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codeName="ThisWorkbook" defaultThemeVersion="124226"/>
  <mc:AlternateContent xmlns:mc="http://schemas.openxmlformats.org/markup-compatibility/2006">
    <mc:Choice Requires="x15">
      <x15ac:absPath xmlns:x15ac="http://schemas.microsoft.com/office/spreadsheetml/2010/11/ac" url="C:\Users\clwin\Documents\Cliff\MISPS_web_site\MISPS_website_current\docs\"/>
    </mc:Choice>
  </mc:AlternateContent>
  <xr:revisionPtr revIDLastSave="0" documentId="13_ncr:1_{1D954AAB-8AD0-4BCF-87E4-DBE49908F402}" xr6:coauthVersionLast="47" xr6:coauthVersionMax="47" xr10:uidLastSave="{00000000-0000-0000-0000-000000000000}"/>
  <bookViews>
    <workbookView xWindow="3105" yWindow="1020" windowWidth="25560" windowHeight="13800" xr2:uid="{00000000-000D-0000-FFFF-FFFF00000000}"/>
  </bookViews>
  <sheets>
    <sheet name="1. Description" sheetId="77" r:id="rId1"/>
    <sheet name="2. Survey data" sheetId="7" r:id="rId2"/>
    <sheet name="3. Most recent data" sheetId="79" r:id="rId3"/>
    <sheet name="4. Summary" sheetId="53" r:id="rId4"/>
    <sheet name="5. Channel Summary" sheetId="76" r:id="rId5"/>
    <sheet name="6. ATON List X-ref" sheetId="20" r:id="rId6"/>
    <sheet name="7. Light List" sheetId="34" r:id="rId7"/>
    <sheet name="8. LNM" sheetId="81" r:id="rId8"/>
  </sheets>
  <definedNames>
    <definedName name="ATONs" localSheetId="1">'2. Survey data'!$A$3:$AO$3340</definedName>
    <definedName name="ATONs" localSheetId="2">Table14[]</definedName>
    <definedName name="Change" localSheetId="2">#REF!</definedName>
    <definedName name="channel_grps">'5. Channel Summary'!$C$46:$S$79</definedName>
    <definedName name="channel_name">Table14[Channel Name]</definedName>
    <definedName name="channel_priority">Table14[Channel Priority (1=High 4=Low)]</definedName>
    <definedName name="Channels" localSheetId="0">#REF!</definedName>
    <definedName name="Channels">'5. Channel Summary'!$B$46:$F$79</definedName>
    <definedName name="condition">Table14[Condition*
G, F, P, M, S, Sm, NS, PN]</definedName>
    <definedName name="error">Table14[Error
(ft)]</definedName>
    <definedName name="issue" localSheetId="4">#REF!</definedName>
    <definedName name="Kfla" localSheetId="0">#REF!</definedName>
    <definedName name="Kfla">#REF!</definedName>
    <definedName name="Kflo" localSheetId="0">#REF!</definedName>
    <definedName name="Kflo">#REF!</definedName>
    <definedName name="Latest">'2. Survey data'!$A$2:$AO$327</definedName>
    <definedName name="Latest_photos">'2. Survey data'!$O$2:$P$327</definedName>
    <definedName name="lightlist" localSheetId="0">#REF!</definedName>
    <definedName name="Lightlist">Table5[#All]</definedName>
    <definedName name="lightlist_number">Table14[Light List
Number]</definedName>
    <definedName name="LNM">Table4[#All]</definedName>
    <definedName name="need_rpr" localSheetId="0">#REF!</definedName>
    <definedName name="need_rpr" localSheetId="4">Table1[Needs Repair***]</definedName>
    <definedName name="needs_repair">'3. Most recent data'!$V$3:$V$327</definedName>
    <definedName name="on_11430">Table14[On  ENC]</definedName>
    <definedName name="oop">Table14[Out of Pos (ft)
if &gt;150**]</definedName>
    <definedName name="owner">Table14[Owner]</definedName>
    <definedName name="_xlnm.Print_Area" localSheetId="1">'2. Survey data'!$A$1:$P$2776</definedName>
    <definedName name="_xlnm.Print_Area" localSheetId="2">'3. Most recent data'!$A$1:$AG$333</definedName>
    <definedName name="_xlnm.Print_Area" localSheetId="3">'4. Summary'!$B$1:$L$30</definedName>
    <definedName name="_xlnm.Print_Area" localSheetId="4">'5. Channel Summary'!$V$1:$AG$24</definedName>
    <definedName name="_xlnm.Print_Area" localSheetId="5">'6. ATON List X-ref'!$N$1:$R$35</definedName>
    <definedName name="_xlnm.Print_Titles" localSheetId="1">'2. Survey data'!$2:$2</definedName>
    <definedName name="_xlnm.Print_Titles" localSheetId="2">'3. Most recent data'!$2:$2</definedName>
    <definedName name="rep_pri" localSheetId="4">#REF!</definedName>
    <definedName name="subhzd" localSheetId="4">#REF!</definedName>
    <definedName name="Table16">Table14[#All]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22" i="34" l="1"/>
  <c r="AQ4" i="79" l="1"/>
  <c r="AQ5" i="79"/>
  <c r="AQ6" i="79"/>
  <c r="AQ7" i="79"/>
  <c r="AQ8" i="79"/>
  <c r="AQ9" i="79"/>
  <c r="AQ10" i="79"/>
  <c r="AQ11" i="79"/>
  <c r="AQ12" i="79"/>
  <c r="AQ13" i="79"/>
  <c r="AQ14" i="79"/>
  <c r="AQ15" i="79"/>
  <c r="AQ16" i="79"/>
  <c r="AQ17" i="79"/>
  <c r="AQ18" i="79"/>
  <c r="AQ19" i="79"/>
  <c r="AQ20" i="79"/>
  <c r="AQ21" i="79"/>
  <c r="AQ22" i="79"/>
  <c r="AQ23" i="79"/>
  <c r="AQ24" i="79"/>
  <c r="AQ25" i="79"/>
  <c r="AQ26" i="79"/>
  <c r="AQ27" i="79"/>
  <c r="AQ28" i="79"/>
  <c r="AQ29" i="79"/>
  <c r="AQ30" i="79"/>
  <c r="AQ31" i="79"/>
  <c r="AQ32" i="79"/>
  <c r="AQ33" i="79"/>
  <c r="AQ34" i="79"/>
  <c r="AQ35" i="79"/>
  <c r="AQ36" i="79"/>
  <c r="AQ37" i="79"/>
  <c r="AQ38" i="79"/>
  <c r="AQ39" i="79"/>
  <c r="AQ40" i="79"/>
  <c r="AQ41" i="79"/>
  <c r="AQ42" i="79"/>
  <c r="AQ43" i="79"/>
  <c r="AQ44" i="79"/>
  <c r="AQ45" i="79"/>
  <c r="AQ46" i="79"/>
  <c r="AQ47" i="79"/>
  <c r="AQ48" i="79"/>
  <c r="AQ49" i="79"/>
  <c r="AQ50" i="79"/>
  <c r="AQ51" i="79"/>
  <c r="AQ52" i="79"/>
  <c r="AQ53" i="79"/>
  <c r="AQ54" i="79"/>
  <c r="AQ55" i="79"/>
  <c r="AQ56" i="79"/>
  <c r="AQ57" i="79"/>
  <c r="AQ58" i="79"/>
  <c r="AQ59" i="79"/>
  <c r="AQ60" i="79"/>
  <c r="AQ61" i="79"/>
  <c r="AQ62" i="79"/>
  <c r="AQ63" i="79"/>
  <c r="AQ64" i="79"/>
  <c r="AQ65" i="79"/>
  <c r="AQ66" i="79"/>
  <c r="AQ67" i="79"/>
  <c r="AQ69" i="79"/>
  <c r="AQ70" i="79"/>
  <c r="AQ71" i="79"/>
  <c r="AQ72" i="79"/>
  <c r="AQ73" i="79"/>
  <c r="AQ74" i="79"/>
  <c r="AQ75" i="79"/>
  <c r="AQ76" i="79"/>
  <c r="AQ77" i="79"/>
  <c r="AQ78" i="79"/>
  <c r="AQ79" i="79"/>
  <c r="AQ80" i="79"/>
  <c r="AQ81" i="79"/>
  <c r="AQ82" i="79"/>
  <c r="AQ83" i="79"/>
  <c r="AQ84" i="79"/>
  <c r="AQ85" i="79"/>
  <c r="AQ86" i="79"/>
  <c r="AQ87" i="79"/>
  <c r="AQ88" i="79"/>
  <c r="AQ89" i="79"/>
  <c r="AQ90" i="79"/>
  <c r="AQ91" i="79"/>
  <c r="AQ92" i="79"/>
  <c r="AQ93" i="79"/>
  <c r="AQ94" i="79"/>
  <c r="AQ95" i="79"/>
  <c r="AQ96" i="79"/>
  <c r="AQ97" i="79"/>
  <c r="AQ98" i="79"/>
  <c r="AQ99" i="79"/>
  <c r="AQ100" i="79"/>
  <c r="AQ101" i="79"/>
  <c r="AQ102" i="79"/>
  <c r="AQ103" i="79"/>
  <c r="AQ104" i="79"/>
  <c r="AQ105" i="79"/>
  <c r="AQ106" i="79"/>
  <c r="AQ107" i="79"/>
  <c r="AQ108" i="79"/>
  <c r="AQ109" i="79"/>
  <c r="AQ110" i="79"/>
  <c r="AQ111" i="79"/>
  <c r="AQ112" i="79"/>
  <c r="AQ113" i="79"/>
  <c r="AQ114" i="79"/>
  <c r="AQ115" i="79"/>
  <c r="AQ116" i="79"/>
  <c r="AQ117" i="79"/>
  <c r="AQ118" i="79"/>
  <c r="AQ119" i="79"/>
  <c r="AQ120" i="79"/>
  <c r="AQ121" i="79"/>
  <c r="AQ122" i="79"/>
  <c r="AQ123" i="79"/>
  <c r="AQ124" i="79"/>
  <c r="AQ125" i="79"/>
  <c r="AQ126" i="79"/>
  <c r="AQ127" i="79"/>
  <c r="AQ128" i="79"/>
  <c r="AQ129" i="79"/>
  <c r="AQ130" i="79"/>
  <c r="AQ131" i="79"/>
  <c r="AQ132" i="79"/>
  <c r="AQ133" i="79"/>
  <c r="AQ134" i="79"/>
  <c r="AQ135" i="79"/>
  <c r="AQ136" i="79"/>
  <c r="AQ137" i="79"/>
  <c r="AQ138" i="79"/>
  <c r="AQ139" i="79"/>
  <c r="AQ140" i="79"/>
  <c r="AQ141" i="79"/>
  <c r="AQ142" i="79"/>
  <c r="AQ143" i="79"/>
  <c r="AQ144" i="79"/>
  <c r="AQ145" i="79"/>
  <c r="AQ146" i="79"/>
  <c r="AQ147" i="79"/>
  <c r="AQ148" i="79"/>
  <c r="AQ149" i="79"/>
  <c r="AQ150" i="79"/>
  <c r="AQ151" i="79"/>
  <c r="AQ152" i="79"/>
  <c r="AQ153" i="79"/>
  <c r="AQ154" i="79"/>
  <c r="AQ155" i="79"/>
  <c r="AQ156" i="79"/>
  <c r="AQ157" i="79"/>
  <c r="AQ158" i="79"/>
  <c r="AQ159" i="79"/>
  <c r="AQ160" i="79"/>
  <c r="AQ161" i="79"/>
  <c r="AQ162" i="79"/>
  <c r="AQ163" i="79"/>
  <c r="AQ164" i="79"/>
  <c r="AQ165" i="79"/>
  <c r="AQ166" i="79"/>
  <c r="AQ167" i="79"/>
  <c r="AQ168" i="79"/>
  <c r="AQ169" i="79"/>
  <c r="AQ170" i="79"/>
  <c r="AQ171" i="79"/>
  <c r="AQ172" i="79"/>
  <c r="AQ173" i="79"/>
  <c r="AQ174" i="79"/>
  <c r="AQ175" i="79"/>
  <c r="AQ176" i="79"/>
  <c r="AQ177" i="79"/>
  <c r="AQ178" i="79"/>
  <c r="AQ179" i="79"/>
  <c r="AQ180" i="79"/>
  <c r="AQ181" i="79"/>
  <c r="AQ182" i="79"/>
  <c r="AQ183" i="79"/>
  <c r="AQ184" i="79"/>
  <c r="AQ185" i="79"/>
  <c r="AQ186" i="79"/>
  <c r="AQ187" i="79"/>
  <c r="AQ188" i="79"/>
  <c r="AQ189" i="79"/>
  <c r="AQ190" i="79"/>
  <c r="AQ191" i="79"/>
  <c r="AQ192" i="79"/>
  <c r="AQ193" i="79"/>
  <c r="AQ194" i="79"/>
  <c r="AQ195" i="79"/>
  <c r="AQ196" i="79"/>
  <c r="AQ197" i="79"/>
  <c r="AQ198" i="79"/>
  <c r="AQ199" i="79"/>
  <c r="AQ200" i="79"/>
  <c r="AQ201" i="79"/>
  <c r="AQ202" i="79"/>
  <c r="AQ203" i="79"/>
  <c r="AQ204" i="79"/>
  <c r="AQ205" i="79"/>
  <c r="AQ206" i="79"/>
  <c r="AQ207" i="79"/>
  <c r="AQ208" i="79"/>
  <c r="AQ209" i="79"/>
  <c r="AQ210" i="79"/>
  <c r="AQ211" i="79"/>
  <c r="AQ212" i="79"/>
  <c r="AQ213" i="79"/>
  <c r="AQ214" i="79"/>
  <c r="AQ215" i="79"/>
  <c r="AQ216" i="79"/>
  <c r="AQ217" i="79"/>
  <c r="AQ218" i="79"/>
  <c r="AQ219" i="79"/>
  <c r="AQ220" i="79"/>
  <c r="AQ221" i="79"/>
  <c r="AQ222" i="79"/>
  <c r="AQ223" i="79"/>
  <c r="AQ224" i="79"/>
  <c r="AQ225" i="79"/>
  <c r="AQ226" i="79"/>
  <c r="AQ227" i="79"/>
  <c r="AQ228" i="79"/>
  <c r="AQ229" i="79"/>
  <c r="AQ230" i="79"/>
  <c r="AQ231" i="79"/>
  <c r="AQ232" i="79"/>
  <c r="AQ233" i="79"/>
  <c r="AQ234" i="79"/>
  <c r="AQ235" i="79"/>
  <c r="AQ236" i="79"/>
  <c r="AQ237" i="79"/>
  <c r="AQ238" i="79"/>
  <c r="AQ239" i="79"/>
  <c r="AQ240" i="79"/>
  <c r="AQ241" i="79"/>
  <c r="AQ242" i="79"/>
  <c r="AQ243" i="79"/>
  <c r="AQ244" i="79"/>
  <c r="AQ245" i="79"/>
  <c r="AQ246" i="79"/>
  <c r="AQ247" i="79"/>
  <c r="AQ248" i="79"/>
  <c r="AQ249" i="79"/>
  <c r="AQ250" i="79"/>
  <c r="AQ251" i="79"/>
  <c r="AQ252" i="79"/>
  <c r="AQ253" i="79"/>
  <c r="AQ254" i="79"/>
  <c r="AQ255" i="79"/>
  <c r="AQ256" i="79"/>
  <c r="AQ257" i="79"/>
  <c r="AQ258" i="79"/>
  <c r="AQ259" i="79"/>
  <c r="AQ260" i="79"/>
  <c r="AQ261" i="79"/>
  <c r="AQ262" i="79"/>
  <c r="AQ263" i="79"/>
  <c r="AQ264" i="79"/>
  <c r="AQ265" i="79"/>
  <c r="AQ266" i="79"/>
  <c r="AQ267" i="79"/>
  <c r="AQ268" i="79"/>
  <c r="AQ269" i="79"/>
  <c r="AQ270" i="79"/>
  <c r="AQ271" i="79"/>
  <c r="AQ272" i="79"/>
  <c r="AQ273" i="79"/>
  <c r="AQ274" i="79"/>
  <c r="AQ275" i="79"/>
  <c r="AQ276" i="79"/>
  <c r="AQ277" i="79"/>
  <c r="AQ278" i="79"/>
  <c r="AQ279" i="79"/>
  <c r="AQ280" i="79"/>
  <c r="AQ281" i="79"/>
  <c r="AQ282" i="79"/>
  <c r="AQ283" i="79"/>
  <c r="AQ284" i="79"/>
  <c r="AQ285" i="79"/>
  <c r="AQ286" i="79"/>
  <c r="AQ287" i="79"/>
  <c r="AQ288" i="79"/>
  <c r="AQ289" i="79"/>
  <c r="AQ290" i="79"/>
  <c r="AQ291" i="79"/>
  <c r="AQ292" i="79"/>
  <c r="AQ293" i="79"/>
  <c r="AQ294" i="79"/>
  <c r="AQ295" i="79"/>
  <c r="AQ296" i="79"/>
  <c r="AQ297" i="79"/>
  <c r="AQ298" i="79"/>
  <c r="AQ299" i="79"/>
  <c r="AQ300" i="79"/>
  <c r="AQ301" i="79"/>
  <c r="AQ302" i="79"/>
  <c r="AQ303" i="79"/>
  <c r="AQ304" i="79"/>
  <c r="AQ305" i="79"/>
  <c r="AQ306" i="79"/>
  <c r="AQ307" i="79"/>
  <c r="AQ308" i="79"/>
  <c r="AQ309" i="79"/>
  <c r="AQ310" i="79"/>
  <c r="AQ311" i="79"/>
  <c r="AQ312" i="79"/>
  <c r="AQ313" i="79"/>
  <c r="AQ314" i="79"/>
  <c r="AQ315" i="79"/>
  <c r="AQ316" i="79"/>
  <c r="AQ317" i="79"/>
  <c r="AQ318" i="79"/>
  <c r="AQ319" i="79"/>
  <c r="AQ320" i="79"/>
  <c r="AQ321" i="79"/>
  <c r="AQ322" i="79"/>
  <c r="AQ323" i="79"/>
  <c r="AQ324" i="79"/>
  <c r="AQ325" i="79"/>
  <c r="AQ326" i="79"/>
  <c r="AQ327" i="79"/>
  <c r="AQ3" i="79"/>
  <c r="X328" i="79" l="1"/>
  <c r="T328" i="79" l="1"/>
  <c r="G53" i="76" a="1"/>
  <c r="G53" i="76" s="1"/>
  <c r="G78" i="76" a="1"/>
  <c r="G78" i="76" s="1"/>
  <c r="V328" i="79" l="1"/>
  <c r="G51" i="76" l="1" a="1"/>
  <c r="G51" i="76" s="1"/>
  <c r="C328" i="79" l="1"/>
  <c r="D328" i="79"/>
  <c r="N328" i="79"/>
  <c r="Q328" i="79"/>
  <c r="R328" i="79"/>
  <c r="AE328" i="79"/>
  <c r="AF328" i="79"/>
  <c r="AG328" i="79"/>
  <c r="D61" i="20" l="1"/>
  <c r="K61" i="20"/>
  <c r="L61" i="20"/>
  <c r="M61" i="20"/>
  <c r="L162" i="34" l="1"/>
  <c r="K162" i="34"/>
  <c r="C10" i="53" l="1" a="1"/>
  <c r="C10" i="53" s="1"/>
  <c r="D14" i="20" l="1"/>
  <c r="D13" i="20"/>
  <c r="D12" i="20"/>
  <c r="D11" i="20"/>
  <c r="D10" i="20"/>
  <c r="D9" i="20"/>
  <c r="D8" i="20"/>
  <c r="D7" i="20"/>
  <c r="D15" i="20"/>
  <c r="D4" i="20"/>
  <c r="D6" i="20"/>
  <c r="D5" i="20"/>
  <c r="D3" i="20"/>
  <c r="D16" i="20"/>
  <c r="D17" i="20"/>
  <c r="D18" i="20"/>
  <c r="D19" i="20"/>
  <c r="D20" i="20"/>
  <c r="D21" i="20"/>
  <c r="D22" i="20"/>
  <c r="D23" i="20"/>
  <c r="D24" i="20"/>
  <c r="D36" i="20"/>
  <c r="D31" i="20"/>
  <c r="D30" i="20"/>
  <c r="D28" i="20"/>
  <c r="D26" i="20"/>
  <c r="D35" i="20"/>
  <c r="D25" i="20"/>
  <c r="D32" i="20"/>
  <c r="D33" i="20"/>
  <c r="D34" i="20"/>
  <c r="D29" i="20"/>
  <c r="D27" i="20"/>
  <c r="D37" i="20"/>
  <c r="D38" i="20"/>
  <c r="D39" i="20"/>
  <c r="D40" i="20"/>
  <c r="D41" i="20"/>
  <c r="D42" i="20"/>
  <c r="D43" i="20"/>
  <c r="D44" i="20"/>
  <c r="D45" i="20"/>
  <c r="D46" i="20"/>
  <c r="D47" i="20"/>
  <c r="D48" i="20"/>
  <c r="D49" i="20"/>
  <c r="D50" i="20"/>
  <c r="D52" i="20"/>
  <c r="D53" i="20"/>
  <c r="D54" i="20"/>
  <c r="D55" i="20"/>
  <c r="D51" i="20"/>
  <c r="D56" i="20"/>
  <c r="D57" i="20"/>
  <c r="D58" i="20"/>
  <c r="D59" i="20"/>
  <c r="D60" i="20"/>
  <c r="D62" i="20"/>
  <c r="D63" i="20"/>
  <c r="D65" i="20"/>
  <c r="D64" i="20"/>
  <c r="D66" i="20"/>
  <c r="D67" i="20"/>
  <c r="D70" i="20"/>
  <c r="D68" i="20"/>
  <c r="D74" i="20"/>
  <c r="D72" i="20"/>
  <c r="D71" i="20"/>
  <c r="D69" i="20"/>
  <c r="D73" i="20"/>
  <c r="D75" i="20"/>
  <c r="D76" i="20"/>
  <c r="D86" i="20"/>
  <c r="D93" i="20"/>
  <c r="D91" i="20"/>
  <c r="D87" i="20"/>
  <c r="D92" i="20"/>
  <c r="D88" i="20"/>
  <c r="D90" i="20"/>
  <c r="D89" i="20"/>
  <c r="D85" i="20"/>
  <c r="D84" i="20"/>
  <c r="D83" i="20"/>
  <c r="D82" i="20"/>
  <c r="D81" i="20"/>
  <c r="D80" i="20"/>
  <c r="D79" i="20"/>
  <c r="D78" i="20"/>
  <c r="D77" i="20"/>
  <c r="D94" i="20"/>
  <c r="D95" i="20"/>
  <c r="D96" i="20"/>
  <c r="D97" i="20"/>
  <c r="D98" i="20"/>
  <c r="D99" i="20"/>
  <c r="D100" i="20"/>
  <c r="D101" i="20"/>
  <c r="D102" i="20"/>
  <c r="D103" i="20"/>
  <c r="D104" i="20"/>
  <c r="D105" i="20"/>
  <c r="D106" i="20"/>
  <c r="D107" i="20"/>
  <c r="D126" i="20"/>
  <c r="D124" i="20"/>
  <c r="D123" i="20"/>
  <c r="D121" i="20"/>
  <c r="D122" i="20"/>
  <c r="D120" i="20"/>
  <c r="D119" i="20"/>
  <c r="D118" i="20"/>
  <c r="D117" i="20"/>
  <c r="D116" i="20"/>
  <c r="D125" i="20"/>
  <c r="D108" i="20"/>
  <c r="D110" i="20"/>
  <c r="D112" i="20"/>
  <c r="D114" i="20"/>
  <c r="D115" i="20"/>
  <c r="D113" i="20"/>
  <c r="D111" i="20"/>
  <c r="D109" i="20"/>
  <c r="D137" i="20"/>
  <c r="D136" i="20"/>
  <c r="D135" i="20"/>
  <c r="D134" i="20"/>
  <c r="D133" i="20"/>
  <c r="D131" i="20"/>
  <c r="D130" i="20"/>
  <c r="D129" i="20"/>
  <c r="D127" i="20"/>
  <c r="D128" i="20"/>
  <c r="D132" i="20"/>
  <c r="D138" i="20"/>
  <c r="D139" i="20"/>
  <c r="D140" i="20"/>
  <c r="D142" i="20"/>
  <c r="D141" i="20"/>
  <c r="D144" i="20"/>
  <c r="D143" i="20"/>
  <c r="D145" i="20"/>
  <c r="D146" i="20"/>
  <c r="D147" i="20"/>
  <c r="D148" i="20"/>
  <c r="D149" i="20"/>
  <c r="D151" i="20"/>
  <c r="D152" i="20"/>
  <c r="D153" i="20"/>
  <c r="D154" i="20"/>
  <c r="D155" i="20"/>
  <c r="D156" i="20"/>
  <c r="D157" i="20"/>
  <c r="D150"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9" i="20"/>
  <c r="D220" i="20"/>
  <c r="D185" i="20"/>
  <c r="D186" i="20"/>
  <c r="D187" i="20"/>
  <c r="D217" i="20"/>
  <c r="D218"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16" i="20"/>
  <c r="D317" i="20"/>
  <c r="D318" i="20"/>
  <c r="D319" i="20"/>
  <c r="D320" i="20"/>
  <c r="D321" i="20"/>
  <c r="D308" i="20"/>
  <c r="D309" i="20"/>
  <c r="D311" i="20"/>
  <c r="D312" i="20"/>
  <c r="D313" i="20"/>
  <c r="D314" i="20"/>
  <c r="D310" i="20"/>
  <c r="D315" i="20"/>
  <c r="D322" i="20"/>
  <c r="D323" i="20"/>
  <c r="D324" i="20"/>
  <c r="D325" i="20"/>
  <c r="D326" i="20"/>
  <c r="D327" i="20"/>
  <c r="B1" i="76" l="1"/>
  <c r="V1" i="76"/>
  <c r="A1" i="79" l="1"/>
  <c r="L48" i="76"/>
  <c r="L49" i="76"/>
  <c r="L50" i="76"/>
  <c r="L51" i="76"/>
  <c r="L52" i="76"/>
  <c r="L53" i="76"/>
  <c r="L54" i="76"/>
  <c r="L55" i="76"/>
  <c r="L56" i="76"/>
  <c r="L57" i="76"/>
  <c r="L58" i="76"/>
  <c r="L59" i="76"/>
  <c r="L60" i="76"/>
  <c r="L61" i="76"/>
  <c r="L62" i="76"/>
  <c r="L63" i="76"/>
  <c r="L64" i="76"/>
  <c r="L65" i="76"/>
  <c r="L66" i="76"/>
  <c r="L67" i="76"/>
  <c r="L68" i="76"/>
  <c r="L69" i="76"/>
  <c r="L70" i="76"/>
  <c r="L71" i="76"/>
  <c r="L72" i="76"/>
  <c r="L73" i="76"/>
  <c r="L74" i="76"/>
  <c r="L75" i="76"/>
  <c r="L76" i="76"/>
  <c r="L77" i="76"/>
  <c r="L78" i="76"/>
  <c r="L79" i="76"/>
  <c r="Z328" i="79" l="1"/>
  <c r="B1" i="53" l="1"/>
  <c r="A1" i="20" l="1"/>
  <c r="K218" i="20" l="1"/>
  <c r="L218" i="20"/>
  <c r="M218" i="20"/>
  <c r="K217" i="20"/>
  <c r="L217" i="20"/>
  <c r="M217" i="20"/>
  <c r="AC71" i="76" l="1" a="1"/>
  <c r="AC71" i="76" s="1"/>
  <c r="AC8" i="76" s="1"/>
  <c r="AA61" i="76" a="1"/>
  <c r="AA61" i="76" s="1"/>
  <c r="AC47" i="76" l="1" a="1"/>
  <c r="AC47" i="76" s="1"/>
  <c r="AC15" i="76" s="1"/>
  <c r="AC63" i="76" a="1"/>
  <c r="AC63" i="76" s="1"/>
  <c r="AC22" i="76" s="1"/>
  <c r="AA77" i="76" a="1"/>
  <c r="AA77" i="76" s="1"/>
  <c r="AG70" i="76" a="1"/>
  <c r="AG70" i="76" s="1"/>
  <c r="AA49" i="76" a="1"/>
  <c r="AA49" i="76" s="1"/>
  <c r="AA65" i="76" a="1"/>
  <c r="AA65" i="76" s="1"/>
  <c r="AB66" i="76" a="1"/>
  <c r="AB66" i="76" s="1"/>
  <c r="AB58" i="76" a="1"/>
  <c r="AB58" i="76" s="1"/>
  <c r="AB79" i="76" a="1"/>
  <c r="AB79" i="76" s="1"/>
  <c r="AB75" i="76" a="1"/>
  <c r="AB75" i="76" s="1"/>
  <c r="AB12" i="76" s="1"/>
  <c r="AA78" i="76" a="1"/>
  <c r="AA78" i="76" s="1"/>
  <c r="AA73" i="76" a="1"/>
  <c r="AA73" i="76" s="1"/>
  <c r="AA57" i="76" a="1"/>
  <c r="AA57" i="76" s="1"/>
  <c r="AB50" i="76" a="1"/>
  <c r="AB50" i="76" s="1"/>
  <c r="AC55" i="76" a="1"/>
  <c r="AC55" i="76" s="1"/>
  <c r="AG58" i="76" a="1"/>
  <c r="AG58" i="76" s="1"/>
  <c r="AA69" i="76" a="1"/>
  <c r="AA69" i="76" s="1"/>
  <c r="AA53" i="76" a="1"/>
  <c r="AA53" i="76" s="1"/>
  <c r="AB71" i="76" a="1"/>
  <c r="AB71" i="76" s="1"/>
  <c r="AB8" i="76" s="1"/>
  <c r="AC79" i="76" a="1"/>
  <c r="AC79" i="76" s="1"/>
  <c r="AE70" i="76" a="1"/>
  <c r="AE70" i="76" s="1"/>
  <c r="AA72" i="76" a="1"/>
  <c r="AA72" i="76" s="1"/>
  <c r="AA64" i="76" a="1"/>
  <c r="AA64" i="76" s="1"/>
  <c r="AA56" i="76" a="1"/>
  <c r="AA56" i="76" s="1"/>
  <c r="AA52" i="76" a="1"/>
  <c r="AA52" i="76" s="1"/>
  <c r="AB74" i="76" a="1"/>
  <c r="AB74" i="76" s="1"/>
  <c r="AB65" i="76" a="1"/>
  <c r="AB65" i="76" s="1"/>
  <c r="AB57" i="76" a="1"/>
  <c r="AB57" i="76" s="1"/>
  <c r="AB13" i="76" s="1"/>
  <c r="AC78" i="76" a="1"/>
  <c r="AC78" i="76" s="1"/>
  <c r="AC54" i="76" a="1"/>
  <c r="AC54" i="76" s="1"/>
  <c r="AA79" i="76" a="1"/>
  <c r="AA79" i="76" s="1"/>
  <c r="AA75" i="76" a="1"/>
  <c r="AA75" i="76" s="1"/>
  <c r="AA71" i="76" a="1"/>
  <c r="AA71" i="76" s="1"/>
  <c r="AA67" i="76" a="1"/>
  <c r="AA67" i="76" s="1"/>
  <c r="AA63" i="76" a="1"/>
  <c r="AA63" i="76" s="1"/>
  <c r="AA59" i="76" a="1"/>
  <c r="AA59" i="76" s="1"/>
  <c r="AA55" i="76" a="1"/>
  <c r="AA55" i="76" s="1"/>
  <c r="AA51" i="76" a="1"/>
  <c r="AA51" i="76" s="1"/>
  <c r="AA47" i="76" a="1"/>
  <c r="AA47" i="76" s="1"/>
  <c r="AB77" i="76" a="1"/>
  <c r="AB77" i="76" s="1"/>
  <c r="AB73" i="76" a="1"/>
  <c r="AB73" i="76" s="1"/>
  <c r="AB69" i="76" a="1"/>
  <c r="AB69" i="76" s="1"/>
  <c r="AB62" i="76" a="1"/>
  <c r="AB62" i="76" s="1"/>
  <c r="AB54" i="76" a="1"/>
  <c r="AB54" i="76" s="1"/>
  <c r="AC75" i="76" a="1"/>
  <c r="AC75" i="76" s="1"/>
  <c r="AC12" i="76" s="1"/>
  <c r="AC67" i="76" a="1"/>
  <c r="AC67" i="76" s="1"/>
  <c r="AC17" i="76" s="1"/>
  <c r="AC59" i="76" a="1"/>
  <c r="AC59" i="76" s="1"/>
  <c r="AC51" i="76" a="1"/>
  <c r="AC51" i="76" s="1"/>
  <c r="AC7" i="76" s="1"/>
  <c r="AC72" i="76" a="1"/>
  <c r="AC72" i="76" s="1"/>
  <c r="AC9" i="76" s="1"/>
  <c r="AC41" i="76" s="1"/>
  <c r="AC48" i="76" a="1"/>
  <c r="AC48" i="76" s="1"/>
  <c r="AC52" i="76" a="1"/>
  <c r="AC52" i="76" s="1"/>
  <c r="AC16" i="76" s="1"/>
  <c r="AC56" i="76" a="1"/>
  <c r="AC56" i="76" s="1"/>
  <c r="AC60" i="76" a="1"/>
  <c r="AC60" i="76" s="1"/>
  <c r="AC64" i="76" a="1"/>
  <c r="AC64" i="76" s="1"/>
  <c r="AC20" i="76" s="1"/>
  <c r="AC68" i="76" a="1"/>
  <c r="AC68" i="76" s="1"/>
  <c r="AC76" i="76" a="1"/>
  <c r="AC76" i="76" s="1"/>
  <c r="AB47" i="76" a="1"/>
  <c r="AB47" i="76" s="1"/>
  <c r="AB15" i="76" s="1"/>
  <c r="AB51" i="76" a="1"/>
  <c r="AB51" i="76" s="1"/>
  <c r="AB7" i="76" s="1"/>
  <c r="AB55" i="76" a="1"/>
  <c r="AB55" i="76" s="1"/>
  <c r="AB59" i="76" a="1"/>
  <c r="AB59" i="76" s="1"/>
  <c r="AB63" i="76" a="1"/>
  <c r="AB63" i="76" s="1"/>
  <c r="AB22" i="76" s="1"/>
  <c r="AB67" i="76" a="1"/>
  <c r="AB67" i="76" s="1"/>
  <c r="AB17" i="76" s="1"/>
  <c r="AC49" i="76" a="1"/>
  <c r="AC49" i="76" s="1"/>
  <c r="AC6" i="76" s="1"/>
  <c r="AC53" i="76" a="1"/>
  <c r="AC53" i="76" s="1"/>
  <c r="AC57" i="76" a="1"/>
  <c r="AC57" i="76" s="1"/>
  <c r="AC13" i="76" s="1"/>
  <c r="AC61" i="76" a="1"/>
  <c r="AC61" i="76" s="1"/>
  <c r="AC65" i="76" a="1"/>
  <c r="AC65" i="76" s="1"/>
  <c r="AC69" i="76" a="1"/>
  <c r="AC69" i="76" s="1"/>
  <c r="AC73" i="76" a="1"/>
  <c r="AC73" i="76" s="1"/>
  <c r="AC77" i="76" a="1"/>
  <c r="AC77" i="76" s="1"/>
  <c r="AB48" i="76" a="1"/>
  <c r="AB48" i="76" s="1"/>
  <c r="AB52" i="76" a="1"/>
  <c r="AB52" i="76" s="1"/>
  <c r="AB16" i="76" s="1"/>
  <c r="AB56" i="76" a="1"/>
  <c r="AB56" i="76" s="1"/>
  <c r="AB60" i="76" a="1"/>
  <c r="AB60" i="76" s="1"/>
  <c r="AB64" i="76" a="1"/>
  <c r="AB64" i="76" s="1"/>
  <c r="AB20" i="76" s="1"/>
  <c r="AE58" i="76" a="1"/>
  <c r="AE58" i="76" s="1"/>
  <c r="AA76" i="76" a="1"/>
  <c r="AA76" i="76" s="1"/>
  <c r="AA68" i="76" a="1"/>
  <c r="AA68" i="76" s="1"/>
  <c r="AA60" i="76" a="1"/>
  <c r="AA60" i="76" s="1"/>
  <c r="AA48" i="76" a="1"/>
  <c r="AA48" i="76" s="1"/>
  <c r="AB78" i="76" a="1"/>
  <c r="AB78" i="76" s="1"/>
  <c r="AB70" i="76" a="1"/>
  <c r="AB70" i="76" s="1"/>
  <c r="AB49" i="76" a="1"/>
  <c r="AB49" i="76" s="1"/>
  <c r="AB6" i="76" s="1"/>
  <c r="AC70" i="76" a="1"/>
  <c r="AC70" i="76" s="1"/>
  <c r="AC62" i="76" a="1"/>
  <c r="AC62" i="76" s="1"/>
  <c r="AF58" i="76" a="1"/>
  <c r="AF58" i="76" s="1"/>
  <c r="AF70" i="76" a="1"/>
  <c r="AF70" i="76" s="1"/>
  <c r="AA74" i="76" a="1"/>
  <c r="AA74" i="76" s="1"/>
  <c r="AA70" i="76" a="1"/>
  <c r="AA70" i="76" s="1"/>
  <c r="AA66" i="76" a="1"/>
  <c r="AA66" i="76" s="1"/>
  <c r="AA62" i="76" a="1"/>
  <c r="AA62" i="76" s="1"/>
  <c r="AA58" i="76" a="1"/>
  <c r="AA58" i="76" s="1"/>
  <c r="AA54" i="76" a="1"/>
  <c r="AA54" i="76" s="1"/>
  <c r="AA50" i="76" a="1"/>
  <c r="AA50" i="76" s="1"/>
  <c r="AB76" i="76" a="1"/>
  <c r="AB76" i="76" s="1"/>
  <c r="AB72" i="76" a="1"/>
  <c r="AB72" i="76" s="1"/>
  <c r="AB9" i="76" s="1"/>
  <c r="AB68" i="76" a="1"/>
  <c r="AB68" i="76" s="1"/>
  <c r="AB61" i="76" a="1"/>
  <c r="AB61" i="76" s="1"/>
  <c r="AB53" i="76" a="1"/>
  <c r="AB53" i="76" s="1"/>
  <c r="AC74" i="76" a="1"/>
  <c r="AC74" i="76" s="1"/>
  <c r="AC66" i="76" a="1"/>
  <c r="AC66" i="76" s="1"/>
  <c r="AC58" i="76" a="1"/>
  <c r="AC58" i="76" s="1"/>
  <c r="AC50" i="76" a="1"/>
  <c r="AC50" i="76" s="1"/>
  <c r="AC10" i="76" l="1"/>
  <c r="AC19" i="76"/>
  <c r="AB18" i="76"/>
  <c r="AB5" i="76"/>
  <c r="AB10" i="76"/>
  <c r="AC4" i="76"/>
  <c r="AC21" i="76"/>
  <c r="AB19" i="76"/>
  <c r="AB14" i="76"/>
  <c r="AC14" i="76"/>
  <c r="AB41" i="76"/>
  <c r="AB21" i="76"/>
  <c r="AB11" i="76"/>
  <c r="AC11" i="76"/>
  <c r="AC18" i="76"/>
  <c r="AC23" i="76"/>
  <c r="AB4" i="76"/>
  <c r="AB23" i="76"/>
  <c r="AC5" i="76"/>
  <c r="AB80" i="76"/>
  <c r="AC80" i="76"/>
  <c r="AB40" i="76" l="1"/>
  <c r="AC43" i="76"/>
  <c r="AC40" i="76"/>
  <c r="AB24" i="76"/>
  <c r="AB42" i="76"/>
  <c r="AB43" i="76"/>
  <c r="AC42" i="76"/>
  <c r="AC24" i="76"/>
  <c r="AA6" i="76"/>
  <c r="AD58" i="76" a="1"/>
  <c r="AD58" i="76" s="1"/>
  <c r="AA22" i="76"/>
  <c r="AA17" i="76"/>
  <c r="AD70" i="76" a="1"/>
  <c r="AD70" i="76" s="1"/>
  <c r="AA8" i="76"/>
  <c r="AA9" i="76"/>
  <c r="AA12" i="76"/>
  <c r="AA13" i="76"/>
  <c r="AA16" i="76"/>
  <c r="AA7" i="76"/>
  <c r="AA21" i="76"/>
  <c r="AA23" i="76"/>
  <c r="AA20" i="76"/>
  <c r="AA43" i="76" l="1"/>
  <c r="AA41" i="76"/>
  <c r="AA4" i="76"/>
  <c r="AA19" i="76"/>
  <c r="AA18" i="76"/>
  <c r="AA5" i="76"/>
  <c r="AA10" i="76"/>
  <c r="AA14" i="76"/>
  <c r="AA11" i="76"/>
  <c r="AA80" i="76"/>
  <c r="AA15" i="76"/>
  <c r="AA42" i="76" l="1"/>
  <c r="AA40" i="76"/>
  <c r="AA24" i="76"/>
  <c r="K174" i="34"/>
  <c r="K175" i="34"/>
  <c r="L174" i="34"/>
  <c r="L175" i="34"/>
  <c r="O174" i="34"/>
  <c r="O175" i="34"/>
  <c r="K322" i="20"/>
  <c r="K323" i="20"/>
  <c r="K324" i="20"/>
  <c r="K325" i="20"/>
  <c r="K326" i="20"/>
  <c r="K327" i="20"/>
  <c r="W328" i="79" l="1"/>
  <c r="K23" i="53" a="1"/>
  <c r="K23" i="53" s="1"/>
  <c r="H23" i="53"/>
  <c r="I26" i="53" a="1"/>
  <c r="I26" i="53" s="1"/>
  <c r="I25" i="53" a="1"/>
  <c r="I25" i="53" s="1"/>
  <c r="I24" i="53" a="1"/>
  <c r="I24" i="53" s="1"/>
  <c r="I23" i="53" a="1"/>
  <c r="I23" i="53" s="1"/>
  <c r="H26" i="53"/>
  <c r="H25" i="53"/>
  <c r="H24" i="53"/>
  <c r="N174" i="34"/>
  <c r="M174" i="34"/>
  <c r="N175" i="34"/>
  <c r="M175" i="34"/>
  <c r="H27" i="53" l="1"/>
  <c r="I10" i="53" a="1"/>
  <c r="I10" i="53" s="1"/>
  <c r="I8" i="53" a="1"/>
  <c r="I8" i="53" s="1"/>
  <c r="H9" i="53"/>
  <c r="I7" i="53" a="1"/>
  <c r="I7" i="53" s="1"/>
  <c r="I9" i="53" a="1"/>
  <c r="I9" i="53" s="1"/>
  <c r="H10" i="53"/>
  <c r="H7" i="53"/>
  <c r="H8" i="53"/>
  <c r="AE64" i="76" a="1"/>
  <c r="AE64" i="76" s="1"/>
  <c r="AE20" i="76" s="1"/>
  <c r="AF64" i="76" a="1"/>
  <c r="AF64" i="76" s="1"/>
  <c r="AF20" i="76" s="1"/>
  <c r="AG64" i="76" a="1"/>
  <c r="AG64" i="76" s="1"/>
  <c r="AG20" i="76" s="1"/>
  <c r="AD64" i="76" a="1"/>
  <c r="AD64" i="76" s="1"/>
  <c r="AD20" i="76" s="1"/>
  <c r="O3" i="34"/>
  <c r="O4" i="34"/>
  <c r="O5" i="34"/>
  <c r="O6" i="34"/>
  <c r="O7" i="34"/>
  <c r="O8" i="34"/>
  <c r="O9" i="34"/>
  <c r="O10" i="34"/>
  <c r="O11" i="34"/>
  <c r="O12" i="34"/>
  <c r="O13" i="34"/>
  <c r="O14" i="34"/>
  <c r="O15" i="34"/>
  <c r="O16" i="34"/>
  <c r="O17" i="34"/>
  <c r="O18" i="34"/>
  <c r="O19" i="34"/>
  <c r="O20" i="34"/>
  <c r="O21" i="34"/>
  <c r="O22" i="34"/>
  <c r="O23" i="34"/>
  <c r="O24" i="34"/>
  <c r="O25" i="34"/>
  <c r="O26" i="34"/>
  <c r="O27" i="34"/>
  <c r="O28" i="34"/>
  <c r="O29" i="34"/>
  <c r="O30" i="34"/>
  <c r="O31" i="34"/>
  <c r="O32" i="34"/>
  <c r="O33" i="34"/>
  <c r="O34" i="34"/>
  <c r="O35" i="34"/>
  <c r="O36" i="34"/>
  <c r="O37" i="34"/>
  <c r="O38" i="34"/>
  <c r="O39" i="34"/>
  <c r="O40" i="34"/>
  <c r="O41" i="34"/>
  <c r="O42" i="34"/>
  <c r="O43" i="34"/>
  <c r="O44" i="34"/>
  <c r="O45" i="34"/>
  <c r="O46" i="34"/>
  <c r="O47" i="34"/>
  <c r="O48" i="34"/>
  <c r="O49" i="34"/>
  <c r="O50" i="34"/>
  <c r="O51" i="34"/>
  <c r="O52" i="34"/>
  <c r="O53" i="34"/>
  <c r="O54" i="34"/>
  <c r="O55" i="34"/>
  <c r="O56" i="34"/>
  <c r="O57" i="34"/>
  <c r="O58" i="34"/>
  <c r="O59" i="34"/>
  <c r="O60" i="34"/>
  <c r="O61" i="34"/>
  <c r="O62" i="34"/>
  <c r="O63" i="34"/>
  <c r="O64" i="34"/>
  <c r="O65" i="34"/>
  <c r="O66" i="34"/>
  <c r="O67" i="34"/>
  <c r="O68" i="34"/>
  <c r="O69" i="34"/>
  <c r="O70" i="34"/>
  <c r="O71" i="34"/>
  <c r="O72" i="34"/>
  <c r="O73" i="34"/>
  <c r="O74" i="34"/>
  <c r="O75" i="34"/>
  <c r="O76" i="34"/>
  <c r="O77" i="34"/>
  <c r="O78" i="34"/>
  <c r="O79" i="34"/>
  <c r="O80" i="34"/>
  <c r="O81" i="34"/>
  <c r="O82" i="34"/>
  <c r="O83" i="34"/>
  <c r="O84" i="34"/>
  <c r="O85" i="34"/>
  <c r="O86" i="34"/>
  <c r="O87" i="34"/>
  <c r="O88" i="34"/>
  <c r="O89" i="34"/>
  <c r="O90" i="34"/>
  <c r="O91" i="34"/>
  <c r="O92" i="34"/>
  <c r="O93" i="34"/>
  <c r="O94" i="34"/>
  <c r="O95" i="34"/>
  <c r="O96" i="34"/>
  <c r="O97" i="34"/>
  <c r="O98" i="34"/>
  <c r="O99" i="34"/>
  <c r="O100" i="34"/>
  <c r="O101" i="34"/>
  <c r="O102" i="34"/>
  <c r="O103" i="34"/>
  <c r="O104" i="34"/>
  <c r="O105" i="34"/>
  <c r="O106" i="34"/>
  <c r="O107" i="34"/>
  <c r="O108" i="34"/>
  <c r="O109" i="34"/>
  <c r="O110" i="34"/>
  <c r="O111" i="34"/>
  <c r="O112" i="34"/>
  <c r="O113" i="34"/>
  <c r="O114" i="34"/>
  <c r="O115" i="34"/>
  <c r="O116" i="34"/>
  <c r="O117" i="34"/>
  <c r="O118" i="34"/>
  <c r="O119" i="34"/>
  <c r="O120" i="34"/>
  <c r="O121" i="34"/>
  <c r="O122" i="34"/>
  <c r="O123" i="34"/>
  <c r="O124" i="34"/>
  <c r="O125" i="34"/>
  <c r="O126" i="34"/>
  <c r="O127" i="34"/>
  <c r="O128" i="34"/>
  <c r="O129" i="34"/>
  <c r="O130" i="34"/>
  <c r="O131" i="34"/>
  <c r="O132" i="34"/>
  <c r="O133" i="34"/>
  <c r="O134" i="34"/>
  <c r="O135" i="34"/>
  <c r="O136" i="34"/>
  <c r="O137" i="34"/>
  <c r="O138" i="34"/>
  <c r="O139" i="34"/>
  <c r="O140" i="34"/>
  <c r="O141" i="34"/>
  <c r="O142" i="34"/>
  <c r="O143" i="34"/>
  <c r="O144" i="34"/>
  <c r="O145" i="34"/>
  <c r="O146" i="34"/>
  <c r="O147" i="34"/>
  <c r="O148" i="34"/>
  <c r="O149" i="34"/>
  <c r="O150" i="34"/>
  <c r="O151" i="34"/>
  <c r="O152" i="34"/>
  <c r="O153" i="34"/>
  <c r="O154" i="34"/>
  <c r="O155" i="34"/>
  <c r="O156" i="34"/>
  <c r="O157" i="34"/>
  <c r="O158" i="34"/>
  <c r="O159" i="34"/>
  <c r="O160" i="34"/>
  <c r="O161" i="34"/>
  <c r="O162" i="34"/>
  <c r="O163" i="34"/>
  <c r="O164" i="34"/>
  <c r="O165" i="34"/>
  <c r="O166" i="34"/>
  <c r="O167" i="34"/>
  <c r="O168" i="34"/>
  <c r="O169" i="34"/>
  <c r="O170" i="34"/>
  <c r="O171" i="34"/>
  <c r="O172" i="34"/>
  <c r="O173" i="34"/>
  <c r="O176" i="34"/>
  <c r="O177" i="34"/>
  <c r="O178" i="34"/>
  <c r="O179" i="34"/>
  <c r="O180" i="34"/>
  <c r="O181" i="34"/>
  <c r="O182" i="34"/>
  <c r="O183" i="34"/>
  <c r="O184" i="34"/>
  <c r="O185" i="34"/>
  <c r="O186" i="34"/>
  <c r="O187" i="34"/>
  <c r="O188" i="34"/>
  <c r="O189" i="34"/>
  <c r="O190" i="34"/>
  <c r="O191" i="34"/>
  <c r="O192" i="34"/>
  <c r="O193" i="34"/>
  <c r="O194" i="34"/>
  <c r="O195" i="34"/>
  <c r="O196" i="34"/>
  <c r="O197" i="34"/>
  <c r="O198" i="34"/>
  <c r="O199" i="34"/>
  <c r="O200" i="34"/>
  <c r="O201" i="34"/>
  <c r="O202" i="34"/>
  <c r="O203" i="34"/>
  <c r="O204" i="34"/>
  <c r="O205" i="34"/>
  <c r="O206" i="34"/>
  <c r="O207" i="34"/>
  <c r="O208" i="34"/>
  <c r="O209" i="34"/>
  <c r="O210" i="34"/>
  <c r="O211" i="34"/>
  <c r="O212" i="34"/>
  <c r="O213" i="34"/>
  <c r="O214" i="34"/>
  <c r="O215" i="34"/>
  <c r="O216" i="34"/>
  <c r="O217" i="34"/>
  <c r="O218" i="34"/>
  <c r="O219" i="34"/>
  <c r="O220" i="34"/>
  <c r="O221" i="34"/>
  <c r="O222" i="34"/>
  <c r="O223" i="34"/>
  <c r="O224" i="34"/>
  <c r="O225" i="34"/>
  <c r="O226" i="34"/>
  <c r="O227" i="34"/>
  <c r="O228" i="34"/>
  <c r="O229" i="34"/>
  <c r="O230" i="34"/>
  <c r="O231" i="34"/>
  <c r="O232" i="34"/>
  <c r="O233" i="34"/>
  <c r="O234" i="34"/>
  <c r="O235" i="34"/>
  <c r="O236" i="34"/>
  <c r="O237" i="34"/>
  <c r="O238" i="34"/>
  <c r="O239" i="34"/>
  <c r="O240" i="34"/>
  <c r="O241" i="34"/>
  <c r="O242" i="34"/>
  <c r="O243" i="34"/>
  <c r="O244" i="34"/>
  <c r="O245" i="34"/>
  <c r="O246" i="34"/>
  <c r="O247" i="34"/>
  <c r="O248" i="34"/>
  <c r="O249" i="34"/>
  <c r="O250" i="34"/>
  <c r="O251" i="34"/>
  <c r="O252" i="34"/>
  <c r="O253" i="34"/>
  <c r="O254" i="34"/>
  <c r="O255" i="34"/>
  <c r="O256" i="34"/>
  <c r="O257" i="34"/>
  <c r="O258" i="34"/>
  <c r="O259" i="34"/>
  <c r="O260" i="34"/>
  <c r="O261" i="34"/>
  <c r="O262" i="34"/>
  <c r="O263" i="34"/>
  <c r="O264" i="34"/>
  <c r="O265" i="34"/>
  <c r="O266" i="34"/>
  <c r="O267" i="34"/>
  <c r="O268" i="34"/>
  <c r="O269" i="34"/>
  <c r="O270" i="34"/>
  <c r="O271" i="34"/>
  <c r="O272" i="34"/>
  <c r="O273" i="34"/>
  <c r="O274" i="34"/>
  <c r="O275" i="34"/>
  <c r="O276" i="34"/>
  <c r="O277" i="34"/>
  <c r="AE79" i="76" l="1" a="1"/>
  <c r="AE79" i="76" s="1"/>
  <c r="AG79" i="76" a="1"/>
  <c r="AG79" i="76" s="1"/>
  <c r="AF79" i="76" a="1"/>
  <c r="AF79" i="76" s="1"/>
  <c r="AD79" i="76" a="1"/>
  <c r="AD79" i="76" s="1"/>
  <c r="H11" i="53"/>
  <c r="AE49" i="76" a="1"/>
  <c r="AE49" i="76" s="1"/>
  <c r="AE6" i="76" s="1"/>
  <c r="AD71" i="76" a="1"/>
  <c r="AD71" i="76" s="1"/>
  <c r="AD8" i="76" s="1"/>
  <c r="AF71" i="76" a="1"/>
  <c r="AF71" i="76" s="1"/>
  <c r="AF8" i="76" s="1"/>
  <c r="AG62" i="76" a="1"/>
  <c r="AG62" i="76" s="1"/>
  <c r="AG67" i="76" a="1"/>
  <c r="AG67" i="76" s="1"/>
  <c r="AG17" i="76" s="1"/>
  <c r="AF75" i="76" a="1"/>
  <c r="AF75" i="76" s="1"/>
  <c r="AF12" i="76" s="1"/>
  <c r="AG50" i="76" a="1"/>
  <c r="AG50" i="76" s="1"/>
  <c r="AG59" i="76" a="1"/>
  <c r="AG59" i="76" s="1"/>
  <c r="AD59" i="76" a="1"/>
  <c r="AD59" i="76" s="1"/>
  <c r="AF59" i="76" a="1"/>
  <c r="AF59" i="76" s="1"/>
  <c r="AE59" i="76" a="1"/>
  <c r="AE59" i="76" s="1"/>
  <c r="AE71" i="76" a="1"/>
  <c r="AE71" i="76" s="1"/>
  <c r="AE8" i="76" s="1"/>
  <c r="AD48" i="76" a="1"/>
  <c r="AD48" i="76" s="1"/>
  <c r="AF48" i="76" a="1"/>
  <c r="AF48" i="76" s="1"/>
  <c r="AG75" i="76" a="1"/>
  <c r="AG75" i="76" s="1"/>
  <c r="AG12" i="76" s="1"/>
  <c r="AD56" i="76" a="1"/>
  <c r="AD56" i="76" s="1"/>
  <c r="AF50" i="76" a="1"/>
  <c r="AF50" i="76" s="1"/>
  <c r="AF55" i="76" a="1"/>
  <c r="AF55" i="76" s="1"/>
  <c r="AG78" i="76" a="1"/>
  <c r="AG78" i="76" s="1"/>
  <c r="AF78" i="76" a="1"/>
  <c r="AF78" i="76" s="1"/>
  <c r="AD78" i="76" a="1"/>
  <c r="AD78" i="76" s="1"/>
  <c r="AG53" i="76" a="1"/>
  <c r="AG53" i="76" s="1"/>
  <c r="AE53" i="76" a="1"/>
  <c r="AE53" i="76" s="1"/>
  <c r="AD53" i="76" a="1"/>
  <c r="AD53" i="76" s="1"/>
  <c r="AF68" i="76" a="1"/>
  <c r="AF68" i="76" s="1"/>
  <c r="AF76" i="76" a="1"/>
  <c r="AF76" i="76" s="1"/>
  <c r="AE76" i="76" a="1"/>
  <c r="AE76" i="76" s="1"/>
  <c r="AG76" i="76" a="1"/>
  <c r="AG76" i="76" s="1"/>
  <c r="AD76" i="76" a="1"/>
  <c r="AD76" i="76" s="1"/>
  <c r="AG52" i="76" a="1"/>
  <c r="AG52" i="76" s="1"/>
  <c r="AG16" i="76" s="1"/>
  <c r="AD52" i="76" a="1"/>
  <c r="AD52" i="76" s="1"/>
  <c r="AD16" i="76" s="1"/>
  <c r="AF52" i="76" a="1"/>
  <c r="AF52" i="76" s="1"/>
  <c r="AF16" i="76" s="1"/>
  <c r="AG57" i="76" a="1"/>
  <c r="AG57" i="76" s="1"/>
  <c r="AG13" i="76" s="1"/>
  <c r="AE57" i="76" a="1"/>
  <c r="AE57" i="76" s="1"/>
  <c r="AE13" i="76" s="1"/>
  <c r="AF57" i="76" a="1"/>
  <c r="AF57" i="76" s="1"/>
  <c r="AF13" i="76" s="1"/>
  <c r="AD57" i="76" a="1"/>
  <c r="AD57" i="76" s="1"/>
  <c r="AD13" i="76" s="1"/>
  <c r="AG71" i="76" a="1"/>
  <c r="AG71" i="76" s="1"/>
  <c r="AG8" i="76" s="1"/>
  <c r="AG68" i="76" a="1"/>
  <c r="AG68" i="76" s="1"/>
  <c r="AG60" i="76" a="1"/>
  <c r="AG60" i="76" s="1"/>
  <c r="AD60" i="76" a="1"/>
  <c r="AD60" i="76" s="1"/>
  <c r="AE60" i="76" a="1"/>
  <c r="AE60" i="76" s="1"/>
  <c r="AF60" i="76" a="1"/>
  <c r="AF60" i="76" s="1"/>
  <c r="AD75" i="76" a="1"/>
  <c r="AD75" i="76" s="1"/>
  <c r="AD12" i="76" s="1"/>
  <c r="AG56" i="76" a="1"/>
  <c r="AG56" i="76" s="1"/>
  <c r="AD49" i="76" a="1"/>
  <c r="AD49" i="76" s="1"/>
  <c r="AD6" i="76" s="1"/>
  <c r="AG73" i="76" a="1"/>
  <c r="AG73" i="76" s="1"/>
  <c r="AF73" i="76" a="1"/>
  <c r="AF73" i="76" s="1"/>
  <c r="AD73" i="76" a="1"/>
  <c r="AD73" i="76" s="1"/>
  <c r="AE73" i="76" a="1"/>
  <c r="AE73" i="76" s="1"/>
  <c r="AD50" i="76" a="1"/>
  <c r="AD50" i="76" s="1"/>
  <c r="AG55" i="76" a="1"/>
  <c r="AG55" i="76" s="1"/>
  <c r="AG77" i="76" a="1"/>
  <c r="AG77" i="76" s="1"/>
  <c r="AE77" i="76" a="1"/>
  <c r="AE77" i="76" s="1"/>
  <c r="AF77" i="76" a="1"/>
  <c r="AF77" i="76" s="1"/>
  <c r="AD77" i="76" a="1"/>
  <c r="AD77" i="76" s="1"/>
  <c r="AE68" i="76" a="1"/>
  <c r="AE68" i="76" s="1"/>
  <c r="AF69" i="76" a="1"/>
  <c r="AF69" i="76" s="1"/>
  <c r="AF18" i="76" s="1"/>
  <c r="AG69" i="76" a="1"/>
  <c r="AG69" i="76" s="1"/>
  <c r="AG18" i="76" s="1"/>
  <c r="AE69" i="76" a="1"/>
  <c r="AE69" i="76" s="1"/>
  <c r="AE18" i="76" s="1"/>
  <c r="AD69" i="76" a="1"/>
  <c r="AD69" i="76" s="1"/>
  <c r="AD18" i="76" s="1"/>
  <c r="AE75" i="76" a="1"/>
  <c r="AE75" i="76" s="1"/>
  <c r="AE12" i="76" s="1"/>
  <c r="AF56" i="76" a="1"/>
  <c r="AF56" i="76" s="1"/>
  <c r="AG49" i="76" a="1"/>
  <c r="AG49" i="76" s="1"/>
  <c r="AG6" i="76" s="1"/>
  <c r="AE50" i="76" a="1"/>
  <c r="AE50" i="76" s="1"/>
  <c r="AD55" i="76" a="1"/>
  <c r="AD55" i="76" s="1"/>
  <c r="AF65" i="76" a="1"/>
  <c r="AF65" i="76" s="1"/>
  <c r="AD66" i="76" a="1"/>
  <c r="AD66" i="76" s="1"/>
  <c r="AF61" i="76" a="1"/>
  <c r="AF61" i="76" s="1"/>
  <c r="AD65" i="76" a="1"/>
  <c r="AD65" i="76" s="1"/>
  <c r="AG66" i="76" a="1"/>
  <c r="AG66" i="76" s="1"/>
  <c r="AD61" i="76" a="1"/>
  <c r="AD61" i="76" s="1"/>
  <c r="AE65" i="76" a="1"/>
  <c r="AE65" i="76" s="1"/>
  <c r="D24" i="53" a="1"/>
  <c r="D24" i="53" s="1"/>
  <c r="C24" i="53" a="1"/>
  <c r="C24" i="53" s="1"/>
  <c r="D25" i="53" a="1"/>
  <c r="D25" i="53" s="1"/>
  <c r="AF66" i="76" a="1"/>
  <c r="AF66" i="76" s="1"/>
  <c r="AG72" i="76" a="1"/>
  <c r="AG72" i="76" s="1"/>
  <c r="AG9" i="76" s="1"/>
  <c r="AF72" i="76" a="1"/>
  <c r="AF72" i="76" s="1"/>
  <c r="AF9" i="76" s="1"/>
  <c r="AE72" i="76" a="1"/>
  <c r="AE72" i="76" s="1"/>
  <c r="AE9" i="76" s="1"/>
  <c r="AD72" i="76" a="1"/>
  <c r="AD72" i="76" s="1"/>
  <c r="AD9" i="76" s="1"/>
  <c r="AG61" i="76" a="1"/>
  <c r="AG61" i="76" s="1"/>
  <c r="AG65" i="76" a="1"/>
  <c r="AG65" i="76" s="1"/>
  <c r="AE66" i="76" a="1"/>
  <c r="AE66" i="76" s="1"/>
  <c r="AE54" i="76" a="1"/>
  <c r="AE54" i="76" s="1"/>
  <c r="AD54" i="76" a="1"/>
  <c r="AD54" i="76" s="1"/>
  <c r="AF54" i="76" a="1"/>
  <c r="AF54" i="76" s="1"/>
  <c r="AG54" i="76" a="1"/>
  <c r="AG54" i="76" s="1"/>
  <c r="AF47" i="76" a="1"/>
  <c r="AF47" i="76" s="1"/>
  <c r="AG47" i="76" a="1"/>
  <c r="AG47" i="76" s="1"/>
  <c r="AD47" i="76" a="1"/>
  <c r="AD47" i="76" s="1"/>
  <c r="AE47" i="76" a="1"/>
  <c r="AE47" i="76" s="1"/>
  <c r="AE61" i="76" a="1"/>
  <c r="AE61" i="76" s="1"/>
  <c r="K265" i="34"/>
  <c r="L265" i="34"/>
  <c r="K266" i="34"/>
  <c r="L266" i="34"/>
  <c r="K267" i="34"/>
  <c r="L267" i="34"/>
  <c r="K268" i="34"/>
  <c r="L268" i="34"/>
  <c r="K269" i="34"/>
  <c r="L269" i="34"/>
  <c r="K270" i="34"/>
  <c r="L270" i="34"/>
  <c r="K271" i="34"/>
  <c r="L271" i="34"/>
  <c r="K272" i="34"/>
  <c r="L272" i="34"/>
  <c r="K273" i="34"/>
  <c r="L273" i="34"/>
  <c r="K274" i="34"/>
  <c r="L274" i="34"/>
  <c r="K275" i="34"/>
  <c r="L275" i="34"/>
  <c r="K276" i="34"/>
  <c r="L276" i="34"/>
  <c r="K277" i="34"/>
  <c r="L277" i="34"/>
  <c r="AE10" i="76" l="1"/>
  <c r="AF10" i="76"/>
  <c r="AG21" i="76"/>
  <c r="AE21" i="76"/>
  <c r="AG10" i="76"/>
  <c r="AG41" i="76"/>
  <c r="AG5" i="76"/>
  <c r="AD10" i="76"/>
  <c r="AG14" i="76"/>
  <c r="AD14" i="76"/>
  <c r="AE55" i="76" a="1"/>
  <c r="AE55" i="76" s="1"/>
  <c r="AE52" i="76" a="1"/>
  <c r="AE52" i="76" s="1"/>
  <c r="AE16" i="76" s="1"/>
  <c r="AF53" i="76" a="1"/>
  <c r="AF53" i="76" s="1"/>
  <c r="AF14" i="76" s="1"/>
  <c r="AE78" i="76" a="1"/>
  <c r="AE78" i="76" s="1"/>
  <c r="AE14" i="76" s="1"/>
  <c r="AF49" i="76" a="1"/>
  <c r="AF49" i="76" s="1"/>
  <c r="AF6" i="76" s="1"/>
  <c r="AG48" i="76" a="1"/>
  <c r="AG48" i="76" s="1"/>
  <c r="AG23" i="76" s="1"/>
  <c r="AF67" i="76" a="1"/>
  <c r="AF67" i="76" s="1"/>
  <c r="AF17" i="76" s="1"/>
  <c r="AE62" i="76" a="1"/>
  <c r="AE62" i="76" s="1"/>
  <c r="AE4" i="76" s="1"/>
  <c r="AE56" i="76" a="1"/>
  <c r="AE56" i="76" s="1"/>
  <c r="AF63" i="76" a="1"/>
  <c r="AF63" i="76" s="1"/>
  <c r="AF22" i="76" s="1"/>
  <c r="AG63" i="76" a="1"/>
  <c r="AG63" i="76" s="1"/>
  <c r="AG22" i="76" s="1"/>
  <c r="AE63" i="76" a="1"/>
  <c r="AE63" i="76" s="1"/>
  <c r="AE22" i="76" s="1"/>
  <c r="AD63" i="76" a="1"/>
  <c r="AD63" i="76" s="1"/>
  <c r="AD22" i="76" s="1"/>
  <c r="AE67" i="76" a="1"/>
  <c r="AE67" i="76" s="1"/>
  <c r="AE17" i="76" s="1"/>
  <c r="AF62" i="76" a="1"/>
  <c r="AF62" i="76" s="1"/>
  <c r="AF4" i="76" s="1"/>
  <c r="AD68" i="76" a="1"/>
  <c r="AD68" i="76" s="1"/>
  <c r="AD23" i="76" s="1"/>
  <c r="AE48" i="76" a="1"/>
  <c r="AE48" i="76" s="1"/>
  <c r="AE23" i="76" s="1"/>
  <c r="AD67" i="76" a="1"/>
  <c r="AD67" i="76" s="1"/>
  <c r="AD17" i="76" s="1"/>
  <c r="AD62" i="76" a="1"/>
  <c r="AD62" i="76" s="1"/>
  <c r="AD4" i="76" s="1"/>
  <c r="AF74" i="76" a="1"/>
  <c r="AF74" i="76" s="1"/>
  <c r="AF19" i="76" s="1"/>
  <c r="AG74" i="76" a="1"/>
  <c r="AG74" i="76" s="1"/>
  <c r="AG19" i="76" s="1"/>
  <c r="AD74" i="76" a="1"/>
  <c r="AD74" i="76" s="1"/>
  <c r="AD19" i="76" s="1"/>
  <c r="AE74" i="76" a="1"/>
  <c r="AE74" i="76" s="1"/>
  <c r="AE19" i="76" s="1"/>
  <c r="AD11" i="76"/>
  <c r="AD41" i="76"/>
  <c r="AD21" i="76"/>
  <c r="AG4" i="76"/>
  <c r="AE41" i="76"/>
  <c r="AF21" i="76"/>
  <c r="AG11" i="76"/>
  <c r="AF41" i="76"/>
  <c r="AD5" i="76"/>
  <c r="AF11" i="76"/>
  <c r="AF23" i="76"/>
  <c r="AD15" i="76"/>
  <c r="AE5" i="76"/>
  <c r="AG15" i="76"/>
  <c r="AF15" i="76"/>
  <c r="AE15" i="76"/>
  <c r="AE51" i="76" a="1"/>
  <c r="AE51" i="76" s="1"/>
  <c r="AE7" i="76" s="1"/>
  <c r="AG51" i="76" a="1"/>
  <c r="AG51" i="76" s="1"/>
  <c r="AG7" i="76" s="1"/>
  <c r="D22" i="53" a="1"/>
  <c r="D22" i="53" s="1"/>
  <c r="C23" i="53"/>
  <c r="C22" i="53"/>
  <c r="AF51" i="76" a="1"/>
  <c r="AF51" i="76" s="1"/>
  <c r="AF7" i="76" s="1"/>
  <c r="D28" i="53" a="1"/>
  <c r="D28" i="53" s="1"/>
  <c r="C28" i="53" a="1"/>
  <c r="C28" i="53" s="1"/>
  <c r="AD51" i="76" a="1"/>
  <c r="AD51" i="76" s="1"/>
  <c r="AD7" i="76" s="1"/>
  <c r="D23" i="53" a="1"/>
  <c r="D23" i="53" s="1"/>
  <c r="C25" i="53" a="1"/>
  <c r="C25" i="53" s="1"/>
  <c r="AF5" i="76"/>
  <c r="M277" i="34"/>
  <c r="M275" i="34"/>
  <c r="M273" i="34"/>
  <c r="M271" i="34"/>
  <c r="M269" i="34"/>
  <c r="M267" i="34"/>
  <c r="M265" i="34"/>
  <c r="N276" i="34"/>
  <c r="N274" i="34"/>
  <c r="N272" i="34"/>
  <c r="N270" i="34"/>
  <c r="N268" i="34"/>
  <c r="N266" i="34"/>
  <c r="M276" i="34"/>
  <c r="M274" i="34"/>
  <c r="M272" i="34"/>
  <c r="M270" i="34"/>
  <c r="M268" i="34"/>
  <c r="M266" i="34"/>
  <c r="N277" i="34"/>
  <c r="N275" i="34"/>
  <c r="N273" i="34"/>
  <c r="N271" i="34"/>
  <c r="N269" i="34"/>
  <c r="N267" i="34"/>
  <c r="N265" i="34"/>
  <c r="AG40" i="76" l="1"/>
  <c r="AG43" i="76"/>
  <c r="AD43" i="76"/>
  <c r="AE11" i="76"/>
  <c r="AE42" i="76" s="1"/>
  <c r="AE43" i="76"/>
  <c r="AE40" i="76"/>
  <c r="AF43" i="76"/>
  <c r="AD40" i="76"/>
  <c r="AF40" i="76"/>
  <c r="AD42" i="76"/>
  <c r="AG42" i="76"/>
  <c r="AF42" i="76"/>
  <c r="C26" i="53"/>
  <c r="AF80" i="76"/>
  <c r="AD24" i="76"/>
  <c r="AF24" i="76"/>
  <c r="AG24" i="76"/>
  <c r="AD80" i="76"/>
  <c r="D26" i="53"/>
  <c r="AE80" i="76"/>
  <c r="AG80" i="76"/>
  <c r="AE24" i="76" l="1"/>
  <c r="L326" i="20" l="1"/>
  <c r="M326" i="20"/>
  <c r="L322" i="20"/>
  <c r="L323" i="20"/>
  <c r="L324" i="20"/>
  <c r="L325" i="20"/>
  <c r="M322" i="20"/>
  <c r="M323" i="20"/>
  <c r="M324" i="20"/>
  <c r="M325" i="20"/>
  <c r="L327" i="20"/>
  <c r="M327" i="20"/>
  <c r="K70" i="76" l="1"/>
  <c r="N70" i="76"/>
  <c r="J70" i="76"/>
  <c r="R70" i="76"/>
  <c r="G70" i="76"/>
  <c r="S70" i="76"/>
  <c r="P70" i="76"/>
  <c r="O70" i="76"/>
  <c r="Q70" i="76"/>
  <c r="M70" i="76"/>
  <c r="H70" i="76" l="1"/>
  <c r="I70" i="76" s="1"/>
  <c r="K315" i="20" l="1"/>
  <c r="L315" i="20"/>
  <c r="M315" i="20"/>
  <c r="K310" i="20"/>
  <c r="L310" i="20"/>
  <c r="M310" i="20"/>
  <c r="C8" i="53" l="1"/>
  <c r="M47" i="76" l="1"/>
  <c r="M48" i="76"/>
  <c r="M49" i="76"/>
  <c r="M50" i="76"/>
  <c r="M51" i="76"/>
  <c r="M52" i="76"/>
  <c r="M53" i="76"/>
  <c r="M54" i="76"/>
  <c r="M55" i="76"/>
  <c r="M56" i="76"/>
  <c r="M57" i="76"/>
  <c r="M58" i="76"/>
  <c r="M59" i="76"/>
  <c r="M60" i="76"/>
  <c r="M61" i="76"/>
  <c r="M62" i="76"/>
  <c r="M63" i="76"/>
  <c r="M64" i="76"/>
  <c r="M65" i="76"/>
  <c r="M66" i="76"/>
  <c r="M67" i="76"/>
  <c r="M68" i="76"/>
  <c r="M69" i="76"/>
  <c r="M71" i="76"/>
  <c r="M72" i="76"/>
  <c r="M73" i="76"/>
  <c r="M74" i="76"/>
  <c r="M75" i="76"/>
  <c r="M76" i="76"/>
  <c r="M77" i="76"/>
  <c r="M78" i="76"/>
  <c r="M79" i="76"/>
  <c r="G26" i="53" l="1"/>
  <c r="G25" i="53"/>
  <c r="I27" i="53" l="1"/>
  <c r="G24" i="53" l="1"/>
  <c r="G23" i="53"/>
  <c r="G7" i="53"/>
  <c r="G10" i="53"/>
  <c r="G9" i="53"/>
  <c r="G8" i="53"/>
  <c r="G27" i="53" l="1"/>
  <c r="G11" i="53"/>
  <c r="L20" i="76"/>
  <c r="L8" i="76"/>
  <c r="L9" i="76"/>
  <c r="L17" i="76"/>
  <c r="L47" i="76"/>
  <c r="L18" i="76"/>
  <c r="L14" i="76"/>
  <c r="L12" i="76"/>
  <c r="L22" i="76"/>
  <c r="S51" i="76"/>
  <c r="S7" i="76" s="1"/>
  <c r="S65" i="76"/>
  <c r="S66" i="76"/>
  <c r="S61" i="76"/>
  <c r="S77" i="76"/>
  <c r="S50" i="76"/>
  <c r="S54" i="76"/>
  <c r="S59" i="76"/>
  <c r="S55" i="76"/>
  <c r="S56" i="76"/>
  <c r="S63" i="76"/>
  <c r="S22" i="76" s="1"/>
  <c r="S64" i="76"/>
  <c r="S20" i="76" s="1"/>
  <c r="S75" i="76"/>
  <c r="S12" i="76" s="1"/>
  <c r="S48" i="76"/>
  <c r="S60" i="76"/>
  <c r="S68" i="76"/>
  <c r="S57" i="76"/>
  <c r="S14" i="76" s="1"/>
  <c r="S62" i="76"/>
  <c r="S49" i="76"/>
  <c r="S6" i="76" s="1"/>
  <c r="S58" i="76"/>
  <c r="S53" i="76"/>
  <c r="S78" i="76"/>
  <c r="S72" i="76"/>
  <c r="S9" i="76" s="1"/>
  <c r="S47" i="76"/>
  <c r="S71" i="76"/>
  <c r="S8" i="76" s="1"/>
  <c r="S67" i="76"/>
  <c r="S17" i="76" s="1"/>
  <c r="S69" i="76"/>
  <c r="S18" i="76" s="1"/>
  <c r="S52" i="76"/>
  <c r="S16" i="76" s="1"/>
  <c r="S74" i="76"/>
  <c r="S73" i="76"/>
  <c r="S76" i="76"/>
  <c r="S79" i="76"/>
  <c r="R51" i="76"/>
  <c r="R7" i="76" s="1"/>
  <c r="R65" i="76"/>
  <c r="R66" i="76"/>
  <c r="R61" i="76"/>
  <c r="R77" i="76"/>
  <c r="R50" i="76"/>
  <c r="R54" i="76"/>
  <c r="R59" i="76"/>
  <c r="R55" i="76"/>
  <c r="R56" i="76"/>
  <c r="R63" i="76"/>
  <c r="R22" i="76" s="1"/>
  <c r="R64" i="76"/>
  <c r="R20" i="76" s="1"/>
  <c r="R75" i="76"/>
  <c r="R12" i="76" s="1"/>
  <c r="R48" i="76"/>
  <c r="R60" i="76"/>
  <c r="R68" i="76"/>
  <c r="R57" i="76"/>
  <c r="R14" i="76" s="1"/>
  <c r="R62" i="76"/>
  <c r="R49" i="76"/>
  <c r="R6" i="76" s="1"/>
  <c r="R58" i="76"/>
  <c r="R53" i="76"/>
  <c r="R78" i="76"/>
  <c r="R72" i="76"/>
  <c r="R9" i="76" s="1"/>
  <c r="R47" i="76"/>
  <c r="R71" i="76"/>
  <c r="R8" i="76" s="1"/>
  <c r="R67" i="76"/>
  <c r="R17" i="76" s="1"/>
  <c r="R69" i="76"/>
  <c r="R18" i="76" s="1"/>
  <c r="R52" i="76"/>
  <c r="R16" i="76" s="1"/>
  <c r="R74" i="76"/>
  <c r="R73" i="76"/>
  <c r="R76" i="76"/>
  <c r="R79" i="76"/>
  <c r="Q51" i="76"/>
  <c r="Q7" i="76" s="1"/>
  <c r="Q65" i="76"/>
  <c r="Q66" i="76"/>
  <c r="Q61" i="76"/>
  <c r="Q77" i="76"/>
  <c r="Q50" i="76"/>
  <c r="Q54" i="76"/>
  <c r="Q59" i="76"/>
  <c r="Q55" i="76"/>
  <c r="Q56" i="76"/>
  <c r="Q63" i="76"/>
  <c r="Q22" i="76" s="1"/>
  <c r="Q64" i="76"/>
  <c r="Q20" i="76" s="1"/>
  <c r="Q75" i="76"/>
  <c r="Q12" i="76" s="1"/>
  <c r="Q48" i="76"/>
  <c r="Q60" i="76"/>
  <c r="Q68" i="76"/>
  <c r="Q57" i="76"/>
  <c r="Q14" i="76" s="1"/>
  <c r="Q62" i="76"/>
  <c r="Q49" i="76"/>
  <c r="Q6" i="76" s="1"/>
  <c r="Q58" i="76"/>
  <c r="Q53" i="76"/>
  <c r="Q78" i="76"/>
  <c r="Q72" i="76"/>
  <c r="Q9" i="76" s="1"/>
  <c r="Q47" i="76"/>
  <c r="Q71" i="76"/>
  <c r="Q8" i="76" s="1"/>
  <c r="Q67" i="76"/>
  <c r="Q17" i="76" s="1"/>
  <c r="Q69" i="76"/>
  <c r="Q18" i="76" s="1"/>
  <c r="Q52" i="76"/>
  <c r="Q16" i="76" s="1"/>
  <c r="Q74" i="76"/>
  <c r="Q73" i="76"/>
  <c r="Q76" i="76"/>
  <c r="Q79" i="76"/>
  <c r="P51" i="76"/>
  <c r="P7" i="76" s="1"/>
  <c r="P65" i="76"/>
  <c r="P66" i="76"/>
  <c r="P61" i="76"/>
  <c r="P77" i="76"/>
  <c r="P50" i="76"/>
  <c r="P54" i="76"/>
  <c r="P59" i="76"/>
  <c r="P55" i="76"/>
  <c r="P56" i="76"/>
  <c r="P63" i="76"/>
  <c r="P22" i="76" s="1"/>
  <c r="P64" i="76"/>
  <c r="P20" i="76" s="1"/>
  <c r="P75" i="76"/>
  <c r="P12" i="76" s="1"/>
  <c r="P48" i="76"/>
  <c r="P60" i="76"/>
  <c r="P68" i="76"/>
  <c r="P57" i="76"/>
  <c r="P14" i="76" s="1"/>
  <c r="P62" i="76"/>
  <c r="P49" i="76"/>
  <c r="P6" i="76" s="1"/>
  <c r="P58" i="76"/>
  <c r="P53" i="76"/>
  <c r="P78" i="76"/>
  <c r="P72" i="76"/>
  <c r="P9" i="76" s="1"/>
  <c r="P47" i="76"/>
  <c r="P71" i="76"/>
  <c r="P8" i="76" s="1"/>
  <c r="P67" i="76"/>
  <c r="P17" i="76" s="1"/>
  <c r="P69" i="76"/>
  <c r="P18" i="76" s="1"/>
  <c r="P52" i="76"/>
  <c r="P16" i="76" s="1"/>
  <c r="P74" i="76"/>
  <c r="P73" i="76"/>
  <c r="P76" i="76"/>
  <c r="P79" i="76"/>
  <c r="O51" i="76"/>
  <c r="O7" i="76" s="1"/>
  <c r="O65" i="76"/>
  <c r="O66" i="76"/>
  <c r="O61" i="76"/>
  <c r="O77" i="76"/>
  <c r="O50" i="76"/>
  <c r="O54" i="76"/>
  <c r="O59" i="76"/>
  <c r="O55" i="76"/>
  <c r="O56" i="76"/>
  <c r="O63" i="76"/>
  <c r="O22" i="76" s="1"/>
  <c r="O64" i="76"/>
  <c r="O20" i="76" s="1"/>
  <c r="O75" i="76"/>
  <c r="O12" i="76" s="1"/>
  <c r="O48" i="76"/>
  <c r="O60" i="76"/>
  <c r="O68" i="76"/>
  <c r="O57" i="76"/>
  <c r="O14" i="76" s="1"/>
  <c r="O62" i="76"/>
  <c r="O49" i="76"/>
  <c r="O6" i="76" s="1"/>
  <c r="O58" i="76"/>
  <c r="O53" i="76"/>
  <c r="O78" i="76"/>
  <c r="O72" i="76"/>
  <c r="O9" i="76" s="1"/>
  <c r="O47" i="76"/>
  <c r="O71" i="76"/>
  <c r="O8" i="76" s="1"/>
  <c r="O67" i="76"/>
  <c r="O17" i="76" s="1"/>
  <c r="O69" i="76"/>
  <c r="O18" i="76" s="1"/>
  <c r="O52" i="76"/>
  <c r="O16" i="76" s="1"/>
  <c r="O74" i="76"/>
  <c r="O73" i="76"/>
  <c r="O76" i="76"/>
  <c r="O79" i="76"/>
  <c r="N51" i="76"/>
  <c r="N7" i="76" s="1"/>
  <c r="N65" i="76"/>
  <c r="N66" i="76"/>
  <c r="N61" i="76"/>
  <c r="N77" i="76"/>
  <c r="N50" i="76"/>
  <c r="N54" i="76"/>
  <c r="N59" i="76"/>
  <c r="N55" i="76"/>
  <c r="N56" i="76"/>
  <c r="N63" i="76"/>
  <c r="N22" i="76" s="1"/>
  <c r="N64" i="76"/>
  <c r="N20" i="76" s="1"/>
  <c r="N75" i="76"/>
  <c r="N12" i="76" s="1"/>
  <c r="N48" i="76"/>
  <c r="N60" i="76"/>
  <c r="N68" i="76"/>
  <c r="N57" i="76"/>
  <c r="N14" i="76" s="1"/>
  <c r="N62" i="76"/>
  <c r="N49" i="76"/>
  <c r="N6" i="76" s="1"/>
  <c r="N58" i="76"/>
  <c r="N53" i="76"/>
  <c r="N78" i="76"/>
  <c r="N72" i="76"/>
  <c r="N9" i="76" s="1"/>
  <c r="N47" i="76"/>
  <c r="N71" i="76"/>
  <c r="N8" i="76" s="1"/>
  <c r="N67" i="76"/>
  <c r="N17" i="76" s="1"/>
  <c r="N69" i="76"/>
  <c r="N18" i="76" s="1"/>
  <c r="N52" i="76"/>
  <c r="N16" i="76" s="1"/>
  <c r="N74" i="76"/>
  <c r="N73" i="76"/>
  <c r="N76" i="76"/>
  <c r="N79" i="76"/>
  <c r="M7" i="76"/>
  <c r="M22" i="76"/>
  <c r="M20" i="76"/>
  <c r="M12" i="76"/>
  <c r="M14" i="76"/>
  <c r="M6" i="76"/>
  <c r="M9" i="76"/>
  <c r="M8" i="76"/>
  <c r="M17" i="76"/>
  <c r="M18" i="76"/>
  <c r="M16" i="76"/>
  <c r="K51" i="76"/>
  <c r="K7" i="76" s="1"/>
  <c r="K65" i="76"/>
  <c r="K66" i="76"/>
  <c r="K61" i="76"/>
  <c r="K77" i="76"/>
  <c r="K50" i="76"/>
  <c r="K54" i="76"/>
  <c r="K59" i="76"/>
  <c r="K55" i="76"/>
  <c r="K56" i="76"/>
  <c r="K63" i="76"/>
  <c r="K22" i="76" s="1"/>
  <c r="K64" i="76"/>
  <c r="K20" i="76" s="1"/>
  <c r="K75" i="76"/>
  <c r="K12" i="76" s="1"/>
  <c r="K48" i="76"/>
  <c r="K60" i="76"/>
  <c r="K68" i="76"/>
  <c r="K57" i="76"/>
  <c r="K14" i="76" s="1"/>
  <c r="K62" i="76"/>
  <c r="K49" i="76"/>
  <c r="K6" i="76" s="1"/>
  <c r="K58" i="76"/>
  <c r="K53" i="76"/>
  <c r="K78" i="76"/>
  <c r="K72" i="76"/>
  <c r="K9" i="76" s="1"/>
  <c r="K47" i="76"/>
  <c r="K71" i="76"/>
  <c r="K8" i="76" s="1"/>
  <c r="K67" i="76"/>
  <c r="K17" i="76" s="1"/>
  <c r="K69" i="76"/>
  <c r="K18" i="76" s="1"/>
  <c r="K52" i="76"/>
  <c r="K16" i="76" s="1"/>
  <c r="K74" i="76"/>
  <c r="K73" i="76"/>
  <c r="K76" i="76"/>
  <c r="K79" i="76"/>
  <c r="J51" i="76"/>
  <c r="J65" i="76"/>
  <c r="J66" i="76"/>
  <c r="J61" i="76"/>
  <c r="J77" i="76"/>
  <c r="J50" i="76"/>
  <c r="J54" i="76"/>
  <c r="J59" i="76"/>
  <c r="J55" i="76"/>
  <c r="J56" i="76"/>
  <c r="J63" i="76"/>
  <c r="J64" i="76"/>
  <c r="J75" i="76"/>
  <c r="J48" i="76"/>
  <c r="J60" i="76"/>
  <c r="J68" i="76"/>
  <c r="J57" i="76"/>
  <c r="J62" i="76"/>
  <c r="J49" i="76"/>
  <c r="J58" i="76"/>
  <c r="J53" i="76"/>
  <c r="J78" i="76"/>
  <c r="J72" i="76"/>
  <c r="J47" i="76"/>
  <c r="J71" i="76"/>
  <c r="J67" i="76"/>
  <c r="J69" i="76"/>
  <c r="J52" i="76"/>
  <c r="J74" i="76"/>
  <c r="J73" i="76"/>
  <c r="J76" i="76"/>
  <c r="J79" i="76"/>
  <c r="G7" i="76"/>
  <c r="G65" i="76"/>
  <c r="G66" i="76"/>
  <c r="G61" i="76"/>
  <c r="G77" i="76"/>
  <c r="G50" i="76"/>
  <c r="G54" i="76"/>
  <c r="G59" i="76"/>
  <c r="G55" i="76"/>
  <c r="G56" i="76"/>
  <c r="G63" i="76"/>
  <c r="G22" i="76" s="1"/>
  <c r="G64" i="76"/>
  <c r="G20" i="76" s="1"/>
  <c r="G75" i="76"/>
  <c r="G12" i="76" s="1"/>
  <c r="G48" i="76"/>
  <c r="G60" i="76"/>
  <c r="G68" i="76"/>
  <c r="G57" i="76"/>
  <c r="G14" i="76" s="1"/>
  <c r="G62" i="76"/>
  <c r="G49" i="76"/>
  <c r="G6" i="76" s="1"/>
  <c r="G58" i="76"/>
  <c r="G72" i="76"/>
  <c r="G9" i="76" s="1"/>
  <c r="G47" i="76"/>
  <c r="G71" i="76"/>
  <c r="G8" i="76" s="1"/>
  <c r="G67" i="76"/>
  <c r="G17" i="76" s="1"/>
  <c r="G69" i="76"/>
  <c r="G18" i="76" s="1"/>
  <c r="G52" i="76"/>
  <c r="G16" i="76" s="1"/>
  <c r="G74" i="76"/>
  <c r="G73" i="76"/>
  <c r="G76" i="76"/>
  <c r="G79" i="76"/>
  <c r="L3" i="20"/>
  <c r="L4" i="20"/>
  <c r="L5" i="20"/>
  <c r="L6" i="20"/>
  <c r="L7" i="20"/>
  <c r="L8"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2" i="20"/>
  <c r="L63" i="20"/>
  <c r="L64" i="20"/>
  <c r="L65" i="20"/>
  <c r="L66" i="20"/>
  <c r="L67" i="20"/>
  <c r="L70" i="20"/>
  <c r="L74" i="20"/>
  <c r="L69" i="20"/>
  <c r="L71" i="20"/>
  <c r="L73" i="20"/>
  <c r="L75" i="20"/>
  <c r="L76" i="20"/>
  <c r="L68" i="20"/>
  <c r="L72" i="20"/>
  <c r="L77" i="20"/>
  <c r="L78" i="20"/>
  <c r="L79" i="20"/>
  <c r="L80" i="20"/>
  <c r="L81" i="20"/>
  <c r="L82" i="20"/>
  <c r="L83" i="20"/>
  <c r="L84" i="20"/>
  <c r="L85" i="20"/>
  <c r="L86" i="20"/>
  <c r="L87" i="20"/>
  <c r="L88" i="20"/>
  <c r="L89" i="20"/>
  <c r="L90" i="20"/>
  <c r="L91" i="20"/>
  <c r="L92" i="20"/>
  <c r="L93" i="20"/>
  <c r="L94" i="20"/>
  <c r="L95" i="20"/>
  <c r="L96" i="20"/>
  <c r="L97" i="20"/>
  <c r="L98" i="20"/>
  <c r="L99" i="20"/>
  <c r="L101" i="20"/>
  <c r="L100"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46" i="20"/>
  <c r="L247" i="20"/>
  <c r="L248" i="20"/>
  <c r="L249" i="20"/>
  <c r="L250" i="20"/>
  <c r="L251" i="20"/>
  <c r="L252" i="20"/>
  <c r="L253" i="20"/>
  <c r="L254" i="20"/>
  <c r="L255" i="20"/>
  <c r="L256" i="20"/>
  <c r="L257" i="20"/>
  <c r="L258" i="20"/>
  <c r="L259" i="20"/>
  <c r="L260" i="20"/>
  <c r="L261" i="20"/>
  <c r="L262" i="20"/>
  <c r="L263" i="20"/>
  <c r="L264" i="20"/>
  <c r="L265" i="20"/>
  <c r="L266" i="20"/>
  <c r="L267" i="20"/>
  <c r="L268" i="20"/>
  <c r="L269" i="20"/>
  <c r="L270" i="20"/>
  <c r="L271" i="20"/>
  <c r="L272" i="20"/>
  <c r="L273" i="20"/>
  <c r="L274" i="20"/>
  <c r="L275" i="20"/>
  <c r="L276" i="20"/>
  <c r="L277" i="20"/>
  <c r="L278" i="20"/>
  <c r="L279" i="20"/>
  <c r="L280" i="20"/>
  <c r="L281" i="20"/>
  <c r="L282" i="20"/>
  <c r="L283" i="20"/>
  <c r="L284" i="20"/>
  <c r="L285" i="20"/>
  <c r="L286" i="20"/>
  <c r="L287" i="20"/>
  <c r="L288" i="20"/>
  <c r="L289" i="20"/>
  <c r="L290" i="20"/>
  <c r="L291" i="20"/>
  <c r="L292" i="20"/>
  <c r="L293" i="20"/>
  <c r="L294" i="20"/>
  <c r="L295" i="20"/>
  <c r="L296" i="20"/>
  <c r="L297" i="20"/>
  <c r="L298" i="20"/>
  <c r="L299" i="20"/>
  <c r="L300" i="20"/>
  <c r="L301" i="20"/>
  <c r="L302" i="20"/>
  <c r="L303" i="20"/>
  <c r="L304" i="20"/>
  <c r="L305" i="20"/>
  <c r="L306" i="20"/>
  <c r="L307" i="20"/>
  <c r="L308" i="20"/>
  <c r="L309" i="20"/>
  <c r="L311" i="20"/>
  <c r="L312" i="20"/>
  <c r="L313" i="20"/>
  <c r="L314" i="20"/>
  <c r="L316" i="20"/>
  <c r="L317" i="20"/>
  <c r="L318" i="20"/>
  <c r="L319" i="20"/>
  <c r="L320" i="20"/>
  <c r="L321" i="20"/>
  <c r="K3" i="20"/>
  <c r="J18" i="76" l="1"/>
  <c r="J9" i="76"/>
  <c r="J6" i="76"/>
  <c r="J22" i="76"/>
  <c r="J17" i="76"/>
  <c r="J8" i="76"/>
  <c r="J14" i="76"/>
  <c r="J12" i="76"/>
  <c r="J7" i="76"/>
  <c r="J16" i="76"/>
  <c r="J20" i="76"/>
  <c r="N41" i="76"/>
  <c r="O41" i="76"/>
  <c r="P41" i="76"/>
  <c r="Q41" i="76"/>
  <c r="R41" i="76"/>
  <c r="S41" i="76"/>
  <c r="M41" i="76"/>
  <c r="G41" i="76"/>
  <c r="K41" i="76"/>
  <c r="L16" i="76"/>
  <c r="H52" i="76"/>
  <c r="H16" i="76" s="1"/>
  <c r="L41" i="76"/>
  <c r="H47" i="76"/>
  <c r="H15" i="76" s="1"/>
  <c r="H51" i="76"/>
  <c r="H7" i="76" s="1"/>
  <c r="H50" i="76"/>
  <c r="H48" i="76"/>
  <c r="L6" i="76"/>
  <c r="H49" i="76"/>
  <c r="H6" i="76" s="1"/>
  <c r="L80" i="76"/>
  <c r="M15" i="76"/>
  <c r="M80" i="76"/>
  <c r="N15" i="76"/>
  <c r="N80" i="76"/>
  <c r="O15" i="76"/>
  <c r="O80" i="76"/>
  <c r="P15" i="76"/>
  <c r="P80" i="76"/>
  <c r="Q15" i="76"/>
  <c r="Q80" i="76"/>
  <c r="R15" i="76"/>
  <c r="R80" i="76"/>
  <c r="S15" i="76"/>
  <c r="S80" i="76"/>
  <c r="G15" i="76"/>
  <c r="G80" i="76"/>
  <c r="J15" i="76"/>
  <c r="J80" i="76"/>
  <c r="K15" i="76"/>
  <c r="K80" i="76"/>
  <c r="H65" i="76"/>
  <c r="H78" i="76"/>
  <c r="H73" i="76"/>
  <c r="H62" i="76"/>
  <c r="H68" i="76"/>
  <c r="H64" i="76"/>
  <c r="H20" i="76" s="1"/>
  <c r="I20" i="76" s="1"/>
  <c r="H56" i="76"/>
  <c r="L19" i="76"/>
  <c r="H59" i="76"/>
  <c r="H54" i="76"/>
  <c r="H58" i="76"/>
  <c r="P19" i="76"/>
  <c r="Q19" i="76"/>
  <c r="R19" i="76"/>
  <c r="S19" i="76"/>
  <c r="S11" i="76"/>
  <c r="H67" i="76"/>
  <c r="H17" i="76" s="1"/>
  <c r="S21" i="76"/>
  <c r="S5" i="76"/>
  <c r="P13" i="76"/>
  <c r="Q13" i="76"/>
  <c r="Q11" i="76"/>
  <c r="R13" i="76"/>
  <c r="R11" i="76"/>
  <c r="S13" i="76"/>
  <c r="H61" i="76"/>
  <c r="H57" i="76"/>
  <c r="H14" i="76" s="1"/>
  <c r="L11" i="76"/>
  <c r="G19" i="76"/>
  <c r="G23" i="76"/>
  <c r="G21" i="76"/>
  <c r="G5" i="76"/>
  <c r="H72" i="76"/>
  <c r="H9" i="76" s="1"/>
  <c r="H63" i="76"/>
  <c r="H22" i="76" s="1"/>
  <c r="M19" i="76"/>
  <c r="M13" i="76"/>
  <c r="M11" i="76"/>
  <c r="N19" i="76"/>
  <c r="N13" i="76"/>
  <c r="N11" i="76"/>
  <c r="O19" i="76"/>
  <c r="O13" i="76"/>
  <c r="O11" i="76"/>
  <c r="H77" i="76"/>
  <c r="H53" i="76"/>
  <c r="G4" i="76"/>
  <c r="J19" i="76"/>
  <c r="J13" i="76"/>
  <c r="J11" i="76"/>
  <c r="K19" i="76"/>
  <c r="K13" i="76"/>
  <c r="K11" i="76"/>
  <c r="J23" i="76"/>
  <c r="J4" i="76"/>
  <c r="K23" i="76"/>
  <c r="K4" i="76"/>
  <c r="M23" i="76"/>
  <c r="M4" i="76"/>
  <c r="N23" i="76"/>
  <c r="N4" i="76"/>
  <c r="O23" i="76"/>
  <c r="O4" i="76"/>
  <c r="P23" i="76"/>
  <c r="P4" i="76"/>
  <c r="Q23" i="76"/>
  <c r="Q4" i="76"/>
  <c r="R23" i="76"/>
  <c r="R4" i="76"/>
  <c r="S23" i="76"/>
  <c r="S4" i="76"/>
  <c r="G10" i="76"/>
  <c r="H75" i="76"/>
  <c r="H12" i="76" s="1"/>
  <c r="J10" i="76"/>
  <c r="J21" i="76"/>
  <c r="J5" i="76"/>
  <c r="K10" i="76"/>
  <c r="K21" i="76"/>
  <c r="K5" i="76"/>
  <c r="L10" i="76"/>
  <c r="L21" i="76"/>
  <c r="L5" i="76"/>
  <c r="M10" i="76"/>
  <c r="M21" i="76"/>
  <c r="M5" i="76"/>
  <c r="N10" i="76"/>
  <c r="N21" i="76"/>
  <c r="N5" i="76"/>
  <c r="O10" i="76"/>
  <c r="O21" i="76"/>
  <c r="O5" i="76"/>
  <c r="P10" i="76"/>
  <c r="P21" i="76"/>
  <c r="P5" i="76"/>
  <c r="Q10" i="76"/>
  <c r="Q21" i="76"/>
  <c r="Q5" i="76"/>
  <c r="R10" i="76"/>
  <c r="R21" i="76"/>
  <c r="R5" i="76"/>
  <c r="S10" i="76"/>
  <c r="G13" i="76"/>
  <c r="G11" i="76"/>
  <c r="L7" i="76"/>
  <c r="H76" i="76"/>
  <c r="H69" i="76"/>
  <c r="H18" i="76" s="1"/>
  <c r="H60" i="76"/>
  <c r="H66" i="76"/>
  <c r="L4" i="76"/>
  <c r="H55" i="76"/>
  <c r="P11" i="76"/>
  <c r="L15" i="76"/>
  <c r="L13" i="76"/>
  <c r="L23" i="76"/>
  <c r="H74" i="76"/>
  <c r="H71" i="76"/>
  <c r="H8" i="76" s="1"/>
  <c r="H79" i="76"/>
  <c r="H19" i="76" l="1"/>
  <c r="J41" i="76"/>
  <c r="H4" i="76"/>
  <c r="H41" i="76"/>
  <c r="I41" i="76" s="1"/>
  <c r="S24" i="76"/>
  <c r="Q24" i="76"/>
  <c r="O24" i="76"/>
  <c r="M24" i="76"/>
  <c r="J24" i="76"/>
  <c r="G24" i="76"/>
  <c r="L24" i="76"/>
  <c r="R24" i="76"/>
  <c r="P24" i="76"/>
  <c r="N24" i="76"/>
  <c r="K24" i="76"/>
  <c r="H80" i="76"/>
  <c r="I80" i="76" s="1"/>
  <c r="O43" i="76"/>
  <c r="H5" i="76"/>
  <c r="J43" i="76"/>
  <c r="Q43" i="76"/>
  <c r="J82" i="76"/>
  <c r="G43" i="76"/>
  <c r="P43" i="76"/>
  <c r="R43" i="76"/>
  <c r="S43" i="76"/>
  <c r="L40" i="76"/>
  <c r="N43" i="76"/>
  <c r="Q42" i="76"/>
  <c r="K43" i="76"/>
  <c r="O42" i="76"/>
  <c r="S42" i="76"/>
  <c r="Q40" i="76"/>
  <c r="M40" i="76"/>
  <c r="J42" i="76"/>
  <c r="M42" i="76"/>
  <c r="R42" i="76"/>
  <c r="O40" i="76"/>
  <c r="J40" i="76"/>
  <c r="L42" i="76"/>
  <c r="L43" i="76"/>
  <c r="R40" i="76"/>
  <c r="N40" i="76"/>
  <c r="K40" i="76"/>
  <c r="P42" i="76"/>
  <c r="K42" i="76"/>
  <c r="N42" i="76"/>
  <c r="M43" i="76"/>
  <c r="P40" i="76"/>
  <c r="G40" i="76"/>
  <c r="S40" i="76"/>
  <c r="G42" i="76"/>
  <c r="H11" i="76"/>
  <c r="H21" i="76"/>
  <c r="H13" i="76"/>
  <c r="H23" i="76"/>
  <c r="H10" i="76"/>
  <c r="C7" i="53"/>
  <c r="C11" i="53"/>
  <c r="C9" i="53"/>
  <c r="G44" i="76" l="1"/>
  <c r="H42" i="76"/>
  <c r="I42" i="76" s="1"/>
  <c r="H43" i="76"/>
  <c r="I43" i="76" s="1"/>
  <c r="H24" i="76"/>
  <c r="I24" i="76" s="1"/>
  <c r="H40" i="76"/>
  <c r="I40" i="76" s="1"/>
  <c r="J26" i="76"/>
  <c r="C5" i="53"/>
  <c r="K86" i="20" l="1"/>
  <c r="M86" i="20"/>
  <c r="K265" i="20" l="1"/>
  <c r="M265" i="20"/>
  <c r="K4" i="20"/>
  <c r="K5" i="20"/>
  <c r="K6" i="20"/>
  <c r="K7" i="20"/>
  <c r="K8" i="20"/>
  <c r="K9" i="20"/>
  <c r="K10" i="20"/>
  <c r="K11" i="20"/>
  <c r="K12" i="20"/>
  <c r="K13" i="20"/>
  <c r="K14" i="20"/>
  <c r="K15" i="20"/>
  <c r="K16" i="20"/>
  <c r="K17" i="20"/>
  <c r="K18" i="20"/>
  <c r="K19" i="20"/>
  <c r="K20" i="20"/>
  <c r="K21" i="20"/>
  <c r="K22" i="20"/>
  <c r="K23" i="20"/>
  <c r="K24" i="20"/>
  <c r="K25" i="20"/>
  <c r="K26" i="20"/>
  <c r="K27" i="20"/>
  <c r="K28" i="20"/>
  <c r="K29" i="20"/>
  <c r="K30" i="20"/>
  <c r="K31" i="20"/>
  <c r="K32" i="20"/>
  <c r="K33" i="20"/>
  <c r="K34" i="20"/>
  <c r="K35" i="20"/>
  <c r="K36" i="20"/>
  <c r="K37" i="20"/>
  <c r="K38" i="20"/>
  <c r="K39" i="20"/>
  <c r="K40" i="20"/>
  <c r="K41" i="20"/>
  <c r="K42" i="20"/>
  <c r="K43" i="20"/>
  <c r="K44" i="20"/>
  <c r="K45" i="20"/>
  <c r="K46" i="20"/>
  <c r="K47" i="20"/>
  <c r="K48" i="20"/>
  <c r="K49" i="20"/>
  <c r="K50" i="20"/>
  <c r="K51" i="20"/>
  <c r="K52" i="20"/>
  <c r="K53" i="20"/>
  <c r="K54" i="20"/>
  <c r="K55" i="20"/>
  <c r="K56" i="20"/>
  <c r="K57" i="20"/>
  <c r="K58" i="20"/>
  <c r="K59" i="20"/>
  <c r="K60" i="20"/>
  <c r="K62" i="20"/>
  <c r="K63" i="20"/>
  <c r="K64" i="20"/>
  <c r="K65" i="20"/>
  <c r="K66" i="20"/>
  <c r="K67" i="20"/>
  <c r="K70" i="20"/>
  <c r="K74" i="20"/>
  <c r="K69" i="20"/>
  <c r="K71" i="20"/>
  <c r="K73" i="20"/>
  <c r="K75" i="20"/>
  <c r="K76" i="20"/>
  <c r="K68" i="20"/>
  <c r="K72" i="20"/>
  <c r="K77" i="20"/>
  <c r="K78" i="20"/>
  <c r="K79" i="20"/>
  <c r="K80" i="20"/>
  <c r="K81" i="20"/>
  <c r="K82" i="20"/>
  <c r="K83" i="20"/>
  <c r="K84" i="20"/>
  <c r="K85" i="20"/>
  <c r="K87" i="20"/>
  <c r="K88" i="20"/>
  <c r="K89" i="20"/>
  <c r="K90" i="20"/>
  <c r="K91" i="20"/>
  <c r="K92" i="20"/>
  <c r="K93" i="20"/>
  <c r="K94" i="20"/>
  <c r="K95" i="20"/>
  <c r="K96" i="20"/>
  <c r="K97" i="20"/>
  <c r="K98" i="20"/>
  <c r="K99" i="20"/>
  <c r="K101" i="20"/>
  <c r="K100" i="20"/>
  <c r="K102" i="20"/>
  <c r="K103" i="20"/>
  <c r="K104" i="20"/>
  <c r="K105" i="20"/>
  <c r="K106" i="20"/>
  <c r="K107" i="20"/>
  <c r="K108" i="20"/>
  <c r="K109" i="20"/>
  <c r="K110" i="20"/>
  <c r="K111" i="20"/>
  <c r="K112" i="20"/>
  <c r="K113" i="20"/>
  <c r="K114" i="20"/>
  <c r="K115" i="20"/>
  <c r="K116" i="20"/>
  <c r="K117" i="20"/>
  <c r="K118" i="20"/>
  <c r="K119" i="20"/>
  <c r="K120" i="20"/>
  <c r="K121" i="20"/>
  <c r="K122" i="20"/>
  <c r="K123" i="20"/>
  <c r="K124" i="20"/>
  <c r="K125" i="20"/>
  <c r="K126" i="20"/>
  <c r="K127" i="20"/>
  <c r="K128" i="20"/>
  <c r="K129" i="20"/>
  <c r="K130" i="20"/>
  <c r="K131" i="20"/>
  <c r="K132" i="20"/>
  <c r="K133" i="20"/>
  <c r="K134" i="20"/>
  <c r="K135" i="20"/>
  <c r="K136" i="20"/>
  <c r="K137" i="20"/>
  <c r="K138" i="20"/>
  <c r="K139" i="20"/>
  <c r="K140" i="20"/>
  <c r="K141" i="20"/>
  <c r="K142" i="20"/>
  <c r="K143" i="20"/>
  <c r="K144" i="20"/>
  <c r="K145" i="20"/>
  <c r="K146" i="20"/>
  <c r="K147" i="20"/>
  <c r="K148" i="20"/>
  <c r="K149" i="20"/>
  <c r="K150" i="20"/>
  <c r="K151" i="20"/>
  <c r="K152" i="20"/>
  <c r="K153" i="20"/>
  <c r="K154" i="20"/>
  <c r="K155" i="20"/>
  <c r="K156" i="20"/>
  <c r="K157" i="20"/>
  <c r="K158" i="20"/>
  <c r="K159" i="20"/>
  <c r="K160" i="20"/>
  <c r="K161" i="20"/>
  <c r="K162" i="20"/>
  <c r="K163" i="20"/>
  <c r="K164" i="20"/>
  <c r="K165" i="20"/>
  <c r="K166" i="20"/>
  <c r="K167" i="20"/>
  <c r="K168" i="20"/>
  <c r="K169" i="20"/>
  <c r="K170" i="20"/>
  <c r="K171" i="20"/>
  <c r="K172" i="20"/>
  <c r="K173" i="20"/>
  <c r="K174" i="20"/>
  <c r="K175" i="20"/>
  <c r="K176" i="20"/>
  <c r="K177" i="20"/>
  <c r="K178" i="20"/>
  <c r="K179" i="20"/>
  <c r="K180" i="20"/>
  <c r="K181" i="20"/>
  <c r="K182" i="20"/>
  <c r="K183" i="20"/>
  <c r="K184" i="20"/>
  <c r="K185" i="20"/>
  <c r="K186" i="20"/>
  <c r="K187" i="20"/>
  <c r="K188" i="20"/>
  <c r="K189" i="20"/>
  <c r="K190" i="20"/>
  <c r="K191" i="20"/>
  <c r="K192" i="20"/>
  <c r="K193" i="20"/>
  <c r="K194" i="20"/>
  <c r="K195" i="20"/>
  <c r="K196" i="20"/>
  <c r="K197" i="20"/>
  <c r="K198" i="20"/>
  <c r="K199" i="20"/>
  <c r="K200" i="20"/>
  <c r="K201" i="20"/>
  <c r="K202" i="20"/>
  <c r="K203" i="20"/>
  <c r="K204" i="20"/>
  <c r="K205" i="20"/>
  <c r="K206" i="20"/>
  <c r="K207" i="20"/>
  <c r="K208" i="20"/>
  <c r="K209" i="20"/>
  <c r="K210" i="20"/>
  <c r="K211" i="20"/>
  <c r="K212" i="20"/>
  <c r="K213" i="20"/>
  <c r="K214" i="20"/>
  <c r="K215" i="20"/>
  <c r="K216" i="20"/>
  <c r="K219" i="20"/>
  <c r="K220" i="20"/>
  <c r="K221" i="20"/>
  <c r="K222" i="20"/>
  <c r="K223" i="20"/>
  <c r="K224" i="20"/>
  <c r="K225" i="20"/>
  <c r="K226" i="20"/>
  <c r="K227" i="20"/>
  <c r="K228" i="20"/>
  <c r="K229" i="20"/>
  <c r="K230" i="20"/>
  <c r="K231" i="20"/>
  <c r="K232" i="20"/>
  <c r="K233" i="20"/>
  <c r="K234" i="20"/>
  <c r="K235" i="20"/>
  <c r="K236" i="20"/>
  <c r="K237" i="20"/>
  <c r="K238" i="20"/>
  <c r="K239" i="20"/>
  <c r="K240" i="20"/>
  <c r="K241" i="20"/>
  <c r="K242" i="20"/>
  <c r="K243" i="20"/>
  <c r="K244" i="20"/>
  <c r="K245" i="20"/>
  <c r="K246" i="20"/>
  <c r="K247" i="20"/>
  <c r="K248" i="20"/>
  <c r="K249" i="20"/>
  <c r="K250" i="20"/>
  <c r="K251" i="20"/>
  <c r="K252" i="20"/>
  <c r="K253" i="20"/>
  <c r="K254" i="20"/>
  <c r="K255" i="20"/>
  <c r="K256" i="20"/>
  <c r="K257" i="20"/>
  <c r="K258" i="20"/>
  <c r="K259" i="20"/>
  <c r="K260" i="20"/>
  <c r="K261" i="20"/>
  <c r="K262" i="20"/>
  <c r="K263" i="20"/>
  <c r="K264" i="20"/>
  <c r="K266" i="20"/>
  <c r="K267" i="20"/>
  <c r="K268" i="20"/>
  <c r="K269" i="20"/>
  <c r="K270" i="20"/>
  <c r="K271" i="20"/>
  <c r="K272" i="20"/>
  <c r="K273" i="20"/>
  <c r="K274" i="20"/>
  <c r="K275" i="20"/>
  <c r="K276" i="20"/>
  <c r="K277" i="20"/>
  <c r="K278" i="20"/>
  <c r="K279" i="20"/>
  <c r="K280" i="20"/>
  <c r="K281" i="20"/>
  <c r="K282" i="20"/>
  <c r="K283" i="20"/>
  <c r="K284" i="20"/>
  <c r="K285" i="20"/>
  <c r="K286" i="20"/>
  <c r="K287" i="20"/>
  <c r="K288" i="20"/>
  <c r="K289" i="20"/>
  <c r="K290" i="20"/>
  <c r="K291" i="20"/>
  <c r="K292" i="20"/>
  <c r="K293" i="20"/>
  <c r="K294" i="20"/>
  <c r="K295" i="20"/>
  <c r="K296" i="20"/>
  <c r="K297" i="20"/>
  <c r="K298" i="20"/>
  <c r="K299" i="20"/>
  <c r="K300" i="20"/>
  <c r="K301" i="20"/>
  <c r="K302" i="20"/>
  <c r="K303" i="20"/>
  <c r="K304" i="20"/>
  <c r="K305" i="20"/>
  <c r="K306" i="20"/>
  <c r="K307" i="20"/>
  <c r="K308" i="20"/>
  <c r="K309" i="20"/>
  <c r="K311" i="20"/>
  <c r="K312" i="20"/>
  <c r="K313" i="20"/>
  <c r="K314" i="20"/>
  <c r="K316" i="20"/>
  <c r="K317" i="20"/>
  <c r="K318" i="20"/>
  <c r="K319" i="20"/>
  <c r="K320" i="20"/>
  <c r="K321" i="20"/>
  <c r="C6" i="53" l="1"/>
  <c r="I64" i="76" l="1"/>
  <c r="I78" i="76"/>
  <c r="I74" i="76"/>
  <c r="I69" i="76"/>
  <c r="I52" i="76"/>
  <c r="I65" i="76"/>
  <c r="I56" i="76"/>
  <c r="I48" i="76"/>
  <c r="I77" i="76"/>
  <c r="I68" i="76"/>
  <c r="I58" i="76"/>
  <c r="I51" i="76"/>
  <c r="I47" i="76"/>
  <c r="I76" i="76"/>
  <c r="I62" i="76"/>
  <c r="I59" i="76"/>
  <c r="I54" i="76"/>
  <c r="I50" i="76"/>
  <c r="I60" i="76"/>
  <c r="I73" i="76"/>
  <c r="I55" i="76"/>
  <c r="I79" i="76"/>
  <c r="I66" i="76"/>
  <c r="I53" i="76"/>
  <c r="I6" i="76" l="1"/>
  <c r="I49" i="76"/>
  <c r="I17" i="76"/>
  <c r="I67" i="76"/>
  <c r="I4" i="76"/>
  <c r="I61" i="76"/>
  <c r="I8" i="76"/>
  <c r="I71" i="76"/>
  <c r="I22" i="76"/>
  <c r="I63" i="76"/>
  <c r="I9" i="76"/>
  <c r="I72" i="76"/>
  <c r="I14" i="76"/>
  <c r="I57" i="76"/>
  <c r="I12" i="76"/>
  <c r="I75" i="76"/>
  <c r="I7" i="76"/>
  <c r="I18" i="76"/>
  <c r="I15" i="76"/>
  <c r="I16" i="76"/>
  <c r="I19" i="76"/>
  <c r="I13" i="76"/>
  <c r="I11" i="76"/>
  <c r="I10" i="76"/>
  <c r="I5" i="76"/>
  <c r="I21" i="76"/>
  <c r="I23" i="76"/>
  <c r="C13" i="53" l="1"/>
  <c r="M4" i="20" l="1"/>
  <c r="M5" i="20"/>
  <c r="M6" i="20"/>
  <c r="J177" i="34" s="1"/>
  <c r="M7" i="20"/>
  <c r="J178" i="34" s="1"/>
  <c r="M8" i="20"/>
  <c r="M9" i="20"/>
  <c r="J180" i="34" s="1"/>
  <c r="M10" i="20"/>
  <c r="J181" i="34" s="1"/>
  <c r="M11" i="20"/>
  <c r="J182" i="34" s="1"/>
  <c r="M12" i="20"/>
  <c r="M13" i="20"/>
  <c r="J184" i="34" s="1"/>
  <c r="M14" i="20"/>
  <c r="J185" i="34" s="1"/>
  <c r="M15" i="20"/>
  <c r="J186" i="34" s="1"/>
  <c r="M16" i="20"/>
  <c r="M17" i="20"/>
  <c r="M18" i="20"/>
  <c r="M19" i="20"/>
  <c r="J190" i="34" s="1"/>
  <c r="M20" i="20"/>
  <c r="M21" i="20"/>
  <c r="M22" i="20"/>
  <c r="J193" i="34" s="1"/>
  <c r="M23" i="20"/>
  <c r="J194" i="34" s="1"/>
  <c r="M24" i="20"/>
  <c r="J195" i="34" s="1"/>
  <c r="M25" i="20"/>
  <c r="J248" i="34" s="1"/>
  <c r="M26" i="20"/>
  <c r="J249" i="34" s="1"/>
  <c r="M27" i="20"/>
  <c r="M28" i="20"/>
  <c r="J250" i="34" s="1"/>
  <c r="M29" i="20"/>
  <c r="M30" i="20"/>
  <c r="M31" i="20"/>
  <c r="J253" i="34" s="1"/>
  <c r="M32" i="20"/>
  <c r="J225" i="34" s="1"/>
  <c r="M33" i="20"/>
  <c r="J226" i="34" s="1"/>
  <c r="M34" i="20"/>
  <c r="M35" i="20"/>
  <c r="J246" i="34" s="1"/>
  <c r="M36" i="20"/>
  <c r="J254" i="34" s="1"/>
  <c r="M37" i="20"/>
  <c r="J227" i="34" s="1"/>
  <c r="M38" i="20"/>
  <c r="J228" i="34" s="1"/>
  <c r="M39" i="20"/>
  <c r="J229" i="34" s="1"/>
  <c r="M40" i="20"/>
  <c r="J230" i="34" s="1"/>
  <c r="M41" i="20"/>
  <c r="J231" i="34" s="1"/>
  <c r="M42" i="20"/>
  <c r="J232" i="34" s="1"/>
  <c r="M43" i="20"/>
  <c r="J233" i="34" s="1"/>
  <c r="M44" i="20"/>
  <c r="J234" i="34" s="1"/>
  <c r="M45" i="20"/>
  <c r="J235" i="34" s="1"/>
  <c r="M46" i="20"/>
  <c r="J236" i="34" s="1"/>
  <c r="M47" i="20"/>
  <c r="J237" i="34" s="1"/>
  <c r="M48" i="20"/>
  <c r="M49" i="20"/>
  <c r="M50" i="20"/>
  <c r="J240" i="34" s="1"/>
  <c r="M51" i="20"/>
  <c r="J241" i="34" s="1"/>
  <c r="M52" i="20"/>
  <c r="J242" i="34" s="1"/>
  <c r="M53" i="20"/>
  <c r="J243" i="34" s="1"/>
  <c r="M54" i="20"/>
  <c r="J244" i="34" s="1"/>
  <c r="M55" i="20"/>
  <c r="J245" i="34" s="1"/>
  <c r="M56" i="20"/>
  <c r="M57" i="20"/>
  <c r="M58" i="20"/>
  <c r="M59" i="20"/>
  <c r="J215" i="34" s="1"/>
  <c r="M60" i="20"/>
  <c r="J216" i="34" s="1"/>
  <c r="M62" i="20"/>
  <c r="J217" i="34" s="1"/>
  <c r="M64" i="20"/>
  <c r="J219" i="34" s="1"/>
  <c r="M63" i="20"/>
  <c r="M65" i="20"/>
  <c r="J220" i="34" s="1"/>
  <c r="M66" i="20"/>
  <c r="J223" i="34" s="1"/>
  <c r="M67" i="20"/>
  <c r="J224" i="34" s="1"/>
  <c r="M70" i="20"/>
  <c r="M74" i="20"/>
  <c r="M69" i="20"/>
  <c r="M71" i="20"/>
  <c r="M73" i="20"/>
  <c r="M75" i="20"/>
  <c r="J258" i="34" s="1"/>
  <c r="M76" i="20"/>
  <c r="M68" i="20"/>
  <c r="M72" i="20"/>
  <c r="M77" i="20"/>
  <c r="M78" i="20"/>
  <c r="M79" i="20"/>
  <c r="M80" i="20"/>
  <c r="J202" i="34" s="1"/>
  <c r="M81" i="20"/>
  <c r="J201" i="34" s="1"/>
  <c r="M82" i="20"/>
  <c r="J200" i="34" s="1"/>
  <c r="M83" i="20"/>
  <c r="M84" i="20"/>
  <c r="J199" i="34" s="1"/>
  <c r="M85" i="20"/>
  <c r="M87" i="20"/>
  <c r="J196" i="34" s="1"/>
  <c r="M88" i="20"/>
  <c r="J197" i="34" s="1"/>
  <c r="M89" i="20"/>
  <c r="J205" i="34" s="1"/>
  <c r="M90" i="20"/>
  <c r="J206" i="34" s="1"/>
  <c r="M91" i="20"/>
  <c r="M92" i="20"/>
  <c r="J207" i="34" s="1"/>
  <c r="M93" i="20"/>
  <c r="M94" i="20"/>
  <c r="J208" i="34" s="1"/>
  <c r="M95" i="20"/>
  <c r="J209" i="34" s="1"/>
  <c r="M96" i="20"/>
  <c r="M97" i="20"/>
  <c r="M98" i="20"/>
  <c r="M99" i="20"/>
  <c r="M101" i="20"/>
  <c r="M100" i="20"/>
  <c r="M102" i="20"/>
  <c r="J123" i="34" s="1"/>
  <c r="M103" i="20"/>
  <c r="J124" i="34" s="1"/>
  <c r="M104" i="20"/>
  <c r="M105" i="20"/>
  <c r="J125" i="34" s="1"/>
  <c r="M106" i="20"/>
  <c r="J126" i="34" s="1"/>
  <c r="M107" i="20"/>
  <c r="J127" i="34" s="1"/>
  <c r="M108" i="20"/>
  <c r="J137" i="34" s="1"/>
  <c r="M109" i="20"/>
  <c r="J138" i="34" s="1"/>
  <c r="M110" i="20"/>
  <c r="J139" i="34" s="1"/>
  <c r="M111" i="20"/>
  <c r="J140" i="34" s="1"/>
  <c r="M112" i="20"/>
  <c r="J141" i="34" s="1"/>
  <c r="M113" i="20"/>
  <c r="J142" i="34" s="1"/>
  <c r="M114" i="20"/>
  <c r="J143" i="34" s="1"/>
  <c r="M115" i="20"/>
  <c r="M116" i="20"/>
  <c r="J128" i="34" s="1"/>
  <c r="M117" i="20"/>
  <c r="M118" i="20"/>
  <c r="M119" i="20"/>
  <c r="M120" i="20"/>
  <c r="J130" i="34" s="1"/>
  <c r="M121" i="20"/>
  <c r="J131" i="34" s="1"/>
  <c r="M122" i="20"/>
  <c r="J132" i="34" s="1"/>
  <c r="M123" i="20"/>
  <c r="J133" i="34" s="1"/>
  <c r="M124" i="20"/>
  <c r="J134" i="34" s="1"/>
  <c r="M125" i="20"/>
  <c r="J135" i="34" s="1"/>
  <c r="M126" i="20"/>
  <c r="J136" i="34" s="1"/>
  <c r="M127" i="20"/>
  <c r="J119" i="34" s="1"/>
  <c r="M128" i="20"/>
  <c r="J120" i="34" s="1"/>
  <c r="M129" i="20"/>
  <c r="J166" i="34" s="1"/>
  <c r="M130" i="20"/>
  <c r="M131" i="20"/>
  <c r="J168" i="34" s="1"/>
  <c r="M132" i="20"/>
  <c r="M133" i="20"/>
  <c r="J169" i="34" s="1"/>
  <c r="M134" i="20"/>
  <c r="J170" i="34" s="1"/>
  <c r="M135" i="20"/>
  <c r="J171" i="34" s="1"/>
  <c r="M136" i="20"/>
  <c r="J172" i="34" s="1"/>
  <c r="M137" i="20"/>
  <c r="J173" i="34" s="1"/>
  <c r="M138" i="20"/>
  <c r="M139" i="20"/>
  <c r="J122" i="34" s="1"/>
  <c r="M140" i="20"/>
  <c r="J260" i="34" s="1"/>
  <c r="M141" i="20"/>
  <c r="M142" i="20"/>
  <c r="M143" i="20"/>
  <c r="M144" i="20"/>
  <c r="M145" i="20"/>
  <c r="J274" i="34" s="1"/>
  <c r="M146" i="20"/>
  <c r="J275" i="34" s="1"/>
  <c r="M147" i="20"/>
  <c r="J276" i="34" s="1"/>
  <c r="M148" i="20"/>
  <c r="J277" i="34" s="1"/>
  <c r="M149" i="20"/>
  <c r="J263" i="34" s="1"/>
  <c r="M150" i="20"/>
  <c r="J264" i="34" s="1"/>
  <c r="M151" i="20"/>
  <c r="J265" i="34" s="1"/>
  <c r="M152" i="20"/>
  <c r="J266" i="34" s="1"/>
  <c r="M153" i="20"/>
  <c r="M154" i="20"/>
  <c r="J268" i="34" s="1"/>
  <c r="M155" i="20"/>
  <c r="J269" i="34" s="1"/>
  <c r="M156" i="20"/>
  <c r="J270" i="34" s="1"/>
  <c r="M157" i="20"/>
  <c r="J271" i="34" s="1"/>
  <c r="M158" i="20"/>
  <c r="M159" i="20"/>
  <c r="J146" i="34" s="1"/>
  <c r="M160" i="20"/>
  <c r="J147" i="34" s="1"/>
  <c r="M161" i="20"/>
  <c r="M162" i="20"/>
  <c r="J149" i="34" s="1"/>
  <c r="M163" i="20"/>
  <c r="M164" i="20"/>
  <c r="J150" i="34" s="1"/>
  <c r="M165" i="20"/>
  <c r="J151" i="34" s="1"/>
  <c r="M166" i="20"/>
  <c r="M167" i="20"/>
  <c r="M168" i="20"/>
  <c r="M169" i="20"/>
  <c r="M170" i="20"/>
  <c r="J154" i="34" s="1"/>
  <c r="M171" i="20"/>
  <c r="J155" i="34" s="1"/>
  <c r="M172" i="20"/>
  <c r="J156" i="34" s="1"/>
  <c r="M173" i="20"/>
  <c r="J157" i="34" s="1"/>
  <c r="M174" i="20"/>
  <c r="J158" i="34" s="1"/>
  <c r="M175" i="20"/>
  <c r="J159" i="34" s="1"/>
  <c r="M176" i="20"/>
  <c r="J160" i="34" s="1"/>
  <c r="M177" i="20"/>
  <c r="M178" i="20"/>
  <c r="J161" i="34" s="1"/>
  <c r="M179" i="20"/>
  <c r="M180" i="20"/>
  <c r="J163" i="34" s="1"/>
  <c r="M181" i="20"/>
  <c r="J164" i="34" s="1"/>
  <c r="M182" i="20"/>
  <c r="J165" i="34" s="1"/>
  <c r="M183" i="20"/>
  <c r="J88" i="34" s="1"/>
  <c r="M184" i="20"/>
  <c r="J89" i="34" s="1"/>
  <c r="M185" i="20"/>
  <c r="M186" i="20"/>
  <c r="M187" i="20"/>
  <c r="M188" i="20"/>
  <c r="J90" i="34" s="1"/>
  <c r="M189" i="20"/>
  <c r="M190" i="20"/>
  <c r="M191" i="20"/>
  <c r="J93" i="34" s="1"/>
  <c r="M192" i="20"/>
  <c r="M193" i="20"/>
  <c r="J95" i="34" s="1"/>
  <c r="M194" i="20"/>
  <c r="M195" i="20"/>
  <c r="J97" i="34" s="1"/>
  <c r="M196" i="20"/>
  <c r="J98" i="34" s="1"/>
  <c r="M197" i="20"/>
  <c r="M198" i="20"/>
  <c r="M199" i="20"/>
  <c r="M200" i="20"/>
  <c r="J100" i="34" s="1"/>
  <c r="M201" i="20"/>
  <c r="M202" i="20"/>
  <c r="J102" i="34" s="1"/>
  <c r="M203" i="20"/>
  <c r="J103" i="34" s="1"/>
  <c r="M204" i="20"/>
  <c r="J104" i="34" s="1"/>
  <c r="M205" i="20"/>
  <c r="J105" i="34" s="1"/>
  <c r="M206" i="20"/>
  <c r="J106" i="34" s="1"/>
  <c r="M207" i="20"/>
  <c r="J107" i="34" s="1"/>
  <c r="M208" i="20"/>
  <c r="J108" i="34" s="1"/>
  <c r="M209" i="20"/>
  <c r="J109" i="34" s="1"/>
  <c r="M210" i="20"/>
  <c r="J110" i="34" s="1"/>
  <c r="M211" i="20"/>
  <c r="J111" i="34" s="1"/>
  <c r="M212" i="20"/>
  <c r="J112" i="34" s="1"/>
  <c r="M213" i="20"/>
  <c r="J113" i="34" s="1"/>
  <c r="M214" i="20"/>
  <c r="J114" i="34" s="1"/>
  <c r="M215" i="20"/>
  <c r="J115" i="34" s="1"/>
  <c r="M216" i="20"/>
  <c r="J116" i="34" s="1"/>
  <c r="M219" i="20"/>
  <c r="J117" i="34" s="1"/>
  <c r="M220" i="20"/>
  <c r="J118" i="34" s="1"/>
  <c r="M221" i="20"/>
  <c r="M222" i="20"/>
  <c r="M223" i="20"/>
  <c r="M224" i="20"/>
  <c r="M225" i="20"/>
  <c r="M226" i="20"/>
  <c r="J61" i="34" s="1"/>
  <c r="M227" i="20"/>
  <c r="J62" i="34" s="1"/>
  <c r="M228" i="20"/>
  <c r="M229" i="20"/>
  <c r="J64" i="34" s="1"/>
  <c r="M230" i="20"/>
  <c r="J65" i="34" s="1"/>
  <c r="M231" i="20"/>
  <c r="M232" i="20"/>
  <c r="M233" i="20"/>
  <c r="M234" i="20"/>
  <c r="M235" i="20"/>
  <c r="J67" i="34" s="1"/>
  <c r="M236" i="20"/>
  <c r="M237" i="20"/>
  <c r="J68" i="34" s="1"/>
  <c r="M238" i="20"/>
  <c r="M239" i="20"/>
  <c r="M240" i="20"/>
  <c r="M241" i="20"/>
  <c r="J69" i="34" s="1"/>
  <c r="M242" i="20"/>
  <c r="J70" i="34" s="1"/>
  <c r="M243" i="20"/>
  <c r="M244" i="20"/>
  <c r="M245" i="20"/>
  <c r="J73" i="34" s="1"/>
  <c r="M246" i="20"/>
  <c r="J74" i="34" s="1"/>
  <c r="M247" i="20"/>
  <c r="M248" i="20"/>
  <c r="J75" i="34" s="1"/>
  <c r="M249" i="20"/>
  <c r="J76" i="34" s="1"/>
  <c r="M250" i="20"/>
  <c r="J77" i="34" s="1"/>
  <c r="M251" i="20"/>
  <c r="J78" i="34" s="1"/>
  <c r="M252" i="20"/>
  <c r="J79" i="34" s="1"/>
  <c r="M253" i="20"/>
  <c r="J80" i="34" s="1"/>
  <c r="M254" i="20"/>
  <c r="J81" i="34" s="1"/>
  <c r="M255" i="20"/>
  <c r="J82" i="34" s="1"/>
  <c r="M256" i="20"/>
  <c r="J83" i="34" s="1"/>
  <c r="M257" i="20"/>
  <c r="M258" i="20"/>
  <c r="M259" i="20"/>
  <c r="J84" i="34" s="1"/>
  <c r="M260" i="20"/>
  <c r="M261" i="20"/>
  <c r="J86" i="34" s="1"/>
  <c r="M262" i="20"/>
  <c r="M263" i="20"/>
  <c r="M264" i="20"/>
  <c r="M266" i="20"/>
  <c r="J3" i="34" s="1"/>
  <c r="M267" i="20"/>
  <c r="J4" i="34" s="1"/>
  <c r="M268" i="20"/>
  <c r="J5" i="34" s="1"/>
  <c r="M269" i="20"/>
  <c r="M270" i="20"/>
  <c r="J7" i="34" s="1"/>
  <c r="M271" i="20"/>
  <c r="J8" i="34" s="1"/>
  <c r="M272" i="20"/>
  <c r="J9" i="34" s="1"/>
  <c r="M273" i="20"/>
  <c r="J10" i="34" s="1"/>
  <c r="M274" i="20"/>
  <c r="J11" i="34" s="1"/>
  <c r="M275" i="20"/>
  <c r="J12" i="34" s="1"/>
  <c r="M276" i="20"/>
  <c r="J13" i="34" s="1"/>
  <c r="M277" i="20"/>
  <c r="M278" i="20"/>
  <c r="J15" i="34" s="1"/>
  <c r="M279" i="20"/>
  <c r="J16" i="34" s="1"/>
  <c r="M280" i="20"/>
  <c r="J17" i="34" s="1"/>
  <c r="M281" i="20"/>
  <c r="J18" i="34" s="1"/>
  <c r="M282" i="20"/>
  <c r="J19" i="34" s="1"/>
  <c r="M283" i="20"/>
  <c r="J20" i="34" s="1"/>
  <c r="M284" i="20"/>
  <c r="J21" i="34" s="1"/>
  <c r="M285" i="20"/>
  <c r="J22" i="34" s="1"/>
  <c r="M286" i="20"/>
  <c r="J23" i="34" s="1"/>
  <c r="M287" i="20"/>
  <c r="J24" i="34" s="1"/>
  <c r="M288" i="20"/>
  <c r="J25" i="34" s="1"/>
  <c r="M289" i="20"/>
  <c r="J26" i="34" s="1"/>
  <c r="M290" i="20"/>
  <c r="J27" i="34" s="1"/>
  <c r="M291" i="20"/>
  <c r="J28" i="34" s="1"/>
  <c r="M292" i="20"/>
  <c r="J29" i="34" s="1"/>
  <c r="M293" i="20"/>
  <c r="J30" i="34" s="1"/>
  <c r="M294" i="20"/>
  <c r="J43" i="34" s="1"/>
  <c r="M295" i="20"/>
  <c r="J44" i="34" s="1"/>
  <c r="M296" i="20"/>
  <c r="J45" i="34" s="1"/>
  <c r="M297" i="20"/>
  <c r="M298" i="20"/>
  <c r="J47" i="34" s="1"/>
  <c r="M299" i="20"/>
  <c r="J48" i="34" s="1"/>
  <c r="M300" i="20"/>
  <c r="J49" i="34" s="1"/>
  <c r="M301" i="20"/>
  <c r="J50" i="34" s="1"/>
  <c r="M302" i="20"/>
  <c r="J51" i="34" s="1"/>
  <c r="M303" i="20"/>
  <c r="J52" i="34" s="1"/>
  <c r="M304" i="20"/>
  <c r="J53" i="34" s="1"/>
  <c r="M305" i="20"/>
  <c r="J54" i="34" s="1"/>
  <c r="M306" i="20"/>
  <c r="J55" i="34" s="1"/>
  <c r="M307" i="20"/>
  <c r="J56" i="34" s="1"/>
  <c r="M308" i="20"/>
  <c r="M309" i="20"/>
  <c r="M311" i="20"/>
  <c r="J39" i="34" s="1"/>
  <c r="M312" i="20"/>
  <c r="M313" i="20"/>
  <c r="M314" i="20"/>
  <c r="M316" i="20"/>
  <c r="M317" i="20"/>
  <c r="J32" i="34" s="1"/>
  <c r="M318" i="20"/>
  <c r="J33" i="34" s="1"/>
  <c r="M319" i="20"/>
  <c r="J34" i="34" s="1"/>
  <c r="M320" i="20"/>
  <c r="M321" i="20"/>
  <c r="J36" i="34" s="1"/>
  <c r="M3" i="20"/>
  <c r="J174" i="34" l="1"/>
  <c r="E60" i="81"/>
  <c r="G60" i="81" s="1"/>
  <c r="J148" i="34"/>
  <c r="E55" i="81"/>
  <c r="G55" i="81" s="1"/>
  <c r="J6" i="34"/>
  <c r="J198" i="34"/>
  <c r="E22" i="81"/>
  <c r="G22" i="81" s="1"/>
  <c r="J238" i="34"/>
  <c r="E5" i="81"/>
  <c r="G5" i="81" s="1"/>
  <c r="J183" i="34"/>
  <c r="E20" i="81"/>
  <c r="G20" i="81" s="1"/>
  <c r="J71" i="34"/>
  <c r="E47" i="81"/>
  <c r="G47" i="81" s="1"/>
  <c r="J153" i="34"/>
  <c r="E33" i="81"/>
  <c r="G33" i="81" s="1"/>
  <c r="J257" i="34"/>
  <c r="E13" i="81"/>
  <c r="G13" i="81" s="1"/>
  <c r="J57" i="34"/>
  <c r="E41" i="81"/>
  <c r="G41" i="81" s="1"/>
  <c r="J259" i="34"/>
  <c r="E14" i="81"/>
  <c r="G14" i="81" s="1"/>
  <c r="J94" i="34"/>
  <c r="E37" i="81"/>
  <c r="G37" i="81" s="1"/>
  <c r="J152" i="34"/>
  <c r="E32" i="81"/>
  <c r="G32" i="81" s="1"/>
  <c r="J273" i="34"/>
  <c r="E68" i="81"/>
  <c r="G68" i="81" s="1"/>
  <c r="J256" i="34"/>
  <c r="E11" i="81"/>
  <c r="G11" i="81" s="1"/>
  <c r="J212" i="34"/>
  <c r="E63" i="81"/>
  <c r="G63" i="81" s="1"/>
  <c r="E64" i="81"/>
  <c r="G64" i="81" s="1"/>
  <c r="J247" i="34"/>
  <c r="E61" i="81"/>
  <c r="G61" i="81" s="1"/>
  <c r="J37" i="34"/>
  <c r="E53" i="81"/>
  <c r="G53" i="81" s="1"/>
  <c r="J35" i="34"/>
  <c r="E48" i="81"/>
  <c r="G48" i="81" s="1"/>
  <c r="J66" i="34"/>
  <c r="E45" i="81"/>
  <c r="G45" i="81" s="1"/>
  <c r="J162" i="34"/>
  <c r="E34" i="81"/>
  <c r="G34" i="81" s="1"/>
  <c r="J272" i="34"/>
  <c r="E69" i="81"/>
  <c r="G69" i="81" s="1"/>
  <c r="J129" i="34"/>
  <c r="E26" i="81"/>
  <c r="G26" i="81" s="1"/>
  <c r="J255" i="34"/>
  <c r="E12" i="81"/>
  <c r="G12" i="81" s="1"/>
  <c r="J211" i="34"/>
  <c r="E62" i="81"/>
  <c r="G62" i="81" s="1"/>
  <c r="J192" i="34"/>
  <c r="E15" i="81"/>
  <c r="G15" i="81" s="1"/>
  <c r="J239" i="34"/>
  <c r="E6" i="81"/>
  <c r="G6" i="81" s="1"/>
  <c r="J72" i="34"/>
  <c r="E16" i="81"/>
  <c r="G16" i="81" s="1"/>
  <c r="J42" i="34"/>
  <c r="E57" i="81"/>
  <c r="G57" i="81" s="1"/>
  <c r="J92" i="34"/>
  <c r="E36" i="81"/>
  <c r="G36" i="81" s="1"/>
  <c r="J261" i="34"/>
  <c r="E66" i="81"/>
  <c r="G66" i="81" s="1"/>
  <c r="J167" i="34"/>
  <c r="E27" i="81"/>
  <c r="G27" i="81" s="1"/>
  <c r="J221" i="34"/>
  <c r="E9" i="81"/>
  <c r="G9" i="81" s="1"/>
  <c r="J210" i="34"/>
  <c r="J191" i="34"/>
  <c r="E25" i="81"/>
  <c r="G25" i="81" s="1"/>
  <c r="J179" i="34"/>
  <c r="E46" i="81"/>
  <c r="G46" i="81" s="1"/>
  <c r="J58" i="34"/>
  <c r="E42" i="81"/>
  <c r="G42" i="81" s="1"/>
  <c r="J145" i="34"/>
  <c r="E31" i="81"/>
  <c r="G31" i="81" s="1"/>
  <c r="J87" i="34"/>
  <c r="E50" i="81"/>
  <c r="G50" i="81" s="1"/>
  <c r="J267" i="34"/>
  <c r="E29" i="81"/>
  <c r="G29" i="81" s="1"/>
  <c r="J262" i="34"/>
  <c r="E67" i="81"/>
  <c r="G67" i="81" s="1"/>
  <c r="J213" i="34"/>
  <c r="E7" i="81"/>
  <c r="G7" i="81" s="1"/>
  <c r="J252" i="34"/>
  <c r="E3" i="81"/>
  <c r="G3" i="81" s="1"/>
  <c r="J189" i="34"/>
  <c r="E21" i="81"/>
  <c r="G21" i="81" s="1"/>
  <c r="J214" i="34"/>
  <c r="E8" i="81"/>
  <c r="G8" i="81" s="1"/>
  <c r="J96" i="34"/>
  <c r="E38" i="81"/>
  <c r="G38" i="81" s="1"/>
  <c r="J14" i="34"/>
  <c r="J41" i="34"/>
  <c r="E19" i="81"/>
  <c r="G19" i="81" s="1"/>
  <c r="J203" i="34"/>
  <c r="E23" i="81"/>
  <c r="G23" i="81" s="1"/>
  <c r="J251" i="34"/>
  <c r="E4" i="81"/>
  <c r="G4" i="81" s="1"/>
  <c r="J188" i="34"/>
  <c r="E18" i="81"/>
  <c r="G18" i="81" s="1"/>
  <c r="J176" i="34"/>
  <c r="E59" i="81"/>
  <c r="G59" i="81" s="1"/>
  <c r="J222" i="34"/>
  <c r="E10" i="81"/>
  <c r="G10" i="81" s="1"/>
  <c r="J218" i="34"/>
  <c r="E65" i="81"/>
  <c r="G65" i="81" s="1"/>
  <c r="J31" i="34"/>
  <c r="E51" i="81"/>
  <c r="G51" i="81" s="1"/>
  <c r="J63" i="34"/>
  <c r="E56" i="81"/>
  <c r="G56" i="81" s="1"/>
  <c r="J101" i="34"/>
  <c r="E40" i="81"/>
  <c r="G40" i="81" s="1"/>
  <c r="J91" i="34"/>
  <c r="E35" i="81"/>
  <c r="G35" i="81" s="1"/>
  <c r="J40" i="34"/>
  <c r="E54" i="81"/>
  <c r="G54" i="81" s="1"/>
  <c r="J60" i="34"/>
  <c r="E44" i="81"/>
  <c r="G44" i="81" s="1"/>
  <c r="J99" i="34"/>
  <c r="E39" i="81"/>
  <c r="G39" i="81" s="1"/>
  <c r="J144" i="34"/>
  <c r="E30" i="81"/>
  <c r="G30" i="81" s="1"/>
  <c r="J38" i="34"/>
  <c r="E52" i="81"/>
  <c r="G52" i="81" s="1"/>
  <c r="J46" i="34"/>
  <c r="J85" i="34"/>
  <c r="E49" i="81"/>
  <c r="G49" i="81" s="1"/>
  <c r="J59" i="34"/>
  <c r="E43" i="81"/>
  <c r="G43" i="81" s="1"/>
  <c r="J121" i="34"/>
  <c r="E28" i="81"/>
  <c r="G28" i="81" s="1"/>
  <c r="J204" i="34"/>
  <c r="E24" i="81"/>
  <c r="G24" i="81" s="1"/>
  <c r="J187" i="34"/>
  <c r="E17" i="81"/>
  <c r="G17" i="81" s="1"/>
  <c r="J175" i="34"/>
  <c r="E58" i="81"/>
  <c r="G58" i="81" s="1"/>
  <c r="C14" i="53"/>
  <c r="C12" i="53"/>
  <c r="I70" i="81" l="1"/>
  <c r="G70" i="81"/>
  <c r="H25" i="81"/>
  <c r="F25" i="81"/>
  <c r="F37" i="81"/>
  <c r="H37" i="81"/>
  <c r="H61" i="81"/>
  <c r="F61" i="81"/>
  <c r="H10" i="81"/>
  <c r="F10" i="81"/>
  <c r="H26" i="81"/>
  <c r="F26" i="81"/>
  <c r="F58" i="81"/>
  <c r="H58" i="81"/>
  <c r="F35" i="81"/>
  <c r="H35" i="81"/>
  <c r="F29" i="81"/>
  <c r="H29" i="81"/>
  <c r="F14" i="81"/>
  <c r="H14" i="81"/>
  <c r="H5" i="81"/>
  <c r="F5" i="81"/>
  <c r="F49" i="81"/>
  <c r="H49" i="81"/>
  <c r="F57" i="81"/>
  <c r="H57" i="81"/>
  <c r="H20" i="81"/>
  <c r="F20" i="81"/>
  <c r="F59" i="81"/>
  <c r="H59" i="81"/>
  <c r="H38" i="81"/>
  <c r="F38" i="81"/>
  <c r="F16" i="81"/>
  <c r="H16" i="81"/>
  <c r="F69" i="81"/>
  <c r="H69" i="81"/>
  <c r="F64" i="81"/>
  <c r="H64" i="81"/>
  <c r="F18" i="81"/>
  <c r="H18" i="81"/>
  <c r="F4" i="81"/>
  <c r="H4" i="81"/>
  <c r="H67" i="81"/>
  <c r="F67" i="81"/>
  <c r="F52" i="81"/>
  <c r="H52" i="81"/>
  <c r="F8" i="81"/>
  <c r="H8" i="81"/>
  <c r="F63" i="81"/>
  <c r="H63" i="81"/>
  <c r="H22" i="81"/>
  <c r="F22" i="81"/>
  <c r="F30" i="81"/>
  <c r="H30" i="81"/>
  <c r="F56" i="81"/>
  <c r="H56" i="81"/>
  <c r="F21" i="81"/>
  <c r="H21" i="81"/>
  <c r="F31" i="81"/>
  <c r="H31" i="81"/>
  <c r="F27" i="81"/>
  <c r="H27" i="81"/>
  <c r="F15" i="81"/>
  <c r="H15" i="81"/>
  <c r="F11" i="81"/>
  <c r="H11" i="81"/>
  <c r="F13" i="81"/>
  <c r="H13" i="81"/>
  <c r="H45" i="81"/>
  <c r="F45" i="81"/>
  <c r="F42" i="81"/>
  <c r="H42" i="81"/>
  <c r="F68" i="81"/>
  <c r="H68" i="81"/>
  <c r="F55" i="81"/>
  <c r="H55" i="81"/>
  <c r="F54" i="81"/>
  <c r="H54" i="81"/>
  <c r="H9" i="81"/>
  <c r="F9" i="81"/>
  <c r="F24" i="81"/>
  <c r="H24" i="81"/>
  <c r="F23" i="81"/>
  <c r="H23" i="81"/>
  <c r="F3" i="81"/>
  <c r="H3" i="81"/>
  <c r="F66" i="81"/>
  <c r="H66" i="81"/>
  <c r="F62" i="81"/>
  <c r="H62" i="81"/>
  <c r="F33" i="81"/>
  <c r="H33" i="81"/>
  <c r="F48" i="81"/>
  <c r="H48" i="81"/>
  <c r="F17" i="81"/>
  <c r="H17" i="81"/>
  <c r="H6" i="81"/>
  <c r="F6" i="81"/>
  <c r="F41" i="81"/>
  <c r="H41" i="81"/>
  <c r="F28" i="81"/>
  <c r="H28" i="81"/>
  <c r="F51" i="81"/>
  <c r="H51" i="81"/>
  <c r="F65" i="81"/>
  <c r="H65" i="81"/>
  <c r="F7" i="81"/>
  <c r="H7" i="81"/>
  <c r="H36" i="81"/>
  <c r="F36" i="81"/>
  <c r="F32" i="81"/>
  <c r="H32" i="81"/>
  <c r="F60" i="81"/>
  <c r="H60" i="81"/>
  <c r="F40" i="81"/>
  <c r="H40" i="81"/>
  <c r="F50" i="81"/>
  <c r="H50" i="81"/>
  <c r="H34" i="81"/>
  <c r="F34" i="81"/>
  <c r="F39" i="81"/>
  <c r="H39" i="81"/>
  <c r="F43" i="81"/>
  <c r="H43" i="81"/>
  <c r="F44" i="81"/>
  <c r="H44" i="81"/>
  <c r="H19" i="81"/>
  <c r="F19" i="81"/>
  <c r="F46" i="81"/>
  <c r="H46" i="81"/>
  <c r="F12" i="81"/>
  <c r="H12" i="81"/>
  <c r="F47" i="81"/>
  <c r="H47" i="81"/>
  <c r="F53" i="81"/>
  <c r="H53" i="81"/>
  <c r="D10" i="53"/>
  <c r="C15" i="53"/>
  <c r="I11" i="53" l="1"/>
  <c r="K3" i="34" l="1"/>
  <c r="L3" i="34"/>
  <c r="K4" i="34"/>
  <c r="L4" i="34"/>
  <c r="K5" i="34"/>
  <c r="L5" i="34"/>
  <c r="M5" i="34" l="1"/>
  <c r="M4" i="34"/>
  <c r="N3" i="34"/>
  <c r="N5" i="34"/>
  <c r="N4" i="34"/>
  <c r="M3" i="34"/>
  <c r="K211" i="34" l="1"/>
  <c r="K212" i="34"/>
  <c r="K213" i="34"/>
  <c r="K214" i="34"/>
  <c r="K215" i="34"/>
  <c r="K216" i="34"/>
  <c r="K217" i="34"/>
  <c r="K218" i="34"/>
  <c r="K219" i="34"/>
  <c r="K220" i="34"/>
  <c r="K221" i="34"/>
  <c r="K222" i="34"/>
  <c r="K223" i="34"/>
  <c r="K224" i="34"/>
  <c r="K225" i="34"/>
  <c r="K226" i="34"/>
  <c r="K227" i="34"/>
  <c r="K228" i="34"/>
  <c r="K229" i="34"/>
  <c r="K230" i="34"/>
  <c r="K231" i="34"/>
  <c r="K232" i="34"/>
  <c r="K233" i="34"/>
  <c r="K234" i="34"/>
  <c r="K235" i="34"/>
  <c r="K236" i="34"/>
  <c r="K237" i="34"/>
  <c r="K238" i="34"/>
  <c r="K253" i="34"/>
  <c r="K254" i="34"/>
  <c r="K255" i="34"/>
  <c r="K256" i="34"/>
  <c r="K257" i="34"/>
  <c r="K258" i="34"/>
  <c r="K259" i="34"/>
  <c r="K260" i="34"/>
  <c r="K261" i="34"/>
  <c r="K262" i="34"/>
  <c r="K263" i="34"/>
  <c r="K264" i="34"/>
  <c r="K239" i="34"/>
  <c r="K240" i="34"/>
  <c r="K241" i="34"/>
  <c r="K242" i="34"/>
  <c r="K243" i="34"/>
  <c r="K244" i="34"/>
  <c r="K245" i="34"/>
  <c r="K246" i="34"/>
  <c r="K247" i="34"/>
  <c r="K248" i="34"/>
  <c r="K249" i="34"/>
  <c r="K250" i="34"/>
  <c r="K251" i="34"/>
  <c r="K252" i="34"/>
  <c r="K180" i="34"/>
  <c r="K181" i="34"/>
  <c r="K182" i="34"/>
  <c r="K183" i="34"/>
  <c r="K184" i="34"/>
  <c r="K185" i="34"/>
  <c r="K186" i="34"/>
  <c r="K187" i="34"/>
  <c r="K188" i="34"/>
  <c r="K189" i="34"/>
  <c r="K190" i="34"/>
  <c r="K191" i="34"/>
  <c r="K192" i="34"/>
  <c r="K193" i="34"/>
  <c r="K194" i="34"/>
  <c r="K195" i="34"/>
  <c r="K196" i="34"/>
  <c r="K197" i="34"/>
  <c r="K198" i="34"/>
  <c r="K199" i="34"/>
  <c r="K200" i="34"/>
  <c r="K201" i="34"/>
  <c r="K202" i="34"/>
  <c r="K203" i="34"/>
  <c r="K204" i="34"/>
  <c r="K205" i="34"/>
  <c r="K206" i="34"/>
  <c r="K207" i="34"/>
  <c r="K208" i="34"/>
  <c r="K209" i="34"/>
  <c r="K210" i="34"/>
  <c r="K149" i="34"/>
  <c r="K150" i="34"/>
  <c r="K151" i="34"/>
  <c r="K152" i="34"/>
  <c r="K153" i="34"/>
  <c r="K154" i="34"/>
  <c r="K155" i="34"/>
  <c r="K156" i="34"/>
  <c r="K157" i="34"/>
  <c r="K158" i="34"/>
  <c r="K159" i="34"/>
  <c r="K160" i="34"/>
  <c r="K161" i="34"/>
  <c r="K163" i="34"/>
  <c r="K164" i="34"/>
  <c r="K165" i="34"/>
  <c r="K166" i="34"/>
  <c r="K167" i="34"/>
  <c r="K168" i="34"/>
  <c r="K169" i="34"/>
  <c r="K170" i="34"/>
  <c r="K171" i="34"/>
  <c r="K172" i="34"/>
  <c r="K173" i="34"/>
  <c r="K176" i="34"/>
  <c r="K177" i="34"/>
  <c r="K178" i="34"/>
  <c r="K179" i="34"/>
  <c r="K106" i="34"/>
  <c r="K107" i="34"/>
  <c r="K108" i="34"/>
  <c r="K109" i="34"/>
  <c r="K76" i="34"/>
  <c r="K77" i="34"/>
  <c r="K78" i="34"/>
  <c r="K79" i="34"/>
  <c r="K80" i="34"/>
  <c r="K96" i="34"/>
  <c r="K95" i="34"/>
  <c r="K94" i="34"/>
  <c r="K92" i="34"/>
  <c r="K93" i="34"/>
  <c r="K91" i="34"/>
  <c r="K90" i="34"/>
  <c r="K97" i="34"/>
  <c r="K81" i="34"/>
  <c r="K82" i="34"/>
  <c r="K89" i="34"/>
  <c r="K83" i="34"/>
  <c r="K88" i="34"/>
  <c r="K84" i="34"/>
  <c r="K87" i="34"/>
  <c r="K85" i="34"/>
  <c r="K86" i="34"/>
  <c r="K128" i="34"/>
  <c r="K129" i="34"/>
  <c r="K130" i="34"/>
  <c r="K131" i="34"/>
  <c r="K132" i="34"/>
  <c r="K133" i="34"/>
  <c r="K134" i="34"/>
  <c r="K135" i="34"/>
  <c r="K136" i="34"/>
  <c r="K137" i="34"/>
  <c r="K138" i="34"/>
  <c r="K139" i="34"/>
  <c r="K140" i="34"/>
  <c r="K141" i="34"/>
  <c r="K142" i="34"/>
  <c r="K143" i="34"/>
  <c r="K144" i="34"/>
  <c r="K145" i="34"/>
  <c r="K146" i="34"/>
  <c r="K147" i="34"/>
  <c r="K148" i="34"/>
  <c r="K105" i="34"/>
  <c r="K104" i="34"/>
  <c r="K103" i="34"/>
  <c r="K102" i="34"/>
  <c r="K101" i="34"/>
  <c r="K100" i="34"/>
  <c r="K99" i="34"/>
  <c r="K98" i="34"/>
  <c r="K13" i="34"/>
  <c r="K10" i="34"/>
  <c r="K12" i="34"/>
  <c r="K11" i="34"/>
  <c r="K14" i="34"/>
  <c r="K9" i="34"/>
  <c r="K8" i="34"/>
  <c r="K7" i="34"/>
  <c r="K6" i="34"/>
  <c r="K15" i="34"/>
  <c r="K16" i="34"/>
  <c r="K17" i="34"/>
  <c r="K18" i="34"/>
  <c r="K19" i="34"/>
  <c r="K20" i="34"/>
  <c r="K21" i="34"/>
  <c r="K22" i="34"/>
  <c r="K23" i="34"/>
  <c r="K24" i="34"/>
  <c r="K62" i="34"/>
  <c r="K64" i="34"/>
  <c r="K67" i="34"/>
  <c r="K68" i="34"/>
  <c r="K69" i="34"/>
  <c r="K70" i="34"/>
  <c r="K71" i="34"/>
  <c r="K72" i="34"/>
  <c r="K73" i="34"/>
  <c r="K66" i="34"/>
  <c r="K65" i="34"/>
  <c r="K63" i="34"/>
  <c r="K74" i="34"/>
  <c r="K75" i="34"/>
  <c r="K42" i="34"/>
  <c r="K43" i="34"/>
  <c r="K44" i="34"/>
  <c r="K53" i="34"/>
  <c r="K54" i="34"/>
  <c r="K45" i="34"/>
  <c r="K46" i="34"/>
  <c r="K47" i="34"/>
  <c r="K48" i="34"/>
  <c r="K50" i="34"/>
  <c r="K49" i="34"/>
  <c r="K55" i="34"/>
  <c r="K56" i="34"/>
  <c r="K51" i="34"/>
  <c r="K52" i="34"/>
  <c r="K32" i="34"/>
  <c r="K33" i="34"/>
  <c r="K36" i="34"/>
  <c r="K40" i="34"/>
  <c r="K37" i="34"/>
  <c r="K41" i="34"/>
  <c r="K38" i="34"/>
  <c r="K39" i="34"/>
  <c r="K30" i="34"/>
  <c r="K34" i="34"/>
  <c r="K31" i="34"/>
  <c r="K29" i="34"/>
  <c r="K28" i="34"/>
  <c r="K35" i="34"/>
  <c r="K27" i="34"/>
  <c r="K26" i="34"/>
  <c r="K25" i="34"/>
  <c r="K58" i="34"/>
  <c r="K57" i="34"/>
  <c r="K59" i="34"/>
  <c r="K60" i="34"/>
  <c r="K61" i="34"/>
  <c r="K110" i="34"/>
  <c r="K111" i="34"/>
  <c r="K112" i="34"/>
  <c r="K119" i="34"/>
  <c r="K127" i="34"/>
  <c r="K120" i="34"/>
  <c r="K121" i="34"/>
  <c r="K122" i="34"/>
  <c r="K123" i="34"/>
  <c r="K124" i="34"/>
  <c r="K125" i="34"/>
  <c r="K126" i="34"/>
  <c r="K114" i="34"/>
  <c r="K113" i="34"/>
  <c r="K115" i="34"/>
  <c r="K116" i="34"/>
  <c r="K117" i="34"/>
  <c r="K118" i="34"/>
  <c r="L211" i="34"/>
  <c r="L212" i="34"/>
  <c r="L213" i="34"/>
  <c r="L214" i="34"/>
  <c r="L215" i="34"/>
  <c r="L216" i="34"/>
  <c r="L217" i="34"/>
  <c r="L218" i="34"/>
  <c r="L219" i="34"/>
  <c r="L220" i="34"/>
  <c r="L221" i="34"/>
  <c r="L222" i="34"/>
  <c r="L223" i="34"/>
  <c r="L224" i="34"/>
  <c r="L225" i="34"/>
  <c r="L226" i="34"/>
  <c r="L227" i="34"/>
  <c r="L228" i="34"/>
  <c r="L229" i="34"/>
  <c r="L230" i="34"/>
  <c r="L231" i="34"/>
  <c r="L232" i="34"/>
  <c r="L233" i="34"/>
  <c r="L234" i="34"/>
  <c r="L235" i="34"/>
  <c r="L236" i="34"/>
  <c r="L237" i="34"/>
  <c r="L238" i="34"/>
  <c r="L253" i="34"/>
  <c r="L254" i="34"/>
  <c r="L255" i="34"/>
  <c r="L256" i="34"/>
  <c r="L257" i="34"/>
  <c r="L258" i="34"/>
  <c r="L259" i="34"/>
  <c r="L260" i="34"/>
  <c r="L261" i="34"/>
  <c r="L262" i="34"/>
  <c r="L263" i="34"/>
  <c r="L264" i="34"/>
  <c r="L239" i="34"/>
  <c r="L240" i="34"/>
  <c r="L241" i="34"/>
  <c r="L242" i="34"/>
  <c r="L243" i="34"/>
  <c r="L244" i="34"/>
  <c r="L245" i="34"/>
  <c r="L246" i="34"/>
  <c r="L247" i="34"/>
  <c r="L248" i="34"/>
  <c r="L249" i="34"/>
  <c r="L250" i="34"/>
  <c r="L251" i="34"/>
  <c r="L252" i="34"/>
  <c r="L180" i="34"/>
  <c r="L181" i="34"/>
  <c r="L182" i="34"/>
  <c r="L183" i="34"/>
  <c r="L184" i="34"/>
  <c r="L185" i="34"/>
  <c r="L186" i="34"/>
  <c r="L187" i="34"/>
  <c r="L188" i="34"/>
  <c r="L189" i="34"/>
  <c r="L190" i="34"/>
  <c r="L191" i="34"/>
  <c r="L192" i="34"/>
  <c r="L193" i="34"/>
  <c r="L194" i="34"/>
  <c r="L195" i="34"/>
  <c r="L196" i="34"/>
  <c r="L197" i="34"/>
  <c r="L198" i="34"/>
  <c r="L199" i="34"/>
  <c r="L200" i="34"/>
  <c r="L201" i="34"/>
  <c r="L202" i="34"/>
  <c r="L203" i="34"/>
  <c r="L204" i="34"/>
  <c r="L205" i="34"/>
  <c r="L206" i="34"/>
  <c r="L207" i="34"/>
  <c r="L208" i="34"/>
  <c r="L209" i="34"/>
  <c r="L210" i="34"/>
  <c r="L149" i="34"/>
  <c r="L150" i="34"/>
  <c r="L151" i="34"/>
  <c r="L152" i="34"/>
  <c r="L153" i="34"/>
  <c r="L154" i="34"/>
  <c r="L155" i="34"/>
  <c r="L156" i="34"/>
  <c r="L157" i="34"/>
  <c r="L158" i="34"/>
  <c r="L159" i="34"/>
  <c r="L160" i="34"/>
  <c r="L161" i="34"/>
  <c r="L163" i="34"/>
  <c r="L164" i="34"/>
  <c r="L165" i="34"/>
  <c r="L166" i="34"/>
  <c r="L167" i="34"/>
  <c r="L168" i="34"/>
  <c r="L169" i="34"/>
  <c r="L170" i="34"/>
  <c r="L171" i="34"/>
  <c r="L172" i="34"/>
  <c r="L173" i="34"/>
  <c r="L176" i="34"/>
  <c r="L177" i="34"/>
  <c r="L178" i="34"/>
  <c r="L179" i="34"/>
  <c r="L106" i="34"/>
  <c r="L107" i="34"/>
  <c r="L108" i="34"/>
  <c r="L109" i="34"/>
  <c r="L76" i="34"/>
  <c r="L77" i="34"/>
  <c r="L78" i="34"/>
  <c r="L79" i="34"/>
  <c r="L80" i="34"/>
  <c r="L96" i="34"/>
  <c r="L95" i="34"/>
  <c r="L94" i="34"/>
  <c r="L92" i="34"/>
  <c r="L93" i="34"/>
  <c r="L91" i="34"/>
  <c r="L90" i="34"/>
  <c r="L97" i="34"/>
  <c r="L81" i="34"/>
  <c r="L82" i="34"/>
  <c r="L89" i="34"/>
  <c r="L83" i="34"/>
  <c r="L88" i="34"/>
  <c r="L84" i="34"/>
  <c r="L87" i="34"/>
  <c r="L85" i="34"/>
  <c r="L86" i="34"/>
  <c r="L128" i="34"/>
  <c r="L129" i="34"/>
  <c r="L130" i="34"/>
  <c r="L131" i="34"/>
  <c r="L132" i="34"/>
  <c r="L133" i="34"/>
  <c r="L134" i="34"/>
  <c r="L135" i="34"/>
  <c r="L136" i="34"/>
  <c r="L137" i="34"/>
  <c r="L138" i="34"/>
  <c r="L139" i="34"/>
  <c r="L140" i="34"/>
  <c r="L141" i="34"/>
  <c r="L142" i="34"/>
  <c r="L143" i="34"/>
  <c r="L144" i="34"/>
  <c r="L145" i="34"/>
  <c r="L146" i="34"/>
  <c r="L147" i="34"/>
  <c r="L148" i="34"/>
  <c r="L105" i="34"/>
  <c r="L104" i="34"/>
  <c r="L103" i="34"/>
  <c r="L102" i="34"/>
  <c r="L101" i="34"/>
  <c r="L100" i="34"/>
  <c r="L99" i="34"/>
  <c r="L98" i="34"/>
  <c r="L13" i="34"/>
  <c r="L10" i="34"/>
  <c r="L12" i="34"/>
  <c r="L11" i="34"/>
  <c r="L14" i="34"/>
  <c r="L9" i="34"/>
  <c r="L8" i="34"/>
  <c r="L7" i="34"/>
  <c r="L6" i="34"/>
  <c r="L15" i="34"/>
  <c r="L16" i="34"/>
  <c r="L17" i="34"/>
  <c r="L18" i="34"/>
  <c r="L19" i="34"/>
  <c r="L20" i="34"/>
  <c r="L21" i="34"/>
  <c r="L22" i="34"/>
  <c r="L23" i="34"/>
  <c r="L24" i="34"/>
  <c r="L62" i="34"/>
  <c r="L64" i="34"/>
  <c r="L67" i="34"/>
  <c r="L68" i="34"/>
  <c r="L69" i="34"/>
  <c r="L70" i="34"/>
  <c r="L71" i="34"/>
  <c r="L72" i="34"/>
  <c r="L73" i="34"/>
  <c r="L66" i="34"/>
  <c r="L65" i="34"/>
  <c r="L63" i="34"/>
  <c r="L74" i="34"/>
  <c r="L75" i="34"/>
  <c r="L42" i="34"/>
  <c r="L43" i="34"/>
  <c r="L44" i="34"/>
  <c r="L53" i="34"/>
  <c r="L54" i="34"/>
  <c r="L45" i="34"/>
  <c r="L46" i="34"/>
  <c r="L47" i="34"/>
  <c r="L48" i="34"/>
  <c r="L50" i="34"/>
  <c r="L49" i="34"/>
  <c r="L55" i="34"/>
  <c r="L56" i="34"/>
  <c r="L51" i="34"/>
  <c r="L52" i="34"/>
  <c r="L32" i="34"/>
  <c r="L33" i="34"/>
  <c r="L36" i="34"/>
  <c r="L40" i="34"/>
  <c r="L37" i="34"/>
  <c r="L41" i="34"/>
  <c r="L38" i="34"/>
  <c r="L39" i="34"/>
  <c r="L30" i="34"/>
  <c r="L34" i="34"/>
  <c r="L31" i="34"/>
  <c r="L29" i="34"/>
  <c r="L28" i="34"/>
  <c r="L35" i="34"/>
  <c r="L27" i="34"/>
  <c r="L26" i="34"/>
  <c r="L25" i="34"/>
  <c r="L58" i="34"/>
  <c r="L57" i="34"/>
  <c r="L59" i="34"/>
  <c r="L60" i="34"/>
  <c r="L61" i="34"/>
  <c r="L110" i="34"/>
  <c r="L111" i="34"/>
  <c r="L112" i="34"/>
  <c r="L119" i="34"/>
  <c r="L127" i="34"/>
  <c r="L120" i="34"/>
  <c r="L121" i="34"/>
  <c r="L123" i="34"/>
  <c r="L124" i="34"/>
  <c r="L125" i="34"/>
  <c r="L126" i="34"/>
  <c r="L114" i="34"/>
  <c r="L113" i="34"/>
  <c r="L115" i="34"/>
  <c r="L116" i="34"/>
  <c r="L117" i="34"/>
  <c r="L118" i="34"/>
  <c r="M212" i="34"/>
  <c r="M236" i="34"/>
  <c r="M262" i="34"/>
  <c r="M248" i="34"/>
  <c r="M216" i="34" l="1"/>
  <c r="M52" i="34"/>
  <c r="M203" i="34"/>
  <c r="M177" i="34"/>
  <c r="M188" i="34"/>
  <c r="M173" i="34"/>
  <c r="M161" i="34"/>
  <c r="M149" i="34"/>
  <c r="M199" i="34"/>
  <c r="M187" i="34"/>
  <c r="M224" i="34"/>
  <c r="M103" i="34"/>
  <c r="M191" i="34"/>
  <c r="M240" i="34"/>
  <c r="M195" i="34"/>
  <c r="M244" i="34"/>
  <c r="M91" i="34"/>
  <c r="M228" i="34"/>
  <c r="M107" i="34"/>
  <c r="M148" i="34"/>
  <c r="M147" i="34"/>
  <c r="M12" i="34"/>
  <c r="M135" i="34"/>
  <c r="M136" i="34"/>
  <c r="M93" i="34"/>
  <c r="M96" i="34"/>
  <c r="M99" i="34"/>
  <c r="M254" i="34"/>
  <c r="M207" i="34"/>
  <c r="M143" i="34"/>
  <c r="N216" i="34"/>
  <c r="M139" i="34"/>
  <c r="M124" i="34"/>
  <c r="M233" i="34"/>
  <c r="M73" i="34"/>
  <c r="M131" i="34"/>
  <c r="M165" i="34"/>
  <c r="M183" i="34"/>
  <c r="M258" i="34"/>
  <c r="M232" i="34"/>
  <c r="M62" i="34"/>
  <c r="M86" i="34"/>
  <c r="M8" i="34"/>
  <c r="M88" i="34"/>
  <c r="M157" i="34"/>
  <c r="M180" i="34"/>
  <c r="M77" i="34"/>
  <c r="N227" i="34"/>
  <c r="M196" i="34"/>
  <c r="M169" i="34"/>
  <c r="M81" i="34"/>
  <c r="M153" i="34"/>
  <c r="M252" i="34"/>
  <c r="M220" i="34"/>
  <c r="M70" i="34"/>
  <c r="N122" i="34"/>
  <c r="N100" i="34"/>
  <c r="N142" i="34"/>
  <c r="N83" i="34"/>
  <c r="N80" i="34"/>
  <c r="N176" i="34"/>
  <c r="N164" i="34"/>
  <c r="N152" i="34"/>
  <c r="N202" i="34"/>
  <c r="N190" i="34"/>
  <c r="N247" i="34"/>
  <c r="N257" i="34"/>
  <c r="N231" i="34"/>
  <c r="N219" i="34"/>
  <c r="M115" i="34"/>
  <c r="M112" i="34"/>
  <c r="M37" i="34"/>
  <c r="M75" i="34"/>
  <c r="M64" i="34"/>
  <c r="M14" i="34"/>
  <c r="M145" i="34"/>
  <c r="M133" i="34"/>
  <c r="M89" i="34"/>
  <c r="M79" i="34"/>
  <c r="M163" i="34"/>
  <c r="M151" i="34"/>
  <c r="M201" i="34"/>
  <c r="M189" i="34"/>
  <c r="M250" i="34"/>
  <c r="M242" i="34"/>
  <c r="M260" i="34"/>
  <c r="M238" i="34"/>
  <c r="M218" i="34"/>
  <c r="N115" i="34"/>
  <c r="N125" i="34"/>
  <c r="N121" i="34"/>
  <c r="N112" i="34"/>
  <c r="N60" i="34"/>
  <c r="N25" i="34"/>
  <c r="N28" i="34"/>
  <c r="N30" i="34"/>
  <c r="N37" i="34"/>
  <c r="N32" i="34"/>
  <c r="N55" i="34"/>
  <c r="N47" i="34"/>
  <c r="N53" i="34"/>
  <c r="N75" i="34"/>
  <c r="N66" i="34"/>
  <c r="N70" i="34"/>
  <c r="N64" i="34"/>
  <c r="N22" i="34"/>
  <c r="N18" i="34"/>
  <c r="M118" i="34"/>
  <c r="M113" i="34"/>
  <c r="M120" i="34"/>
  <c r="M111" i="34"/>
  <c r="M59" i="34"/>
  <c r="M26" i="34"/>
  <c r="M29" i="34"/>
  <c r="M39" i="34"/>
  <c r="M40" i="34"/>
  <c r="M49" i="34"/>
  <c r="M46" i="34"/>
  <c r="M44" i="34"/>
  <c r="M74" i="34"/>
  <c r="M69" i="34"/>
  <c r="M21" i="34"/>
  <c r="M17" i="34"/>
  <c r="M7" i="34"/>
  <c r="M11" i="34"/>
  <c r="M98" i="34"/>
  <c r="M102" i="34"/>
  <c r="M144" i="34"/>
  <c r="M140" i="34"/>
  <c r="M132" i="34"/>
  <c r="M128" i="34"/>
  <c r="M84" i="34"/>
  <c r="M82" i="34"/>
  <c r="M95" i="34"/>
  <c r="M78" i="34"/>
  <c r="M108" i="34"/>
  <c r="M178" i="34"/>
  <c r="M170" i="34"/>
  <c r="M166" i="34"/>
  <c r="M162" i="34"/>
  <c r="M158" i="34"/>
  <c r="M154" i="34"/>
  <c r="M150" i="34"/>
  <c r="M208" i="34"/>
  <c r="M204" i="34"/>
  <c r="M200" i="34"/>
  <c r="M192" i="34"/>
  <c r="M184" i="34"/>
  <c r="M249" i="34"/>
  <c r="M245" i="34"/>
  <c r="M241" i="34"/>
  <c r="M263" i="34"/>
  <c r="M259" i="34"/>
  <c r="M255" i="34"/>
  <c r="M237" i="34"/>
  <c r="M229" i="34"/>
  <c r="M225" i="34"/>
  <c r="M221" i="34"/>
  <c r="M217" i="34"/>
  <c r="M213" i="34"/>
  <c r="N126" i="34"/>
  <c r="N9" i="34"/>
  <c r="N104" i="34"/>
  <c r="N138" i="34"/>
  <c r="N130" i="34"/>
  <c r="N92" i="34"/>
  <c r="N106" i="34"/>
  <c r="N168" i="34"/>
  <c r="N156" i="34"/>
  <c r="N206" i="34"/>
  <c r="N194" i="34"/>
  <c r="N182" i="34"/>
  <c r="N243" i="34"/>
  <c r="N261" i="34"/>
  <c r="N235" i="34"/>
  <c r="N223" i="34"/>
  <c r="N211" i="34"/>
  <c r="M121" i="34"/>
  <c r="M25" i="34"/>
  <c r="M30" i="34"/>
  <c r="M55" i="34"/>
  <c r="M47" i="34"/>
  <c r="M66" i="34"/>
  <c r="M22" i="34"/>
  <c r="M6" i="34"/>
  <c r="M101" i="34"/>
  <c r="M141" i="34"/>
  <c r="M129" i="34"/>
  <c r="M90" i="34"/>
  <c r="M109" i="34"/>
  <c r="M171" i="34"/>
  <c r="M159" i="34"/>
  <c r="M209" i="34"/>
  <c r="M197" i="34"/>
  <c r="M181" i="34"/>
  <c r="M264" i="34"/>
  <c r="M256" i="34"/>
  <c r="M234" i="34"/>
  <c r="M230" i="34"/>
  <c r="M226" i="34"/>
  <c r="M214" i="34"/>
  <c r="M222" i="34"/>
  <c r="N118" i="34"/>
  <c r="N113" i="34"/>
  <c r="N124" i="34"/>
  <c r="N120" i="34"/>
  <c r="N111" i="34"/>
  <c r="N59" i="34"/>
  <c r="N26" i="34"/>
  <c r="N29" i="34"/>
  <c r="N39" i="34"/>
  <c r="N40" i="34"/>
  <c r="N52" i="34"/>
  <c r="N49" i="34"/>
  <c r="N46" i="34"/>
  <c r="N44" i="34"/>
  <c r="N74" i="34"/>
  <c r="N73" i="34"/>
  <c r="N69" i="34"/>
  <c r="N62" i="34"/>
  <c r="N21" i="34"/>
  <c r="N17" i="34"/>
  <c r="N7" i="34"/>
  <c r="N11" i="34"/>
  <c r="N98" i="34"/>
  <c r="N102" i="34"/>
  <c r="N148" i="34"/>
  <c r="N144" i="34"/>
  <c r="N140" i="34"/>
  <c r="N136" i="34"/>
  <c r="N132" i="34"/>
  <c r="N128" i="34"/>
  <c r="N84" i="34"/>
  <c r="N82" i="34"/>
  <c r="N91" i="34"/>
  <c r="N95" i="34"/>
  <c r="N78" i="34"/>
  <c r="N108" i="34"/>
  <c r="N178" i="34"/>
  <c r="N170" i="34"/>
  <c r="N166" i="34"/>
  <c r="N162" i="34"/>
  <c r="N158" i="34"/>
  <c r="N154" i="34"/>
  <c r="N150" i="34"/>
  <c r="N208" i="34"/>
  <c r="N204" i="34"/>
  <c r="N200" i="34"/>
  <c r="N196" i="34"/>
  <c r="N192" i="34"/>
  <c r="N188" i="34"/>
  <c r="N184" i="34"/>
  <c r="N180" i="34"/>
  <c r="N249" i="34"/>
  <c r="N245" i="34"/>
  <c r="N241" i="34"/>
  <c r="N263" i="34"/>
  <c r="N259" i="34"/>
  <c r="N255" i="34"/>
  <c r="N237" i="34"/>
  <c r="N233" i="34"/>
  <c r="N229" i="34"/>
  <c r="N225" i="34"/>
  <c r="N221" i="34"/>
  <c r="N217" i="34"/>
  <c r="N213" i="34"/>
  <c r="M117" i="34"/>
  <c r="M114" i="34"/>
  <c r="M123" i="34"/>
  <c r="M127" i="34"/>
  <c r="M110" i="34"/>
  <c r="M57" i="34"/>
  <c r="M27" i="34"/>
  <c r="M31" i="34"/>
  <c r="M38" i="34"/>
  <c r="M36" i="34"/>
  <c r="M51" i="34"/>
  <c r="M50" i="34"/>
  <c r="M45" i="34"/>
  <c r="M43" i="34"/>
  <c r="M63" i="34"/>
  <c r="M72" i="34"/>
  <c r="M68" i="34"/>
  <c r="N116" i="34"/>
  <c r="N10" i="34"/>
  <c r="N146" i="34"/>
  <c r="N134" i="34"/>
  <c r="N85" i="34"/>
  <c r="N97" i="34"/>
  <c r="N76" i="34"/>
  <c r="N172" i="34"/>
  <c r="N160" i="34"/>
  <c r="N210" i="34"/>
  <c r="N198" i="34"/>
  <c r="N186" i="34"/>
  <c r="N251" i="34"/>
  <c r="N239" i="34"/>
  <c r="N253" i="34"/>
  <c r="N215" i="34"/>
  <c r="M125" i="34"/>
  <c r="M60" i="34"/>
  <c r="M28" i="34"/>
  <c r="M32" i="34"/>
  <c r="M53" i="34"/>
  <c r="M18" i="34"/>
  <c r="M13" i="34"/>
  <c r="M105" i="34"/>
  <c r="M137" i="34"/>
  <c r="M87" i="34"/>
  <c r="M94" i="34"/>
  <c r="M179" i="34"/>
  <c r="M167" i="34"/>
  <c r="M155" i="34"/>
  <c r="M205" i="34"/>
  <c r="M185" i="34"/>
  <c r="M193" i="34"/>
  <c r="M246" i="34"/>
  <c r="N117" i="34"/>
  <c r="N114" i="34"/>
  <c r="N123" i="34"/>
  <c r="N127" i="34"/>
  <c r="N110" i="34"/>
  <c r="N57" i="34"/>
  <c r="N27" i="34"/>
  <c r="N31" i="34"/>
  <c r="N38" i="34"/>
  <c r="N36" i="34"/>
  <c r="N51" i="34"/>
  <c r="N50" i="34"/>
  <c r="N45" i="34"/>
  <c r="N43" i="34"/>
  <c r="N63" i="34"/>
  <c r="N72" i="34"/>
  <c r="N68" i="34"/>
  <c r="N24" i="34"/>
  <c r="N20" i="34"/>
  <c r="N16" i="34"/>
  <c r="N8" i="34"/>
  <c r="N12" i="34"/>
  <c r="N99" i="34"/>
  <c r="N103" i="34"/>
  <c r="N147" i="34"/>
  <c r="N143" i="34"/>
  <c r="N139" i="34"/>
  <c r="N135" i="34"/>
  <c r="N131" i="34"/>
  <c r="N86" i="34"/>
  <c r="N88" i="34"/>
  <c r="N81" i="34"/>
  <c r="N93" i="34"/>
  <c r="N96" i="34"/>
  <c r="N77" i="34"/>
  <c r="N107" i="34"/>
  <c r="N177" i="34"/>
  <c r="N173" i="34"/>
  <c r="N169" i="34"/>
  <c r="N165" i="34"/>
  <c r="N161" i="34"/>
  <c r="N157" i="34"/>
  <c r="N153" i="34"/>
  <c r="N149" i="34"/>
  <c r="N207" i="34"/>
  <c r="N203" i="34"/>
  <c r="N199" i="34"/>
  <c r="N195" i="34"/>
  <c r="N191" i="34"/>
  <c r="N187" i="34"/>
  <c r="N183" i="34"/>
  <c r="N252" i="34"/>
  <c r="N248" i="34"/>
  <c r="N244" i="34"/>
  <c r="N240" i="34"/>
  <c r="N262" i="34"/>
  <c r="N258" i="34"/>
  <c r="N254" i="34"/>
  <c r="N236" i="34"/>
  <c r="N232" i="34"/>
  <c r="N228" i="34"/>
  <c r="N224" i="34"/>
  <c r="N220" i="34"/>
  <c r="N212" i="34"/>
  <c r="M116" i="34"/>
  <c r="M126" i="34"/>
  <c r="M122" i="34"/>
  <c r="M119" i="34"/>
  <c r="M61" i="34"/>
  <c r="M58" i="34"/>
  <c r="M35" i="34"/>
  <c r="M34" i="34"/>
  <c r="M41" i="34"/>
  <c r="M33" i="34"/>
  <c r="M56" i="34"/>
  <c r="M48" i="34"/>
  <c r="M54" i="34"/>
  <c r="M42" i="34"/>
  <c r="M65" i="34"/>
  <c r="M71" i="34"/>
  <c r="M67" i="34"/>
  <c r="M23" i="34"/>
  <c r="M19" i="34"/>
  <c r="M15" i="34"/>
  <c r="N119" i="34"/>
  <c r="N61" i="34"/>
  <c r="N58" i="34"/>
  <c r="N35" i="34"/>
  <c r="N34" i="34"/>
  <c r="N41" i="34"/>
  <c r="N33" i="34"/>
  <c r="N56" i="34"/>
  <c r="N48" i="34"/>
  <c r="N54" i="34"/>
  <c r="N42" i="34"/>
  <c r="N65" i="34"/>
  <c r="N71" i="34"/>
  <c r="N67" i="34"/>
  <c r="N23" i="34"/>
  <c r="N19" i="34"/>
  <c r="N15" i="34"/>
  <c r="N6" i="34"/>
  <c r="N14" i="34"/>
  <c r="N13" i="34"/>
  <c r="N101" i="34"/>
  <c r="N105" i="34"/>
  <c r="N145" i="34"/>
  <c r="N141" i="34"/>
  <c r="N137" i="34"/>
  <c r="N133" i="34"/>
  <c r="N129" i="34"/>
  <c r="N87" i="34"/>
  <c r="N89" i="34"/>
  <c r="N90" i="34"/>
  <c r="N94" i="34"/>
  <c r="N79" i="34"/>
  <c r="N109" i="34"/>
  <c r="N179" i="34"/>
  <c r="N171" i="34"/>
  <c r="N167" i="34"/>
  <c r="N163" i="34"/>
  <c r="N159" i="34"/>
  <c r="N155" i="34"/>
  <c r="N151" i="34"/>
  <c r="N209" i="34"/>
  <c r="N205" i="34"/>
  <c r="N201" i="34"/>
  <c r="N197" i="34"/>
  <c r="N193" i="34"/>
  <c r="N189" i="34"/>
  <c r="N185" i="34"/>
  <c r="N181" i="34"/>
  <c r="N250" i="34"/>
  <c r="N246" i="34"/>
  <c r="N242" i="34"/>
  <c r="N264" i="34"/>
  <c r="N260" i="34"/>
  <c r="N256" i="34"/>
  <c r="N238" i="34"/>
  <c r="N234" i="34"/>
  <c r="N230" i="34"/>
  <c r="N226" i="34"/>
  <c r="N222" i="34"/>
  <c r="N218" i="34"/>
  <c r="N214" i="34"/>
  <c r="M24" i="34"/>
  <c r="M20" i="34"/>
  <c r="M16" i="34"/>
  <c r="M9" i="34"/>
  <c r="M10" i="34"/>
  <c r="M100" i="34"/>
  <c r="M104" i="34"/>
  <c r="M146" i="34"/>
  <c r="M142" i="34"/>
  <c r="M138" i="34"/>
  <c r="M134" i="34"/>
  <c r="M130" i="34"/>
  <c r="M85" i="34"/>
  <c r="M83" i="34"/>
  <c r="M97" i="34"/>
  <c r="M92" i="34"/>
  <c r="M80" i="34"/>
  <c r="M76" i="34"/>
  <c r="M106" i="34"/>
  <c r="M176" i="34"/>
  <c r="M172" i="34"/>
  <c r="M168" i="34"/>
  <c r="M164" i="34"/>
  <c r="M160" i="34"/>
  <c r="M156" i="34"/>
  <c r="M152" i="34"/>
  <c r="M210" i="34"/>
  <c r="M206" i="34"/>
  <c r="M202" i="34"/>
  <c r="M198" i="34"/>
  <c r="M194" i="34"/>
  <c r="M190" i="34"/>
  <c r="M186" i="34"/>
  <c r="M182" i="34"/>
  <c r="M251" i="34"/>
  <c r="M247" i="34"/>
  <c r="M243" i="34"/>
  <c r="M239" i="34"/>
  <c r="M261" i="34"/>
  <c r="M257" i="34"/>
  <c r="M253" i="34"/>
  <c r="M235" i="34"/>
  <c r="M231" i="34"/>
  <c r="M227" i="34"/>
  <c r="M223" i="34"/>
  <c r="M219" i="34"/>
  <c r="M215" i="34"/>
  <c r="M211" i="34"/>
  <c r="J25" i="53" l="1"/>
  <c r="L25" i="53" s="1" a="1"/>
  <c r="L25" i="53" s="1"/>
  <c r="K25" i="53"/>
  <c r="K26" i="53"/>
  <c r="J26" i="53"/>
  <c r="L26" i="53" s="1" a="1"/>
  <c r="L26" i="53" s="1"/>
  <c r="J24" i="53"/>
  <c r="L24" i="53" s="1" a="1"/>
  <c r="L24" i="53" s="1"/>
  <c r="K24" i="53"/>
  <c r="K27" i="53" l="1"/>
  <c r="J23" i="53"/>
  <c r="L23" i="53" l="1" a="1"/>
  <c r="L23" i="53" s="1"/>
  <c r="L27" i="53" s="1"/>
  <c r="J27" i="5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<sst xmlns="http://schemas.openxmlformats.org/spreadsheetml/2006/main" count="92187" uniqueCount="10111">
  <si>
    <t>F18</t>
  </si>
  <si>
    <t>F17</t>
  </si>
  <si>
    <t>F16</t>
  </si>
  <si>
    <t>F15</t>
  </si>
  <si>
    <t>E42</t>
  </si>
  <si>
    <t>E41</t>
  </si>
  <si>
    <t>E40</t>
  </si>
  <si>
    <t>D39</t>
  </si>
  <si>
    <t>D38</t>
  </si>
  <si>
    <t>D36</t>
  </si>
  <si>
    <t>D34</t>
  </si>
  <si>
    <t>D13</t>
  </si>
  <si>
    <t>D11</t>
  </si>
  <si>
    <t>D10</t>
  </si>
  <si>
    <t>Longitude (deg)</t>
  </si>
  <si>
    <t>Latitude (deg)</t>
  </si>
  <si>
    <t>A02</t>
  </si>
  <si>
    <t>A03</t>
  </si>
  <si>
    <t>A05</t>
  </si>
  <si>
    <t>A06</t>
  </si>
  <si>
    <t>A08</t>
  </si>
  <si>
    <t>A09</t>
  </si>
  <si>
    <t>A10</t>
  </si>
  <si>
    <t>B10</t>
  </si>
  <si>
    <t>C24</t>
  </si>
  <si>
    <t>C26</t>
  </si>
  <si>
    <t>C27</t>
  </si>
  <si>
    <t>C28</t>
  </si>
  <si>
    <t>C30</t>
  </si>
  <si>
    <t>C32</t>
  </si>
  <si>
    <t>C36</t>
  </si>
  <si>
    <t>C38</t>
  </si>
  <si>
    <t>C39</t>
  </si>
  <si>
    <t>I20</t>
  </si>
  <si>
    <t>I23</t>
  </si>
  <si>
    <t>I24</t>
  </si>
  <si>
    <t>I25</t>
  </si>
  <si>
    <t>I26</t>
  </si>
  <si>
    <t>I27</t>
  </si>
  <si>
    <t>K01</t>
  </si>
  <si>
    <t>K02</t>
  </si>
  <si>
    <t>K03</t>
  </si>
  <si>
    <t>K04</t>
  </si>
  <si>
    <t>K05</t>
  </si>
  <si>
    <t>K06</t>
  </si>
  <si>
    <t>J30</t>
  </si>
  <si>
    <t>J31</t>
  </si>
  <si>
    <t>M35</t>
  </si>
  <si>
    <t>M52</t>
  </si>
  <si>
    <t>M53</t>
  </si>
  <si>
    <t>M46</t>
  </si>
  <si>
    <t>M50</t>
  </si>
  <si>
    <t>M51</t>
  </si>
  <si>
    <t>M49</t>
  </si>
  <si>
    <t>M92</t>
  </si>
  <si>
    <t>M54</t>
  </si>
  <si>
    <t>M55</t>
  </si>
  <si>
    <t>M47</t>
  </si>
  <si>
    <t>M56</t>
  </si>
  <si>
    <t>L07</t>
  </si>
  <si>
    <t>L06</t>
  </si>
  <si>
    <t>L05</t>
  </si>
  <si>
    <t>L04</t>
  </si>
  <si>
    <t>L03</t>
  </si>
  <si>
    <t>L01</t>
  </si>
  <si>
    <t>N69</t>
  </si>
  <si>
    <t>N70</t>
  </si>
  <si>
    <t>G01</t>
  </si>
  <si>
    <t>G02</t>
  </si>
  <si>
    <t>G03</t>
  </si>
  <si>
    <t>G04</t>
  </si>
  <si>
    <t>G05</t>
  </si>
  <si>
    <t>H12</t>
  </si>
  <si>
    <t>G06</t>
  </si>
  <si>
    <t>G07</t>
  </si>
  <si>
    <t>G08</t>
  </si>
  <si>
    <t>G09</t>
  </si>
  <si>
    <t>G10</t>
  </si>
  <si>
    <t>H19</t>
  </si>
  <si>
    <t>H26</t>
  </si>
  <si>
    <t>G27</t>
  </si>
  <si>
    <t>G29</t>
  </si>
  <si>
    <t>D06</t>
  </si>
  <si>
    <t>D07</t>
  </si>
  <si>
    <t>D08</t>
  </si>
  <si>
    <t>D09</t>
  </si>
  <si>
    <t>F33</t>
  </si>
  <si>
    <t>G24</t>
  </si>
  <si>
    <t>Zone
ID</t>
  </si>
  <si>
    <t>Description</t>
  </si>
  <si>
    <t>1. Description</t>
  </si>
  <si>
    <t>R24</t>
  </si>
  <si>
    <t>R22</t>
  </si>
  <si>
    <t>G21</t>
  </si>
  <si>
    <t>R20</t>
  </si>
  <si>
    <t>R18</t>
  </si>
  <si>
    <t>G17</t>
  </si>
  <si>
    <t>R16</t>
  </si>
  <si>
    <t>R2</t>
  </si>
  <si>
    <t>R4</t>
  </si>
  <si>
    <t>G3</t>
  </si>
  <si>
    <t>R26</t>
  </si>
  <si>
    <t>R6</t>
  </si>
  <si>
    <t>G5</t>
  </si>
  <si>
    <t>G1</t>
  </si>
  <si>
    <t>R14</t>
  </si>
  <si>
    <t>G15</t>
  </si>
  <si>
    <t>G7</t>
  </si>
  <si>
    <t>R8</t>
  </si>
  <si>
    <t>G9</t>
  </si>
  <si>
    <t>R10</t>
  </si>
  <si>
    <t>G11</t>
  </si>
  <si>
    <t>G11A</t>
  </si>
  <si>
    <t>R12</t>
  </si>
  <si>
    <t>G13</t>
  </si>
  <si>
    <t>G19</t>
  </si>
  <si>
    <t>Survey
Date</t>
  </si>
  <si>
    <t>W 81° 41.506'</t>
  </si>
  <si>
    <t>N 25° 57.166'</t>
  </si>
  <si>
    <t>W 81° 41.214'</t>
  </si>
  <si>
    <t>N 25° 57.096'</t>
  </si>
  <si>
    <t>W 81° 40.900'</t>
  </si>
  <si>
    <t>N 25° 57.072'</t>
  </si>
  <si>
    <t>W 81° 40.715'</t>
  </si>
  <si>
    <t>N 25° 57.186'</t>
  </si>
  <si>
    <t>W 81° 40.477'</t>
  </si>
  <si>
    <t>N 25° 57.094'</t>
  </si>
  <si>
    <t>W 81° 40.077'</t>
  </si>
  <si>
    <t>N 25° 56.690'</t>
  </si>
  <si>
    <t>W 81° 39.769'</t>
  </si>
  <si>
    <t>N 25° 56.606'</t>
  </si>
  <si>
    <t>W 81° 39.285'</t>
  </si>
  <si>
    <t>N 25° 56.043'</t>
  </si>
  <si>
    <t>W 81° 39.261'</t>
  </si>
  <si>
    <t>N 25° 56.053'</t>
  </si>
  <si>
    <t>W 81° 39.305'</t>
  </si>
  <si>
    <t>N 25° 56.025'</t>
  </si>
  <si>
    <t>W 81° 39.304'</t>
  </si>
  <si>
    <t>W 81° 39.291'</t>
  </si>
  <si>
    <t>N 25° 57.687'</t>
  </si>
  <si>
    <t>W 81° 42.531'</t>
  </si>
  <si>
    <t>N 25° 57.891'</t>
  </si>
  <si>
    <t>W 81° 43.460'</t>
  </si>
  <si>
    <t>N 25° 57.937'</t>
  </si>
  <si>
    <t>W 81° 43.433'</t>
  </si>
  <si>
    <t>N 25° 58.010'</t>
  </si>
  <si>
    <t>W 81° 43.540'</t>
  </si>
  <si>
    <t>N 25° 58.107'</t>
  </si>
  <si>
    <t>W 81° 43.522'</t>
  </si>
  <si>
    <t>N 25° 58.223'</t>
  </si>
  <si>
    <t>W 81° 43.543'</t>
  </si>
  <si>
    <t>N 25° 58.481'</t>
  </si>
  <si>
    <t>W 81° 43.808'</t>
  </si>
  <si>
    <t>N 25° 58.297'</t>
  </si>
  <si>
    <t>W 81° 43.436'</t>
  </si>
  <si>
    <t>N 25° 58.155'</t>
  </si>
  <si>
    <t>W 81° 43.904'</t>
  </si>
  <si>
    <t>N 25° 57.994'</t>
  </si>
  <si>
    <t>W 81° 43.877'</t>
  </si>
  <si>
    <t>N 25° 57.930'</t>
  </si>
  <si>
    <t>W 81° 43.939'</t>
  </si>
  <si>
    <t>N 25° 57.863'</t>
  </si>
  <si>
    <t>W 81° 44.042'</t>
  </si>
  <si>
    <t>N 25° 57.803'</t>
  </si>
  <si>
    <t>W 81° 44.135'</t>
  </si>
  <si>
    <t>N 25° 57.820'</t>
  </si>
  <si>
    <t>W 81° 44.147'</t>
  </si>
  <si>
    <t>N 25° 57.720'</t>
  </si>
  <si>
    <t>W 81° 44.231'</t>
  </si>
  <si>
    <t>N 25° 57.709'</t>
  </si>
  <si>
    <t>W 81° 44.284'</t>
  </si>
  <si>
    <t>N 25° 57.698'</t>
  </si>
  <si>
    <t>W 81° 44.266'</t>
  </si>
  <si>
    <t>N 25° 57.673'</t>
  </si>
  <si>
    <t>W 81° 44.242'</t>
  </si>
  <si>
    <t>N 25° 57.628'</t>
  </si>
  <si>
    <t>W 81° 44.201'</t>
  </si>
  <si>
    <t>N 25° 57.602'</t>
  </si>
  <si>
    <t>W 81° 44.210'</t>
  </si>
  <si>
    <t>N 25° 57.417'</t>
  </si>
  <si>
    <t>W 81° 43.898'</t>
  </si>
  <si>
    <t>N 25° 57.317'</t>
  </si>
  <si>
    <t>W 81° 43.831'</t>
  </si>
  <si>
    <t>N 25° 57.300'</t>
  </si>
  <si>
    <t>W 81° 43.859'</t>
  </si>
  <si>
    <t>N 25° 57.740'</t>
  </si>
  <si>
    <t>W 81° 44.322'</t>
  </si>
  <si>
    <t>N 25° 57.706'</t>
  </si>
  <si>
    <t>W 81° 44.333'</t>
  </si>
  <si>
    <t>N 25° 57.594'</t>
  </si>
  <si>
    <t>W 81° 44.365'</t>
  </si>
  <si>
    <t>N 25° 57.477'</t>
  </si>
  <si>
    <t>W 81° 44.368'</t>
  </si>
  <si>
    <t>N 25° 58.250'</t>
  </si>
  <si>
    <t>W 81° 46.279'</t>
  </si>
  <si>
    <t>N 25° 58.558'</t>
  </si>
  <si>
    <t>W 81° 45.380'</t>
  </si>
  <si>
    <t>N 25° 58.427'</t>
  </si>
  <si>
    <t>W 81° 45.371'</t>
  </si>
  <si>
    <t>N 25° 58.495'</t>
  </si>
  <si>
    <t>W 81° 45.032'</t>
  </si>
  <si>
    <t>N 25° 58.396'</t>
  </si>
  <si>
    <t>W 81° 44.856'</t>
  </si>
  <si>
    <t>N 25° 58.441'</t>
  </si>
  <si>
    <t>W 81° 44.704'</t>
  </si>
  <si>
    <t>N 25° 58.385'</t>
  </si>
  <si>
    <t>W 81° 44.648'</t>
  </si>
  <si>
    <t>N 25° 58.323'</t>
  </si>
  <si>
    <t>W 81° 44.603'</t>
  </si>
  <si>
    <t>N 25° 58.269'</t>
  </si>
  <si>
    <t>W 81° 44.600'</t>
  </si>
  <si>
    <t>N 25° 58.424'</t>
  </si>
  <si>
    <t>W 81° 44.393'</t>
  </si>
  <si>
    <t>N 25° 58.474'</t>
  </si>
  <si>
    <t>W 81° 44.094'</t>
  </si>
  <si>
    <t>N 25° 54.462'</t>
  </si>
  <si>
    <t>W 81° 43.128'</t>
  </si>
  <si>
    <t>N 25° 54.488'</t>
  </si>
  <si>
    <t>N 25° 54.227'</t>
  </si>
  <si>
    <t>W 81° 44.084'</t>
  </si>
  <si>
    <t>W 81° 43.537'</t>
  </si>
  <si>
    <t>N 25° 54.484'</t>
  </si>
  <si>
    <t>W 81° 42.938'</t>
  </si>
  <si>
    <t>N 25° 54.505'</t>
  </si>
  <si>
    <t>W 81° 42.691'</t>
  </si>
  <si>
    <t>N 25° 53.973'</t>
  </si>
  <si>
    <t>W 81° 41.613'</t>
  </si>
  <si>
    <t>N 25° 54.001'</t>
  </si>
  <si>
    <t>W 81° 41.633'</t>
  </si>
  <si>
    <t>N 25° 54.153'</t>
  </si>
  <si>
    <t>W 81° 42.013'</t>
  </si>
  <si>
    <t>N 25° 54.222'</t>
  </si>
  <si>
    <t>W 81° 42.153'</t>
  </si>
  <si>
    <t>N 25° 54.252'</t>
  </si>
  <si>
    <t>W 81° 42.612'</t>
  </si>
  <si>
    <t>N 25° 54.161'</t>
  </si>
  <si>
    <t>W 81° 42.771'</t>
  </si>
  <si>
    <t>W 81° 39.655'</t>
  </si>
  <si>
    <t>N 25° 53.972'</t>
  </si>
  <si>
    <t>W 81° 40.563'</t>
  </si>
  <si>
    <t>N 25° 54.019'</t>
  </si>
  <si>
    <t>W 81° 40.711'</t>
  </si>
  <si>
    <t>W 81° 40.960'</t>
  </si>
  <si>
    <t>N 25° 54.057'</t>
  </si>
  <si>
    <t>W 81° 41.310'</t>
  </si>
  <si>
    <t>N 25° 53.995'</t>
  </si>
  <si>
    <t>W 81° 41.423'</t>
  </si>
  <si>
    <t>N 25° 54.471'</t>
  </si>
  <si>
    <t>W 81° 41.670'</t>
  </si>
  <si>
    <t>N 25° 54.467'</t>
  </si>
  <si>
    <t>W 81° 41.564'</t>
  </si>
  <si>
    <t>N 25° 54.454'</t>
  </si>
  <si>
    <t>N 25° 54.408'</t>
  </si>
  <si>
    <t>W 81° 41.457'</t>
  </si>
  <si>
    <t>N 25° 54.399'</t>
  </si>
  <si>
    <t>W 81° 41.402'</t>
  </si>
  <si>
    <t>N 25° 54.352'</t>
  </si>
  <si>
    <t>W 81° 41.412'</t>
  </si>
  <si>
    <t>N 25° 54.388'</t>
  </si>
  <si>
    <t>W 81° 41.463'</t>
  </si>
  <si>
    <t>N 25° 54.425'</t>
  </si>
  <si>
    <t>W 81° 41.507'</t>
  </si>
  <si>
    <t>N 25° 54.442'</t>
  </si>
  <si>
    <t>W 81° 41.566'</t>
  </si>
  <si>
    <t>N 25° 54.401'</t>
  </si>
  <si>
    <t>W 81° 41.629'</t>
  </si>
  <si>
    <t>N 25° 54.384'</t>
  </si>
  <si>
    <t>W 81° 41.588'</t>
  </si>
  <si>
    <t>N 25° 54.326'</t>
  </si>
  <si>
    <t>N 25° 54.336'</t>
  </si>
  <si>
    <t>W 81° 41.625'</t>
  </si>
  <si>
    <t>N 25° 54.255'</t>
  </si>
  <si>
    <t>N 25° 54.253'</t>
  </si>
  <si>
    <t>W 81° 41.637'</t>
  </si>
  <si>
    <t>N 25° 54.060'</t>
  </si>
  <si>
    <t>W 81° 41.591'</t>
  </si>
  <si>
    <t>N 25° 54.102'</t>
  </si>
  <si>
    <t>W 81° 41.540'</t>
  </si>
  <si>
    <t>N 25° 54.551'</t>
  </si>
  <si>
    <t>W 81° 41.611'</t>
  </si>
  <si>
    <t>N 25° 55.823'</t>
  </si>
  <si>
    <t>W 81° 39.202'</t>
  </si>
  <si>
    <t>N 25° 55.616'</t>
  </si>
  <si>
    <t>W 81° 39.029'</t>
  </si>
  <si>
    <t>N78</t>
  </si>
  <si>
    <t>N79</t>
  </si>
  <si>
    <t>N80</t>
  </si>
  <si>
    <t>N81</t>
  </si>
  <si>
    <t>N82</t>
  </si>
  <si>
    <t>N83</t>
  </si>
  <si>
    <t>Sheet</t>
  </si>
  <si>
    <t>Big Marco River Daybeacon 24</t>
  </si>
  <si>
    <t>Big Marco River Daybeacon 16</t>
  </si>
  <si>
    <t>Big Marco River Daybeacon 17</t>
  </si>
  <si>
    <t>Big Marco River Daybeacon 18</t>
  </si>
  <si>
    <t>Big Marco River Daybeacon 20</t>
  </si>
  <si>
    <t>Big Marco River Daybeacon 22</t>
  </si>
  <si>
    <t>LON (deg)</t>
  </si>
  <si>
    <t>Delta NS
(ft)</t>
  </si>
  <si>
    <t>Delta EW
(ft)</t>
  </si>
  <si>
    <t>Error
(ft)</t>
  </si>
  <si>
    <t>Big Marco River Daybeacon 3</t>
  </si>
  <si>
    <t>Big Marco River Daybeacon 4</t>
  </si>
  <si>
    <t>Big Marco River Daybeacon 6</t>
  </si>
  <si>
    <t>Big Marco River Daybeacon 7</t>
  </si>
  <si>
    <t>Big Marco River Daybeacon 8</t>
  </si>
  <si>
    <t>Big Marco River Daybeacon 10</t>
  </si>
  <si>
    <t>Big Marco River Daybeacon 12</t>
  </si>
  <si>
    <t>Caxambas Bay Daybeacon 7</t>
  </si>
  <si>
    <t>R2 Light</t>
  </si>
  <si>
    <t>G3 Light</t>
  </si>
  <si>
    <t>R4 Light</t>
  </si>
  <si>
    <t>G9 Light</t>
  </si>
  <si>
    <t>R12 Light</t>
  </si>
  <si>
    <t>Caxambas Bay South Approach Daybeacon 2</t>
  </si>
  <si>
    <t>Caxambas Bay South Approach Daybeacon 4</t>
  </si>
  <si>
    <t>Caxambas Bay Daybeacon 1</t>
  </si>
  <si>
    <t>Caxambas Bay Daybeacon 3</t>
  </si>
  <si>
    <t>Caxambas Bay Daybeacon 5</t>
  </si>
  <si>
    <t>Caxambas Bay Daybeacon 6</t>
  </si>
  <si>
    <t>Caxambas Bay Daybeacon 8</t>
  </si>
  <si>
    <t>Caxambas Bay Daybeacon 11</t>
  </si>
  <si>
    <t>Caxambas Bay Daybeacon 13</t>
  </si>
  <si>
    <t>Caxambas Bay Daybeacon 14</t>
  </si>
  <si>
    <t>Caxambas Bay Daybeacon 15</t>
  </si>
  <si>
    <t>Caxambas Bay Daybeacon 16</t>
  </si>
  <si>
    <t>Caxambas Bay Daybeacon 17</t>
  </si>
  <si>
    <t>Caxambas Bay Daybeacon 18</t>
  </si>
  <si>
    <t>Caxambas Bay Daybeacon 19</t>
  </si>
  <si>
    <t>Horrs Island North Channel Daybeacon 2</t>
  </si>
  <si>
    <t>Horrs Island North Channel Daybeacon 3</t>
  </si>
  <si>
    <t>Horrs Island North Channel Daybeacon 4</t>
  </si>
  <si>
    <t>Horrs Island North Channel Daybeacon 5</t>
  </si>
  <si>
    <t>Horrs Island North Channel Daybeacon 6</t>
  </si>
  <si>
    <t>Horrs Island North Channel Daybeacon 7</t>
  </si>
  <si>
    <t>Horrs Island North Channel Daybeacon 8</t>
  </si>
  <si>
    <t>Big Marco River Daybeacon 2</t>
  </si>
  <si>
    <t>Big Marco River Daybeacon 26</t>
  </si>
  <si>
    <t>Caxambas Pass Daybeacon 1</t>
  </si>
  <si>
    <t>Caxambas Pass Daybeacon 6</t>
  </si>
  <si>
    <t>Caxambas Pass Daybeacon 8</t>
  </si>
  <si>
    <t>Caxambas Pass Daybeacon 10</t>
  </si>
  <si>
    <t>Capri Pass Light 2</t>
  </si>
  <si>
    <t>Capri Pass Light 3</t>
  </si>
  <si>
    <t>Capri Pass Light 4</t>
  </si>
  <si>
    <t>Capri Pass Daybeacon 5</t>
  </si>
  <si>
    <t>Capri Pass Light 6</t>
  </si>
  <si>
    <t>Capri Pass Daybeacon 7</t>
  </si>
  <si>
    <t>Capri Pass Daybeacon C</t>
  </si>
  <si>
    <t>Capri Pass Daybeacon 8</t>
  </si>
  <si>
    <t>Capri Pass Light 9</t>
  </si>
  <si>
    <t>Capri Pass Daybeacon 11</t>
  </si>
  <si>
    <t>Capri Pass Light 12</t>
  </si>
  <si>
    <t>Capri Pass Light 14</t>
  </si>
  <si>
    <t>Capri Pass Daybeacon 15</t>
  </si>
  <si>
    <t>Collier Bay Daybeacon 2</t>
  </si>
  <si>
    <t>Factory Bay West Channel Daybeacon 1</t>
  </si>
  <si>
    <t>Factory Bay West Channel Daybeacon 3</t>
  </si>
  <si>
    <t>Factory Bay West Channel Daybeacon 5</t>
  </si>
  <si>
    <t>Factory Bay E Channel Daybeacon 4</t>
  </si>
  <si>
    <t>Factory Bay E Channel Daybeacon 6</t>
  </si>
  <si>
    <t>Horrs Island North Channel Daybeacon 1</t>
  </si>
  <si>
    <t>R6A</t>
  </si>
  <si>
    <t>N 25° 55.231'</t>
  </si>
  <si>
    <t>G</t>
  </si>
  <si>
    <t>img_0479</t>
  </si>
  <si>
    <t>img_0480</t>
  </si>
  <si>
    <t>img_0478</t>
  </si>
  <si>
    <t>img_0474</t>
  </si>
  <si>
    <t>img_0475</t>
  </si>
  <si>
    <t>N86</t>
  </si>
  <si>
    <t>Coon Key Light</t>
  </si>
  <si>
    <t>W 81° 38.483'</t>
  </si>
  <si>
    <t>N 25° 54.903'</t>
  </si>
  <si>
    <t>W 81° 38.340'</t>
  </si>
  <si>
    <t>N 25° 54.628'</t>
  </si>
  <si>
    <t>W 81° 38.282'</t>
  </si>
  <si>
    <t>N 25° 54.015'</t>
  </si>
  <si>
    <t>W 81° 38.262'</t>
  </si>
  <si>
    <t>N 25° 53.111'</t>
  </si>
  <si>
    <t>W 81° 38.608'</t>
  </si>
  <si>
    <t>N 25° 52.912'</t>
  </si>
  <si>
    <t>W 81° 37.932'</t>
  </si>
  <si>
    <t>ATON Designation</t>
  </si>
  <si>
    <t>Peeling, Faded, Bent</t>
  </si>
  <si>
    <t>F-</t>
  </si>
  <si>
    <t>Badly Peeling</t>
  </si>
  <si>
    <t>F</t>
  </si>
  <si>
    <t>Peeling</t>
  </si>
  <si>
    <t>F+</t>
  </si>
  <si>
    <t>Collier Bay Daybeacon 4</t>
  </si>
  <si>
    <t>Collier Bay Daybeacon 6</t>
  </si>
  <si>
    <t>Collier Bay Daybeacon 7</t>
  </si>
  <si>
    <t>N 25° 57.580’</t>
  </si>
  <si>
    <t>N 25° 58.109’</t>
  </si>
  <si>
    <t>N 25° 58.327’</t>
  </si>
  <si>
    <t>Big Marco Pass Obstruction Daybeacon A</t>
  </si>
  <si>
    <t>Big Marco Pass Obstruction Daybeacon C</t>
  </si>
  <si>
    <t>Big Marco Pass Obstruction Daybeacon D</t>
  </si>
  <si>
    <t>N 25° 53.977°</t>
  </si>
  <si>
    <t>W 81° 39.653'</t>
  </si>
  <si>
    <t>W 81° 41.420'</t>
  </si>
  <si>
    <t>N 25° 53.326'</t>
  </si>
  <si>
    <t>W 81° 39.270'</t>
  </si>
  <si>
    <t>Survey Leader</t>
  </si>
  <si>
    <t>N 25° 58.321'</t>
  </si>
  <si>
    <t>N 25° 58.267'</t>
  </si>
  <si>
    <t>W 81° 44.602'</t>
  </si>
  <si>
    <t>N 25° 58.422'</t>
  </si>
  <si>
    <t>W 81° 44.390'</t>
  </si>
  <si>
    <t>R6 Light</t>
  </si>
  <si>
    <t>W 81° 45.029'</t>
  </si>
  <si>
    <t>W 81° 44.855'</t>
  </si>
  <si>
    <t>N 25° 58.439'</t>
  </si>
  <si>
    <t>W 81° 44.699'</t>
  </si>
  <si>
    <t>N 25° 58.389'</t>
  </si>
  <si>
    <t>N 25° 58.473'</t>
  </si>
  <si>
    <t>W 81° 44.085'</t>
  </si>
  <si>
    <t>N 25° 58.171'</t>
  </si>
  <si>
    <t>W 81° 43.502'</t>
  </si>
  <si>
    <t>N 25° 58.153'</t>
  </si>
  <si>
    <t>W 81° 43.445'</t>
  </si>
  <si>
    <t>C47</t>
  </si>
  <si>
    <t>Light List
Number</t>
  </si>
  <si>
    <t>Thieme</t>
  </si>
  <si>
    <t>Gloodt</t>
  </si>
  <si>
    <t>Lademann</t>
  </si>
  <si>
    <t>P</t>
  </si>
  <si>
    <t>Bent, Peeling</t>
  </si>
  <si>
    <t>Battaglia</t>
  </si>
  <si>
    <t>N 25° 54.249'</t>
  </si>
  <si>
    <t>W 81° 44.119'</t>
  </si>
  <si>
    <t>N 25° 54.186'</t>
  </si>
  <si>
    <t>W 81° 44.053'</t>
  </si>
  <si>
    <t>N 25° 54.340'</t>
  </si>
  <si>
    <t>I28</t>
  </si>
  <si>
    <t>N 25° 54.389'</t>
  </si>
  <si>
    <t>W 81° 43.866'</t>
  </si>
  <si>
    <t>Missing</t>
  </si>
  <si>
    <t>N 25° 54.489'</t>
  </si>
  <si>
    <t>W 81° 43.531'</t>
  </si>
  <si>
    <t>W 81° 43.121'</t>
  </si>
  <si>
    <t>W 81° 42.941'</t>
  </si>
  <si>
    <t>N 25° 54.495'</t>
  </si>
  <si>
    <t>W 81° 42.682'</t>
  </si>
  <si>
    <t>W 81° 41.610'</t>
  </si>
  <si>
    <t>N 25° 54.157'</t>
  </si>
  <si>
    <t>W 81° 42.012'</t>
  </si>
  <si>
    <t>M</t>
  </si>
  <si>
    <t>W 81° 42.611'</t>
  </si>
  <si>
    <t>N 25° 54.455'</t>
  </si>
  <si>
    <t>W 81° 41.666'</t>
  </si>
  <si>
    <t>N 25° 54.398'</t>
  </si>
  <si>
    <t>W 81° 41.631'</t>
  </si>
  <si>
    <t>W 81° 41.585'</t>
  </si>
  <si>
    <t>N 25° 54.334'</t>
  </si>
  <si>
    <t>W 81° 41.641'</t>
  </si>
  <si>
    <t>W 81° 41.638'</t>
  </si>
  <si>
    <t>N 25° 54.061'</t>
  </si>
  <si>
    <t>W 81° 41.592'</t>
  </si>
  <si>
    <t>N 25° 54.103'</t>
  </si>
  <si>
    <t>N 25° 54.055'</t>
  </si>
  <si>
    <t>W 81° 41.308'</t>
  </si>
  <si>
    <t>N 25° 53.971'</t>
  </si>
  <si>
    <t>W 81° 40.958'</t>
  </si>
  <si>
    <t>W 81° 40.560'</t>
  </si>
  <si>
    <t>N 25° 53.980°</t>
  </si>
  <si>
    <t>Caxambas Pass Daybeacon 2</t>
  </si>
  <si>
    <t>Caxambas Pass Daybeacon 4</t>
  </si>
  <si>
    <t>Caxambas Pass Daybeacon 3</t>
  </si>
  <si>
    <t>W 81° 43.832'</t>
  </si>
  <si>
    <t>LLNR</t>
  </si>
  <si>
    <t>Zone_ID</t>
  </si>
  <si>
    <t>x</t>
  </si>
  <si>
    <t>G25</t>
  </si>
  <si>
    <t>Obst Light E</t>
  </si>
  <si>
    <t>N 25° 58.154'</t>
  </si>
  <si>
    <t>W 81° 43.444'</t>
  </si>
  <si>
    <t>N 25° 57.750'</t>
  </si>
  <si>
    <t>W 81° 44.100'</t>
  </si>
  <si>
    <t>N 25° 57.667'</t>
  </si>
  <si>
    <t>N 25° 57.567'</t>
  </si>
  <si>
    <t>N 25° 58.200'</t>
  </si>
  <si>
    <t>N 25° 58.100'</t>
  </si>
  <si>
    <t>W 81° 44.900'</t>
  </si>
  <si>
    <t>W 81° 45.017'</t>
  </si>
  <si>
    <t>W 81° 44.417'</t>
  </si>
  <si>
    <t>W 81° 44.500'</t>
  </si>
  <si>
    <t>N 25° 53.743'</t>
  </si>
  <si>
    <t>W 81° 38.437'</t>
  </si>
  <si>
    <t>N 25° 55.571'</t>
  </si>
  <si>
    <t>N 25° 57.888'</t>
  </si>
  <si>
    <t>N 25° 57.935'</t>
  </si>
  <si>
    <t>W 81° 43.432'</t>
  </si>
  <si>
    <t>N 25° 57.907'</t>
  </si>
  <si>
    <t>W 81° 43.535'</t>
  </si>
  <si>
    <t>N 25° 58.109'</t>
  </si>
  <si>
    <t>W 81° 43.526'</t>
  </si>
  <si>
    <t>N 25° 58.172'</t>
  </si>
  <si>
    <t>W 81° 43.542'</t>
  </si>
  <si>
    <t>N 25° 58.483'</t>
  </si>
  <si>
    <t>N 25° 58.293'</t>
  </si>
  <si>
    <t>W 81° 43.439'</t>
  </si>
  <si>
    <t>N 25° 58.156'</t>
  </si>
  <si>
    <t>N 25° 58.050'</t>
  </si>
  <si>
    <t>W 81° 43.364'</t>
  </si>
  <si>
    <t>W 81° 43.901'</t>
  </si>
  <si>
    <t>W 81° 43.878'</t>
  </si>
  <si>
    <t>W 81° 43.940'</t>
  </si>
  <si>
    <t>W 81° 44.041'</t>
  </si>
  <si>
    <t>N 25° 57.806'</t>
  </si>
  <si>
    <t>W 81° 44.137'</t>
  </si>
  <si>
    <t>N 25° 57.821'</t>
  </si>
  <si>
    <t>W 81° 44.145'</t>
  </si>
  <si>
    <t>N 25° 57.722'</t>
  </si>
  <si>
    <t>N 25° 57.710'</t>
  </si>
  <si>
    <t>W 81° 44.280'</t>
  </si>
  <si>
    <t>N 25° 57.696'</t>
  </si>
  <si>
    <t>W 81° 44.264'</t>
  </si>
  <si>
    <t>N 25° 57.671'</t>
  </si>
  <si>
    <t>W 81° 44.246'</t>
  </si>
  <si>
    <t>N 25° 57.627'</t>
  </si>
  <si>
    <t>W 81° 44.199'</t>
  </si>
  <si>
    <t>N 25° 57.608'</t>
  </si>
  <si>
    <t>W 81° 44.209'</t>
  </si>
  <si>
    <t>N 25° 57.416'</t>
  </si>
  <si>
    <t>W 81° 43.896'</t>
  </si>
  <si>
    <t>W 81° 43.830'</t>
  </si>
  <si>
    <t>N 25° 57.304'</t>
  </si>
  <si>
    <t>N 25° 57.741'</t>
  </si>
  <si>
    <t>N 25° 57.705'</t>
  </si>
  <si>
    <t>N 25° 57.590'</t>
  </si>
  <si>
    <t>W 81° 44.367'</t>
  </si>
  <si>
    <t>W 81° 44.366'</t>
  </si>
  <si>
    <t>W 81° 43.500'</t>
  </si>
  <si>
    <t>Factory Bay E Channel Daybeacon 2</t>
  </si>
  <si>
    <t>N 25° 58.457'</t>
  </si>
  <si>
    <t>W 81° 43.990'</t>
  </si>
  <si>
    <t>H27</t>
  </si>
  <si>
    <t>New</t>
  </si>
  <si>
    <t>Submerged Rocks Danger</t>
  </si>
  <si>
    <t>Big Marco Pass Obstruction Light E</t>
  </si>
  <si>
    <t>Most Recent</t>
  </si>
  <si>
    <t>Q01</t>
  </si>
  <si>
    <t>Q02</t>
  </si>
  <si>
    <t>Q03</t>
  </si>
  <si>
    <t>Q04</t>
  </si>
  <si>
    <t>Q05</t>
  </si>
  <si>
    <t>Q06</t>
  </si>
  <si>
    <t>Q07</t>
  </si>
  <si>
    <t>Q08</t>
  </si>
  <si>
    <t>Q09</t>
  </si>
  <si>
    <t>Q10</t>
  </si>
  <si>
    <t>N 25° 50.790'</t>
  </si>
  <si>
    <t>N 25° 51.157'</t>
  </si>
  <si>
    <t>N 25° 51.363'</t>
  </si>
  <si>
    <t>N 25° 51.419'</t>
  </si>
  <si>
    <t>N 25° 51.748'</t>
  </si>
  <si>
    <t>N 25° 51.917'</t>
  </si>
  <si>
    <t>N 25° 51.952'</t>
  </si>
  <si>
    <t>N 25° 52.190'</t>
  </si>
  <si>
    <t>N 25° 52.231'</t>
  </si>
  <si>
    <t>N 25° 52.534'</t>
  </si>
  <si>
    <t>N 25° 52.739'</t>
  </si>
  <si>
    <t>N 25° 52.981'</t>
  </si>
  <si>
    <t>W 81° 40.643'</t>
  </si>
  <si>
    <t>W 81° 40.413'</t>
  </si>
  <si>
    <t>W 81° 40.277'</t>
  </si>
  <si>
    <t>W 81° 40.331'</t>
  </si>
  <si>
    <t>W 81° 40.133'</t>
  </si>
  <si>
    <t>W 81° 40.078'</t>
  </si>
  <si>
    <t>W 81° 40.128'</t>
  </si>
  <si>
    <t>W 81° 40.169'</t>
  </si>
  <si>
    <t>W 81° 40.316'</t>
  </si>
  <si>
    <t>W 81° 40.320'</t>
  </si>
  <si>
    <t>W 81° 40.044'</t>
  </si>
  <si>
    <t>W 81° 39.703'</t>
  </si>
  <si>
    <t>W 81° 39.460'</t>
  </si>
  <si>
    <t>Burson</t>
  </si>
  <si>
    <t>Corner Bent</t>
  </si>
  <si>
    <t>IMG_1602</t>
  </si>
  <si>
    <t>IMG_1610</t>
  </si>
  <si>
    <t>IMG_1613</t>
  </si>
  <si>
    <t>IMG_1621</t>
  </si>
  <si>
    <t>IMG_1627</t>
  </si>
  <si>
    <t>IMG_1629</t>
  </si>
  <si>
    <t>IMG_1631</t>
  </si>
  <si>
    <t>IMG_1628</t>
  </si>
  <si>
    <t>IMG_1623</t>
  </si>
  <si>
    <t>IMG_1615</t>
  </si>
  <si>
    <t>IMG_1612</t>
  </si>
  <si>
    <t>IMG_1603</t>
  </si>
  <si>
    <t>U10</t>
  </si>
  <si>
    <t>U11</t>
  </si>
  <si>
    <t>U12</t>
  </si>
  <si>
    <t>U13</t>
  </si>
  <si>
    <t>U14</t>
  </si>
  <si>
    <t>U15</t>
  </si>
  <si>
    <t>U16</t>
  </si>
  <si>
    <t>U17</t>
  </si>
  <si>
    <t>U18</t>
  </si>
  <si>
    <t>U19</t>
  </si>
  <si>
    <t>U20</t>
  </si>
  <si>
    <t>U21</t>
  </si>
  <si>
    <t>U22</t>
  </si>
  <si>
    <t>U23</t>
  </si>
  <si>
    <t>U24</t>
  </si>
  <si>
    <t>U25</t>
  </si>
  <si>
    <t>U26</t>
  </si>
  <si>
    <t>U27</t>
  </si>
  <si>
    <t>U28</t>
  </si>
  <si>
    <t>U29</t>
  </si>
  <si>
    <t>U30</t>
  </si>
  <si>
    <t>U31</t>
  </si>
  <si>
    <t>U44</t>
  </si>
  <si>
    <t>U45</t>
  </si>
  <si>
    <t>U46</t>
  </si>
  <si>
    <t>U47</t>
  </si>
  <si>
    <t>U48</t>
  </si>
  <si>
    <t>U49</t>
  </si>
  <si>
    <t>U50</t>
  </si>
  <si>
    <t>U51</t>
  </si>
  <si>
    <t>U52</t>
  </si>
  <si>
    <t>U53</t>
  </si>
  <si>
    <t>U54</t>
  </si>
  <si>
    <t>U55</t>
  </si>
  <si>
    <t>U56</t>
  </si>
  <si>
    <t>U57</t>
  </si>
  <si>
    <t>Light Ik</t>
  </si>
  <si>
    <t>11A</t>
  </si>
  <si>
    <t>G23</t>
  </si>
  <si>
    <t>R28</t>
  </si>
  <si>
    <t>R30</t>
  </si>
  <si>
    <t>R32</t>
  </si>
  <si>
    <t>G33</t>
  </si>
  <si>
    <t>R34</t>
  </si>
  <si>
    <t>G35</t>
  </si>
  <si>
    <t>G37</t>
  </si>
  <si>
    <t>G39</t>
  </si>
  <si>
    <t>G41</t>
  </si>
  <si>
    <t>R44</t>
  </si>
  <si>
    <t>R46</t>
  </si>
  <si>
    <t>G47</t>
  </si>
  <si>
    <t>R50</t>
  </si>
  <si>
    <t>G51</t>
  </si>
  <si>
    <t>R52</t>
  </si>
  <si>
    <t>G53</t>
  </si>
  <si>
    <t>G55</t>
  </si>
  <si>
    <t>W 81° 28.072'</t>
  </si>
  <si>
    <t>N 25° 49.440'</t>
  </si>
  <si>
    <t>W 81° 25.687'</t>
  </si>
  <si>
    <t>W 81° 25.638'</t>
  </si>
  <si>
    <t>W 81° 24.854'</t>
  </si>
  <si>
    <t>N 25° 50.460'</t>
  </si>
  <si>
    <t>N 25° 50.980'</t>
  </si>
  <si>
    <t>W 81° 23.372'</t>
  </si>
  <si>
    <t>N 25° 51.918'</t>
  </si>
  <si>
    <t>N 25° 52.038'</t>
  </si>
  <si>
    <t>W 81° 23.116'</t>
  </si>
  <si>
    <t>N 25° 53.163'</t>
  </si>
  <si>
    <t>N 25° 53.337'</t>
  </si>
  <si>
    <t>N 25° 47.981'</t>
  </si>
  <si>
    <t>N 25° 48.347'</t>
  </si>
  <si>
    <t>W 81° 27.891'</t>
  </si>
  <si>
    <t>N 25° 48.658'</t>
  </si>
  <si>
    <t>W 81° 27.661'</t>
  </si>
  <si>
    <t>W 81° 26.636'</t>
  </si>
  <si>
    <t>N 25° 49.673'</t>
  </si>
  <si>
    <t>W 81° 26.396'</t>
  </si>
  <si>
    <t>N 25° 49.651'</t>
  </si>
  <si>
    <t>W 81° 26.047'</t>
  </si>
  <si>
    <t>N 25° 49.617'</t>
  </si>
  <si>
    <t>W 81° 25.802'</t>
  </si>
  <si>
    <t>N 25° 49.622'</t>
  </si>
  <si>
    <t>N 25° 49.637'</t>
  </si>
  <si>
    <t>W 81° 25.649'</t>
  </si>
  <si>
    <t>N 25° 49.616'</t>
  </si>
  <si>
    <t>N 25° 49.693'</t>
  </si>
  <si>
    <t>W 81° 25.597'</t>
  </si>
  <si>
    <t>N 25° 49.865'</t>
  </si>
  <si>
    <t>W 81° 25.470'</t>
  </si>
  <si>
    <t>N 25° 49.971'</t>
  </si>
  <si>
    <t>W 81° 25.410'</t>
  </si>
  <si>
    <t>N 25° 49.991'</t>
  </si>
  <si>
    <t>W 81° 25.302'</t>
  </si>
  <si>
    <t>N 25° 50.063'</t>
  </si>
  <si>
    <t>W 81° 25.101'</t>
  </si>
  <si>
    <t>N 25° 50.047'</t>
  </si>
  <si>
    <t>W 81° 25.088'</t>
  </si>
  <si>
    <t>N 25° 50.126'</t>
  </si>
  <si>
    <t>N 25° 50.194'</t>
  </si>
  <si>
    <t>W 81° 24.641'</t>
  </si>
  <si>
    <t>N 25° 50.236'</t>
  </si>
  <si>
    <t>W 81° 24.616'</t>
  </si>
  <si>
    <t>N 25° 50.343'</t>
  </si>
  <si>
    <t>W 81° 24.479'</t>
  </si>
  <si>
    <t>N 25° 50.458'</t>
  </si>
  <si>
    <t>W 81° 24.365'</t>
  </si>
  <si>
    <t>W 81° 24.352'</t>
  </si>
  <si>
    <t>N 25° 50.720'</t>
  </si>
  <si>
    <t>W 81° 24.090'</t>
  </si>
  <si>
    <t>N 25° 50.714'</t>
  </si>
  <si>
    <t>W 81° 24.080'</t>
  </si>
  <si>
    <t>N 25° 50.985'</t>
  </si>
  <si>
    <t>W 81° 23.798'</t>
  </si>
  <si>
    <t>W 81° 23.790'</t>
  </si>
  <si>
    <t>W 81° 23.573'</t>
  </si>
  <si>
    <t>N 25° 51.128'</t>
  </si>
  <si>
    <t>W 81° 23.643'</t>
  </si>
  <si>
    <t>W 81° 23.647'</t>
  </si>
  <si>
    <t>N 25° 51.232'</t>
  </si>
  <si>
    <t>W 81° 23.532'</t>
  </si>
  <si>
    <t>N 25° 51.205'</t>
  </si>
  <si>
    <t>W 81° 23.465'</t>
  </si>
  <si>
    <t>N 25° 51.201'</t>
  </si>
  <si>
    <t>N 25° 51.231'</t>
  </si>
  <si>
    <t>W 81° 23.321'</t>
  </si>
  <si>
    <t>N 25° 51.280'</t>
  </si>
  <si>
    <t>W 81° 23.311'</t>
  </si>
  <si>
    <t>N 25° 51.440'</t>
  </si>
  <si>
    <t>W 81° 23.342'</t>
  </si>
  <si>
    <t>N 25° 51.556'</t>
  </si>
  <si>
    <t>W 81° 23.230'</t>
  </si>
  <si>
    <t>N 25° 51.772'</t>
  </si>
  <si>
    <t>W 81° 23.232'</t>
  </si>
  <si>
    <t>N 25° 51.826'</t>
  </si>
  <si>
    <t>W 81° 23.318'</t>
  </si>
  <si>
    <t>N 25° 51.890'</t>
  </si>
  <si>
    <t>W 81° 23.308'</t>
  </si>
  <si>
    <t>N 25° 51.933'</t>
  </si>
  <si>
    <t>W 81° 23.263'</t>
  </si>
  <si>
    <t>N 25° 52.012'</t>
  </si>
  <si>
    <t>W 81° 23.138'</t>
  </si>
  <si>
    <t>N 25° 51.185'</t>
  </si>
  <si>
    <t>N 25° 50.998'</t>
  </si>
  <si>
    <t>W 81° 32.597'</t>
  </si>
  <si>
    <t>T10</t>
  </si>
  <si>
    <t>T11</t>
  </si>
  <si>
    <t>T12</t>
  </si>
  <si>
    <t>T13</t>
  </si>
  <si>
    <t>T14</t>
  </si>
  <si>
    <t>T15</t>
  </si>
  <si>
    <t>N 25° 53.531'</t>
  </si>
  <si>
    <t>W 81° 31.338'</t>
  </si>
  <si>
    <t>T16</t>
  </si>
  <si>
    <t>T17</t>
  </si>
  <si>
    <t>T18</t>
  </si>
  <si>
    <t>T19</t>
  </si>
  <si>
    <t>G31</t>
  </si>
  <si>
    <t>N 25° 53.664'</t>
  </si>
  <si>
    <t>W 81° 31.240'</t>
  </si>
  <si>
    <t>T20</t>
  </si>
  <si>
    <t>N 25° 53.654'</t>
  </si>
  <si>
    <t>T21</t>
  </si>
  <si>
    <t>T22</t>
  </si>
  <si>
    <t>N 25° 53.688'</t>
  </si>
  <si>
    <t>W 81° 31.180'</t>
  </si>
  <si>
    <t>T23</t>
  </si>
  <si>
    <t>N 25° 53.756'</t>
  </si>
  <si>
    <t>W 81° 31.172'</t>
  </si>
  <si>
    <t>T24</t>
  </si>
  <si>
    <t>R36</t>
  </si>
  <si>
    <t>T25</t>
  </si>
  <si>
    <t>T26</t>
  </si>
  <si>
    <t>R38</t>
  </si>
  <si>
    <t>T27</t>
  </si>
  <si>
    <t>T28</t>
  </si>
  <si>
    <t>T29</t>
  </si>
  <si>
    <t>R42</t>
  </si>
  <si>
    <t>T30</t>
  </si>
  <si>
    <t>G43</t>
  </si>
  <si>
    <t>T31</t>
  </si>
  <si>
    <t>N 25° 53.906'</t>
  </si>
  <si>
    <t>W 81° 31.007'</t>
  </si>
  <si>
    <t>N 25° 55.923'</t>
  </si>
  <si>
    <t>W 81° 35.838'</t>
  </si>
  <si>
    <t>S10</t>
  </si>
  <si>
    <t>S11</t>
  </si>
  <si>
    <t>S12</t>
  </si>
  <si>
    <t>N 25° 56.323'</t>
  </si>
  <si>
    <t>W 81° 35.472'</t>
  </si>
  <si>
    <t>S13</t>
  </si>
  <si>
    <t>S14</t>
  </si>
  <si>
    <t>S15</t>
  </si>
  <si>
    <t>S16</t>
  </si>
  <si>
    <t>S17</t>
  </si>
  <si>
    <t>S18</t>
  </si>
  <si>
    <t>S19</t>
  </si>
  <si>
    <t>S20</t>
  </si>
  <si>
    <t>S21</t>
  </si>
  <si>
    <t>S22</t>
  </si>
  <si>
    <t>S23</t>
  </si>
  <si>
    <t>S24</t>
  </si>
  <si>
    <t>S25</t>
  </si>
  <si>
    <t>S26</t>
  </si>
  <si>
    <t>G45</t>
  </si>
  <si>
    <t>S27</t>
  </si>
  <si>
    <t>S28</t>
  </si>
  <si>
    <t>R48</t>
  </si>
  <si>
    <t>S29</t>
  </si>
  <si>
    <t>G49</t>
  </si>
  <si>
    <t>S30</t>
  </si>
  <si>
    <t>R54</t>
  </si>
  <si>
    <t>S31</t>
  </si>
  <si>
    <t>R56</t>
  </si>
  <si>
    <t>N87</t>
  </si>
  <si>
    <t>N 25° 50.761'</t>
  </si>
  <si>
    <t>W 81° 32.951'</t>
  </si>
  <si>
    <t>N 25° 50.958'</t>
  </si>
  <si>
    <t>W 81° 32.470'</t>
  </si>
  <si>
    <t>R4A</t>
  </si>
  <si>
    <t>N 25° 51.331'</t>
  </si>
  <si>
    <t>W 81° 32.230'</t>
  </si>
  <si>
    <t>N 25° 51.703'</t>
  </si>
  <si>
    <t>W 81° 32.214'</t>
  </si>
  <si>
    <t>R8A</t>
  </si>
  <si>
    <t>N 25° 51.940'</t>
  </si>
  <si>
    <t>W 81° 32.261'</t>
  </si>
  <si>
    <t>N 25° 51.960'</t>
  </si>
  <si>
    <t>W 81° 32.236'</t>
  </si>
  <si>
    <t>R10A</t>
  </si>
  <si>
    <t>N 25° 52.007'</t>
  </si>
  <si>
    <t>W 81° 32.173'</t>
  </si>
  <si>
    <t>N 25° 52.035'</t>
  </si>
  <si>
    <t>W 81° 32.078'</t>
  </si>
  <si>
    <t>W 81° 32.052'</t>
  </si>
  <si>
    <t>N 25° 52.070'</t>
  </si>
  <si>
    <t>W 81° 32.016'</t>
  </si>
  <si>
    <t>N 25° 52.084'</t>
  </si>
  <si>
    <t>W 81° 31.993'</t>
  </si>
  <si>
    <t>R14A</t>
  </si>
  <si>
    <t>N 25° 52.197'</t>
  </si>
  <si>
    <t>W 81° 32.000'</t>
  </si>
  <si>
    <t>N 25° 52.311'</t>
  </si>
  <si>
    <t>W 81° 32.024'</t>
  </si>
  <si>
    <t>N 25° 52.439'</t>
  </si>
  <si>
    <t>W 81° 31.887'</t>
  </si>
  <si>
    <t>N 25° 52.654'</t>
  </si>
  <si>
    <t>W 81° 31.718'</t>
  </si>
  <si>
    <t>N 25° 53.044'</t>
  </si>
  <si>
    <t>W 81° 31.730'</t>
  </si>
  <si>
    <t>N 25° 52.758'</t>
  </si>
  <si>
    <t>W 81° 31.748'</t>
  </si>
  <si>
    <t>W 81° 31.701'</t>
  </si>
  <si>
    <t>N 25° 53.278'</t>
  </si>
  <si>
    <t>W 81° 31.667'</t>
  </si>
  <si>
    <t>N 25° 53.320'</t>
  </si>
  <si>
    <t>W 81° 31.622'</t>
  </si>
  <si>
    <t>N 25° 53.432'</t>
  </si>
  <si>
    <t>W 81° 31.517'</t>
  </si>
  <si>
    <t>N 25° 53.506'</t>
  </si>
  <si>
    <t>W 81° 31.442'</t>
  </si>
  <si>
    <t>N 25° 53.554'</t>
  </si>
  <si>
    <t>W 81° 31.342'</t>
  </si>
  <si>
    <t>N 25° 53.550'</t>
  </si>
  <si>
    <t>W 81° 31.279'</t>
  </si>
  <si>
    <t>N 25° 53.602'</t>
  </si>
  <si>
    <t>W 81° 31.257'</t>
  </si>
  <si>
    <t>W 81° 31.198'</t>
  </si>
  <si>
    <t>N 25° 53.736'</t>
  </si>
  <si>
    <t>W 81° 31.128'</t>
  </si>
  <si>
    <t>N 25° 53.813'</t>
  </si>
  <si>
    <t>W 81° 31.104'</t>
  </si>
  <si>
    <t>N 25° 53.976'</t>
  </si>
  <si>
    <t>W 81° 30.968'</t>
  </si>
  <si>
    <t>N 25° 54.116'</t>
  </si>
  <si>
    <t>W 81° 30.877'</t>
  </si>
  <si>
    <t>N 25° 54.120'</t>
  </si>
  <si>
    <t>W 81° 30.825'</t>
  </si>
  <si>
    <t>N 25° 54.147'</t>
  </si>
  <si>
    <t>W 81° 30.769'</t>
  </si>
  <si>
    <t>R40</t>
  </si>
  <si>
    <t>R40A</t>
  </si>
  <si>
    <t>W 81° 30.672'</t>
  </si>
  <si>
    <t>N 25° 54.262'</t>
  </si>
  <si>
    <t>W 81° 30.668'</t>
  </si>
  <si>
    <t>N 25° 54.175'</t>
  </si>
  <si>
    <t>W 81° 30.692'</t>
  </si>
  <si>
    <t>N 25° 54.371'</t>
  </si>
  <si>
    <t>W 81° 30.625'</t>
  </si>
  <si>
    <t>N 25° 54.566'</t>
  </si>
  <si>
    <t>W 81° 30.626'</t>
  </si>
  <si>
    <t>G43A</t>
  </si>
  <si>
    <t>N 25° 54.478'</t>
  </si>
  <si>
    <t>W 81° 30.644'</t>
  </si>
  <si>
    <t>N 25° 54.652'</t>
  </si>
  <si>
    <t>W 81° 30.548'</t>
  </si>
  <si>
    <t>A18</t>
  </si>
  <si>
    <t>A19</t>
  </si>
  <si>
    <t>C12</t>
  </si>
  <si>
    <t>D40</t>
  </si>
  <si>
    <t>D41</t>
  </si>
  <si>
    <t>H10</t>
  </si>
  <si>
    <t>H09</t>
  </si>
  <si>
    <t>H08</t>
  </si>
  <si>
    <t>H07</t>
  </si>
  <si>
    <t>H06</t>
  </si>
  <si>
    <t>N 25° 56.076'</t>
  </si>
  <si>
    <t>W 81° 39.236'</t>
  </si>
  <si>
    <t>Reiss</t>
  </si>
  <si>
    <t>N 25° 57.326'</t>
  </si>
  <si>
    <t>W 81° 41.514'</t>
  </si>
  <si>
    <t>N 25° 57.160'</t>
  </si>
  <si>
    <t>W 81° 41.218'</t>
  </si>
  <si>
    <t>N 25° 57.099'</t>
  </si>
  <si>
    <t>W 81° 40.902'</t>
  </si>
  <si>
    <t>N 25° 57.078'</t>
  </si>
  <si>
    <t>W 81° 40.717'</t>
  </si>
  <si>
    <t>N 25° 57.188'</t>
  </si>
  <si>
    <t>W 81° 40.476'</t>
  </si>
  <si>
    <t>IMG_9157</t>
  </si>
  <si>
    <t>IMG_9156</t>
  </si>
  <si>
    <t>IMG_9175</t>
  </si>
  <si>
    <t>IMG_9166</t>
  </si>
  <si>
    <t>IMG_9167</t>
  </si>
  <si>
    <t>IMG_9164</t>
  </si>
  <si>
    <t>IMG_9165</t>
  </si>
  <si>
    <t>W 81° 40.076'</t>
  </si>
  <si>
    <t>N 25° 56.692'</t>
  </si>
  <si>
    <t>W 81° 39.765'</t>
  </si>
  <si>
    <t>IMG_9162</t>
  </si>
  <si>
    <t>IMG_9163</t>
  </si>
  <si>
    <t>N 25° 56.615'</t>
  </si>
  <si>
    <t>W 81° 39.293'</t>
  </si>
  <si>
    <t>IMG_9158</t>
  </si>
  <si>
    <t>IMG_9159</t>
  </si>
  <si>
    <t>IMG_9178</t>
  </si>
  <si>
    <t>IMG_9179</t>
  </si>
  <si>
    <t>IMG_9180</t>
  </si>
  <si>
    <t>W 81° 39.307'</t>
  </si>
  <si>
    <t>N 25° 56.026'</t>
  </si>
  <si>
    <t>IMG_9181</t>
  </si>
  <si>
    <t>N 25° 56.027'</t>
  </si>
  <si>
    <t>N 25° 57.686'</t>
  </si>
  <si>
    <t>W 81° 42.536'</t>
  </si>
  <si>
    <t>N 25° 54.016'</t>
  </si>
  <si>
    <t>IMG_9201</t>
  </si>
  <si>
    <t>IMG_9199</t>
  </si>
  <si>
    <t>IMG_9195</t>
  </si>
  <si>
    <t>IMG_9197</t>
  </si>
  <si>
    <t>N 25° 54.630'</t>
  </si>
  <si>
    <t>W 81° 38.289'</t>
  </si>
  <si>
    <t>N 25° 55.820'</t>
  </si>
  <si>
    <t>W 81° 39.205'</t>
  </si>
  <si>
    <t>IMG_9154</t>
  </si>
  <si>
    <t>IMG_9155</t>
  </si>
  <si>
    <t>N 25° 55.612'</t>
  </si>
  <si>
    <t>IMG_9150</t>
  </si>
  <si>
    <t>IMG_9152</t>
  </si>
  <si>
    <t>N 25° 55.679'</t>
  </si>
  <si>
    <t>W 81° 38.744'</t>
  </si>
  <si>
    <t>IMG_9184</t>
  </si>
  <si>
    <t>W 81° 38.585'</t>
  </si>
  <si>
    <t>IMG_9185</t>
  </si>
  <si>
    <t>W 81° 38.484'</t>
  </si>
  <si>
    <t>IMG_9188</t>
  </si>
  <si>
    <t>IMG_9189</t>
  </si>
  <si>
    <t>N 25° 54.900'</t>
  </si>
  <si>
    <t>W 81° 38.348'</t>
  </si>
  <si>
    <t>IMG_9192</t>
  </si>
  <si>
    <t>IMG_9194</t>
  </si>
  <si>
    <t>C48</t>
  </si>
  <si>
    <t>N 25° 57.889'</t>
  </si>
  <si>
    <t>W 81° 43.461'</t>
  </si>
  <si>
    <t>N 25° 57.936'</t>
  </si>
  <si>
    <t>N 25° 57.906'</t>
  </si>
  <si>
    <t>W 81° 43.544'</t>
  </si>
  <si>
    <t>G3A</t>
  </si>
  <si>
    <t>N 25° 58.059'</t>
  </si>
  <si>
    <t>W 81° 43.536'</t>
  </si>
  <si>
    <t>N 25° 58.478'</t>
  </si>
  <si>
    <t>W 81° 44.088'</t>
  </si>
  <si>
    <t>N 25° 58.460'</t>
  </si>
  <si>
    <t>W 81° 43.809'</t>
  </si>
  <si>
    <t>W 81° 43.434'</t>
  </si>
  <si>
    <t>W 81° 43.366'</t>
  </si>
  <si>
    <t>N 25° 58.425'</t>
  </si>
  <si>
    <t>W 81° 44.394'</t>
  </si>
  <si>
    <t>P13</t>
  </si>
  <si>
    <t>P15</t>
  </si>
  <si>
    <t>P16</t>
  </si>
  <si>
    <t>P17</t>
  </si>
  <si>
    <t>P18</t>
  </si>
  <si>
    <t>G1A</t>
  </si>
  <si>
    <t>R2A</t>
  </si>
  <si>
    <t>W 81° 43.688'</t>
  </si>
  <si>
    <t>W 81° 44.609'</t>
  </si>
  <si>
    <t>W 81° 44.458'</t>
  </si>
  <si>
    <t>W 81° 44.479'</t>
  </si>
  <si>
    <t>W 81° 44.235'</t>
  </si>
  <si>
    <t>W 81° 44.291'</t>
  </si>
  <si>
    <t>W 81° 44.078'</t>
  </si>
  <si>
    <t>W 81° 44.022'</t>
  </si>
  <si>
    <t>W 81° 43.934'</t>
  </si>
  <si>
    <t>W 81° 43.695'</t>
  </si>
  <si>
    <t>W 81° 43.696'</t>
  </si>
  <si>
    <t>W 81° 43.661'</t>
  </si>
  <si>
    <t>W 81° 44.341'</t>
  </si>
  <si>
    <t>W 81° 44.412'</t>
  </si>
  <si>
    <t>W 81° 44.475'</t>
  </si>
  <si>
    <t>W 81° 44.534'</t>
  </si>
  <si>
    <t>W 81° 44.346'</t>
  </si>
  <si>
    <t>N 25° 53.556'</t>
  </si>
  <si>
    <t>N 25° 53.584'</t>
  </si>
  <si>
    <t>N 25° 50.904'</t>
  </si>
  <si>
    <t>W 81° 41.690'</t>
  </si>
  <si>
    <t>W 81° 41.980'</t>
  </si>
  <si>
    <t>W 81° 40.582'</t>
  </si>
  <si>
    <t>LL Lat
(deg-min)</t>
  </si>
  <si>
    <t>LL Lon
(deg-min)</t>
  </si>
  <si>
    <t>P01</t>
  </si>
  <si>
    <t>P02</t>
  </si>
  <si>
    <t>P03</t>
  </si>
  <si>
    <t>P05</t>
  </si>
  <si>
    <t>T09</t>
  </si>
  <si>
    <t>T08</t>
  </si>
  <si>
    <t>T07</t>
  </si>
  <si>
    <t>T06</t>
  </si>
  <si>
    <t>T05</t>
  </si>
  <si>
    <t>T04</t>
  </si>
  <si>
    <t>T03</t>
  </si>
  <si>
    <t>T02</t>
  </si>
  <si>
    <t>T01</t>
  </si>
  <si>
    <t>S09</t>
  </si>
  <si>
    <t>S08</t>
  </si>
  <si>
    <t>S07</t>
  </si>
  <si>
    <t>S06</t>
  </si>
  <si>
    <t>S05</t>
  </si>
  <si>
    <t>S04</t>
  </si>
  <si>
    <t>S03</t>
  </si>
  <si>
    <t>S02</t>
  </si>
  <si>
    <t>S01</t>
  </si>
  <si>
    <t>T32</t>
  </si>
  <si>
    <t>T33</t>
  </si>
  <si>
    <t>T34</t>
  </si>
  <si>
    <t>T35</t>
  </si>
  <si>
    <t>T36</t>
  </si>
  <si>
    <t>T37</t>
  </si>
  <si>
    <t>T38</t>
  </si>
  <si>
    <t>T39</t>
  </si>
  <si>
    <t>T40</t>
  </si>
  <si>
    <t>T41</t>
  </si>
  <si>
    <t>T42</t>
  </si>
  <si>
    <t>T43</t>
  </si>
  <si>
    <t>T44</t>
  </si>
  <si>
    <t>T45</t>
  </si>
  <si>
    <t>T46</t>
  </si>
  <si>
    <t>T47</t>
  </si>
  <si>
    <t>I29</t>
  </si>
  <si>
    <t>I30</t>
  </si>
  <si>
    <t>I31</t>
  </si>
  <si>
    <t>I32</t>
  </si>
  <si>
    <t>I33</t>
  </si>
  <si>
    <t>I34</t>
  </si>
  <si>
    <t>I35</t>
  </si>
  <si>
    <t>I36</t>
  </si>
  <si>
    <t>I37</t>
  </si>
  <si>
    <t>N 25° 54.608'</t>
  </si>
  <si>
    <t>W 81° 43.863'</t>
  </si>
  <si>
    <t>N 25° 54.615'</t>
  </si>
  <si>
    <t>W 81° 43.862'</t>
  </si>
  <si>
    <t>N 25° 54.585'</t>
  </si>
  <si>
    <t>W 81° 43.865'</t>
  </si>
  <si>
    <t>N 25° 54.576'</t>
  </si>
  <si>
    <t>W 81° 43.868'</t>
  </si>
  <si>
    <t>N 25° 54.561'</t>
  </si>
  <si>
    <t>W 81° 43.867'</t>
  </si>
  <si>
    <t>N 25° 54.544'</t>
  </si>
  <si>
    <t>N 25° 54.529'</t>
  </si>
  <si>
    <t>N 25° 54.522'</t>
  </si>
  <si>
    <t>N 25° 54.381'</t>
  </si>
  <si>
    <t>W 81° 41.560'</t>
  </si>
  <si>
    <t>N 25° 54.409'</t>
  </si>
  <si>
    <t>W 81° 41.535'</t>
  </si>
  <si>
    <t>W 81° 41.496'</t>
  </si>
  <si>
    <t>N 25° 54.373'</t>
  </si>
  <si>
    <t>W 81° 41.494'</t>
  </si>
  <si>
    <t>N 25° 54.376'</t>
  </si>
  <si>
    <t>W 81° 41.442'</t>
  </si>
  <si>
    <t>N 25° 54.355'</t>
  </si>
  <si>
    <t>W 81° 41.443'</t>
  </si>
  <si>
    <t>N 25° 54.343'</t>
  </si>
  <si>
    <t>W 81° 41.395'</t>
  </si>
  <si>
    <t>N 25° 54.337'</t>
  </si>
  <si>
    <t>W 81° 41.414'</t>
  </si>
  <si>
    <t>N 25° 55.227'</t>
  </si>
  <si>
    <t>W 81° 36.565'</t>
  </si>
  <si>
    <t>U04</t>
  </si>
  <si>
    <t>U05</t>
  </si>
  <si>
    <t>U06</t>
  </si>
  <si>
    <t>U07</t>
  </si>
  <si>
    <t>U08</t>
  </si>
  <si>
    <t>U09</t>
  </si>
  <si>
    <t>N 25° 55.040'</t>
  </si>
  <si>
    <t>W 81° 36.700'</t>
  </si>
  <si>
    <t>N 25° 55.508'</t>
  </si>
  <si>
    <t>W 81° 36.618'</t>
  </si>
  <si>
    <t>N 25° 55.486'</t>
  </si>
  <si>
    <t>W 81° 36.537'</t>
  </si>
  <si>
    <t>N 25° 55.649'</t>
  </si>
  <si>
    <t>W 81° 36.290'</t>
  </si>
  <si>
    <t>N 25° 55.687'</t>
  </si>
  <si>
    <t>W 81° 36.212'</t>
  </si>
  <si>
    <t>N 25° 55.824'</t>
  </si>
  <si>
    <t>W 81° 36.005'</t>
  </si>
  <si>
    <t>N 25° 55.881'</t>
  </si>
  <si>
    <t>W 81° 35.883'</t>
  </si>
  <si>
    <t>N 25° 55.990'</t>
  </si>
  <si>
    <t>W 81° 35.758'</t>
  </si>
  <si>
    <t>N 25° 56.077'</t>
  </si>
  <si>
    <t>W 81° 35.668'</t>
  </si>
  <si>
    <t>N 25° 56.198'</t>
  </si>
  <si>
    <t>W 81° 35.569'</t>
  </si>
  <si>
    <t>N 25° 56.283'</t>
  </si>
  <si>
    <t>W 81° 35.478'</t>
  </si>
  <si>
    <t>N 25° 56.996'</t>
  </si>
  <si>
    <t>W 81° 35.201'</t>
  </si>
  <si>
    <t>S32</t>
  </si>
  <si>
    <t>S33</t>
  </si>
  <si>
    <t>S2006</t>
  </si>
  <si>
    <t>Coon Key Shoal Daybeacon</t>
  </si>
  <si>
    <t>Fl R 2.5s</t>
  </si>
  <si>
    <t>Fl G 4s</t>
  </si>
  <si>
    <t>TR on pile.</t>
  </si>
  <si>
    <t>SG on pile.</t>
  </si>
  <si>
    <t>Fl R 4s</t>
  </si>
  <si>
    <t>Q G</t>
  </si>
  <si>
    <t>NW on pile worded DANGER SHOAL.</t>
  </si>
  <si>
    <t>Fl W 4s</t>
  </si>
  <si>
    <t>JG on pile.</t>
  </si>
  <si>
    <t>MR on pile.</t>
  </si>
  <si>
    <t>NR on pile.</t>
  </si>
  <si>
    <t>On pier.</t>
  </si>
  <si>
    <t>NW on pile worded DANGER BREAKWATER.</t>
  </si>
  <si>
    <t>Mo (A) W</t>
  </si>
  <si>
    <t>081-23-14.580W</t>
  </si>
  <si>
    <t>Fl W 2s</t>
  </si>
  <si>
    <t>Big Marco Pass-Gordon Pass Daybeacon 7</t>
  </si>
  <si>
    <t>Big Marco Pass-Gordon Pass Daybeacon 6</t>
  </si>
  <si>
    <t>Big Marco Pass-Gordon Pass Daybeacon 5</t>
  </si>
  <si>
    <t>Big Marco Pass-Gordon Pass Daybeacon 3</t>
  </si>
  <si>
    <t>Big Marco Pass-Gordon Pass Daybeacon 2A</t>
  </si>
  <si>
    <t>081-43-41.400W</t>
  </si>
  <si>
    <t>25-59-09.000N</t>
  </si>
  <si>
    <t>Isles Of Capri Daybeacon 11</t>
  </si>
  <si>
    <t>081-43-41.300W</t>
  </si>
  <si>
    <t>25-59-07.800N</t>
  </si>
  <si>
    <t>Isles Of Capri Daybeacon 10</t>
  </si>
  <si>
    <t>081-43-48.000W</t>
  </si>
  <si>
    <t>25-59-08.500N</t>
  </si>
  <si>
    <t>Isles Of Capri Daybeacon 9</t>
  </si>
  <si>
    <t>25-59-06.400N</t>
  </si>
  <si>
    <t>Isles Of Capri Daybeacon 8</t>
  </si>
  <si>
    <t>081-43-56.600W</t>
  </si>
  <si>
    <t>25-59-05.600N</t>
  </si>
  <si>
    <t>Isles Of Capri Daybeacon 6</t>
  </si>
  <si>
    <t>081-44-04.200W</t>
  </si>
  <si>
    <t>25-59-01.800N</t>
  </si>
  <si>
    <t>Isles Of Capri Daybeacon 5</t>
  </si>
  <si>
    <t>081-44-05.300W</t>
  </si>
  <si>
    <t>25-58-58.000N</t>
  </si>
  <si>
    <t>081-44-13.300W</t>
  </si>
  <si>
    <t>25-58-49.400N</t>
  </si>
  <si>
    <t>Isles Of Capri Daybeacon 3</t>
  </si>
  <si>
    <t>081-44-14.500W</t>
  </si>
  <si>
    <t>25-58-45.500N</t>
  </si>
  <si>
    <t>Isles Of Capri Daybeacon 2</t>
  </si>
  <si>
    <t>Big Marco Pass-Gordon Pass Daybeacon 1A</t>
  </si>
  <si>
    <t>Big Marco Pass-Gordon Pass Daybeacon 2</t>
  </si>
  <si>
    <t>Big Marco Pass-Gordon Pass Daybeacon 1</t>
  </si>
  <si>
    <t>081-43-59.946W</t>
  </si>
  <si>
    <t>25-58-27.120N</t>
  </si>
  <si>
    <t>081-44-17.880W</t>
  </si>
  <si>
    <t>25-58-19.260N</t>
  </si>
  <si>
    <t>081-44-31.560W</t>
  </si>
  <si>
    <t>25-58-06.540N</t>
  </si>
  <si>
    <t>081-44-47.491W</t>
  </si>
  <si>
    <t>25-57-47.437N</t>
  </si>
  <si>
    <t>Big Marco Pass Obstruction Daybeacon B</t>
  </si>
  <si>
    <t>081-45-01.620W</t>
  </si>
  <si>
    <t>25-57-34.860N</t>
  </si>
  <si>
    <t>081-42-44.500W</t>
  </si>
  <si>
    <t>25-57-43.200N</t>
  </si>
  <si>
    <t>Marco Island Yacht Club Obstruction Light</t>
  </si>
  <si>
    <t>081-43-30.000W</t>
  </si>
  <si>
    <t>25-57-53.000N</t>
  </si>
  <si>
    <t>081-43-26.000W</t>
  </si>
  <si>
    <t>25-57-55.000N</t>
  </si>
  <si>
    <t>081-43-20.000W</t>
  </si>
  <si>
    <t>25-58-05.000N</t>
  </si>
  <si>
    <t>081-43-32.000W</t>
  </si>
  <si>
    <t>25-57-58.000N</t>
  </si>
  <si>
    <t>081-43-33.000W</t>
  </si>
  <si>
    <t>25-58-06.000N</t>
  </si>
  <si>
    <t>25-58-15.000N</t>
  </si>
  <si>
    <t>Capri Pass Shoal Daybeacon B</t>
  </si>
  <si>
    <t>Capri Pass Shoal Daybeacon A</t>
  </si>
  <si>
    <t>Collier Bay Daybeacon 5</t>
  </si>
  <si>
    <t>Collier Bay Daybeacon 3</t>
  </si>
  <si>
    <t>NW on pile worded DANGER SUBMERGED T-GROIN.</t>
  </si>
  <si>
    <t>081-44-30.000W</t>
  </si>
  <si>
    <t>Royal Marco Point S. Obst. Daybeacon</t>
  </si>
  <si>
    <t>081-44-25.000W</t>
  </si>
  <si>
    <t>25-58-12.000N</t>
  </si>
  <si>
    <t>Royal Marco Point North Obstruction Daybeacon</t>
  </si>
  <si>
    <t>081-45-01.000W</t>
  </si>
  <si>
    <t>25-57-34.000N</t>
  </si>
  <si>
    <t>South Point S. Obstruction Daybeacon</t>
  </si>
  <si>
    <t>081-44-54.000W</t>
  </si>
  <si>
    <t>25-57-40.000N</t>
  </si>
  <si>
    <t>South Point North Obstruction Daybeacon</t>
  </si>
  <si>
    <t>081-42-39.055W</t>
  </si>
  <si>
    <t>25-54-28.979N</t>
  </si>
  <si>
    <t>081-42-56.905W</t>
  </si>
  <si>
    <t>25-54-29.259N</t>
  </si>
  <si>
    <t>081-43-31.000W</t>
  </si>
  <si>
    <t>25-54-29.000N</t>
  </si>
  <si>
    <t>081-43-50.000W</t>
  </si>
  <si>
    <t>25-54-20.000N</t>
  </si>
  <si>
    <t>081-43-52.000W</t>
  </si>
  <si>
    <t>25-54-23.000N</t>
  </si>
  <si>
    <t>081-43-52.379W</t>
  </si>
  <si>
    <t>25-54-29.875N</t>
  </si>
  <si>
    <t>Caxambas Breakwater South Obstruction Daybeacon</t>
  </si>
  <si>
    <t>081-43-52.833W</t>
  </si>
  <si>
    <t>25-54-30.704N</t>
  </si>
  <si>
    <t>Caxambas Breakwater South Obstruction Light</t>
  </si>
  <si>
    <t>081-43-52.116W</t>
  </si>
  <si>
    <t>25-54-31.708N</t>
  </si>
  <si>
    <t>Caxambas Breakwater Obstruction Daybeacon</t>
  </si>
  <si>
    <t>081-43-52.298W</t>
  </si>
  <si>
    <t>25-54-32.708N</t>
  </si>
  <si>
    <t>Caxambas Breakwater C Obstruction Light</t>
  </si>
  <si>
    <t>081-43-52.581W</t>
  </si>
  <si>
    <t>25-54-33.712N</t>
  </si>
  <si>
    <t>Caxambas Breakwater C Obstruction Daybeacon</t>
  </si>
  <si>
    <t>081-43-52.762W</t>
  </si>
  <si>
    <t>25-54-34.712N</t>
  </si>
  <si>
    <t>Caxambas Breakwater North Obstruction Light</t>
  </si>
  <si>
    <t>081-43-52.318W</t>
  </si>
  <si>
    <t>25-54-35.555N</t>
  </si>
  <si>
    <t>Caxambas Breakwater North Obstruction Daybeacon</t>
  </si>
  <si>
    <t>081-44-07.000W</t>
  </si>
  <si>
    <t>25-54-15.000N</t>
  </si>
  <si>
    <t>081-44-05.000W</t>
  </si>
  <si>
    <t>25-54-14.000N</t>
  </si>
  <si>
    <t>081-42-17.190W</t>
  </si>
  <si>
    <t>25-57-53.340N</t>
  </si>
  <si>
    <t>Addison Bay Daybeacon 8</t>
  </si>
  <si>
    <t>081-42-17.240W</t>
  </si>
  <si>
    <t>25-57-52.250N</t>
  </si>
  <si>
    <t>Addison Bay Daybeacon 7</t>
  </si>
  <si>
    <t>081-41-50.750W</t>
  </si>
  <si>
    <t>25-57-58.010N</t>
  </si>
  <si>
    <t>Addison Bay Daybeacon 6</t>
  </si>
  <si>
    <t>081-41-50.280W</t>
  </si>
  <si>
    <t>25-57-57.380N</t>
  </si>
  <si>
    <t>Addison Bay Daybeacon 5</t>
  </si>
  <si>
    <t>081-41-10.640W</t>
  </si>
  <si>
    <t>25-58-00.010N</t>
  </si>
  <si>
    <t>Addison Bay Daybeacon 4</t>
  </si>
  <si>
    <t>081-41-10.760W</t>
  </si>
  <si>
    <t>25-57-59.120N</t>
  </si>
  <si>
    <t>Addison Bay Daybeacon 3</t>
  </si>
  <si>
    <t>081-40-32.610W</t>
  </si>
  <si>
    <t>25-58-03.870N</t>
  </si>
  <si>
    <t>Addison Bay Daybeacon 2</t>
  </si>
  <si>
    <t>081-40-32.950W</t>
  </si>
  <si>
    <t>25-58-03.030N</t>
  </si>
  <si>
    <t>Addison Bay Daybeacon 1</t>
  </si>
  <si>
    <t>081-42-32.046W</t>
  </si>
  <si>
    <t>25-57-41.219N</t>
  </si>
  <si>
    <t>081-41-30.903W</t>
  </si>
  <si>
    <t>25-57-19.650N</t>
  </si>
  <si>
    <t>Big Marco River Daybeacon 25</t>
  </si>
  <si>
    <t>081-41-13.085W</t>
  </si>
  <si>
    <t>25-57-09.785N</t>
  </si>
  <si>
    <t>081-40-54.125W</t>
  </si>
  <si>
    <t>25-57-05.945N</t>
  </si>
  <si>
    <t>081-40-42.993W</t>
  </si>
  <si>
    <t>25-57-04.449N</t>
  </si>
  <si>
    <t>081-40-28.697W</t>
  </si>
  <si>
    <t>25-57-11.343N</t>
  </si>
  <si>
    <t>081-40-04.458W</t>
  </si>
  <si>
    <t>25-57-05.746N</t>
  </si>
  <si>
    <t>081-39-45.995W</t>
  </si>
  <si>
    <t>25-56-41.385N</t>
  </si>
  <si>
    <t>081-39-16.945W</t>
  </si>
  <si>
    <t>25-56-36.435N</t>
  </si>
  <si>
    <t>081-39-14.054W</t>
  </si>
  <si>
    <t>25-56-04.421N</t>
  </si>
  <si>
    <t>Big Marco River Daybeacon 15</t>
  </si>
  <si>
    <t>081-39-18.000W</t>
  </si>
  <si>
    <t>25-56-02.100N</t>
  </si>
  <si>
    <t>081-39-18.100W</t>
  </si>
  <si>
    <t>25-56-00.900N</t>
  </si>
  <si>
    <t>081-39-16.800W</t>
  </si>
  <si>
    <t>25-56-02.500N</t>
  </si>
  <si>
    <t>081-39-16.000W</t>
  </si>
  <si>
    <t>25-56-01.200N</t>
  </si>
  <si>
    <t>081-39-12.240W</t>
  </si>
  <si>
    <t>25-55-49.289N</t>
  </si>
  <si>
    <t>081-39-01.691W</t>
  </si>
  <si>
    <t>25-55-36.677N</t>
  </si>
  <si>
    <t>081-38-44.198W</t>
  </si>
  <si>
    <t>25-55-40.586N</t>
  </si>
  <si>
    <t>081-38-35.280W</t>
  </si>
  <si>
    <t>25-55-34.289N</t>
  </si>
  <si>
    <t>081-38-28.886W</t>
  </si>
  <si>
    <t>25-55-13.944N</t>
  </si>
  <si>
    <t>081-38-20.518W</t>
  </si>
  <si>
    <t>25-54-54.180N</t>
  </si>
  <si>
    <t>081-38-17.135W</t>
  </si>
  <si>
    <t>25-54-37.755N</t>
  </si>
  <si>
    <t>081-38-15.455W</t>
  </si>
  <si>
    <t>25-54-00.855N</t>
  </si>
  <si>
    <t>081-39-27.540W</t>
  </si>
  <si>
    <t>25-53-20.040N</t>
  </si>
  <si>
    <t>Cape Romano Channel Daybeacon 21</t>
  </si>
  <si>
    <t>081-39-42.060W</t>
  </si>
  <si>
    <t>25-53-09.600N</t>
  </si>
  <si>
    <t>Cape Romano Channel Daybeacon 20</t>
  </si>
  <si>
    <t>081-40-02.820W</t>
  </si>
  <si>
    <t>25-52-59.160N</t>
  </si>
  <si>
    <t>Cape Romano Channel Daybeacon 19</t>
  </si>
  <si>
    <t>081-40-19.140W</t>
  </si>
  <si>
    <t>25-52-44.460N</t>
  </si>
  <si>
    <t>Cape Romano Channel Daybeacon 17</t>
  </si>
  <si>
    <t>081-40-19.320W</t>
  </si>
  <si>
    <t>25-52-31.560N</t>
  </si>
  <si>
    <t>Cape Romano Channel Daybeacon 16</t>
  </si>
  <si>
    <t>081-40-05.940W</t>
  </si>
  <si>
    <t>25-52-10.860N</t>
  </si>
  <si>
    <t>Cape Romano Channel Daybeacon 14</t>
  </si>
  <si>
    <t>081-40-07.920W</t>
  </si>
  <si>
    <t>25-51-56.760N</t>
  </si>
  <si>
    <t>Cape Romano Channel Daybeacon 13</t>
  </si>
  <si>
    <t>081-40-04.260W</t>
  </si>
  <si>
    <t>25-51-55.080N</t>
  </si>
  <si>
    <t>Cape Romano Channel Daybeacon 12</t>
  </si>
  <si>
    <t>081-40-08.100W</t>
  </si>
  <si>
    <t>25-51-44.280N</t>
  </si>
  <si>
    <t>Cape Romano Channel Daybeacon 10</t>
  </si>
  <si>
    <t>081-40-19.440W</t>
  </si>
  <si>
    <t>25-51-24.900N</t>
  </si>
  <si>
    <t>Cape Romano Channel Daybeacon 9</t>
  </si>
  <si>
    <t>081-40-16.560W</t>
  </si>
  <si>
    <t>25-51-21.840N</t>
  </si>
  <si>
    <t>Cape Romano Channel Daybeacon 8</t>
  </si>
  <si>
    <t>081-40-24.300W</t>
  </si>
  <si>
    <t>25-51-08.880N</t>
  </si>
  <si>
    <t>Cape Romano Channel Daybeacon 6</t>
  </si>
  <si>
    <t>081-40-34.932W</t>
  </si>
  <si>
    <t>25-50-54.240N</t>
  </si>
  <si>
    <t>Cape Romano Channel Daybeacon 4</t>
  </si>
  <si>
    <t>081-40-38.280W</t>
  </si>
  <si>
    <t>25-50-46.680N</t>
  </si>
  <si>
    <t>Cape Romano Channel Daybeacon 2</t>
  </si>
  <si>
    <t>081-42-15.726W</t>
  </si>
  <si>
    <t>25-53-34.283N</t>
  </si>
  <si>
    <t>Snook Hole Channel Daybeacon 9</t>
  </si>
  <si>
    <t>081-41-58.823W</t>
  </si>
  <si>
    <t>25-53-35.028N</t>
  </si>
  <si>
    <t>Snook Hole Channel Daybeacon 8</t>
  </si>
  <si>
    <t>081-41-47.095W</t>
  </si>
  <si>
    <t>25-53-37.761N</t>
  </si>
  <si>
    <t>Snook Hole Channel Daybeacon 5</t>
  </si>
  <si>
    <t>081-41-41.375W</t>
  </si>
  <si>
    <t>25-53-33.356N</t>
  </si>
  <si>
    <t>Snook Hole Channel Daybeacon 4</t>
  </si>
  <si>
    <t>081-41-27.543W</t>
  </si>
  <si>
    <t>25-53-24.990N</t>
  </si>
  <si>
    <t>Snook Hole Channel Daybeacon 3</t>
  </si>
  <si>
    <t>081-41-08.974W</t>
  </si>
  <si>
    <t>25-53-17.184N</t>
  </si>
  <si>
    <t>Snook Hole Channel Daybeacon 2</t>
  </si>
  <si>
    <t>081-40-52.669W</t>
  </si>
  <si>
    <t>25-52-55.660N</t>
  </si>
  <si>
    <t>Snook Hole Channel Daybeacon 1</t>
  </si>
  <si>
    <t>081-41-25.313W</t>
  </si>
  <si>
    <t>25-54-21.359N</t>
  </si>
  <si>
    <t>081-41-22.313W</t>
  </si>
  <si>
    <t>25-54-22.359N</t>
  </si>
  <si>
    <t>081-41-29.313W</t>
  </si>
  <si>
    <t>25-54-23.359N</t>
  </si>
  <si>
    <t>25-54-25.359N</t>
  </si>
  <si>
    <t>081-41-32.313W</t>
  </si>
  <si>
    <t>25-54-27.359N</t>
  </si>
  <si>
    <t>081-41-36.313W</t>
  </si>
  <si>
    <t>25-54-26.359N</t>
  </si>
  <si>
    <t>081-41-33.313W</t>
  </si>
  <si>
    <t>25-54-29.359N</t>
  </si>
  <si>
    <t>081-41-40.347W</t>
  </si>
  <si>
    <t>25-54-28.110N</t>
  </si>
  <si>
    <t>081-41-36.747W</t>
  </si>
  <si>
    <t>25-54-32.730N</t>
  </si>
  <si>
    <t>081-41-37.887W</t>
  </si>
  <si>
    <t>25-54-23.850N</t>
  </si>
  <si>
    <t>081-41-35.247W</t>
  </si>
  <si>
    <t>25-54-22.905N</t>
  </si>
  <si>
    <t>081-41-37.565W</t>
  </si>
  <si>
    <t>25-54-20.168N</t>
  </si>
  <si>
    <t>081-41-36.501W</t>
  </si>
  <si>
    <t>25-54-17.820N</t>
  </si>
  <si>
    <t>081-41-38.301W</t>
  </si>
  <si>
    <t>25-54-15.420N</t>
  </si>
  <si>
    <t>081-41-37.845W</t>
  </si>
  <si>
    <t>25-54-08.943N</t>
  </si>
  <si>
    <t>081-41-32.423W</t>
  </si>
  <si>
    <t>25-54-06.138N</t>
  </si>
  <si>
    <t>081-41-21.773W</t>
  </si>
  <si>
    <t>25-53-58.630N</t>
  </si>
  <si>
    <t>081-41-18.561W</t>
  </si>
  <si>
    <t>25-54-03.300N</t>
  </si>
  <si>
    <t>081-40-57.561W</t>
  </si>
  <si>
    <t>25-53-58.140N</t>
  </si>
  <si>
    <t>081-40-33.561W</t>
  </si>
  <si>
    <t>25-53-58.260N</t>
  </si>
  <si>
    <t>081-39-36.462W</t>
  </si>
  <si>
    <t>25-54-00.003N</t>
  </si>
  <si>
    <t>081-39-16.080W</t>
  </si>
  <si>
    <t>25-53-18.900N</t>
  </si>
  <si>
    <t>081-38-36.275W</t>
  </si>
  <si>
    <t>25-53-06.495N</t>
  </si>
  <si>
    <t>081-38-26.220W</t>
  </si>
  <si>
    <t>25-53-44.580N</t>
  </si>
  <si>
    <t>081-35-30.302W</t>
  </si>
  <si>
    <t>25-58-55.347N</t>
  </si>
  <si>
    <t>Blackwater River Daybeacon 56</t>
  </si>
  <si>
    <t>081-35-25.301W</t>
  </si>
  <si>
    <t>25-58-43.347N</t>
  </si>
  <si>
    <t>Blackwater River Daybeacon 54</t>
  </si>
  <si>
    <t>081-35-35.302W</t>
  </si>
  <si>
    <t>25-58-25.348N</t>
  </si>
  <si>
    <t>Blackwater River Daybeacon 49</t>
  </si>
  <si>
    <t>25-58-17.348N</t>
  </si>
  <si>
    <t>Blackwater River Daybeacon 48</t>
  </si>
  <si>
    <t>081-35-31.302W</t>
  </si>
  <si>
    <t>25-58-12.349N</t>
  </si>
  <si>
    <t>Blackwater River Daybeacon 47</t>
  </si>
  <si>
    <t>081-35-33.302W</t>
  </si>
  <si>
    <t>25-58-09.349N</t>
  </si>
  <si>
    <t>Blackwater River Daybeacon 45</t>
  </si>
  <si>
    <t>25-58-06.349N</t>
  </si>
  <si>
    <t>Blackwater River Daybeacon 43</t>
  </si>
  <si>
    <t>25-58-04.349N</t>
  </si>
  <si>
    <t>Blackwater River Daybeacon 41</t>
  </si>
  <si>
    <t>081-35-27.302W</t>
  </si>
  <si>
    <t>25-58-02.349N</t>
  </si>
  <si>
    <t>Blackwater River Daybeacon 39</t>
  </si>
  <si>
    <t>081-35-24.302W</t>
  </si>
  <si>
    <t>Blackwater River Daybeacon 38</t>
  </si>
  <si>
    <t>081-35-20.302W</t>
  </si>
  <si>
    <t>25-58-03.349N</t>
  </si>
  <si>
    <t>Blackwater River Daybeacon 36</t>
  </si>
  <si>
    <t>081-35-18.302W</t>
  </si>
  <si>
    <t>25-57-56.349N</t>
  </si>
  <si>
    <t>Blackwater River Daybeacon 35</t>
  </si>
  <si>
    <t>25-57-51.349N</t>
  </si>
  <si>
    <t>Blackwater River Daybeacon 33</t>
  </si>
  <si>
    <t>081-35-09.301W</t>
  </si>
  <si>
    <t>25-57-46.349N</t>
  </si>
  <si>
    <t>Blackwater River Daybeacon 31</t>
  </si>
  <si>
    <t>081-35-11.301W</t>
  </si>
  <si>
    <t>25-57-49.349N</t>
  </si>
  <si>
    <t>Blackwater River Daybeacon 30</t>
  </si>
  <si>
    <t>081-35-07.301W</t>
  </si>
  <si>
    <t>25-57-35.350N</t>
  </si>
  <si>
    <t>Blackwater River Daybeacon 28</t>
  </si>
  <si>
    <t>081-34-59.301W</t>
  </si>
  <si>
    <t>25-57-36.350N</t>
  </si>
  <si>
    <t>Blackwater River Daybeacon 25</t>
  </si>
  <si>
    <t>081-35-01.301W</t>
  </si>
  <si>
    <t>25-57-29.350N</t>
  </si>
  <si>
    <t>Blackwater River Daybeacon 24</t>
  </si>
  <si>
    <t>081-35-15.302W</t>
  </si>
  <si>
    <t>25-56-58.351N</t>
  </si>
  <si>
    <t>Blackwater River Daybeacon 23</t>
  </si>
  <si>
    <t>081-35-28.303W</t>
  </si>
  <si>
    <t>25-56-19.353N</t>
  </si>
  <si>
    <t>Blackwater River Daybeacon 22</t>
  </si>
  <si>
    <t>081-35-40.303W</t>
  </si>
  <si>
    <t>25-56-06.353N</t>
  </si>
  <si>
    <t>Blackwater River Daybeacon 17</t>
  </si>
  <si>
    <t>081-35-43.303W</t>
  </si>
  <si>
    <t>25-56-00.354N</t>
  </si>
  <si>
    <t>Blackwater River Daybeacon 16</t>
  </si>
  <si>
    <t>081-35-50.303W</t>
  </si>
  <si>
    <t>25-55-55.354N</t>
  </si>
  <si>
    <t>Blackwater River Daybeacon 15</t>
  </si>
  <si>
    <t>081-35-56.303W</t>
  </si>
  <si>
    <t>25-55-49.354N</t>
  </si>
  <si>
    <t>Blackwater River Daybeacon 14</t>
  </si>
  <si>
    <t>081-36-01.304W</t>
  </si>
  <si>
    <t>25-55-50.354N</t>
  </si>
  <si>
    <t>Blackwater River Daybeacon 13</t>
  </si>
  <si>
    <t>081-36-19.304W</t>
  </si>
  <si>
    <t>25-55-35.355N</t>
  </si>
  <si>
    <t>Blackwater River Daybeacon 12</t>
  </si>
  <si>
    <t>081-36-25.304W</t>
  </si>
  <si>
    <t>25-55-34.355N</t>
  </si>
  <si>
    <t>Blackwater River Daybeacon 11</t>
  </si>
  <si>
    <t>081-36-32.305W</t>
  </si>
  <si>
    <t>25-55-29.355N</t>
  </si>
  <si>
    <t>Blackwater River Daybeacon 10</t>
  </si>
  <si>
    <t>081-36-37.305W</t>
  </si>
  <si>
    <t>25-55-30.355N</t>
  </si>
  <si>
    <t>Blackwater River Daybeacon 9</t>
  </si>
  <si>
    <t>081-36-35.305W</t>
  </si>
  <si>
    <t>25-55-14.356N</t>
  </si>
  <si>
    <t>Blackwater River Daybeacon 4</t>
  </si>
  <si>
    <t>081-36-45.305W</t>
  </si>
  <si>
    <t>25-55-03.356N</t>
  </si>
  <si>
    <t>Blackwater River Daybeacon 2</t>
  </si>
  <si>
    <t>081-31-00.396W</t>
  </si>
  <si>
    <t>25-53-54.357N</t>
  </si>
  <si>
    <t>081-31-02.796W</t>
  </si>
  <si>
    <t>25-53-55.257N</t>
  </si>
  <si>
    <t>25-53-52.357N</t>
  </si>
  <si>
    <t>081-31-04.797W</t>
  </si>
  <si>
    <t>25-53-53.157N</t>
  </si>
  <si>
    <t>081-31-06.297W</t>
  </si>
  <si>
    <t>25-53-50.357N</t>
  </si>
  <si>
    <t>25-53-47.357N</t>
  </si>
  <si>
    <t>081-31-08.297W</t>
  </si>
  <si>
    <t>081-31-08.097W</t>
  </si>
  <si>
    <t>25-53-44.857N</t>
  </si>
  <si>
    <t>081-31-10.297W</t>
  </si>
  <si>
    <t>25-53-45.357N</t>
  </si>
  <si>
    <t>081-31-10.797W</t>
  </si>
  <si>
    <t>25-53-41.257N</t>
  </si>
  <si>
    <t>081-31-12.797W</t>
  </si>
  <si>
    <t>25-53-42.857N</t>
  </si>
  <si>
    <t>081-31-12.397W</t>
  </si>
  <si>
    <t>25-53-39.257N</t>
  </si>
  <si>
    <t>081-31-14.397W</t>
  </si>
  <si>
    <t>25-53-39.857N</t>
  </si>
  <si>
    <t>081-31-15.797W</t>
  </si>
  <si>
    <t>25-53-36.358N</t>
  </si>
  <si>
    <t>081-31-13.897W</t>
  </si>
  <si>
    <t>25-53-33.558N</t>
  </si>
  <si>
    <t>081-31-16.797W</t>
  </si>
  <si>
    <t>25-53-33.858N</t>
  </si>
  <si>
    <t>081-31-20.297W</t>
  </si>
  <si>
    <t>25-53-31.858N</t>
  </si>
  <si>
    <t>081-31-25.797W</t>
  </si>
  <si>
    <t>25-53-29.358N</t>
  </si>
  <si>
    <t>081-31-31.797W</t>
  </si>
  <si>
    <t>25-53-26.358N</t>
  </si>
  <si>
    <t>081-31-45.298W</t>
  </si>
  <si>
    <t>25-53-02.859N</t>
  </si>
  <si>
    <t>25-52-37.260N</t>
  </si>
  <si>
    <t>081-32-03.299W</t>
  </si>
  <si>
    <t>25-52-18.261N</t>
  </si>
  <si>
    <t>081-32-01.299W</t>
  </si>
  <si>
    <t>25-52-05.461N</t>
  </si>
  <si>
    <t>25-52-01.361N</t>
  </si>
  <si>
    <t>081-32-10.299W</t>
  </si>
  <si>
    <t>25-52-02.361N</t>
  </si>
  <si>
    <t>081-32-12.299W</t>
  </si>
  <si>
    <t>25-51-56.862N</t>
  </si>
  <si>
    <t>081-32-14.099W</t>
  </si>
  <si>
    <t>25-51-44.362N</t>
  </si>
  <si>
    <t>25-51-22.363N</t>
  </si>
  <si>
    <t>081-32-35.800W</t>
  </si>
  <si>
    <t>25-50-59.864N</t>
  </si>
  <si>
    <t>081-32-36.300W</t>
  </si>
  <si>
    <t>25-50-42.865N</t>
  </si>
  <si>
    <t>081-32-55.301W</t>
  </si>
  <si>
    <t>25-50-45.365N</t>
  </si>
  <si>
    <t>Barron River Channel Daybeacon 55</t>
  </si>
  <si>
    <t>Barron River Channel Daybeacon 53</t>
  </si>
  <si>
    <t>Barron River Channel Daybeacon 52</t>
  </si>
  <si>
    <t>Barron River Channel Daybeacon 51</t>
  </si>
  <si>
    <t>Barron River Channel Daybeacon 50</t>
  </si>
  <si>
    <t>Barron River Channel Daybeacon 47</t>
  </si>
  <si>
    <t>Barron River Channel Daybeacon 46</t>
  </si>
  <si>
    <t>Barron River Channel Daybeacon 44</t>
  </si>
  <si>
    <t>Barron River Channel Daybeacon 41</t>
  </si>
  <si>
    <t>Barron River Channel Daybeacon 39</t>
  </si>
  <si>
    <t>Barron River Channel Daybeacon 37</t>
  </si>
  <si>
    <t>Barron River Channel Daybeacon 35</t>
  </si>
  <si>
    <t>Barron River Channel Daybeacon 34</t>
  </si>
  <si>
    <t>Barron River Channel Light 33</t>
  </si>
  <si>
    <t>081-23-21.000W</t>
  </si>
  <si>
    <t>25-50-42.380N</t>
  </si>
  <si>
    <t>National Park Service Boat Basin West Channel Daybeacon 7</t>
  </si>
  <si>
    <t>081-23-22.850W</t>
  </si>
  <si>
    <t>25-50-41.550N</t>
  </si>
  <si>
    <t>National Park Service Boat Basin West Channel Daybeacon 6</t>
  </si>
  <si>
    <t>081-23-25.000W</t>
  </si>
  <si>
    <t>25-50-48.330N</t>
  </si>
  <si>
    <t>National Park Service Boat Basin West Channel Daybeacon 5</t>
  </si>
  <si>
    <t>081-23-31.446W</t>
  </si>
  <si>
    <t>25-50-55.962N</t>
  </si>
  <si>
    <t>National Park Service Boat Basin West Channel Daybeacon 4</t>
  </si>
  <si>
    <t>081-23-38.860W</t>
  </si>
  <si>
    <t>25-51-06.080N</t>
  </si>
  <si>
    <t>National Park Service Boat Basin West Channel Daybeacon 2</t>
  </si>
  <si>
    <t>081-23-37.840W</t>
  </si>
  <si>
    <t>25-51-07.470N</t>
  </si>
  <si>
    <t>National Park Service Boat Basin West Channel Daybeacon 1</t>
  </si>
  <si>
    <t>25-50-31.050N</t>
  </si>
  <si>
    <t>National Park Service Boat Basin South Channel Daybeacon 6</t>
  </si>
  <si>
    <t>081-23-16.380W</t>
  </si>
  <si>
    <t>25-50-32.680N</t>
  </si>
  <si>
    <t>National Park Service Boat Basin South Channel Daybeacon 5</t>
  </si>
  <si>
    <t>081-23-20.230W</t>
  </si>
  <si>
    <t>25-50-15.950N</t>
  </si>
  <si>
    <t>National Park Service Boat Basin South Channel Daybeacon 4</t>
  </si>
  <si>
    <t>081-23-26.390W</t>
  </si>
  <si>
    <t>25-50-03.170N</t>
  </si>
  <si>
    <t>National Park Service Boat Basin South Channel Daybeacon 3</t>
  </si>
  <si>
    <t>081-23-29.980W</t>
  </si>
  <si>
    <t>25-49-46.910N</t>
  </si>
  <si>
    <t>National Park Service Boat Basin South Channel Daybeacon 2</t>
  </si>
  <si>
    <t>081-23-31.520W</t>
  </si>
  <si>
    <t>25-49-48.310N</t>
  </si>
  <si>
    <t>National Park Service Boat Basin South Channel Daybeacon 1</t>
  </si>
  <si>
    <t>Chokoloskee Bay Channel Daybeacon 32</t>
  </si>
  <si>
    <t>Chokoloskee Bay Channel Daybeacon 30</t>
  </si>
  <si>
    <t>Chokoloskee Bay Channel Daybeacon 29</t>
  </si>
  <si>
    <t>Chokoloskee Bay Channel Light 28</t>
  </si>
  <si>
    <t>Chokoloskee Bay Channel Daybeacon 27</t>
  </si>
  <si>
    <t>Chokoloskee Bay Channel Daybeacon 26</t>
  </si>
  <si>
    <t>Chokoloskee Bay Channel Daybeacon 25</t>
  </si>
  <si>
    <t>Chokoloskee Bay Channel Daybeacon 24</t>
  </si>
  <si>
    <t>Indian Key Pass Daybeacon 23</t>
  </si>
  <si>
    <t>Indian Key Pass Light 22</t>
  </si>
  <si>
    <t>TR on pile .</t>
  </si>
  <si>
    <t>Indian Key Pass Daybeacon 20</t>
  </si>
  <si>
    <t>Indian Key Pass Daybeacon 18</t>
  </si>
  <si>
    <t>Indian Key Pass Daybeacon 17</t>
  </si>
  <si>
    <t>Indian Key Pass Daybeacon 16</t>
  </si>
  <si>
    <t>Indian Key Pass Light 15</t>
  </si>
  <si>
    <t>Indian Key Pass Daybeacon 14</t>
  </si>
  <si>
    <t>Indian Key Pass Daybeacon 13</t>
  </si>
  <si>
    <t>Indian Key Pass Light 12</t>
  </si>
  <si>
    <t>Indian Key Pass Daybeacon 11A</t>
  </si>
  <si>
    <t>Indian Key Pass Daybeacon 11</t>
  </si>
  <si>
    <t>Indian Key Pass Daybeacon 10</t>
  </si>
  <si>
    <t>Indian Key Pass Daybeacon 9</t>
  </si>
  <si>
    <t>Indian Key Pass Light 7</t>
  </si>
  <si>
    <t>Indian Key Pass Daybeacon 6</t>
  </si>
  <si>
    <t>Indian Key Pass Light 4</t>
  </si>
  <si>
    <t>Indian Key Pass Daybeacon 3</t>
  </si>
  <si>
    <t>Indian Key Pass Light 1</t>
  </si>
  <si>
    <t>Indian Key Pass Light Ik</t>
  </si>
  <si>
    <t>Remarks</t>
  </si>
  <si>
    <t>Structure</t>
  </si>
  <si>
    <t>Range</t>
  </si>
  <si>
    <t>Height</t>
  </si>
  <si>
    <t>Characteristic</t>
  </si>
  <si>
    <t>Position (Longitude)</t>
  </si>
  <si>
    <t>Position (Latitude)</t>
  </si>
  <si>
    <t>Aid Name</t>
  </si>
  <si>
    <t>Latitude (deg-min)</t>
  </si>
  <si>
    <t>Longitude (deg-min)</t>
  </si>
  <si>
    <t>USCGA</t>
  </si>
  <si>
    <t>Defaced</t>
  </si>
  <si>
    <t>LL Name</t>
  </si>
  <si>
    <t>W 81° 40.879'</t>
  </si>
  <si>
    <t>N 25° 53.417'</t>
  </si>
  <si>
    <t>W 81° 41.461'</t>
  </si>
  <si>
    <t>N 25° 53.470'</t>
  </si>
  <si>
    <t>W 81° 41.589'</t>
  </si>
  <si>
    <t>N 25° 53.574'</t>
  </si>
  <si>
    <t>W 81° 42.253'</t>
  </si>
  <si>
    <t>N 25° 53.700'</t>
  </si>
  <si>
    <t>W 81° 42.408'</t>
  </si>
  <si>
    <t>N 25° 53.881'</t>
  </si>
  <si>
    <t>W 81° 42.646'</t>
  </si>
  <si>
    <t>W 81° 40.111'</t>
  </si>
  <si>
    <t>B47</t>
  </si>
  <si>
    <t>B48</t>
  </si>
  <si>
    <t>B49</t>
  </si>
  <si>
    <t>B46</t>
  </si>
  <si>
    <t>B50</t>
  </si>
  <si>
    <t>B51</t>
  </si>
  <si>
    <t>B52</t>
  </si>
  <si>
    <t>B53</t>
  </si>
  <si>
    <t>N 25° 57.886'</t>
  </si>
  <si>
    <t>W 81° 42.289'</t>
  </si>
  <si>
    <t>N 25° 57.877'</t>
  </si>
  <si>
    <t>W 81° 42.300'</t>
  </si>
  <si>
    <t>N 25° 57.965'</t>
  </si>
  <si>
    <t>N 25° 57.952'</t>
  </si>
  <si>
    <t>N 25° 58.000'</t>
  </si>
  <si>
    <t>W 81° 41.181'</t>
  </si>
  <si>
    <t>N 25° 57.990'</t>
  </si>
  <si>
    <t>W 81° 41.186'</t>
  </si>
  <si>
    <t>N 25° 58.066'</t>
  </si>
  <si>
    <t>W 81° 40.548'</t>
  </si>
  <si>
    <t>N 25° 58.053'</t>
  </si>
  <si>
    <t>W 81° 40.552'</t>
  </si>
  <si>
    <t>Sort
order</t>
  </si>
  <si>
    <t>LAT (deg)</t>
  </si>
  <si>
    <t>N 25° 51.119'</t>
  </si>
  <si>
    <t xml:space="preserve">Missing </t>
  </si>
  <si>
    <t>W 81° 44.183'</t>
  </si>
  <si>
    <t>Owner</t>
  </si>
  <si>
    <t>N 25° 57.489'</t>
  </si>
  <si>
    <t>W 81° 35.022'</t>
  </si>
  <si>
    <t>N 25° 57.606'</t>
  </si>
  <si>
    <t>W 81° 34.988'</t>
  </si>
  <si>
    <t>N 25° 57.589'</t>
  </si>
  <si>
    <t>W 81° 35.122'</t>
  </si>
  <si>
    <t>N 25° 57.822'</t>
  </si>
  <si>
    <t>W 81° 35.188'</t>
  </si>
  <si>
    <t>N 25° 57.772'</t>
  </si>
  <si>
    <t>W 81° 35.155'</t>
  </si>
  <si>
    <t>N 25° 57.856'</t>
  </si>
  <si>
    <t>W 81° 35.305'</t>
  </si>
  <si>
    <t>N 25° 57.939'</t>
  </si>
  <si>
    <t>N 25° 58.056'</t>
  </si>
  <si>
    <t>W 81° 35.338'</t>
  </si>
  <si>
    <t>N 25° 58.072'</t>
  </si>
  <si>
    <t>W 81° 35.405'</t>
  </si>
  <si>
    <t>N 25° 58.039'</t>
  </si>
  <si>
    <t>W 81° 35.455'</t>
  </si>
  <si>
    <t>W 81° 35.505'</t>
  </si>
  <si>
    <t>N 25° 58.106'</t>
  </si>
  <si>
    <t>W 81° 35.522'</t>
  </si>
  <si>
    <t>W 81° 35.555'</t>
  </si>
  <si>
    <t>N 25° 58.206'</t>
  </si>
  <si>
    <t>W 81° 29.905'</t>
  </si>
  <si>
    <t>N 25° 49.805'</t>
  </si>
  <si>
    <t>W 81° 23.525'</t>
  </si>
  <si>
    <t>N 25° 49.782'</t>
  </si>
  <si>
    <t>W 81° 23.500'</t>
  </si>
  <si>
    <t>N 25° 50.053'</t>
  </si>
  <si>
    <t>W 81° 23.440'</t>
  </si>
  <si>
    <t>N 25° 50.266'</t>
  </si>
  <si>
    <t>W 81° 23.337'</t>
  </si>
  <si>
    <t>N 25° 50.545'</t>
  </si>
  <si>
    <t>W 81° 23.273'</t>
  </si>
  <si>
    <t>N 25° 50.518'</t>
  </si>
  <si>
    <t>W 81° 23.243'</t>
  </si>
  <si>
    <t>N 25° 50.933'</t>
  </si>
  <si>
    <t>W 81° 23.524'</t>
  </si>
  <si>
    <t>N 25° 50.806'</t>
  </si>
  <si>
    <t>W 81° 23.417'</t>
  </si>
  <si>
    <t>N 25° 50.693'</t>
  </si>
  <si>
    <t>W 81° 23.381'</t>
  </si>
  <si>
    <t>N 25° 50.706'</t>
  </si>
  <si>
    <t>W 81° 23.350'</t>
  </si>
  <si>
    <t/>
  </si>
  <si>
    <t>Leaning</t>
  </si>
  <si>
    <t>Same As D33 But In Zone F Sequence</t>
  </si>
  <si>
    <t>Idle Speed</t>
  </si>
  <si>
    <t xml:space="preserve">Red Light, New  “R 2” </t>
  </si>
  <si>
    <t>Aton, Light, Old “R 2”, Dolphin
Shows A Red “2”. Sign Danger-Shoal, 4 Sides</t>
  </si>
  <si>
    <t>Green Light</t>
  </si>
  <si>
    <t>Red Light</t>
  </si>
  <si>
    <t>Danger-Submerged T-Groin
 Side Damaged</t>
  </si>
  <si>
    <t>Danger-Submerged T-Groin</t>
  </si>
  <si>
    <t>East Side Missing</t>
  </si>
  <si>
    <t>Private</t>
  </si>
  <si>
    <t xml:space="preserve">Private  </t>
  </si>
  <si>
    <t xml:space="preserve">Private </t>
  </si>
  <si>
    <t xml:space="preserve">Shoal Danger Area       </t>
  </si>
  <si>
    <t>Missing Day Marker #19 (Pole Intact)</t>
  </si>
  <si>
    <t>W Side Peeling, Unreadable</t>
  </si>
  <si>
    <t>W Side Peeling, Needs Repair
Not In 2006 Survey</t>
  </si>
  <si>
    <t>Post Leaning</t>
  </si>
  <si>
    <t>W Side Badly Peeling</t>
  </si>
  <si>
    <t>S Side Peeling Badly</t>
  </si>
  <si>
    <t>I Beam Rusting Both Sides</t>
  </si>
  <si>
    <t>Missing - Pole Only</t>
  </si>
  <si>
    <t>Badly Peeling Both Sides</t>
  </si>
  <si>
    <t>Peeling One Corner</t>
  </si>
  <si>
    <t>Badly Peeling &amp; Faded Both Sides</t>
  </si>
  <si>
    <t>Peeling Both Sides</t>
  </si>
  <si>
    <t>Faded, Peeling Both Sides, Dents</t>
  </si>
  <si>
    <t>Faded &amp; Peeling Both Sides</t>
  </si>
  <si>
    <t>Light Fading On Edges</t>
  </si>
  <si>
    <t>Closer Than 2006</t>
  </si>
  <si>
    <t>New. Reflective Tape Very Nice</t>
  </si>
  <si>
    <t>New.  Much Closer Than 2006.</t>
  </si>
  <si>
    <t>One Side Missing (Only 2 Sides)</t>
  </si>
  <si>
    <t>Coon Key Light, Metal Post Corroded Away, Ready To Fall
Need Full Photo</t>
  </si>
  <si>
    <t>G3, Pole Lean, South Side Peeling</t>
  </si>
  <si>
    <t>Pole Tilted, South Side Peeling</t>
  </si>
  <si>
    <t>Peeling S Side</t>
  </si>
  <si>
    <t>Badly Peeling Sw Side</t>
  </si>
  <si>
    <t>Very Bad Peeling S Side</t>
  </si>
  <si>
    <t>Badly Peeling Sw Side
Illegible, Leaning</t>
  </si>
  <si>
    <t>Peeling Ne Side</t>
  </si>
  <si>
    <t>Missing - Lightlist Shows In Mangroves</t>
  </si>
  <si>
    <t>New, But Background Peeling One Side</t>
  </si>
  <si>
    <t>New, But Number Beginning To Peel One Side</t>
  </si>
  <si>
    <t>W Side Unreadable.  E Side Missing</t>
  </si>
  <si>
    <t>Number Faded, Hard To Read</t>
  </si>
  <si>
    <t>Peeling One Side</t>
  </si>
  <si>
    <t>Pile Slight Lean</t>
  </si>
  <si>
    <t>Green Border Peeling</t>
  </si>
  <si>
    <t>Background Peeling E Side</t>
  </si>
  <si>
    <t>W Side Bent. W Side Number Peeling</t>
  </si>
  <si>
    <t>North Sided Faded</t>
  </si>
  <si>
    <t>W Side Number Peeling</t>
  </si>
  <si>
    <t>Short Post But Above Water</t>
  </si>
  <si>
    <t>Recorded Lat Off .068', Google Earth Shows Sign At Ll Location. Photo 51.185</t>
  </si>
  <si>
    <t>Number Peeled Off</t>
  </si>
  <si>
    <t>S Side Hanging Upside Down</t>
  </si>
  <si>
    <t>Bird Nest Obstructing</t>
  </si>
  <si>
    <t>One Side Missing, One Side Upside Down</t>
  </si>
  <si>
    <t>Bg Peeling</t>
  </si>
  <si>
    <t>Sides Different Sizes</t>
  </si>
  <si>
    <t>Starting To Deteriorate</t>
  </si>
  <si>
    <t>One Side Peeling</t>
  </si>
  <si>
    <t>Bg Badly Peeled</t>
  </si>
  <si>
    <t>N Side Number Badly Peeled</t>
  </si>
  <si>
    <t>Some Bg Peel</t>
  </si>
  <si>
    <t>Bg N Side Light Fade</t>
  </si>
  <si>
    <t>V Slight Peel Around Bolts</t>
  </si>
  <si>
    <t>Bg Peel Around Bolts</t>
  </si>
  <si>
    <t>Bad Bg Peel Behind Number</t>
  </si>
  <si>
    <t>Some Bg Fade Se Side</t>
  </si>
  <si>
    <t>Bg Complete Peel S Side, Bg Cracked N Side</t>
  </si>
  <si>
    <t>Slight Peel, Slight Fade</t>
  </si>
  <si>
    <t>Bg Peel E Side</t>
  </si>
  <si>
    <t>W Side Bg Complete Peel</t>
  </si>
  <si>
    <t>Bg Bad Peeling Both Sides</t>
  </si>
  <si>
    <t>W Side Slight Fading</t>
  </si>
  <si>
    <t>New Sign, No Number</t>
  </si>
  <si>
    <t>Post Leaning 15°</t>
  </si>
  <si>
    <t>E Side Missing, Post Leaning 30°</t>
  </si>
  <si>
    <t>Bg Peel Both Sides</t>
  </si>
  <si>
    <t>Bg Badly Peeled Both Sides</t>
  </si>
  <si>
    <t>Half Green One Side. Nest Obscures Number. Peeling</t>
  </si>
  <si>
    <t>Top Of Triangle Broken Off. One Side Bkgn White</t>
  </si>
  <si>
    <t>Nest Obscures Number, Peeling</t>
  </si>
  <si>
    <t>Bkgnd Faded And 1/2 Peeled</t>
  </si>
  <si>
    <t>Nest Hides Part Of Sign</t>
  </si>
  <si>
    <t>New, Moved</t>
  </si>
  <si>
    <t>Both Sides Peeling</t>
  </si>
  <si>
    <t>Number May Be Peeling W Side</t>
  </si>
  <si>
    <t>Slightly Faded</t>
  </si>
  <si>
    <t>Slightly Faded W Side</t>
  </si>
  <si>
    <t>Barely Legible - Too Dirty</t>
  </si>
  <si>
    <t>Light And Tower Missing, Marked By Buoys</t>
  </si>
  <si>
    <t>Leaning, Some Bg Peel</t>
  </si>
  <si>
    <t>Almost Totally Submerged</t>
  </si>
  <si>
    <t>One Side Missing</t>
  </si>
  <si>
    <t xml:space="preserve">Preferred Channel 3 Sides (W / N / E) </t>
  </si>
  <si>
    <t xml:space="preserve">Not On Light List. </t>
  </si>
  <si>
    <t>Far From Light List.</t>
  </si>
  <si>
    <t>W 81° 45.024’</t>
  </si>
  <si>
    <t>W 81° 44.527’</t>
  </si>
  <si>
    <t>Nn84</t>
  </si>
  <si>
    <t>Nn85</t>
  </si>
  <si>
    <t>Pp04</t>
  </si>
  <si>
    <t>Pp14</t>
  </si>
  <si>
    <t>Pp06</t>
  </si>
  <si>
    <t>Pp08</t>
  </si>
  <si>
    <t>Pp09</t>
  </si>
  <si>
    <t>Pp10</t>
  </si>
  <si>
    <t>Pp11</t>
  </si>
  <si>
    <t>Pp12</t>
  </si>
  <si>
    <t>Qq11</t>
  </si>
  <si>
    <t>Qq12</t>
  </si>
  <si>
    <t>Qq13</t>
  </si>
  <si>
    <t>Qq14</t>
  </si>
  <si>
    <t>Qq15</t>
  </si>
  <si>
    <t>Qq16</t>
  </si>
  <si>
    <t>Qq17</t>
  </si>
  <si>
    <t>Qq18</t>
  </si>
  <si>
    <t>Qq19</t>
  </si>
  <si>
    <t>Qq20</t>
  </si>
  <si>
    <t>Qq21</t>
  </si>
  <si>
    <t>Qq22</t>
  </si>
  <si>
    <t>Qq23</t>
  </si>
  <si>
    <t>Qq24</t>
  </si>
  <si>
    <t>Qq25</t>
  </si>
  <si>
    <t>Us35</t>
  </si>
  <si>
    <t>Us36</t>
  </si>
  <si>
    <t>Us37</t>
  </si>
  <si>
    <t>Uw38</t>
  </si>
  <si>
    <t>Uw39</t>
  </si>
  <si>
    <t>Uw40</t>
  </si>
  <si>
    <t>Uw41</t>
  </si>
  <si>
    <t>Uw42</t>
  </si>
  <si>
    <t>Uw43</t>
  </si>
  <si>
    <t>N Obst Light1</t>
  </si>
  <si>
    <t>N Obst Light2</t>
  </si>
  <si>
    <t>C Obst Light</t>
  </si>
  <si>
    <t>S Obst Light1</t>
  </si>
  <si>
    <t>S Obst Light2</t>
  </si>
  <si>
    <t>Pp07</t>
  </si>
  <si>
    <t>Us33</t>
  </si>
  <si>
    <t>Us34</t>
  </si>
  <si>
    <t>Us32</t>
  </si>
  <si>
    <t>Isles Of Capri Daybeacon 4</t>
  </si>
  <si>
    <t>C Obst 2</t>
  </si>
  <si>
    <t>C Obst1</t>
  </si>
  <si>
    <t>S Obst</t>
  </si>
  <si>
    <t>N Obst</t>
  </si>
  <si>
    <t>USCG</t>
  </si>
  <si>
    <t>County</t>
  </si>
  <si>
    <t>City</t>
  </si>
  <si>
    <t>Obst D</t>
  </si>
  <si>
    <t>Obst C</t>
  </si>
  <si>
    <t>Obst A</t>
  </si>
  <si>
    <t>Obst B</t>
  </si>
  <si>
    <t>Obst Light</t>
  </si>
  <si>
    <t>Shoal B</t>
  </si>
  <si>
    <t>Shoal A</t>
  </si>
  <si>
    <t>Missing. At Base Of Yacht Club Pier?</t>
  </si>
  <si>
    <t>W 81° 41.842'</t>
  </si>
  <si>
    <t>W 81° 41.851'</t>
  </si>
  <si>
    <t>Missing, replaced by blue float</t>
  </si>
  <si>
    <t>Zone ID</t>
  </si>
  <si>
    <t>Marker odd/even</t>
  </si>
  <si>
    <t>even</t>
  </si>
  <si>
    <t>odd</t>
  </si>
  <si>
    <t>no</t>
  </si>
  <si>
    <t>N 25° 54.596'</t>
  </si>
  <si>
    <t>N 25° 53.286'</t>
  </si>
  <si>
    <t>W 81° 41.150'</t>
  </si>
  <si>
    <t>Mpo</t>
  </si>
  <si>
    <t>Mos</t>
  </si>
  <si>
    <t>LL LAT (deg)</t>
  </si>
  <si>
    <t>LL LON (deg)</t>
  </si>
  <si>
    <t>W 81° 43.645'</t>
  </si>
  <si>
    <t>N 25° 52.932'</t>
  </si>
  <si>
    <t>N 25° 58.465'</t>
  </si>
  <si>
    <t>N 25° 58.589'</t>
  </si>
  <si>
    <t>N 25° 58.613'</t>
  </si>
  <si>
    <t>N 25° 58.743'</t>
  </si>
  <si>
    <t>N 25° 58.767'</t>
  </si>
  <si>
    <t>N 25° 58.794'</t>
  </si>
  <si>
    <t>N 25° 58.843'</t>
  </si>
  <si>
    <t>N 25° 58.881'</t>
  </si>
  <si>
    <t>N 25° 58.997'</t>
  </si>
  <si>
    <t>N 25° 59.088'</t>
  </si>
  <si>
    <t>N 25° 59.091'</t>
  </si>
  <si>
    <t>N 25° 59.096'</t>
  </si>
  <si>
    <t>N 25° 59.099'</t>
  </si>
  <si>
    <t>N 25° 59.130'</t>
  </si>
  <si>
    <t>N 25° 59.133'</t>
  </si>
  <si>
    <t>N 25° 59.134'</t>
  </si>
  <si>
    <t>N 25° 59.327'</t>
  </si>
  <si>
    <t>N 25° 59.468'</t>
  </si>
  <si>
    <t>On 11430</t>
  </si>
  <si>
    <t>y</t>
  </si>
  <si>
    <t>n</t>
  </si>
  <si>
    <t>IMG_1632</t>
  </si>
  <si>
    <t>IMG_1633</t>
  </si>
  <si>
    <t>IMG_1634</t>
  </si>
  <si>
    <t>IMG_1635</t>
  </si>
  <si>
    <t>IMG_1636</t>
  </si>
  <si>
    <t>IMG_1637</t>
  </si>
  <si>
    <t>IMG_1638</t>
  </si>
  <si>
    <t>IMG_1639</t>
  </si>
  <si>
    <t>IMG_1642</t>
  </si>
  <si>
    <t>IMG_1643</t>
  </si>
  <si>
    <t>IMG_1644</t>
  </si>
  <si>
    <t>IMG_1645</t>
  </si>
  <si>
    <t>IMG_1646</t>
  </si>
  <si>
    <t>IMG_1648</t>
  </si>
  <si>
    <t>IMG_1650</t>
  </si>
  <si>
    <t>Leaning &amp; Peeling. Sign is R4 - wrong sign.</t>
  </si>
  <si>
    <t>Marker Designation</t>
  </si>
  <si>
    <t>N 25° 58.510'</t>
  </si>
  <si>
    <t>Channel Into Moran's Marina.</t>
  </si>
  <si>
    <t>Channel Into Moran's Marina. Both Sides Of Marker Are Missing</t>
  </si>
  <si>
    <t>W 81° 42.742'</t>
  </si>
  <si>
    <t>Light, Sign "Rocks".  Light works Fl W 2 sec.</t>
  </si>
  <si>
    <t>Light, Sign "Rocks" Light Works Fl W 2 sec</t>
  </si>
  <si>
    <t>Yes</t>
  </si>
  <si>
    <t>N 25° 58.221'</t>
  </si>
  <si>
    <t>N 25° 58.051'</t>
  </si>
  <si>
    <t>N 25° 58.108'</t>
  </si>
  <si>
    <t>N 25° 58.482'</t>
  </si>
  <si>
    <t>N 25° 58.295'</t>
  </si>
  <si>
    <t>N 25° 58.173'</t>
  </si>
  <si>
    <t>W 81° 43.902'</t>
  </si>
  <si>
    <t>Missing, red buoy marks approximate spot</t>
  </si>
  <si>
    <t>Like new</t>
  </si>
  <si>
    <t>N 25° 57.805'</t>
  </si>
  <si>
    <t>Like New</t>
  </si>
  <si>
    <t>N 25° 57.721'</t>
  </si>
  <si>
    <t>Like new, But Number Beginning To Peel N Side</t>
  </si>
  <si>
    <t>W 81° 44.245'</t>
  </si>
  <si>
    <t>N 25° 57.626'</t>
  </si>
  <si>
    <t>N 25° 57.415'</t>
  </si>
  <si>
    <t>W 81° 43.897'</t>
  </si>
  <si>
    <t>N 25° 57.316'</t>
  </si>
  <si>
    <t>N 25° 57.739'</t>
  </si>
  <si>
    <t>N 25° 57.704'</t>
  </si>
  <si>
    <t>N 25° 57.475'</t>
  </si>
  <si>
    <t>W 81° 44.608'</t>
  </si>
  <si>
    <t>N 25° 58.609'</t>
  </si>
  <si>
    <t>W 81° 44.478'</t>
  </si>
  <si>
    <t>N 25° 58.590'</t>
  </si>
  <si>
    <t>W 81° 44.460'</t>
  </si>
  <si>
    <t>N 25° 58.793'</t>
  </si>
  <si>
    <t>W 81° 44.294'</t>
  </si>
  <si>
    <t>N 25° 58.880'</t>
  </si>
  <si>
    <t>N 25° 58.842'</t>
  </si>
  <si>
    <t>W 81° 44.340'</t>
  </si>
  <si>
    <t>Sort Order</t>
  </si>
  <si>
    <t>N 25° 59.326'</t>
  </si>
  <si>
    <t>W 81° 44.533'</t>
  </si>
  <si>
    <t>N 25° 58.771'</t>
  </si>
  <si>
    <t>W 81° 44.232'</t>
  </si>
  <si>
    <t>LAT (dms)</t>
  </si>
  <si>
    <t>LON (dms)</t>
  </si>
  <si>
    <t>W side folded 180 deg and loose. E side folded 90 deg and bg peel</t>
  </si>
  <si>
    <t>Zone</t>
  </si>
  <si>
    <t>A</t>
  </si>
  <si>
    <t>B</t>
  </si>
  <si>
    <t>C</t>
  </si>
  <si>
    <t>D</t>
  </si>
  <si>
    <t>E</t>
  </si>
  <si>
    <t>H</t>
  </si>
  <si>
    <t>I</t>
  </si>
  <si>
    <t>J</t>
  </si>
  <si>
    <t>K</t>
  </si>
  <si>
    <t>L</t>
  </si>
  <si>
    <t>N</t>
  </si>
  <si>
    <t>Q</t>
  </si>
  <si>
    <t>S</t>
  </si>
  <si>
    <t>T</t>
  </si>
  <si>
    <t>U</t>
  </si>
  <si>
    <t>Pp</t>
  </si>
  <si>
    <t>Qq</t>
  </si>
  <si>
    <t>Us</t>
  </si>
  <si>
    <t>Uw</t>
  </si>
  <si>
    <t>Nn</t>
  </si>
  <si>
    <t>N 25° 51.990'</t>
  </si>
  <si>
    <t>W 81° 32.243'</t>
  </si>
  <si>
    <t>N 25° 51.391'</t>
  </si>
  <si>
    <t>W 81° 32.227'</t>
  </si>
  <si>
    <t>N 25° 51.410'</t>
  </si>
  <si>
    <t>W 81° 32.235'</t>
  </si>
  <si>
    <t>S Side Bg Total Peel, pile also has instrument box, antenna, solar panel.</t>
  </si>
  <si>
    <t>N 25° 53.911'</t>
  </si>
  <si>
    <t>W 81° 31.031'</t>
  </si>
  <si>
    <t>N 25° 53.909'</t>
  </si>
  <si>
    <t>W 81° 31.027'</t>
  </si>
  <si>
    <t>N 25° 51.117'</t>
  </si>
  <si>
    <t>W 81° 32.281'</t>
  </si>
  <si>
    <t>N 25° 51.152'</t>
  </si>
  <si>
    <t>W 81° 32.260'</t>
  </si>
  <si>
    <t>N 25° 51.939'</t>
  </si>
  <si>
    <t>W 81° 32.265'</t>
  </si>
  <si>
    <t>N 25° 51.991'</t>
  </si>
  <si>
    <t>W 81° 32.067'</t>
  </si>
  <si>
    <t>N 25° 52.041'</t>
  </si>
  <si>
    <t>Pile at surface, replaced by red float</t>
  </si>
  <si>
    <t>W 81° 32.047'</t>
  </si>
  <si>
    <t>SW side missing</t>
  </si>
  <si>
    <t>Leaning 50 deg, sign nearly in water</t>
  </si>
  <si>
    <t>N 25° 52.080'</t>
  </si>
  <si>
    <t>W 81° 31.990'</t>
  </si>
  <si>
    <t>Lean 50 deg.  Bad bg peel SW side</t>
  </si>
  <si>
    <t>W 81° 31.700'</t>
  </si>
  <si>
    <t>Lean 30 deg, twisted 80 deg</t>
  </si>
  <si>
    <t>50 deg lean. SW side bg peel</t>
  </si>
  <si>
    <t>W 81° 31.665'</t>
  </si>
  <si>
    <t>N 25° 53.318'</t>
  </si>
  <si>
    <t>W 81° 31.620'</t>
  </si>
  <si>
    <t>lean 40 deg, NE side missing</t>
  </si>
  <si>
    <t>W 81° 31.516'</t>
  </si>
  <si>
    <t>N 25° 53.538'</t>
  </si>
  <si>
    <t>W 81° 31.345'</t>
  </si>
  <si>
    <t>Missing, repl. with blue float</t>
  </si>
  <si>
    <t>Good</t>
  </si>
  <si>
    <t>N 25° 53.606'</t>
  </si>
  <si>
    <t>W 81° 31.254'</t>
  </si>
  <si>
    <t>N 25° 53.652'</t>
  </si>
  <si>
    <t>W 81° 31.194'</t>
  </si>
  <si>
    <t>N 25° 53.742'</t>
  </si>
  <si>
    <t>W 81° 31.125'</t>
  </si>
  <si>
    <t>Very good</t>
  </si>
  <si>
    <t>W 81° 30.965'</t>
  </si>
  <si>
    <t>Post Leaning 20°</t>
  </si>
  <si>
    <t>NE Side Missing</t>
  </si>
  <si>
    <t>N 25° 54.148'</t>
  </si>
  <si>
    <t>W 81° 30.764'</t>
  </si>
  <si>
    <t>W 81° 30.675'</t>
  </si>
  <si>
    <t>W 81° 30.669'</t>
  </si>
  <si>
    <t>N 25° 54.179'</t>
  </si>
  <si>
    <t>W 81° 30.689'</t>
  </si>
  <si>
    <t>NE side Upside Down, lean 30 deg</t>
  </si>
  <si>
    <t>W 81° 30.647'</t>
  </si>
  <si>
    <t>Good. Has instrument box &amp; solar panel</t>
  </si>
  <si>
    <t>N 25° 54.569'</t>
  </si>
  <si>
    <t>W 81° 30.623'</t>
  </si>
  <si>
    <t>lean 35 deg.  SW side obscured by bird poop</t>
  </si>
  <si>
    <t>N 25° 54.647'</t>
  </si>
  <si>
    <t>W 81° 30.547'</t>
  </si>
  <si>
    <t>Lean 20 deg, twisted 50 deg</t>
  </si>
  <si>
    <t>N 25° 51.966'</t>
  </si>
  <si>
    <t>W 81° 32.234'</t>
  </si>
  <si>
    <t>One side bent, NE side bg peel</t>
  </si>
  <si>
    <t>N 25° 52.003'</t>
  </si>
  <si>
    <t>W 81° 32.171'</t>
  </si>
  <si>
    <t>East side bg peeling</t>
  </si>
  <si>
    <t>Leaning 30 deg, E side not legible</t>
  </si>
  <si>
    <t>Slight lean, otherwise good</t>
  </si>
  <si>
    <t>West side missing, East side peeling</t>
  </si>
  <si>
    <t>W side missing, E side no number or color</t>
  </si>
  <si>
    <t>N 25° 54.486'</t>
  </si>
  <si>
    <t>W 81° 43.530'</t>
  </si>
  <si>
    <t>West side missing</t>
  </si>
  <si>
    <t>N 25° 54.338'</t>
  </si>
  <si>
    <t>Minor bg peeling around bolts</t>
  </si>
  <si>
    <t>E side badly bent. W side bent and bad bg peel</t>
  </si>
  <si>
    <t>W 81° 42.940'</t>
  </si>
  <si>
    <t>N 25° 54.496'</t>
  </si>
  <si>
    <t>Post Leaning slightly, sign like new</t>
  </si>
  <si>
    <t>bg peel both sides, 
(photo pdf shows incorrect longitude)</t>
  </si>
  <si>
    <t>W 81° 41.608'</t>
  </si>
  <si>
    <t>Sign like new, post also has manatee zone 30 mph both sides</t>
  </si>
  <si>
    <t>Sign like new</t>
  </si>
  <si>
    <t>W Side bad bg peel</t>
  </si>
  <si>
    <t>N 25° 54.221'</t>
  </si>
  <si>
    <t>W 81° 42.152'</t>
  </si>
  <si>
    <t>Bad bg peel both sides. Number partially peeled</t>
  </si>
  <si>
    <t>W 81° 42.610'</t>
  </si>
  <si>
    <t>W 81° 41.667'</t>
  </si>
  <si>
    <t>N 25° 54.550'</t>
  </si>
  <si>
    <t>W 81° 41.603'</t>
  </si>
  <si>
    <t>Leaning 40 deg, N side faded and no number, S side sign like new</t>
  </si>
  <si>
    <t>Sign like new. Steel post rusted part way through</t>
  </si>
  <si>
    <t>N 25° 54.400'</t>
  </si>
  <si>
    <t>W 81° 41.639'</t>
  </si>
  <si>
    <t>I Beam Rusting part way through.  East side bg peel, W side bg fade</t>
  </si>
  <si>
    <t>W 81° 41.587'</t>
  </si>
  <si>
    <t>N 25° 54.256'</t>
  </si>
  <si>
    <t>N 25° 54.133'</t>
  </si>
  <si>
    <t>W 81° 41.606'</t>
  </si>
  <si>
    <t>W 81° 41.593'</t>
  </si>
  <si>
    <t>N 25° 54.105'</t>
  </si>
  <si>
    <t>N 25° 52.907'</t>
  </si>
  <si>
    <t>Pile only</t>
  </si>
  <si>
    <t>N 25° 55.575'</t>
  </si>
  <si>
    <t>Faded bg west side, peeling bg east side</t>
  </si>
  <si>
    <t>W 81° 38.745'</t>
  </si>
  <si>
    <t>W 81° 39.028'</t>
  </si>
  <si>
    <t>N 25° 55.825'</t>
  </si>
  <si>
    <t>W 81° 39.206'</t>
  </si>
  <si>
    <t>Leaning 15 deg.  North side missing</t>
  </si>
  <si>
    <t>No Position Measmt</t>
  </si>
  <si>
    <t>N 25° 51.155'</t>
  </si>
  <si>
    <t>W 81° 32.257'</t>
  </si>
  <si>
    <t>N 25° 50.152'</t>
  </si>
  <si>
    <t>Under Water (DANGER)</t>
  </si>
  <si>
    <t>Mm36</t>
  </si>
  <si>
    <t>Mm44</t>
  </si>
  <si>
    <t>Mm37</t>
  </si>
  <si>
    <t>Mm43</t>
  </si>
  <si>
    <t>Mm38</t>
  </si>
  <si>
    <t>Mm42</t>
  </si>
  <si>
    <t>Mm39</t>
  </si>
  <si>
    <t>Mm41</t>
  </si>
  <si>
    <t>W 81° 28.071'</t>
  </si>
  <si>
    <t>Wood pile</t>
  </si>
  <si>
    <t>N 25° 48.657'</t>
  </si>
  <si>
    <t>W 81° 27.664'</t>
  </si>
  <si>
    <t>W 81° 26.639'</t>
  </si>
  <si>
    <t>Like new. Wood pile</t>
  </si>
  <si>
    <t>N 25° 49.672'</t>
  </si>
  <si>
    <t xml:space="preserve">Green light. Like new. Wood pile. </t>
  </si>
  <si>
    <t>N 25° 49.652'</t>
  </si>
  <si>
    <t>W 81° 26.046'</t>
  </si>
  <si>
    <t>W side bg wrinkle</t>
  </si>
  <si>
    <t>N 25° 49.611'</t>
  </si>
  <si>
    <t>W 81° 25.801'</t>
  </si>
  <si>
    <t>N 25° 49.621'</t>
  </si>
  <si>
    <t>N 25° 49.643'</t>
  </si>
  <si>
    <t>W 81° 25.651'</t>
  </si>
  <si>
    <t>N 25° 49.609'</t>
  </si>
  <si>
    <t>W 81° 25.639'</t>
  </si>
  <si>
    <t>W 81° 25.599'</t>
  </si>
  <si>
    <t>N 25° 49.696'</t>
  </si>
  <si>
    <t>N 25° 49.864'</t>
  </si>
  <si>
    <t>N 25° 49.970'</t>
  </si>
  <si>
    <t>W 81° 25.412'</t>
  </si>
  <si>
    <t>Green light. Steel I-beam pile</t>
  </si>
  <si>
    <t>Red light. Like new. Wood pile</t>
  </si>
  <si>
    <t>W 81° 25.301'</t>
  </si>
  <si>
    <t>N 25° 49.990'</t>
  </si>
  <si>
    <t>W 81° 25.103'</t>
  </si>
  <si>
    <t>N 25° 50.068'</t>
  </si>
  <si>
    <t>Like new.  Black pipe pile.</t>
  </si>
  <si>
    <t>N 25° 50.042'</t>
  </si>
  <si>
    <t>W 81° 25.089'</t>
  </si>
  <si>
    <t>W 81° 24.853'</t>
  </si>
  <si>
    <t>N 25° 50.122'</t>
  </si>
  <si>
    <t>Like new sign.  Concrete pile. 
Lean 15 deg</t>
  </si>
  <si>
    <t>N 25° 50.193'</t>
  </si>
  <si>
    <t>Red light. Like new dayboards. 
Steel I-beam</t>
  </si>
  <si>
    <t>N 25° 50.233'</t>
  </si>
  <si>
    <t>W 81° 24.609'</t>
  </si>
  <si>
    <t>N 25° 50.341'</t>
  </si>
  <si>
    <t>N 25° 50.459'</t>
  </si>
  <si>
    <t>W 81° 24.364'</t>
  </si>
  <si>
    <t>Metal I-beam rusting away near base</t>
  </si>
  <si>
    <t>N 25° 50.456'</t>
  </si>
  <si>
    <t>W 81° 24.350'</t>
  </si>
  <si>
    <t>Like new dayboards. Steel I-beam pile rusting away at base.</t>
  </si>
  <si>
    <t>N 25° 50.723'</t>
  </si>
  <si>
    <t>Steel I-beam pile rusting</t>
  </si>
  <si>
    <t>N 25° 50.712'</t>
  </si>
  <si>
    <t>W 81° 24.083'</t>
  </si>
  <si>
    <t>N 25° 50.987'</t>
  </si>
  <si>
    <t>Like new.  Wood pile.</t>
  </si>
  <si>
    <t>N 25° 50.979'</t>
  </si>
  <si>
    <t>Dayboards like new. Steel I-beam pile rusting</t>
  </si>
  <si>
    <t>N 25° 51.186'</t>
  </si>
  <si>
    <t>W 81° 23.572'</t>
  </si>
  <si>
    <t>N 25° 51.204'</t>
  </si>
  <si>
    <t>W 81° 23.463'</t>
  </si>
  <si>
    <t>Like new. Wood pile.</t>
  </si>
  <si>
    <t>N 25° 51.203'</t>
  </si>
  <si>
    <t xml:space="preserve"> Dayboards like new. Wood pile.
Lean 15 deg</t>
  </si>
  <si>
    <t>N 25° 51.230'</t>
  </si>
  <si>
    <t>Dayboard like new. Concrete pile.</t>
  </si>
  <si>
    <t>W 81° 23.310'</t>
  </si>
  <si>
    <t>Dayboard like new. Wood pile.</t>
  </si>
  <si>
    <t>N 25° 51.438'</t>
  </si>
  <si>
    <t>W 81° 23.340'</t>
  </si>
  <si>
    <t>N 25° 51.557'</t>
  </si>
  <si>
    <t>W 81° 23.234'</t>
  </si>
  <si>
    <t>N 25° 51.776'</t>
  </si>
  <si>
    <t>Dayboard like new. Concrete pile. 
Lean 10 deg.</t>
  </si>
  <si>
    <t>W 81° 23.530'</t>
  </si>
  <si>
    <t>Green light. Concrete pile. Dayboards like new</t>
  </si>
  <si>
    <t>W 81° 23.316'</t>
  </si>
  <si>
    <t>Dayboards like new. Wood pile</t>
  </si>
  <si>
    <t>N 25° 51.889'</t>
  </si>
  <si>
    <t>W 81° 23.307'</t>
  </si>
  <si>
    <t>N 25° 51.920'</t>
  </si>
  <si>
    <t>W 81° 23.320'</t>
  </si>
  <si>
    <t xml:space="preserve">Dayboard like new. Concrete pile. </t>
  </si>
  <si>
    <t>N 25° 51.931'</t>
  </si>
  <si>
    <t>W 81° 23.264'</t>
  </si>
  <si>
    <t>N 25° 52.016'</t>
  </si>
  <si>
    <t>W 81° 23.137'</t>
  </si>
  <si>
    <t>N 25° 52.037'</t>
  </si>
  <si>
    <t>Dayboard like new.  Steel I beam pile good condition</t>
  </si>
  <si>
    <t>Missing completely</t>
  </si>
  <si>
    <t>Red Light. Dayboards like new. Steel I-beam pile rusting</t>
  </si>
  <si>
    <t>Red light. New black pipe pile</t>
  </si>
  <si>
    <t>Red light.  Dayboard like new</t>
  </si>
  <si>
    <t>W Side Number Peeling off</t>
  </si>
  <si>
    <t>Good condition.  Very short.</t>
  </si>
  <si>
    <t>Missing completely?</t>
  </si>
  <si>
    <t>East Side MIssing</t>
  </si>
  <si>
    <t>West side paint poor. Leaning 20 deg</t>
  </si>
  <si>
    <t>Daymarker completely missing.  Green buoy with number 23 in it's place.</t>
  </si>
  <si>
    <t>Like new. Wood pile is short - sign less than 1.5  ft above high tide</t>
  </si>
  <si>
    <t>N 25° 53.290'</t>
  </si>
  <si>
    <t>W 81° 41.459'</t>
  </si>
  <si>
    <t>Leaning 45 deg; barely above water, wood pile</t>
  </si>
  <si>
    <t>N 25° 53.469'</t>
  </si>
  <si>
    <t>Like new; wood pile</t>
  </si>
  <si>
    <t>W 81° 41.981'</t>
  </si>
  <si>
    <t>N 25° 53.572'</t>
  </si>
  <si>
    <t>W 81° 42.257'</t>
  </si>
  <si>
    <t>N 25° 53.702'</t>
  </si>
  <si>
    <t>W 81° 42.410'</t>
  </si>
  <si>
    <t>W 81° 42.645'</t>
  </si>
  <si>
    <t>N 25° 53.628'</t>
  </si>
  <si>
    <t>W 81° 41.745'</t>
  </si>
  <si>
    <t>New; wood pile</t>
  </si>
  <si>
    <t>N 25° 50.786'</t>
  </si>
  <si>
    <t>W 81° 40.608'</t>
  </si>
  <si>
    <t>N 25° 51.415'</t>
  </si>
  <si>
    <t>W 81° 40.329'</t>
  </si>
  <si>
    <t>Wood pile 10 deg Lean</t>
  </si>
  <si>
    <t>Wood pile; slightly leaning, south side missing</t>
  </si>
  <si>
    <t>N 25° 51.915'</t>
  </si>
  <si>
    <t>Wood pile. One Side Missing</t>
  </si>
  <si>
    <t>Wood pile. Both sides missing.</t>
  </si>
  <si>
    <t>N 25° 51.949'</t>
  </si>
  <si>
    <t>W 81° 40.125'</t>
  </si>
  <si>
    <t>N 25° 52.188'</t>
  </si>
  <si>
    <t>W 81° 40.110'</t>
  </si>
  <si>
    <t>Wood pile lean 20 deg. One side bent.</t>
  </si>
  <si>
    <t>W 81° 40.322'</t>
  </si>
  <si>
    <t>Wood pile lean 20 deg. No signs</t>
  </si>
  <si>
    <t>N 25° 52.979'</t>
  </si>
  <si>
    <t>W 81° 40.045'</t>
  </si>
  <si>
    <t>Wood pile.  Like new.</t>
  </si>
  <si>
    <t>Sign bent. Numeral "6" peeled one side but still legible. Wood pile.</t>
  </si>
  <si>
    <t>Just Sticking Out Of Water</t>
  </si>
  <si>
    <t>Wood pile. Reflective background faded one side</t>
  </si>
  <si>
    <t>Wood pile. Reflective background faded both sides</t>
  </si>
  <si>
    <t>Wood pile; slightly leaning, background faded, sign bent</t>
  </si>
  <si>
    <t>N 25° 55.039'</t>
  </si>
  <si>
    <t>W 81° 36.701'</t>
  </si>
  <si>
    <t>W 81° 36.564'</t>
  </si>
  <si>
    <t>N 25° 55.542'</t>
  </si>
  <si>
    <t>W 81° 36.471'</t>
  </si>
  <si>
    <t>W 81° 36.378'</t>
  </si>
  <si>
    <t>N 25° 55.691'</t>
  </si>
  <si>
    <t>W 81° 36.203'</t>
  </si>
  <si>
    <t>N 25° 55.822'</t>
  </si>
  <si>
    <t>N 25° 55.879'</t>
  </si>
  <si>
    <t>W 81° 35.884'</t>
  </si>
  <si>
    <t>N 25° 55.994'</t>
  </si>
  <si>
    <t>W 81° 35.757'</t>
  </si>
  <si>
    <t>N 25° 56.082'</t>
  </si>
  <si>
    <t>W 81° 35.685'</t>
  </si>
  <si>
    <t>Starting To Deteriorate. Longetude off,020 according to satillite view &amp; photo.</t>
  </si>
  <si>
    <t>N 25° 56.197'</t>
  </si>
  <si>
    <t>W 81° 35.565'</t>
  </si>
  <si>
    <t>N 25° 56.288'</t>
  </si>
  <si>
    <t>W 81° 35.477'</t>
  </si>
  <si>
    <t>N 25° 56.999'</t>
  </si>
  <si>
    <t>W 81° 35.202'</t>
  </si>
  <si>
    <t>N 25° 57.495'</t>
  </si>
  <si>
    <t>W 81° 35.039'</t>
  </si>
  <si>
    <t>N 25° 57.620'</t>
  </si>
  <si>
    <t>W 81° 34.974'</t>
  </si>
  <si>
    <t>N 25° 57.587'</t>
  </si>
  <si>
    <t>W 81° 35.082'</t>
  </si>
  <si>
    <t>W 81° 35.166'</t>
  </si>
  <si>
    <t>N 25° 57.781'</t>
  </si>
  <si>
    <t>W 81° 35.138'</t>
  </si>
  <si>
    <t>N 25° 57.878'</t>
  </si>
  <si>
    <t>W 81° 35.294'</t>
  </si>
  <si>
    <t>N 25° 57.912'</t>
  </si>
  <si>
    <t>W 81° 35.283'</t>
  </si>
  <si>
    <t>W 81° 35.293'</t>
  </si>
  <si>
    <t>N 25° 57.962'</t>
  </si>
  <si>
    <t>W 81° 35.301'</t>
  </si>
  <si>
    <t>N 25° 58.021'</t>
  </si>
  <si>
    <t>W 81° 35.298'</t>
  </si>
  <si>
    <t>N 25° 58.048'</t>
  </si>
  <si>
    <t>W 81° 35.311'</t>
  </si>
  <si>
    <t>N 25° 58.065'</t>
  </si>
  <si>
    <t>N 25° 58.047'</t>
  </si>
  <si>
    <t>N 25° 58.124'</t>
  </si>
  <si>
    <t>W 81° 35.525'</t>
  </si>
  <si>
    <t>W 81° 35.368'</t>
  </si>
  <si>
    <t>N 25° 55.226'</t>
  </si>
  <si>
    <t>N 25° 55.583'</t>
  </si>
  <si>
    <t>W 81° 38.256'</t>
  </si>
  <si>
    <t>N 25° 53.999'</t>
  </si>
  <si>
    <t>N 25° 54.624'</t>
  </si>
  <si>
    <t>W 81° 38.276'</t>
  </si>
  <si>
    <t>W 81° 38.347'</t>
  </si>
  <si>
    <t>N 25° 54.899'</t>
  </si>
  <si>
    <t>N88</t>
  </si>
  <si>
    <t>W 81° 38.489'</t>
  </si>
  <si>
    <t>N 25° 55.225'</t>
  </si>
  <si>
    <t>N 25° 54.994'</t>
  </si>
  <si>
    <t>W 81° 38.408'</t>
  </si>
  <si>
    <t>Port of Islands Marina Daybeacon 3</t>
  </si>
  <si>
    <t>Port of Islands Marina Daybeacon 4</t>
  </si>
  <si>
    <t>Port of Islands Marina Daybeacon 5</t>
  </si>
  <si>
    <t>Port of Islands Marina Daybeacon 6</t>
  </si>
  <si>
    <t>Port of Islands Marina Daybeacon 8</t>
  </si>
  <si>
    <t>Port of Islands Marina Daybeacon 10</t>
  </si>
  <si>
    <t>Port of Islands Marina Daybeacon 11</t>
  </si>
  <si>
    <t>Port of Islands Marina Daybeacon 12</t>
  </si>
  <si>
    <t>Port of Islands Marina Daybeacon 13</t>
  </si>
  <si>
    <t>Port of Islands Marina Daybeacon 15</t>
  </si>
  <si>
    <t>Port of Islands Marina Daybeacon 17</t>
  </si>
  <si>
    <t>Port of Islands Marina Daybeacon 19</t>
  </si>
  <si>
    <t>Port of Islands Marina Daybeacon 23</t>
  </si>
  <si>
    <t>Port of Islands Marina Daybeacon 24</t>
  </si>
  <si>
    <t>Port of Islands Marina Daybeacon 26</t>
  </si>
  <si>
    <t>Port of Islands Marina Daybeacon 27</t>
  </si>
  <si>
    <t>Port of Islands Marina Daybeacon 28</t>
  </si>
  <si>
    <t>Port of Islands Marina Daybeacon 29</t>
  </si>
  <si>
    <t>Port of Islands Marina Daybeacon 31</t>
  </si>
  <si>
    <t>Port of Islands Marina Daybeacon 32</t>
  </si>
  <si>
    <t>Port of Islands Marina Daybeacon 33</t>
  </si>
  <si>
    <t>Port of Islands Marina Daybeacon 34</t>
  </si>
  <si>
    <t>Port of Islands Marina Daybeacon 35</t>
  </si>
  <si>
    <t>Port of Islands Marina Daybeacon 36</t>
  </si>
  <si>
    <t>Port of Islands Marina Daybeacon 37</t>
  </si>
  <si>
    <t>Port of Islands Marina Daybeacon 38</t>
  </si>
  <si>
    <t>Port of Islands Marina Daybeacon 39</t>
  </si>
  <si>
    <t>Port of Islands Marina Daybeacon 41</t>
  </si>
  <si>
    <t>Port of Islands Marina Daybeacon 42</t>
  </si>
  <si>
    <t>Port of Islands Marina Daybeacon 43</t>
  </si>
  <si>
    <t>Port of Islands Marina Daybeacon 44</t>
  </si>
  <si>
    <t>CZM</t>
  </si>
  <si>
    <t>N 25° 53.504'</t>
  </si>
  <si>
    <t>W 81° 31.446'</t>
  </si>
  <si>
    <t>W 81° 43.365'</t>
  </si>
  <si>
    <t>N 25° 58.058'</t>
  </si>
  <si>
    <t>W 81° 43.534'</t>
  </si>
  <si>
    <t>Background fading</t>
  </si>
  <si>
    <t>Signs bent small amount</t>
  </si>
  <si>
    <t>N 25° 58.294'</t>
  </si>
  <si>
    <t>N 25° 57.991'</t>
  </si>
  <si>
    <t>W 81° 43.883'</t>
  </si>
  <si>
    <t>Missing, red buoy marks spot</t>
  </si>
  <si>
    <t>Number barely visible NE Side, but in dark shadow</t>
  </si>
  <si>
    <t>Number barely visible N Side but in dark shadow</t>
  </si>
  <si>
    <t>N 25° 57.303'</t>
  </si>
  <si>
    <t>USCGA: New</t>
  </si>
  <si>
    <t>USCGA: Black pipe pile. Leaning 50 deg. Sign mostly submerged 1.5 hr before high tide.</t>
  </si>
  <si>
    <t>USCGA: Missing completely</t>
  </si>
  <si>
    <t>USCGA: Missing</t>
  </si>
  <si>
    <t>USCGA: Good</t>
  </si>
  <si>
    <t>USCGA: Missing - knocked down by large boat</t>
  </si>
  <si>
    <t>USCGA: 1/2 Missing</t>
  </si>
  <si>
    <t xml:space="preserve">USCGA: Missing </t>
  </si>
  <si>
    <t>USCGA: One side missing</t>
  </si>
  <si>
    <t>USCGA: Tilt 30 Deg</t>
  </si>
  <si>
    <t>USCGA: Under Water</t>
  </si>
  <si>
    <t>USCGA: missing, replaced by red float</t>
  </si>
  <si>
    <t>USCGA: Missing, replaced by blue float</t>
  </si>
  <si>
    <t>USCGA: Missing, repl. with blue float at 53.534', 31.355'</t>
  </si>
  <si>
    <t>USCGA: Upside Down</t>
  </si>
  <si>
    <t>USCGA: Back Side Missing</t>
  </si>
  <si>
    <t>W 81° 44.793'</t>
  </si>
  <si>
    <t>N 25° 57.790'</t>
  </si>
  <si>
    <t>Submerged Rocks Danger
Both sides bent, S side upside down</t>
  </si>
  <si>
    <t>N 25° 58.127’</t>
  </si>
  <si>
    <t>W 81° 44.510’</t>
  </si>
  <si>
    <t>Winings</t>
  </si>
  <si>
    <t>Danger T-Groin
S side bent but otherwise good</t>
  </si>
  <si>
    <t>Danger-Submerged Rocks
 Background faded, no orange border</t>
  </si>
  <si>
    <t>N 25° 57.612’</t>
  </si>
  <si>
    <t>W 81° 45.004’</t>
  </si>
  <si>
    <t>Missing (Duplicate 17087)</t>
  </si>
  <si>
    <t>Missing (Duplicate 17087.2)</t>
  </si>
  <si>
    <t>should be Submerged Rocks Danger
Missing</t>
  </si>
  <si>
    <t>Good condition</t>
  </si>
  <si>
    <t>N 25° 58.998'</t>
  </si>
  <si>
    <t>W 81° 44.080'</t>
  </si>
  <si>
    <t>Wood pile, good</t>
  </si>
  <si>
    <t>W 81° 44.023'</t>
  </si>
  <si>
    <t>N 25° 59.098'</t>
  </si>
  <si>
    <t>Wood pile leaning 30 deg. Background faded slightly</t>
  </si>
  <si>
    <t>N 25° 59.101'</t>
  </si>
  <si>
    <t>Slightly Faded W Side. Wood pile</t>
  </si>
  <si>
    <t>W 81° 43.698'</t>
  </si>
  <si>
    <t>N 25° 58.323’</t>
  </si>
  <si>
    <t>Aa17</t>
  </si>
  <si>
    <t>Aa14</t>
  </si>
  <si>
    <t>Aa15</t>
  </si>
  <si>
    <t>Aa16</t>
  </si>
  <si>
    <t>Leaning severely, sign underwater</t>
  </si>
  <si>
    <t>N 25° 56.052'</t>
  </si>
  <si>
    <t>W 81° 39.308'</t>
  </si>
  <si>
    <t>W 81° 39.259'</t>
  </si>
  <si>
    <t>Channel Into Moran's Marina.  Sign Is Missing</t>
  </si>
  <si>
    <t>Sign bent one side, missing other side</t>
  </si>
  <si>
    <t xml:space="preserve"> Background mostly peeled off one side</t>
  </si>
  <si>
    <t>One side missing. Other side background completely faded</t>
  </si>
  <si>
    <t>Nest partially obscures Number, Background badly faded &amp; peeled both sides</t>
  </si>
  <si>
    <t>One side background badly peeled. Other side hanging upside down</t>
  </si>
  <si>
    <t>One side missing. Other sid good.</t>
  </si>
  <si>
    <t>N 25° 57.161'</t>
  </si>
  <si>
    <t>W 81° 40.903'</t>
  </si>
  <si>
    <t>N 25° 57.077'</t>
  </si>
  <si>
    <t>N 25° 57.187'</t>
  </si>
  <si>
    <t>W 81° 41.516'</t>
  </si>
  <si>
    <t>N 25° 52.905'</t>
  </si>
  <si>
    <t>W 81° 37.931'</t>
  </si>
  <si>
    <t>Pile leaning 30 deg. Signs like new</t>
  </si>
  <si>
    <t>W 81° 38.257'</t>
  </si>
  <si>
    <t>N 25° 54.627'</t>
  </si>
  <si>
    <t>W 81° 38.279'</t>
  </si>
  <si>
    <t>N 25° 54.901'</t>
  </si>
  <si>
    <t>N 25° 54.992'</t>
  </si>
  <si>
    <t>W 81° 38.406'</t>
  </si>
  <si>
    <t>W 81° 38.487'</t>
  </si>
  <si>
    <t>W 81° 38.586'</t>
  </si>
  <si>
    <t>N 25° 55.677'</t>
  </si>
  <si>
    <t>N 25° 55.610'</t>
  </si>
  <si>
    <t>Some deterioration</t>
  </si>
  <si>
    <t>W 81° 38.605'</t>
  </si>
  <si>
    <t>W 81° 39.271'</t>
  </si>
  <si>
    <t>N 25° 58.257'</t>
  </si>
  <si>
    <t>W 81° 46.276'</t>
  </si>
  <si>
    <t>W 81° 46.262'</t>
  </si>
  <si>
    <t>W 81° 45.370'</t>
  </si>
  <si>
    <t>N 25° 58.426'</t>
  </si>
  <si>
    <t>Good condition. Wood pile.</t>
  </si>
  <si>
    <t>Like new signs. Fiberglass pile.</t>
  </si>
  <si>
    <t>W 81° 44.700'</t>
  </si>
  <si>
    <t>N 25° 58.268'</t>
  </si>
  <si>
    <t>W 81° 44.601'</t>
  </si>
  <si>
    <t xml:space="preserve">3 signs good condition except stained with white streaks. Wood pile. </t>
  </si>
  <si>
    <t>N 25° 58.390'</t>
  </si>
  <si>
    <t>Good condition. Steel I-beam pile</t>
  </si>
  <si>
    <t>Sign twisted on pile 20 deg. Nest partially obscures sign. Wood pile.</t>
  </si>
  <si>
    <t>N 25° 58.476'</t>
  </si>
  <si>
    <t>W 81° 44.087'</t>
  </si>
  <si>
    <t>Background wrinkled. Wood pile</t>
  </si>
  <si>
    <t>W 81° 32.952'</t>
  </si>
  <si>
    <t>N 25° 51.163'</t>
  </si>
  <si>
    <t>W 81° 32.276'</t>
  </si>
  <si>
    <t>N 25° 51.392'</t>
  </si>
  <si>
    <t>Like new signs on old R6 wood pile</t>
  </si>
  <si>
    <t>N 25° 51.964'</t>
  </si>
  <si>
    <t>W 81° 32.233'</t>
  </si>
  <si>
    <t>Like-new signs on wood pile. No wrap.</t>
  </si>
  <si>
    <t>N 25° 52.014'</t>
  </si>
  <si>
    <t>W 81° 32.174'</t>
  </si>
  <si>
    <t>Like-new sign on FG pile. Hazard buoy on old submerged pile at N 25° 52.043', W 81° 32.063'</t>
  </si>
  <si>
    <t>W 81° 32.054'</t>
  </si>
  <si>
    <t>Like-new signs on FG pile in new position. Old pile removed.</t>
  </si>
  <si>
    <t>N 25° 52.073'</t>
  </si>
  <si>
    <t>like new signs and wrap on wood pile</t>
  </si>
  <si>
    <t>N 25° 52.078'</t>
  </si>
  <si>
    <t>Like-new signs and wrap on wood pile</t>
  </si>
  <si>
    <t>N 25° 52.196'</t>
  </si>
  <si>
    <t>W 81° 32.003'</t>
  </si>
  <si>
    <t>Broken off, submerged. Hazard buoy on old pile.</t>
  </si>
  <si>
    <t>W 81° 32.057'</t>
  </si>
  <si>
    <t xml:space="preserve">Like-new signs on FG pile in new position. </t>
  </si>
  <si>
    <t>W 81° 31.719'</t>
  </si>
  <si>
    <t>like-new signs. Wood pile has 5 deg lean.</t>
  </si>
  <si>
    <t>N 25° 52.630'</t>
  </si>
  <si>
    <t>Completeling missing? Didn't see it, but was there last August.</t>
  </si>
  <si>
    <t>N 25° 53.277'</t>
  </si>
  <si>
    <t>Like-new signs and wrap</t>
  </si>
  <si>
    <t>N 25° 53.316'</t>
  </si>
  <si>
    <t>N 25° 53.431'</t>
  </si>
  <si>
    <t>Like-new signs &amp; wrap on wood pile</t>
  </si>
  <si>
    <t>N 25° 53.502'</t>
  </si>
  <si>
    <t>W 81° 31.444'</t>
  </si>
  <si>
    <t>N 25° 53.535'</t>
  </si>
  <si>
    <t>W 81° 31.339'</t>
  </si>
  <si>
    <t>Good condition.</t>
  </si>
  <si>
    <t>N 25° 53.548'</t>
  </si>
  <si>
    <t>W 81° 31.278'</t>
  </si>
  <si>
    <t>N 25° 53.614'</t>
  </si>
  <si>
    <t>W 81° 31.248'</t>
  </si>
  <si>
    <t>Like new signs on FG pile</t>
  </si>
  <si>
    <t>N 25° 53.673'</t>
  </si>
  <si>
    <t>W 81° 31.187'</t>
  </si>
  <si>
    <t>Like-new signs on FG pile leaning slightly</t>
  </si>
  <si>
    <t>N 25° 53.703'</t>
  </si>
  <si>
    <t>W 81° 31.190'</t>
  </si>
  <si>
    <t>Like-new signs on FG pile. New location</t>
  </si>
  <si>
    <t>N 25° 53.740'</t>
  </si>
  <si>
    <t>Like-new signs on wood pile.</t>
  </si>
  <si>
    <t>N 25° 53.812'</t>
  </si>
  <si>
    <t>W 81° 31.105'</t>
  </si>
  <si>
    <t>Green light. Good condition. Wood pile.</t>
  </si>
  <si>
    <t>Green light. Like new. Wood pile.</t>
  </si>
  <si>
    <t>N 25° 53.866'</t>
  </si>
  <si>
    <t>W 81° 31.039'</t>
  </si>
  <si>
    <t>N 25° 53.9296'</t>
  </si>
  <si>
    <t>W 81° 31.015'</t>
  </si>
  <si>
    <t>N 25° 53.963'</t>
  </si>
  <si>
    <t>W 81° 30.957'</t>
  </si>
  <si>
    <t>N 25° 54.111'</t>
  </si>
  <si>
    <t>W 81° 30.878'</t>
  </si>
  <si>
    <t>N 25° 54.121'</t>
  </si>
  <si>
    <t>W 81° 30.823'</t>
  </si>
  <si>
    <t>N 25° 54.152'</t>
  </si>
  <si>
    <t>W 81° 30.674'</t>
  </si>
  <si>
    <t>N 25° 54.261'</t>
  </si>
  <si>
    <t>Background faded, beginning to peel. Wood pile.</t>
  </si>
  <si>
    <t>N 25° 54.387'</t>
  </si>
  <si>
    <t>W 81° 30.652'</t>
  </si>
  <si>
    <t>Good condition. Wood pile. Has instrument box &amp; solar panel.</t>
  </si>
  <si>
    <t>W 81° 30.627'</t>
  </si>
  <si>
    <t>Good condition. Wood pile. Leaning 5 deg.</t>
  </si>
  <si>
    <t>Outer marker. Red Light, single "2" on wood pile - no other sign.</t>
  </si>
  <si>
    <t>Green Light, green signs good except east side background wrinkled. Wood pile.</t>
  </si>
  <si>
    <t>Background wrinkled. Wood pile.</t>
  </si>
  <si>
    <t>Permanent red buoy.  Green buoy at N 25° 53.510', W 81° 31.428 marking submerged hazard?'</t>
  </si>
  <si>
    <t>Like-new signs. Was G3 before Aug 2018. Need to change lightlist. Wood pile.</t>
  </si>
  <si>
    <t xml:space="preserve">Like-new signs on FG pile. </t>
  </si>
  <si>
    <t>Missing completely? Did not see pile.</t>
  </si>
  <si>
    <t>N 25° 57.950'</t>
  </si>
  <si>
    <t>N 25° 55.037'</t>
  </si>
  <si>
    <t>W 81° 36.468'</t>
  </si>
  <si>
    <t>N 25° 55.692'</t>
  </si>
  <si>
    <t>W 81° 36.204'</t>
  </si>
  <si>
    <t>N 25° 55.818'</t>
  </si>
  <si>
    <t>W 81° 36.007'</t>
  </si>
  <si>
    <t>W 81° 35.885'</t>
  </si>
  <si>
    <t>N 25° 55.993'</t>
  </si>
  <si>
    <t>W 81° 35.756'</t>
  </si>
  <si>
    <t>N 25° 56.080'</t>
  </si>
  <si>
    <t>W 81° 35.687'</t>
  </si>
  <si>
    <t>W 81° 35.567'</t>
  </si>
  <si>
    <t>N 25° 57.000'</t>
  </si>
  <si>
    <t>W 81° 35.032'</t>
  </si>
  <si>
    <t>W 81° 34.975'</t>
  </si>
  <si>
    <t>N 25° 57.586'</t>
  </si>
  <si>
    <t>W 81° 35.192'</t>
  </si>
  <si>
    <t>N 25° 57.773'</t>
  </si>
  <si>
    <t>W 81° 35.144'</t>
  </si>
  <si>
    <t>N 25° 57.876'</t>
  </si>
  <si>
    <t>W 81° 35.296'</t>
  </si>
  <si>
    <t>N 25° 57.911'</t>
  </si>
  <si>
    <t>N 25° 57.948'</t>
  </si>
  <si>
    <t>W 81° 35.292'</t>
  </si>
  <si>
    <t>N 25° 58.020'</t>
  </si>
  <si>
    <t>W 81° 35.299'</t>
  </si>
  <si>
    <t>W 81° 35.312'</t>
  </si>
  <si>
    <t>W 81° 35.453'</t>
  </si>
  <si>
    <t>Big Marco River</t>
  </si>
  <si>
    <t>Addison Bay</t>
  </si>
  <si>
    <t>Factory Bay West</t>
  </si>
  <si>
    <t>Capri Pass</t>
  </si>
  <si>
    <t>Marco Island Yacht Club</t>
  </si>
  <si>
    <t>Collier Bay</t>
  </si>
  <si>
    <t>Smokehouse Bay</t>
  </si>
  <si>
    <t>Collier Bay West</t>
  </si>
  <si>
    <t>Channel Name</t>
  </si>
  <si>
    <t>South Point</t>
  </si>
  <si>
    <t>Royal Marco Point</t>
  </si>
  <si>
    <t>Big Marco Pass</t>
  </si>
  <si>
    <t>Caxambas Pass</t>
  </si>
  <si>
    <t>Caxambas Breakwater</t>
  </si>
  <si>
    <t>Caxambas Bay</t>
  </si>
  <si>
    <t>Horrs Island North Channel</t>
  </si>
  <si>
    <t>Caxambas Bay South Approach</t>
  </si>
  <si>
    <t>Big Marco Pass-Gordon Pass</t>
  </si>
  <si>
    <t>Isles Of Capri</t>
  </si>
  <si>
    <t>Snook Hole Channel</t>
  </si>
  <si>
    <t>Cape Romano Channel</t>
  </si>
  <si>
    <t>Blackwater River</t>
  </si>
  <si>
    <t>Port of Islands Marina</t>
  </si>
  <si>
    <t>Indian Key Pass</t>
  </si>
  <si>
    <t>Chokoloskee Bay Channel</t>
  </si>
  <si>
    <t>Barron River Channel</t>
  </si>
  <si>
    <t>National Park Service Boat Basin South Channel</t>
  </si>
  <si>
    <t>National Park Service Boat Basin West Channel</t>
  </si>
  <si>
    <t>Moran's Marina Channel</t>
  </si>
  <si>
    <t>Zone_ID (for lookup)</t>
  </si>
  <si>
    <t>Coon Key</t>
  </si>
  <si>
    <t>Missing completely. Not needed. "x" not shown in Most Recent column so item will not be plotted or listed in future survey forms. Removed from x-ref 3/10/2019</t>
  </si>
  <si>
    <t>Total</t>
  </si>
  <si>
    <t>W 81° 40.559'</t>
  </si>
  <si>
    <t>W 81° 41.605'</t>
  </si>
  <si>
    <t>N 25° 54.456'</t>
  </si>
  <si>
    <t>W 81° 41.539'</t>
  </si>
  <si>
    <t>N 25° 54.397'</t>
  </si>
  <si>
    <t>N 25° 53.571'</t>
  </si>
  <si>
    <t>W 81° 40.319'</t>
  </si>
  <si>
    <t>W 81° 40.047'</t>
  </si>
  <si>
    <t>N 25° 47.980'</t>
  </si>
  <si>
    <t>W 81° 26.045'</t>
  </si>
  <si>
    <t>N 25° 50.722'</t>
  </si>
  <si>
    <t>N 25° 51.202'</t>
  </si>
  <si>
    <t>W 81° 41.689'</t>
  </si>
  <si>
    <t>N 25° 44.977'</t>
  </si>
  <si>
    <t>N 25° 48.348'</t>
  </si>
  <si>
    <t>Good Condition. Wood pile</t>
  </si>
  <si>
    <t>Green light. 3 dayboards. 
Steel I-beam pile. Good Condition.</t>
  </si>
  <si>
    <t>W 81° 27.665'</t>
  </si>
  <si>
    <t>N 25° 49.442'</t>
  </si>
  <si>
    <t>W 81° 26.638'</t>
  </si>
  <si>
    <t xml:space="preserve">Green light. Sign good but wrinkling. Wood pile. </t>
  </si>
  <si>
    <t>N 25° 49.653'</t>
  </si>
  <si>
    <t>N 25° 49.639'</t>
  </si>
  <si>
    <t>N 25° 49.614'</t>
  </si>
  <si>
    <t>N 25° 49.694'</t>
  </si>
  <si>
    <t>W 81° 25.471'</t>
  </si>
  <si>
    <t>W 81° 25.411'</t>
  </si>
  <si>
    <t>N 25° 49.989'</t>
  </si>
  <si>
    <t>W 81° 25.300'</t>
  </si>
  <si>
    <t>N 25° 50.065'</t>
  </si>
  <si>
    <t>W 81° 25.102'</t>
  </si>
  <si>
    <t>Like new.  Black fiberglass pile.</t>
  </si>
  <si>
    <t>N 25° 50.045'</t>
  </si>
  <si>
    <t>N 25° 50.124'</t>
  </si>
  <si>
    <t>W 81° 24.640'</t>
  </si>
  <si>
    <t>N 25° 50.232'</t>
  </si>
  <si>
    <t>W 81° 24.614'</t>
  </si>
  <si>
    <t>New wood pile &amp; sign</t>
  </si>
  <si>
    <t>N 25° 50.342'</t>
  </si>
  <si>
    <t>W 81° 24.478'</t>
  </si>
  <si>
    <t>W 81° 24.081'</t>
  </si>
  <si>
    <t>Red Light. Dayboards like new. Steel I-beam pile rusting. Number 8 coming off.</t>
  </si>
  <si>
    <t>W 81° 23.789'</t>
  </si>
  <si>
    <t>N 25° 51.184'</t>
  </si>
  <si>
    <t>W 81° 23.531'</t>
  </si>
  <si>
    <t>W 81° 23.371'</t>
  </si>
  <si>
    <t xml:space="preserve"> Dayboards like new. Wood pile. Bird droppings.
Pile lean 15 deg</t>
  </si>
  <si>
    <t>W 81° 23.341'</t>
  </si>
  <si>
    <t>W 81° 23.233'</t>
  </si>
  <si>
    <t>N 25° 51.827'</t>
  </si>
  <si>
    <t>N 25° 52.013'</t>
  </si>
  <si>
    <t>W 81° 23.646'</t>
  </si>
  <si>
    <t>Light</t>
  </si>
  <si>
    <t>Channel Priority (1=High 4=Low)</t>
  </si>
  <si>
    <t>Channel Priority
(1=High 4=Low)</t>
  </si>
  <si>
    <t>C3</t>
  </si>
  <si>
    <t>C1</t>
  </si>
  <si>
    <t>C2</t>
  </si>
  <si>
    <t>C4</t>
  </si>
  <si>
    <t>E side tip bent. West side numer peeling but legible. Leaning slightly.</t>
  </si>
  <si>
    <t>W Side Number Peeling, readable, slightly bent</t>
  </si>
  <si>
    <t>W 81° 44.054'</t>
  </si>
  <si>
    <t>Like new except W side number partly missing</t>
  </si>
  <si>
    <t>Like new except one bent corner</t>
  </si>
  <si>
    <t>Missing completely. Needs light.</t>
  </si>
  <si>
    <t>Background peeling badly both sides</t>
  </si>
  <si>
    <t>N 25° 53.882'</t>
  </si>
  <si>
    <t>W 81° 42.644'</t>
  </si>
  <si>
    <t>W 81° 42.258'</t>
  </si>
  <si>
    <t>Q26</t>
  </si>
  <si>
    <t>Caution Shoaling</t>
  </si>
  <si>
    <t>N 25° 53.569'</t>
  </si>
  <si>
    <t>W 81° 42.180'</t>
  </si>
  <si>
    <t>N 25° 53.583'</t>
  </si>
  <si>
    <t>Good condition. Wood pile</t>
  </si>
  <si>
    <t>N 25° 53.471'</t>
  </si>
  <si>
    <t>N 25° 53.418'</t>
  </si>
  <si>
    <t>W 81° 41.460'</t>
  </si>
  <si>
    <t>W 81° 41.149'</t>
  </si>
  <si>
    <t>N 25° 52.737'</t>
  </si>
  <si>
    <t>Wood pile leaning 10 deg, no signs.</t>
  </si>
  <si>
    <t>N 25° 52.980'</t>
  </si>
  <si>
    <t>Wood pile. Good condition.</t>
  </si>
  <si>
    <t>N 25° 53.164'</t>
  </si>
  <si>
    <t>W 81° 39.705'</t>
  </si>
  <si>
    <t>Wood pile.  Good</t>
  </si>
  <si>
    <t>N 25° 53.336'</t>
  </si>
  <si>
    <t>W 81° 39.458'</t>
  </si>
  <si>
    <t>FG Pile. Good condition. Previous sign missing: "Goodland-Romano Channel controlling depth 1.5' MLT Local Knowledge Required"</t>
  </si>
  <si>
    <t>N 25° 53.329'</t>
  </si>
  <si>
    <t>W 81° 39.269'</t>
  </si>
  <si>
    <t>W 81° 39.654'</t>
  </si>
  <si>
    <t>N 25° 54.028'</t>
  </si>
  <si>
    <t>W 81° 40.708'</t>
  </si>
  <si>
    <t>Like new. FG pile 5 deg lean.</t>
  </si>
  <si>
    <t>N 25° 54.054'</t>
  </si>
  <si>
    <t>W 81° 41.307'</t>
  </si>
  <si>
    <t>N 25° 53.993'</t>
  </si>
  <si>
    <t>W 81° 41.421'</t>
  </si>
  <si>
    <t>10 deg lean, otherwise good</t>
  </si>
  <si>
    <t>N 25° 54.132'</t>
  </si>
  <si>
    <t>W 81° 41.650'</t>
  </si>
  <si>
    <t>FG pile. Like new signs. Previous sign missing ("Shoal Area")</t>
  </si>
  <si>
    <t>W 81° 41.640'</t>
  </si>
  <si>
    <t>FG pile. Like new signs.</t>
  </si>
  <si>
    <t>N 25° 54.323'</t>
  </si>
  <si>
    <t>W 81° 41.653'</t>
  </si>
  <si>
    <t>N 25° 54.380'</t>
  </si>
  <si>
    <t>W 81° 41.597'</t>
  </si>
  <si>
    <t>wood pile. Signs like new</t>
  </si>
  <si>
    <t>N 25° 54.552'</t>
  </si>
  <si>
    <t xml:space="preserve">Signs like new. </t>
  </si>
  <si>
    <t>FG pile. Signs like new. Old rusting steel pile still in place 50 ft east.</t>
  </si>
  <si>
    <t>Missing Completely. Pile now used for R14 so R12 is not needed.</t>
  </si>
  <si>
    <t>F (Fair)</t>
  </si>
  <si>
    <t>P (Poor)</t>
  </si>
  <si>
    <t>NS (No Survey)</t>
  </si>
  <si>
    <t xml:space="preserve"> C2</t>
  </si>
  <si>
    <t xml:space="preserve"> C3</t>
  </si>
  <si>
    <t xml:space="preserve"> C4</t>
  </si>
  <si>
    <t xml:space="preserve">  Need Repair</t>
  </si>
  <si>
    <t>N 25° 58.472'</t>
  </si>
  <si>
    <t>N 25° 53.977'</t>
  </si>
  <si>
    <t xml:space="preserve"> C1</t>
  </si>
  <si>
    <t>Danger Shoal</t>
  </si>
  <si>
    <t>Like new. FG pile</t>
  </si>
  <si>
    <t>N 25° 54.032'</t>
  </si>
  <si>
    <t>W 81° 40.716'</t>
  </si>
  <si>
    <t>W 81° 40.569'</t>
  </si>
  <si>
    <t>N 25° 53.982°</t>
  </si>
  <si>
    <t>W 81° 39.651'</t>
  </si>
  <si>
    <t>W 81° 41.313'</t>
  </si>
  <si>
    <t xml:space="preserve">Background fading </t>
  </si>
  <si>
    <t>Background faded one side</t>
  </si>
  <si>
    <t>N 25° 53.996'</t>
  </si>
  <si>
    <t>W 81° 41.427'</t>
  </si>
  <si>
    <t>one side fading or fouled</t>
  </si>
  <si>
    <t>Background beginning to peel both sides. Otherwise Good</t>
  </si>
  <si>
    <t>N 25° 50.941'</t>
  </si>
  <si>
    <t>W 81° 23.521'</t>
  </si>
  <si>
    <t>Background Faded and badly peeled</t>
  </si>
  <si>
    <t>N 25° 51.120'</t>
  </si>
  <si>
    <t>W 81° 23.644'</t>
  </si>
  <si>
    <t>N 25° 50.939'</t>
  </si>
  <si>
    <t>W 81° 23.511'</t>
  </si>
  <si>
    <t>Background faded &amp; some peeling</t>
  </si>
  <si>
    <t>N 25° 50.797'</t>
  </si>
  <si>
    <t>W 81° 23.422'</t>
  </si>
  <si>
    <t>N 25° 49.795'</t>
  </si>
  <si>
    <t>W 81° 23.522'</t>
  </si>
  <si>
    <t>W 81° 23.434'</t>
  </si>
  <si>
    <t>North side missing. South side badly peeled and illegible. Post Leaning 45 deg. Post also has speed limit signs.</t>
  </si>
  <si>
    <t>N 25° 50.522'</t>
  </si>
  <si>
    <t>W 81° 23.252'</t>
  </si>
  <si>
    <t>W 81° 23.266'</t>
  </si>
  <si>
    <t>N 25° 50.035'</t>
  </si>
  <si>
    <t>N 25° 58.326'</t>
  </si>
  <si>
    <t>W 81° 44.598'</t>
  </si>
  <si>
    <t>W 81° 44.395'</t>
  </si>
  <si>
    <t>N 25° 58.459'</t>
  </si>
  <si>
    <t>W 81° 44.607'</t>
  </si>
  <si>
    <t>W 81° 44.459'</t>
  </si>
  <si>
    <t>N 25° 58.791'</t>
  </si>
  <si>
    <t>W 81° 44.295'</t>
  </si>
  <si>
    <t>N 25° 58.878'</t>
  </si>
  <si>
    <t>W 81° 44.200'</t>
  </si>
  <si>
    <t>Sign good. Post leaning 10 deg</t>
  </si>
  <si>
    <t>N 25° 58.744'</t>
  </si>
  <si>
    <t>W 81° 44.347'</t>
  </si>
  <si>
    <t>N 25° 58.770'</t>
  </si>
  <si>
    <t>Background Faded W side</t>
  </si>
  <si>
    <t>N 25° 59.087'</t>
  </si>
  <si>
    <t>N 25° 59.097'</t>
  </si>
  <si>
    <t>W 81° 43.935'</t>
  </si>
  <si>
    <t>N 25° 59.132'</t>
  </si>
  <si>
    <t>P19</t>
  </si>
  <si>
    <t>N 25° 58.678'</t>
  </si>
  <si>
    <t>G1B Light</t>
  </si>
  <si>
    <t>W 81° 23.515'</t>
  </si>
  <si>
    <t>W 81° 23.426'</t>
  </si>
  <si>
    <t>N 25° 49.801'</t>
  </si>
  <si>
    <t>N 25° 50.521'</t>
  </si>
  <si>
    <r>
      <t>Missing.</t>
    </r>
    <r>
      <rPr>
        <b/>
        <sz val="10"/>
        <color theme="1"/>
        <rFont val="Arial"/>
        <family val="2"/>
      </rPr>
      <t xml:space="preserve"> </t>
    </r>
  </si>
  <si>
    <r>
      <t xml:space="preserve">Missing completely. </t>
    </r>
    <r>
      <rPr>
        <b/>
        <sz val="10"/>
        <color theme="1"/>
        <rFont val="Arial"/>
        <family val="2"/>
      </rPr>
      <t>Repair priority is higher than rest of channel.</t>
    </r>
  </si>
  <si>
    <t>Summary</t>
  </si>
  <si>
    <t xml:space="preserve"> Light Works Fl W 2 sec, sign missing</t>
  </si>
  <si>
    <t>Missing - Lightlist Shows In Mangroves. Not needed.</t>
  </si>
  <si>
    <t>Missing. Not needed.</t>
  </si>
  <si>
    <t>Missing. Not needed if T27 [G27] is replaced.</t>
  </si>
  <si>
    <t>S34</t>
  </si>
  <si>
    <t>S35</t>
  </si>
  <si>
    <t>S36</t>
  </si>
  <si>
    <t>Proposed new PATON to help boater get started up the river</t>
  </si>
  <si>
    <t>N 25° 55.498'</t>
  </si>
  <si>
    <t>W 81° 36.627'</t>
  </si>
  <si>
    <t>N 25° 55.432'</t>
  </si>
  <si>
    <t>W 81° 36.665'</t>
  </si>
  <si>
    <t>N 25° 55.312'</t>
  </si>
  <si>
    <t>W 81° 36.684'</t>
  </si>
  <si>
    <t>PN</t>
  </si>
  <si>
    <t>Wood</t>
  </si>
  <si>
    <t>Fiberglass</t>
  </si>
  <si>
    <t>Steel</t>
  </si>
  <si>
    <t>Concrete</t>
  </si>
  <si>
    <t>Material of Structure</t>
  </si>
  <si>
    <t>N 25° 50.796'</t>
  </si>
  <si>
    <t>W 81° 23.439'</t>
  </si>
  <si>
    <t>Collier County</t>
  </si>
  <si>
    <t>Aa</t>
  </si>
  <si>
    <t>Mm</t>
  </si>
  <si>
    <t>N 25° 53.109'</t>
  </si>
  <si>
    <t>Smith</t>
  </si>
  <si>
    <t>Like new signs. Pile leaning 5 deg.</t>
  </si>
  <si>
    <t>W 81° 40.269'</t>
  </si>
  <si>
    <t>N 25° 51.141'</t>
  </si>
  <si>
    <t>W 81° 40.403'</t>
  </si>
  <si>
    <t xml:space="preserve"> Smith</t>
  </si>
  <si>
    <t>1 like-new sign</t>
  </si>
  <si>
    <t>like new signs</t>
  </si>
  <si>
    <t>N 25° 52.189'</t>
  </si>
  <si>
    <t xml:space="preserve">Wood pile lean 10 deg. </t>
  </si>
  <si>
    <t>Wood pile. One sign loose, othrwise Good condition.</t>
  </si>
  <si>
    <t>N 25° 53.167'</t>
  </si>
  <si>
    <t>Background faded to white</t>
  </si>
  <si>
    <t>Vlasuk</t>
  </si>
  <si>
    <t>One side missing. Other side good. Pile leaning 35 deg</t>
  </si>
  <si>
    <t>R2, Ourer Region Peeling. Sign: "R2 PRIV"</t>
  </si>
  <si>
    <t>Tip Of Triangle Missing. Sign: "R2 PRIV"</t>
  </si>
  <si>
    <t>Like new signs. Leaning 5 deg</t>
  </si>
  <si>
    <t>sgn like new. Leaning 10-15 deg</t>
  </si>
  <si>
    <t>Some deterioration. BG and number beginning to peel.</t>
  </si>
  <si>
    <t>Leaning 30 deg.  North side missing. Other sign loose at bottom.</t>
  </si>
  <si>
    <t>Cates</t>
  </si>
  <si>
    <t>E side tip bent. Numbers peeling but legible. Leaning 10 deg.</t>
  </si>
  <si>
    <t xml:space="preserve">Numbers Peeling, readable, slightly bent. Lean 5 deg. </t>
  </si>
  <si>
    <t xml:space="preserve">Good condition. Leaning 5 deg. </t>
  </si>
  <si>
    <t>Stanley</t>
  </si>
  <si>
    <t>Stanly</t>
  </si>
  <si>
    <t>Like new. Number difficult to read looking toward sun</t>
  </si>
  <si>
    <t>Good. Number difficult to read looking toward sun</t>
  </si>
  <si>
    <t>N 25° 57.825'</t>
  </si>
  <si>
    <t>D42</t>
  </si>
  <si>
    <t>Caution</t>
  </si>
  <si>
    <t>New Hazard buoy "Caution" ~300 ft SW of missing R6A position</t>
  </si>
  <si>
    <t>N 25° 57.719'</t>
  </si>
  <si>
    <t>Number barely visible N Side but in dark shadow. Number beginning to peel.</t>
  </si>
  <si>
    <t>N 25° 57.605'</t>
  </si>
  <si>
    <t>N 25° 57.306'</t>
  </si>
  <si>
    <t>Good condition. Difficult to read shadow side.</t>
  </si>
  <si>
    <t>Like new. Hard to read shadow side.</t>
  </si>
  <si>
    <t>Good. Hard to read shadow side.</t>
  </si>
  <si>
    <t>16945</t>
  </si>
  <si>
    <t>R2 Light (old)</t>
  </si>
  <si>
    <t>Carpi Pass</t>
  </si>
  <si>
    <t>Date Removed</t>
  </si>
  <si>
    <t>Reason</t>
  </si>
  <si>
    <t>2019-03</t>
  </si>
  <si>
    <t>N 25° 51.160'</t>
  </si>
  <si>
    <t>W 81° 32.283'</t>
  </si>
  <si>
    <t>N 25° 51.164'</t>
  </si>
  <si>
    <t>W 81° 32.275'</t>
  </si>
  <si>
    <t>N 25° 51.156'</t>
  </si>
  <si>
    <t>W 81° 32.264'</t>
  </si>
  <si>
    <t>N 25° 51.394'</t>
  </si>
  <si>
    <t>W 81° 32.226'</t>
  </si>
  <si>
    <t>Like new signs on old R6 wood pile. Old metal pipe near pile.</t>
  </si>
  <si>
    <t>W 81° 32.232'</t>
  </si>
  <si>
    <t>Missing completely. Long gap between R10 and R8, and straight course between them crosses somewhat shallow water.</t>
  </si>
  <si>
    <t>Missing completely. Staight course R10 to R12 crosses somewhat shallow water.</t>
  </si>
  <si>
    <t>Like-new signs on FG pile. Old pile removed and replaced 2018.</t>
  </si>
  <si>
    <t>W 81° 32.015'</t>
  </si>
  <si>
    <t>N 25° 52.079'</t>
  </si>
  <si>
    <t>N 25° 52.288'</t>
  </si>
  <si>
    <t xml:space="preserve">New FG pile with wrap and sign. </t>
  </si>
  <si>
    <t>N 25° 52.632'</t>
  </si>
  <si>
    <t>N 25° 52.826'</t>
  </si>
  <si>
    <t>W 81° 31.742'</t>
  </si>
  <si>
    <t>New FG pile with wrap and sign. New position 400 ft N of old position.</t>
  </si>
  <si>
    <t>N 25° 53.002'</t>
  </si>
  <si>
    <t>W 81° 31.750'</t>
  </si>
  <si>
    <t>W 81° 31.666'</t>
  </si>
  <si>
    <t>W 81° 31.621'</t>
  </si>
  <si>
    <t>Like-new signs &amp; wrap on wood pile. 5 deg lean.</t>
  </si>
  <si>
    <t>Permanent red buoy. "24" on buoy barely legible.</t>
  </si>
  <si>
    <t>N 25° 53.503'</t>
  </si>
  <si>
    <t>N 25° 53.532'</t>
  </si>
  <si>
    <t>W 81° 31.343'</t>
  </si>
  <si>
    <t xml:space="preserve">Missing, </t>
  </si>
  <si>
    <t>N 25° 53.616'</t>
  </si>
  <si>
    <t>W 81° 31.247'</t>
  </si>
  <si>
    <t>N 25° 53.672'</t>
  </si>
  <si>
    <t>Like-new signs on FG. 5-10 deg lean</t>
  </si>
  <si>
    <t>W 81° 31.126'</t>
  </si>
  <si>
    <t>N 25° 53.868'</t>
  </si>
  <si>
    <t>Like-new signs on FG pile. 5 deg lean.</t>
  </si>
  <si>
    <t>N 25° 53.932'</t>
  </si>
  <si>
    <t>N 25° 54.114'</t>
  </si>
  <si>
    <t>Good condition. Wood pile. 5 deg lean.</t>
  </si>
  <si>
    <t>N 25° 54.122'</t>
  </si>
  <si>
    <t>W 81° 30.822'</t>
  </si>
  <si>
    <t>N 25° 54.149'</t>
  </si>
  <si>
    <t>Like new. Wood pile. Has instrument box &amp; solar panel.</t>
  </si>
  <si>
    <t>Missing completely. Water is shallow on west side of location (which is outside of bend), so this marker would be helpful in preventing grounding. Would be more effective if placed ~80 ft NNW of old location.</t>
  </si>
  <si>
    <t>N 25° 54.650'</t>
  </si>
  <si>
    <t>W 81° 30.549'</t>
  </si>
  <si>
    <t xml:space="preserve">Like new signs. Fiberglass pile. </t>
  </si>
  <si>
    <t xml:space="preserve">Completely Missing, </t>
  </si>
  <si>
    <t>Permanent green buoy with light. Not there one year ago. Installed by County?</t>
  </si>
  <si>
    <t>W 81° 27.890'</t>
  </si>
  <si>
    <t>G1 Light</t>
  </si>
  <si>
    <t>G7 Light</t>
  </si>
  <si>
    <t>G15 Light</t>
  </si>
  <si>
    <t>R22 Light</t>
  </si>
  <si>
    <t>R28 Light</t>
  </si>
  <si>
    <t>G33 Light</t>
  </si>
  <si>
    <t>N 25° 49.443'</t>
  </si>
  <si>
    <t>W 81° 26.397'</t>
  </si>
  <si>
    <t>Wrinkled background on W side. Otherwise good.</t>
  </si>
  <si>
    <t>W 81° 25.598'</t>
  </si>
  <si>
    <t>Wood pile. Good condition. 5 deg lean.</t>
  </si>
  <si>
    <t>Wood pile. Good Condition.</t>
  </si>
  <si>
    <t>Like new. Wood pile. Number beginning to peel both sides.</t>
  </si>
  <si>
    <t>Looks good but numbers begining to peel. Wood pile</t>
  </si>
  <si>
    <t>Like new sign.  Concrete pile. 15 deg lean</t>
  </si>
  <si>
    <t>N 25° 50.231'</t>
  </si>
  <si>
    <t>Like new wood pile &amp; sign</t>
  </si>
  <si>
    <t>Number partially peeled off E side. Border peeling W side. Wood pile is short - less than 1.5  ft above high tide</t>
  </si>
  <si>
    <t>Steel I-beam pile rusting significantly.</t>
  </si>
  <si>
    <t>Numeral "2" peeled off but legible. Steel I-beam pile rusted &gt;1/2 through at base.</t>
  </si>
  <si>
    <t>Like new dayboard. Steel I-beam pile rusted &gt;1/2 through at base. This is significantly more than 2018.</t>
  </si>
  <si>
    <t>Red Light. "2" peeled of W. side but still legible. Steel I-beam pile rusting. Note: nearby 2-pile speed sign leaning 45 deg.</t>
  </si>
  <si>
    <t>W 81° 23.799'</t>
  </si>
  <si>
    <t>Dayboards like new. Steel I-beam pile rusting - notch 1"</t>
  </si>
  <si>
    <t>Green light. Concrete pile. BG beginning to wrinkle</t>
  </si>
  <si>
    <t>BG wrinkling. Concrete pile.</t>
  </si>
  <si>
    <t>N 25° 51.558'</t>
  </si>
  <si>
    <t>Number peeling. Concrete pile. 
Lean 10 deg.</t>
  </si>
  <si>
    <t>W 81° 23.319'</t>
  </si>
  <si>
    <t>W 81° 23.306'</t>
  </si>
  <si>
    <t>N 25° 51.919'</t>
  </si>
  <si>
    <t>Dayboard like new.  Steel I beam pile rusting near base</t>
  </si>
  <si>
    <t>Like new sign and FG pile</t>
  </si>
  <si>
    <t>W 81° 23.621'</t>
  </si>
  <si>
    <t>N 25° 51.113'</t>
  </si>
  <si>
    <t>W 81° 23.642'</t>
  </si>
  <si>
    <t>Like new sign. Wood pile</t>
  </si>
  <si>
    <t>W 81° 45.030'</t>
  </si>
  <si>
    <t>N 25° 58.398'</t>
  </si>
  <si>
    <t>W 81° 44.647'</t>
  </si>
  <si>
    <t>N 25° 54.383'</t>
  </si>
  <si>
    <t>N 25° 59.089'</t>
  </si>
  <si>
    <t>W 81° 44.413'</t>
  </si>
  <si>
    <t>Total
ATONs</t>
  </si>
  <si>
    <t>Condition Summary by Channel</t>
  </si>
  <si>
    <t>F
(Fair)</t>
  </si>
  <si>
    <t>Mos
(Missing One Side)</t>
  </si>
  <si>
    <t>P
(Poor)</t>
  </si>
  <si>
    <t>PN
(Proposed New)</t>
  </si>
  <si>
    <t>NS
(No Survey)</t>
  </si>
  <si>
    <t>G*
(Good)</t>
  </si>
  <si>
    <t>M**
(Missing
Completely)</t>
  </si>
  <si>
    <t>Mpo**
(Piling Only)</t>
  </si>
  <si>
    <t>Need Repair</t>
  </si>
  <si>
    <t>N 25° 58.254'</t>
  </si>
  <si>
    <t>W 81° 46.275'</t>
  </si>
  <si>
    <t>N 25° 58.555'</t>
  </si>
  <si>
    <t>N 25° 58.556'</t>
  </si>
  <si>
    <t>W 81° 45.369'</t>
  </si>
  <si>
    <t>W 81° 44.853'</t>
  </si>
  <si>
    <t>W 81° 44.698'</t>
  </si>
  <si>
    <t>W 81° 44.599'</t>
  </si>
  <si>
    <t>N 25° 58.327'</t>
  </si>
  <si>
    <t>N 25° 58.471'</t>
  </si>
  <si>
    <t>N 25° 58.610'</t>
  </si>
  <si>
    <t>N 25° 58.592'</t>
  </si>
  <si>
    <t>N 25° 58.740'</t>
  </si>
  <si>
    <t>Like new signs on wood pile</t>
  </si>
  <si>
    <t>N 25° 59.325'</t>
  </si>
  <si>
    <t>Like new. Osprey nest but numbers still visible.</t>
  </si>
  <si>
    <t>Osprey nest but numbers visible. Leaning 10 deg.</t>
  </si>
  <si>
    <t>Like new. Fiberglass Pile.</t>
  </si>
  <si>
    <t>Background Faded E side. Leaning 10 deg.</t>
  </si>
  <si>
    <t>N 25° 58.877'</t>
  </si>
  <si>
    <t>Sign good. Post leaning 5 deg</t>
  </si>
  <si>
    <t>W 81° 44.079'</t>
  </si>
  <si>
    <t>Wood pile, background peeling</t>
  </si>
  <si>
    <t>W 81° 43.933'</t>
  </si>
  <si>
    <t>N 25° 59.102'</t>
  </si>
  <si>
    <t>W 81° 43.694'</t>
  </si>
  <si>
    <t>Background Faded W Side. Wood pile</t>
  </si>
  <si>
    <t>Wood pile. Backgroung peeling E side. Osprey nest remnants.</t>
  </si>
  <si>
    <t>Morr</t>
  </si>
  <si>
    <t xml:space="preserve">  Like new sign and wrap</t>
  </si>
  <si>
    <t>W 81° 41.643'</t>
  </si>
  <si>
    <t>Like new signs and wrap</t>
  </si>
  <si>
    <t>N 25° 54.215'</t>
  </si>
  <si>
    <t>W 81° 42.148'</t>
  </si>
  <si>
    <t>N 25° 54.158'</t>
  </si>
  <si>
    <t>W 81° 42.719'</t>
  </si>
  <si>
    <t>N 25° 54.247'</t>
  </si>
  <si>
    <t>Like new FG pile and signs. Leaning 5-10 deg</t>
  </si>
  <si>
    <t xml:space="preserve"> Good condition, but one bent corner</t>
  </si>
  <si>
    <t>Missing completely. Should have light.</t>
  </si>
  <si>
    <t>Good condition, but number partially obscurred by Osprey nest.</t>
  </si>
  <si>
    <t>Post Leaning slightly</t>
  </si>
  <si>
    <t xml:space="preserve">Background peeling </t>
  </si>
  <si>
    <t>10 deg lean, bird droppings one side. otherwise good</t>
  </si>
  <si>
    <t>N 25° 54.378'</t>
  </si>
  <si>
    <t>like new new signs on FG pile</t>
  </si>
  <si>
    <t>W 81° 41.575'</t>
  </si>
  <si>
    <t xml:space="preserve"> Background and number badly faded. One side barely legible.</t>
  </si>
  <si>
    <t>N 25° 54.375'</t>
  </si>
  <si>
    <t>W 81° 41.495'</t>
  </si>
  <si>
    <t>N 25° 54.372'</t>
  </si>
  <si>
    <t>W 81° 41.440'</t>
  </si>
  <si>
    <t>Like new signs on wood pile, but number missing on W side</t>
  </si>
  <si>
    <t>NW side upside down and faded. SE side missing.</t>
  </si>
  <si>
    <t>Background faded to white. Border beginning to peel. One side bent.</t>
  </si>
  <si>
    <t>N 25° 54.095'</t>
  </si>
  <si>
    <t>W 81° 41.534'</t>
  </si>
  <si>
    <t>Like new signs on wood pile. Pile leaning 5 deg.</t>
  </si>
  <si>
    <t>N 25° 54.064'</t>
  </si>
  <si>
    <t>Signs good. Wood pile leaning    5 deg</t>
  </si>
  <si>
    <t>W 81° 41.647'</t>
  </si>
  <si>
    <t xml:space="preserve">FG pile. Like new signs. </t>
  </si>
  <si>
    <t>Missing completely. Permanent green buoy with light was there April 2019 but not there Jan 2018. Installed by County.</t>
  </si>
  <si>
    <t>Good Condition. Wood pile.</t>
  </si>
  <si>
    <t>N 25° 54.36'</t>
  </si>
  <si>
    <t>W 81° 41.627'</t>
  </si>
  <si>
    <t>N 25° 54.460'</t>
  </si>
  <si>
    <t>Good condition. Wood pile. Sign small.</t>
  </si>
  <si>
    <t>Floating marker "Caution Shoaling"</t>
  </si>
  <si>
    <t>Floating marker that was installed between March 2018 and March 2019 is now missing.</t>
  </si>
  <si>
    <t>Wood pile. Reflective background faded and peeling both sides</t>
  </si>
  <si>
    <t>Wood pile. Reflective background faded both sides. Sign is small.</t>
  </si>
  <si>
    <t>Wood pile. Background is white both sides. Sign is small.</t>
  </si>
  <si>
    <t>Signs in good condition. Wood pile.</t>
  </si>
  <si>
    <t>Like new signs. FG pile 5 deg lean.</t>
  </si>
  <si>
    <t>Like new signs on wood pile.</t>
  </si>
  <si>
    <t>Smth</t>
  </si>
  <si>
    <t xml:space="preserve">Light, Sign "Rocks". Sign background badly faced. Light works Fl W 2 sec. </t>
  </si>
  <si>
    <t>Coon Key Shoal</t>
  </si>
  <si>
    <t>ATON
Owner</t>
  </si>
  <si>
    <t>Check Total:</t>
  </si>
  <si>
    <t>T48</t>
  </si>
  <si>
    <t>T49</t>
  </si>
  <si>
    <t>N 25° 50.763'</t>
  </si>
  <si>
    <t>Like-new signs. In position of old G3. Wood pile.</t>
  </si>
  <si>
    <t>Missing - G1 now at this position</t>
  </si>
  <si>
    <t>New FG pile and signs at new postion</t>
  </si>
  <si>
    <t>N 25° 50.970'</t>
  </si>
  <si>
    <t>W 81° 32.545'</t>
  </si>
  <si>
    <t>N 25° 55.560'</t>
  </si>
  <si>
    <t>W 81° 30.560'</t>
  </si>
  <si>
    <t>N 25° 54.141'</t>
  </si>
  <si>
    <t>Missing - Lightlist Shows In Mangroves. Not Needed.</t>
  </si>
  <si>
    <t>Alternate
ID</t>
  </si>
  <si>
    <t xml:space="preserve">MISPS ATON Survey Data </t>
  </si>
  <si>
    <t>2.  Survey Data</t>
  </si>
  <si>
    <t>3. Most Recent Data</t>
  </si>
  <si>
    <t>4. Summary</t>
  </si>
  <si>
    <t>5. Channel Summary</t>
  </si>
  <si>
    <t>6. ATON List X-ref</t>
  </si>
  <si>
    <t>7. Light List</t>
  </si>
  <si>
    <t>Lists all ATONs by zone ID and corresponding lightlist number, if they are on the Lightlist. Provides additional fields of information that rarely changes for use as lookup source for other sheets.  One of these other fields is "Sort Order", which is intended for sorting ATONs into an order within each channel that you would see them from a moving boat.</t>
  </si>
  <si>
    <t>Factory Bay East</t>
  </si>
  <si>
    <t>No number south side. Otherwise good.</t>
  </si>
  <si>
    <t>Wrong Sign - has an "R4" sign instead of "G5". This is where "R4" is on Light List, but Light List has markers numbered in wrong direction (get smaller as return from sea), and all other actual markers are numbered in the correct direction. Sign is very short, peeling and leaning 40 deg.</t>
  </si>
  <si>
    <t>Signs like new</t>
  </si>
  <si>
    <t>Submerged Hazard</t>
  </si>
  <si>
    <t>Green light. Steel I-beam pile. Sign beginning to peel E side.</t>
  </si>
  <si>
    <t>Missing completely. CZM could not remove 2018. Submerged pile with "Submerged Hazard" buoy.</t>
  </si>
  <si>
    <t>Like-new sign on FG pile, but the old pile (nearby at N 25° 52.044', W 81° 32.061') is a submerged hazard, marked with a "Submerged Hazard" buoy</t>
  </si>
  <si>
    <t xml:space="preserve"> Like-new fiberglass pile and sign, but should be G7 rather than G5 because "Return" direction is west, not east in this channel. This error can cause boater to go on wrong side of G5 and R6. </t>
  </si>
  <si>
    <t>Condition</t>
  </si>
  <si>
    <t>S (Special problem)</t>
  </si>
  <si>
    <t>M or Mpo but repair not needed</t>
  </si>
  <si>
    <t>Mos (Missing one side)</t>
  </si>
  <si>
    <t>S
(Special problem)</t>
  </si>
  <si>
    <t>G (Good)</t>
  </si>
  <si>
    <t>M (Missing completely)*</t>
  </si>
  <si>
    <t>Mpo (Missing, piling only)*</t>
  </si>
  <si>
    <t>Criteria for "Need Repair"</t>
  </si>
  <si>
    <t>M and Not Needed</t>
  </si>
  <si>
    <t>Mpo and Not Needed</t>
  </si>
  <si>
    <t>Missing. CZM says "not needed" 2018. Not needed.</t>
  </si>
  <si>
    <t>Missing completely. CZM says not needed 2018. Not needed.</t>
  </si>
  <si>
    <t>CZM: 1 new signs</t>
  </si>
  <si>
    <t>CZM: 2 new signs</t>
  </si>
  <si>
    <t>CZM: New signs and wrap</t>
  </si>
  <si>
    <t>CZM: 2 new signs and new wrap</t>
  </si>
  <si>
    <t>CZM: New FG pile and signs</t>
  </si>
  <si>
    <t>CZM: 1 new sign</t>
  </si>
  <si>
    <t>CZM: New signs and FG Pile</t>
  </si>
  <si>
    <t>CZM: Missing</t>
  </si>
  <si>
    <t>CZM: New FG pile and signs.</t>
  </si>
  <si>
    <t>CZM: Missing, not needed, not on light list</t>
  </si>
  <si>
    <t>CZM: Straightened pile. New signs</t>
  </si>
  <si>
    <t>CZM: Straightened pile. New signs &amp; wrap</t>
  </si>
  <si>
    <t>CZM: New FG pile and signs. Hazard buoy on old pile</t>
  </si>
  <si>
    <t>CZM: Old pile removed. New FG pile and signs</t>
  </si>
  <si>
    <t>CZM: Straightened pile.  New signs and wrap</t>
  </si>
  <si>
    <t>CZM: Broken off, submerged. Could not remove. Hazard buoy on old pile.</t>
  </si>
  <si>
    <t xml:space="preserve">CZM: New FG pile and signs. </t>
  </si>
  <si>
    <t>CZM: Missing. Not on Light list. Not needed</t>
  </si>
  <si>
    <t>Missing. Not on Light list. CZM 2018 says "Not needed", but aid to aid is 2800 ft without R16</t>
  </si>
  <si>
    <t>CZM: Straightened and New signs</t>
  </si>
  <si>
    <t>CZM: Missing. Not needed 2018 - channel is deep and added R18</t>
  </si>
  <si>
    <t>CZM: Straightened and New signs &amp; wrap</t>
  </si>
  <si>
    <t>CZM: Permanent Buoy - New. Bottom hard.</t>
  </si>
  <si>
    <t>CZM: Missing - area has shoaled up</t>
  </si>
  <si>
    <t>CZM: Missing, broken off, submerged. Could not remove. Hazard buoy on old pile</t>
  </si>
  <si>
    <t>CZM: Red light.  Straightened</t>
  </si>
  <si>
    <t>CZM: Straightened, New signs and wrap.</t>
  </si>
  <si>
    <t xml:space="preserve">CZM: Green light. Good condition. </t>
  </si>
  <si>
    <t>CZM: Good condition.</t>
  </si>
  <si>
    <t>CZM: Added new numbers both sides</t>
  </si>
  <si>
    <t>CZM: Added new sign N side</t>
  </si>
  <si>
    <t>CZM: Good</t>
  </si>
  <si>
    <t>CZM: Missing, not needed</t>
  </si>
  <si>
    <t>CZM: Good. (Has instrument box &amp; solar panel)</t>
  </si>
  <si>
    <t>CZM: Straightened pile</t>
  </si>
  <si>
    <t>CZM: Missing.  Not needed.</t>
  </si>
  <si>
    <t>Missing. CZM 2018 says not needed.  Locatation would place it between G33 and R36. Not needed.</t>
  </si>
  <si>
    <t>CZM: Staightened and added one new sign</t>
  </si>
  <si>
    <t>CZM: New signs. Was G3. Need to change lightlist</t>
  </si>
  <si>
    <t>CZ</t>
  </si>
  <si>
    <t>Zones</t>
  </si>
  <si>
    <t>L, M</t>
  </si>
  <si>
    <t>I, J</t>
  </si>
  <si>
    <t>M or Mpo but not needed</t>
  </si>
  <si>
    <t>*Not including aids with nearby submerged hazard or other special problem</t>
  </si>
  <si>
    <t>**Not including aids marked "Not Needed" unless they are submerged hazard</t>
  </si>
  <si>
    <t>Factory Bay</t>
  </si>
  <si>
    <t>Everglade City</t>
  </si>
  <si>
    <t>Everglade City main channel</t>
  </si>
  <si>
    <t>A, N, B10</t>
  </si>
  <si>
    <t>D, E, F</t>
  </si>
  <si>
    <t>I29-37</t>
  </si>
  <si>
    <t>I01</t>
  </si>
  <si>
    <t>Channel Group
Zone IDs</t>
  </si>
  <si>
    <t>A, N70-83, B10</t>
  </si>
  <si>
    <t xml:space="preserve">Marco Island Yacht Club </t>
  </si>
  <si>
    <t>N87, H06-09</t>
  </si>
  <si>
    <t>Uw, Us</t>
  </si>
  <si>
    <t>G, P, C30, C39</t>
  </si>
  <si>
    <t>C except 12, 30, 39</t>
  </si>
  <si>
    <t>B except B10</t>
  </si>
  <si>
    <t>Moran's Marina</t>
  </si>
  <si>
    <t>Capri Pass &amp; north</t>
  </si>
  <si>
    <t>% Need Repair</t>
  </si>
  <si>
    <t>Capri Pass + Big Marco Pass to Gordon Pass</t>
  </si>
  <si>
    <t>Caxambas Pass &amp; Bay</t>
  </si>
  <si>
    <t>Channel Group</t>
  </si>
  <si>
    <t>Collier &amp; Smokehouse Bays</t>
  </si>
  <si>
    <t>Port of Islands</t>
  </si>
  <si>
    <t>Cape Ramano &amp; Snook Hole</t>
  </si>
  <si>
    <t>Horrs Island North</t>
  </si>
  <si>
    <t>Isles of Capri</t>
  </si>
  <si>
    <t>Park Service Boat Basins</t>
  </si>
  <si>
    <t>Park Service boat Basins</t>
  </si>
  <si>
    <t>Hazard buoy in canal marking underwater hazard</t>
  </si>
  <si>
    <t>Missing. Not needed. Submerged pile marked with "Caution" buoy and a blue float.</t>
  </si>
  <si>
    <t>FG pile. Signs like new. Old rusting steel pile still in place ~150 ft north</t>
  </si>
  <si>
    <t>Caxambas Channel</t>
  </si>
  <si>
    <t>N 25° 58.838'</t>
  </si>
  <si>
    <t>"Danger T-Groin"
S side bent but otherwise good</t>
  </si>
  <si>
    <t>R14 Light</t>
  </si>
  <si>
    <t>N 25° 58.043'</t>
  </si>
  <si>
    <t>Numbers in the pink cells below are calculated from data in sheet "3. Most recent data"</t>
  </si>
  <si>
    <t xml:space="preserve">Number of Aids </t>
  </si>
  <si>
    <t>Total ATONs</t>
  </si>
  <si>
    <t xml:space="preserve">Channel Priority
</t>
  </si>
  <si>
    <t xml:space="preserve">     Owner</t>
  </si>
  <si>
    <t>PN (Proposed new)</t>
  </si>
  <si>
    <t>M (Missing Completely)</t>
  </si>
  <si>
    <t>Mpo (Missing, piling only)</t>
  </si>
  <si>
    <t>PN (Proposed New)</t>
  </si>
  <si>
    <t>NS (Not Surveyed)</t>
  </si>
  <si>
    <t>*Not including aids that are not needed.</t>
  </si>
  <si>
    <t>CMZ</t>
  </si>
  <si>
    <t>Replaced signs</t>
  </si>
  <si>
    <t xml:space="preserve">Number partially peeled off on north side, partially exposing another number. </t>
  </si>
  <si>
    <t xml:space="preserve">Like new. But based on Jan 2018 Satilite photo, the better channel is 100 ft east of the marked channel at this end. </t>
  </si>
  <si>
    <t xml:space="preserve">North side good, south side blank. Based on Jan 2018 Satilite photo, the better channel is 100 ft east of the marked channel at this end. </t>
  </si>
  <si>
    <t>New signs.</t>
  </si>
  <si>
    <t>Good.</t>
  </si>
  <si>
    <t>W 81° 23.507'</t>
  </si>
  <si>
    <t>W 81° 23.493'</t>
  </si>
  <si>
    <t>Check total:</t>
  </si>
  <si>
    <t>Totals</t>
  </si>
  <si>
    <t>Totals for City</t>
  </si>
  <si>
    <t>Totals for County</t>
  </si>
  <si>
    <t>Totals for USCG</t>
  </si>
  <si>
    <t>Hidaway Beach</t>
  </si>
  <si>
    <t>South Point + Royal Marco Point</t>
  </si>
  <si>
    <t>Channel Names</t>
  </si>
  <si>
    <t>Good - number difficult to read on shadow side of most of the markers in this channel.</t>
  </si>
  <si>
    <t>Light List Aid Name</t>
  </si>
  <si>
    <t>Photo
Side 1</t>
  </si>
  <si>
    <t>Condition if not Good*</t>
  </si>
  <si>
    <t>Issue**</t>
  </si>
  <si>
    <t>Needs Repair***</t>
  </si>
  <si>
    <r>
      <t xml:space="preserve">*** Criteria for Needs Repair:    Condition = P, S, M, Mpo, Mos or PN </t>
    </r>
    <r>
      <rPr>
        <sz val="10"/>
        <rFont val="Arial"/>
        <family val="2"/>
      </rPr>
      <t>(except M or Mpo when aid not needed)</t>
    </r>
  </si>
  <si>
    <t>Missing (Duplicate 17087.1) Not needed. Now there are beach signs as described here: https://drive.google.com/open?id=1RdAtwBycbrxCxLx2ix1KXSFl0k0wlQZ2</t>
  </si>
  <si>
    <t>Original ATON missing but not needed. Now there are beach signs as described here: https://drive.google.com/open?id=1RdAtwBycbrxCxLx2ix1KXSFl0k0wlQZ2</t>
  </si>
  <si>
    <t>Missing (Duplicate 17087) Not needed. Now there are beach signs as described here: https://drive.google.com/open?id=1RdAtwBycbrxCxLx2ix1KXSFl0k0wlQZ2</t>
  </si>
  <si>
    <t>Collier Bay +Collier Bay West + Smokehouse Bay</t>
  </si>
  <si>
    <t>Factory Bay East + Factory Bay West</t>
  </si>
  <si>
    <t>National Park Service Boat Basin West + National Park Service Boat Basin South</t>
  </si>
  <si>
    <r>
      <t xml:space="preserve">Condition Summary by Channel Group
</t>
    </r>
    <r>
      <rPr>
        <sz val="11"/>
        <rFont val="Arial"/>
        <family val="2"/>
      </rPr>
      <t>Channels in each group are contiguous and have same owner</t>
    </r>
  </si>
  <si>
    <t>W 81° 39.268'</t>
  </si>
  <si>
    <t>N 25° 51.364'</t>
  </si>
  <si>
    <t>Missing since Hurricane Irma 2017. This was a substantial marker with signs "Submerged Rocks Danger", white flashing light (4 sec) and ladder. This was funcionally part of the Collier Bay channel and should have the high repair priority of that channel.</t>
  </si>
  <si>
    <t>This was a substantial marker with signs "Submerged Rocks Danger", white flashing light (4 sec) and ladder. This was funcionally part of the Collier Bay channel and should have the high repair priority of that channel.</t>
  </si>
  <si>
    <t>Missing completely. Marker was in good condition Dec 2018. Hazard buoy (Zone ID D42) has been placed ~300 ft SW of previous R6A position.</t>
  </si>
  <si>
    <t>https://drive.google.com/file/d/11oId_n2jDwbTKwDCnvaR9rynJ7J93t2H/view?usp=sharing</t>
  </si>
  <si>
    <t>https://drive.google.com/file/d/1IUGZNXeLPh66sZOqglGji3ECtEe4yAK3/view?usp=sharing</t>
  </si>
  <si>
    <t>https://drive.google.com/file/d/1sJEMjbZxwMIP1_4QeDApUJctbeextT7N/view?usp=sharing</t>
  </si>
  <si>
    <t>https://drive.google.com/file/d/1JVCK60D0nqMBcU_HdONvl33vfoGHc_1f/view?usp=sharing</t>
  </si>
  <si>
    <t>https://drive.google.com/file/d/1uK3LDkIIXxvSN6NQM9Y1B82wz1PfcQDi/view?usp=sharing</t>
  </si>
  <si>
    <t>https://drive.google.com/file/d/1Nn3tlgXRpeYfbNnMh3Vos_scx82FzN1L/view?usp=sharing</t>
  </si>
  <si>
    <t>https://drive.google.com/file/d/1M6NUGEIZovqpuEgy_3F0b6hppkBvpbJn/view?usp=sharing</t>
  </si>
  <si>
    <t>https://drive.google.com/file/d/1sK0_cHLA0RbsKpgQbhvlzgYSMGz1oVZk/view?usp=sharing</t>
  </si>
  <si>
    <t>https://drive.google.com/file/d/1VMPZ5dJ942Ha0N2JC1wgIVAqCBZ5xbQb/view?usp=sharing</t>
  </si>
  <si>
    <t>https://drive.google.com/file/d/1AWUm6UxYG_dXUZVhyKvx3gKtjT6Xsvno/view?usp=sharing</t>
  </si>
  <si>
    <t>https://drive.google.com/file/d/1MjRYI28a9UxKDCUIXCBnwlAkaTavykiL/view?usp=sharing</t>
  </si>
  <si>
    <t>https://drive.google.com/file/d/11BNfkj0_rwytyJW8MOVhcBK8orWhByRr/view?usp=sharing</t>
  </si>
  <si>
    <t>https://drive.google.com/file/d/1R9ct0kJDU_7cxqx5mH2TV34YOyg1B-WK/view?usp=sharing</t>
  </si>
  <si>
    <t>https://drive.google.com/file/d/1uBwDNuwyxWmH_lrh4nrXozcnwnBOa1vX/view?usp=sharing</t>
  </si>
  <si>
    <t>https://drive.google.com/file/d/1V51wv5OT2E3iXyZqxsxXPNSuiHft4CHN/view?usp=sharing</t>
  </si>
  <si>
    <t>https://drive.google.com/file/d/1jEdp2FQ8iOL986WQC-9k3eF71sniJPGu/view?usp=sharing</t>
  </si>
  <si>
    <t>https://drive.google.com/file/d/1ZwIl5n-F3-Mdr0fF2lcubhjXUX_vwrEi/view?usp=sharing</t>
  </si>
  <si>
    <t>https://drive.google.com/file/d/15zgXdCd5VefAbjptbWedDF1ymAw0CZq8/view?usp=sharing</t>
  </si>
  <si>
    <t>https://drive.google.com/file/d/1i8Pbc-bnvj6AsuCTRKzDNCZGHSv04-UD/view?usp=sharing</t>
  </si>
  <si>
    <t>https://drive.google.com/file/d/18DPS_Z1dgjfBrmujrxiCt_zaPjc_4U54/view?usp=sharing</t>
  </si>
  <si>
    <t>https://drive.google.com/file/d/1SpQHc4-IwUA4c3kihAwgHFuLFQ-WZ7uj/view?usp=sharing</t>
  </si>
  <si>
    <t>https://drive.google.com/file/d/157f8qb_4cTdDCZcSpWMzTRm-qBkgSJVv/view?usp=sharing</t>
  </si>
  <si>
    <t>https://drive.google.com/file/d/1M2JtlQMK7jqIXdhb68Y-otTnD6Ny6ffo/view?usp=sharing</t>
  </si>
  <si>
    <t>https://drive.google.com/file/d/1b-0CxBYnutdCxs8cDQHtB4lOIKkQ_6jO/view?usp=sharing</t>
  </si>
  <si>
    <t>https://drive.google.com/file/d/1iKF2Ns3hBvtOMH-9bUciX4bTdl_j30fS/view?usp=sharing</t>
  </si>
  <si>
    <t>https://drive.google.com/file/d/1cKVCVKCmIIw2IZ6eAsYOCdypS5nSGwZZ/view?usp=sharing</t>
  </si>
  <si>
    <t>https://drive.google.com/file/d/1goBQP-UAxwRclOU7uW29QCcyY4tXmVxf/view?usp=sharing</t>
  </si>
  <si>
    <t>https://drive.google.com/file/d/1Cjm9JjB3nL-D_SGM9l6N31EFa1lmlI6i/view?usp=sharing</t>
  </si>
  <si>
    <t>https://drive.google.com/file/d/1KS9rTr3ucoa9scxZ3gBX2cAx_E2ubT3z/view?usp=sharing</t>
  </si>
  <si>
    <t>https://drive.google.com/file/d/1W1VEo_-zFUUFsVDpvpC5vDHFLZpAD7Ot/view?usp=sharing</t>
  </si>
  <si>
    <t>https://drive.google.com/file/d/13k-rihR152sP7jhq8pAu88yCagUBXQD6/view?usp=sharing</t>
  </si>
  <si>
    <t>https://drive.google.com/file/d/19zaxZx2bisQhGmjFDn_pP-74Qfijv_LB/view?usp=sharing</t>
  </si>
  <si>
    <t>https://drive.google.com/file/d/1aoR7_TY5LUYgtcJBKQ9BHoCsN3F6ubDQ/view?usp=sharing</t>
  </si>
  <si>
    <t>https://drive.google.com/file/d/1za0Syh0ZwAE10QiE5rEKpuXYmEgSspOl/view?usp=sharing</t>
  </si>
  <si>
    <t>https://drive.google.com/file/d/1NhUarmxurUlRN3yGhYSd5uLkQbZM-09M/view?usp=sharing</t>
  </si>
  <si>
    <t>https://drive.google.com/file/d/1T0KaObJbkx68RjKITZT7LOaD0yZl1YsJ/view?usp=sharing</t>
  </si>
  <si>
    <t>https://drive.google.com/file/d/1P64NDGvnjClGVu12b6_wk5WQZKC1wRPK/view?usp=sharing</t>
  </si>
  <si>
    <t>https://drive.google.com/file/d/1M-40fBAl3ptIGme5YPkGnPojfWaB7d7I/view?usp=sharing</t>
  </si>
  <si>
    <t>https://drive.google.com/file/d/1Q7JvazOSmeQHTIN1Ag4-933_V0KFtAg3/view?usp=sharing</t>
  </si>
  <si>
    <t>https://drive.google.com/file/d/17rHD_PNrwSmm_yiAwoVdsyeKGnFWcPxn/view?usp=sharing</t>
  </si>
  <si>
    <t>https://drive.google.com/file/d/10ylg1KKuq1qnLOgxHGPDzBHgy6qo-HU6/view?usp=sharing</t>
  </si>
  <si>
    <t>https://drive.google.com/file/d/1KIdk9_LMsn1TIU0oYSP7ryLUtBk0TL5P/view?usp=sharing</t>
  </si>
  <si>
    <t>https://drive.google.com/file/d/1kYDBuGaukxhOioMYjmc8CFunPHrB57BL/view?usp=sharing</t>
  </si>
  <si>
    <t>https://drive.google.com/file/d/1yZSAdDZPSg8OpYHHsqBJx5SShggh6dCW/view?usp=sharing</t>
  </si>
  <si>
    <t>https://drive.google.com/file/d/1Q7DA1fCCKsolQ8HFawVvrlCxKCkVFxK7/view?usp=sharing</t>
  </si>
  <si>
    <t>X</t>
  </si>
  <si>
    <t>https://drive.google.com/file/d/1sfOCP3lG1omUBSFca02WhqQh8XDMDk7P/view?usp=sharing</t>
  </si>
  <si>
    <t>https://drive.google.com/file/d/13VtF-ZeGGUnreFdO-0VbRyw4209Y0nXA/view?usp=sharing</t>
  </si>
  <si>
    <t>https://drive.google.com/file/d/1C-dRvLA4zacx89Z6zrZOl1ncmJwBTBBN/view?usp=sharing</t>
  </si>
  <si>
    <t>https://drive.google.com/file/d/1w447XFi2ltrTwmS1N0RZy7OxYb4IZCCy/view?usp=sharing</t>
  </si>
  <si>
    <t>https://drive.google.com/file/d/1dPf0Mk908ctgg8su73tpIORnZePSeIBu/view?usp=sharing</t>
  </si>
  <si>
    <t>https://drive.google.com/file/d/1smxU37qY_S7WFCPYRSN0JnGmxjTrYK-2/view?usp=sharing</t>
  </si>
  <si>
    <t>https://drive.google.com/file/d/1Xv2UQau7DL3tLeo1u_p5CvjHwQmW9UL6/view?usp=sharing</t>
  </si>
  <si>
    <t>Missing completely. May be submerged hazard.</t>
  </si>
  <si>
    <t>Missing Completely</t>
  </si>
  <si>
    <t>Missing Completely. CZM says not needed 2018.  Locatation on Light List would place it between G33 and R36. Not needed.</t>
  </si>
  <si>
    <t>Missing Completely. CZM 2018 says "not needed". Not needed.</t>
  </si>
  <si>
    <t>Missing Completely.</t>
  </si>
  <si>
    <t>Original ATON ("Submerged Rocks Danger") is missing completely but not needed. Now there are beach signs as described here: https://drive.google.com/open?id=1RdAtwBycbrxCxLx2ix1KXSFl0k0wlQZ2</t>
  </si>
  <si>
    <t>ATON/PATON Condition</t>
  </si>
  <si>
    <t>Channel Priority</t>
  </si>
  <si>
    <t>W</t>
  </si>
  <si>
    <t>Leaning 30 deg.  Very short. (2020: this should be "G5"</t>
  </si>
  <si>
    <t>Count (non blank)</t>
  </si>
  <si>
    <t xml:space="preserve">y </t>
  </si>
  <si>
    <t>Off station 
&gt; 150 ft</t>
  </si>
  <si>
    <t>https://drive.google.com/file/d/138SLeXESNlMcRq2EkkoVo5kQ2kQuzIFo/view?usp=sharing</t>
  </si>
  <si>
    <t>C Pref
Chan</t>
  </si>
  <si>
    <t>Private/City</t>
  </si>
  <si>
    <t>LL Name*</t>
  </si>
  <si>
    <t>Owner**</t>
  </si>
  <si>
    <t xml:space="preserve"> * "NLL" = Not on Light List</t>
  </si>
  <si>
    <t>** Owner: "USCG" = United States Coast Guard, "County" = Collier County Florida (Costal Zone Management), "City" = City of Marco Island, "Private/City" = privately owned but in City jurisdiction</t>
  </si>
  <si>
    <t>City of Marco Island</t>
  </si>
  <si>
    <t>https://drive.google.com/file/d/1jiNqw2iGqVSaDXG7YUN4INx3yeSxxNuC/view?usp=sharing</t>
  </si>
  <si>
    <t>Three signs, octaganal, half white with letters "IK". Good condition  (clear water marker), but heavy bird dropings</t>
  </si>
  <si>
    <t>Need Repair or 
Off station &gt; 150 ft</t>
  </si>
  <si>
    <t>Discrepancies by Owner</t>
  </si>
  <si>
    <t>Out of Pos (ft)
if &gt;150**</t>
  </si>
  <si>
    <t>https://drive.google.com/file/d/1pLtzEVqPdoqqucLkMuy-MMi51JPFeHbH/view?usp=sharing</t>
  </si>
  <si>
    <t>https://drive.google.com/file/d/143JZGYo8SCnqnxPMaalEuib1caFFSXkj/view?usp=sharing</t>
  </si>
  <si>
    <t>https://drive.google.com/file/d/1G2rRyStB6J7U2K-hjJeaZ7Lgi77cPD32/view?usp=sharing</t>
  </si>
  <si>
    <t>https://drive.google.com/file/d/1eaOQqaskHMPid-j7wlHlRVhv49rYpPO5/view?usp=sharing</t>
  </si>
  <si>
    <t>https://drive.google.com/file/d/1og5H0k1j55Y9ELpwTwA3C9O2Eayu5Hn9/view?usp=sharing</t>
  </si>
  <si>
    <t>https://drive.google.com/file/d/18Kf75sk8UvwZ4kYWRjyYdYbGd5lObMT3/view?usp=sharing</t>
  </si>
  <si>
    <t>Background is peeling off of metal backing significantly on south side but number still fully legible.</t>
  </si>
  <si>
    <t>Significant  background peeling along one edge on south side. Number still visible. Poor contrast between number and background on shady side of sign.</t>
  </si>
  <si>
    <t>https://drive.google.com/file/d/1PQoK8lQWFGO5rssakqYbXBN56eFjXK6v/view?usp=sharing</t>
  </si>
  <si>
    <t>https://drive.google.com/file/d/1qA6ioIL5YlKQ97w0GFWgI5M-Y31ndpCV/view?usp=sharing</t>
  </si>
  <si>
    <t>Good. Osprey nest partially obscures number on S side</t>
  </si>
  <si>
    <t>https://drive.google.com/file/d/18FW1i-oh5PWZTFJySizCp5Xyxz9xhplG/view?usp=sharing</t>
  </si>
  <si>
    <t>https://drive.google.com/file/d/1qR2syLeoCTYJUdYHGJ7Y6kv8vBdWVyu5/view?usp=sharing</t>
  </si>
  <si>
    <t>https://drive.google.com/file/d/1ZRcR3Ms5v4vlNQT1uDEMh4RBgPvoG6s4/view?usp=sharing</t>
  </si>
  <si>
    <t>https://drive.google.com/file/d/1-eWMmczhmRbjcummOGoeoqyefpkYI7Ew/view?usp=sharing</t>
  </si>
  <si>
    <t>Good. Low contrast number to bkgnd on shady side</t>
  </si>
  <si>
    <t>https://drive.google.com/file/d/1WuTz_8HzY339EBrCjgYOj2PKnYKV-jU6/view?usp=sharing</t>
  </si>
  <si>
    <t>https://drive.google.com/file/d/1PoQVs_pwlfGlkkUflmoRYjpslgq99_RK/view?usp=sharing</t>
  </si>
  <si>
    <t>https://drive.google.com/file/d/1V6k9uF21ioWwXG2-vuF6JZ1nYO2jXDhI/view?usp=sharing</t>
  </si>
  <si>
    <t>https://drive.google.com/file/d/1GQBssqWUbq7uZvUSnK8mHniTvx1ShVm0/view?usp=sharing</t>
  </si>
  <si>
    <t>Good condition. Difficult to read shady side.</t>
  </si>
  <si>
    <t>https://drive.google.com/file/d/1LTX2PMGEXtq3bBIH9U6o57kGodb8AUjU/view?usp=sharing</t>
  </si>
  <si>
    <t>https://drive.google.com/file/d/1E97rgoUxB1_hGefmsa60M91LYQ0vkfRc/view?usp=sharing</t>
  </si>
  <si>
    <t>Like new. Hard to read shady side.</t>
  </si>
  <si>
    <t>https://drive.google.com/file/d/1VYw_rpDcY9r8cwqEBWgLc3hSNtggYi9E/view?usp=sharing</t>
  </si>
  <si>
    <t>https://drive.google.com/file/d/1m34O3RYFKQdtuxFtQkTzNGqPalbv9bKJ/view?usp=sharing</t>
  </si>
  <si>
    <t>Missing completely. Was good condition Feb 2020. Coluld not see old concrete post at all, but it's possible that remnant is near enough to surface to damage a boat at lower tide levels. Photo link is to 2020 photo.</t>
  </si>
  <si>
    <t>https://drive.google.com/file/d/1mEB3PiHHloJNt7gSZrKGU7VVNrZh-sQ2/view?usp=sharing</t>
  </si>
  <si>
    <t>https://drive.google.com/file/d/1pbf-ak6KdgUhIJnz-h1wJa7r9M7t-gaZ/view?usp=sharing</t>
  </si>
  <si>
    <t>https://drive.google.com/file/d/12FmfZbTnq_kse7rjSVKOdSAcde5Fb5KT/view?usp=sharing</t>
  </si>
  <si>
    <t>Missing completely. Was good condition Feb 2020. Coluld not see old concrete post at all, but it's possible that remnant is near enough to surface to damage a boat at lower tide levels. Photo is where it was and a 2020 photo.</t>
  </si>
  <si>
    <t>Contacts to report ATON Problem</t>
  </si>
  <si>
    <t>Christopher.Darco@colliercountyfl.gov</t>
  </si>
  <si>
    <t>Chris D'Arco, Senior Field Inspector</t>
  </si>
  <si>
    <t>https://www.navcen.uscg.gov/?pageName=atonOutageReport</t>
  </si>
  <si>
    <t>On-line ATON Discrepancy Report Form</t>
  </si>
  <si>
    <t>Collier County Coastal Zone Management</t>
  </si>
  <si>
    <t>N 25° 50.762'</t>
  </si>
  <si>
    <t>https://drive.google.com/file/d/1LCSMg47eXB1WajO9HSZqt-hH_7RgTlcY/view?usp=sharing</t>
  </si>
  <si>
    <t>N 25° 50.969'</t>
  </si>
  <si>
    <t>W 81° 32.547'</t>
  </si>
  <si>
    <t>https://drive.google.com/file/d/1abLDBBTdGz2SPRUaVTRpW20DSopwZsda/view?usp=sharing</t>
  </si>
  <si>
    <t>New sign and position 2020. One sign loose at bottom.</t>
  </si>
  <si>
    <t>https://drive.google.com/file/d/1irpenF-wVqG7hG1t2pTCZyQXtP7PADi2/view?usp=sharing</t>
  </si>
  <si>
    <t>Border peeling. Otherwise good condition.</t>
  </si>
  <si>
    <t>https://drive.google.com/file/d/1rQUYHp3VXMZe_-BsA482xoeyF7p7OlXl/view?usp=sharing</t>
  </si>
  <si>
    <t>Number peeled off from W side. Lean 5 deg. Old metal pipe near pile.</t>
  </si>
  <si>
    <t>N 25° 51.967'</t>
  </si>
  <si>
    <t>https://drive.google.com/file/d/1tjeU5Aja9cVB4GJZOjEjiI5BscZOc_Sj/view?usp=sharing</t>
  </si>
  <si>
    <t>Good condition. No wrap. 5 deg lean.</t>
  </si>
  <si>
    <t>W 81° 32.175'</t>
  </si>
  <si>
    <t>https://drive.google.com/file/d/1JjHKaXgSZlWRmK981JrMIeKsVy5WbWAO/view?usp=sharing</t>
  </si>
  <si>
    <t>N 25° 52.019'</t>
  </si>
  <si>
    <t>Good condition. Old pile removed and replaced 2018.</t>
  </si>
  <si>
    <t>https://drive.google.com/file/d/1Y6s4zTeyu4XnQt4uS1x3uAVlLtu8awUk/view?usp=sharing</t>
  </si>
  <si>
    <t>W 81° 31.991'</t>
  </si>
  <si>
    <t>Signs &amp; wrap good condition</t>
  </si>
  <si>
    <t>https://drive.google.com/file/d/15p67cCwF8yWY5KW7gNZZ_Qz40PfiQxlb/view?usp=sharing</t>
  </si>
  <si>
    <t>https://drive.google.com/file/d/17OxPDB4bpHCuNEpMQVOAbU9TOgAU8qYG/view?usp=sharing</t>
  </si>
  <si>
    <t>Missing completely. CZM could not remove 2018. Last year was submerged pile with "Submerged Hazard" buoy. Now no buoy; was hazard removed?</t>
  </si>
  <si>
    <t xml:space="preserve">Good condition. New marker in new position 2018. </t>
  </si>
  <si>
    <t>https://drive.google.com/file/d/1UZW-GeGahtncZG9oPDDwl0ANxxVzq489/view?usp=sharing</t>
  </si>
  <si>
    <t>N 25° 52.437'</t>
  </si>
  <si>
    <t>W 81° 31.883'</t>
  </si>
  <si>
    <t>Good condition FG pile with wrap</t>
  </si>
  <si>
    <t>https://drive.google.com/file/d/110lv9tFmOapna-BSEORKA-FSc4_ft-ke/view?usp=sharing</t>
  </si>
  <si>
    <t>N 25° 52.633'</t>
  </si>
  <si>
    <t>Good condition. Wood pile has 5 deg lean.</t>
  </si>
  <si>
    <t>https://drive.google.com/file/d/1eW3mkr2XnpofnlnMbKp--Xk6y5f9ESHY/view?usp=sharing</t>
  </si>
  <si>
    <t>W 81° 31.743'</t>
  </si>
  <si>
    <t>FG pile with wrap and sign in good condition.</t>
  </si>
  <si>
    <t>https://drive.google.com/file/d/1R0drrItTFlpBehqMRzOLeENUIVzV1qvk/view?usp=sharing</t>
  </si>
  <si>
    <t>N 25° 53.003'</t>
  </si>
  <si>
    <t>W 81° 31.751'</t>
  </si>
  <si>
    <t>https://drive.google.com/file/d/1-QE99CniOHa4COH_QIdnGvAe52RabCuh/view?usp=sharing</t>
  </si>
  <si>
    <t>New sign on FG pile.</t>
  </si>
  <si>
    <t>W 81° 31.702'</t>
  </si>
  <si>
    <t>Signs and wrap on wood pile. Good condition</t>
  </si>
  <si>
    <t>https://drive.google.com/file/d/1uCNs1oHoCOPgv_NGHDoZlqA2jwfPlAO2/view?usp=sharing</t>
  </si>
  <si>
    <t>https://drive.google.com/file/d/1a5klWUonpw3A8aA0f1ucrQoIF6jTQUXM/view?usp=sharing</t>
  </si>
  <si>
    <t>Signs and wrap on wood pile in good condition</t>
  </si>
  <si>
    <t>Signs &amp; wrap on wood pile in good condition</t>
  </si>
  <si>
    <t>https://drive.google.com/file/d/1EI7Is5qh8O36UZ_a_sfit2aPScjqyqUl/view?usp=sharing</t>
  </si>
  <si>
    <t>N 25° 53.433'</t>
  </si>
  <si>
    <t>Signs &amp; wrap on wood pile in good condition. 5 deg lean.</t>
  </si>
  <si>
    <t>W 81° 31.410'</t>
  </si>
  <si>
    <t>Permanent red buoy with "24". Buoy is aproximately 180 ft east of it's location last three years. Based on aerial image, new location may be better than the old. Was it moved intentionally?</t>
  </si>
  <si>
    <t>https://drive.google.com/file/d/1f00XQkvwgFHvRK6xIbHCgZRdTtcHbnrp/view?usp=sharing</t>
  </si>
  <si>
    <t>Background faded</t>
  </si>
  <si>
    <t>https://drive.google.com/file/d/1ic_6gVzbLPhsg751cOsF3KOBko1SOasK/view?usp=sharing</t>
  </si>
  <si>
    <t>Border beginning to peel but otherwise good condition. 5 deg lean.</t>
  </si>
  <si>
    <t>https://drive.google.com/file/d/1tCePB8JziyBm5AijilxOI11slbiCKQ-I/view?usp=sharing</t>
  </si>
  <si>
    <t>W 81° 31.246'</t>
  </si>
  <si>
    <t>W 81° 31.188'</t>
  </si>
  <si>
    <t>Signs good condition on FG. 10 deg lean.</t>
  </si>
  <si>
    <t>https://drive.google.com/file/d/132cx4dYVtutntWY51EI1TfhQ3yCYB26W/view?usp=sharing</t>
  </si>
  <si>
    <t>W 81° 31.189'</t>
  </si>
  <si>
    <t>Like-new signs on FG pile. New location 2019</t>
  </si>
  <si>
    <t>Like-new signs on FG pile.</t>
  </si>
  <si>
    <t>https://drive.google.com/file/d/1MesS4AT9vWrZ-FjSpKn25WAAsXf4UZtF/view?usp=sharing</t>
  </si>
  <si>
    <t>W 81° 31.127'</t>
  </si>
  <si>
    <t>https://drive.google.com/file/d/1Xc90yMR4alll3qwcLlkOq22VeNCoRNOK/view?usp=sharing</t>
  </si>
  <si>
    <t>W 81° 31.107'</t>
  </si>
  <si>
    <t>https://drive.google.com/file/d/1ILy_nFoG1HTluEAf5NCR9xHqkdxQle9R/view?usp=sharing</t>
  </si>
  <si>
    <t>https://drive.google.com/file/d/1tVze6C12uV8Qu3ACCli1VWRuiZdIzMPu/view?usp=sharing</t>
  </si>
  <si>
    <t>Background cracking and beginning to peel one side</t>
  </si>
  <si>
    <t>https://drive.google.com/file/d/1FRt3lhuybr8LL1H1QRiERdznnM6Le528/view?usp=sharing</t>
  </si>
  <si>
    <t>N 25° 53.870'</t>
  </si>
  <si>
    <t>N 25° 53.935'</t>
  </si>
  <si>
    <t>https://drive.google.com/file/d/1eQzrk9oNhIY9OgMy7otGxYwqXfGi-TOu/view?usp=sharing</t>
  </si>
  <si>
    <t>Signs in good condition. FG pile.</t>
  </si>
  <si>
    <t>N 25° 53.974'</t>
  </si>
  <si>
    <t>W 81° 30.959'</t>
  </si>
  <si>
    <t>https://drive.google.com/file/d/1A_3YYBg-6GOk-R0p1U64jxXsDVznwIQ3/view?usp=sharing</t>
  </si>
  <si>
    <t>https://drive.google.com/file/d/1uBaLnveUbZ7pEpPPe1J3h_AmU0sHGtpQ/view?usp=sharing</t>
  </si>
  <si>
    <t>Background peeling. Wood pile. 5 deg lean.</t>
  </si>
  <si>
    <t>N 25° 53.975'</t>
  </si>
  <si>
    <t>N 25° 54.113'</t>
  </si>
  <si>
    <t>W 81° 30.875'</t>
  </si>
  <si>
    <t>N 25° 54.125'</t>
  </si>
  <si>
    <t>https://drive.google.com/file/d/1xIgKprhu8xKSTI8DMKzxdF-2ILP3laa9/view?usp=sharing</t>
  </si>
  <si>
    <t>W 81° 30.766'</t>
  </si>
  <si>
    <t>SW side beginning to peel.</t>
  </si>
  <si>
    <t>https://drive.google.com/file/d/1mxijECtKjMpVLyTD1YGX-3QIgdD7_vhJ/view?usp=sharing</t>
  </si>
  <si>
    <t>https://drive.google.com/file/d/1qvuUHUlK3mjJiQjZv78f9bL0I3nCcdk0/view?usp=sharing</t>
  </si>
  <si>
    <t>Background beginning to fade. Wood pile.</t>
  </si>
  <si>
    <t>N 25° 54.390'</t>
  </si>
  <si>
    <t>W 81° 30.651'</t>
  </si>
  <si>
    <t>https://drive.google.com/file/d/1mG93JS1nJ3V0QqFhGwHlQXWu14jB3skS/view?usp=sharing</t>
  </si>
  <si>
    <t>W 81° 30.646'</t>
  </si>
  <si>
    <t>https://drive.google.com/file/d/1XlLZ7Vb4ijGLBMiVG8OaexE8Ex3WqGLx/view?usp=sharing</t>
  </si>
  <si>
    <t>N 25° 54.651'</t>
  </si>
  <si>
    <t>Background beginning to peel W side. Wood pile.</t>
  </si>
  <si>
    <t>N 25° 55.630'</t>
  </si>
  <si>
    <t>https://drive.google.com/file/d/1Q7TlxP12bSxr7moluVdcYeD3mUf3if6B/view?usp=sharing</t>
  </si>
  <si>
    <t>N 25° 53.983°</t>
  </si>
  <si>
    <t>https://drive.google.com/file/d/1x4nCfX59lyZjakZhgdqaGQNQSlM2oLpn/view?usp=sharing</t>
  </si>
  <si>
    <t>https://drive.google.com/file/d/1E6TNFDuAypPpmxzhqPbkbsjhU3wkRLvd/view?usp=sharing</t>
  </si>
  <si>
    <t>N 25° 54.056'</t>
  </si>
  <si>
    <t>W 81° 41.311'</t>
  </si>
  <si>
    <t>https://drive.google.com/file/d/1Xo1KlbxUN7MokpjjetMgw9Y4IL2cVItf/view?usp=sharing</t>
  </si>
  <si>
    <t>W 81° 41.426'</t>
  </si>
  <si>
    <t>https://drive.google.com/file/d/11MQrpwQgmH5Q4t0J5AMPuLzJxmiGVISA/view?usp=sharing</t>
  </si>
  <si>
    <t>N 25° 53.110'</t>
  </si>
  <si>
    <t>West side missing, East side peeling badly. Water is deeper on N side - should be a green marker.</t>
  </si>
  <si>
    <t>https://drive.google.com/file/d/1DGVKIt9n1Mw7WpTeoV5bfgLAgoZOWBQn/view?usp=sharing</t>
  </si>
  <si>
    <t>https://drive.google.com/file/d/1RrWCfAxInOJFaEVhIhk9_tT5T2khmms2/view?usp=sharing</t>
  </si>
  <si>
    <t>W side missing, E side no number or color. Water is deeper on NE side - should be a green marker.</t>
  </si>
  <si>
    <t>N 25° 53.288'</t>
  </si>
  <si>
    <t>https://drive.google.com/file/d/1IHmFdCPRAZNzSamPKflLM6Kk1hHEfU9l/view?usp=sharing</t>
  </si>
  <si>
    <t>N 25° 53.419'</t>
  </si>
  <si>
    <t>W 81° 41.456'</t>
  </si>
  <si>
    <t>Good condition, but with osprey nest. Sign on S side of post "Caution Control depth is less than 18 inches at low water thru channel Local knowledge is necessary.</t>
  </si>
  <si>
    <t>https://drive.google.com/file/d/1V8XHX70zTKuGlNbWVsXZGC_OhJYAwkoU/view?usp=sharing</t>
  </si>
  <si>
    <t>N 25° 53.472'</t>
  </si>
  <si>
    <t>W 81° 41.586'</t>
  </si>
  <si>
    <t>W 81° 41.744'</t>
  </si>
  <si>
    <t xml:space="preserve">Like new; wood pile. </t>
  </si>
  <si>
    <t>https://drive.google.com/file/d/1YGEFDX6UOCMXYlk7as1RDl_a1D_WHHst/view?usp=sharing</t>
  </si>
  <si>
    <t>https://drive.google.com/file/d/1EII1zb4jehmO210BaLElQgCx3v5bMaRI/view?usp=sharing</t>
  </si>
  <si>
    <t>N 25° 53.610'</t>
  </si>
  <si>
    <t>W 81° 41.718'</t>
  </si>
  <si>
    <t xml:space="preserve">Floating marker "Caution Shoaling"  that was installed about 450 ft east of "G9" between March 2018 and March 2019 apparently drifted or was mooved to this spot a year or more ago. Paint is faded and difficult to read. </t>
  </si>
  <si>
    <t>N 25° 53.573'</t>
  </si>
  <si>
    <t>W 81° 42.255'</t>
  </si>
  <si>
    <t>https://drive.google.com/file/d/1u3meMYISXEc6LpIVYOpArR7KTe0nZcVb/view?usp=sharing</t>
  </si>
  <si>
    <t>Wood pile. Reflective background faded to white east side. Small sign.</t>
  </si>
  <si>
    <t>Wood pile. Reflective background faded to white one side peeling on other side.</t>
  </si>
  <si>
    <t>https://drive.google.com/file/d/1ExnSFiiWUpcuOVribHt3Tm-EscQVBPRs/view?usp=sharing</t>
  </si>
  <si>
    <t>https://drive.google.com/file/d/1HJB7Cveah_e51C3LIjQHDMrUl977Tpd-/view?usp=sharing</t>
  </si>
  <si>
    <t>https://drive.google.com/file/d/1NjxatgaZM-Kc3L6saf1jri321gmSOCPe/view?usp=sharing</t>
  </si>
  <si>
    <t>N 25° 50.787'</t>
  </si>
  <si>
    <t>https://drive.google.com/file/d/1T3uDQpbmQFlzmjphg0dm8mMCHLXciNqB/view?usp=sharing</t>
  </si>
  <si>
    <t>https://drive.google.com/file/d/1aoFh2N1uaUL0wbWxW8zHR9tgn-ISIQR8/view?usp=sharing</t>
  </si>
  <si>
    <t>N 25° 51.142'</t>
  </si>
  <si>
    <t>W 81° 40.401'</t>
  </si>
  <si>
    <t>W 81° 40.265'</t>
  </si>
  <si>
    <t>https://drive.google.com/file/d/1jiNlIgRNJLoqNrVji-3fxrV37-hmYQIc/view?usp=sharing</t>
  </si>
  <si>
    <t>N 25° 51.412'</t>
  </si>
  <si>
    <t>W 81° 40.325'</t>
  </si>
  <si>
    <t>https://drive.google.com/file/d/1eyTSwW1HToXIIvRQvUVRexaquK-H8N39/view?usp=sharing</t>
  </si>
  <si>
    <t>https://drive.google.com/file/d/1VMCBGEnRHl-fS9SR1qCu7lNWr8qSvhFg/view?usp=sharing</t>
  </si>
  <si>
    <t>N side like-new sign. S side faded almost to white.</t>
  </si>
  <si>
    <t>https://drive.google.com/file/d/1EM0ty7lVXlUQl7Dx8NNIEMjLmeTHopX1/view?usp=sharing</t>
  </si>
  <si>
    <t>N 25° 51.951'</t>
  </si>
  <si>
    <t>W 81° 40.127'</t>
  </si>
  <si>
    <t>Wood pile lean 15 deg. Baclground faded</t>
  </si>
  <si>
    <t>N 25° 52.191'</t>
  </si>
  <si>
    <t>N 25° 52.535'</t>
  </si>
  <si>
    <t>https://drive.google.com/file/d/1oMfrvp-Uf02ZNxyDbsocdsQJOMPqY9AM/view?usp=sharing</t>
  </si>
  <si>
    <t>N 25° 52.738'</t>
  </si>
  <si>
    <t xml:space="preserve">Sign bent. Numeral "6" peeled one side but still legible. Wood pile. </t>
  </si>
  <si>
    <t>https://drive.google.com/file/d/1QptlYgD_OoCL6fXfYrDKWaHzjT2ZcChW/view?usp=sharing</t>
  </si>
  <si>
    <t>N 25° 53.168'</t>
  </si>
  <si>
    <t>W 81° 39.704'</t>
  </si>
  <si>
    <t>Wood pile.  Background beginniing to fade W side. Otherwise good</t>
  </si>
  <si>
    <t>https://drive.google.com/file/d/1dsm55eMWGvGoJ-CROTTZEvJl84YFyTBb/view?usp=sharing</t>
  </si>
  <si>
    <t>N 25° 53.338'</t>
  </si>
  <si>
    <t>W 81° 39.456'</t>
  </si>
  <si>
    <t>FG Pile. The numeral "2" in "21" is missing on E side. Previous associate sign is missing: "Goodland-Romano Channel controlling depth 1.5' MLT Local Knowledge Required".</t>
  </si>
  <si>
    <t>https://drive.google.com/file/d/1_BkTYy4bX9lconJpKICDHq_BBHl2HTLH/view?usp=sharing</t>
  </si>
  <si>
    <t>https://drive.google.com/file/d/1J30sZ9luKKu86hifvhWhfpPE-FttYfXv/view?usp=sharing</t>
  </si>
  <si>
    <t>Caxambas Pass + Caxambas Bay + Caxambas Channel + South Approach</t>
  </si>
  <si>
    <t>Cape Ramano + Snook Hole</t>
  </si>
  <si>
    <t>N 25° 53.553'</t>
  </si>
  <si>
    <t>https://drive.google.com/file/d/1FozU4TJEYC2CuyXNLZC4AjD4kTz0GGQf/view?usp=sharing</t>
  </si>
  <si>
    <t>Outer marker. Red Light.</t>
  </si>
  <si>
    <t>https://drive.google.com/file/d/1zw7x-AtDNo_8np1O16GLtGG35UxZ7xGH/view?usp=sharing</t>
  </si>
  <si>
    <t>https://drive.google.com/file/d/1XbEJDq5MqVPlad9WZLYnf6JaulcUa2fg/view?usp=sharing</t>
  </si>
  <si>
    <t>Green Light, green signs good except east side background wrinkled. Leaning 10 deg</t>
  </si>
  <si>
    <t>https://drive.google.com/file/d/1uGyUhvCqSS2jbzLCMv-ylmjAgwiELL-C/view?usp=sharing</t>
  </si>
  <si>
    <t>https://drive.google.com/file/d/1QRu-dFyamvssPZIOOezaBCAbE6FQ6c96/view?usp=sharing</t>
  </si>
  <si>
    <t xml:space="preserve">Outer marker. Red Light, three signs. </t>
  </si>
  <si>
    <t>https://drive.google.com/file/d/1Zfwpbm4wJwQjEkeyZXXCBFPHN2vSIaV8/view?usp=sharing</t>
  </si>
  <si>
    <t>https://drive.google.com/file/d/1ihBSHJOgw1DcUJkiYGc1lax6ehf9DmSn/view?usp=sharing</t>
  </si>
  <si>
    <t>https://drive.google.com/file/d/1AD3_JC1PSKdZziWgDJgU4i_IM2DEICSW/view?usp=sharing</t>
  </si>
  <si>
    <t>https://drive.google.com/file/d/1LG2BoiOD9bIYD6jnkh77btD5psqYiw18/view?usp=sharing</t>
  </si>
  <si>
    <t>https://drive.google.com/file/d/1IOIwbJMXdGgGmXLIwjengiX0MvrtSaFl/view?usp=sharing</t>
  </si>
  <si>
    <t>"2" on one sign is peeled off - looks white</t>
  </si>
  <si>
    <t>https://drive.google.com/file/d/110DVJQ8Pam5uL_NIRzzBj0GMuMpSmB8N/view?usp=sharing</t>
  </si>
  <si>
    <t>Submerged Rocks Danger
One side missing, other side bent.</t>
  </si>
  <si>
    <t>https://drive.google.com/file/d/1ez8INYifEAXPhu-Itb1rMh_D66I-TJf3/view?usp=sharing</t>
  </si>
  <si>
    <t>https://drive.google.com/file/d/1TmpwKvMGeUKS9Fe58vcXtzsQSZCuHekw/view?usp=sharing</t>
  </si>
  <si>
    <t>"Danger-Submerged Rocks" and "Keep Away"
 Background faded, No orange Border</t>
  </si>
  <si>
    <t>https://drive.google.com/file/d/1Bp1SPSZFYKzvJoE_tlm0Hbpt-pt935B1/view?usp=sharing</t>
  </si>
  <si>
    <t>https://drive.google.com/file/d/1mgtjsvI2Lyj2dmlcrj2NM1CbnF6e_XrQ/view?usp=sharing</t>
  </si>
  <si>
    <t>Background beginning to fade one side.</t>
  </si>
  <si>
    <t>https://drive.google.com/file/d/1LBh5x3lI4thQeZ_n-xxpMpyVbSsOm1gp/view?usp=sharing</t>
  </si>
  <si>
    <t>https://drive.google.com/file/d/1pm6mkkNlsof_VNUC_FNiSKksVYtgzJhY/view?usp=sharing</t>
  </si>
  <si>
    <t>https://drive.google.com/file/d/156hDdlyj_Ow6cL5ZIlV2uOri1Twriuhl/view?usp=sharing</t>
  </si>
  <si>
    <t>https://drive.google.com/file/d/1PG-IJVsybGuatD1_o8sjMvf9jX1CC9pK/view?usp=sharing</t>
  </si>
  <si>
    <t>https://drive.google.com/file/d/1PGGRdIZYIwXXU8FGdKQ5EHE9hhia0XoE/view?usp=sharing</t>
  </si>
  <si>
    <t>https://drive.google.com/file/d/1Uiv-i0WdUVdiDJOiAM_AfwwpHOe3i0CH/view?usp=sharing</t>
  </si>
  <si>
    <t>Osprey nest but numbers visible. Leaning 15 deg. Number peeling on S side but still legible.</t>
  </si>
  <si>
    <t>https://drive.google.com/file/d/1zwfDUj5UsNV7_gAiaERzUZb3EzixI-7e/view?usp=sharing</t>
  </si>
  <si>
    <t>https://drive.google.com/file/d/1nkkYDi6VXx5_l8busuTq_vb4clY4a0SK/view?usp=sharing</t>
  </si>
  <si>
    <t>Background Fading E side. Leaning 10 deg.</t>
  </si>
  <si>
    <t>https://drive.google.com/file/d/1tRQ2Y0kkXUYZozALUHb0p-cO2EHiCq9r/view?usp=sharing</t>
  </si>
  <si>
    <t>https://drive.google.com/file/d/1jcFo2YKRLd5OY7d_vwF_KQFshazYQANu/view?usp=sharing</t>
  </si>
  <si>
    <t>Wood pile, backgrounds faded and beginning to peel</t>
  </si>
  <si>
    <t>https://drive.google.com/file/d/1xvN_eUFXPEBlbUgVrTbhTRX_55F2a1Zz/view?usp=sharing</t>
  </si>
  <si>
    <t>https://drive.google.com/file/d/1V1w7IrircP1HFdqYnzVYMVA5Qb9toTVi/view?usp=sharing</t>
  </si>
  <si>
    <t>Background Fading W Side. Wood pile</t>
  </si>
  <si>
    <t>https://drive.google.com/file/d/182Z8nWBju_RzZQdwQljBML7Jb-9SoyGP/view?usp=sharing</t>
  </si>
  <si>
    <t>Wood pile. Backgroung badly peeled E side. Osprey nest remnants.</t>
  </si>
  <si>
    <t>https://drive.google.com/file/d/1f8b4AiSPir6tBh316MiVWSu9DCs_cCL0/view?usp=sharing</t>
  </si>
  <si>
    <t>https://drive.google.com/file/d/1PxdOLuYCGXH5aiXSc1Hgs5j4gYa9xeDL/view?usp=sharing</t>
  </si>
  <si>
    <t>https://drive.google.com/file/d/1UTJoeDI-I9653MalxmEt4B2KL5jTpqIw/view?usp=sharing</t>
  </si>
  <si>
    <t>https://drive.google.com/file/d/15Np90rtnH0hAxJpZ6cQ4KmDVBWiyugT2/view?usp=sharing</t>
  </si>
  <si>
    <t>Good condition but low contrast</t>
  </si>
  <si>
    <t>https://drive.google.com/file/d/1TxeH5oM9RocfpjwqdQ3zEAkj2WUyk2xP/view?usp=sharing</t>
  </si>
  <si>
    <t>https://drive.google.com/file/d/1ZUz4FVRlc06h6WFIIxruTqdpvcAM7GLg/view?usp=sharing</t>
  </si>
  <si>
    <t>https://drive.google.com/file/d/1ldWBtjzninwwSXxwfbgOyyBbC0YA6eiB/view?usp=sharing</t>
  </si>
  <si>
    <t>https://drive.google.com/file/d/1hXrVcGEGDicGyGlew7kggeHXVB6BTozC/view?usp=sharing</t>
  </si>
  <si>
    <t>https://drive.google.com/file/d/1C5weYWex8o8vLlVd_6CyXVoAVB9AxKmo/view?usp=sharing</t>
  </si>
  <si>
    <t>https://drive.google.com/file/d/17yvV9OWkMhwsYduEmZfKCdOTSYo9uVCn/view?usp=sharing</t>
  </si>
  <si>
    <t>https://drive.google.com/file/d/1NBJQKb5vg8o89kFgB17cRE5XufphmtcU/view?usp=sharing</t>
  </si>
  <si>
    <t>Background fadinge W side</t>
  </si>
  <si>
    <t>https://drive.google.com/file/d/1U6-341vZ8exZPpmyecZd1cu1Xq_m09K1/view?usp=sharing</t>
  </si>
  <si>
    <t>https://drive.google.com/file/d/1tuLqeQgaGd11JcZPQgZRMSAeeVWP4dk9/view?usp=sharing</t>
  </si>
  <si>
    <t>Border of background peelng. Otherwise good condition.</t>
  </si>
  <si>
    <t>Hazard buoy in canal marking underwater hazard. Buoy is approximately 400 ft NNE of the position that we recorded last Feb. Presumably no longer marks hazard.</t>
  </si>
  <si>
    <t>https://drive.google.com/file/d/1MqYauXWIyZSWXy66vFZXf0qD83t1WLw2/view?usp=sharing</t>
  </si>
  <si>
    <t>https://drive.google.com/file/d/1EiLnTmSTM3hdo-dk-lhiJBVF7H7ETWH-/view?usp=sharing</t>
  </si>
  <si>
    <t>https://drive.google.com/file/d/1ZpdmAICQo5JvmQPIna46rPXJgWhI64-L/view?usp=sharing</t>
  </si>
  <si>
    <t>border beginning to peel but otherwise good condition.</t>
  </si>
  <si>
    <t xml:space="preserve"> W</t>
  </si>
  <si>
    <t>Like new signs. Fiberglass pile. Marker 5, 6 and 7 mark the main channel that is charted as more than 6 ft deep, but is now substantially less than 6 ft, especially along the north side of the channel; either the channel needs to be dredged or the markers moved south.</t>
  </si>
  <si>
    <t>Good condition. Wood pile.  Marker 5, 6 and 7 mark the main channel that is charted as more than 6 ft deep, but is now substantially less than 6 ft, especially along the north side of the channel; either the channel needs to be dredged or the markers moved south.</t>
  </si>
  <si>
    <t>Background wrinkled. Wood pile.  Marker 5, 6 and 7 mark the main channel that is charted as more than 6 ft deep, but is now substantially less than 6 ft, especially along the north side of the channel; either the channel needs to be dredged or the markers moved south.</t>
  </si>
  <si>
    <t>Like new. Osprey nest but numbers still visible. Marker 3 and 3A are  in shallow water; both should be moved east to guide boats to deeper water.</t>
  </si>
  <si>
    <t>W 81° 43.833'</t>
  </si>
  <si>
    <t>N 25° 54.498'</t>
  </si>
  <si>
    <t>N 25° 54.000'</t>
  </si>
  <si>
    <t>N 25° 54.257'</t>
  </si>
  <si>
    <t>https://drive.google.com/file/d/1MxIIT3fJdw_5rZOw2IKzcybylAXYq7iy/view?usp=sharing</t>
  </si>
  <si>
    <t>Signs missing. Wood pile leaning 10 deg. Depth in channel between markers 16 and 17 near markers less than 1.5 ft at MLLW. It appears that deeper water is west of this line and possibly also to the east. If so, this marker should be moved. An additional marker could be helpful to boats in this channel and to boats coming from the south who are turning into Snook Hole Channel.</t>
  </si>
  <si>
    <t>Sm</t>
  </si>
  <si>
    <t>S or Sm
(Special problem)</t>
  </si>
  <si>
    <t>N 25° 54.385'</t>
  </si>
  <si>
    <t>N 25° 54.344'</t>
  </si>
  <si>
    <t>N 25° 54.490'</t>
  </si>
  <si>
    <t>N 25° 54.465'</t>
  </si>
  <si>
    <t>Post Leaning slightly. Osprey nest obscurring number.</t>
  </si>
  <si>
    <t>W 81° 42.680'</t>
  </si>
  <si>
    <t>W 81° 41.577'</t>
  </si>
  <si>
    <t>like new sighs new signs on wood pile. Old steel pile nearby.</t>
  </si>
  <si>
    <t>N 25° 54.377'</t>
  </si>
  <si>
    <t>W 81° 41.561'</t>
  </si>
  <si>
    <t>like new new signs on FG pile. Wood with black wrap over most of length..</t>
  </si>
  <si>
    <t>Like new signs on wood pile with black wrap to a few feet above the waterline. Number is small.</t>
  </si>
  <si>
    <t xml:space="preserve"> Background and number badly faded. One side barely legible. Wood pile with black wrap to a few feet above waterline.</t>
  </si>
  <si>
    <t>Background faded to white. Border beginning to peel. Wood pile with black wrap to a few feet above waterline.</t>
  </si>
  <si>
    <t xml:space="preserve">Background faded to white. Border beginning to peel. </t>
  </si>
  <si>
    <t>W 81° 41.498'</t>
  </si>
  <si>
    <t>N 25° 54.370'</t>
  </si>
  <si>
    <t>N 25° 54.357'</t>
  </si>
  <si>
    <t>W 81° 41.446'</t>
  </si>
  <si>
    <t xml:space="preserve">Like new signs on wood pile, but number almost invisible on shady W side because of poor contrast. </t>
  </si>
  <si>
    <t>W 81° 41.397'</t>
  </si>
  <si>
    <t>Background faded to white. Border beginning to peel. One side bent. Wood pile with black wrap to a few feet above waterline.</t>
  </si>
  <si>
    <t>N 25° 54.339'</t>
  </si>
  <si>
    <t>W 81° 41.416'</t>
  </si>
  <si>
    <t>N 25° 54.097'</t>
  </si>
  <si>
    <t>W 81° 41.544'</t>
  </si>
  <si>
    <t>N 25° 54.062'</t>
  </si>
  <si>
    <t>W 81° 41.594'</t>
  </si>
  <si>
    <t>Signs good. Wood pile leaning    5 deg lean</t>
  </si>
  <si>
    <t>N 25° 54.155'</t>
  </si>
  <si>
    <t>W 81° 41.648'</t>
  </si>
  <si>
    <t>N 25° 54.251'</t>
  </si>
  <si>
    <t>N 25° 54.322'</t>
  </si>
  <si>
    <t>N 25° 54.394'</t>
  </si>
  <si>
    <t>W 81° 41.628'</t>
  </si>
  <si>
    <t>N 25° 54.549'</t>
  </si>
  <si>
    <t>W 81° 41.664'</t>
  </si>
  <si>
    <t>https://drive.google.com/file/d/10SoDs9_GAnFkaU8jIuBucicM_NnCHRBU/view?usp=sharing</t>
  </si>
  <si>
    <t>https://drive.google.com/file/d/1p_KrbmmW2Ouw6RkK_O0bMAhnxB164dyp/view?usp=sharing</t>
  </si>
  <si>
    <t>https://drive.google.com/file/d/1TCpVa1j75Z8O-yosdxEtpt7Tz14EDG3i/view?usp=sharing</t>
  </si>
  <si>
    <t>https://drive.google.com/file/d/1pCxn7fQ8lHFIDBhISX2VBnnfvH4KR2S_/view?usp=sharing</t>
  </si>
  <si>
    <t>https://drive.google.com/file/d/13VG9IedbxHnm6TczTFJcpAUzNeBXYZ5G/view?usp=sharing</t>
  </si>
  <si>
    <t>https://drive.google.com/file/d/1UAkEZT4Q8iOhk6RNP526sPbGgiSpomk2/view?usp=sharing</t>
  </si>
  <si>
    <t>https://drive.google.com/file/d/1QfG39NQ1dmOZQfkKlvMoUX84NEfCDaOR/view?usp=sharing</t>
  </si>
  <si>
    <t>https://drive.google.com/file/d/1E9_NTL7teMWDkhHr4sysWT1jYMTVqR25/view?usp=sharing</t>
  </si>
  <si>
    <t>https://drive.google.com/file/d/1EhT4IZLxz9elxINUhd9om874MS3wgT0g/view?usp=sharing</t>
  </si>
  <si>
    <t>https://drive.google.com/file/d/1EAJBGkvLjgK-3pFjPoVtEXWJHBTgVOzV/view?usp=sharing</t>
  </si>
  <si>
    <t>https://drive.google.com/file/d/1K32NcT7kcEWtomF7757JHJbZuEm_EwGF/view?usp=sharing</t>
  </si>
  <si>
    <t>https://drive.google.com/file/d/1cKtzb4Gp10MT9j_FuE00TzWPgYViZcsR/view?usp=sharing</t>
  </si>
  <si>
    <t>https://drive.google.com/file/d/1bYWztpqCQ5_vWahGoc4EIOuc1khQpIbf/view?usp=sharing</t>
  </si>
  <si>
    <t>https://drive.google.com/file/d/1YfxdoOj4YARpe6DIPSh_poaVF_i_i-lS/view?usp=sharing</t>
  </si>
  <si>
    <t>https://drive.google.com/file/d/1FA1JhQXSh44i8CMkE8KbGZEMr6rNGgD3/view?usp=sharing</t>
  </si>
  <si>
    <t>https://drive.google.com/file/d/1pvcDhA7dml4mvu6tQQj4zb6P0NnHnwy-/view?usp=sharing</t>
  </si>
  <si>
    <t>https://drive.google.com/file/d/1k-njcXboAjxntdwAz0_HSoxFfkb8-bWQ/view?usp=sharing</t>
  </si>
  <si>
    <t>https://drive.google.com/file/d/1ELWJx6ah3ISDDcvEw5LupKIMTadhJQOn/view?usp=sharing</t>
  </si>
  <si>
    <t>https://drive.google.com/file/d/19K4-Bi14YKcnN9Ju490hhO8GN1rdp1ik/view?usp=sharing</t>
  </si>
  <si>
    <t>https://drive.google.com/file/d/1kP1eICcxn2Oc2el9lobMj2G60of6RSw3/view?usp=sharing</t>
  </si>
  <si>
    <t>https://drive.google.com/file/d/1-vXzAqI_po7mz135Yjym56_P-Ai5EETI/view?usp=sharing</t>
  </si>
  <si>
    <t>https://drive.google.com/file/d/1O2l5Y_vGz-D1-K9jbxWc3FV3E2ZZ9C0P/view?usp=sharing</t>
  </si>
  <si>
    <t>https://drive.google.com/file/d/1BgjqLamzYIucQs5fN1WFnUIoPaZDi2rQ/view?usp=sharing</t>
  </si>
  <si>
    <t>https://drive.google.com/file/d/14tDFyTfyGgdhbb01HpjXvt-DOdHKDdwQ/view?usp=sharing</t>
  </si>
  <si>
    <t>https://drive.google.com/file/d/11Yfb4w6qY9Df6HaRUePG5u8TKjROWF9T/view?usp=sharing</t>
  </si>
  <si>
    <t>https://drive.google.com/file/d/1SJ3Y-i9y9Q_vmXhuoZCqISg_qpAS0kT7/view?usp=sharing</t>
  </si>
  <si>
    <t>https://drive.google.com/file/d/1EUHeT6NpFaDog2n4qrTRqnWQ84qqqS93/view?usp=sharing</t>
  </si>
  <si>
    <t>https://drive.google.com/file/d/1RYRW_LLGzZ4M9cxxltkqmfrttoKoko6g/view?usp=sharing</t>
  </si>
  <si>
    <t>https://drive.google.com/file/d/1cDIMNKLS9kvw4mwVsCiXSRWO_rRhg9JY/view?usp=sharing</t>
  </si>
  <si>
    <t>https://drive.google.com/file/d/17DZIfN-UHi8C61a-LgFKFscnWb0IXr4N/view?usp=sharing</t>
  </si>
  <si>
    <t>https://drive.google.com/file/d/1oZD_OOAahLpfVWujFriN2ExOcX8D6u0O/view?usp=sharing</t>
  </si>
  <si>
    <t>Condition*
G, F, P, M, S, Sm, NS, PN</t>
  </si>
  <si>
    <t>https://drive.google.com/file/d/12JeJtrjWZWxjcmpSewfGt0mA1cAuXmqo/view?usp=sharing</t>
  </si>
  <si>
    <t>W 81° 25.653'</t>
  </si>
  <si>
    <t>W 81° 25.473'</t>
  </si>
  <si>
    <t>W 81° 24.366'</t>
  </si>
  <si>
    <t>W 81° 23.533'</t>
  </si>
  <si>
    <t>W 81° 23.322'</t>
  </si>
  <si>
    <t>N 25° 51.279'</t>
  </si>
  <si>
    <t>Background faded to white one side</t>
  </si>
  <si>
    <t>https://drive.google.com/file/d/11JYAamCpSaagNolTVDfFbN1j1r_X3z5y/view?usp=sharing</t>
  </si>
  <si>
    <t>https://drive.google.com/file/d/1uJpszapWWgBnsXN7WdX5G-9jdomk0bVj/view?usp=sharing</t>
  </si>
  <si>
    <t xml:space="preserve"> Background completely peeled off one side. Most peeled other side</t>
  </si>
  <si>
    <t>https://drive.google.com/file/d/1ZkKbjdbpIt99qRtyE3RDsPN1p-SMjo5J/view?usp=sharing</t>
  </si>
  <si>
    <t>https://drive.google.com/file/d/1r18hZGiuoWLSldBfTC3pZL9C83CqAkvq/view?usp=sharing</t>
  </si>
  <si>
    <t>https://drive.google.com/file/d/1UKL88vyfzQzbN9RBgnTVpPqqStyeJtVp/view?usp=sharing</t>
  </si>
  <si>
    <t>https://drive.google.com/file/d/1o1Hawn8UnLvoC5taakW0S2bKx7-JTEk7/view?usp=sharing</t>
  </si>
  <si>
    <t>https://drive.google.com/file/d/1_0IhE0S7YgOFsDFput-PO2xTntO3Z4IY/view?usp=sharing</t>
  </si>
  <si>
    <t>https://drive.google.com/file/d/1b39PSi6lh8NSnOHStpDbzp8VZhCubAIm/view?usp=sharing</t>
  </si>
  <si>
    <t>https://drive.google.com/file/d/1M-_HHP3aSmT_vWsnmsOmphYkwgDpMIMe/view?usp=sharing</t>
  </si>
  <si>
    <t>https://drive.google.com/file/d/1FwmZiDiJuwqTKiHsZO7VmX6FNRUj6bTN/view?usp=sharing</t>
  </si>
  <si>
    <t>Kreppein</t>
  </si>
  <si>
    <t>https://drive.google.com/file/d/1S1OFrBrLsofPOw5VMIFdBK580A-pOB_1/view?usp=sharing</t>
  </si>
  <si>
    <t>https://drive.google.com/file/d/13NliwuX_NcEP7K2Tx0qPd_OHWrvZEXB-/view?usp=sharing</t>
  </si>
  <si>
    <t>https://drive.google.com/file/d/1YL2MMqCzTPiY4grpfX1-4W37tiKGCL0A/view?usp=sharing</t>
  </si>
  <si>
    <t>https://drive.google.com/file/d/1fxMRDxrx7Usxaa9F2Vp9N9cjTLdhbffM/view?usp=sharing</t>
  </si>
  <si>
    <t>https://drive.google.com/file/d/1QlmIe5Dd27YtR1C1R7pgtoDhTBMD1x25/view?usp=sharing</t>
  </si>
  <si>
    <t>sgn like new. Leaning 25 deg</t>
  </si>
  <si>
    <t>https://drive.google.com/file/d/12_mQrM97DlaYDDoKEgLnqK1bKH18D-hf/view?usp=sharing</t>
  </si>
  <si>
    <t>Faded background west side, peeling background peeled off near top of east side</t>
  </si>
  <si>
    <t>https://drive.google.com/file/d/1l-FRyb5yy8f4kMVXpLrZa7us5iKXIwUI/view?usp=sharing</t>
  </si>
  <si>
    <t>https://drive.google.com/file/d/1RGxj7MxKTjLX7RspNoVWf9MnwFFjldx_/view?usp=sharing</t>
  </si>
  <si>
    <t>https://drive.google.com/file/d/1bnXIZK1aUAC5YR6qn5HzYWXp6R51UxkJ/view?usp=sharing</t>
  </si>
  <si>
    <t>https://drive.google.com/file/d/1HMyFhVI4W03gJQVL7X0dDZh60pzZLdVS/view?usp=sharing</t>
  </si>
  <si>
    <t>https://drive.google.com/file/d/1o49xlO72hdm17XuV9l0dQhiuvMhjv4Vz/view?usp=sharing</t>
  </si>
  <si>
    <t>https://drive.google.com/file/d/1i-56EXDCNsbrkhxKb_V_GWtzDYRlNOcY/view?usp=sharing</t>
  </si>
  <si>
    <t>W 81° 28.073'</t>
  </si>
  <si>
    <t>https://drive.google.com/file/d/101WmNK4GISMZZRlMYXT4SlqVrWT9kZdf/view?usp=sharing</t>
  </si>
  <si>
    <t>https://drive.google.com/file/d/1ySxfQr0HfWuEVHqz1XCwcHnEspWaQtdg/view?usp=sharing</t>
  </si>
  <si>
    <t>W 81° 27.668'</t>
  </si>
  <si>
    <t>Red light. Fiberglass pile. Sign like new.</t>
  </si>
  <si>
    <t>https://drive.google.com/file/d/11mNzZ9uDgFnp4SNVJB88WgggYf8hY9WK/view?usp=sharing</t>
  </si>
  <si>
    <t>N 25° 49.655'</t>
  </si>
  <si>
    <t>Background both sides significantly wrinkled. Otherwise good.</t>
  </si>
  <si>
    <t>W 81° 25.803'</t>
  </si>
  <si>
    <t>Like new signs</t>
  </si>
  <si>
    <t>https://drive.google.com/file/d/1jKBINxHYvk9KKA9AaRUMSL1wtbFSq-q4/view?usp=sharing</t>
  </si>
  <si>
    <t>W 81° 25.689'</t>
  </si>
  <si>
    <t>https://drive.google.com/file/d/1MT8kxNbZgKQ_JgaAXU3p9jnOuTQ110EN/view?usp=sharing</t>
  </si>
  <si>
    <t>https://drive.google.com/file/d/1-iVh_076s9AOjlZBjiItUnj7Uqig-Byy/view?usp=sharing</t>
  </si>
  <si>
    <t>N 25° 49.615'</t>
  </si>
  <si>
    <t>https://drive.google.com/file/d/1cejEeNruoaZx44VTEEgODHO5EYZi8uUJ/view?usp=sharing</t>
  </si>
  <si>
    <t>https://drive.google.com/file/d/1Ggdr-A9NXeZ1UYJfjAD1oE-mxWaIFto_/view?usp=sharing</t>
  </si>
  <si>
    <t>https://drive.google.com/file/d/1UKsrf0YGF_BzC1k-Zf5wkkKZrmv6gTGN/view?usp=sharing</t>
  </si>
  <si>
    <t>N 25° 49.969'</t>
  </si>
  <si>
    <t>W 81° 25.413'</t>
  </si>
  <si>
    <t>Green light. Steel I-beam pile. Sign beginning to peel slightly E side.</t>
  </si>
  <si>
    <t>https://drive.google.com/file/d/1997spz8shMJTgmU7ARgl3fecd-fwW--p/view?usp=sharing</t>
  </si>
  <si>
    <t xml:space="preserve">Good condition. Wood pile. </t>
  </si>
  <si>
    <t>Like new.  Black fiberglass pile. Leaning 5 deg.</t>
  </si>
  <si>
    <t>https://drive.google.com/file/d/1M7J2bTkMT1gY5lnZJVmKVYKVqQWCbHvo/view?usp=sharing</t>
  </si>
  <si>
    <t>W 81° 24.855'</t>
  </si>
  <si>
    <t>Like new sign.  Concrete pile. 15 deg lean. Numeral "2" peeled off both sides, but still legible.</t>
  </si>
  <si>
    <t>https://drive.google.com/file/d/1HhRXA3wGGLVD0u5JjnUYZKbhESBItQJ_/view?usp=sharing</t>
  </si>
  <si>
    <t>N 25° 50.191'</t>
  </si>
  <si>
    <t>Red light. Like new dayboards. Numeral "2" peeled off W side but still visible. Steel I-beam</t>
  </si>
  <si>
    <t>https://drive.google.com/file/d/1iSpUUfjpx9UQPQwOpK8Y6iO_7NkiJL46/view?usp=sharing</t>
  </si>
  <si>
    <t>N 25° 50.230'</t>
  </si>
  <si>
    <t>W 81° 24.615'</t>
  </si>
  <si>
    <t>https://drive.google.com/file/d/1TjkhLQ2tTyG-NfphLQu2g-A7SqDDFU1M/view?usp=sharing</t>
  </si>
  <si>
    <t>Like new wood pile &amp; sign. Nest beginning to obscure number E side.</t>
  </si>
  <si>
    <t xml:space="preserve">Like new. Wood pile is short - sign less than 1.5  ft above high tide. </t>
  </si>
  <si>
    <t xml:space="preserve">Number partially peeled off E side. Border peeling W side. Wood pile is short - less than 1.5  ft above high tide. </t>
  </si>
  <si>
    <t>https://drive.google.com/file/d/1X2S38bRlmwtCXiFkb3xF_9IXWvUlVOCI/view?usp=sharing</t>
  </si>
  <si>
    <t>https://drive.google.com/file/d/195uPE_wTqnB3STnWaOPg28cGC9_IKezy/view?usp=sharing</t>
  </si>
  <si>
    <t>W 81° 24.088'</t>
  </si>
  <si>
    <t>Steel I-beam pile rusting significantly. "2" peeled off both sides but  still legible.</t>
  </si>
  <si>
    <t>https://drive.google.com/file/d/1JVI6PgEogViQ6ZUlP_XGID29neTVrhdJ/view?usp=sharing</t>
  </si>
  <si>
    <t>N 25° 50.711'</t>
  </si>
  <si>
    <t xml:space="preserve">Red Light. "2" peeled of W side &amp; "8" beginning to peel but still legible. Steel I-beam pile rusting. </t>
  </si>
  <si>
    <t>https://drive.google.com/file/d/1iChLQ2XwmynT-nJk3myASDhp2EqJBk_-/view?usp=sharing</t>
  </si>
  <si>
    <t>Like new sign.  Wood pile.</t>
  </si>
  <si>
    <t>https://drive.google.com/file/d/1DKwJb9CN-dyxmZtJ8ZYNqm49coJL99Qp/view?usp=sharing</t>
  </si>
  <si>
    <t>W 81° 23.791'</t>
  </si>
  <si>
    <t>https://drive.google.com/file/d/1gOyQl5FJi-HzolSQ_iaogatWFUPTQAm4/view?usp=sharing</t>
  </si>
  <si>
    <t>"2" peeled off but still legible.  Wood pile.</t>
  </si>
  <si>
    <t>https://drive.google.com/file/d/1yPzNLQV1k1aflXUCKmsiTfwAKwjxUy8l/view?usp=sharing</t>
  </si>
  <si>
    <t>https://drive.google.com/file/d/1qzIoRSY_YgNOTYkdc-DE6ZoTHwL9ly4x/view?usp=sharing</t>
  </si>
  <si>
    <t xml:space="preserve">Green light. Concrete pile. </t>
  </si>
  <si>
    <t>https://drive.google.com/file/d/1i1Tm6OESFDuYzXjFEo9YcVsUPK4RBa_S/view?usp=sharing</t>
  </si>
  <si>
    <t>Like new sign. Wood pile.</t>
  </si>
  <si>
    <t>https://drive.google.com/file/d/1kFIj678xpsr21sZ7BWWDKXxBPl7oYgji/view?usp=sharing</t>
  </si>
  <si>
    <t>https://drive.google.com/file/d/100UhxfXUWtKD9_m0jk2zLD1SoxkGDtE9/view?usp=sharing</t>
  </si>
  <si>
    <t>BG wrinkling. Concrete pile. Bird nest obscuring most of number.</t>
  </si>
  <si>
    <t>https://drive.google.com/file/d/1ajiA8WPMAhM_96r5bQaa8lxurOcI4Nnn/view?usp=sharing</t>
  </si>
  <si>
    <t>W 81° 23.313'</t>
  </si>
  <si>
    <t>Good but some peeling S side. Sign on S side bent. Wood pile.</t>
  </si>
  <si>
    <t>Good but some peeling  S side. Wood pile.</t>
  </si>
  <si>
    <t>https://drive.google.com/file/d/1NTjjiiGIyuLA4Sbfpx5meu13-XxZ_yLC/view?usp=sharing</t>
  </si>
  <si>
    <t>https://drive.google.com/file/d/1hJ76ERibd95cPK5Jyi4IlaMH5zqPmJnj/view?usp=sharing</t>
  </si>
  <si>
    <t>N 25° 51.774'</t>
  </si>
  <si>
    <t>Sign badly broken. Number peeling. Concrete pile. 
Lean 10 deg.</t>
  </si>
  <si>
    <t>https://drive.google.com/file/d/1BPAyyiFp2b1mZt_w-8HckPY2FOMhycYH/view?usp=sharing</t>
  </si>
  <si>
    <t>Dayboards good. Wood pile</t>
  </si>
  <si>
    <t>https://drive.google.com/file/d/1ifq37Y6Y5h--UtoLOS8000LUrGx8yYAr/view?usp=sharing</t>
  </si>
  <si>
    <t>N 25° 51.887'</t>
  </si>
  <si>
    <t>W 81° 23.304'</t>
  </si>
  <si>
    <t>https://drive.google.com/file/d/1K15sM2DdSH5xAxuQwRG2hn6WNhtRqkLi/view?usp=sharing</t>
  </si>
  <si>
    <t>https://drive.google.com/file/d/1lPqyOXriZxs99DenWAVpeAObOuplPu1F/view?usp=sharing</t>
  </si>
  <si>
    <t>Dayboards missing. Concrete pile leaning 10 deg</t>
  </si>
  <si>
    <t>Dayboard like new. Concrete pile. 
Lean 10 deg. "2" peeled W side but still legible.</t>
  </si>
  <si>
    <t>https://drive.google.com/file/d/1yx3wl7E1AUr5UkA_FeibgEujCfRK-qLC/view?usp=sharing</t>
  </si>
  <si>
    <t>W 81° 23.117'</t>
  </si>
  <si>
    <t>https://drive.google.com/file/d/1EA16DEEtlh-aZlNCAlCbPPxjBUaJRz2e/view?usp=sharing</t>
  </si>
  <si>
    <t>Uw44</t>
  </si>
  <si>
    <t>Uw45</t>
  </si>
  <si>
    <t>W 81° 23.514'</t>
  </si>
  <si>
    <t>N 25° 50.666'</t>
  </si>
  <si>
    <t>https://drive.google.com/file/d/1f6i5E0bf9hWbIT5cgNQbWGNEwL-7I0JO/view?usp=sharing</t>
  </si>
  <si>
    <t>https://drive.google.com/file/d/1n_dbDmLq9dPNujtWbuuwMXD0qf8WSm33/view?usp=sharing</t>
  </si>
  <si>
    <t>New marker installed Nov 2019. Condition like new.</t>
  </si>
  <si>
    <t>N 25° 49.773'</t>
  </si>
  <si>
    <t>W 81° 23.501'</t>
  </si>
  <si>
    <t>https://drive.google.com/file/d/1u_fkAhyFNCOo5Ctt4w8CuuQ9ln-yTNF9/view?usp=sharing</t>
  </si>
  <si>
    <t>https://drive.google.com/file/d/1R4c7r0vEfTiC0bekwZqaILNaSDGxaJAv/view?usp=sharing</t>
  </si>
  <si>
    <t>https://drive.google.com/file/d/1iZNaLOBYIulHh9TQICjIC2WX12VwcxH5/view?usp=sharing</t>
  </si>
  <si>
    <t>Like new signs and fiberglass pile</t>
  </si>
  <si>
    <t>N 25° 50.039'</t>
  </si>
  <si>
    <t>W 81° 23.425'</t>
  </si>
  <si>
    <t xml:space="preserve"> Thieme</t>
  </si>
  <si>
    <t>N 25° 50.274'</t>
  </si>
  <si>
    <t>W 81° 23.323'</t>
  </si>
  <si>
    <t>Like new signs on fiberglass pile. Moved from 2019 position.</t>
  </si>
  <si>
    <t>https://drive.google.com/file/d/1ON9hikds3yaHO-QlFgEG2rT2sbnuBu4p/view?usp=sharing</t>
  </si>
  <si>
    <t>https://drive.google.com/file/d/1tcVcd3_-ZC0X-njkNud3RcDbcrzzNsL6/view?usp=sharing</t>
  </si>
  <si>
    <t>W 81° 23.253'</t>
  </si>
  <si>
    <t>N 25° 51.121'</t>
  </si>
  <si>
    <t>https://drive.google.com/file/d/1ZsvDRvpiAe4-P2RSd-scLroBMFsc1FVG/view?usp=sharing</t>
  </si>
  <si>
    <t>https://drive.google.com/file/d/1mNwLl4yI49IpZIcgNKY4dVK-i1ofAyOO/view?usp=sharing</t>
  </si>
  <si>
    <t>N 25° 50.794'</t>
  </si>
  <si>
    <t>W 81° 23.423'</t>
  </si>
  <si>
    <t>https://drive.google.com/file/d/1vsJ8qRkSsaUnqT6yvsZ_CFQHmsJORlvI/view?usp=sharing</t>
  </si>
  <si>
    <t>W 81° 23.438'</t>
  </si>
  <si>
    <t>https://drive.google.com/file/d/1Kf3ElYyNZunBsb_PQafXw1vpg9JirK3H/view?usp=sharing</t>
  </si>
  <si>
    <t>https://drive.google.com/file/d/1rMz0mVq3378ivemFSFXSIQ27vCcZuNfg/view?usp=sharing</t>
  </si>
  <si>
    <t>https://drive.google.com/file/d/1ShNiBbLYzNfN943sFbeqo-GObRz5Y_UJ/view?usp=sharing</t>
  </si>
  <si>
    <t>W 81° 26.642'</t>
  </si>
  <si>
    <t>Like new sign on wood pile</t>
  </si>
  <si>
    <t>https://drive.google.com/file/d/1G50KxRQ6Wckaut7bsFFJuZ4zNXxPzm8J/view?usp=sharing</t>
  </si>
  <si>
    <t>W 81° 27.670'</t>
  </si>
  <si>
    <t>W 81° 26.398'</t>
  </si>
  <si>
    <t xml:space="preserve">Green light. Sign good but background wrinkling. Wood pile. </t>
  </si>
  <si>
    <t>https://drive.google.com/file/d/1IwmqgB27DihN8-ebyRSzkupiW8G1wiTR/view?usp=sharing</t>
  </si>
  <si>
    <t>https://drive.google.com/file/d/1vKeorDIEVQaG1jL16ORc85f0b7XHeBpK/view?usp=sharing</t>
  </si>
  <si>
    <t>Looks good but numbers begining to peel, especially W side where "8" is becoming illegible. Wood pile</t>
  </si>
  <si>
    <t>https://drive.google.com/file/d/15uLAcPG6IIyem5p0T9PfYUxoDsh4yfLg/view?usp=sharing</t>
  </si>
  <si>
    <t>N 25° 50.690'</t>
  </si>
  <si>
    <t>W 81° 23.355'</t>
  </si>
  <si>
    <t>W 81° 23.362'</t>
  </si>
  <si>
    <t>"G1" and "R2" are on same fiberglass pile! This is confusing and completely unconventional! Signs and pile are in like-new condition.</t>
  </si>
  <si>
    <t>https://drive.google.com/file/d/12s8QOfgseNdQT2FdbXOoBdHqCQ4Y_Qk-/view?usp=sharing</t>
  </si>
  <si>
    <t>https://drive.google.com/file/d/16Dl9Sgbdc1wevVF3H5dgz9wQSucgNGTV/view?usp=sharing</t>
  </si>
  <si>
    <t>Missing completely since April 2019</t>
  </si>
  <si>
    <t>https://drive.google.com/file/d/17ZfMbr3xNd4tT8beI9v1XYQW-sCrLdUu/view?usp=sharing</t>
  </si>
  <si>
    <t>https://drive.google.com/file/d/1Tr-1aYRhPGT_KxHC9c1qk3-xwJJPGv6s/view?usp=sharing</t>
  </si>
  <si>
    <t>https://drive.google.com/file/d/16kKPHyKc_XkNBjxHcPxOqdzOmu-xSRvt/view?usp=sharing</t>
  </si>
  <si>
    <t>https://drive.google.com/file/d/1u9BPiQMGTp79LNurwy0v8iF3BGiypZpv/view?usp=sharing</t>
  </si>
  <si>
    <t>Wrong Sign - has an "R4" sign instead of "G5". This is where "R4" is on Light List, but Light List has markers numbered in wrong direction (get smaller as return from sea), and all other actual markers are numbered in the correct direction. Sign is very short, peeling,leaning 40 deg and partially submerged.</t>
  </si>
  <si>
    <t>https://drive.google.com/file/d/1AJspBey_EsmGTFgQ9LqK5wkgadLmsdVn/view?usp=sharing</t>
  </si>
  <si>
    <t>Background beginning to peel one sides. Otherwise Good</t>
  </si>
  <si>
    <t>https://drive.google.com/file/d/1lPV_rsgShQ4R0JiYVa5RyHDeyM0M8naA/view?usp=sharing</t>
  </si>
  <si>
    <t>https://drive.google.com/file/d/18hFQgQNKgfO4_jMPernYwoyfjIgqLX_e/view?usp=sharing</t>
  </si>
  <si>
    <t>https://drive.google.com/file/d/14cV6HJqW6TqfLs_cWxqnHzSSm_WT3e-o/view?usp=sharing</t>
  </si>
  <si>
    <t>One side background beginning to peel, Otherwise good.</t>
  </si>
  <si>
    <t>Number beginning to peel one side, but still fully legible.</t>
  </si>
  <si>
    <t>Total for Private/City</t>
  </si>
  <si>
    <t>Hazard buoy "Caution" Missing. Was in good condition Feb 2020, warning boat away from shallow water. It could be replaced by a new green dayboard. Photo is where it was. Other photo is from Feb 2020.</t>
  </si>
  <si>
    <t>https://drive.google.com/file/d/1d73J5FZ76_m9aSQvFBwgOT71KZedN81q/view?usp=sharing</t>
  </si>
  <si>
    <t>https://drive.google.com/file/d/13RfZ1Kyz3vv9jdiSsce1tRQWEdPOuMdd/view?usp=sharing</t>
  </si>
  <si>
    <t xml:space="preserve">"G1" and "R2" are on same fiberglass pile! This is confusing and completely unconventional! Signs and pile are in like-new condition. A year ago the signs were on separate piles. </t>
  </si>
  <si>
    <t>Submerged hazard. Marker went missing between Dec 2018 and Feb 2020 and has damaged at least 3 large boats with deep draft. One damage report was early May 2021. Top of concrete pile has been reported to be approximately 4 ft deep at low tide. This was an important marker, as water is quite shallow to the NW of the marker's position. Linked photo is Dec 2018. From Google Earth satillite view, it appears that a better placement to keep boats out of shallow water would be at N 25° 57.863', W 81° 44.041', which is about 200 ft WSW of previous position; this should be verified before installing replacement marker.</t>
  </si>
  <si>
    <t>https://drive.google.com/file/d/1XysrW6_ZBIis_k9ehibtuJWvSmg-NGNn/view?usp=sharing</t>
  </si>
  <si>
    <t>Missing since Hurricane Irma 2017. Photo is 2017. This was a substantial marker with signs "Submerged Rocks Danger", white flashing light (4 sec) and ladder. This was funcionally part of the Collier Bay channel and should have the high repair priority of that channel.</t>
  </si>
  <si>
    <t>https://drive.google.com/file/d/1YgyXl19mcGClzTP3sVP9jdVcCfcMLIzE/view?usp=sharing</t>
  </si>
  <si>
    <r>
      <t xml:space="preserve">*** Criteria for Needs Repair:    Condition = P, S, Sm, M, Mpo, Mos or PN </t>
    </r>
    <r>
      <rPr>
        <sz val="10"/>
        <rFont val="Arial"/>
        <family val="2"/>
      </rPr>
      <t>(except M or Mpo when aid not needed)</t>
    </r>
  </si>
  <si>
    <t>https://drive.google.com/file/d/1knEGnXHbTwsrUsr1jJzg1-cn0M4HwW2P/view?usp=sharing</t>
  </si>
  <si>
    <t>V04</t>
  </si>
  <si>
    <t>V02</t>
  </si>
  <si>
    <t>V06</t>
  </si>
  <si>
    <t>V08</t>
  </si>
  <si>
    <t>Isles of Capri East</t>
  </si>
  <si>
    <t>V</t>
  </si>
  <si>
    <t>V10</t>
  </si>
  <si>
    <t>V12</t>
  </si>
  <si>
    <t>https://drive.google.com/file/d/1jalduN9jcUl9Jq-qnQBvPAxXxyMkt-tc/view?usp=sharing</t>
  </si>
  <si>
    <t>https://drive.google.com/file/d/1TEL7p8mcCtNmkp5Tjhp3FP56UXeDfDp0/view?usp=sharing</t>
  </si>
  <si>
    <t>https://drive.google.com/file/d/1iB7begDUad3O5Adxah69hnbKqMI_y3vo/view?usp=sharing</t>
  </si>
  <si>
    <t>https://drive.google.com/file/d/1wrksOMJCCCFefe21hKGMeZaMt1La2NdP/view?usp=sharing</t>
  </si>
  <si>
    <t>https://drive.google.com/file/d/1iGjekQDYq0p0jleA0hx0ZmvwXa57HBRX/view?usp=sharing</t>
  </si>
  <si>
    <t>https://drive.google.com/file/d/1kvC4jA-mAe7XvC6GKx_1PN3wxmxKW9Cb/view?usp=sharing</t>
  </si>
  <si>
    <t>https://drive.google.com/file/d/1LUtKU22sf5Nsj1BHTNhDOnQAYlywfq2x/view?usp=sharing</t>
  </si>
  <si>
    <t>https://drive.google.com/file/d/1RFlqzcvMM765uQoiKZxqtVggdjqZfH-d/view?usp=sharing</t>
  </si>
  <si>
    <t>https://drive.google.com/file/d/1RJZPEFEuJ2x0mIl6rFYpJTrfmkFCmgMK/view?usp=sharing</t>
  </si>
  <si>
    <t>https://drive.google.com/file/d/12n_zWrYj-RHL1u7BdUb6SMcjgR2mesHb/view?usp=sharing</t>
  </si>
  <si>
    <t>https://drive.google.com/file/d/1U5QCHKVuNN7fy68m_MMePlTIbdW7Blhk/view?usp=sharing</t>
  </si>
  <si>
    <t>https://drive.google.com/file/d/1TC70i8bDZ6sHz5b9efSQ5k1G0oIzhgad/view?usp=sharing</t>
  </si>
  <si>
    <t>W 81° 43.490'</t>
  </si>
  <si>
    <t>Signs replaced this past summer by CZM. This is our first survey of this channel.</t>
  </si>
  <si>
    <t>New red buoy placed this past summer by CZM.This is our first survey of this channel.</t>
  </si>
  <si>
    <t>N 25° 58.872'</t>
  </si>
  <si>
    <t>W 81° 43.510'</t>
  </si>
  <si>
    <t>N 25° 58.750'</t>
  </si>
  <si>
    <t>W 81° 43.529'</t>
  </si>
  <si>
    <t>N 25° 58.676'</t>
  </si>
  <si>
    <t>W 81° 43.686'</t>
  </si>
  <si>
    <t>W 81° 43.592'</t>
  </si>
  <si>
    <t>W 81° 44.924'</t>
  </si>
  <si>
    <t>N 25° 58.423'</t>
  </si>
  <si>
    <t>Post and sign replaced by green buoy 700 ft SW of original position in deeper water. Paint peeling and number coming off.</t>
  </si>
  <si>
    <t>https://drive.google.com/file/d/1pCtpm6Tqcz9sFL0tMlvbxVj_2UpSNeEd/view?usp=sharing</t>
  </si>
  <si>
    <t>https://drive.google.com/file/d/1BRGWVpkEScV1eq6GpmX2_9OGsedybES0/view?usp=sharing</t>
  </si>
  <si>
    <t>W 81° 44.315'</t>
  </si>
  <si>
    <t>N 25° 58.786'</t>
  </si>
  <si>
    <t>Like new red buoy at the same position.</t>
  </si>
  <si>
    <t>New green buoy replacing daymarker, but 400 ft SSE in deeper water.</t>
  </si>
  <si>
    <t>Isles Of Capri East</t>
  </si>
  <si>
    <t>Isles of Capri + Isle of Capri East</t>
  </si>
  <si>
    <t>yes</t>
  </si>
  <si>
    <t>N 25° 57.163'</t>
  </si>
  <si>
    <t>NLL</t>
  </si>
  <si>
    <t xml:space="preserve">  NLL</t>
  </si>
  <si>
    <t>NPM</t>
  </si>
  <si>
    <t>M  NPM</t>
  </si>
  <si>
    <t>Collier Bay G3</t>
  </si>
  <si>
    <t>Collier Bay R4</t>
  </si>
  <si>
    <t>Collier Bay G5</t>
  </si>
  <si>
    <t>Collier Bay R6</t>
  </si>
  <si>
    <t>Collier Bay R6A</t>
  </si>
  <si>
    <t>M  NLL</t>
  </si>
  <si>
    <t>Collier Bay G7</t>
  </si>
  <si>
    <t>F  NLL</t>
  </si>
  <si>
    <t>Collier Bay R8</t>
  </si>
  <si>
    <t>Collier Bay G9</t>
  </si>
  <si>
    <t>Collier Bay R10</t>
  </si>
  <si>
    <t>Collier Bay G11</t>
  </si>
  <si>
    <t>Collier Bay G11A</t>
  </si>
  <si>
    <t>Collier Bay R12</t>
  </si>
  <si>
    <t>Smokehouse Bay G13</t>
  </si>
  <si>
    <t>Smokehouse Bay G15</t>
  </si>
  <si>
    <t>Smokehouse Bay R16</t>
  </si>
  <si>
    <t>Collier Bay West G1</t>
  </si>
  <si>
    <t>Collier Bay West R2</t>
  </si>
  <si>
    <t>Collier Bay West G3</t>
  </si>
  <si>
    <t>Collier Bay West G5</t>
  </si>
  <si>
    <t>W 81° 43.879'</t>
  </si>
  <si>
    <t>N 25° 53.315'</t>
  </si>
  <si>
    <t>Sm SP NLL</t>
  </si>
  <si>
    <t>Good condition, but in shallow water. N side difficult to read due to white streaks, probably bird droppings..</t>
  </si>
  <si>
    <t>Good condition, but S side difficult to read due to white streaks, probably bird droppings.Marker 3 and 3A are  in shallow water; both should be moved east to guide boats to deeper water.  NOTE: need to check position - may have been moved to deeper water summer 2021</t>
  </si>
  <si>
    <t>N 25° 58.952'</t>
  </si>
  <si>
    <t>N 25° 58.950'</t>
  </si>
  <si>
    <t>25-44-58.701N</t>
  </si>
  <si>
    <t>081-29-54.321W</t>
  </si>
  <si>
    <t>25-47-58.839N</t>
  </si>
  <si>
    <t>081-28-04.317W</t>
  </si>
  <si>
    <t>25-48-20.763N</t>
  </si>
  <si>
    <t>081-27-53.440W</t>
  </si>
  <si>
    <t>25-48-39.543N</t>
  </si>
  <si>
    <t>081-27-39.880W</t>
  </si>
  <si>
    <t>25-49-26.426N</t>
  </si>
  <si>
    <t>081-26-38.259W</t>
  </si>
  <si>
    <t>25-49-40.327N</t>
  </si>
  <si>
    <t>081-26-23.860W</t>
  </si>
  <si>
    <t>25-49-39.120N</t>
  </si>
  <si>
    <t>081-26-02.708W</t>
  </si>
  <si>
    <t>25-49-36.723N</t>
  </si>
  <si>
    <t>081-25-48.054W</t>
  </si>
  <si>
    <t>25-49-37.443N</t>
  </si>
  <si>
    <t>081-25-41.214W</t>
  </si>
  <si>
    <t>25-49-38.395N</t>
  </si>
  <si>
    <t>081-25-39.178W</t>
  </si>
  <si>
    <t>25-49-36.737N</t>
  </si>
  <si>
    <t>081-25-38.294W</t>
  </si>
  <si>
    <t>25-49-41.709N</t>
  </si>
  <si>
    <t>081-25-35.996W</t>
  </si>
  <si>
    <t>25-49-52.067N</t>
  </si>
  <si>
    <t>081-25-28.386W</t>
  </si>
  <si>
    <t>25-49-58.368N</t>
  </si>
  <si>
    <t>081-25-24.884W</t>
  </si>
  <si>
    <t>25-49-59.181N</t>
  </si>
  <si>
    <t>081-25-17.967W</t>
  </si>
  <si>
    <t>25-50-04.005N</t>
  </si>
  <si>
    <t>081-25-06.239W</t>
  </si>
  <si>
    <t>25-50-02.491N</t>
  </si>
  <si>
    <t>081-25-05.436W</t>
  </si>
  <si>
    <t>25-50-07.419N</t>
  </si>
  <si>
    <t>081-24-51.239W</t>
  </si>
  <si>
    <t>25-50-11.391N</t>
  </si>
  <si>
    <t>081-24-38.279W</t>
  </si>
  <si>
    <t>25-50-13.863N</t>
  </si>
  <si>
    <t>081-24-37.192W</t>
  </si>
  <si>
    <t>25-50-20.352N</t>
  </si>
  <si>
    <t>081-24-28.379W</t>
  </si>
  <si>
    <t>25-50-27.642N</t>
  </si>
  <si>
    <t>081-24-22.003W</t>
  </si>
  <si>
    <t>25-50-27.645N</t>
  </si>
  <si>
    <t>081-24-20.825W</t>
  </si>
  <si>
    <t>25-50-43.317N</t>
  </si>
  <si>
    <t>081-24-05.615W</t>
  </si>
  <si>
    <t>25-50-42.639N</t>
  </si>
  <si>
    <t>081-24-04.691W</t>
  </si>
  <si>
    <t>25-50-59.253N</t>
  </si>
  <si>
    <t>081-23-48.041W</t>
  </si>
  <si>
    <t>25-50-58.809N</t>
  </si>
  <si>
    <t>081-23-47.303W</t>
  </si>
  <si>
    <t>25-51-11.205N</t>
  </si>
  <si>
    <t>081-23-34.253W</t>
  </si>
  <si>
    <t>25-51-14.058N</t>
  </si>
  <si>
    <t>081-23-32.018W</t>
  </si>
  <si>
    <t>25-51-12.021N</t>
  </si>
  <si>
    <t>081-23-27.747W</t>
  </si>
  <si>
    <t>25-51-12.153N</t>
  </si>
  <si>
    <t>081-23-22.307W</t>
  </si>
  <si>
    <t>25-51-13.878N</t>
  </si>
  <si>
    <t>081-23-19.365W</t>
  </si>
  <si>
    <t>25-51-16.731N</t>
  </si>
  <si>
    <t>081-23-18.881W</t>
  </si>
  <si>
    <t>25-51-26.517N</t>
  </si>
  <si>
    <t>081-23-20.699W</t>
  </si>
  <si>
    <t>25-51-33.446N</t>
  </si>
  <si>
    <t>081-23-14.054W</t>
  </si>
  <si>
    <t>25-51-46.606N</t>
  </si>
  <si>
    <t>081-23-13.654W</t>
  </si>
  <si>
    <t>25-51-49.458N</t>
  </si>
  <si>
    <t>081-23-19.358W</t>
  </si>
  <si>
    <t>25-51-53.027N</t>
  </si>
  <si>
    <t>081-23-18.095W</t>
  </si>
  <si>
    <t>25-51-55.127N</t>
  </si>
  <si>
    <t>081-23-19.517W</t>
  </si>
  <si>
    <t>25-51-55.797N</t>
  </si>
  <si>
    <t>081-23-15.683W</t>
  </si>
  <si>
    <t>25-52-00.921N</t>
  </si>
  <si>
    <t>081-23-08.527W</t>
  </si>
  <si>
    <t>25-52-02.301N</t>
  </si>
  <si>
    <t>081-23-06.977W</t>
  </si>
  <si>
    <t>25-52-54.249N</t>
  </si>
  <si>
    <t>081-37-56.024W</t>
  </si>
  <si>
    <t>25-58-15.212N</t>
  </si>
  <si>
    <t>081-46-16.643W</t>
  </si>
  <si>
    <t>25-58-26.493N</t>
  </si>
  <si>
    <t>081-44-42.054W</t>
  </si>
  <si>
    <t>25-58-23.223N</t>
  </si>
  <si>
    <t>081-44-38.814W</t>
  </si>
  <si>
    <t>25-58-16.195N</t>
  </si>
  <si>
    <t>081-44-36.010W</t>
  </si>
  <si>
    <t>25-58-19.272N</t>
  </si>
  <si>
    <t>081-44-36.090W</t>
  </si>
  <si>
    <t>25-58-25.470N</t>
  </si>
  <si>
    <t>081-44-23.599W</t>
  </si>
  <si>
    <t>25-58-28.348N</t>
  </si>
  <si>
    <t>081-44-05.297W</t>
  </si>
  <si>
    <t>25-58-28.737N</t>
  </si>
  <si>
    <t>081-43-48.578W</t>
  </si>
  <si>
    <t>25-58-17.744N</t>
  </si>
  <si>
    <t>081-43-26.143W</t>
  </si>
  <si>
    <t>25-58-10.126N</t>
  </si>
  <si>
    <t>081-43-29.940W</t>
  </si>
  <si>
    <t>25-58-09.284N</t>
  </si>
  <si>
    <t>081-43-26.683W</t>
  </si>
  <si>
    <t>25-58-27.752N</t>
  </si>
  <si>
    <t>081-44-36.676W</t>
  </si>
  <si>
    <t>25-58-35.629N</t>
  </si>
  <si>
    <t>081-44-27.977W</t>
  </si>
  <si>
    <t>25-58-36.546N</t>
  </si>
  <si>
    <t>081-44-28.924W</t>
  </si>
  <si>
    <t>25-58-47.689N</t>
  </si>
  <si>
    <t>081-44-17.597W</t>
  </si>
  <si>
    <t>25-58-44.270N</t>
  </si>
  <si>
    <t>081-44-20.963W</t>
  </si>
  <si>
    <t>25-59-05.359N</t>
  </si>
  <si>
    <t>081-44-24.808W</t>
  </si>
  <si>
    <t>25-59-19.641N</t>
  </si>
  <si>
    <t>081-44-28.621W</t>
  </si>
  <si>
    <t>25-59-27.884N</t>
  </si>
  <si>
    <t>081-44-32.252W</t>
  </si>
  <si>
    <t xml:space="preserve">Missing Completely. Pile broken off at or below sea floor, so not a submerged hazard. </t>
  </si>
  <si>
    <t>Same as "2. Survey Data", but with only latest survey row for each ATON, and more columns are grouped and hidden by default to allow all columns to fit on one screen or printout. They can be unhidden using the Excel Grouping icons along the top of the table. The data can be sorted or filtered on any column(s) the same as sheet "2. Survey Data", but for this sheet, there is a "Count" row at the bottom of the sheet that gives the totals for some of the columns. If rows are hidden, either manually or by filtering, "Count" updates to count only the rows that are visible.</t>
  </si>
  <si>
    <t>Summary tables showing number of Atons by condition and by actual positron compared to Lightlist position. Channel priority is from "5. Channel Summary".</t>
  </si>
  <si>
    <t>List of channels in the Marco area with a repair priority rating for each based on assumed usage. Includes a summary by channel of most recent survey results, including number of ATONs, number needing repair, and additional details.</t>
  </si>
  <si>
    <t>https://drive.google.com/file/d/1yXQHnzW8saEVWraedTJQ4MXDl375M4fR/view?usp=sharing</t>
  </si>
  <si>
    <t>N 25° 50.967'</t>
  </si>
  <si>
    <t>N 25° 50.966'</t>
  </si>
  <si>
    <t>W 81° 32.544'</t>
  </si>
  <si>
    <t>Sign missing completely from fiberglass pile</t>
  </si>
  <si>
    <t>https://drive.google.com/file/d/1QKec8DsKOB-P_5W0_wgqzxXSWGcvRS41/view?usp=sharing</t>
  </si>
  <si>
    <t>https://drive.google.com/file/d/1b5K_3YEiTERAm-xrDx2-76aD1n_G5p3Y/view?usp=sharing</t>
  </si>
  <si>
    <t>https://drive.google.com/file/d/1c3DL94q-3wHiMptXVp9BowCw9GelphrC/view?usp=sharing</t>
  </si>
  <si>
    <t>https://drive.google.com/file/d/16ErWVTJmTDFK9e1XMuMHTYXu1sjFNT9X/view?usp=sharing</t>
  </si>
  <si>
    <t>https://drive.google.com/file/d/1tvZb-qKxehqo1Pr4F9PHM9leywIAvi1r/view?usp=sharing</t>
  </si>
  <si>
    <t>https://drive.google.com/file/d/1hvYdM_xgIlnmz6VEFmHPqcIP_i_VkV24/view?usp=sharing</t>
  </si>
  <si>
    <t>N 25° 51.162'</t>
  </si>
  <si>
    <t>Missing completely. CZM could not remove 2018. 2020 was submerged pile with "Submerged Hazard" buoy. Now no buoy; was hazard removed?</t>
  </si>
  <si>
    <t>https://drive.google.com/file/d/1NoKXAwUiwz9mMxUH4jmKNYuBX6n0RgVZ/view?usp=sharing</t>
  </si>
  <si>
    <t>https://drive.google.com/file/d/1o6cKOkCfmjwvuG5IgTuI-lOS2liTgsaj/view?usp=sharing</t>
  </si>
  <si>
    <t>W 81° 31.880'</t>
  </si>
  <si>
    <t>https://drive.google.com/file/d/1M7rCr4lLAHnhHikRYb9SNssMA967QWeR/view?usp=sharing</t>
  </si>
  <si>
    <t>https://drive.google.com/file/d/1jfPeTEG9SR4aXGybiO6HIPGlJwS1srEQ/view?usp=sharing</t>
  </si>
  <si>
    <t>https://drive.google.com/file/d/1j2KR_09BaEM9QcNy9wP99RObg-hf8Mz8/view?usp=sharing</t>
  </si>
  <si>
    <t>https://drive.google.com/file/d/16Vs1fgz-GDVaCB8m_DeNjK1bmOJF8Js6/view?usp=sharing</t>
  </si>
  <si>
    <t>https://drive.google.com/file/d/1mnYS-n9xD9GapVMao6l2WmJv7o8QqDoL/view?usp=sharing</t>
  </si>
  <si>
    <t>https://drive.google.com/file/d/17c5fPRW7qkOArWtHl_Np2cq04w9Nazzy/view?usp=sharing</t>
  </si>
  <si>
    <t>https://drive.google.com/file/d/1FH80dydQW5BEVwd-zBTf3W0ik3EvYmZ9/view?usp=sharing</t>
  </si>
  <si>
    <t>W 81° 31.454'</t>
  </si>
  <si>
    <t>N 25° 53.492'</t>
  </si>
  <si>
    <t>W 81° 31.277'</t>
  </si>
  <si>
    <t>https://drive.google.com/file/d/1wgzu0fT2WGKed3tylpNLQxgKlD7n029E/view?usp=sharing</t>
  </si>
  <si>
    <t>https://drive.google.com/file/d/11WPgL0vBWnHtGtAEPYFCmUEIZhPWq2na/view?usp=sharing</t>
  </si>
  <si>
    <t>https://drive.google.com/file/d/1QlBJz0Y_Hy9ChjTb4DWqOCk5nAC_goJS/view?usp=sharing</t>
  </si>
  <si>
    <t>https://drive.google.com/file/d/1sPY_SdWdkQQdcixsc-k4TUFVp1l6xgc-/view?usp=sharing</t>
  </si>
  <si>
    <t>https://drive.google.com/file/d/1WdrGFkXHgPBjXNHND9RCrsseaFP4Wdb1/view?usp=sharing</t>
  </si>
  <si>
    <t>W 81° 31.014'</t>
  </si>
  <si>
    <t>https://drive.google.com/file/d/1di9bFdAinBU6q8W-TVE_P2L6NdLOyKn_/view?usp=sharing</t>
  </si>
  <si>
    <t>W 81° 30.958'</t>
  </si>
  <si>
    <t>https://drive.google.com/file/d/1Gq4gUWLOqmTekGK92WYp00_nb6_3CeKW/view?usp=sharing</t>
  </si>
  <si>
    <t>https://drive.google.com/file/d/1sxngCqK1WwKixjwxx18TXM6IBL5z5mrR/view?usp=sharing</t>
  </si>
  <si>
    <t>East side beginning to fade. Wood pile.</t>
  </si>
  <si>
    <t>https://drive.google.com/file/d/15hm1T27BAU9ZJY4diQ79Smmmd7GQKYF6/view?usp=sharing</t>
  </si>
  <si>
    <t>W 81° 30.765'</t>
  </si>
  <si>
    <t>https://drive.google.com/file/d/12TUutJ2r8nAi_3ezWo_Ol5Dco-jr2-ee/view?usp=sharing</t>
  </si>
  <si>
    <t>SW side background peeling significantly</t>
  </si>
  <si>
    <t>https://drive.google.com/file/d/1pr155j41G096S79RehkGbMgKyvqkpN2K/view?usp=sharing</t>
  </si>
  <si>
    <t>https://drive.google.com/file/d/1LuBUjUil-ap1AMHNOuspqZGwzF8sqnN8/view?usp=sharing</t>
  </si>
  <si>
    <t>https://drive.google.com/file/d/1l3UeFZWfOIlP3Xw0aqVXtwpedKO6exVJ/view?usp=sharing</t>
  </si>
  <si>
    <t>https://drive.google.com/file/d/1Q9Q6gAMFVpcE_V3Vm4WzGkPhK2X9-5Qd/view?usp=sharing</t>
  </si>
  <si>
    <t>Good signs on FG pile.</t>
  </si>
  <si>
    <t>https://drive.google.com/file/d/1GSWkGVjvgE-mVzzN-6TMy7aoQ6PMiqtf/view?usp=sharing</t>
  </si>
  <si>
    <t xml:space="preserve"> Background peeling. Wood pile. Has instrument box &amp; solar panel.</t>
  </si>
  <si>
    <t>Missing completely. Water is shallow on west side of location (which is outside of bend), so this marker would be helpful in preventing grounding. Would be more effective if placed at N 25° 54.584, W 81° 30.619',  ~100 ft NNW of old location.</t>
  </si>
  <si>
    <t>https://drive.google.com/file/d/1wDQlkeJ8DdvpD5D_girhXyGc4H-sKnVk/view?usp=sharing</t>
  </si>
  <si>
    <t>Missing Completely. CZM says not needed 2018.  Locatation on Light List would place it between current G33 and R36. Not needed.</t>
  </si>
  <si>
    <t>https://drive.google.com/file/d/1z6BQpCiQYzdOJ3v9p4oZgovVWSY7c8ck/view?usp=sharing</t>
  </si>
  <si>
    <t>Background peeling significantly W side. Wood pile.</t>
  </si>
  <si>
    <t>N 25° 53.617'</t>
  </si>
  <si>
    <t>https://drive.google.com/file/d/1NKzcNoHLkK-8_lz2wzV9FsBSKJdTSGZs/view?usp=sharing</t>
  </si>
  <si>
    <t>https://drive.google.com/file/d/1c9zgYFV26y2pM9EIrWKl6zTEfqxNpf2c/view?usp=sharing</t>
  </si>
  <si>
    <t>N 25° 57.995'</t>
  </si>
  <si>
    <t>https://drive.google.com/file/d/1553UPQj1911AJynym6vkpNKEbtL1auKd/view?usp=sharing</t>
  </si>
  <si>
    <t>https://drive.google.com/file/d/1gRQJPFgepzPLfSKybGRBBW-d0sRoVIzj/view?usp=sharing</t>
  </si>
  <si>
    <t>W 81° 43.938'</t>
  </si>
  <si>
    <t>https://drive.google.com/file/d/15XxHtHPKsQSDAlA3epDVjKDMgnECPXrw/view?usp=sharing</t>
  </si>
  <si>
    <t>N 25° 57.862'</t>
  </si>
  <si>
    <t>W 81° 44.038'</t>
  </si>
  <si>
    <t>https://drive.google.com/file/d/18_yjqgNUpZ5N6vYPcHKIuGruv2tVG-xe/view?usp=sharing</t>
  </si>
  <si>
    <t>https://drive.google.com/file/d/1p0zOsO0IyYbUxZGMw5A3exxgxqsocGfr/view?usp=sharing</t>
  </si>
  <si>
    <t>https://drive.google.com/file/d/1s93-zD5_qfXR2qu5gsVVfGYPaUOs1ds4/view?usp=sharing</t>
  </si>
  <si>
    <t>N 25° 57.804'</t>
  </si>
  <si>
    <t>W 81° 44.138'</t>
  </si>
  <si>
    <t>https://drive.google.com/file/d/1yliKQDQoHQsH-dpljnOpIm_R6_h7HMtQ/view?usp=sharing</t>
  </si>
  <si>
    <t>https://drive.google.com/file/d/1nzngHH1Os4E0IjuIGYRyWjGaKwYi5N2F/view?usp=sharing</t>
  </si>
  <si>
    <t>https://drive.google.com/file/d/1p7PBbA1e0g1uXs_hzRMLM191JrSsk4zb/view?usp=sharing</t>
  </si>
  <si>
    <t>https://drive.google.com/file/d/14vgqkVTxtB0gbtAfsut6zwp5bgMUfpsx/view?usp=sharing</t>
  </si>
  <si>
    <t>N 25° 57.695'</t>
  </si>
  <si>
    <t>https://drive.google.com/file/d/1Qa0QeH7v5Ytg04xXrWFyc9iNkdI4OxyU/view?usp=sharing</t>
  </si>
  <si>
    <t>https://drive.google.com/file/d/1B9OQX4JGZN-2ciGyO_kIh6UxNM_8BE6h/view?usp=sharing</t>
  </si>
  <si>
    <t>N 25° 57.669'</t>
  </si>
  <si>
    <t>https://drive.google.com/file/d/1MUSOBYyYoAdsZjNKG_2hUFbbbW-4nsek/view?usp=sharing</t>
  </si>
  <si>
    <t>W 81° 44.198'</t>
  </si>
  <si>
    <t>https://drive.google.com/file/d/1Bw6XeuTXK4U49pZxowX_9SGWR3rFY6Ho/view?usp=sharing</t>
  </si>
  <si>
    <t>N 25° 57.607'</t>
  </si>
  <si>
    <t>https://drive.google.com/file/d/1IxjXJE76lp6W2fQIiiNPsPCn1JfeBXjK/view?usp=sharing</t>
  </si>
  <si>
    <t>https://drive.google.com/file/d/1BopB3G1RkJjVMfbRzxkePsWUSbKWMI8N/view?usp=sharing</t>
  </si>
  <si>
    <t>Missing Completely. Was there in good shape Mar 2020</t>
  </si>
  <si>
    <t>https://drive.google.com/file/d/1Qr-UEArD9-Yh0OoyB-uzuSVwhEXQKP-6/view?usp=sharing</t>
  </si>
  <si>
    <t>https://drive.google.com/file/d/1F_vAn7bgseuIqrkg6vDXIIdlhi5mXQDt/view?usp=sharing</t>
  </si>
  <si>
    <t>W 81° 44.278'</t>
  </si>
  <si>
    <t>https://drive.google.com/file/d/1CNPdw7RX1mqslxRX4D3BYL9JruH4Fn_H/view?usp=sharing</t>
  </si>
  <si>
    <t>W 81° 44.321'</t>
  </si>
  <si>
    <t>https://drive.google.com/file/d/1MqQsiVhj4Chck6Zt2dfiB14hRP-O8vTg/view?usp=sharing</t>
  </si>
  <si>
    <t>https://drive.google.com/file/d/1imcqnjWrE2zwP9hTE3OYhfOJSMouF9Vm/view?usp=sharing</t>
  </si>
  <si>
    <t>https://drive.google.com/file/d/1DLdD-UHO6-4lA0Rm7VhP8IQvAIRdE7uy/view?usp=sharing</t>
  </si>
  <si>
    <t>https://drive.google.com/file/d/1E4mCySnN2m7bN-MV7AvwTFoV2zxVdU3Z/view?usp=sharing</t>
  </si>
  <si>
    <t>https://drive.google.com/file/d/1bdxse9aKjIqXGlEo6ljTqehR5V8WMaiO/view?usp=sharing</t>
  </si>
  <si>
    <t>https://drive.google.com/file/d/1pmghOX92-0eI1-276v40UgcgEezD3ZXd/view?usp=sharing</t>
  </si>
  <si>
    <t>https://drive.google.com/file/d/1fo_-F2LoKqzUK4RdLBVNbrpp1AkHoJhD/view?usp=sharing</t>
  </si>
  <si>
    <t>Like new. Difficult to read shadow side.</t>
  </si>
  <si>
    <t>Like new. Hard to read shady side. Ospray nest.</t>
  </si>
  <si>
    <t>https://drive.google.com/file/d/1-_O1TcqeyLwB849VTVufUGrg7iwysQ9_/view?usp=sharing</t>
  </si>
  <si>
    <t>https://drive.google.com/file/d/1pd3CSfJm3ZFUscUUlLTGocl118UcK-kd/view?usp=sharing</t>
  </si>
  <si>
    <t>https://drive.google.com/file/d/1R8xu7IGibQm3J267XobUZxU6se9Paa-9/view?usp=sharing</t>
  </si>
  <si>
    <t>https://drive.google.com/file/d/1AOoekVd7L42rwDBG_uVDiO18JWuIcpYJ/view?usp=sharing</t>
  </si>
  <si>
    <t>https://drive.google.com/file/d/1ts7gCj1PtGVQU7gT2_MPqfDVOjeyV17W/view?usp=sharing</t>
  </si>
  <si>
    <t>https://drive.google.com/file/d/18QIN6kN3dzTNjUN33FFRHA09RTpTgUy2/view?usp=sharing</t>
  </si>
  <si>
    <t>https://drive.google.com/file/d/1ZZAZkzSicSOaFyVRKD1F-mg4zp4agT_H/view?usp=sharing</t>
  </si>
  <si>
    <t>https://drive.google.com/file/d/1UIOFpAKHM52WSrp38N4MfYmN7GcQLOES/view?usp=sharing</t>
  </si>
  <si>
    <t xml:space="preserve"> Good condition</t>
  </si>
  <si>
    <t>https://drive.google.com/file/d/1WWQ7Wzv2JjiWaVmgxWPMmMKF8Gcf2XOP/view?usp=sharing</t>
  </si>
  <si>
    <t>https://drive.google.com/file/d/1anuMY7VPmQiN7CzRHMNMXSwjztIfPvPH/view?usp=sharing</t>
  </si>
  <si>
    <t>I38</t>
  </si>
  <si>
    <t>Shoal</t>
  </si>
  <si>
    <t>N 25° 54.516'</t>
  </si>
  <si>
    <t>W 81° 43.610'</t>
  </si>
  <si>
    <t>https://drive.google.com/file/d/1SL7N-UpzaFTdw3MWfOdBuKXs0GfkSNdu/view?usp=sharing</t>
  </si>
  <si>
    <t>https://drive.google.com/file/d/1EgCix9sMi5rBeF7pc57PKyhSKE8TMcGQ/view?usp=sharing</t>
  </si>
  <si>
    <t>https://drive.google.com/file/d/1L1v-dfeTDR58vZqIbm8Whf9-DbIiEXm1/view?usp=sharing</t>
  </si>
  <si>
    <t>https://drive.google.com/file/d/1MHreH1IgLAPg6eRd9zgRT-RvUlZuouja/view?usp=sharing</t>
  </si>
  <si>
    <t>https://drive.google.com/file/d/1iMNIuuWe8FEcL9iZPovHcsNUnTMMkE4n/view?usp=sharing</t>
  </si>
  <si>
    <t>https://drive.google.com/file/d/1cSwo-GkUgptkc5Glspaj6BcR2T0Hv-CM/view?usp=sharing</t>
  </si>
  <si>
    <t>https://drive.google.com/file/d/1K6fPRFkW8Lw_Oni4nLkrx6g6OJK0-pR6/view?usp=sharing</t>
  </si>
  <si>
    <t>https://drive.google.com/file/d/1shzqchaP2I_0kngVXvh5mVVL9SpbJTbB/view?usp=sharing</t>
  </si>
  <si>
    <t>https://drive.google.com/file/d/1lkD8myVkvZXJ0M9U2H20Z_aPVPsDg1TI/view?usp=sharing</t>
  </si>
  <si>
    <t>Borders beginning to peel. Otherwise good</t>
  </si>
  <si>
    <t>https://drive.google.com/file/d/18sINrN4M74kByc-1iZcZCw479rQhAC6y/view?usp=sharing</t>
  </si>
  <si>
    <t>https://drive.google.com/file/d/1f4jQxL9PbD4wHgFzWpCedra174_WgeJq/view?usp=sharing</t>
  </si>
  <si>
    <t>https://drive.google.com/file/d/1tt30o7nu6FMI2l58mHNeLbriJ9AD_IeD/view?usp=sharing</t>
  </si>
  <si>
    <t>https://drive.google.com/file/d/1QFlX7GXiwiq6J2jsRIHLrFEZCIiONrhS/view?usp=sharing</t>
  </si>
  <si>
    <t>Signs in good condition, but with bird droppings. Wood pile leaning 5 deg.</t>
  </si>
  <si>
    <t>https://drive.google.com/file/d/1IKBZ3VEOvh9ivOY941RmOUwEmPDzru4O/view?usp=sharing</t>
  </si>
  <si>
    <t>https://drive.google.com/file/d/1uxnfRrJR4AC_0ipQJJGsNw-mcly-fQEa/view?usp=sharing</t>
  </si>
  <si>
    <t>Post Leaning slightly. Good condition.</t>
  </si>
  <si>
    <t xml:space="preserve">Background peeling and fading </t>
  </si>
  <si>
    <t>https://drive.google.com/file/d/1hsE_d6kpkOROgc4-xpl9ndqOhDa7Oq6N/view?usp=sharing</t>
  </si>
  <si>
    <t>https://drive.google.com/file/d/1sY4pa-oHqcaj6JKshdzi8Kg6ilZFXg8y/view?usp=sharing</t>
  </si>
  <si>
    <t>https://drive.google.com/file/d/1SFM2vCR8G6I3INdeLlBv2q9Tr7udHCYd/view?usp=sharing</t>
  </si>
  <si>
    <t>https://drive.google.com/file/d/1GUAU-8p7cykmUHtkg6RxCM75m3rxXIAN/view?usp=sharing</t>
  </si>
  <si>
    <t>https://drive.google.com/file/d/1In3bYpaZLkhh9LMndcKoBuLTbxiPpHF2/view?usp=sharing</t>
  </si>
  <si>
    <t>https://drive.google.com/file/d/1eNB1i8__g69man0YaA-xcHge6e3gLftc/view?usp=sharing</t>
  </si>
  <si>
    <t xml:space="preserve"> Background and number badly faded. Numbers peeled off and barely legible. Wood pile with black wrap to a few feet above waterline.</t>
  </si>
  <si>
    <t xml:space="preserve"> One side missing. Other side background faded to white and beginning to peel. Wood pile with black wrap to a few feet above waterline.</t>
  </si>
  <si>
    <t>https://drive.google.com/file/d/1yG7soq8Tu3b3_VUoeKp9ebOfPb6HoXCU/view?usp=sharing</t>
  </si>
  <si>
    <t>https://drive.google.com/file/d/1d_wcKbiua1-1TrNA8X1oI_tW_d5eCJod/view?usp=sharing</t>
  </si>
  <si>
    <t>https://drive.google.com/file/d/1G1xO1BDJnThkP2nlHMIx7gvKlYz6ygIp/view?usp=sharing</t>
  </si>
  <si>
    <t>https://drive.google.com/file/d/1kTZegoN_hOr1KJ66_5AvuWdDG0BLLEQ0/view?usp=sharing</t>
  </si>
  <si>
    <t>https://drive.google.com/file/d/1BQrKUunwavsSehPNP8HoZiXJ3pstR2BW/view?usp=sharing</t>
  </si>
  <si>
    <t>https://drive.google.com/file/d/1I_MS94hIVDxlZtaJorFL6UOLCmhgMPhi/view?usp=sharing</t>
  </si>
  <si>
    <t>https://drive.google.com/file/d/1ZXWl15pjdQimUijQJCkFyzrPRvv3iH79/view?usp=sharing</t>
  </si>
  <si>
    <t>https://drive.google.com/file/d/1pKHmfCF9AMcRA48PuXqo04Yh_As8b5-L/view?usp=sharing</t>
  </si>
  <si>
    <t>https://drive.google.com/file/d/1l2ldVfCwUI6T3J01UcDbaMYLdWXRSVXo/view?usp=sharing</t>
  </si>
  <si>
    <t>https://drive.google.com/file/d/1TXmlNCaEGGYQK84ZmQuY6Zd8ltZzC7W5/view?usp=sharing</t>
  </si>
  <si>
    <t>https://drive.google.com/file/d/1uYVcR9CDkgWT6FXC4K4QnCd90QTUwFd9/view?usp=sharing</t>
  </si>
  <si>
    <t>https://drive.google.com/file/d/1ffxuXZQ7r6XbJI7pX24e_ihWoV3qUAjM/view?usp=sharing</t>
  </si>
  <si>
    <t>https://drive.google.com/file/d/1SzKCYZzr8jLIqKj_g6fBGVdS8ydpNkWZ/view?usp=sharing</t>
  </si>
  <si>
    <t>https://drive.google.com/file/d/1jacazn_YpwauVsMPPrpefb7L7w8H-3sI/view?usp=sharing</t>
  </si>
  <si>
    <t>https://drive.google.com/file/d/1w7Of3hJKGuo4nkXUfpqv6SGiW5cUZu82/view?usp=sharing</t>
  </si>
  <si>
    <t>https://drive.google.com/file/d/1U9Nvl-trU1vwf7f0MXIBVZ3iU9IsFupl/view?usp=sharing</t>
  </si>
  <si>
    <t>Missing (Duplicate 17087.1) Not needed. Now there are beach signs described here in 2020: https://drive.google.com/open?id=1RdAtwBycbrxCxLx2ix1KXSFl0k0wlQZ2. Feb 2022 photos are here: https://drive.google.com/drive/folders/1_VVsVzEuUaPvYLT6yGzYGQEiF3O95UbW?usp=sharing</t>
  </si>
  <si>
    <t>https://drive.google.com/file/d/1pPA2SzHc7cik8m_7papNdIKQF5Ba-kVB/view?usp=sharing</t>
  </si>
  <si>
    <t xml:space="preserve">Original ATON missing but not needed. </t>
  </si>
  <si>
    <t>Original ATON missing but not needed.</t>
  </si>
  <si>
    <t xml:space="preserve">Original ATON ("Submerged Rocks Danger") is missing completely but not needed. </t>
  </si>
  <si>
    <t>https://drive.google.com/file/d/1silbjIMQYKStgXST9FUJXmLCWQVY4Y5R/view?usp=sharing</t>
  </si>
  <si>
    <t>https://drive.google.com/file/d/15Pu5a7YJx14JJrP9k9gjyv9nJ953OSAT/view?usp=sharing</t>
  </si>
  <si>
    <t>https://drive.google.com/file/d/14rTD3A3uIu4v4_7hfAEfcyVvB55S3ayg/view?usp=sharing</t>
  </si>
  <si>
    <t>https://drive.google.com/file/d/1MtTQbcCMdyq-SsmKwwTrOFtCB8PKAliH/view?usp=sharing</t>
  </si>
  <si>
    <t>https://drive.google.com/file/d/1dEJFr1I2mDvUMAyAyXZdr8aAlfnu3YIK/view?usp=sharing</t>
  </si>
  <si>
    <t>https://drive.google.com/file/d/1Hy1j3hT0aOAiy9ggm1fEA7l0OKX9zPJ_/view?usp=sharing</t>
  </si>
  <si>
    <t>https://drive.google.com/file/d/12mYE8PNZvyQ12TZsuleTcOzTBMcrYgJj/view?usp=sharing</t>
  </si>
  <si>
    <t>Missing since Hurricane Irma 2017. Photo is 2017. This was a substantial marker with signs "Submerged Rocks Danger", white flashing light (4 sec) and ladder. This was funcionally part of the Collier Bay channel and should have the high repair priority of that channel. 2nd photo is from 2017</t>
  </si>
  <si>
    <t xml:space="preserve">Missing (Duplicate 17087.2) Not needed. </t>
  </si>
  <si>
    <t>Missing completely. Was good condition Feb 2020. Could not see old concrete post - may be a submerged hazard. 2nd photo is 2020.</t>
  </si>
  <si>
    <t>Collier Bay Caution</t>
  </si>
  <si>
    <t>https://drive.google.com/file/d/19jaLi0w0k-W8aP5LI20KZc7vdYLVIhAu/view?usp=sharing</t>
  </si>
  <si>
    <t>https://drive.google.com/file/d/1-sw_4Ga3egH9MKZ23GTJGJXEIfcGB0eT/view?usp=sharing</t>
  </si>
  <si>
    <t>https://drive.google.com/file/d/1cRW4XOThkfhlzt2Yzbi9ZMg9A3CNeOpB/view?usp=sharing</t>
  </si>
  <si>
    <t>https://drive.google.com/file/d/1CQCRfaU6qyMkWBJ4tnwBcPXkqCqiyLny/view?usp=sharing</t>
  </si>
  <si>
    <t>https://drive.google.com/file/d/1O1UCsMom8zw2uaBLhP9P38HKfE3Ow94L/view?usp=sharing</t>
  </si>
  <si>
    <t>N 25° 49.654'</t>
  </si>
  <si>
    <t xml:space="preserve"> Like-new signs</t>
  </si>
  <si>
    <t>https://drive.google.com/file/d/1E39aG_ypvwJQ6YMrTeoDW_am1JUrwlKz/view?usp=sharing</t>
  </si>
  <si>
    <t>https://drive.google.com/file/d/1_uvpWacD8m6M0ScNErMkOy9fX0bjvq10/view?usp=sharing</t>
  </si>
  <si>
    <t>https://drive.google.com/file/d/14brDwNSXyOcu9a3Im6EiuzpyA4QYIKWb/view?usp=sharing</t>
  </si>
  <si>
    <t>Like new signs of wood pile.</t>
  </si>
  <si>
    <t>https://drive.google.com/file/d/1CBQQ0CNBntNM8OkWXGzwSrBn6WhneX6P/view?usp=sharing</t>
  </si>
  <si>
    <t>https://drive.google.com/file/d/1LN-Mit6WWCHvx6K9TrsbX9JOJ4M-__UM/view?usp=sharing</t>
  </si>
  <si>
    <t>Wood pile. Like new signs.</t>
  </si>
  <si>
    <t>Wood pile. Like new signs. 5 deg lean.</t>
  </si>
  <si>
    <t>https://drive.google.com/file/d/1RFeLF5NRhaYj0t23tij0sP8pwYKtABPP/view?usp=sharing</t>
  </si>
  <si>
    <t>https://drive.google.com/file/d/1QvXyoLfbSHl97oyz5wSuDnOTeskMaOX9/view?usp=sharing</t>
  </si>
  <si>
    <t>Green light. Steel I-beam pile.  Like-new signs.</t>
  </si>
  <si>
    <t xml:space="preserve">Like new signs. Wood pile. </t>
  </si>
  <si>
    <t>https://drive.google.com/file/d/1MRflmC5PnRDToHS7_H4ajjjKW6rbtdWB/view?usp=sharing</t>
  </si>
  <si>
    <t>https://drive.google.com/file/d/17tI2N0pBzjyl-ubcVRD42FN7iOfP2a_b/view?usp=sharing</t>
  </si>
  <si>
    <t>Looks good but numbers begining to peel, especially W side. Wood pile</t>
  </si>
  <si>
    <t>https://drive.google.com/file/d/1W8ATS4GxbE2HFQ7LM2q93RiMkdExbEVa/view?usp=sharing</t>
  </si>
  <si>
    <t>https://drive.google.com/file/d/1gdDn-OtGURAWsE3Vz7SWwQXb8WwGFBja/view?usp=sharing</t>
  </si>
  <si>
    <t>W 81° 24.642'</t>
  </si>
  <si>
    <t xml:space="preserve">Red light. Like new dayboards. </t>
  </si>
  <si>
    <t>https://drive.google.com/file/d/1QuPaklms5iuo-a2YJlcf3mYWQvFisJA6/view?usp=sharing</t>
  </si>
  <si>
    <t xml:space="preserve"> Border peeling W side. Wood pile is short - less than 1.5  ft above high tide. </t>
  </si>
  <si>
    <t>Metal I-beam rusting away near base. East side starting to peel</t>
  </si>
  <si>
    <t>https://drive.google.com/file/d/1_5Nu2QAe5w4qkAgJ10nLaUU-FQTV6nDT/view?usp=sharing</t>
  </si>
  <si>
    <t xml:space="preserve">  Signs like new. Steel I-beam pile rusted &gt;1/2 through at base.</t>
  </si>
  <si>
    <t>https://drive.google.com/file/d/1I3zgMUfvyPS6ZUAvhpZ8YRIyvPGgs58N/view?usp=sharing</t>
  </si>
  <si>
    <t>https://drive.google.com/file/d/12zDBxu-RGmlC2lkXWGHn-iqJAQ-vs6Ad/view?usp=sharing</t>
  </si>
  <si>
    <t>https://drive.google.com/file/d/1RMBsrTZsyTtBGIv4Pio2PLn5zrM1iZiS/view?usp=sharing</t>
  </si>
  <si>
    <t>https://drive.google.com/file/d/1y5QvfH_wTgfehJq3WtZkH5WdlFy7aNFN/view?usp=sharing</t>
  </si>
  <si>
    <t>https://drive.google.com/file/d/1a9YkYAn4XIR8SVUcvUsYjVUwPkgMhFoN/view?usp=sharing</t>
  </si>
  <si>
    <t>"2" peeled off both sides but still legible.  Wood pile.</t>
  </si>
  <si>
    <t>https://drive.google.com/file/d/1aZQ8iM3S99JcW5I03tndkPHGq7cfAmVT/view?usp=sharing</t>
  </si>
  <si>
    <t>https://drive.google.com/file/d/1TuNal7tahFM0r_C-HvfPqLcfDm_2JKny/view?usp=sharing</t>
  </si>
  <si>
    <t>Green light. Concrete pile. Like new signs.</t>
  </si>
  <si>
    <t>https://drive.google.com/file/d/1xsb9rEuOA5FX5HhuWJBRP798aK-L72Dc/view?usp=sharing</t>
  </si>
  <si>
    <t>https://drive.google.com/file/d/1x_rzuPA8sCnm2FITZ-FQ0MEGbHuUgorV/view?usp=sharing</t>
  </si>
  <si>
    <t>https://drive.google.com/file/d/1m3buLOpR0xQeTmk0mQCYHMItYXwRbM_Q/view?usp=sharing</t>
  </si>
  <si>
    <t>Good but some peeling S side. Like new signs. Wood pile.</t>
  </si>
  <si>
    <t>https://drive.google.com/file/d/1RcFuJoknnJ6lYPfE74cP4UL_rrChEv7K/view?usp=sharing</t>
  </si>
  <si>
    <t>https://drive.google.com/file/d/1O6Non1Ovx8VtbYAIuDhuaKF4_E9D8X8T/view?usp=sharing</t>
  </si>
  <si>
    <t>https://drive.google.com/file/d/1MFwPIkxQZ2zkebIGbguPf7VC_AUISHgx/view?usp=sharing</t>
  </si>
  <si>
    <t>https://drive.google.com/file/d/1c6putZlmM9x0Y0cr-6wRohICyUlyEFBU/view?usp=sharing</t>
  </si>
  <si>
    <t>https://drive.google.com/file/d/16J2Dk3iguLz3K3AZEV7F_slWsd2BMZYe/view?usp=sharing</t>
  </si>
  <si>
    <t>https://drive.google.com/file/d/1-6Sg2mtcFgJxS4GTlWUq1W2LZseCLShQ/view?usp=sharing</t>
  </si>
  <si>
    <t>https://drive.google.com/file/d/1fVRtrmQ0GsUVaig_6GFnOsPgfbJO3wFw/view?usp=sharing</t>
  </si>
  <si>
    <t>https://drive.google.com/file/d/1dIFuTJJFtB-6F5bLNtYPSJjLxsdZfrdv/view?usp=sharing</t>
  </si>
  <si>
    <t>Concrete pile. 
Lean 10 deg. "2" peeled W side but still legible.</t>
  </si>
  <si>
    <t>Dayboard like new. Concrete pile. 5 deg lean.</t>
  </si>
  <si>
    <t>https://drive.google.com/file/d/19wcY2NZCWe0CYV1Fxo9HQJF88q5DV7rC/view?usp=sharing</t>
  </si>
  <si>
    <t>https://drive.google.com/file/d/1jqHv371gJ9x15MvRQ9LbioH2Oaar0ht-/view?usp=sharing</t>
  </si>
  <si>
    <t>https://drive.google.com/file/d/1FqaDB7jKPiYVg3Y5EbYBxsJmQv9ARhEi/view?usp=sharing</t>
  </si>
  <si>
    <t>https://drive.google.com/file/d/1EQqMrw5a7RPJmPeOZO0BLg2fad3TkRQ-/view?usp=sharing</t>
  </si>
  <si>
    <t>https://drive.google.com/file/d/1D2x2fjCA8KpeGIri7u_RpQtAT9ty3H5R/view?usp=sharing</t>
  </si>
  <si>
    <t>N 25° 50.942'</t>
  </si>
  <si>
    <t>https://drive.google.com/file/d/1xUGFkroOM_7iFFf-Rb4eqBPnfkvLY3Fl/view?usp=sharing</t>
  </si>
  <si>
    <t>https://drive.google.com/file/d/1BJ43QJSJlST9vrFhReks0Ab5VbgGyKMa/view?usp=sharing</t>
  </si>
  <si>
    <t>https://drive.google.com/file/d/1wJCM9dMyD2_KJ2nozv_pv0b4DBSbMHAl/view?usp=sharing</t>
  </si>
  <si>
    <t>https://drive.google.com/file/d/1r5M7DgU6BK2lQwR8Fc0dSyV-Vwues4Ga/view?usp=sharing</t>
  </si>
  <si>
    <t>https://drive.google.com/file/d/12XmoVQlAxwF2ZXbANUwoRJ9_MJ8uC_5I/view?usp=sharing</t>
  </si>
  <si>
    <t>https://drive.google.com/file/d/1nHX0GgvWNXM2cPxi3p3LRuAll_oO_CeI/view?usp=sharing</t>
  </si>
  <si>
    <t>https://drive.google.com/file/d/1cWEK_CHzdCuZ1J3_kAq9C8iWlaTY1svm/view?usp=sharing</t>
  </si>
  <si>
    <t>https://drive.google.com/file/d/1J1DMKDuCb4epeDEYiYRp9nwMBkhaf7LP/view?usp=sharing</t>
  </si>
  <si>
    <t>https://drive.google.com/file/d/1XjOodgeAkWY-1jRB62c4jOxHQ-ArWikU/view?usp=sharing</t>
  </si>
  <si>
    <t>N 25° 50.526'</t>
  </si>
  <si>
    <t>N 25° 50.276'</t>
  </si>
  <si>
    <t>https://drive.google.com/file/d/1xOaQ7B0cMp9KEaGsDweJKwtQY8w3Uxn_/view?usp=sharing</t>
  </si>
  <si>
    <t>https://drive.google.com/file/d/1I5ZK_SEt59M_qvEHgau4RtwNel9Tyfsa/view?usp=sharing</t>
  </si>
  <si>
    <t>N 25° 56.024'</t>
  </si>
  <si>
    <t>https://drive.google.com/file/d/1B3NEmQBvFFI0OoonuBbfRlGPxAVJ4-QM/view?usp=sharing</t>
  </si>
  <si>
    <t>https://drive.google.com/file/d/1Q1OtU41-PGgJo7dfJaP5wrDfanLnhWWt/view?usp=sharing</t>
  </si>
  <si>
    <t>https://drive.google.com/file/d/1H6rT_wTdQpWtTMHkE7QTPdDfXrpGyKqD/view?usp=sharing</t>
  </si>
  <si>
    <t>Background faded to white both sides</t>
  </si>
  <si>
    <t>https://drive.google.com/file/d/11CJoQiwnaqnMwrVIqXyG3A3ng9NtCYf4/view?usp=sharing</t>
  </si>
  <si>
    <t>N 25° 56.078'</t>
  </si>
  <si>
    <t>New signs on wood pile.</t>
  </si>
  <si>
    <t>https://drive.google.com/file/d/1ORpRZxl1Cc9ZBxBx5EsU5hJ-ibIcZx5q/view?usp=sharing</t>
  </si>
  <si>
    <t>https://drive.google.com/file/d/1frdlYn1CF_CbopiDkRpJbWEqgTtlpElq/view?usp=sharing</t>
  </si>
  <si>
    <t>https://drive.google.com/file/d/1RhXSKkfcIQh5-oPPsU5mukaI5wKY7adk/view?usp=sharing</t>
  </si>
  <si>
    <t>https://drive.google.com/file/d/1K2QL3iCHxbayEQ3SrA9MbeWvpIezkXFc/view?usp=sharing</t>
  </si>
  <si>
    <t>https://drive.google.com/file/d/1yBUPBQ_9_ZRMzqzVGZUoHDZw5Lq6PFh9/view?usp=sharing</t>
  </si>
  <si>
    <t>https://drive.google.com/file/d/1Ysltr8gYYX4nXsBv3BeOmgoa9_tlXOKn/view?usp=sharing</t>
  </si>
  <si>
    <t>https://drive.google.com/file/d/1cn15NFqs2E5foWxcxg0EENOP6vSDlreO/view?usp=sharing</t>
  </si>
  <si>
    <t>https://drive.google.com/file/d/13IVDZDLco3ss7HkDJXJjj0O1yHPpi9Kh/view?usp=sharing</t>
  </si>
  <si>
    <t>W 81° 41.219'</t>
  </si>
  <si>
    <t>https://drive.google.com/file/d/1VJs63Bhi5F3umsKnzS_oRIU9T9qsTU86/view?usp=sharing</t>
  </si>
  <si>
    <t>https://drive.google.com/file/d/1oyn_G5KL6MS2vbHS9EVadPtKY6quIBgH/view?usp=sharing</t>
  </si>
  <si>
    <t>https://drive.google.com/file/d/1n_34IfGzKEoGy3o-tVOtLuzDL0vNOyLS/view?usp=sharing</t>
  </si>
  <si>
    <t>Deutsch</t>
  </si>
  <si>
    <t>https://drive.google.com/file/d/13xjZCLLTSeXD7yXeddbJVCmRjptZ92ge/view?usp=sharing</t>
  </si>
  <si>
    <t>N 25° 57.887'</t>
  </si>
  <si>
    <t>N 25° 57.329'</t>
  </si>
  <si>
    <t>N 25° 57.963'</t>
  </si>
  <si>
    <t>W 81° 41.847'</t>
  </si>
  <si>
    <t xml:space="preserve">Number mostly peeled offeastE side, readable, slightly bent. Lean 5 deg. </t>
  </si>
  <si>
    <t>https://drive.google.com/file/d/1Pbw0i3xrD9KnzK1M3VtP-jRpUT5xiS5U/view?usp=sharing</t>
  </si>
  <si>
    <t>Number beginning to peel one side, faded, but still fully legible.</t>
  </si>
  <si>
    <t>https://drive.google.com/file/d/1RtzyW-aJiAfm4OKA6vMBn69cDQJq9Sed/view?usp=sharing</t>
  </si>
  <si>
    <t>https://drive.google.com/file/d/1PdBjA7bJjEhnFdlRdfBUlLtvvLo8FUQr/view?usp=sharing</t>
  </si>
  <si>
    <t>https://drive.google.com/file/d/1Yko79Xih79QxHSkghxJADoqPdCD56Paj/view?usp=sharing</t>
  </si>
  <si>
    <t>Background faded and beginning to peel one side.</t>
  </si>
  <si>
    <t>https://drive.google.com/file/d/1n1hHvylxLiHWIOtPrw2UJPEe8df9v05C/view?usp=sharing</t>
  </si>
  <si>
    <t>https://drive.google.com/file/d/1-B7Kfe-8heeDgz_3IXtysb6yAVe6jfYh/view?usp=sharing</t>
  </si>
  <si>
    <t>https://drive.google.com/file/d/1rKNa-WOLYlC04eZpoDtK537gRq32UFpw/view?usp=sharing</t>
  </si>
  <si>
    <t>https://drive.google.com/file/d/1EcGYf503dzrLrUnm24qovZlJsaMos023/view?usp=sharing</t>
  </si>
  <si>
    <t>N 25° 58.002'</t>
  </si>
  <si>
    <t>N 25° 57.987'</t>
  </si>
  <si>
    <t>W 81° 41.182'</t>
  </si>
  <si>
    <t>Background fading, One side background beginning to peel.</t>
  </si>
  <si>
    <t>https://drive.google.com/file/d/1t2JFISZTxcniK3wMJm-s8pIG2hk6RIUd/view?usp=sharing</t>
  </si>
  <si>
    <t>Border beginning to peel; slightly faded, otherwise good</t>
  </si>
  <si>
    <t>https://drive.google.com/file/d/1VM0H0TzzsweFmSPfxxmF2RPNIlR-8WYF/view?usp=sharing</t>
  </si>
  <si>
    <t>https://drive.google.com/file/d/1aWweMBYIhAUZ6FqdAg8hLmWiKrm2JKyz/view?usp=sharing</t>
  </si>
  <si>
    <t>Leaning 5 degree, slightly faded, otherwise good</t>
  </si>
  <si>
    <t>https://drive.google.com/file/d/1siulpoCQ4WZRht0ekkaN6STfe5InyXj9/view?usp=sharing</t>
  </si>
  <si>
    <t>https://drive.google.com/file/d/1TwN9eOnFj7vtB7EuplvHhyXIitpOg9sx/view?usp=sharing</t>
  </si>
  <si>
    <t>W 81° 43.430'</t>
  </si>
  <si>
    <t>Numbers very low contrast - difficult to read. Bent corner one side.</t>
  </si>
  <si>
    <t>https://drive.google.com/file/d/1EqkLR6Nfrq30qBhxQLChm9toHLGy3Bla/view?usp=sharing</t>
  </si>
  <si>
    <t>https://drive.google.com/file/d/1tY5dL5qmLKCdJHmAproFO0rXqlPe6jJD/view?usp=sharing</t>
  </si>
  <si>
    <t>https://drive.google.com/file/d/14slsoAg8dUajBpw3l5KDbKmu0GByg5py/view?usp=sharing</t>
  </si>
  <si>
    <t>Steel I-beam</t>
  </si>
  <si>
    <t>Good. Like new signs.</t>
  </si>
  <si>
    <t>https://drive.google.com/file/d/1kgPwpVPrGdPCrDTv8MQ004Jd2S08-DIS/view?usp=sharing</t>
  </si>
  <si>
    <t>Good. "Danger Shoal"</t>
  </si>
  <si>
    <t>https://drive.google.com/file/d/1PSMaTWYXWCrE3R-Al5pRw31rKGg5VwXp/view?usp=sharing</t>
  </si>
  <si>
    <t>https://drive.google.com/file/d/1f52c9ihyjqmQZfs_9u07exyOlAt2Bo2x/view?usp=sharing</t>
  </si>
  <si>
    <t>Missing. At Base of old Yacht Club Pier? New pier  covers the area.</t>
  </si>
  <si>
    <t>https://drive.google.com/file/d/1sVGIV88rFbdLWoBtDsbux4a_N7oB17jI/view?usp=sharing</t>
  </si>
  <si>
    <t>25-58-08.940N</t>
  </si>
  <si>
    <t>081-43-54.060W</t>
  </si>
  <si>
    <t>25-58-00.120N</t>
  </si>
  <si>
    <t>081-43-52.860W</t>
  </si>
  <si>
    <t>25-57-56.100N</t>
  </si>
  <si>
    <t>081-43-56.280W</t>
  </si>
  <si>
    <t>Collier Bay Daybeacon 6A</t>
  </si>
  <si>
    <t>25-57-52.140N</t>
  </si>
  <si>
    <t>081-44-02.940W</t>
  </si>
  <si>
    <t>25-57-48.360N</t>
  </si>
  <si>
    <t>081-44-07.920W</t>
  </si>
  <si>
    <t>Collier Bay Daybeacon 8</t>
  </si>
  <si>
    <t>25-57-49.500N</t>
  </si>
  <si>
    <t>081-44-08.520W</t>
  </si>
  <si>
    <t>Collier Bay Daybeacon 9</t>
  </si>
  <si>
    <t>25-57-43.440N</t>
  </si>
  <si>
    <t>081-44-13.740W</t>
  </si>
  <si>
    <t>Collier Bay Daybeacon 10</t>
  </si>
  <si>
    <t>25-57-42.060N</t>
  </si>
  <si>
    <t>081-44-16.080W</t>
  </si>
  <si>
    <t>Collier Bay Daybeacon 11</t>
  </si>
  <si>
    <t>25-57-40.620N</t>
  </si>
  <si>
    <t>081-44-14.760W</t>
  </si>
  <si>
    <t>Collier Bay Daybeacon 11A</t>
  </si>
  <si>
    <t>25-57-37.800N</t>
  </si>
  <si>
    <t>081-44-12.180W</t>
  </si>
  <si>
    <t>Collier Bay Daybeacon 12</t>
  </si>
  <si>
    <t>25-57-36.420N</t>
  </si>
  <si>
    <t>081-44-12.900W</t>
  </si>
  <si>
    <t>Collier Bay Daybeacon 13</t>
  </si>
  <si>
    <t>25-57-25.080N</t>
  </si>
  <si>
    <t>081-43-53.820W</t>
  </si>
  <si>
    <t>Collier Bay Daybeacon 15</t>
  </si>
  <si>
    <t>25-57-19.260N</t>
  </si>
  <si>
    <t>081-43-49.800W</t>
  </si>
  <si>
    <t>Collier Bay Daybeacon 16</t>
  </si>
  <si>
    <t>25-57-18.480N</t>
  </si>
  <si>
    <t>081-43-52.140W</t>
  </si>
  <si>
    <t>Collier Bay West Channel Daybeacon 1</t>
  </si>
  <si>
    <t>25-57-42.780N</t>
  </si>
  <si>
    <t>081-44-16.620W</t>
  </si>
  <si>
    <t>Collier Bay West Channel Daybeacon 2</t>
  </si>
  <si>
    <t>25-57-44.400N</t>
  </si>
  <si>
    <t>081-44-19.080W</t>
  </si>
  <si>
    <t>Collier Bay West Channel Daybeacon 3</t>
  </si>
  <si>
    <t>25-57-42.480N</t>
  </si>
  <si>
    <t>081-44-19.920W</t>
  </si>
  <si>
    <t>Collier Bay West Channel Daybeacon 5</t>
  </si>
  <si>
    <t>25-57-35.040N</t>
  </si>
  <si>
    <t>081-44-21.960W</t>
  </si>
  <si>
    <t>Collier Bay West Channel Daybeacon 7</t>
  </si>
  <si>
    <t>25-57-28.740N</t>
  </si>
  <si>
    <t>https://drive.google.com/file/d/1mmsLdBhtcMfY9KMn6pp8L3-lyxONEtDE/view?usp=sharing</t>
  </si>
  <si>
    <t xml:space="preserve">No LL number. Will not be replaced </t>
  </si>
  <si>
    <t>2022-9</t>
  </si>
  <si>
    <t xml:space="preserve">2022-9 </t>
  </si>
  <si>
    <t>Date (Year - Week)</t>
  </si>
  <si>
    <t>Light List Numbers Reassigned</t>
  </si>
  <si>
    <t>Old Zone ID</t>
  </si>
  <si>
    <t>New Zone ID</t>
  </si>
  <si>
    <t>Old ATON Designation</t>
  </si>
  <si>
    <t>New ATON Designation</t>
  </si>
  <si>
    <t>17015</t>
  </si>
  <si>
    <t>17020</t>
  </si>
  <si>
    <t>17035</t>
  </si>
  <si>
    <t>Date
(year-wk)</t>
  </si>
  <si>
    <t>Removed from LL</t>
  </si>
  <si>
    <t xml:space="preserve">  1179</t>
  </si>
  <si>
    <t>N 25° 57.623'</t>
  </si>
  <si>
    <t>W 81° 44.207'</t>
  </si>
  <si>
    <t xml:space="preserve">  1165</t>
  </si>
  <si>
    <t xml:space="preserve">  1173</t>
  </si>
  <si>
    <t>M  1173</t>
  </si>
  <si>
    <t xml:space="preserve">  2315</t>
  </si>
  <si>
    <t>N 25° 57.691'</t>
  </si>
  <si>
    <t>W 81° 44.269'</t>
  </si>
  <si>
    <t>F-  2310</t>
  </si>
  <si>
    <t xml:space="preserve">  2310</t>
  </si>
  <si>
    <t xml:space="preserve">  1800</t>
  </si>
  <si>
    <t>F+  1796</t>
  </si>
  <si>
    <t>M  1796</t>
  </si>
  <si>
    <t>M  1763</t>
  </si>
  <si>
    <t xml:space="preserve">  1763</t>
  </si>
  <si>
    <t>F-  NLL</t>
  </si>
  <si>
    <t>Like new. Number difficult to read on shady side. Added to lightlist 2022 wk9.</t>
  </si>
  <si>
    <t>Good. Number difficult to read looking toward sun. Added to lightlist 2022 wk9.</t>
  </si>
  <si>
    <t>New sign on new oncrete pile. New background much better contrast than older signs in this bay.  Added to lightlist 2022 wk9.</t>
  </si>
  <si>
    <t>New sign on new concrete pile. Background has good contrast compared to older signs.  Added to lightlist 2022 wk9.</t>
  </si>
  <si>
    <t>Significant  background peeling along one edge on south side. Number still visible. Poor contrast between number and background on shady side of sign.  Added to lightlist 2022 wk9.</t>
  </si>
  <si>
    <t>Good. Osprey nest partially obscures number on S side.  Added to lightlist 2022 wk9.</t>
  </si>
  <si>
    <t>Good.  Added to lightlist 2022 wk9.</t>
  </si>
  <si>
    <t>Border beginning to peel one side, but otherwise good. Added to lightlist 2022 wk9.</t>
  </si>
  <si>
    <t>Good. Low contrast number to bkgnd on shady side is barely legible in person and not visible at all in photo. Added to lightlist 2022 wk9.</t>
  </si>
  <si>
    <t>Missing - Lightlist Shows In Mangroves. Not needed. (Removed from lightlist 2022 wk9.)</t>
  </si>
  <si>
    <t>Missing - Lightlist Shows In Mangroves. Not Needed. (Removed from lightlist 2022 wk9.)</t>
  </si>
  <si>
    <t>2022 wk9</t>
  </si>
  <si>
    <t>Missing and not needed and not on light list</t>
  </si>
  <si>
    <t>2022-02</t>
  </si>
  <si>
    <t>Missing completely. Permanent green buoy with light was there April 2019 but not there Jan 2018. Installed by County. Not needed if G3 is moved to deeper water.</t>
  </si>
  <si>
    <t>https://drive.google.com/file/d/1nDnHeeO87tHoV70rNye41FzW4xHnEt-3/view?usp=sharing</t>
  </si>
  <si>
    <t>Outer marker. Red Light, three signs. West sign film is peeling and shreded so number is barely legible</t>
  </si>
  <si>
    <t>https://drive.google.com/file/d/1kbBnxyE276J7MDVIZvRFirrL09SVoW_g/view?usp=sharing</t>
  </si>
  <si>
    <t>W 81° 45.331'</t>
  </si>
  <si>
    <t>N 25° 58.509'</t>
  </si>
  <si>
    <t>https://drive.google.com/file/d/1CoH49VTfpjRzfR6tsM_KAzG23gBpt_Z_/view?usp=sharing</t>
  </si>
  <si>
    <t>https://drive.google.com/file/d/1tyK8rckBN1qYz8j1ZpvhCxmzD2a18JcW/view?usp=sharing</t>
  </si>
  <si>
    <t>Good condition. Wood pile.  Marker 5, 6 and 7 mark the main channel that is charted as more than 6 ft deep, but is now substantially less than 6 ft, especially along the north side of the channel; either the markers should be moved south or the channel  dredged.</t>
  </si>
  <si>
    <t>https://drive.google.com/file/d/1K7aChLCskKvnkWKmoNzgMaDKaIomfbUV/view?usp=sharing</t>
  </si>
  <si>
    <t>https://drive.google.com/file/d/1VaV6IAs3Ly2aMvlbMB7m0XvJX4w0KgZT/view?usp=sharing</t>
  </si>
  <si>
    <t>Large preferred channel marker with three signs is missing, replaced by small Green and red buoy with "C". This busy channel should have a better marker.</t>
  </si>
  <si>
    <t>Dayboard with light is missing, replaced by lighted buoy that is much less easily seen that previous aid. This busy channelshould have a better marker.</t>
  </si>
  <si>
    <t>https://drive.google.com/file/d/10sM7MC2-ZTVbV-rHUGYTJa02rH926tAU/view?usp=sharing</t>
  </si>
  <si>
    <t>Good condition. Two wood piles bolted together</t>
  </si>
  <si>
    <t>https://drive.google.com/file/d/1WxgFn_g0MIbpAAHROZUbAXgJ7oldUvgT/view?usp=sharing</t>
  </si>
  <si>
    <t>https://drive.google.com/file/d/1m_3bEpMHBXDdBlHeyt7HsRFIGwV0ZCaD/view?usp=sharing</t>
  </si>
  <si>
    <t>Good condition. Rust of Steel I-beam evident.</t>
  </si>
  <si>
    <t>https://drive.google.com/file/d/1SrPSZhrh-aBS76d5W-nyd_trISM_eZ7z/view?usp=sharing</t>
  </si>
  <si>
    <t>Background beginning to fade one side. White bird guano.</t>
  </si>
  <si>
    <t>Good condition, but dirty. Slight lean.</t>
  </si>
  <si>
    <t>https://drive.google.com/file/d/1JCUdGdEKMUbIz3a2yqYAZ12edzh8YE1N/view?usp=sharing</t>
  </si>
  <si>
    <t>Good condition but leaning NE 10-15 deg</t>
  </si>
  <si>
    <t>https://drive.google.com/file/d/1LFSecar2wxci8FeRtzNw3HnvjIHjaMPT/view?usp=sharing</t>
  </si>
  <si>
    <t>Green buoy that was missing last year has been replaced, but may be in shallow water (survy team afraid to go close). Not needed if G3 is moved to deeper water.</t>
  </si>
  <si>
    <t>https://drive.google.com/file/d/16nRR6REpSoZERICXlpJh71rvarv8QftP/view?usp=sharing</t>
  </si>
  <si>
    <t>https://drive.google.com/file/d/1Nf8-5k2VbQ03LOU65ZglOeKiMn3rsdCx/view?usp=sharing</t>
  </si>
  <si>
    <t>Red buoy at the same position as R2A dayboad that was here Mar 2021</t>
  </si>
  <si>
    <t>https://drive.google.com/file/d/1qkac5W41Vf7oFAUyMy20pqnQ1jossQcC/view?usp=sharing</t>
  </si>
  <si>
    <t>Green buoy that replaced daymarker in 2021 has drifted to near shore &gt;300 ft NNW.</t>
  </si>
  <si>
    <t>https://drive.google.com/file/d/12ZNU_-4XZoSSY5I5sef1ZfRH7WynLvLq/view?usp=sharing</t>
  </si>
  <si>
    <t>https://drive.google.com/file/d/1paUEAZSFqy40ujyzYQwO9FtRVhbvkPo5/view?usp=sharing</t>
  </si>
  <si>
    <t>Dayboard is in very shallow water; both should be moved east to guide boats to deeper water. Also out of sequence with respecti to R2A. 2nd photo is 2021.</t>
  </si>
  <si>
    <t xml:space="preserve">Osprey nest but numbers visible. Leaning 20 deg. </t>
  </si>
  <si>
    <t>Like new signs, but rotated on pile so not facing channel in the best way. Fiberglass Pile.</t>
  </si>
  <si>
    <t>https://drive.google.com/file/d/176_FuntWw3ZypVmDrzWagmUXHR6A7gOF/view?usp=sharing</t>
  </si>
  <si>
    <t xml:space="preserve">Background Faded </t>
  </si>
  <si>
    <t>Background Faded nearly to white E side. Leaning 10 deg.</t>
  </si>
  <si>
    <t>https://drive.google.com/file/d/1YoY2YEIvUuMaOaiuCjISDcwfILcN-rwh/view?usp=sharing</t>
  </si>
  <si>
    <t>https://drive.google.com/file/d/1D96Ko8pGLPObmgONjGbIUGcvQ22Q9e_a/view?usp=sharing</t>
  </si>
  <si>
    <t>Sign good. Pile leaning 5 deg</t>
  </si>
  <si>
    <t>https://drive.google.com/file/d/1snry4ULXF8H1QQWirBzxGPd-lPcTCVNU/view?usp=sharing</t>
  </si>
  <si>
    <t>Missing completenly</t>
  </si>
  <si>
    <t>https://drive.google.com/file/d/1vnKtLETBKuWfVMP6wcTJsOWjFzstYYM8/view?usp=sharing</t>
  </si>
  <si>
    <t>Background Faded to white W Side. Wood pile</t>
  </si>
  <si>
    <t>https://drive.google.com/file/d/1Rk3pQTOcgeTGW9GfrLYXCUsM77yY2i0Y/view?usp=sharing</t>
  </si>
  <si>
    <t xml:space="preserve">Wood pile. Backgroung badly peeled E side. </t>
  </si>
  <si>
    <t>https://drive.google.com/file/d/1EQR526ro0uNln1o6HKWtWUHVVIbmTkDf/view?usp=sharing</t>
  </si>
  <si>
    <t xml:space="preserve">  Gloodt</t>
  </si>
  <si>
    <t>https://drive.google.com/file/d/1qoAbm1Epqu1ntxbbNIfdUgS6CghMC534/view?usp=sharing</t>
  </si>
  <si>
    <t>Cole</t>
  </si>
  <si>
    <t>https://drive.google.com/file/d/1FEJ16aj1qnfZh5KcQmYAYWVWCTPyqNKs/view?usp=sharing</t>
  </si>
  <si>
    <t>https://drive.google.com/file/d/1GhWTrPGE3FjDRRoWND2naarA0DEzOmwO/view?usp=sharing</t>
  </si>
  <si>
    <t xml:space="preserve">Proposed new PATON, along with R6 and G7, would help boaters get started up the river without running aground. From R4 there are no further visible marker, so is easy to go the wrong way through shallow water. </t>
  </si>
  <si>
    <t>Proposed new PATON to help boater get started up the river, From proposed G5, G9 is visibly, tempting boater to go through shallow water. This R6 should prevent this.</t>
  </si>
  <si>
    <t>https://drive.google.com/file/d/1aFDkiBUt_CoisK01jfPCxoU1eIWdXibT/view?usp=sharing</t>
  </si>
  <si>
    <t>https://drive.google.com/file/d/1cvCUHzh3X7yXpvHSTmUlUzHGcAWUjp-m/view?usp=sharing</t>
  </si>
  <si>
    <t>https://drive.google.com/file/d/15BBNVbJYJ1rrxGbe_D8b2gYbycthHfcI/view?usp=sharing</t>
  </si>
  <si>
    <t>https://drive.google.com/file/d/11h-Qn8-VbFflJyjWNqbMM2d00Qxq7log/view?usp=sharing</t>
  </si>
  <si>
    <t>https://drive.google.com/file/d/17EmlLQw3BX6gq1UaMRmnE-0VzA9aoxIX/view?usp=sharing</t>
  </si>
  <si>
    <t xml:space="preserve"> Cole</t>
  </si>
  <si>
    <t>https://drive.google.com/file/d/18zJmwsjOPzWP0vaA-WC4iJXUfQjk9i01/view?usp=sharing</t>
  </si>
  <si>
    <t>https://drive.google.com/file/d/1HrNE2Vj3QzsubHy_kLogB20kd7WhElyF/view?usp=sharing</t>
  </si>
  <si>
    <t>https://drive.google.com/file/d/12cmmj8ZNh3t8GDR0RtUdDY6VX3K7jGA2/view?usp=sharing</t>
  </si>
  <si>
    <t>https://drive.google.com/file/d/1tlppBItOc7nmx8tSjpfaT9NMPJkLgCw6/view?usp=sharing</t>
  </si>
  <si>
    <t>https://drive.google.com/file/d/1CWw3VhjK1Qh7ixbDA_fgsEwHmpKu5pjy/view?usp=sharing</t>
  </si>
  <si>
    <t>https://drive.google.com/file/d/15suzXUkp0BlALM4lNZePjaNkULUAik5y/view?usp=sharing</t>
  </si>
  <si>
    <t>https://drive.google.com/file/d/1JNolWq_G1Wo0nCcl8mSGcxRm01MJqzkK/view?usp=sharing</t>
  </si>
  <si>
    <t>SW side background and number peeling</t>
  </si>
  <si>
    <t>SW side background and number peeling but still legible. NW side good condition but smaller.</t>
  </si>
  <si>
    <t>https://drive.google.com/file/d/1YYuzxxhvTpO52Aiw6zJKeEUedJ3ZU6SX/view?usp=sharing</t>
  </si>
  <si>
    <t>https://drive.google.com/file/d/1Hsu3M_3UgXnWxHYp2ZnqwUlxy9pAtZXM/view?usp=sharing</t>
  </si>
  <si>
    <t>https://drive.google.com/file/d/1KhTOXGC8CBzL5d10oc2X_vxU6WLUaHUp/view?usp=sharing</t>
  </si>
  <si>
    <t>https://drive.google.com/file/d/1MZDXdYCShmR282dunQGKXi5pzUyz9leX/view?usp=sharing</t>
  </si>
  <si>
    <t>https://drive.google.com/file/d/1Y_RV5TmfFXTOs_HGsBKxWIEZKhFSILP9/view?usp=sharing</t>
  </si>
  <si>
    <t>https://drive.google.com/file/d/1ML55NQn5BDQ3UNFkO2-LF-UiUzpQPx7T/view?usp=sharing</t>
  </si>
  <si>
    <t>https://drive.google.com/file/d/1HpVHZ19IKA7dC1_zoFjPvjms82vrpJXq/view?usp=sharing</t>
  </si>
  <si>
    <t>https://drive.google.com/file/d/1cuPkdBAnsuYTsfSmkxpOtXCm0V4m4FtV/view?usp=sharing</t>
  </si>
  <si>
    <t>https://drive.google.com/file/d/1k9wSDW0FJpBxxsOc_nVMuZftiJizlx2m/view?usp=sharing</t>
  </si>
  <si>
    <t>https://drive.google.com/file/d/1Ip_ilpzntMz_jQpzjJEUAKyjIn1j9B1E/view?usp=sharing</t>
  </si>
  <si>
    <t>https://drive.google.com/file/d/1_cCmr7JZKNIOKVHbpgkfFdoRjBTEb0LX/view?usp=sharing</t>
  </si>
  <si>
    <t>https://drive.google.com/file/d/1Q9xsIIp8uke8SfRg3J13qQ1QBeAAALnP/view?usp=sharing</t>
  </si>
  <si>
    <t>https://drive.google.com/file/d/1YAe0oUbD0JAqA4Du4hzekBqAbYRaktvR/view?usp=sharing</t>
  </si>
  <si>
    <t>https://drive.google.com/file/d/1P3_v6SmGt1gOUFPODjLwoLK442fgdmdo/view?usp=sharing</t>
  </si>
  <si>
    <t>https://drive.google.com/file/d/1v0GYPahJQJiSMndVOjWFsp7Wx3cpD-1n/view?usp=sharing</t>
  </si>
  <si>
    <t>https://drive.google.com/file/d/1zQikOZ2bh4NMiZ7vF51ydZp4OCZ0IcEs/view?usp=sharing</t>
  </si>
  <si>
    <t>https://drive.google.com/file/d/1Q8Vfk_HLLX_K1HF82Laejc8Ri7RDF7rV/view?usp=sharing</t>
  </si>
  <si>
    <t>Leaning 15 deg. Signs &amp; wrap on wood pile in good condition</t>
  </si>
  <si>
    <t>https://drive.google.com/file/d/1c0VNBsqcL5OdRXobaXBd8RtHeuz_tXRN/view?usp=sharing</t>
  </si>
  <si>
    <t>https://drive.google.com/file/d/16B-QKWcdl-18Pn1i-8FhsIMf3_-Pmplc/view?usp=sharing</t>
  </si>
  <si>
    <t>https://drive.google.com/file/d/1QxH9Qa1Y_Hd9lETj7In2hPuSChoojUwf/view?usp=sharing</t>
  </si>
  <si>
    <t>https://drive.google.com/file/d/1qsCLRt30o6eMzw_QrCNfTBkgFQtWHGn8/view?usp=sharing</t>
  </si>
  <si>
    <t>https://drive.google.com/file/d/1_OtYmAf_DnB9IS8ZrSBe4vfiqXAFERCI/view?usp=sharing</t>
  </si>
  <si>
    <t>https://drive.google.com/file/d/1kAgBZWldjX5BQ488O0AtWxp_lXjpMK7Z/view?usp=sharing</t>
  </si>
  <si>
    <t>https://drive.google.com/file/d/1L7eZLeQTP-KzbrxLqoPtRqdbyvEAe0XU/view?usp=sharing</t>
  </si>
  <si>
    <t>Like new signs on fiberglass pile. Old pile is still in place about 50 ft north of current marker.</t>
  </si>
  <si>
    <t xml:space="preserve">Good condition. Fiberglass pile leaning &gt;5 deg. </t>
  </si>
  <si>
    <t>https://drive.google.com/file/d/1Aj80A4HLGUf5fdERtLi9OTnob3rnvKce/view?usp=sharing</t>
  </si>
  <si>
    <t>Like new signs on fiberglass pile. Leaning 10 deg</t>
  </si>
  <si>
    <t>Signs like new. Fiberglass pile leaning 5 deg.</t>
  </si>
  <si>
    <t>https://drive.google.com/file/d/1xsaDMalmTMSO8npv-ZcvNYPw7j-zIFrN/view?usp=sharing</t>
  </si>
  <si>
    <t>sgn like new. Leaning 20 deg</t>
  </si>
  <si>
    <t>https://drive.google.com/file/d/1gW17WYXkzdypXI0PzcUWnmWsX20J-SDE/view?usp=sharing</t>
  </si>
  <si>
    <t>Peeling background and border both sides.</t>
  </si>
  <si>
    <t>https://drive.google.com/file/d/1bRkops1gsqyUtMRcEwY7r_IfRO8FVNdh/view?usp=sharing</t>
  </si>
  <si>
    <t>Good. 5 degree lean.</t>
  </si>
  <si>
    <t xml:space="preserve"> side peeling</t>
  </si>
  <si>
    <t xml:space="preserve">Background peeling both sides. </t>
  </si>
  <si>
    <t>https://drive.google.com/file/d/1TOKAgH9thZDMZjSFP0ZtraAb1hlxB5_6/view?usp=sharing</t>
  </si>
  <si>
    <t>https://drive.google.com/file/d/1ISQblPiAOXgrHdpOVKt_4HUGIqv-EPPe/view?usp=sharing</t>
  </si>
  <si>
    <t>https://drive.google.com/file/d/1cjfwQUA2uB5QsIXHLpsVOSeOsMq4vw51/view?usp=sharing</t>
  </si>
  <si>
    <t>https://drive.google.com/file/d/1hi3gvWEPYodU_wC341F_KGPO8MV5MzHV/view?usp=sharing</t>
  </si>
  <si>
    <t>https://drive.google.com/file/d/16rHsaxxl93ZjS1z5qr5WZ3MRjFm1Qern/view?usp=sharing</t>
  </si>
  <si>
    <t>Both sides good. Fiberglass pile leaning 5 deg</t>
  </si>
  <si>
    <t>https://drive.google.com/file/d/1GYGMgRWBzA5GiPwxYh21G0iI0TiNqJQe/view?usp=sharing</t>
  </si>
  <si>
    <t>https://drive.google.com/file/d/1XLrrrY8j9w3lkl3aO-ZSSWJkmanS85rP/view?usp=sharing</t>
  </si>
  <si>
    <t>https://drive.google.com/file/d/1BZ7WhG1vkrODNp8cJbJkvlFtV76JD4ni/view?usp=sharing</t>
  </si>
  <si>
    <t>https://drive.google.com/file/d/1UUGfph1Q_eAZbOoDY0OZud4jvAitwBaL/view?usp=sharing</t>
  </si>
  <si>
    <t>https://drive.google.com/file/d/1rHjfWFlapHCBtdvQkVITW1n2tU1cgBoT/view?usp=sharing</t>
  </si>
  <si>
    <t>part of border peeled off both sides, but otherwise good condition.</t>
  </si>
  <si>
    <t>https://drive.google.com/file/d/1YQ8rA4ndWcQqWyKBWph_vc-1eLT-SezH/view?usp=sharing</t>
  </si>
  <si>
    <t>Wood pile lean 15 deg. Background faded both sides.</t>
  </si>
  <si>
    <t>https://drive.google.com/file/d/1ouR-tydrlg8wvLtLGYqf0aFzBk7Iqy_M/view?usp=sharing</t>
  </si>
  <si>
    <t>https://drive.google.com/file/d/1Ujxt1lw53v23un-eTDv0liZ6vtLlwpED/view?usp=sharing</t>
  </si>
  <si>
    <t xml:space="preserve">Sign bent both sides. Numeral "6" peeled one side but still legible. Wood pile. </t>
  </si>
  <si>
    <t>https://drive.google.com/file/d/1saHXECui2yBukt2xJkujj1WqR8z4knNP/view?usp=sharing</t>
  </si>
  <si>
    <t xml:space="preserve">Both siigns missing. Wood pile leaning 10 deg. Depth in channel between markers 16 and 17 near markers less than 1.5 ft at MLLW. There may be deeper water west of this line and possibly also to the east. If so, this marker should be moved. </t>
  </si>
  <si>
    <t>https://drive.google.com/file/d/1gOLmussdL88KGXOu-OS9BEj4r888KN5S/view?usp=sharing</t>
  </si>
  <si>
    <t>https://drive.google.com/file/d/12KpgM0of8kVDHb1MWPRqDwFQQ9XXIyTQ/view?usp=sharing</t>
  </si>
  <si>
    <t>N 25° 52.982'</t>
  </si>
  <si>
    <t>Wood pile. Background beginning to crack and peel on one side</t>
  </si>
  <si>
    <t>https://drive.google.com/file/d/1B_75FP4FfIVSJHt6rtGdnUHiXJA0JLUq/view?usp=sharing</t>
  </si>
  <si>
    <t>Wood pile.  Background fading W side. Otherwise good</t>
  </si>
  <si>
    <t>https://drive.google.com/file/d/1XFpDar9RxABv3pkIOj3w34ihOae8gK7I/view?usp=sharing</t>
  </si>
  <si>
    <t>FG Pile. The numeral "2" in "21" is missing on E side. Bordre peeling other side. Previous associate sign is missing: "Goodland-Romano Channel controlling depth 1.5' MLT Local Knowledge Required".</t>
  </si>
  <si>
    <t>https://drive.google.com/file/d/1-41tpoKi_SZxQSQqExjKDBp83X0YlHHM/view?usp=sharing</t>
  </si>
  <si>
    <t>https://drive.google.com/file/d/1HXkf4UhvxfUoRdJJF2kRYoX8_y2xrAe1/view?usp=sharing</t>
  </si>
  <si>
    <t>https://drive.google.com/file/d/1Nd4FF0bm6HDaJzRlm8RU5eSDaexbpfBJ/view?usp=sharing</t>
  </si>
  <si>
    <t>Missing completely. This was a very helpful marker for guiding boaters who want to go from Cape Ramano Channel to Snook Hole Channel.</t>
  </si>
  <si>
    <t>W 81° 41.152'</t>
  </si>
  <si>
    <t>https://drive.google.com/file/d/1xqDagB90domN7lezc4Fc6Z1ErTQEvp3Z/view?usp=sharing</t>
  </si>
  <si>
    <t>Good condition. Sign on S side of post "Caution Control depth is less than 18 inches at low water thru channel Local knowledge is necessary.</t>
  </si>
  <si>
    <t>https://drive.google.com/file/d/1vyQtLkuptsRlclc1MlkWpPfFCyaTb8kU/view?usp=sharing</t>
  </si>
  <si>
    <t>https://drive.google.com/file/d/1m11ONqK2Mo-mb9-egMpyUP5zS8NJ1-I0/view?usp=sharing</t>
  </si>
  <si>
    <t>https://drive.google.com/file/d/1efsvVdDAfoJPOWT3hQs8TXXTHSoE51kO/view?usp=sharing</t>
  </si>
  <si>
    <t>https://drive.google.com/file/d/1BYEmuPFz9GG6L509wZWnaqGWtwbqoCQU/view?usp=sharing</t>
  </si>
  <si>
    <t>https://drive.google.com/file/d/1lTdYDtdiCvVvc3TAmkyBQGBJL2J0s7pT/view?usp=sharing</t>
  </si>
  <si>
    <t>https://drive.google.com/file/d/1VHm2fvLGvdHDoKso78-tyGseu-eA-ixT/view?usp=sharing</t>
  </si>
  <si>
    <t>N 25° 53.578'</t>
  </si>
  <si>
    <t>https://drive.google.com/file/d/1viw-30i2PxnjHO9CeG0v2vUBzz4sYh9Y/view?usp=sharing</t>
  </si>
  <si>
    <t>https://drive.google.com/file/d/1wtbIMKYnsTaZrQRxwScvshNFOekLfrYR/view?usp=sharing</t>
  </si>
  <si>
    <t>Wood pile. Reflective background faded to white one side peeling on other side. Small sign with small number.</t>
  </si>
  <si>
    <t>https://drive.google.com/file/d/1x26Q_QkHjfqdAtgT0BQ29kuj28CJ4nKf/view?usp=sharing</t>
  </si>
  <si>
    <t>https://drive.google.com/file/d/1DybQcx97gwQjeEz4buBFF5WldWqIZ7eq/view?usp=sharing</t>
  </si>
  <si>
    <t>https://drive.google.com/file/d/1C7PRoIvDJxOOwqBqYOvnNcdhD-bhqnYX/view?usp=sharing</t>
  </si>
  <si>
    <t>Missing. Not needed. "Caution" buoy that marked the submerged pile last two years is now missing. Was hazard removed?</t>
  </si>
  <si>
    <t xml:space="preserve"> Like-new fiberglass pile and sign. New G7 signs replacing G5 because "Return" direction is west, not east in this channel. </t>
  </si>
  <si>
    <t>https://drive.google.com/file/d/1f8PxPEItTckDVEmCuAZ-YcSKYNEIZ8O8/view?usp=sharing</t>
  </si>
  <si>
    <t>https://drive.google.com/file/d/1pwta9Y0kjfIruV44TfEE8X43Pl7eZa6R/view?usp=sharing</t>
  </si>
  <si>
    <t>Installed new signs both sides</t>
  </si>
  <si>
    <t>https://drive.google.com/file/d/1D2d0ITDYzlVGO_M7eutxUGBq1BgCv_Ih/view?usp=sharing</t>
  </si>
  <si>
    <t>https://drive.google.com/file/d/1ZVIcNvrIY--L22eVSJF673PSGUmjt8zI/view?usp=sharing</t>
  </si>
  <si>
    <t>Wood pile. Replaced signs both sides with larger new signs</t>
  </si>
  <si>
    <t>https://drive.google.com/file/d/1vMgqKR6WV6z5_AKO8NvNptoS6EZ0-gAK/view?usp=sharing</t>
  </si>
  <si>
    <t>Wood pile. Both signs replaced with new larger sign</t>
  </si>
  <si>
    <t>https://drive.google.com/file/d/1t4h2jCG5fOwhUGeaeeacI9oT_XTPc9NC/view?usp=sharing</t>
  </si>
  <si>
    <t xml:space="preserve">Installed new larger signs both sides. Wood pile. </t>
  </si>
  <si>
    <t>https://drive.google.com/file/d/1TqirAjslZQFJOJRodTBakejdABTiYSru/view?usp=sharing</t>
  </si>
  <si>
    <t>https://drive.google.com/file/d/1wHXGUX3suHZ6w5LnV_CTAQZjZW2COkpw/view?usp=sharing</t>
  </si>
  <si>
    <t>Added A to both existing signs, so this aid will be in correct position with respect to old R4, which will be changed to R6</t>
  </si>
  <si>
    <t>Number added south side. Otherwise good.</t>
  </si>
  <si>
    <t>https://drive.google.com/file/d/10bri7qOL-UtBmPXWaIBYeaEIPka318r1/view?usp=sharing</t>
  </si>
  <si>
    <t>Replaced S side sign.</t>
  </si>
  <si>
    <t>https://drive.google.com/file/d/1x5GhIMiRbiO1nOmZRt0MSbJdvV9ZCz9j/view?usp=sharing</t>
  </si>
  <si>
    <t>https://drive.google.com/file/d/17xw7-cZ1w54gjgWqQbiba9OEbiyUOBiG/view?usp=sharing</t>
  </si>
  <si>
    <t>Replaced both signs</t>
  </si>
  <si>
    <t>Notes</t>
  </si>
  <si>
    <t>Changed from G5 to G7 4/28/2022</t>
  </si>
  <si>
    <t>Changed from R6 to R6A 4/28/2022</t>
  </si>
  <si>
    <t>W 81° 44.297’</t>
  </si>
  <si>
    <t>W 81° 44.305’</t>
  </si>
  <si>
    <t>https://drive.google.com/file/d/18-gJmhThHDPlBElwog5jJFCVFNPERu6w/view?usp=sharing</t>
  </si>
  <si>
    <t>FG pile. Signs like new. Old rusting steel pile still in place ~100 ft east</t>
  </si>
  <si>
    <t>https://drive.google.com/file/d/0B-FuFqArVEH8RHd2TzRQS1UxLUU/view?usp=sharing&amp;resourcekey=0-n0d4wCMD8JAZoRNmCFtGxw</t>
  </si>
  <si>
    <t>Hazard buoy in canal marking underwater hazard is missing completely. Last year had moved approximately 400 ft NNE of the position that we recorded Feb 2020. Position Feb 2020 was N 25° 55.560', W 81° 30.560', but photo did not have coordinates.</t>
  </si>
  <si>
    <t>Photo
Side 2****</t>
  </si>
  <si>
    <t>Off-Station Summary by Channel</t>
  </si>
  <si>
    <r>
      <t xml:space="preserve">Off-Station Summary by Channel Group
</t>
    </r>
    <r>
      <rPr>
        <sz val="11"/>
        <rFont val="Arial"/>
        <family val="2"/>
      </rPr>
      <t>Channels in each group are contiguous and have same owner</t>
    </r>
  </si>
  <si>
    <t>Off-Station &gt; 150 ft</t>
  </si>
  <si>
    <t>Off-Station &gt; 1000 ft</t>
  </si>
  <si>
    <t>Off-Station &gt; 150 ft
On 11430</t>
  </si>
  <si>
    <t>All ATONs</t>
  </si>
  <si>
    <t>ATONs on 11430</t>
  </si>
  <si>
    <t>Off-Station &gt; 1000ft</t>
  </si>
  <si>
    <t>Off-Station &gt; 1000 ft
On 11430</t>
  </si>
  <si>
    <t>Off station &gt; 1000 feet</t>
  </si>
  <si>
    <t>Off station &gt; 150 ft</t>
  </si>
  <si>
    <t>Within 150 ft</t>
  </si>
  <si>
    <t>ATONs on Light List</t>
  </si>
  <si>
    <t>Hazard Buoy "Shoal". Not here Mar 2021. Water ~3 ft. Replacing missing dayboard "G5" would do a better job of guiding boats away from shallow water.</t>
  </si>
  <si>
    <t>Background faded and peeling badly both sides. A straight route from R8 to R10 goes through shallow water. A better position is 250 ft west, 50 ft north of current position.</t>
  </si>
  <si>
    <t>Replaced both signs with new signs. A straight route from R8 to R10 goes through shallow water. A better position is 250 ft west, 50 ft north of current position.</t>
  </si>
  <si>
    <t>Permanent red buoy with "24". Buoy is aproximately 260 ft WSW of it's location last year, which was 180 ft E of it's position Feb 2020. Based on aerial image, better position would be 25° 53.50', 81° 31.430'</t>
  </si>
  <si>
    <t xml:space="preserve">W </t>
  </si>
  <si>
    <t>New signs</t>
  </si>
  <si>
    <t>https://drive.google.com/file/d/1UGgZK_lKHt22gK78J8kbmC_pGVVpv-Vl/view?usp=sharing</t>
  </si>
  <si>
    <t>https://drive.google.com/file/d/1TUmv7nh4nmhhrPM7HBDbJQeMfdLjcHIW/view?usp=sharing</t>
  </si>
  <si>
    <t>Installed two new signs</t>
  </si>
  <si>
    <t xml:space="preserve">Installed new signs. Depth in channel between markers 16 and 17 near markers less than 1.5 ft at MLLW. There may be deeper water west of this line and possibly also to the east. If so, this marker should be moved. </t>
  </si>
  <si>
    <t>https://drive.google.com/file/d/1TOu3RJWYnpk0PwSDLvJwU85k9rwBPOQG/view?usp=sharing</t>
  </si>
  <si>
    <t xml:space="preserve">Installed 2 new signs. Wood pile. </t>
  </si>
  <si>
    <t>https://drive.google.com/file/d/1aS_4I7xvSPz8sWuyxtEx-KyxGNmmhJ_x/view?usp=sharing</t>
  </si>
  <si>
    <t xml:space="preserve">Two new signs. Wood pile. </t>
  </si>
  <si>
    <t>https://drive.google.com/file/d/1Hshkn1gif_iZYa6PIkUbIUH1KJabX3Or/view?usp=sharing</t>
  </si>
  <si>
    <t>Two new signs. FG Pile. Previous associate sign is missing: "Goodland-Romano Channel controlling depth 1.5' MLT Local Knowledge Required".</t>
  </si>
  <si>
    <t>https://drive.google.com/file/d/1je5hbOFluhuOIAjt4qslpiItC1f4sR82/view?usp=sharing</t>
  </si>
  <si>
    <t>https://drive.google.com/file/d/1eRfQSVbKiN-TaOtzEhsfOVwodBq6T3fS/view?usp=sharing</t>
  </si>
  <si>
    <t>https://drive.google.com/file/d/1i70_f845UTXUTI7thKYyB3l696x9Q7Zp/view?usp=sharing</t>
  </si>
  <si>
    <t>https://drive.google.com/file/d/1mbPVh59YZeTKhGbHLbLWiFjG4Xi0QceJ/view?usp=sharing</t>
  </si>
  <si>
    <t>https://drive.google.com/file/d/1t4tZhSrU4ZYq3coJQ19bE2qFyyymPo2A/view?usp=sharing</t>
  </si>
  <si>
    <t>https://drive.google.com/file/d/1uXD_oYp6vOeZs16EhO6sy6MqNc4hgn-0/view?usp=sharing</t>
  </si>
  <si>
    <t>https://drive.google.com/file/d/1LyD3TqdpSd4kymcbvrEfIaq5uMDLIfud/view?usp=sharing</t>
  </si>
  <si>
    <t>https://drive.google.com/file/d/1lsE3ZWX1oSxhCj_p5PQUs12g1EWjPO4f/view?usp=sharing</t>
  </si>
  <si>
    <t>https://drive.google.com/file/d/1yujDXOslv1B2wwjiDdKedGnnrCdGp46t/view?usp=sharing</t>
  </si>
  <si>
    <t>https://drive.google.com/file/d/1iVnCUHgVW8_B0QHEvvTij1DA_n-Xh77Y/view?usp=sharing</t>
  </si>
  <si>
    <t>https://drive.google.com/file/d/1N2Km_zzMerSbV6c14L7CY3HT02_OST__/view?usp=sharing</t>
  </si>
  <si>
    <t>https://drive.google.com/file/d/1wJVqFBASsalNCctkfMSi_dJNF-YNLNQo/view?usp=sharing</t>
  </si>
  <si>
    <t>https://drive.google.com/file/d/1X_UCxZfcwzkgb5I0I72hjODw9WsTzz5b/view?usp=sharing</t>
  </si>
  <si>
    <t>https://drive.google.com/file/d/1tFpoh56s1Wo6CVXk7_za2xaoA803tFFc/view?usp=sharing</t>
  </si>
  <si>
    <t>https://drive.google.com/file/d/1sC6TKg5hZ6mig1-awRJJcaRODUdHx5s_/view?usp=sharing</t>
  </si>
  <si>
    <t>Two new signs. Wood pile leaning 10 deg - could not straighten with skiff.</t>
  </si>
  <si>
    <t>https://drive.google.com/file/d/1M_A5MrNahSNJimgAf5gIDNh_bIbzDXZn/view?usp=sharing</t>
  </si>
  <si>
    <t>https://drive.google.com/file/d/1YZnRAa9-kZLbMidXhDf1mtHuSRgG35JZ/view?usp=sharing</t>
  </si>
  <si>
    <t>https://drive.google.com/file/d/1c3RUeadBCCQPLnAEet2ICKIKizMem-4Y/view?usp=sharing</t>
  </si>
  <si>
    <t>One new sign. Wood pile.</t>
  </si>
  <si>
    <t>https://drive.google.com/file/d/1gSRZGWn7Irc8WxDMPSkaL9XoAAR29kbZ/view?usp=sharing</t>
  </si>
  <si>
    <t>https://drive.google.com/file/d/1N_296ibQaFt_aLy_oG6ct2IHZTXYKHlk/view?usp=sharing</t>
  </si>
  <si>
    <t>https://drive.google.com/file/d/19h_oYnrh3g0hCxrByM4XNiObQ6o8I139/view?usp=sharing</t>
  </si>
  <si>
    <t>https://drive.google.com/file/d/1JV6cZ3nSOSYvQmlWvDhBlJT-3U30hpdv/view?usp=sharing</t>
  </si>
  <si>
    <t>https://drive.google.com/file/d/1WhOsCGgodck0Y7yTVVxRzNDBsJoLfaOX/view?usp=sharing</t>
  </si>
  <si>
    <t>https://drive.google.com/file/d/1exhVfd4jEjJ-oagYmY-aaD7PwckTeQtt/view?usp=sharing</t>
  </si>
  <si>
    <t>https://drive.google.com/file/d/1B-5Kfr5YZ--nWcdlGm7KXng5DsWtBCZs/view?usp=sharing</t>
  </si>
  <si>
    <t>https://drive.google.com/file/d/1FEaXQ1m8rcRZR_1Gl3w-XkCBDOdfTKcl/view?usp=sharing</t>
  </si>
  <si>
    <t>Replaced one sign. Wood pile.</t>
  </si>
  <si>
    <t>S37</t>
  </si>
  <si>
    <t>S38</t>
  </si>
  <si>
    <t>https://drive.google.com/file/d/1sF00MRhYjJUEkrbcv9fc_wAHJYy5nMzl/view?usp=sharing</t>
  </si>
  <si>
    <t>https://drive.google.com/file/d/1BuM6IZqCW3CAHeA_Zhz-Uf-hNo3_nAwf/view?usp=sharing</t>
  </si>
  <si>
    <t>https://drive.google.com/file/d/1t9W4Oyq1vEh9YVyhkkTL7e9AUui3mOpV/view?usp=sharing</t>
  </si>
  <si>
    <t>https://drive.google.com/file/d/1hRYWKKXyaLnTRqwGAs-s8aOKMTQeHzsq/view?usp=sharing</t>
  </si>
  <si>
    <t>Two new signs. Wood pile.</t>
  </si>
  <si>
    <t>https://drive.google.com/file/d/1O9AcORWnA4YmJYFup-79I3gXK_akAntz/view?usp=sharing</t>
  </si>
  <si>
    <t>https://drive.google.com/file/d/1udhRYIHKk-5AGrNazc4dqA2zj9E8iqKl/view?usp=sharing</t>
  </si>
  <si>
    <t>https://drive.google.com/file/d/1U-Ffn6Dvf0CAOvmbPIeXrrEDJiNr4LQJ/view?usp=sharing</t>
  </si>
  <si>
    <t>Fair
Condition</t>
  </si>
  <si>
    <t>Not on Light List*</t>
  </si>
  <si>
    <t>No position measurement**</t>
  </si>
  <si>
    <t xml:space="preserve">Fair** </t>
  </si>
  <si>
    <t>**** In some cases "Photo 2" is an earlier photo showing details not available in current photo</t>
  </si>
  <si>
    <t>Missing. Not needed this position. But a G21 1500 ft NE would be helpful to keep boats off that shoal.</t>
  </si>
  <si>
    <t>W 81° 40.545'</t>
  </si>
  <si>
    <t>N 25° 58.2837'</t>
  </si>
  <si>
    <t>W 81° 35.4863'</t>
  </si>
  <si>
    <t>N 25° 58.4082'</t>
  </si>
  <si>
    <t>W 81° 35.5969'</t>
  </si>
  <si>
    <t>N 25° 55.8770'</t>
  </si>
  <si>
    <t>W 81° 35.8849'</t>
  </si>
  <si>
    <t>N 25° 55.2239'</t>
  </si>
  <si>
    <t>W 81° 36.5633'</t>
  </si>
  <si>
    <t>N 25° 55.5792'</t>
  </si>
  <si>
    <t>W 81° 36.3780'</t>
  </si>
  <si>
    <t>N 25° 55.0389'</t>
  </si>
  <si>
    <t>W 81° 36.6989'</t>
  </si>
  <si>
    <t>N 25° 55.6915'</t>
  </si>
  <si>
    <t>W 81° 36.2029'</t>
  </si>
  <si>
    <t>N 25° 55.8206'</t>
  </si>
  <si>
    <t>W 81° 36.0071'</t>
  </si>
  <si>
    <t>N 25° 55.9890'</t>
  </si>
  <si>
    <t>W 81° 35.7511'</t>
  </si>
  <si>
    <t>N 25° 56.1955'</t>
  </si>
  <si>
    <t>W 81° 35.5670'</t>
  </si>
  <si>
    <t>N 25° 56.2874'</t>
  </si>
  <si>
    <t>W 81° 35.4748'</t>
  </si>
  <si>
    <t>N 25° 56.9966'</t>
  </si>
  <si>
    <t>W 81° 35.2016'</t>
  </si>
  <si>
    <t>N 25° 57.6164'</t>
  </si>
  <si>
    <t>W 81° 34.9760'</t>
  </si>
  <si>
    <t>N 25° 57.5864'</t>
  </si>
  <si>
    <t>W 81° 35.0801'</t>
  </si>
  <si>
    <t>N 25° 57.7394'</t>
  </si>
  <si>
    <t>W 81° 35.1881'</t>
  </si>
  <si>
    <t>N 25° 57.8759'</t>
  </si>
  <si>
    <t>W 81° 35.2973'</t>
  </si>
  <si>
    <t>N 25° 57.9111'</t>
  </si>
  <si>
    <t>W 81° 35.2831'</t>
  </si>
  <si>
    <t>N 25° 57.9441'</t>
  </si>
  <si>
    <t>W 81° 35.2885'</t>
  </si>
  <si>
    <t>N 25° 58.0182'</t>
  </si>
  <si>
    <t>W 81° 35.3003'</t>
  </si>
  <si>
    <t>N 25° 58.0505'</t>
  </si>
  <si>
    <t>W 81° 35.3137'</t>
  </si>
  <si>
    <t>N 25° 58.0619'</t>
  </si>
  <si>
    <t>W 81° 35.3693'</t>
  </si>
  <si>
    <t>N 25° 58.6475'</t>
  </si>
  <si>
    <t>W 81° 35.5399'</t>
  </si>
  <si>
    <t>N 25° 58.6951'</t>
  </si>
  <si>
    <t>W 81° 35.4898'</t>
  </si>
  <si>
    <t>N 25° 58.7864'</t>
  </si>
  <si>
    <t>W 81° 35.4761'</t>
  </si>
  <si>
    <t>N 25° 58.9512'</t>
  </si>
  <si>
    <t>W 81° 35.5045'</t>
  </si>
  <si>
    <t>N 25° 51.9505'</t>
  </si>
  <si>
    <t>W 81° 40.1261'</t>
  </si>
  <si>
    <t>N 25° 52.5347'</t>
  </si>
  <si>
    <t>W 81° 40.3163'</t>
  </si>
  <si>
    <t>N 25° 52.7413'</t>
  </si>
  <si>
    <t>W 81° 40.3209'</t>
  </si>
  <si>
    <t>N 25° 52.9793'</t>
  </si>
  <si>
    <t>W 81° 40.0448'</t>
  </si>
  <si>
    <t>N 25° 53.1645'</t>
  </si>
  <si>
    <t>W 81° 39.7020'</t>
  </si>
  <si>
    <t>N 25° 53.3380'</t>
  </si>
  <si>
    <t>W 81° 39.4555'</t>
  </si>
  <si>
    <t>N 25° 54.1438'</t>
  </si>
  <si>
    <t>W 81° 42.7166'</t>
  </si>
  <si>
    <t>N 25° 54.4952'</t>
  </si>
  <si>
    <t>W 81° 42.6811'</t>
  </si>
  <si>
    <t>N 25° 53.8808'</t>
  </si>
  <si>
    <t>W 81° 42.6459'</t>
  </si>
  <si>
    <t>N 25° 53.7018'</t>
  </si>
  <si>
    <t>W 81° 42.4100'</t>
  </si>
  <si>
    <t>N 25° 53.5727'</t>
  </si>
  <si>
    <t>W 81° 42.2536'</t>
  </si>
  <si>
    <t>N 25° 53.5849'</t>
  </si>
  <si>
    <t>W 81° 41.9813'</t>
  </si>
  <si>
    <t>N 25° 53.6284'</t>
  </si>
  <si>
    <t>W 81° 41.7428'</t>
  </si>
  <si>
    <t>N 25° 51.4139'</t>
  </si>
  <si>
    <t>W 81° 40.3288'</t>
  </si>
  <si>
    <t>N 25° 51.9153'</t>
  </si>
  <si>
    <t>W 81° 40.0765'</t>
  </si>
  <si>
    <t>N 25° 52.1879'</t>
  </si>
  <si>
    <t>W 81° 40.1092'</t>
  </si>
  <si>
    <t>N 25° 54.3402'</t>
  </si>
  <si>
    <t>W 81° 43.8332'</t>
  </si>
  <si>
    <r>
      <t xml:space="preserve">(This Sheet) Description of the Workbook. 
</t>
    </r>
    <r>
      <rPr>
        <sz val="8"/>
        <rFont val="Arial"/>
        <family val="2"/>
      </rPr>
      <t>Note: In this workbook, pink cells were calculated in the source workbook from data entered in the other columns. Most of the calculated data are copied to this workbook as values. Anyone interested in working with the macro-enabled source workbook may contact the developer, Cliff Winings (clwinings@aol.com)</t>
    </r>
  </si>
  <si>
    <t>**** In some cases "Photo Side 2" is an earlier photo showing details not available in current photo</t>
  </si>
  <si>
    <t>Latitude
(deg min)
*****</t>
  </si>
  <si>
    <t>Longitude
(deg min)
*****</t>
  </si>
  <si>
    <t>Data for all surveys for every ATON in the MISPS area, either observed or listed on the USCG Lightlist.  This sheet has a row for each survey on each ATON. Each row lists survey date, survey team, measured coordinates, survey results, whether a photo is available, ATON owner, corresponding Light List number, distance between measured position and Lightlist position, and other information. For some ATONs (mostly in recent surveys "Missing Completely") there is a link to the photo in the Photo column. (Photos for which a "Yes" is entered can by viewed by following the "ATON Photos" link on https://marcoboatingclub.org/aids-to-navigation, and navigating to the desired waterway and survey date.)
The data is in a table, so when opened in Excel there is a dropdown menu at the top of each column that can be used filter or sort the rows.  For example, if the table is filtered to show only last survey and only owner "City", you have a short list of ATONs owned by the city and their condition.  Columns that are not of interest can be hidden to create a one page report. Some columns are grouped using the Excel Grouping feature and are hidden by default to reduce clutter. They can be unhidden and re-hidden using the Grouping icons along the top of the table.</t>
  </si>
  <si>
    <t>https://drive.google.com/file/d/12nQxNpWC-agqGBNWy9_kjntcb0ELVH64/view?usp=sharing</t>
  </si>
  <si>
    <t>Missing completely. Now no lights marking this hazard.</t>
  </si>
  <si>
    <t>Light not working. Sign missing.</t>
  </si>
  <si>
    <t>Both signs missing</t>
  </si>
  <si>
    <t>Metal</t>
  </si>
  <si>
    <t>Moran's Marina Channel Daybeacon 1</t>
  </si>
  <si>
    <t>Moran's Marina Channel Daybeacon 2</t>
  </si>
  <si>
    <t>* "Need Repair": Condition = S (special problem), M (missing), Mpo (piling only), Mos (missing one side), P (poor) or PN (proposed new)</t>
  </si>
  <si>
    <t>Need Repair*</t>
  </si>
  <si>
    <t>Actual Position compared to Light List position</t>
  </si>
  <si>
    <t>W 81° 39.300'</t>
  </si>
  <si>
    <t>W 81° 41.179'</t>
  </si>
  <si>
    <t>25-57-43.20N</t>
  </si>
  <si>
    <t>25-57-55.80N</t>
  </si>
  <si>
    <t>25-57-49.26N</t>
  </si>
  <si>
    <t>W 81° 44.142'</t>
  </si>
  <si>
    <t>081-44-13.86W</t>
  </si>
  <si>
    <t>081-44-15.96W</t>
  </si>
  <si>
    <t>081-44-14.76W</t>
  </si>
  <si>
    <t>25-57-37.56N</t>
  </si>
  <si>
    <t>25-57-24.96N</t>
  </si>
  <si>
    <t>25-57-18.36N</t>
  </si>
  <si>
    <t>25-57-42.30N</t>
  </si>
  <si>
    <t>081-44-19.98W</t>
  </si>
  <si>
    <t>081-44-22.02W</t>
  </si>
  <si>
    <t>25-57-42.60N</t>
  </si>
  <si>
    <t>N 25° 58.442'</t>
  </si>
  <si>
    <t>W 81° 44.298'</t>
  </si>
  <si>
    <t>Mpo  NLL</t>
  </si>
  <si>
    <t>25-54-30.96N</t>
  </si>
  <si>
    <t>081-43-36.60W</t>
  </si>
  <si>
    <t>25-54-23.64N</t>
  </si>
  <si>
    <t>081-41-37.68W</t>
  </si>
  <si>
    <t>N 25° 54.382'</t>
  </si>
  <si>
    <t>25-54-15.30N</t>
  </si>
  <si>
    <t>081-41-36.60W</t>
  </si>
  <si>
    <t>Caxambas Bay R12</t>
  </si>
  <si>
    <t>W 81° 41.612'</t>
  </si>
  <si>
    <t>N 25° 55.611'</t>
  </si>
  <si>
    <t>N 25° 55.232'</t>
  </si>
  <si>
    <t>W 81° 44.477'</t>
  </si>
  <si>
    <t>S  NLL</t>
  </si>
  <si>
    <t>Big Marco Pass-Gordon Pass G1B Light</t>
  </si>
  <si>
    <t>W 81° 40.878'</t>
  </si>
  <si>
    <t>25-53-36.60N</t>
  </si>
  <si>
    <t>081-41-43.08W</t>
  </si>
  <si>
    <t>Snook Hole Channel Caution Shoaling</t>
  </si>
  <si>
    <t>25-51-59.46N</t>
  </si>
  <si>
    <t>081-32-14.10W</t>
  </si>
  <si>
    <t>Port of Islands Marina G7</t>
  </si>
  <si>
    <t>Port of Islands Marina R8A</t>
  </si>
  <si>
    <t>25-52-00.18N</t>
  </si>
  <si>
    <t>081-32-10.26W</t>
  </si>
  <si>
    <t>Port of Islands Marina R10A</t>
  </si>
  <si>
    <t>W 81° 32.055'</t>
  </si>
  <si>
    <t>25-50-45.72N</t>
  </si>
  <si>
    <t>081-32-57.12W</t>
  </si>
  <si>
    <t>Port of Islands Marina G1</t>
  </si>
  <si>
    <t>N 25° 48.346'</t>
  </si>
  <si>
    <t>N 25° 49.640'</t>
  </si>
  <si>
    <t>N 25° 50.067'</t>
  </si>
  <si>
    <t>N 25° 51.234'</t>
  </si>
  <si>
    <t>N 25° 58.256'</t>
  </si>
  <si>
    <t>Outer marker. Red Light, three signs. West sign film has big crak but fully legible</t>
  </si>
  <si>
    <t>N 25° 58.508'</t>
  </si>
  <si>
    <t>W 81° 45.330'</t>
  </si>
  <si>
    <t>Dayboard with light is missing, replaced by lighted buoy that is much less easily seen that previous aid. This busy channelshould have a better marker. Background faded.</t>
  </si>
  <si>
    <t>https://drive.google.com/file/d/1TweDcw9TdLNANEGtJoRStYzBoKfqJDC9/view?usp=share_link</t>
  </si>
  <si>
    <t>https://drive.google.com/file/d/1KmFv3LLlkOWHgBMSFHdH4e92J7CoiZYy/view?usp=share_link</t>
  </si>
  <si>
    <t>https://drive.google.com/file/d/1Xe6pvwlNkeeSPFNKNYxyLPtpZFY8130r/view?usp=share_link</t>
  </si>
  <si>
    <t>N 25° 58.428'</t>
  </si>
  <si>
    <t>https://drive.google.com/file/d/1P5yRialKfhozWmhmg5iKeSz1s4o9JLaT/view?usp=share_link</t>
  </si>
  <si>
    <t xml:space="preserve">  Deutsch</t>
  </si>
  <si>
    <t>W 81° 44.931'</t>
  </si>
  <si>
    <t>https://drive.google.com/file/d/1Cp2wEhR_rYlwkAbwLCY8_0kXAOKFrmc9/view?usp=share_link</t>
  </si>
  <si>
    <t>N 25° 58.322'</t>
  </si>
  <si>
    <t>W 81° 44.872'</t>
  </si>
  <si>
    <t>Moran'S Marina Channel Daybeacon 4</t>
  </si>
  <si>
    <t>Big Marco Pass-Gordon Pass Buoy 3A</t>
  </si>
  <si>
    <t>25-58-47.840N</t>
  </si>
  <si>
    <t>081-44-18.616W</t>
  </si>
  <si>
    <t>Green can.</t>
  </si>
  <si>
    <t>Good condition. Wood pile.  This new marker is about 460 ft SSW of previous marker leading boats to the deeper water to the south. The lightlist has been updated.</t>
  </si>
  <si>
    <t>Post and sign replaced by green buoy 700 ft SW of original dayboard in deeper water. Paint peeling and number coming off. Lightlist and chart not updated.</t>
  </si>
  <si>
    <t>N 25° 58.440'</t>
  </si>
  <si>
    <t>Good condition. Fiberglass pile.</t>
  </si>
  <si>
    <t>https://drive.google.com/file/d/1t_jDsWTLsLtb8M3v4_vFA-u9q0jjTI9Z/view?usp=share_link</t>
  </si>
  <si>
    <t xml:space="preserve">Small Green and red buoy has been replace with Preferred Channel dayboard "C". </t>
  </si>
  <si>
    <t>https://drive.google.com/file/d/1w2Me8n8F3jrLzAtGYOjbbGNHqUClc3wE/view?usp=share_link</t>
  </si>
  <si>
    <t>N 25° 58.271'</t>
  </si>
  <si>
    <t>https://drive.google.com/file/d/1nzaGzCczT-9p0rjf5Dv1egfEJVAgNUc4/view?usp=share_link</t>
  </si>
  <si>
    <t>https://drive.google.com/file/d/1wasS7Z1BHicp7tac-CLsMskVkU4ltViW/view?usp=share_link</t>
  </si>
  <si>
    <t>Good condition. Rust of Steel I-beam evident. 5 deg lean.</t>
  </si>
  <si>
    <t>https://drive.google.com/file/d/16pHtpz958sZwOT8zNc9Txoz8uQLO6Q7-/view?usp=share_link</t>
  </si>
  <si>
    <t>W 81° 44.086'</t>
  </si>
  <si>
    <t>https://drive.google.com/file/d/1thbITjKsd4OO5d1iCA3kUCl3STy19Hvu/view?usp=share_link</t>
  </si>
  <si>
    <t>N 25° 58.597'</t>
  </si>
  <si>
    <t>W 81° 44.467'</t>
  </si>
  <si>
    <t>N 25° 58.717'</t>
  </si>
  <si>
    <t>W 81° 44.354'</t>
  </si>
  <si>
    <t>https://drive.google.com/file/d/1MM4pHxznZ8tTRCzoJ3_NL1jtPmZeSM2N/view?usp=share_link</t>
  </si>
  <si>
    <t>N 25° 58.822'</t>
  </si>
  <si>
    <t>W 81° 44.290'</t>
  </si>
  <si>
    <t>Red buoy similar position as R2A dayboad that was here Mar 2021</t>
  </si>
  <si>
    <t>https://drive.google.com/file/d/1mZvDMMH-_2lSYZRlIQyIk6mFqQJJPZN7/view?usp=share_link</t>
  </si>
  <si>
    <t>https://drive.google.com/file/d/1vUAoXYN8Vtd1nMtBHa41fhOcvoZmhvaB/view?usp=share_link</t>
  </si>
  <si>
    <t>G3 dayboard has been replace with  a "Danger" dayboard marking the shallow water. Lightlist and chart not changed.</t>
  </si>
  <si>
    <t>W 81° 44.345'</t>
  </si>
  <si>
    <t>https://drive.google.com/file/d/1GElUtyucxA1pSSsUzia7JcGR_oZvwle8/view?usp=share_link</t>
  </si>
  <si>
    <t>N 25° 58.775'</t>
  </si>
  <si>
    <t>W 81° 44.306'</t>
  </si>
  <si>
    <t>Green buoy, replaced to original position since last March</t>
  </si>
  <si>
    <t>N 25° 59.090'</t>
  </si>
  <si>
    <t>W 81° 44.414'</t>
  </si>
  <si>
    <t>https://drive.google.com/file/d/1-iUvau0j2yeD-0IhJ93ChJE5tEzwR4h4/view?usp=share_link</t>
  </si>
  <si>
    <t xml:space="preserve">Number peeling one side. Osprey nest partially obscuring number. Leaning 20 deg. </t>
  </si>
  <si>
    <t>https://drive.google.com/file/d/1fRDwE-E_aGGQiQOd4vPOdPVWT9HzYk83/view?usp=share_link</t>
  </si>
  <si>
    <t>https://drive.google.com/file/d/1iHHLeyoI6HGg1HtKofAdIWCg9IMSpeUo/view?usp=share_link</t>
  </si>
  <si>
    <t>W 81° 44.535'</t>
  </si>
  <si>
    <t>Good condition. Fiberglass Pile has 30 mph in channel speed sign</t>
  </si>
  <si>
    <t>N 25° 58.772'</t>
  </si>
  <si>
    <t>W 81° 44.236'</t>
  </si>
  <si>
    <t>Border beginning to peel. Background faded. Pile leaning.</t>
  </si>
  <si>
    <t>N 25° 58.882'</t>
  </si>
  <si>
    <t>Sign good.</t>
  </si>
  <si>
    <t>N 25° 59.095'</t>
  </si>
  <si>
    <t>https://drive.google.com/file/d/1SQ2fyrpJYKJQwNWX5mXqUXUWZqrutM82/view?usp=share_link</t>
  </si>
  <si>
    <t>https://drive.google.com/file/d/1HsqNtuYrHsrs34mDk8zkW7uTcMYfh0SI/view?usp=share_link</t>
  </si>
  <si>
    <t>https://drive.google.com/file/d/11VTi85-53_79PTgdKirQjc8eX4dL7kgU/view?usp=share_link</t>
  </si>
  <si>
    <t>https://drive.google.com/file/d/11D29LHbNxer1yZx2f2xYhggvsBK7gLSk/view?usp=share_link</t>
  </si>
  <si>
    <t>https://drive.google.com/file/d/1oHZSd6Am7U_RuwHbt56-kKukwc4InRO_/view?usp=share_link</t>
  </si>
  <si>
    <t>https://drive.google.com/file/d/1ed2tQz3D9BID6Ny8xCeIC3giyjSVLPGc/view?usp=share_link</t>
  </si>
  <si>
    <t>Wood pile. Backgroung badly peeled E side. Speed limit sign bent significantly.</t>
  </si>
  <si>
    <t>https://drive.google.com/file/d/1dWKkQpB03PmOsCdsqxAZsEGD3qfo-sKY/view?usp=share_link</t>
  </si>
  <si>
    <t>W 81° 39.030'</t>
  </si>
  <si>
    <t xml:space="preserve"> Sign missing one side. Other side faded, chiped and delaminated.</t>
  </si>
  <si>
    <t>https://drive.google.com/file/d/11LX6gfyiAtyBLnTscKs0XfrdcQP-2pM8/view?usp=share_link</t>
  </si>
  <si>
    <t>N 25° 55.576'</t>
  </si>
  <si>
    <t>Peeling background and border both sides. 5 deg lean.</t>
  </si>
  <si>
    <t>https://drive.google.com/file/d/1zAj3V592UhGB0GjNgec53GhBmIhQ1tuI/view?usp=share_link</t>
  </si>
  <si>
    <t>N 25° 55.229'</t>
  </si>
  <si>
    <t>W 81° 38.490'</t>
  </si>
  <si>
    <t>https://drive.google.com/file/d/1YlC0UcNxfI5f8jpXYmEkUkR5-iFy-pQe/view?usp=share_link</t>
  </si>
  <si>
    <t>W 81° 38.349'</t>
  </si>
  <si>
    <t>Like new signs on fiberglass pile. Leaning 40 deg</t>
  </si>
  <si>
    <t>N 25° 54.636'</t>
  </si>
  <si>
    <t>W 81° 38.278'</t>
  </si>
  <si>
    <t>https://drive.google.com/file/d/14s6Y7llW34jF6lnswn6RnOYEgPl82bgC/view?usp=share_link</t>
  </si>
  <si>
    <t>N 25° 54.005'</t>
  </si>
  <si>
    <t>Like new signs on fiberglass pile. Old pile is still in place about 50 ft north of current marker. 5 deg lean.</t>
  </si>
  <si>
    <t>https://drive.google.com/file/d/1REyPtFkxUQTE4_JV2VH-s8jE20tkNgjw/view?usp=share_link</t>
  </si>
  <si>
    <t>https://drive.google.com/file/d/1lrcYcAYCFBd-73le6zAC-RE14zxYsrA-/view?usp=share_link</t>
  </si>
  <si>
    <t>N 25° 53.330'</t>
  </si>
  <si>
    <t>Both sides missing, Has reflector tape. Water is deeper on NE side - should be a green marker.</t>
  </si>
  <si>
    <t>https://drive.google.com/file/d/15RnlB9sXC3vh7sB2kgRQofFlZlcq1n8I/view?usp=share_link</t>
  </si>
  <si>
    <t>https://drive.google.com/file/d/1bp-lTsMZeMKspQZsDdIjqygx_K3xOLkh/view?usp=share_link</t>
  </si>
  <si>
    <t>N 25° 50.940'</t>
  </si>
  <si>
    <t>W 81° 40.531'</t>
  </si>
  <si>
    <t>W 81° 40.402'</t>
  </si>
  <si>
    <t>One side badly bent. Fiberglass pile leaning 5 deg</t>
  </si>
  <si>
    <t>https://drive.google.com/file/d/1ROfxpkGjzJ7JM6b5jWZUL9D_a_tlG2Bi/view?usp=share_link</t>
  </si>
  <si>
    <t>W 81° 40.264'</t>
  </si>
  <si>
    <t>https://drive.google.com/file/d/11QMJoATflWk8jlYLD317CmPFucdP4ep6/view?usp=share_link</t>
  </si>
  <si>
    <t>Wood pile 20 deg Lean</t>
  </si>
  <si>
    <t>Missing one side</t>
  </si>
  <si>
    <t>https://drive.google.com/file/d/1gizJersM15AK3QO12hdVIKZbWjB5Sdfb/view?usp=share_link</t>
  </si>
  <si>
    <t>https://drive.google.com/file/d/1S0NIP0eDjrn8lndn6hZZ0G6cfU8RdtD4/view?usp=share_link</t>
  </si>
  <si>
    <t>Number on S side beginning to peel (this side was replaced April 2022)</t>
  </si>
  <si>
    <t>https://drive.google.com/file/d/1xulXLKobV3zuRql8qDonwx6DTzgbgWlT/view?usp=share_link</t>
  </si>
  <si>
    <t>One side missing</t>
  </si>
  <si>
    <t>https://drive.google.com/file/d/1ZvM8fGWwsFWom5Y4QEviHQYZEH2JZq12/view?usp=share_link</t>
  </si>
  <si>
    <t>Leaning 10 deg. Both signs good</t>
  </si>
  <si>
    <t>W 81° 40.112'</t>
  </si>
  <si>
    <t>https://drive.google.com/file/d/1il8OcjRcsprzt1Kf-uaZqCJIutePgA_X/view?usp=share_link</t>
  </si>
  <si>
    <t>https://drive.google.com/file/d/1B7KTwfQCpu1pH4t6btrG-SV2bt82wuJl/view?usp=share_link</t>
  </si>
  <si>
    <t>Missing both signs. Only 2 ft deep near pile, drops to 5 ft nearby.</t>
  </si>
  <si>
    <t>Missing both siigns.</t>
  </si>
  <si>
    <t>https://drive.google.com/file/d/1F2VA0vKHtQCw-Bubkr6ycmc883pV086L/view?usp=share_link</t>
  </si>
  <si>
    <t>Both signs missing. Pile leaning 25 deg.</t>
  </si>
  <si>
    <t>https://drive.google.com/file/d/1PSQYOQFh3nNuJrl3AT7_u5DHXtnw5s6o/view?usp=share_link</t>
  </si>
  <si>
    <t>https://drive.google.com/file/d/1M45m9JhwMmIKyPL6juVImfEBsYIsWl6S/view?usp=share_link</t>
  </si>
  <si>
    <t>https://drive.google.com/file/d/1xr2mmfG-uYKLduf09fO7ScmkkA7jBCDD/view?usp=share_link</t>
  </si>
  <si>
    <t>https://drive.google.com/file/d/1vyPdGWP-93WZt24NYDRw8KCgSF4Km11-/view?usp=share_link</t>
  </si>
  <si>
    <t>https://drive.google.com/file/d/1eE3BRVwRP5ostRDuu_XVBlNmAP_x8RMg/view?usp=share_link</t>
  </si>
  <si>
    <t>Submerged Rocks Danger
One side missing, other side bent and hanging crooked.</t>
  </si>
  <si>
    <t>https://drive.google.com/file/d/1v6PdNM6KyhfKHkoF3I6up928bpTTf7_U/view?usp=share_link</t>
  </si>
  <si>
    <t>"Danger T-Groin"
S side hanging upside down. Both side badly faded.</t>
  </si>
  <si>
    <t>https://drive.google.com/file/d/1U52Bo3etZuVo6DAxqwSpduZXQI-lIW4Q/view?usp=share_link</t>
  </si>
  <si>
    <t>https://drive.google.com/file/d/1SGRQ2JOfP_7Qk1XOIQ7qV6KjGDY2OlYP/view?usp=share_link</t>
  </si>
  <si>
    <t>https://drive.google.com/file/d/1cDaXZMLEiOfx4FmxQsNgQ2SEHlwk8Oml/view?usp=share_link</t>
  </si>
  <si>
    <t>Missing (Duplicate 17087.2) Not needed. Now there are beach signs as described here in 2020: https://drive.google.com/open?id=1RdAtwBycbrxCxLx2ix1KXSFl0k0wlQZ2</t>
  </si>
  <si>
    <t>Marker that was completely missing in April has been replaced with Fibergleas pile, but there are no signs. This was a very helpful marker for guiding boaters who want to go from Cape Ramano Channel to Snook Hole Channel.</t>
  </si>
  <si>
    <t>https://drive.google.com/file/d/1aswJVtZz8jKZg8Fc4qDATd6skro1RaO_/view?usp=share_link</t>
  </si>
  <si>
    <t>N 25° 52.929'</t>
  </si>
  <si>
    <t>https://drive.google.com/file/d/1DRLTFLTdoB7DUSaehVKyXfJbUtyQOfEX/view?usp=share_link</t>
  </si>
  <si>
    <t xml:space="preserve">New fiberglass pile and signs. Good condition. </t>
  </si>
  <si>
    <t>N 25° 53.294'</t>
  </si>
  <si>
    <t>Good condition. Small numbers. Sign on S side of post "Caution Control depth is less than 18 inches at low water thru channel Local knowledge is necessary.</t>
  </si>
  <si>
    <t>https://drive.google.com/file/d/1O-0SO69dDA5fWmDBwa6mTMC1CqLRn-km/view?usp=share_link</t>
  </si>
  <si>
    <t>Good condition, small sign and numbers; wood pile</t>
  </si>
  <si>
    <t>New fiberglass pile and signs. Sign number has been changed to 6 so order  is correct.</t>
  </si>
  <si>
    <t>https://drive.google.com/file/d/1pbJQETBaQR3kARKxT5TeFjmi7gHCOQIO/view?usp=share_link</t>
  </si>
  <si>
    <t>Good condition. Changed from 6 to 6A last April so 4 could be changed to 6 to put signs in correct order.</t>
  </si>
  <si>
    <t>https://drive.google.com/file/d/1p62zta8lvSbimtKytPyTPJ_0ARwsNz1v/view?usp=share_link</t>
  </si>
  <si>
    <t>25-53-34.14N</t>
  </si>
  <si>
    <t>081-42-10.80W</t>
  </si>
  <si>
    <t>https://drive.google.com/file/d/1kCKspwTCrFscl2kIhTumGpXbeSVFSNx9/view?usp=share_link</t>
  </si>
  <si>
    <t xml:space="preserve">Like new small signs. Wood pile. </t>
  </si>
  <si>
    <t>Like new small signs. Wood pile.</t>
  </si>
  <si>
    <t>https://drive.google.com/file/d/15W7H020-LQfQUj5Xle6om9V7fxXt-8Ma/view?usp=share_link</t>
  </si>
  <si>
    <t>https://drive.google.com/file/d/1dfgZ69jET4fcLYbHR0r6EEMTE-wlvfEh/view?usp=share_link</t>
  </si>
  <si>
    <t>Chaney</t>
  </si>
  <si>
    <t>New signs on fiberglass pile. Bottom of one sign is not attached.</t>
  </si>
  <si>
    <t>https://drive.google.com/file/d/11ZCBsgdp0ShK11mJLa5EbqBGitoo94BS/view?usp=share_link</t>
  </si>
  <si>
    <t>N 25° 54.248'</t>
  </si>
  <si>
    <t>N 25° 54.226'</t>
  </si>
  <si>
    <t>W 81° 44.082'</t>
  </si>
  <si>
    <t>https://drive.google.com/file/d/1XM1C-kdE0H2nWHwQQxdYarLPxFPCug2o/view?usp=share_link</t>
  </si>
  <si>
    <t>Like new signs on fiberglass pile, Pile leaning 20 deg.</t>
  </si>
  <si>
    <t>W 81° 43.860'</t>
  </si>
  <si>
    <t>Good signs. Wood pile leaning 30 deg</t>
  </si>
  <si>
    <t>https://drive.google.com/file/d/1zxt7NU6KGPmZMuWKxsBMGns9T0l3jtz2/view?usp=share_link</t>
  </si>
  <si>
    <t>Missing completely.</t>
  </si>
  <si>
    <t xml:space="preserve">Missing completely. Hazard Buoy "Shoal". Placed btwn Mar 2021 and Feb 2022. Replacing missing dayboard "G5" would do a better job of guiding boats away from shallow water. </t>
  </si>
  <si>
    <t>Good signs on fiberglass pile. Leaning 20 deg.</t>
  </si>
  <si>
    <t>https://drive.google.com/file/d/1v8iPJijb73rpofCNSFuELbYlvhsJVJGt/view?usp=share_link</t>
  </si>
  <si>
    <t>https://drive.google.com/file/d/1OxokrBA1SJix75-duw8Do4hWPjFL5nmT/view?usp=share_link</t>
  </si>
  <si>
    <t>https://drive.google.com/file/d/1kdd4P09KccRA52zGUW68B1Q8OnQQd1Fx/view?usp=share_link</t>
  </si>
  <si>
    <t>Like new signs. A straight route from R8 to R10 goes through shallow water. A better position is 250 ft west, 50 ft north of current position.</t>
  </si>
  <si>
    <t>Small sign in good condition, but screws at bottom missing - signs crooked, Pile also has manatee zone 30 mph both sides</t>
  </si>
  <si>
    <t>https://drive.google.com/file/d/1nSNEAkfWZeNcFY9YOvOwHf7Wqiee_wmi/view?usp=share_link</t>
  </si>
  <si>
    <t xml:space="preserve">  Like new sign on wood pole</t>
  </si>
  <si>
    <t>https://drive.google.com/file/d/1vp_wle23GLzkRkt4uwJz-t2bLxQOpDnv/view?usp=share_link</t>
  </si>
  <si>
    <t>One side missing. Wood pile.</t>
  </si>
  <si>
    <t>https://drive.google.com/file/d/1ascLnBSWeb1sNFAyzGMtWICkNkDMh07h/view?usp=share_link</t>
  </si>
  <si>
    <t>https://drive.google.com/file/d/1rPVqDt7G6ThCtcep4lxkrxhGSz4w1GvS/view?usp=share_link</t>
  </si>
  <si>
    <t>N 25° 54.220'</t>
  </si>
  <si>
    <t>W 81° 42.151'</t>
  </si>
  <si>
    <t>Good condition. Fiberglass pile</t>
  </si>
  <si>
    <t>https://drive.google.com/file/d/1XbV03FhHyg2l7Z-_HfDUMIPqWwsVWWUp/view?usp=share_link</t>
  </si>
  <si>
    <t>https://drive.google.com/file/d/1jSVjr9YrlpIENsgMm1V8cl5RaLbTUdk6/view?usp=share_link</t>
  </si>
  <si>
    <t xml:space="preserve"> Like-new fiberglass pile and signs. Screws at bottom missing - signs crooked. New G7 signs replaced G5 2022 because "Return" direction is west, not east in this channel. </t>
  </si>
  <si>
    <t>https://drive.google.com/file/d/1SHd07AtcNwgo7pGw12-xqzv28egTcLdx/view?usp=share_link</t>
  </si>
  <si>
    <t>N 25° 53.984°</t>
  </si>
  <si>
    <t>https://drive.google.com/file/d/1fmK8BMo5FJs-NSS-lwrZzUJZJCAEzEdE/view?usp=share_link</t>
  </si>
  <si>
    <t>Good condition except border beginning to peel. Branches stuck on pile. Should be moved SE about 300 ft - would be more visible from south and would be less likely to entice boats from west to cross shallow water</t>
  </si>
  <si>
    <t>W 81° 40.561'</t>
  </si>
  <si>
    <t xml:space="preserve">Signs in good condition. Resume speed sign nearby. </t>
  </si>
  <si>
    <t>https://drive.google.com/file/d/1AfaiIQVMdyt8_62QotEyg2VwAjo2cjY_/view?usp=share_link</t>
  </si>
  <si>
    <t>W 81° 41.312'</t>
  </si>
  <si>
    <t>N 25° 53.997'</t>
  </si>
  <si>
    <t>https://drive.google.com/file/d/1Y_hjVpqOkPpirtjcRDqz3LQO7Iayfpje/view?usp=share_link</t>
  </si>
  <si>
    <t>N 25° 54.098'</t>
  </si>
  <si>
    <t>W 81° 41.541'</t>
  </si>
  <si>
    <t>https://drive.google.com/file/d/1e2HpCKzV4jWLO_IX_xQinLpPN65Z65O9/view?usp=share_link</t>
  </si>
  <si>
    <t>Signs good. Wood pile.</t>
  </si>
  <si>
    <t>https://drive.google.com/file/d/1p4zz1PX9gEmknewg4kiLuVbSSQTADxZG/view?usp=share_link</t>
  </si>
  <si>
    <t>W 81° 41.604'</t>
  </si>
  <si>
    <t>https://drive.google.com/file/d/1Ca5GdpKgP8DJz89qqpxW8FEEIkxdHnCr/view?usp=share_link</t>
  </si>
  <si>
    <t>N 25° 54.151'</t>
  </si>
  <si>
    <t>FG pile leaning 10 deg</t>
  </si>
  <si>
    <t>https://drive.google.com/file/d/1AyEDuoeqCHZV7ecr7njw6cIlFB4FeBH-/view?usp=share_link</t>
  </si>
  <si>
    <t>https://drive.google.com/file/d/19F8LwCaVbTvjr0J0ddpq5sU1HFjgtWR2/view?usp=share_link</t>
  </si>
  <si>
    <t>https://drive.google.com/file/d/1OW6dVCYitNMaP9Ku1wAVtKD3GMfI7yPw/view?usp=share_link</t>
  </si>
  <si>
    <t>W 81° 41.649'</t>
  </si>
  <si>
    <t>FG pile. Both signs missing</t>
  </si>
  <si>
    <t>N 25° 54.379'</t>
  </si>
  <si>
    <t>W 81° 41.602'</t>
  </si>
  <si>
    <t>https://drive.google.com/file/d/1Nu8KeVhwpr6e5x6aOu6fRs9dBBEDGiM9/view?usp=share_link</t>
  </si>
  <si>
    <t>FG pile. Signs missing. Old rusting steel pile still in place ~100 ft east</t>
  </si>
  <si>
    <t>https://drive.google.com/file/d/1rJ9BANZ-374pjAyv7TsQIFr_1YRuDArS/view?usp=share_link</t>
  </si>
  <si>
    <t>N 25° 54.548'</t>
  </si>
  <si>
    <t>Part of number missing one side. Wood pile leaning 5 deg.</t>
  </si>
  <si>
    <t>W 81° 41.665'</t>
  </si>
  <si>
    <t>https://drive.google.com/file/d/1Vd0tvx5qiD7kh9P_pW_QXLLHcOKQqcTv/view?usp=share_link</t>
  </si>
  <si>
    <t>W 81° 41.578'</t>
  </si>
  <si>
    <t xml:space="preserve"> Good sign on wood pile. Old steel pile nearby.</t>
  </si>
  <si>
    <t>https://drive.google.com/file/d/1NygLbZoG7thIR0Ns_wveqs_c9hpcOYCG/view?usp=share_link</t>
  </si>
  <si>
    <t>N 25° 54.374'</t>
  </si>
  <si>
    <t>W 81° 41.562'</t>
  </si>
  <si>
    <t>https://drive.google.com/file/d/1suC9lmf91VZQfdjjgOBzIk6283SMAT8Q/view?usp=share_link</t>
  </si>
  <si>
    <t>https://drive.google.com/file/d/11UqhVeT1LKdFNEKBx_Jtufkr7Z8DpuY_/view?usp=share_link</t>
  </si>
  <si>
    <t>Wood pile. Both signs missing.</t>
  </si>
  <si>
    <t>https://drive.google.com/file/d/1EygM4t-dVGSRSldN0DRiIY6ri1rDpsDz/view?usp=share_link</t>
  </si>
  <si>
    <t>W 81° 41.441'</t>
  </si>
  <si>
    <t xml:space="preserve"> One side missing. Other side background faded to white and peeling. Wood pile with black wrap to a few feet above waterline.</t>
  </si>
  <si>
    <t>W 81° 41.444'</t>
  </si>
  <si>
    <t xml:space="preserve">Small numbers. Signs in good conditio but number difficult to read on shady side because of poor contrast. </t>
  </si>
  <si>
    <t>https://drive.google.com/file/d/1yn7brjMewFKcPsvZsdgexhzVcn68l2Mf/view?usp=share_link</t>
  </si>
  <si>
    <t>https://drive.google.com/file/d/1hUiePx-KgPsxAoTlc4FUNHJVCDQCWkH1/view?usp=share_link</t>
  </si>
  <si>
    <t>N 25° 54.341'</t>
  </si>
  <si>
    <t>W 81° 41.415'</t>
  </si>
  <si>
    <t>https://drive.google.com/file/d/1SCMUp9yfyzXANks8vuX-ua0o9UrZuQtv/view?usp=share_link</t>
  </si>
  <si>
    <t>Mos  NLL</t>
  </si>
  <si>
    <t>Border of background peelng. N side missing</t>
  </si>
  <si>
    <t>https://drive.google.com/file/d/10Fsb5-7pfVL6oE9Vfy8fOo4BDFnjo853/view?usp=share_link</t>
  </si>
  <si>
    <t>https://drive.google.com/file/d/13LDWrM9VlFdlCSxrZRTqXTAh9dq-OnPn/view?usp=share_link</t>
  </si>
  <si>
    <t>https://drive.google.com/file/d/1z9H28nhFicVYT6__Xry3iTxmg8232pFs/view?usp=share_link</t>
  </si>
  <si>
    <t>https://drive.google.com/file/d/1FvsbLwQcuD51J1vyBcaP4bqVqN9oTpHx/view?usp=share_link</t>
  </si>
  <si>
    <t>https://drive.google.com/file/d/1dj4kkpOjQUE5awofb1C6fUSC41CDrcCQ/view?usp=share_link</t>
  </si>
  <si>
    <t>https://drive.google.com/file/d/1CKqZLW5b9HDweDKABikL2csgrcvJN0vq/view?usp=share_link</t>
  </si>
  <si>
    <t>https://drive.google.com/file/d/1c_vxp2Q8yAmgsQg_eiQnFnDzd8kSrukE/view?usp=share_link</t>
  </si>
  <si>
    <t>Sign loose and slightly crooked north side. Peeling  S side</t>
  </si>
  <si>
    <t>https://drive.google.com/file/d/1Nt-juI82j4h9-MlpPz57S5K9bekSnURt/view?usp=share_link</t>
  </si>
  <si>
    <t>https://drive.google.com/file/d/1wSOPUcaKxgvf2jbeRcCRi2K9kY4nM287/view?usp=share_link</t>
  </si>
  <si>
    <t>https://drive.google.com/file/d/1af3aYYl7kY4oUCb0nOlKI7AUIiK33Afi/view?usp=share_link</t>
  </si>
  <si>
    <t>N 25° 52.289'</t>
  </si>
  <si>
    <t>https://drive.google.com/file/d/14qBUi7yRFYwKI7ncam0aWkbGRqWPMu9B/view?usp=share_link</t>
  </si>
  <si>
    <t>N 25° 52.434'</t>
  </si>
  <si>
    <t>W 81° 31.878'</t>
  </si>
  <si>
    <t>https://drive.google.com/file/d/1St-PjjZYFHaF0uQ6pBVJrFciWYGjwBMT/view?usp=share_link</t>
  </si>
  <si>
    <t>https://drive.google.com/file/d/1q-EQfrMXh41qNWCBcIZdVq1MNsQwCkgk/view?usp=share_link</t>
  </si>
  <si>
    <t>N 25° 52.824'</t>
  </si>
  <si>
    <t>FG pile with wrap and sign in good condition. 5 deg lean.</t>
  </si>
  <si>
    <t>https://drive.google.com/file/d/1-xEZGhwW21TGA9dVwv8cbQ-ja04IGTzD/view?usp=share_link</t>
  </si>
  <si>
    <t>https://drive.google.com/file/d/1M-bT6_Upn2YRe4OsPKFZc4icS54jTJaU/view?usp=share_link</t>
  </si>
  <si>
    <t>Number 9 partially peeled off S side.</t>
  </si>
  <si>
    <t>https://drive.google.com/file/d/1gNzqa7iRalMUav3gKC3b7vN0NhMq7X9p/view?usp=share_link</t>
  </si>
  <si>
    <t>https://drive.google.com/file/d/16Eq9gKftyDj1d_lnmTXh1vHUMP6J7ZI-/view?usp=share_link</t>
  </si>
  <si>
    <t>https://drive.google.com/file/d/1izcbHcamgXipO-ev6g28ovOXvDbFnG9f/view?usp=share_link</t>
  </si>
  <si>
    <t>Signs and wrap on wood pile good condition. 5 deg lean.</t>
  </si>
  <si>
    <t>Signs and wrap on wood pile in good condition. 5 deg lean.</t>
  </si>
  <si>
    <t>https://drive.google.com/file/d/1RMbfPTpE5RUadXQMVJXOL9T3T1P5XGCX/view?usp=share_link</t>
  </si>
  <si>
    <t>N 25° 53.317'</t>
  </si>
  <si>
    <t>W 81° 31.623'</t>
  </si>
  <si>
    <t>https://drive.google.com/file/d/1xYtu32la2Z-2ZEUOuqhe2BAlquqOyclP/view?usp=share_link</t>
  </si>
  <si>
    <t>https://drive.google.com/file/d/1iPPniAkj9IswU3zC9tsCYmyF31rWk92e/view?usp=share_link</t>
  </si>
  <si>
    <t>W 81° 31.465'</t>
  </si>
  <si>
    <t>Permanent red buoy with "24". Buoy is aproximately 300 ft WSW of it's location in 2021. Based on aerial image, better position would be 25° 53.50', 81° 31.430'</t>
  </si>
  <si>
    <t>https://drive.google.com/file/d/1WiGN08DTi06b7oX8zQfNXZJ4IbFXbjlA/view?usp=share_link</t>
  </si>
  <si>
    <t>https://drive.google.com/file/d/1wW1a1vAmwuB6oABJZXmi9PBlo73nAEi9/view?usp=share_link</t>
  </si>
  <si>
    <t>https://drive.google.com/file/d/1wdjgI_YHM0ZKeHq9o3MlSFRsXmziEgWP/view?usp=share_link</t>
  </si>
  <si>
    <t>N 25° 53.674'</t>
  </si>
  <si>
    <t>https://drive.google.com/file/d/11-V8wpilFWNNUsR4OYviw6l7mpq2e2qh/view?usp=share_link</t>
  </si>
  <si>
    <t>https://drive.google.com/file/d/1hFIx3KElNgdGlLt1af_SDZbSc-8B5_mg/view?usp=share_link</t>
  </si>
  <si>
    <t>https://drive.google.com/file/d/1XFP0KfPS5c_v6cUYUMrnZsWRGhvypXsh/view?usp=share_link</t>
  </si>
  <si>
    <t>https://drive.google.com/file/d/1RuoeDy-gKwtDz3cyCJu8dKExbMPJgBua/view?usp=share_link</t>
  </si>
  <si>
    <t>Background cracking and peeling south side</t>
  </si>
  <si>
    <t>W 81° 31.038'</t>
  </si>
  <si>
    <t>Number 3 peeling on south side. FG pile. 5 deg lean.</t>
  </si>
  <si>
    <t>https://drive.google.com/file/d/13gvEBw-FLm6Pv3HhCCTsB2RNlIpFM958/view?usp=share_link</t>
  </si>
  <si>
    <t>N 25° 53.933'</t>
  </si>
  <si>
    <t>"3" is half missing south side. FG pile. 10 deg lean.</t>
  </si>
  <si>
    <t>https://drive.google.com/file/d/1YBQO45kCTNb-KeCof-UJsCPjIgMAeDea/view?usp=share_link</t>
  </si>
  <si>
    <t>N 25° 54.112'</t>
  </si>
  <si>
    <t>W 81° 30.876'</t>
  </si>
  <si>
    <t>Background peeling SW side. Wood pile. 5 deg lean.</t>
  </si>
  <si>
    <t>https://drive.google.com/file/d/1hKw06nx9CQbk4qWiIlB2a8LrepkyXoIb/view?usp=share_link</t>
  </si>
  <si>
    <t>N 25° 54.123'</t>
  </si>
  <si>
    <t>W 81° 30.821'</t>
  </si>
  <si>
    <t>https://drive.google.com/file/d/131GsukJX-cuD_k8Kwd-bR5KuJZDSWOna/view?usp=share_link</t>
  </si>
  <si>
    <t>SW side background mostly peeled off</t>
  </si>
  <si>
    <t>Background beginning to fade both sides. Wood pile.</t>
  </si>
  <si>
    <t>https://drive.google.com/file/d/1I83X0Z79a7GkWJxFgStRAz873MPAwvwc/view?usp=share_link</t>
  </si>
  <si>
    <t>https://drive.google.com/file/d/19aB_RIPniVqad0Z-dJBAmWPvOcf94kMj/view?usp=share_link</t>
  </si>
  <si>
    <t>https://drive.google.com/file/d/15Ar8a4WRpX-iHJ_L2WoKWHqTZFSIr1rL/view?usp=share_link</t>
  </si>
  <si>
    <t>https://drive.google.com/file/d/1c33T877dDcCYHlOOHqwoQ3i8zpGlC4vM/view?usp=share_link</t>
  </si>
  <si>
    <t>https://drive.google.com/file/d/1ECCbmcSzyjnosfo5EbnuR3li2lJWFVqb/view?usp=share_link</t>
  </si>
  <si>
    <t>N 25° 54.485'</t>
  </si>
  <si>
    <t xml:space="preserve"> Background peelingbadly S side. Wood pile. Has instrument box &amp; solar panel.</t>
  </si>
  <si>
    <t>https://drive.google.com/file/d/1Ni4qhAIQWWlYwvERui3qNvRh7ViluZvQ/view?usp=share_link</t>
  </si>
  <si>
    <t>https://drive.google.com/file/d/1TQeacLj24CyDRp-6l_TkPXXgBO7m9ndh/view?usp=share_link</t>
  </si>
  <si>
    <t>Background badly peeled S side. Wood pile leaning 40 deg.</t>
  </si>
  <si>
    <t>https://drive.google.com/file/d/1XVNt_E5kFNnzGx-5Kk9mJ-pVswtdX2DQ/view?usp=share_link</t>
  </si>
  <si>
    <t>Hazard buoy in canal marking underwater hazard is missing completely. Feb 2022 had moved approximately 400 ft NNE of the position that we recorded Feb 2020. Position Feb 2020 was N 25° 55.560', W 81° 30.560', but photo did not have coordinates.</t>
  </si>
  <si>
    <t>https://drive.google.com/file/d/1g8cJIcvgUtr0jvo97i2QyBwwLnRacOr5/view?usp=share_link</t>
  </si>
  <si>
    <t>N 25° 47.982'</t>
  </si>
  <si>
    <t>W 81° 28.074'</t>
  </si>
  <si>
    <t>https://drive.google.com/file/d/1QmbM7Ef4u-nQDqkoMHP3GwVWzT4ER_4q/view?usp=share_link</t>
  </si>
  <si>
    <t>https://drive.google.com/file/d/1KXxATnGHA1pUXyzwCpcvx6BTQintxDyi/view?usp=share_link</t>
  </si>
  <si>
    <t>https://drive.google.com/file/d/1gDVkX0Cdry3De_JAZhGDtPWwf7aHHzn-/view?usp=share_link</t>
  </si>
  <si>
    <t>https://drive.google.com/file/d/1XHCDUnbTx055i8_veBltqU7gN7SNPaQp/view?usp=share_link</t>
  </si>
  <si>
    <t xml:space="preserve">Green light. Sign good but background wrinkling on S side. Wood pile. </t>
  </si>
  <si>
    <t>https://drive.google.com/file/d/1ISde_OUN8JGKqGb0ggKiMavVN6vRLcOa/view?usp=share_link</t>
  </si>
  <si>
    <t>W 81° 25.690'</t>
  </si>
  <si>
    <t>https://drive.google.com/file/d/1RibNrzKfR3utYytori-NhFOjA2-x03Ws/view?usp=share_link</t>
  </si>
  <si>
    <t>N 25° 49.638'</t>
  </si>
  <si>
    <t>W 81° 25.652'</t>
  </si>
  <si>
    <t>https://drive.google.com/file/d/1pZwksRnrXcHzqW7ZJ-zuAEPwtTnqxbZt/view?usp=share_link</t>
  </si>
  <si>
    <t>https://drive.google.com/file/d/1uxrwMxzRcXDoz7Mxthm_OpX2V2081TY7/view?usp=share_link</t>
  </si>
  <si>
    <t>N 25° 49.692'</t>
  </si>
  <si>
    <t>https://drive.google.com/file/d/1jRZlFp5smAMXGJUFmrnMQQJTs2KJsfcZ/view?usp=share_link</t>
  </si>
  <si>
    <t>https://drive.google.com/file/d/1fLp40u1NV1S-XMGK-yqHv__qDZ-pORGt/view?usp=share_link</t>
  </si>
  <si>
    <t>https://drive.google.com/file/d/17_h-yqX5_GJGUSxhpdzKlfVqT0WyRUw-/view?usp=share_link</t>
  </si>
  <si>
    <t>https://drive.google.com/file/d/1kOjGezb13_4pDkUw7qS8zvHHCHZ4LbDP/view?usp=share_link</t>
  </si>
  <si>
    <t>https://drive.google.com/file/d/1gseJ5tkUjr9I3s4pAcgTVESkxvu78_zK/view?usp=share_link</t>
  </si>
  <si>
    <t>"8" peel off both sides. Wood pile.</t>
  </si>
  <si>
    <t>https://drive.google.com/file/d/1Hxmwr6_wiwEQu6p295odK7nZKZJ0wrnM/view?usp=share_link</t>
  </si>
  <si>
    <t>https://drive.google.com/file/d/1crSOhIN3PZAGpczY9L8WLfE8LhF8VR-Y/view?usp=share_link</t>
  </si>
  <si>
    <t>"2 peeled off both sides but still legible. Concrete pile. 15 deg lean.</t>
  </si>
  <si>
    <t>https://drive.google.com/file/d/1HZFV_R4DEv6j6iDWL6Fvk2AUKg60pPCO/view?usp=share_link</t>
  </si>
  <si>
    <t>N 25° 50.192'</t>
  </si>
  <si>
    <t>https://drive.google.com/file/d/1BT2npMi-J9iLZgB2nqOpRMXTaSfbA9BM/view?usp=share_link</t>
  </si>
  <si>
    <t>N 25° 50.229'</t>
  </si>
  <si>
    <t>https://drive.google.com/file/d/1oUgaAZN_oCVxKe8S34ytLAQPnQsyIH8F/view?usp=share_link</t>
  </si>
  <si>
    <t xml:space="preserve">"4" peeled off E side. Border peeling W side but still legible. Wood pile is short - less than 1.5  ft above high tide. </t>
  </si>
  <si>
    <t>https://drive.google.com/file/d/1naseQC1D8KWPNpDJmPSIHXjH9NhBQwM2/view?usp=share_link</t>
  </si>
  <si>
    <t>https://drive.google.com/file/d/1Gph1-y_9VS0WQumNagEs-_Huxqx9ORye/view?usp=share_link</t>
  </si>
  <si>
    <t>W 81° 24.348'</t>
  </si>
  <si>
    <t>https://drive.google.com/file/d/14I2rO1dbPPudUqGZ6QvzpY0OfBolepIW/view?usp=share_link</t>
  </si>
  <si>
    <t>N 25° 50.721'</t>
  </si>
  <si>
    <t>https://drive.google.com/file/d/1N1Nj6T0fnC3HNJdLIaX5htUn1yofxKu4/view?usp=share_link</t>
  </si>
  <si>
    <t xml:space="preserve">Red Light. Numbers peeled off both sides and very difficult to read. Steel I-beam pile rusting. </t>
  </si>
  <si>
    <t>https://drive.google.com/file/d/1vmWwCCU0ldI7FT2xn9IL_9Bi0aKe9zHL/view?usp=share_link</t>
  </si>
  <si>
    <t>https://drive.google.com/file/d/1yI3L7c1cvq7CPSMJzFzpdKi0gd9MK6cP/view?usp=share_link</t>
  </si>
  <si>
    <t>Sign missing east side</t>
  </si>
  <si>
    <t>https://drive.google.com/file/d/1Ea_0YMWFY3vPD9CVng2P1mFJsOcHIvx8/view?usp=share_link</t>
  </si>
  <si>
    <t>https://drive.google.com/file/d/1dM4PxmnwhxWK0hy-4tHGf2Np8fYMmUGF/view?usp=share_link</t>
  </si>
  <si>
    <t>https://drive.google.com/file/d/1krl8H-B3B4EB833wk144SCnJSt-5Q2Km/view?usp=share_link</t>
  </si>
  <si>
    <t>https://drive.google.com/file/d/13Zu2DCLEGZE1vjDq0v00wkKMK7OQcw_s/view?usp=share_link</t>
  </si>
  <si>
    <t>W 81° 23.466'</t>
  </si>
  <si>
    <t>Numbers peeling slightly. Wood pile.</t>
  </si>
  <si>
    <t>https://drive.google.com/file/d/1P53CpWGINsA4hJe89J9sLZEQOIO0foeY/view?usp=share_link</t>
  </si>
  <si>
    <t xml:space="preserve"> Dayboards like new. Wood pile. Bird droppings.
Pile lean 25 deg</t>
  </si>
  <si>
    <t>https://drive.google.com/file/d/1K8_SkipZ9N0WNFPKJDnCDpfhZMLBiTJS/view?usp=share_link</t>
  </si>
  <si>
    <t xml:space="preserve">Signs good. Concrete pile. </t>
  </si>
  <si>
    <t>https://drive.google.com/file/d/1i_0SAdnDKkghVGn95PhrzXq2e2w7Zz5r/view?usp=share_link</t>
  </si>
  <si>
    <t>Good  signs but some peeling S side. Wood pile.</t>
  </si>
  <si>
    <t>https://drive.google.com/file/d/1jEiPxpXV4lUl9yFxpz4okHGSKwOlUiup/view?usp=share_link</t>
  </si>
  <si>
    <t>W 81° 23.236'</t>
  </si>
  <si>
    <t>https://drive.google.com/file/d/13xET8dEM3B_sBpQftwrW6QyNqfEGtWfx/view?usp=share_link</t>
  </si>
  <si>
    <t>https://drive.google.com/file/d/10rmKwm7QksOEzXozRE5munoD_Cqg18D3/view?usp=share_link</t>
  </si>
  <si>
    <t>https://drive.google.com/file/d/1h7uSzDXVuoGvMpTKCPu4322hkcnt0yUM/view?usp=share_link</t>
  </si>
  <si>
    <t>N 25° 51.888'</t>
  </si>
  <si>
    <t>https://drive.google.com/file/d/1jI90JqI_A9ok3OLOH4T8uE3wyg9ykviL/view?usp=share_link</t>
  </si>
  <si>
    <t>https://drive.google.com/file/d/1c16z2X_pKWXgnAFCFznSYCkSSmlxag5X/view?usp=share_link</t>
  </si>
  <si>
    <t>New dayboards. Concrete pile leaning 10 deg</t>
  </si>
  <si>
    <t>N 25° 51.932'</t>
  </si>
  <si>
    <t>Concrete pile leaning 10 deg. Signs good.</t>
  </si>
  <si>
    <t>https://drive.google.com/file/d/122K6FaTg-qeHcrc1YoSs_aKGN8U4wUW_/view?usp=share_link</t>
  </si>
  <si>
    <t>https://drive.google.com/file/d/19zqJOKsjNavqaO8QIsSee1B8TSSA1htp/view?usp=share_link</t>
  </si>
  <si>
    <t>https://drive.google.com/file/d/1KjAEL6OOjG6lk5V-7SMC0OjzHFsIR-oV/view?usp=share_link</t>
  </si>
  <si>
    <t>Signs missing. FG pile only.</t>
  </si>
  <si>
    <t>https://drive.google.com/file/d/1iIdBSfirTIYIrPBqTVsgF-n74KQXWsve/view?usp=share_link</t>
  </si>
  <si>
    <t>N 25° 51.114'</t>
  </si>
  <si>
    <t>W 81° 23.641'</t>
  </si>
  <si>
    <t>https://drive.google.com/file/d/1gXx-gmp6svq1SboIP2RfPgQnIaCrCWvP/view?usp=share_link</t>
  </si>
  <si>
    <t>"2" half peeled off S side. Otherwise, signs are like new. Wood pile</t>
  </si>
  <si>
    <t>W 81° 23.513'</t>
  </si>
  <si>
    <t>New marker installed Nov 2019. Condition still good.</t>
  </si>
  <si>
    <t>W 81° 23.520'</t>
  </si>
  <si>
    <t>https://drive.google.com/file/d/1dSDFVb8zM5M78DUmjccYXEh3cakYSJdy/view?usp=share_link</t>
  </si>
  <si>
    <t>N 25° 50.795'</t>
  </si>
  <si>
    <t>W 81° 23.437'</t>
  </si>
  <si>
    <t>"6" partially peeled off but still legible. Wood pile.</t>
  </si>
  <si>
    <t>N 25° 50.692'</t>
  </si>
  <si>
    <t>W 81° 23.363'</t>
  </si>
  <si>
    <t>https://drive.google.com/file/d/1Tn96aa_qEMiEpcMapnfxzW-9yXzdu2pc/view?usp=share_link</t>
  </si>
  <si>
    <t>https://drive.google.com/file/d/1ueGE4paw92yfoCCdBzwpIBjaSzJYeRx7/view?usp=share_link</t>
  </si>
  <si>
    <t>N 25° 50.668'</t>
  </si>
  <si>
    <t>W 81° 23.354'</t>
  </si>
  <si>
    <t>https://drive.google.com/file/d/1evgcPO3FPiSb4MLebaBMNu-UCJth9y7N/view?usp=share_link</t>
  </si>
  <si>
    <t>N 25° 49.771'</t>
  </si>
  <si>
    <t>Signs and pile are in good condition except that pile is leaning about 30 deg. A year ago G1 and R2 signs were on this same pile.</t>
  </si>
  <si>
    <t>https://drive.google.com/file/d/1RlZ1W2yy1dk0u17mzaRD9SyvmB4AGyOP/view?usp=share_link</t>
  </si>
  <si>
    <t>W 81° 23.502'</t>
  </si>
  <si>
    <t>Signs in good condition. Fiberglass pile</t>
  </si>
  <si>
    <t>https://drive.google.com/file/d/1hC78xwC_NzkzIRHC1z1WbBeMrovaVHwh/view?usp=share_link</t>
  </si>
  <si>
    <t>W 81° 23.324'</t>
  </si>
  <si>
    <t>https://drive.google.com/file/d/11a8HLHgzHnlnCW-O7o_vtYP5wME0rFHX/view?usp=share_link</t>
  </si>
  <si>
    <t>https://drive.google.com/file/d/1_tMPxZyTeGQhtKJkqZYTIWnfDmB7-L3R/view?usp=share_link</t>
  </si>
  <si>
    <t>N 25° 50.523'</t>
  </si>
  <si>
    <t>https://drive.google.com/file/d/1hsfeYCdgM7kL9MQHkgyUyWCkNgp1RAcP/view?usp=share_link</t>
  </si>
  <si>
    <t>https://drive.google.com/file/d/1uOAaCdn0l2bY5Qj_egCJAu6xmIf7NGLN/view?usp=share_link</t>
  </si>
  <si>
    <t>Red Buoy has replaced dayboard. Good condition.</t>
  </si>
  <si>
    <t>https://drive.google.com/file/d/1UCnYCnkRWxNEq13wLeprtXMD_CryLiIw/view?usp=share_link</t>
  </si>
  <si>
    <t>N 25° 54.345'</t>
  </si>
  <si>
    <t>W 81° 41.396'</t>
  </si>
  <si>
    <t>https://drive.google.com/file/d/1DlujVMrWsNtvRTLY0hTa0wTHYJiWKtzL/view?usp=share_link</t>
  </si>
  <si>
    <t>https://drive.google.com/file/d/1FFokilnD0mASMPs2qCypIFFMOutiBhLi/view?usp=share_link</t>
  </si>
  <si>
    <t>https://drive.google.com/file/d/1nBs6D4SUXypH3Y1bkZjEpyLfHydSeAP3/view?usp=share_link</t>
  </si>
  <si>
    <t>https://drive.google.com/file/d/1rEMgZ_n31mB7STv73eK-4LeQhf5CojDt/view?usp=share_link</t>
  </si>
  <si>
    <t>https://drive.google.com/file/d/1AIIYbHhUajOj-yxFL7eHuRY4l6wuR3ce/view?usp=share_link</t>
  </si>
  <si>
    <t>https://drive.google.com/file/d/1XO-IBNJI49Qey6_Fx4zYo3Ezca0bDL8i/view?usp=share_link</t>
  </si>
  <si>
    <t>https://drive.google.com/file/d/1b0nV90xXUoXVqtjg--qspY-hehJ6Oj_N/view?usp=share_link</t>
  </si>
  <si>
    <t>https://drive.google.com/file/d/1qAD4kSlyK6pCL_yFVhk7txKh6Z3KxVd7/view?usp=share_link</t>
  </si>
  <si>
    <t>jmartin@cityofmarcoisland.com</t>
  </si>
  <si>
    <t>Justin Martin - Directory of Public Works</t>
  </si>
  <si>
    <t>https://drive.google.com/file/d/1bPYTgdGEWBCiy9kgg3C7va5AI4oxmzC8/view?usp=share_link</t>
  </si>
  <si>
    <t>https://drive.google.com/file/d/1wI8nk3LtTnkqGwB-oCUMmqE3kHAqsbFO/view?usp=share_link</t>
  </si>
  <si>
    <t>https://drive.google.com/file/d/1mDHEJA_JU1lK_ShB0UNOC8ch_YQ40e8r/view?usp=share_link</t>
  </si>
  <si>
    <t>https://drive.google.com/file/d/1xGcGwqHoIfoLh8297-AneGGkMMBAjEmb/view?usp=share_link</t>
  </si>
  <si>
    <t>https://drive.google.com/file/d/1VNQeGL6n4mljtiHEXeRS0JVp7EcGRO3U/view?usp=share_link</t>
  </si>
  <si>
    <t>https://drive.google.com/file/d/1hVy0KG5WoogPgG2wgrdKbcVCaEhannGw/view?usp=share_link</t>
  </si>
  <si>
    <t>https://drive.google.com/file/d/12bnKHUoxsOZEUpjm6ERCHQYEvxBEJ1oJ/view?usp=share_link</t>
  </si>
  <si>
    <t>https://drive.google.com/file/d/1zgs7jIwvUJc8K-0wqFVZ1iY9_wYIW8ff/view?usp=share_link</t>
  </si>
  <si>
    <t>https://drive.google.com/file/d/18843rL6o3c2qMzlsb0006sv_zy2E1qiO/view?usp=share_link</t>
  </si>
  <si>
    <t>https://drive.google.com/file/d/1ZLC2owWBkgP__U3gxP8HzQRQaaSVaoot/view?usp=share_link</t>
  </si>
  <si>
    <t>https://drive.google.com/file/d/1MhOpfijxszgGltvW1dmHmNlYEWAEIw62/view?usp=share_link</t>
  </si>
  <si>
    <t>https://drive.google.com/file/d/1FEtriopgLPImrwL_H3sMeo3LZpqFN6f3/view?usp=share_link</t>
  </si>
  <si>
    <t>https://drive.google.com/file/d/1-kJu-2Y--Oy0l31lEcxZfLq2SqhFSixh/view?usp=share_link</t>
  </si>
  <si>
    <t>https://drive.google.com/file/d/1_69tPdSP2UB-5-yQx5Dm9mCSJdadIRpk/view?usp=share_link</t>
  </si>
  <si>
    <t>https://drive.google.com/file/d/1rleyAPoPhN9I76j90U23ENqrH1oHELdy/view?usp=share_link</t>
  </si>
  <si>
    <t>https://drive.google.com/file/d/13J_Plt9-T2yZ4rcyO1mULPSBVOHFrnxt/view?usp=share_link</t>
  </si>
  <si>
    <t>https://drive.google.com/file/d/1WmKmX7aoeQYiN3rAyvdNFXjsTv6mmSy7/view?usp=share_link</t>
  </si>
  <si>
    <t>https://drive.google.com/file/d/1mQ6bB4YkIbyWFyxeLi5YJDXlwVhhDduf/view?usp=share_link</t>
  </si>
  <si>
    <t>https://drive.google.com/file/d/1wi1we53keYsXYOzk-kGcbyqYp8L6p6Cj/view?usp=share_link</t>
  </si>
  <si>
    <t>https://drive.google.com/file/d/15pjSYyh08UMzMnQXyziBIX7q28s_wiPD/view?usp=share_link</t>
  </si>
  <si>
    <t>N 25° 53.754'</t>
  </si>
  <si>
    <t>W 81° 38.442'</t>
  </si>
  <si>
    <t>W 81° 43.596'</t>
  </si>
  <si>
    <t xml:space="preserve">Signs replaced 2021 by CZM. </t>
  </si>
  <si>
    <t>https://drive.google.com/file/d/1EO0i9rRKdv5R23RJwADOOq5eTjLi-44D/view?usp=share_link</t>
  </si>
  <si>
    <t>https://drive.google.com/file/d/1BTZQdz-bnGzBOGsPXCexanUOcFFydYv7/view?usp=share_link</t>
  </si>
  <si>
    <t>W 81° 43.527'</t>
  </si>
  <si>
    <t>https://drive.google.com/file/d/1S5mp43nh7Zq-YxVgJkCh8ctZDm6uNDTw/view?usp=share_link</t>
  </si>
  <si>
    <t>N 25° 58.875'</t>
  </si>
  <si>
    <t>W 81° 43.509'</t>
  </si>
  <si>
    <t>New red buoy placed 2021 by CZM.</t>
  </si>
  <si>
    <t>https://drive.google.com/file/d/13dwJI5p-HKcouMozqavdjbTpo2LEe3PC/view?usp=share_link</t>
  </si>
  <si>
    <t>N 25° 58.948'</t>
  </si>
  <si>
    <t>https://drive.google.com/file/d/1qDRFgynCNiT7FEi6E7Nb48oQRXE23b1s/view?usp=share_link</t>
  </si>
  <si>
    <t>N 25° 58.957'</t>
  </si>
  <si>
    <t>W 81° 43.487'</t>
  </si>
  <si>
    <t>https://drive.google.com/file/d/1_T0Jk8_6nAzQ-cXvnMoXC0QX6MWNc2oZ/view?usp=share_link</t>
  </si>
  <si>
    <t>W 81° 39.260'</t>
  </si>
  <si>
    <t>https://drive.google.com/file/d/1bv6OZDibpzshr9oVwLoZ1OtCSkHlvYqb/view?usp=share_link</t>
  </si>
  <si>
    <t>https://drive.google.com/file/d/1uc7DBV2qP2V-5uKuGvpka2PNOIfgnrq9/view?usp=share_link</t>
  </si>
  <si>
    <t>W 81° 39.297'</t>
  </si>
  <si>
    <t>https://drive.google.com/file/d/1DhhcuomzLS-39xLnv7FKxyOGbPA_pufD/view?usp=share_link</t>
  </si>
  <si>
    <t>W 81° 39.309'</t>
  </si>
  <si>
    <t>https://drive.google.com/file/d/1gurkmWla1s99UaYmSHMwpa95wkZkNOgo/view?usp=share_link</t>
  </si>
  <si>
    <t>Like-new signs on wood pile. (photo is 2022)</t>
  </si>
  <si>
    <t>N 25° 56.626'</t>
  </si>
  <si>
    <t>W 81° 39.299'</t>
  </si>
  <si>
    <t>Buoy #16 now in place of daymarker missing since 2019</t>
  </si>
  <si>
    <t>https://drive.google.com/file/d/1MgTHHm7YYaX5YZiQSeulpPA7q2pT088K/view?usp=share_link</t>
  </si>
  <si>
    <t>https://drive.google.com/file/d/1tx8loZbFgc-71erNmVBOuGgDxsp-GFp2/view?usp=share_link</t>
  </si>
  <si>
    <t>https://drive.google.com/file/d/1xGfWnLAv85s_bx_GZNL8klGzfzIjAvmB/view?usp=share_link</t>
  </si>
  <si>
    <t>W 81° 40.075'</t>
  </si>
  <si>
    <t>https://drive.google.com/file/d/1j9zOM9tBoHXCm5DRJXgworNrN3h_PmFq/view?usp=share_link</t>
  </si>
  <si>
    <t>New signs. Nest partially obscures Number</t>
  </si>
  <si>
    <t>https://drive.google.com/file/d/1lt7ns7mLE1t1gGk0rl9aVed2Zlht5x4m/view?usp=share_link</t>
  </si>
  <si>
    <t>https://drive.google.com/file/d/1MRk_T1pkaoTzpaTKJLNKDLDO1xwBqD8W/view?usp=share_link</t>
  </si>
  <si>
    <t>N 25° 57.101'</t>
  </si>
  <si>
    <t>W 81° 40.912'</t>
  </si>
  <si>
    <t xml:space="preserve">New signs on fiberglass pile. </t>
  </si>
  <si>
    <t>https://drive.google.com/file/d/1MzQ8hfckIs-kkdc8P5HR2BozcTDfgAi5/view?usp=share_link</t>
  </si>
  <si>
    <t>"5" peeled off N side</t>
  </si>
  <si>
    <t>https://drive.google.com/file/d/1EinUKa2opsFCavaFv_oZkhIZvpSoHmEr/view?usp=share_link</t>
  </si>
  <si>
    <t>https://drive.google.com/file/d/1-0m5hxPIpuKZZtuPTszkoZRzWa3J_q5I/view?usp=share_link</t>
  </si>
  <si>
    <t>https://drive.google.com/file/d/16jgsY0RXYJ1ka-u5DYXDOeBv8rZ9gveY/view?usp=share_link</t>
  </si>
  <si>
    <t>https://drive.google.com/file/d/1OqESOxM-f7aJPkr3HKQOzo8YeuEQx2QD/view?usp=share_link</t>
  </si>
  <si>
    <t>W 81° 42.299'</t>
  </si>
  <si>
    <t xml:space="preserve"> Like new signs. Lean 5 deg. </t>
  </si>
  <si>
    <t>https://drive.google.com/file/d/11AIEBvp9EqzcJXiNrQbwoh5Hc1CRlcEV/view?usp=share_link</t>
  </si>
  <si>
    <t>N 25° 57.964'</t>
  </si>
  <si>
    <t>https://drive.google.com/file/d/1v7MxICXKCdFb6cKCdY9lCoi4DRxy-YH0/view?usp=share_link</t>
  </si>
  <si>
    <t>https://drive.google.com/file/d/14tNdbrO0bOHKPGPwbf47wkZu7w9CEEW0/view?usp=share_link</t>
  </si>
  <si>
    <t>N 25° 58.001'</t>
  </si>
  <si>
    <t>N 25° 57.989'</t>
  </si>
  <si>
    <t>W 81° 41.183'</t>
  </si>
  <si>
    <t>https://drive.google.com/file/d/15Jz1RwigyGLFu3r42v0PPcbPG_cOMtR3/view?usp=share_link</t>
  </si>
  <si>
    <t>N 25° 58.063'</t>
  </si>
  <si>
    <t>https://drive.google.com/file/d/1TYiN7AoLTS5LaeJWD_h-sbdAWNfM6sgx/view?usp=share_link</t>
  </si>
  <si>
    <t>N 25° 58.054'</t>
  </si>
  <si>
    <t>W 81° 40.551'</t>
  </si>
  <si>
    <t>Like-new signs on wood pile</t>
  </si>
  <si>
    <t>https://drive.google.com/file/d/1JKlpZcTbXuzDQdjGYnFaBhHf7-94R6bM/view?usp=share_link</t>
  </si>
  <si>
    <t>Green buoy, no number, replacing daymarker that was here March 2022.</t>
  </si>
  <si>
    <t>https://drive.google.com/file/d/1uhTqQwMBh5JJMfmRWZTnuil1TBROxXIk/view?usp=share_link</t>
  </si>
  <si>
    <t>https://drive.google.com/file/d/1FjqJpCFUJ5SEUf-Cgio4ZwD3HPdOKIXt/view?usp=share_link</t>
  </si>
  <si>
    <t>https://drive.google.com/file/d/10hXwrcTFIAFM7In-wFhqOvJrbsFerAb-/view?usp=share_link</t>
  </si>
  <si>
    <t>Signs bent small amount and number beginning to peel.</t>
  </si>
  <si>
    <t>https://drive.google.com/file/d/18_7YrvMotwB3eNkA-cDSrcVIMSLz-Tw5/view?usp=share_link</t>
  </si>
  <si>
    <t>One sign loose and upside down. Numbers low contrast</t>
  </si>
  <si>
    <t>https://drive.google.com/file/d/148EKFc0-9RhPQZTfFaFsFZx10qR95hfE/view?usp=share_link</t>
  </si>
  <si>
    <t>https://drive.google.com/file/d/1VQRjjUTosMPrAOl1OfoySCkFzJDIVSQ-/view?usp=share_link</t>
  </si>
  <si>
    <t>N 25° 57.934'</t>
  </si>
  <si>
    <t>https://drive.google.com/file/d/1bJQJmRxqompb1fV2i5RwPnmpbY1I25_K/view?usp=share_link</t>
  </si>
  <si>
    <t>Numbers low contrast - difficult to read. Background beginning to peel</t>
  </si>
  <si>
    <t>Missing completely (knocked down by Ian, removed by Marco Island police 10/31/2023</t>
  </si>
  <si>
    <t>https://drive.google.com/file/d/1WtBs8uubxKqC9jNqGsae9PmMWs2hSRGM/view?usp=share_link</t>
  </si>
  <si>
    <t>N side sign not fastened at top - hanging upside down.</t>
  </si>
  <si>
    <t>https://drive.google.com/file/d/1vndbqLUFS36S7NRZfSukaYoqB7Sv3b2m/view?usp=share_link</t>
  </si>
  <si>
    <t>https://drive.google.com/file/d/1oZMRX6NyUPu1F9Tocsell4FQW_Ls0mgH/view?usp=share_link</t>
  </si>
  <si>
    <t>Good - number difficult to read on shadow side, as are of the markers in this channel.</t>
  </si>
  <si>
    <t>N 25° 57.997'</t>
  </si>
  <si>
    <t>https://drive.google.com/file/d/1zG2S3yQG_gOr0WuhMWgSKNfMBjYLN_7B/view?usp=share_link</t>
  </si>
  <si>
    <t>Good condition, but number difficult to read on shady side. Added to lightlist 2022 wk9.</t>
  </si>
  <si>
    <t>Good. Number difficult to read on shaded side. Added to lightlist 2022 wk9.</t>
  </si>
  <si>
    <t>https://drive.google.com/file/d/1TEBfyiFgTHog5AdWAPlfrAG6NRAQyCtQ/view?usp=share_link</t>
  </si>
  <si>
    <t>Like-new sign on new oncrete pile. New background much better contrast than older signs in this bay.  Added to lightlist 2022 wk9.</t>
  </si>
  <si>
    <t>https://drive.google.com/file/d/1cUWdbSxet2dTcmjzhYq84moQh_TbKxRI/view?usp=share_link</t>
  </si>
  <si>
    <r>
      <t xml:space="preserve">Hazard buoy "Caution" Missing. Was in good condition Feb 2020, warning boat away from shallow water. Am now labeling as "Not Needed" and </t>
    </r>
    <r>
      <rPr>
        <sz val="10"/>
        <color rgb="FFFF0000"/>
        <rFont val="Arial"/>
        <family val="2"/>
      </rPr>
      <t>removing from "ATON list X-ref"</t>
    </r>
    <r>
      <rPr>
        <sz val="10"/>
        <color theme="1"/>
        <rFont val="Arial"/>
        <family val="2"/>
      </rPr>
      <t xml:space="preserve"> since straight course between daymarkers will avoid this shallow water.  2nd photo is from 2020.</t>
    </r>
  </si>
  <si>
    <t>W 81° 44.136'</t>
  </si>
  <si>
    <t>Like-new sign on new concrete pile. Background has good contrast compared to older signs.  Added to lightlist 2022 wk9.</t>
  </si>
  <si>
    <t>https://drive.google.com/file/d/1xgL-mgpMVzgYw5jcfzDTYWqHgg9dXSn1/view?usp=share_link</t>
  </si>
  <si>
    <t>https://drive.google.com/file/d/1FHss0K_aNgta2v6gC3A23I3-AsfE3-nq/view?usp=share_link</t>
  </si>
  <si>
    <t>Significant  background peeling on south side. Number still visible. Poor contrast between number and background on shady side of sign.  Added to lightlist 2022 wk9.</t>
  </si>
  <si>
    <t>https://drive.google.com/file/d/1vstpLJAtIUoep02S5zpMwwMNPTIfCLOe/view?usp=share_link</t>
  </si>
  <si>
    <t>https://drive.google.com/file/d/1ut8p_it44erVeJuSlySkd0Zy5KKOwjhO/view?usp=share_link</t>
  </si>
  <si>
    <t>https://drive.google.com/file/d/104LwvXj4hf8ARXAf4gkLrASOG2KnV1WM/view?usp=share_link</t>
  </si>
  <si>
    <t>Good, except low contrast number.  Added to lightlist 2022 wk9.</t>
  </si>
  <si>
    <t>https://drive.google.com/file/d/14dMPzbXoRvOPygew6Ctm51jhj_VDgmJf/view?usp=share_link</t>
  </si>
  <si>
    <t>https://drive.google.com/file/d/1un3H-Tnjny9Lx9Mgz7hMYz-DW4EFAH58/view?usp=share_link</t>
  </si>
  <si>
    <t>https://drive.google.com/file/d/15V7lic2PmokEoITV4jFcfes6PNihzNO5/view?usp=share_link</t>
  </si>
  <si>
    <t>https://drive.google.com/file/d/1TKZNfjJ-8vqm2PZdogPQ10-BkxT4XrLv/view?usp=share_link</t>
  </si>
  <si>
    <t>W 81° 43.894'</t>
  </si>
  <si>
    <t>New signs on new concrete post</t>
  </si>
  <si>
    <t>https://drive.google.com/file/d/1bXv0yE0Vp4_hHWkS_7NoOW11O-_qLRFN/view?usp=share_link</t>
  </si>
  <si>
    <t>https://drive.google.com/file/d/1gRMul6WZW_3Ftd4sO6rDuTQB3aa34-RX/view?usp=share_link</t>
  </si>
  <si>
    <t>N 25° 57.314'</t>
  </si>
  <si>
    <t>W 81° 43.826'</t>
  </si>
  <si>
    <t>https://drive.google.com/file/d/1nncQ071JOoVhetsQ-s7pn1F2pG1ZrlvX/view?usp=share_link</t>
  </si>
  <si>
    <t>https://drive.google.com/file/d/1kU9Jm3ZD8e1Hw5McrI6I6BIXKGYchP5f/view?usp=share_link</t>
  </si>
  <si>
    <t>Like new signs on concrete pile</t>
  </si>
  <si>
    <t>https://drive.google.com/file/d/1T8w_tOhPC7MJYN0VdwSXrs_0CjzWIzzr/view?usp=share_link</t>
  </si>
  <si>
    <t>https://drive.google.com/file/d/1H8e7glzpdhscOTfMWNQ04B5t1Gs-40dm/view?usp=share_link</t>
  </si>
  <si>
    <t>https://drive.google.com/file/d/1nDRHnvv9ZLFplQrZzA1-ZSZa-eNg15X0/view?usp=share_link</t>
  </si>
  <si>
    <t xml:space="preserve">Good condition. </t>
  </si>
  <si>
    <t>N 25° 57.738'</t>
  </si>
  <si>
    <t>https://drive.google.com/file/d/1bMG89DrLDsnL4vpld-_pNXxS8dWzVgkN/view?usp=share_link</t>
  </si>
  <si>
    <t>https://drive.google.com/file/d/1--JhEhtCgn-g_bYK0IB_IUvhuIPCG13x/view?usp=share_link</t>
  </si>
  <si>
    <t>https://drive.google.com/file/d/1WgrWk3FjquRCPOlAd3VvFnRlNwbwRBDA/view?usp=share_link</t>
  </si>
  <si>
    <t>https://drive.google.com/file/d/1dbo7cDGfdms_3akyr4zzI5gjq6F0kDjp/view?usp=share_link</t>
  </si>
  <si>
    <t>N 25° 57.476'</t>
  </si>
  <si>
    <t>https://drive.google.com/file/d/1eN5p44e5Yn5HqVeJokNbX2rVVtiITOZL/view?usp=share_link</t>
  </si>
  <si>
    <t>https://drive.google.com/file/d/1M48820oZZlhEtw3SknIDthtYFBLcUzFU/view?usp=share_link</t>
  </si>
  <si>
    <t>https://drive.google.com/file/d/1ty8L7P8Y_dCbtx2SyFichfW0z6PA6y12/view?usp=share_link</t>
  </si>
  <si>
    <t xml:space="preserve">Two like-new signs. Wood pile. </t>
  </si>
  <si>
    <t>https://drive.google.com/file/d/1UN4wqgVX4SXvlub3C5WTzKd40UVt8kNP/view?usp=share_link</t>
  </si>
  <si>
    <t>https://drive.google.com/file/d/17UgVP80s9nvMGdQnIMvnf6CGsVjfZD9h/view?usp=share_link</t>
  </si>
  <si>
    <t>https://drive.google.com/file/d/1_kGUKiyqo0-lu44GK4PbEqnsD4AaoFmY/view?usp=share_link</t>
  </si>
  <si>
    <t>https://drive.google.com/file/d/1t_6Gd39Szqj5T8N6-ENxaM9_to_YQR1k/view?usp=share_link</t>
  </si>
  <si>
    <t>Two like-new signs, but N side loose and hanging upside down. Wood pile leaning 10 deg - could not straighten with skiff 2022.</t>
  </si>
  <si>
    <t>https://drive.google.com/file/d/1ovbecnt0IE0ke8rfxPKmKNXFNQRJqirm/view?usp=share_link</t>
  </si>
  <si>
    <t>https://drive.google.com/file/d/1Aiyszrm37ZZUTJwaD5FI5bSrLu7SDeon/view?usp=share_link</t>
  </si>
  <si>
    <t>https://drive.google.com/file/d/1lV0UUnowjyuXOrocNGlREtO0ZbR6SHRs/view?usp=share_link</t>
  </si>
  <si>
    <t>https://drive.google.com/file/d/1mt4HwKh5WSuZHmenMvmC72nqkT8IMhp_/view?usp=share_link</t>
  </si>
  <si>
    <t>https://drive.google.com/file/d/1DsdzrNdp39SfylaGscpdIgZf7u-sU2Zw/view?usp=share_link</t>
  </si>
  <si>
    <t>https://drive.google.com/file/d/1V_DeyhVNdqVnGhRjZWkYkexlaA5dgj_b/view?usp=share_link</t>
  </si>
  <si>
    <t>Missing. Not needed this position. But a G21 1500 ft NE would be helpful to keep boats off that shoal. Photo is 2022-04</t>
  </si>
  <si>
    <t>https://drive.google.com/file/d/1nUCjZg_m-js3kN9b9sVTB9M9F1tgIsLT/view?usp=share_link</t>
  </si>
  <si>
    <t>https://drive.google.com/file/d/1yn1hEe-fPkydML52BK9NSy04H2e1SrjY/view?usp=share_link</t>
  </si>
  <si>
    <t>https://drive.google.com/file/d/19IptiM6BxQS__LVTDMTKG6bLaFvU0KIl/view?usp=share_link</t>
  </si>
  <si>
    <t>https://drive.google.com/file/d/1HhphSIkzQc8wcHIy_nBdX8Xuvqa2Rcpd/view?usp=share_link</t>
  </si>
  <si>
    <t>https://drive.google.com/file/d/1dZ5U0MkvMD343ToND2uYQicobt3v7vQZ/view?usp=share_link</t>
  </si>
  <si>
    <t>https://drive.google.com/file/d/12KBnqi-xNgGwoOIa2chB89BLRQyl4mSQ/view?usp=share_link</t>
  </si>
  <si>
    <t>https://drive.google.com/file/d/12LI8ljrYbHH-RYwRFW-d5lK25LCe6gB6/view?usp=share_link</t>
  </si>
  <si>
    <t>https://drive.google.com/file/d/1widSjwcAi6OK2naRHm9RR_-Btcyo4VY9/view?usp=share_link</t>
  </si>
  <si>
    <t>One like-new sign. Other side beginning  to fade. Wood pile.</t>
  </si>
  <si>
    <t>https://drive.google.com/file/d/1DWow2zawlpexAVW837saqDAWa6y2vTI-/view?usp=share_linkhttps://drive.google.com/file/d/1gSRZGWn7Irc8WxDMPSkaL9XoAAR29kbZ/view?usp=sharing</t>
  </si>
  <si>
    <t>https://drive.google.com/file/d/1s-cZbCL5RZ7vw6Yzt05RqpWzCTP076j3/view?usp=share_link</t>
  </si>
  <si>
    <t>https://drive.google.com/file/d/1h5dfyK4C99ix-908JxiaQu_DtfopdSx5/view?usp=share_link</t>
  </si>
  <si>
    <t>https://drive.google.com/file/d/16_61WMXJ6xKLGXd8YaZvepqlUJHsWbdb/view?usp=share_link</t>
  </si>
  <si>
    <t>https://drive.google.com/file/d/1CPMdXzGDEFGMEGbBFk4OWL25FdCr3uou/view?usp=share_link</t>
  </si>
  <si>
    <t>https://drive.google.com/file/d/18vU-kMW-mEJqNr7ba5BQ02gV3xBMIqUm/view?usp=share_link</t>
  </si>
  <si>
    <t>https://drive.google.com/file/d/1XSv9RkVQBBSi47fY6e0y4vUjEe_lsw1X/view?usp=share_link</t>
  </si>
  <si>
    <t>https://drive.google.com/file/d/1J6Kyg49Z7zQLIdi4O2gyp6SgDpYagowZ/view?usp=share_link</t>
  </si>
  <si>
    <t>https://drive.google.com/file/d/1rvg2_ml5g8ZPN65kCRX55OBqATaPt-tM/view?usp=share_link</t>
  </si>
  <si>
    <t>https://drive.google.com/file/d/1sndi0dhz6KJAK5vcYI1_S4oJW7CRWYPk/view?usp=share_link</t>
  </si>
  <si>
    <t>081-44-16.80W</t>
  </si>
  <si>
    <t>081-44-19.32W</t>
  </si>
  <si>
    <t>https://drive.google.com/file/d/1lJxcJpORz304GNqHG7oMI_AxxSC6S9Tu/view?usp=share_link</t>
  </si>
  <si>
    <t>Small sign in good condition, Pile also has manatee zone 30 mph both sides</t>
  </si>
  <si>
    <t>N 25° 49.691'</t>
  </si>
  <si>
    <t>W 81° 25.596'</t>
  </si>
  <si>
    <t>y (dup 16962)</t>
  </si>
  <si>
    <t>y (dup 16987)</t>
  </si>
  <si>
    <t>Missing since 2018 or earlier.</t>
  </si>
  <si>
    <t>Original ATON ("Submerged Rocks Danger") is missing sinc 2020. Out-of-position value is 2019 position of this ATON compared to light list position.</t>
  </si>
  <si>
    <t>Missing since Hurricane Irma fall 2017. 2nd photo is 2017. This was a substantial marker with signs "Submerged Rocks Danger", white flashing light (4 sec) and ladder. This was funcionally part of the Collier Bay channel and should have the high repair priority of that channel. 2nd photo is from 2017</t>
  </si>
  <si>
    <r>
      <t xml:space="preserve">Missing since 2018 or earlier. </t>
    </r>
    <r>
      <rPr>
        <u/>
        <sz val="10"/>
        <color theme="1"/>
        <rFont val="Arial"/>
        <family val="2"/>
      </rPr>
      <t>(may be duplicate of H10 17087</t>
    </r>
    <r>
      <rPr>
        <sz val="10"/>
        <color theme="1"/>
        <rFont val="Arial"/>
        <family val="2"/>
      </rPr>
      <t>). Now there are beach signs all along this beach; Feb 2022 photos of the beach signs: https://drive.google.com/drive/folders/1_VVsVzEuUaPvYLT6yGzYGQEiF3O95UbW?usp=sharing</t>
    </r>
  </si>
  <si>
    <t>* 4 that are not on Light List are missing and considered "Not Needed"</t>
  </si>
  <si>
    <t>** On light list but missing in all surveys</t>
  </si>
  <si>
    <t>Frost</t>
  </si>
  <si>
    <t xml:space="preserve">Good. Difficult to read shady side. Added to lightlist 2022 wk9. </t>
  </si>
  <si>
    <t>50 deg lean. Fiberglass pile. One side obsucured by bird droppings</t>
  </si>
  <si>
    <t>Green buoy no light. Moved to more appropriate position since March 2022. Partially submerged. Marine growth partially obscure number.</t>
  </si>
  <si>
    <t>S side peeling. Pile eaning 40 deg. Sign barely legible</t>
  </si>
  <si>
    <t>N 25° 53.141'</t>
  </si>
  <si>
    <t>N 25° 53.139'</t>
  </si>
  <si>
    <t>N 25° 53.140'</t>
  </si>
  <si>
    <t xml:space="preserve">"G1" and "R2" were on same fiberglass pile for 2 years (this was confusing and completely unconventional!). G1 sign now missing completely and is shown on the chart in it's 2019 position, which appears to be a good postion based on aerial photos.  </t>
  </si>
  <si>
    <t>25-58-15.00N</t>
  </si>
  <si>
    <t>081-46-16.74W</t>
  </si>
  <si>
    <t>NLL  NLL</t>
  </si>
  <si>
    <t>https://drive.google.com/file/d/11Ewy7xLjtZ2aP5Lz880VK0-d_4AOotTq/view?usp=share_link</t>
  </si>
  <si>
    <t>Count</t>
  </si>
  <si>
    <t>x
x
x</t>
  </si>
  <si>
    <r>
      <t>Missing (</t>
    </r>
    <r>
      <rPr>
        <u/>
        <sz val="10"/>
        <color theme="1"/>
        <rFont val="Arial"/>
        <family val="2"/>
      </rPr>
      <t>probably a duplicate of H19 17087.2</t>
    </r>
    <r>
      <rPr>
        <sz val="10"/>
        <color theme="1"/>
        <rFont val="Arial"/>
        <family val="2"/>
      </rPr>
      <t xml:space="preserve"> ). </t>
    </r>
  </si>
  <si>
    <r>
      <t>Missing (</t>
    </r>
    <r>
      <rPr>
        <u/>
        <sz val="10"/>
        <color theme="1"/>
        <rFont val="Arial"/>
        <family val="2"/>
      </rPr>
      <t>probably a duplicate of H12 17087</t>
    </r>
    <r>
      <rPr>
        <sz val="10"/>
        <color theme="1"/>
        <rFont val="Arial"/>
        <family val="2"/>
      </rPr>
      <t>)</t>
    </r>
  </si>
  <si>
    <t xml:space="preserve"> P11</t>
  </si>
  <si>
    <t>081-41-36.78W</t>
  </si>
  <si>
    <t>25-51-59.40N</t>
  </si>
  <si>
    <t>081-32-14.58W</t>
  </si>
  <si>
    <t>2023-05</t>
  </si>
  <si>
    <r>
      <t xml:space="preserve">New marker </t>
    </r>
    <r>
      <rPr>
        <b/>
        <sz val="10"/>
        <color theme="1"/>
        <rFont val="Arial"/>
        <family val="2"/>
      </rPr>
      <t>replaced missing marker</t>
    </r>
    <r>
      <rPr>
        <sz val="10"/>
        <color theme="1"/>
        <rFont val="Arial"/>
        <family val="2"/>
      </rPr>
      <t xml:space="preserve">. New position is ~350 ft ENE of lightlist position. Pile leaning 5 deg. </t>
    </r>
  </si>
  <si>
    <t>Missing completely. CZM could not remove 2018. 2020 was submerged pile with "Submerged Hazard" buoy. Now no buoy; was hazard removed? Photos are 2022 and 2020</t>
  </si>
  <si>
    <t xml:space="preserve">Good condition. Old pile (nearby at N 25° 52.044', W 81° 32.061') is a submerged hazard barely visible as shown in the 2020 photo when tide is ~3 ft. Tide here frequently reaches 4 ft. Last year pile was marked with a "Submerged Hazard" buoy. Now buoy is missing. Locals know of two boat damaged when hitting this pile. </t>
  </si>
  <si>
    <t>Submgd Hazard</t>
  </si>
  <si>
    <t>Ricci</t>
  </si>
  <si>
    <t>https://drive.google.com/file/d/1yv9PP-xsoeCM0jItI5LFUQXPDkSDlsS0/view?usp=drive_link</t>
  </si>
  <si>
    <t>https://drive.google.com/file/d/11nac4WSKfpqFAGtsHsh7OxqKYPQXSKfL/view?usp=drive_link</t>
  </si>
  <si>
    <t>https://drive.google.com/file/d/1kfqeWKZ3J1vPscV9SbnfdcQDfNGX4VGM/view?usp=drive_link</t>
  </si>
  <si>
    <t>Background faded to white both sides. Small sign.</t>
  </si>
  <si>
    <t>https://drive.google.com/file/d/1OZwozSqd5sDJ99ZVhao-f8vCKhMLieCB/view?usp=drive_link</t>
  </si>
  <si>
    <t>https://drive.google.com/file/d/143dOn48g1nsOHO-GUycAIuwTh8hEKpOL/view?usp=drive_link</t>
  </si>
  <si>
    <t>N 25° 56.610'</t>
  </si>
  <si>
    <t>W 81° 39.278'</t>
  </si>
  <si>
    <t>Buoy in place of daymarker missing since 2019. Number "6" is half peeled off. Buoy has moved 120 ft from position last year and is now close to charted position.</t>
  </si>
  <si>
    <t>https://drive.google.com/file/d/1wdWxboxN-Ae6E-RTGpB5xyVuD3XAMw5f/view?usp=drive_link</t>
  </si>
  <si>
    <t>Likw New signs</t>
  </si>
  <si>
    <t>https://drive.google.com/file/d/1cd0QZ_RJSUgYejQuBE0Q9uYz3viHomar/view?usp=drive_link</t>
  </si>
  <si>
    <t>Two new signs</t>
  </si>
  <si>
    <t>https://drive.google.com/file/d/1oIyq31Y_9TrymbCSOWz10blT4yQyswbE/view?usp=drive_link</t>
  </si>
  <si>
    <t xml:space="preserve"> Ricci</t>
  </si>
  <si>
    <t>New like-new signs. Nest partially obscures Number</t>
  </si>
  <si>
    <t>https://drive.google.com/file/d/1ZHMOT8eD5ouYMeF-1ZBgRiWhdP4imRVk/view?usp=drive_link</t>
  </si>
  <si>
    <t>https://drive.google.com/file/d/1PFZ9Dv5pmBp8OWHFC6p5pEKm19_F1I-i/view?usp=drive_link</t>
  </si>
  <si>
    <t xml:space="preserve">Like New signs on fiberglass pile. </t>
  </si>
  <si>
    <t>https://drive.google.com/file/d/1yIez5BaCqnVqGNuxJdOWMOtynslvfccg/view?usp=drive_link</t>
  </si>
  <si>
    <t>W 81° 41.517'</t>
  </si>
  <si>
    <t>https://drive.google.com/file/d/1dcpjXpksUzd00pS8vTB76VkLLsS8rQZQ/view?usp=drive_link</t>
  </si>
  <si>
    <t>Like new signs, but too small on N side where it is 1.2 miles from Collier Ave. bridge, with no intermediate daymarkers.</t>
  </si>
  <si>
    <t>https://drive.google.com/file/d/1oIBAuGWIvxA-lc4jZMKg2of3TFEIvrYu/view?usp=drive_link</t>
  </si>
  <si>
    <t>https://drive.google.com/file/d/16yG6AP-QzAZNFsfB9k1-0rHQe_gqPP79/view?usp=drive_link</t>
  </si>
  <si>
    <t>W 81° 42.297'</t>
  </si>
  <si>
    <t>https://drive.google.com/file/d/1RScsGsM0HwAEoSmrAJczXr-YITx6b1w2/view?usp=drive_link</t>
  </si>
  <si>
    <t>https://drive.google.com/file/d/1PO_b6Y03Qsc-wrcF2DAKVsoBIkpjlRsy/view?usp=drive_link</t>
  </si>
  <si>
    <t>https://drive.google.com/file/d/1L3nPhAyciI5flF3rToC-NmYc1T1Q7E9n/view?usp=drive_link</t>
  </si>
  <si>
    <t>https://drive.google.com/file/d/1C49H5ezVOH4vByWpbwj5vPhLY35eGB1C/view?usp=drive_link</t>
  </si>
  <si>
    <t>https://drive.google.com/file/d/1NIS9QNtpnRi3GrBBOOzNea8Hvh8JGya_/view?usp=drive_link</t>
  </si>
  <si>
    <t>https://drive.google.com/file/d/1SGxW8c0xnG-9qNWA9JzLXOWUQGsJVU6b/view?usp=drive_link</t>
  </si>
  <si>
    <t>https://drive.google.com/file/d/1lG-7yFiw5m-cxMx5E-xaif8YfZSok0QD/view?usp=drive_link</t>
  </si>
  <si>
    <t>W 81° 40.550'</t>
  </si>
  <si>
    <t>https://drive.google.com/file/d/1xd37Vnyd03nFvAitEsHkP83ZOvNgpVDr/view?usp=drive_link</t>
  </si>
  <si>
    <t>https://drive.google.com/file/d/1-c81Z_L8fBrIHlackEpmxku9JLM9lCsd/view?usp=drive_link</t>
  </si>
  <si>
    <t>https://drive.google.com/file/d/1hBh5gYKlGMHBVDB1xfN-8t2I-mFmbOqV/view?usp=drive_link</t>
  </si>
  <si>
    <t>N 25° 58.057'</t>
  </si>
  <si>
    <t>Background fading. One sign appears loose at bottom.</t>
  </si>
  <si>
    <t>https://drive.google.com/file/d/1jrZooq3XV99YRS3goe3_C1vj1wPEzAeR/view?usp=drive_link</t>
  </si>
  <si>
    <t>Signs bent small amount and number beginning to peel. Signs bent slightly.</t>
  </si>
  <si>
    <t>https://drive.google.com/file/d/1f6SMMJcu8cjUkXoHYsjYGfbfbs6Uj6tF/view?usp=drive_link</t>
  </si>
  <si>
    <t>One sign loose and upside down. Numbers low contrast. Some peeling.</t>
  </si>
  <si>
    <t>https://drive.google.com/file/d/101BwAMXbxz89nfH4DiXLtyk6VHE7M1rE/view?usp=drive_link</t>
  </si>
  <si>
    <t>W 81° 43.431'</t>
  </si>
  <si>
    <t>W 81° 43.459'</t>
  </si>
  <si>
    <t>https://drive.google.com/file/d/15nCls-RlnV0nWS-d2KCyTAjZHAUoUIGm/view?usp=drive_link</t>
  </si>
  <si>
    <t>https://drive.google.com/file/d/1LkPIPYV-Jj1bFyG2mfrZmuaoctywU4RS/view?usp=drive_link</t>
  </si>
  <si>
    <t>https://drive.google.com/file/d/1o0IfQBaIkg31ph8sQgdVMvbVIrSp03jH/view?usp=drive_link</t>
  </si>
  <si>
    <t>W 81° 43.440'</t>
  </si>
  <si>
    <t>Missing last year, now "Danger Shoal" sign replaced with danger buoy</t>
  </si>
  <si>
    <t>https://drive.google.com/file/d/1E9JaPxX-40_IIOOxydLIRpRLuanERErD/view?usp=drive_link</t>
  </si>
  <si>
    <t>https://drive.google.com/file/d/1iIyZnLKcCIdW-ZI8V59UNqeg5VRo0WJ6/view?usp=drive_link</t>
  </si>
  <si>
    <t>Number difficult to read on shadow side, as are many of the markers in this channel.</t>
  </si>
  <si>
    <t>https://drive.google.com/file/d/1GAoXuqQ9cEUuStMX91YbkTBhQuX41agF/view?usp=drive_link</t>
  </si>
  <si>
    <t>https://drive.google.com/file/d/18D_Ys_mQ-YDI6VEyYSJyAckd01OzCOcy/view?usp=drive_link</t>
  </si>
  <si>
    <t>Good. Number difficult to read on shaded side. One side bent slightly. Added to lightlist 2022 wk9.</t>
  </si>
  <si>
    <t>W 81° 44.040'</t>
  </si>
  <si>
    <t>https://drive.google.com/file/d/1piW2f7v5A6k5V2MZpeInzSo5Jj4FigvF/view?usp=drive_link</t>
  </si>
  <si>
    <t xml:space="preserve">Like-new, very small sign on new concrete pile. Background has good contrast compared to older signs.  Added to lightlist 2022 wk9. </t>
  </si>
  <si>
    <t>https://drive.google.com/file/d/1hAQ_0psTfpb-srtMbj0zpHQeJdK4FFl7/view?usp=drive_link</t>
  </si>
  <si>
    <t>https://drive.google.com/file/d/1sMzunCcgSfnVBdSQA59j3Lqx8N6T9I4S/view?usp=drive_link</t>
  </si>
  <si>
    <t>https://drive.google.com/file/d/1tUeliYjiKOITpvfg2JU_wSE88hisjHja/view?usp=drive_link</t>
  </si>
  <si>
    <t>https://drive.google.com/file/d/1v57F6nNe-h_eqK0GfCTnPUhxcPRpRdq9/view?usp=drive_link</t>
  </si>
  <si>
    <t>https://drive.google.com/file/d/1qYIjVxkhUc58lTZJKDwn8fKWTP_S51xt/view?usp=drive_link</t>
  </si>
  <si>
    <t>Good, except low contrast number.  Added to lightlist 2022 wk9. Pile leaning 25 deg.</t>
  </si>
  <si>
    <t>https://drive.google.com/file/d/1Qjrqi7xaiGEOBshd5mJKAMVh4A3EkBbs/view?usp=drive_link</t>
  </si>
  <si>
    <t>https://drive.google.com/file/d/1WWaWtU-81YWgrVUNx64GSvwekZjDHv0h/view?usp=drive_link</t>
  </si>
  <si>
    <t>N 25° 57.670'</t>
  </si>
  <si>
    <t>https://drive.google.com/file/d/1vNPM0sLjsZXfWfg9VNVUo7gNzux4vHJW/view?usp=drive_link</t>
  </si>
  <si>
    <t>https://drive.google.com/file/d/1VfGt8SUI9bPWbuIqy2Jqi3-536mI8Lhu/view?usp=drive_link</t>
  </si>
  <si>
    <t>Border beginning to peel one side, low contrast number, but otherwise good. Added to lightlist 2022 wk9.</t>
  </si>
  <si>
    <t>W 81° 44.208'</t>
  </si>
  <si>
    <t>https://drive.google.com/file/d/1wIYgnYGBPrY5aNPkmyCUuGw3uvyW9Ocy/view?usp=drive_link</t>
  </si>
  <si>
    <t>Like new signs on new concrete post</t>
  </si>
  <si>
    <t>https://drive.google.com/file/d/1eiglC-IN99FhPCDX4V-LGs9BqJlmmr_1/view?usp=drive_link</t>
  </si>
  <si>
    <t>W 81° 43.828'</t>
  </si>
  <si>
    <t>https://drive.google.com/file/d/1-0hXQGdybpBEEiL1UKuXgiUxCWXUyFmu/view?usp=drive_link</t>
  </si>
  <si>
    <t>https://drive.google.com/file/d/1RzoBPYEJgDpz1IW9VhP-dhDRjKWi6Ftr/view?usp=drive_link</t>
  </si>
  <si>
    <t>https://drive.google.com/file/d/12dJIGQsZuQK6KChaxahkGg5rTahWHbl-/view?usp=drive_link</t>
  </si>
  <si>
    <t>https://drive.google.com/file/d/1Ix_l2EajvSU-TTCB4bjLw7WDScuA6fSF/view?usp=drive_link</t>
  </si>
  <si>
    <t>https://drive.google.com/file/d/1fZr3ZfTsohxGAoUJhBYlgEPaiABEGeDJ/view?usp=drive_link</t>
  </si>
  <si>
    <t>https://drive.google.com/file/d/1o2Tn_8pSZ2at4gnEjgzjmnR_FLSruRZO/view?usp=drive_link</t>
  </si>
  <si>
    <t xml:space="preserve">Like new. </t>
  </si>
  <si>
    <t>https://drive.google.com/file/d/1OmYjRqkWywewXLQKNamrS5vM00GX7OS3/view?usp=drive_link</t>
  </si>
  <si>
    <t>https://drive.google.com/file/d/1-_x-Ws7AKe5Rnp246DPChcbf_jqZbrvD/view?usp=drive_link</t>
  </si>
  <si>
    <t>https://drive.google.com/file/d/1W1in0huoEeMNuunHg_3_hJ2K0xhTjNV6/view?usp=drive_link</t>
  </si>
  <si>
    <t>Signs replaced 2021 by CZM. Background peeling in spots. Backing board broken</t>
  </si>
  <si>
    <t>https://drive.google.com/file/d/1vRBppggA8hMmgPcxMZn66m-FRGxRHG8G/view?usp=drive_link</t>
  </si>
  <si>
    <t>New red buoy placed 2021 by CZM. Numeral "8" beginning to peel.</t>
  </si>
  <si>
    <t>https://drive.google.com/file/d/1cWUyiTABcJfyeN9VvjLO4tf5juy4Cind/view?usp=drive_link</t>
  </si>
  <si>
    <t>https://drive.google.com/file/d/1WYneeUCfBtXRB1mQsgD4et7VD3D08m3Z/view?usp=drive_link</t>
  </si>
  <si>
    <t>https://drive.google.com/file/d/1qzU61gYQLMmZLEmryyazv9M9G_HGTcc9/view?usp=drive_link</t>
  </si>
  <si>
    <t>https://drive.google.com/file/d/1v9NZ1BpaAAc_LWJY5LRPzn0Hb3iGwBtE/view?usp=drive_link</t>
  </si>
  <si>
    <t>https://drive.google.com/file/d/1_4FrsMMPUgLgeb1bxw9suv6aElyOzTdy/view?usp=drive_link</t>
  </si>
  <si>
    <t>https://drive.google.com/file/d/1sG44zt7ESVwBzdkQ0iBWDm_57BpV6_0-/view?usp=drive_link</t>
  </si>
  <si>
    <t>Submerged Rocks Danger
One side missing, other side bent and hanging crooked.(2nd photo taken 2023-03)</t>
  </si>
  <si>
    <t>https://drive.google.com/file/d/15be6xLkCnM3LV-CRQUdmtPLN3X4au8-u/view?usp=drive_link</t>
  </si>
  <si>
    <t>https://drive.google.com/file/d/1XsYPYe5DYRUAKGd-ror4fywFXatCzERb/view?usp=drive_link</t>
  </si>
  <si>
    <t>https://drive.google.com/file/d/1IrIZmiZ6zgoSnkvCGbLJ9rc_rE6rcHjY/view?usp=drive_link</t>
  </si>
  <si>
    <t>https://drive.google.com/file/d/1fL1hfrOHDcXz9U7eFfbkolD8xZsyCY_L/view?usp=drive_link</t>
  </si>
  <si>
    <t>https://drive.google.com/file/d/142kN4n7SFh19dvzC9FbKMwaijgLCkI9Q/view?usp=drive_link</t>
  </si>
  <si>
    <t>https://drive.google.com/file/d/1-jkkJ7MIgJY55i8vC3dz6hV-GQwJ6xCs/view?usp=drive_link</t>
  </si>
  <si>
    <t>Moran's Marina Channel Daybeacon 3</t>
  </si>
  <si>
    <t>Capri Pass Light 1</t>
  </si>
  <si>
    <t>Fl G 2.5s</t>
  </si>
  <si>
    <t>25-58-16.203N</t>
  </si>
  <si>
    <t>081-45-22.672W</t>
  </si>
  <si>
    <t>25-58-17.042N</t>
  </si>
  <si>
    <t>081-44-52.195W</t>
  </si>
  <si>
    <t>25-57-35.40N</t>
  </si>
  <si>
    <t>W 81° 44.870'</t>
  </si>
  <si>
    <t>Signs missing from fiberglass pile</t>
  </si>
  <si>
    <t>https://drive.google.com/file/d/19FOHEObuPufiHMXDIU62ulmFzUB0hExq/view?usp=drive_link</t>
  </si>
  <si>
    <t>https://drive.google.com/file/d/1F5B5RjLMsQgdfLVNG0sP6Dci42LlNwIT/view?usp=drive_link</t>
  </si>
  <si>
    <t>N 25° 50.839'</t>
  </si>
  <si>
    <t>W 81° 32.643'</t>
  </si>
  <si>
    <t>Red buoy replacing missing dayboard. Location is 900 ft SW of previous dayboard.</t>
  </si>
  <si>
    <t>https://drive.google.com/file/d/1Y__1-KhdmnH7rkre0_57uufK6CdFW_Wk/view?usp=drive_link</t>
  </si>
  <si>
    <t>2024-7</t>
  </si>
  <si>
    <t>W 81° 46.274'</t>
  </si>
  <si>
    <t>https://drive.google.com/file/d/1wNM3KeXZk91IZTbsnwMZZHYcj_gk1za1/view?usp=drive_link</t>
  </si>
  <si>
    <t>https://drive.google.com/file/d/1KM9P63o-haseUGCRgoGg9i9stVoFXZdn/view?usp=drive_link</t>
  </si>
  <si>
    <t>https://drive.google.com/file/d/1cVI4pj9bNUZLZCWjmbbO9My7qlqUqYXb/view?usp=drive_link</t>
  </si>
  <si>
    <t>Like new. Wood pile. Changed position</t>
  </si>
  <si>
    <t>Like new signs and light. Changed position.</t>
  </si>
  <si>
    <t>https://drive.google.com/file/d/1vo8D33-xXOhxvfrD8KEvHHSk1Ym5kh3s/view?usp=drive_link</t>
  </si>
  <si>
    <t>N 25° 58.414'</t>
  </si>
  <si>
    <t>W 81° 45.048'</t>
  </si>
  <si>
    <t>New fiberglass pile and signs. New postiton</t>
  </si>
  <si>
    <t>https://drive.google.com/file/d/1aoUdM_CnAhHEZfUmVqNH8VBXmSKovFiI/view?usp=drive_link</t>
  </si>
  <si>
    <t>N 25° 58.286'</t>
  </si>
  <si>
    <t>https://drive.google.com/file/d/1QZoLJrCUXOZZgkEHVyjuEIaOhbM9WCRh/view?usp=drive_link</t>
  </si>
  <si>
    <t>W 81° 44.799'</t>
  </si>
  <si>
    <t>https://drive.google.com/file/d/1YoiEBPGVA9Rq7WY6FNBePR2wa2qWh17l/view?usp=drive_link</t>
  </si>
  <si>
    <t>https://drive.google.com/file/d/1yDjaxVlXd0VtC9ugLvWpZDIn5IJX_z4T/view?usp=drive_link</t>
  </si>
  <si>
    <t>N 25° 58.325'</t>
  </si>
  <si>
    <t>Like new signs and wood pile</t>
  </si>
  <si>
    <t>https://drive.google.com/file/d/1mtlCQsjiDkbELdoS_MiEHZRsiutv_9m6/view?usp=drive_link</t>
  </si>
  <si>
    <t>Like new signs on FG pile with reflective tape</t>
  </si>
  <si>
    <t>Good condition. Two wood piles bolted together, 5 deg lean</t>
  </si>
  <si>
    <t>https://drive.google.com/file/d/1pFo5bXcFsU-1etJxm2sQ4SGqxQqQGHC7/view?usp=drive_link</t>
  </si>
  <si>
    <t>Green Buoy - lettering illegible</t>
  </si>
  <si>
    <t>https://drive.google.com/file/d/1tl3qvBy_9xSpd8MrgoRiB0AAmUT_9Viq/view?usp=drive_link</t>
  </si>
  <si>
    <t>W 81° 44.453'</t>
  </si>
  <si>
    <t>N 25° 58.601'</t>
  </si>
  <si>
    <t>https://drive.google.com/file/d/1R-q5qZPdzqsSo1356OO0wDG2Lsgus9Q9/view?usp=drive_link</t>
  </si>
  <si>
    <t>N 25° 58.635'</t>
  </si>
  <si>
    <t>W 81° 44.385'</t>
  </si>
  <si>
    <t>N 25° 58.845'</t>
  </si>
  <si>
    <t>W 81° 44.281'</t>
  </si>
  <si>
    <t>N 25° 58.817'</t>
  </si>
  <si>
    <t>W 81° 44.224'</t>
  </si>
  <si>
    <t>https://drive.google.com/file/d/1zMCIoyFAhpgQouLWFKd5HenJjsI48qXU/view?usp=drive_link</t>
  </si>
  <si>
    <t>N 25° 58.773'</t>
  </si>
  <si>
    <t>Border beginning to peel. Background faded. Pile leaning 10 deg.</t>
  </si>
  <si>
    <t>https://drive.google.com/file/d/1xZy6jSAcwJ2eNprGXCLpzDkFvn56A0O9/view?usp=drive_link</t>
  </si>
  <si>
    <t>N 25° 58.876'</t>
  </si>
  <si>
    <t>Small sign beginning to fade and border beginning to peel.</t>
  </si>
  <si>
    <t>https://drive.google.com/file/d/1xqovaOmr4_XjMqEXYF89zVLIu5bm9izX/view?usp=drive_link</t>
  </si>
  <si>
    <t>https://drive.google.com/file/d/1nqYJhu4ryb0vDZbTvveOnTPkM1xRgSvP/view?usp=drive_link</t>
  </si>
  <si>
    <t>https://drive.google.com/file/d/1rl2mxYAvRKIODcEGbotMyz276uax21y5/view?usp=drive_link</t>
  </si>
  <si>
    <t>https://drive.google.com/file/d/1ACqggQ1Fqz4YnZT2_ql-07IsuKWLWwp5/view?usp=drive_link</t>
  </si>
  <si>
    <t>Wood pile. Backgroung faded to white E side. New speed limit sign.</t>
  </si>
  <si>
    <t>N 25° 50.964'</t>
  </si>
  <si>
    <t>W 81° 32.538'</t>
  </si>
  <si>
    <t>https://drive.google.com/file/d/16z5rZX2eqXRxXlehK3h-6J5Hqhk8wjqK/view?usp=drive_link</t>
  </si>
  <si>
    <t>Sign on pile that was  previously G3. One sign is loose at bottom.</t>
  </si>
  <si>
    <t>https://drive.google.com/file/d/1wq1EgOYFOH12DJpYakB7-V1VpvXu5aOE/view?usp=drive_link</t>
  </si>
  <si>
    <t>Port of Isles</t>
  </si>
  <si>
    <t>2023-12</t>
  </si>
  <si>
    <t xml:space="preserve">Missing Completely. CZM 2018 says "not needed". Not needed. REMOVED FROM X-REF 2023 </t>
  </si>
  <si>
    <t>https://drive.google.com/file/d/1DkaXO4NkxCrOsOWyB78ljjYUxCSqBM6X/view?usp=drive_link</t>
  </si>
  <si>
    <t>One sign new. MW side number partially peeled</t>
  </si>
  <si>
    <t>https://drive.google.com/file/d/17HWuqNHGa7-d_Yqc6J_k_AS7E2Um2U89/view?usp=drive_link</t>
  </si>
  <si>
    <t>N 25° 51.965'</t>
  </si>
  <si>
    <t>Good condition, except paint is blistering around bolts and border is peeling one side. No wrap. 5 deg lean.</t>
  </si>
  <si>
    <t>https://drive.google.com/file/d/1Py0ZD07f16fHAHcm4b05s_Sfp4s4iiu2/view?usp=drive_link</t>
  </si>
  <si>
    <t>Missing completely AND NOT NEEDED. REMOVED FROM XREF LIST 2024 - NEW IMAGES SHOW NO DEPTH PROBLEM.</t>
  </si>
  <si>
    <t>https://drive.google.com/file/d/1cjikCYtq7-ACRvDnJ7_T04R6w9j9CW04/view?usp=drive_link</t>
  </si>
  <si>
    <t>N 25° 52.018'</t>
  </si>
  <si>
    <t>https://drive.google.com/file/d/1rbtStCExAxmFgGUHdmgPcishkh-8yCGs/view?usp=drive_link</t>
  </si>
  <si>
    <t>N 25° 52.075'</t>
  </si>
  <si>
    <t>W 81° 32.013'</t>
  </si>
  <si>
    <t>https://drive.google.com/file/d/11ONeczqb5tf2p1CAM1yEWNr40C9g2hQP/view?usp=drive_link</t>
  </si>
  <si>
    <t>https://drive.google.com/file/d/1bMmEDfR8yiK--5uCkz7_kjIQh70v9JV1/view?usp=drive_link</t>
  </si>
  <si>
    <t>https://drive.google.com/file/d/1tbbByEA9W4H5R6LPr9mpGDLbtyYVWrRJ/view?usp=drive_link</t>
  </si>
  <si>
    <t>https://drive.google.com/file/d/11HfIJhH-T_I-DlT62-xsK1gvQMumWNN4/view?usp=drive_link</t>
  </si>
  <si>
    <t>Missing completely. CZM could not remove 2018. 2020 was submerged pile with "Submerged Hazard" buoy. Now no buoy; was hazard removed? Photos are 2024 and 2020</t>
  </si>
  <si>
    <t>S side peeling. Pile eaning 15 deg. Signs good but border beginning to peel</t>
  </si>
  <si>
    <t>https://drive.google.com/file/d/1wwwAzfvoL9lWEO8lBUawLfNOI5YOoze2/view?usp=drive_link</t>
  </si>
  <si>
    <t>https://drive.google.com/file/d/1cFtnD1NbbMX-RdwS5vedXlT2WJgqW4M0/view?usp=drive_link</t>
  </si>
  <si>
    <t>https://drive.google.com/file/d/1hSwwuQGGOeC5HIUHtPAakaM6QYUdooW0/view?usp=drive_link</t>
  </si>
  <si>
    <t>https://drive.google.com/file/d/1I57DvXwHFHMtLrKutCgp9ojLaIFsvty7/view?usp=drive_link</t>
  </si>
  <si>
    <t>W 81° 31.872'</t>
  </si>
  <si>
    <t>https://drive.google.com/file/d/1lrIMnUAoLiVZ1kGcy1DqZ2-akF8d50MU/view?usp=drive_link</t>
  </si>
  <si>
    <t>https://drive.google.com/file/d/1V5MU75JkvrfZvUH0_C7035LnuIurwHXA/view?usp=drive_link</t>
  </si>
  <si>
    <t>https://drive.google.com/file/d/1QcUDELNWhjOuLgT2Wg-m9Hcu5XgqSCvN/view?usp=drive_link</t>
  </si>
  <si>
    <t>Leaning 5 deg. Signs &amp; wrap on wood pile in good condition</t>
  </si>
  <si>
    <t>https://drive.google.com/file/d/117opQivc0LVCafyIt6yZnj1T3irPOuZ5/view?usp=drive_link</t>
  </si>
  <si>
    <t>W 81° 31.233'</t>
  </si>
  <si>
    <t>https://drive.google.com/file/d/1RhGS6TuoccYPRAjzdYmZQc-ObkODAP4u/view?usp=drive_link</t>
  </si>
  <si>
    <t>Permanent red buoy with "24". Buoy is aproximately 1300 ft ENE of it's location last year. Based on aerial image, better position would be 25° 53.500', 81° 31.430'</t>
  </si>
  <si>
    <t>https://drive.google.com/file/d/1FfdUvefu6z3w51CnUxK7b9hXTg5wShUN/view?usp=drive_link</t>
  </si>
  <si>
    <t>Missing. Not needed. "Caution" buoy that marked the submerged pile last two years is now missing. Was hazard removed? Second photo is buoy that marked submerged hazzard 2021.</t>
  </si>
  <si>
    <t>https://drive.google.com/file/d/1_i90F2bAq6aFCcaoDs1NpU35Eameuvr5/view?usp=drive_link</t>
  </si>
  <si>
    <t>https://drive.google.com/file/d/1eFu7GybkUywTU1f2ncoC7GIWeN1v1i3t/view?usp=drive_link</t>
  </si>
  <si>
    <t>https://drive.google.com/file/d/1L5wdFLcRgR4AsztUzOYer0myF1WGtwhY/view?usp=drive_link</t>
  </si>
  <si>
    <t>N 25° 53.701'</t>
  </si>
  <si>
    <t>https://drive.google.com/file/d/1MS_Jl-Ef6PC7CNofd21OjezrgnWdGo6M/view?usp=drive_link</t>
  </si>
  <si>
    <t>N 25° 53.739'</t>
  </si>
  <si>
    <t>https://drive.google.com/file/d/14A-Z7ae_V20Ai_azBQK7fLiI_Rx269xd/view?usp=drive_link</t>
  </si>
  <si>
    <t>W 81° 31.103'</t>
  </si>
  <si>
    <t>https://drive.google.com/file/d/1Lkcuh_JlKc3ciGm7xrBW1nTUC7ZWmycq/view?usp=drive_link</t>
  </si>
  <si>
    <t>https://drive.google.com/file/d/1_Yi8O2xSbJureonqx-ZCfswM1ghz5O6l/view?usp=drive_link</t>
  </si>
  <si>
    <t>N 25° 53.930'</t>
  </si>
  <si>
    <t>W 81° 31.013'</t>
  </si>
  <si>
    <t>https://drive.google.com/file/d/1Bbv-ClMprLlYyZgM1cTT_czE4SYkmN1w/view?usp=drive_link</t>
  </si>
  <si>
    <t>N 25° 54.110'</t>
  </si>
  <si>
    <t>Background badly peeled SW side. Wood pile. 5 deg lean.</t>
  </si>
  <si>
    <t>https://drive.google.com/file/d/1sUme26jEKINLNxjiVeBbtzFJjVnWrr8A/view?usp=drive_link</t>
  </si>
  <si>
    <t>https://drive.google.com/file/d/1kjSpI2HRrjYxqVAUB_KhCwMsCtQ5B3I2/view?usp=drive_link</t>
  </si>
  <si>
    <t>W 81° 30.763'</t>
  </si>
  <si>
    <t>https://drive.google.com/file/d/1DyN3_QBnYAMQ1FW4sJqgoRK5IhvtYE39/view?usp=drive_link</t>
  </si>
  <si>
    <t>https://drive.google.com/file/d/1dtqzgf5OEeghM5CQ2aNbIK74VerT0fVK/view?usp=drive_link</t>
  </si>
  <si>
    <t>https://drive.google.com/file/d/1hwNY0O22jkwbRDy5-YNGYPaF00_JhegN/view?usp=drive_link</t>
  </si>
  <si>
    <t>https://drive.google.com/file/d/1Jd_7ExBzKACkVKRPBZmEHQAcOdHTIAij/view?usp=drive_link</t>
  </si>
  <si>
    <t>https://drive.google.com/file/d/1n1DujvTLGwO5-sCKwy_iYpmcUQr0LilO/view?usp=drive_link</t>
  </si>
  <si>
    <t>https://drive.google.com/file/d/1PLF-oVpjUuLohkXz-9VLQJZVkDrjuQHq/view?usp=drive_link</t>
  </si>
  <si>
    <t>Missing completely. Water is shallow on west side of location (which is outside of bend), so this marker is needed to prevent grounding. Would be more effective if placed at N 25° 54.584, W 81° 30.619',  ~100 ft NNW of old location.</t>
  </si>
  <si>
    <t>https://drive.google.com/file/d/1GIjxG-A8z5DAs5izzSFtq39jHcLC_1B9/view?usp=drive_link</t>
  </si>
  <si>
    <t>https://drive.google.com/file/d/1XV0Dw06tsHyMXUY5wS8A0waUx0NAKuE2/view?usp=drive_link</t>
  </si>
  <si>
    <t>https://drive.google.com/file/d/1SuFddfInI4HTdjQiNblRU_VzkPhcJaNz/view?usp=drive_link</t>
  </si>
  <si>
    <t>https://drive.google.com/file/d/1wr1fYjcSknAda47DB_Sp9Xn8zR5jQQnN/view?usp=drive_link</t>
  </si>
  <si>
    <t>https://drive.google.com/file/d/1gEfCLb20rdHKMmqQBZs62aScUifrpJbX/view?usp=drive_link</t>
  </si>
  <si>
    <t>W 81° 38.440'</t>
  </si>
  <si>
    <t>https://drive.google.com/file/d/18Uvz2kERHGDk4BuJ9ge22d9zbvj-OxQ1/view?usp=drive_link</t>
  </si>
  <si>
    <t>https://drive.google.com/file/d/1ohAR_eyaRzosFfKr_yRj7R7ux93gKMeo/view?usp=drive_link</t>
  </si>
  <si>
    <t>https://drive.google.com/file/d/158bvhb9Ye5mwH0_OoeEdbakVwcEOJAFi/view?usp=drive_link</t>
  </si>
  <si>
    <t xml:space="preserve">Like new signs on fiberglass pile. </t>
  </si>
  <si>
    <t>https://drive.google.com/file/d/1sTur6hItVpj25omXmEvQia5RRkQT7Pgp/view?usp=drive_link</t>
  </si>
  <si>
    <t>N 25° 54.905'</t>
  </si>
  <si>
    <t>https://drive.google.com/file/d/1XdTollW7-O9kKf1xsWRFPzcvdu2jA7ar/view?usp=drive_link</t>
  </si>
  <si>
    <t>https://drive.google.com/file/d/1KERTUj3y0piTwaHji4nmV6faj1ygE-rN/view?usp=drive_link</t>
  </si>
  <si>
    <t>https://drive.google.com/file/d/1kfNKPcEJx_gktnwqWHY4rYgTYMTT7S37/view?usp=drive_link</t>
  </si>
  <si>
    <t>https://drive.google.com/file/d/1Bs5VHrWKL7pnV3sWTXNPE8TkRuFZITI3/view?usp=drive_link</t>
  </si>
  <si>
    <t>New sign on wood pile</t>
  </si>
  <si>
    <t>https://drive.google.com/file/d/17vWr05LXN00KCNlqLrimZNlAUhNmpzMP/view?usp=drive_link</t>
  </si>
  <si>
    <t>https://drive.google.com/file/d/1DlAulBjXzPpFzh49BMzLNVQxUpfY84XM/view?usp=drive_link</t>
  </si>
  <si>
    <t>https://drive.google.com/file/d/1Kgt4hs0yWiQdFcg4jEvhCG8LXDujlQ5n/view?usp=drive_link</t>
  </si>
  <si>
    <t>https://drive.google.com/file/d/12JfbwLqNUC3ME6_BtS1or6iyVK-E64Y2/view?usp=drive_link</t>
  </si>
  <si>
    <t>https://drive.google.com/file/d/1l9uksFlajcDjHklg31ZHzOqYBGHA_eZS/view?usp=drive_link</t>
  </si>
  <si>
    <t xml:space="preserve">Like new signs with small numbers.Position is ~350 ft ENE of lightlist position. Pile leaning 5 deg. </t>
  </si>
  <si>
    <t>https://drive.google.com/file/d/17ib1Kw2GI2_PDSvmkFi7qSQI9WP9UzQF/view?usp=drive_link</t>
  </si>
  <si>
    <t>https://drive.google.com/file/d/1ec-X_lloJlx7sfPJMsbTFK3Miya3N_kL/view?usp=drive_link</t>
  </si>
  <si>
    <t>https://drive.google.com/file/d/1fMIM3qw_WkCRdAW2RARss8BJxi2GHona/view?usp=drive_link</t>
  </si>
  <si>
    <t>https://drive.google.com/file/d/1y_b9h5luffJTEBdazyCG4qleQpiOVUy2/view?usp=drive_link</t>
  </si>
  <si>
    <t>https://drive.google.com/file/d/1ir6BVhdlorDsiLg5vNMQRkcnMhMff9AI/view?usp=drive_link</t>
  </si>
  <si>
    <t>https://drive.google.com/file/d/1FC20oxK7F7dMpIp1-rdwriS0tIjRey3l/view?usp=drive_link</t>
  </si>
  <si>
    <t>https://drive.google.com/file/d/1zQaajRvbXjZWxwGL4reYL0MDnS8FjUq4/view?usp=drive_link</t>
  </si>
  <si>
    <t>https://drive.google.com/file/d/1TjKpDTKLOWXWieviQBu0HCUT64e_PQor/view?usp=drive_link</t>
  </si>
  <si>
    <r>
      <t xml:space="preserve">5 deg lean. Signs good. </t>
    </r>
    <r>
      <rPr>
        <b/>
        <sz val="10"/>
        <color theme="1"/>
        <rFont val="Arial"/>
        <family val="2"/>
      </rPr>
      <t>Replaced marke</t>
    </r>
    <r>
      <rPr>
        <sz val="10"/>
        <color theme="1"/>
        <rFont val="Arial"/>
        <family val="2"/>
      </rPr>
      <t>r that was missing last April. NOTE 2024: PROBABLY MISSING.</t>
    </r>
  </si>
  <si>
    <t>https://drive.google.com/file/d/1zlxIT8JYpCnpIePP8roU-okiN7kBAX89/view?usp=drive_link</t>
  </si>
  <si>
    <t xml:space="preserve">Missing completely. This was a very helpful marker for guiding boaters who want to go from Cape Ramano Channel to Snook Hole Channel. Markers 16 and old 17 appear to guide boaters across shallow water (based on satilite image and on Garmin chart). </t>
  </si>
  <si>
    <t>Good signs on wood pile.</t>
  </si>
  <si>
    <t>https://drive.google.com/file/d/1Gn_UqBQZybs_WRhwGuKtxMR4ZjGV83jL/view?usp=drive_link</t>
  </si>
  <si>
    <t>Two new signs on wood pile</t>
  </si>
  <si>
    <t>https://drive.google.com/file/d/1vNyknN5mfy0g2QAGcZ8eJnpvPg5jHSjS/view?usp=drive_link</t>
  </si>
  <si>
    <t>New signs. Pile leaning 5 deg.</t>
  </si>
  <si>
    <t>https://drive.google.com/file/d/1yAD8kfeNWx-VdMOUAxqi8uGZNeVW8AzS/view?usp=drive_link</t>
  </si>
  <si>
    <t>W 81° 40.875'</t>
  </si>
  <si>
    <t>New signs on fiberglass pile.</t>
  </si>
  <si>
    <t>https://drive.google.com/file/d/1rudK3VxgylVXbBnFyQimFV2oRNEIrgL6/view?usp=drive_link</t>
  </si>
  <si>
    <t xml:space="preserve">Like new fiberglass pile and signs. Good condition. </t>
  </si>
  <si>
    <t>https://drive.google.com/file/d/1jsqbmIhh-e4bcIBrUrPENHuYretn85dM/view?usp=drive_link</t>
  </si>
  <si>
    <t>Good condition. Small signs. Sign on S side of post "Caution Control depth is less than 18 inches at low water thru channel Local knowledge is necessary."</t>
  </si>
  <si>
    <t>https://drive.google.com/file/d/1kFit6vH3eP_tZwxa5oxNO_ippnhw1Lfz/view?usp=drive_link</t>
  </si>
  <si>
    <t>https://drive.google.com/file/d/1aeG_peG_sxrMgrYVLnlHA1-Pgszc9zez/view?usp=drive_link</t>
  </si>
  <si>
    <t>W 81° 41.679'</t>
  </si>
  <si>
    <t>Like new fiberglass pile and signs.</t>
  </si>
  <si>
    <t>https://drive.google.com/file/d/1hxUVkhBNLf8yiHKRt_ZFmCNhY4lPnDd9/view?usp=drive_link</t>
  </si>
  <si>
    <t xml:space="preserve"> Background peeling both sides.</t>
  </si>
  <si>
    <t>https://drive.google.com/file/d/1m1_MWH3k4OjF28o04raLKPvZXK2a6iSq/view?usp=drive_link</t>
  </si>
  <si>
    <t>https://drive.google.com/file/d/1B8tQfuzHQ7JAPNSwFeA8AoSa63iciZU6/view?usp=drive_link</t>
  </si>
  <si>
    <t>Completely Missing. Removed from Xref list</t>
  </si>
  <si>
    <t>Items Removed from X-Ref Table (which removes from "3. Most Recent Data" and from summaries)</t>
  </si>
  <si>
    <t>25-52-00.42N</t>
  </si>
  <si>
    <t>081-32-10.38W</t>
  </si>
  <si>
    <t>https://drive.google.com/file/d/1LUKtV5lN9utUgcz8K3PHyKAG-c5-qHlP/view?usp=drive_link</t>
  </si>
  <si>
    <t>https://drive.google.com/file/d/1799gFe2rYlQPA9giJ0pW3VYJqg49GPcC/view?usp=drive_link</t>
  </si>
  <si>
    <t>N 25° 53.112'</t>
  </si>
  <si>
    <t>W 81° 38.604'</t>
  </si>
  <si>
    <t>N 25° 53.331'</t>
  </si>
  <si>
    <t>25-58-24.834N</t>
  </si>
  <si>
    <t>081-45-03.216W</t>
  </si>
  <si>
    <t>https://drive.google.com/file/d/1OyaAQ6gZJapZUGs2y5mthLyj0QgGtx1x/view?usp=share_link</t>
  </si>
  <si>
    <t>https://drive.google.com/file/d/1PWI6SV5ofLoIWPG57M3TTgVFgPZoL7yb/view?usp=drive_link</t>
  </si>
  <si>
    <t>https://drive.google.com/file/d/1B68MCzxu20vj0IOGnUeRP6V1uME1pc0e/view?usp=drive_link</t>
  </si>
  <si>
    <t>https://drive.google.com/file/d/1QPBXldDrTELiaQVcLMrq0FGFH0DFOgFY/view?usp=drive_link</t>
  </si>
  <si>
    <t>https://drive.google.com/file/d/1muZHgIXa4LaK_VNpNE86suVE4-ja5xPv/view?usp=drive_link</t>
  </si>
  <si>
    <t>https://drive.google.com/file/d/15BprlSD4sWbB711Ip5iPSIATeUv_y4sP/view?usp=drive_link</t>
  </si>
  <si>
    <t>https://drive.google.com/file/d/1SIRwy0PxgSVqGmDhM3ewmyC_T7I98U0C/view?usp=drive_link</t>
  </si>
  <si>
    <t>https://drive.google.com/file/d/1TmgeZHvd5XYGYwFmwKFvBlf81MxY2Imd/view?usp=drive_link</t>
  </si>
  <si>
    <t>https://drive.google.com/file/d/1gOds5sjTECLMFdcHUtduK8vpCjRh0YO_/view?usp=drive_link</t>
  </si>
  <si>
    <t>https://drive.google.com/file/d/1yp8HICfNz9nIcNI9jWXwktDCZtOmJFBw/view?usp=drive_link</t>
  </si>
  <si>
    <t>https://drive.google.com/file/d/10QWwpaer66qJNbastDPujYeFicWOjUAQ/view?usp=drive_link</t>
  </si>
  <si>
    <t>Missing Completely. Was excellent condition 2022</t>
  </si>
  <si>
    <t>https://drive.google.com/file/d/1noz0A-QG10E7VFcECTYWma5n4mjf3gls/view?usp=drive_link</t>
  </si>
  <si>
    <t>https://drive.google.com/file/d/16h1AmOgU0qPlYf6In3Pr6UdjRy9v4cRR/view?usp=drive_link</t>
  </si>
  <si>
    <t>Missing. Not needed this position. But a G21 1500 ft NE would be helpful to keep boats off that shoal. R22 should be to the right of daymarker in photo, R20.</t>
  </si>
  <si>
    <t>https://drive.google.com/file/d/1k6oPgaZRB-_ja_8dlHY009YuhA4P35-9/view?usp=drive_link</t>
  </si>
  <si>
    <t>https://drive.google.com/file/d/1N8gdoGbj7SCmcoGpY8GX1OuYvEyWzwws/view?usp=drive_link</t>
  </si>
  <si>
    <t>https://drive.google.com/file/d/1R4Jw_AOIzRWWXig3RFIVQ_lCMOE1E7F-/view?usp=drive_link</t>
  </si>
  <si>
    <t>https://drive.google.com/file/d/1tIJAwThcAnIrx4MWtoYpKmNE1Sz-ay5l/view?usp=drive_link</t>
  </si>
  <si>
    <t>https://drive.google.com/file/d/1n4AC9gDWTXcKzCw3JSx7PhR1crwZwAbs/view?usp=drive_link</t>
  </si>
  <si>
    <t>https://drive.google.com/file/d/1an_vNU6NX_ywnofV9aeyPHVpXAe8DoDN/view?usp=drive_link</t>
  </si>
  <si>
    <t>https://drive.google.com/file/d/1jyvmC4R7fFegagedjvrBTwFpy-WvuoDl/view?usp=drive_link</t>
  </si>
  <si>
    <t>https://drive.google.com/file/d/1CPu6DZNG7iX7nExe1KPdfb3VOx4jDjq5/view?usp=drive_link</t>
  </si>
  <si>
    <t>https://drive.google.com/file/d/1w-cVUOakSJ9BLSvaoLz516ozs_3B-EsD/view?usp=drive_link</t>
  </si>
  <si>
    <t>https://drive.google.com/file/d/1aIJtOTGXsfoQ_Z6Y8YkLl1Mn2LUqkFoY/view?usp=drive_link</t>
  </si>
  <si>
    <t>https://drive.google.com/file/d/1QxnUHvQ6MZj8JrDI9D04l64_Im-TZiQZ/view?usp=drive_link</t>
  </si>
  <si>
    <t>https://drive.google.com/file/d/1YMwTP2YQr_1F_J1v8uxA9wQppSOqayIh/view?usp=drive_link</t>
  </si>
  <si>
    <t>https://drive.google.com/file/d/1foPGkDVyIYd4OkgAC-x50cl-M8uvGDHq/view?usp=drive_link</t>
  </si>
  <si>
    <t>https://drive.google.com/file/d/1jmjj63voVhlxYs5l8-D6c3kLXPkMwxJS/view?usp=drive_link</t>
  </si>
  <si>
    <t>https://drive.google.com/file/d/1Z7oxZPVs3jKeLBCtk9T2T_6u1q0aYCFZ/view?usp=drive_link</t>
  </si>
  <si>
    <t>https://drive.google.com/file/d/15SAY1eDTqtbzwW1cASHG2v0E8_7hZY8K/view?usp=drive_link</t>
  </si>
  <si>
    <t>https://drive.google.com/file/d/1MZL0cCDH-kzgPki_lOkRfcziy7pwMZ_K/view?usp=drive_link</t>
  </si>
  <si>
    <t>https://drive.google.com/file/d/1WnmN2qkenw_F75P5adbLGUiriUJ29M8G/view?usp=drive_link</t>
  </si>
  <si>
    <t>https://drive.google.com/file/d/1Uw3Y5WkAG_IDJFtY1EZs9vJ4rpTqX3Cp/view?usp=drive_link</t>
  </si>
  <si>
    <t>https://drive.google.com/file/d/12SG1ikxDmPZ0ZlFrosu_WQvPBc7wHkDc/view?usp=drive_link</t>
  </si>
  <si>
    <t>https://drive.google.com/file/d/14JNAk3UCap3_cvXuh4v1sdeyrXM315jU/view?usp=drive_link</t>
  </si>
  <si>
    <t>https://drive.google.com/file/d/1DJA0awecjr_eAmhbeAeFqOumdCWwEaE7/view?usp=drive_link</t>
  </si>
  <si>
    <t>https://drive.google.com/file/d/1usNZGyZ7EKHbf40oThlCETx8H0FWxw0f/view?usp=drive_link</t>
  </si>
  <si>
    <t>Green buoy. Position moved since 2023-02 to 500 ft east of charted position</t>
  </si>
  <si>
    <t>Green buoy - faded, paint peeling, small number. Moved since 2023-02 to 750 ft east of charted position.</t>
  </si>
  <si>
    <t>Outer marker. Previously a red light light, now a green light. Three signs. 5 deg lean.</t>
  </si>
  <si>
    <t>Missing completely. No lights marking this hazard.</t>
  </si>
  <si>
    <t>https://drive.google.com/file/d/1XUuffsxHMUkttr8KHJrhKXvWnFHvKvxR/view?usp=drive_link</t>
  </si>
  <si>
    <t>https://drive.google.com/file/d/1LXPK_yaJksJcYyTuC83LAnOYHZY19T0Z/view?usp=drive_link</t>
  </si>
  <si>
    <t>https://drive.google.com/file/d/1S80rTd11EYn4IDneegTLUbLSvDc5PI-9/view?usp=drive_link</t>
  </si>
  <si>
    <t>Missing Completely. Was new a year ago</t>
  </si>
  <si>
    <t>Missing completely - had new signs a year ago</t>
  </si>
  <si>
    <t>Completely missing. Last year had good signs but was leaning 30 deg.</t>
  </si>
  <si>
    <t>https://drive.google.com/file/d/1Ijy6BqQR1bb6GkZ2nTdZ3JDMfJbuOscs/view?usp=drive_link</t>
  </si>
  <si>
    <t>One sign missing, other sign bent</t>
  </si>
  <si>
    <t>https://drive.google.com/file/d/1jt-JabThwrFU_eobBwqlBmPrxrZeallR/view?usp=drive_link</t>
  </si>
  <si>
    <t>https://drive.google.com/file/d/1HRV1dP_NEBsDikiPVN20PcsSaAmZwINS/view?usp=drive_link</t>
  </si>
  <si>
    <t>Good signs on fiberglass pile. Pile has been straightened to have minimal lean.</t>
  </si>
  <si>
    <t>https://drive.google.com/file/d/1vJHnkYEKEoAKHuRvTdI8gZV4Qu3ucQyY/view?usp=drive_link</t>
  </si>
  <si>
    <t>https://drive.google.com/file/d/1_L5aE8YTXE-2MTHLCeH9Qc2QfO5VoXhk/view?usp=drive_link</t>
  </si>
  <si>
    <t>https://drive.google.com/file/d/10i5byl5Z_2g9ybmgNERoMBMM8Pwfchgi/view?usp=drive_link</t>
  </si>
  <si>
    <t>https://drive.google.com/file/d/1o8vThZstCxwzC-6luzbJzdqHcgDfdKXD/view?usp=drive_link</t>
  </si>
  <si>
    <t>https://drive.google.com/file/d/1pwGVSyuv4PdA9Nq5EB6qzGeRiZHy2U6-/view?usp=drive_link</t>
  </si>
  <si>
    <t>https://drive.google.com/file/d/1PYR85JiIAlre6Bfau2MpOfn2XjVTrRbt/view?usp=drive_link</t>
  </si>
  <si>
    <t>https://drive.google.com/file/d/1h5Jp2fX43lkTTeGl2FK5KGmaSJxOum2K/view?usp=drive_link</t>
  </si>
  <si>
    <t>https://drive.google.com/file/d/15vYk02jtWaUH7Sn62LguLOYOCDKSDSLM/view?usp=drive_link</t>
  </si>
  <si>
    <t>One side missing. Wood pile. Border peeling other side.</t>
  </si>
  <si>
    <t>Like new signs. Fiberglass pile</t>
  </si>
  <si>
    <t>https://drive.google.com/file/d/1QE2Qs0EyBCpmb0IOWtvs83HesisO2eRY/view?usp=drive_link</t>
  </si>
  <si>
    <t xml:space="preserve"> Like-new fiberglass pile and signs. Screws at bottom missing - signs crooked. </t>
  </si>
  <si>
    <t>https://drive.google.com/file/d/1Vj2ilMvwfUVjzOD6QwTzrn1N9D_UIKW1/view?usp=drive_link</t>
  </si>
  <si>
    <t>Good condition except border beginning to peel. Branches stuck on pile. Should be moved SE about 300 ft - would be more visible from south and would be less likely to entice boats from west to cross shallow water. Or moving it to light list position would be acceptable.</t>
  </si>
  <si>
    <t>https://drive.google.com/file/d/1EU0HLJqp26q-NBDNIk4dshKI3SfVT-dm/view?usp=drive_link</t>
  </si>
  <si>
    <t xml:space="preserve">Signs in good condition. 30 mph in channel speed sign nearby. </t>
  </si>
  <si>
    <t>https://drive.google.com/file/d/1H5970ojE5fMjt60Q5Zv8dsl7PKY2tjhR/view?usp=drive_link</t>
  </si>
  <si>
    <t>https://drive.google.com/file/d/1Su7QPV6X3E15EvxjZmicA2K0LtwGfskq/view?usp=drive_link</t>
  </si>
  <si>
    <t>https://drive.google.com/file/d/17XXAJrZouRZfqWS9boEOhdf1I1Ds3cZ-/view?usp=drive_link</t>
  </si>
  <si>
    <t>https://drive.google.com/file/d/1QwQEi8Fq5cvSyC3G8avrbDVZ8Ph2-_Vr/view?usp=drive_link</t>
  </si>
  <si>
    <t xml:space="preserve"> Good signs on wood pile. Old steel pile nearby.</t>
  </si>
  <si>
    <t>W 81° 41.493'</t>
  </si>
  <si>
    <t>https://drive.google.com/file/d/1K6H2DXI_SmqJki2gV69chOh0_GkpwD0E/view?usp=drive_link</t>
  </si>
  <si>
    <t>https://drive.google.com/file/d/17MehMaGB-Gt35vTm_6UDOkN1ox37uHub/view?usp=drive_link</t>
  </si>
  <si>
    <t>https://drive.google.com/file/d/1pP6My9t06RmBzGUU2EUAxJSGXnh5iLvk/view?usp=drive_link</t>
  </si>
  <si>
    <t>https://drive.google.com/file/d/1osJzWRJWo7X0mfVYgFaITlV5GH46bxn-/view?usp=drive_link</t>
  </si>
  <si>
    <t>https://drive.google.com/file/d/16gsCJ3Zv2Cn7Vc9wE6HW9LeBBLGcWN41/view?usp=drive_link</t>
  </si>
  <si>
    <t>https://drive.google.com/file/d/1CsLNGzjIJ5tk9s-F6Z2dX7V-vpc9W4TJ/view?usp=drive_link</t>
  </si>
  <si>
    <t>https://drive.google.com/file/d/1p2BCP06jKE9ZFeBLz6eqlsLEV9v8e3_y/view?usp=drive_link</t>
  </si>
  <si>
    <t>https://drive.google.com/file/d/1t02_2vD3f4k_BXOJ9vo0gT8pw7B-yqyJ/view?usp=drive_link</t>
  </si>
  <si>
    <t>https://drive.google.com/file/d/17znKx15s5B30mGHFuTCS8D1oDX97ghvd/view?usp=drive_link</t>
  </si>
  <si>
    <t>https://drive.google.com/file/d/1CmdOrX18gIOjxZKgSdQl5PtHYKgNscXi/view?usp=drive_link</t>
  </si>
  <si>
    <t xml:space="preserve">Signs good. Wood pile leaning 5 deg </t>
  </si>
  <si>
    <t>https://drive.google.com/file/d/1MbWkdInz6wgnhGtokz8-Tkt8abaH-a4Z/view?usp=drive_link</t>
  </si>
  <si>
    <t>https://drive.google.com/file/d/1V9iau1Cv4yupbnY-JpNQFAi-kwWgCIfA/view?usp=drive_link</t>
  </si>
  <si>
    <t>https://drive.google.com/file/d/1GL2b6MjTMsTR9yS5PAfJBZLK8OMxPgkH/view?usp=drive_link</t>
  </si>
  <si>
    <t>Like new signs.</t>
  </si>
  <si>
    <t>https://drive.google.com/file/d/1T6Ofb7KfPNqi1RdiWekz6NQDaLU7M5iN/view?usp=drive_link</t>
  </si>
  <si>
    <t>New signs on FG pile. Old rusting steel pile still in place ~100 ft east</t>
  </si>
  <si>
    <t>https://drive.google.com/file/d/1DS2r6rX9ZqTaqbpv0gj9Bwm3_UuiKXP4/view?usp=drive_link</t>
  </si>
  <si>
    <t>https://drive.google.com/file/d/15VXh11D1mcJbMiKka3Fd5VIjKjqKmuvQ/view?usp=drive_link</t>
  </si>
  <si>
    <t>https://drive.google.com/file/d/1Hi5RLvwlr5XqWd28KjJGIRvxRuHKFQPz/view?usp=drive_link</t>
  </si>
  <si>
    <t>https://drive.google.com/file/d/1ZHZisLAqJ-pyLr4OadcDpLMVJ4pWrN5I/view?usp=drive_link</t>
  </si>
  <si>
    <t>https://drive.google.com/file/d/1jLZdykDMEN_ptsoQ9bvvW_HFXYXoa8pD/view?usp=drive_link</t>
  </si>
  <si>
    <t>Good Condition. Wood pile, some spintering</t>
  </si>
  <si>
    <t>https://drive.google.com/file/d/12Cu5Xrxsa8D7MKMXLkAXuPjgwHBYCeDf/view?usp=drive_link</t>
  </si>
  <si>
    <t>https://drive.google.com/file/d/1WhFNvHFgKOBiy9z_Vhag9SODW2IXv2Lt/view?usp=drive_link</t>
  </si>
  <si>
    <t>https://drive.google.com/file/d/1DFft3GDuqmgKQ-yxySX0INUcJKhFmX9o/view?usp=drive_link</t>
  </si>
  <si>
    <t>https://drive.google.com/file/d/1ab85Fdw09y_tiOj0P7SkBBrVO1NBREr4/view?usp=drive_link</t>
  </si>
  <si>
    <t xml:space="preserve">Green light. Sign good except there is a hole through the sign at the number 7. Wood pile. </t>
  </si>
  <si>
    <t xml:space="preserve"> Like-new signs on tall pile</t>
  </si>
  <si>
    <t>https://drive.google.com/file/d/1_D2ip8Kq7tjWRKOWSbYRHKuA3enY1j75/view?usp=drive_link</t>
  </si>
  <si>
    <t>https://drive.google.com/file/d/1eR-27FLInq752zAJGgGq7Zrk5hDzBO5E/view?usp=drive_link</t>
  </si>
  <si>
    <t>https://drive.google.com/file/d/1551s4rMxqV61HI4qfrJ8jphCWbruhf6q/view?usp=drive_link</t>
  </si>
  <si>
    <t>https://drive.google.com/file/d/1MDuUG_ffjZIEXQZ4ST4gCDxnoIwkbo-C/view?usp=drive_link</t>
  </si>
  <si>
    <t>W 81° 25.641'</t>
  </si>
  <si>
    <t>https://drive.google.com/file/d/1aDyiCIYhqYOr7rLTI5FUttsSbm_EdKaC/view?usp=drive_link</t>
  </si>
  <si>
    <t>N 25° 49.700'</t>
  </si>
  <si>
    <t>https://drive.google.com/file/d/15-L8zC6rrYtH5FjgFdOz8lBzyjnacQI5/view?usp=drive_link</t>
  </si>
  <si>
    <t>W 81° 25.476'</t>
  </si>
  <si>
    <t>https://drive.google.com/file/d/1ZiMPnaex5auHErugAw5Cz6RmE4V3fn7G/view?usp=drive_link</t>
  </si>
  <si>
    <t>N 25° 49.972'</t>
  </si>
  <si>
    <t>https://drive.google.com/file/d/1tomdvohxY96KF7t9TVsWTJO5JkmOBag6/view?usp=drive_link</t>
  </si>
  <si>
    <t>https://drive.google.com/file/d/1N7mBn6Re5wLpR34O_RlcGoYYZR4HuTNi/view?usp=drive_link</t>
  </si>
  <si>
    <t>https://drive.google.com/file/d/1p8Ga5MqTWIW63Lq-9hBCB4O5RDx64mq_/view?usp=drive_link</t>
  </si>
  <si>
    <t>Like new signs. Wood pile.</t>
  </si>
  <si>
    <t>https://drive.google.com/file/d/1EyxEua4x98ewnj5P6x6Ovk9pEQforddI/view?usp=drive_link</t>
  </si>
  <si>
    <t>Like new signs. Concrete pile. 15 deg lean.</t>
  </si>
  <si>
    <t>https://drive.google.com/file/d/1GPPWIBmdusLLdLZUFwstMTooS9smE2d7/view?usp=drive_link</t>
  </si>
  <si>
    <t>https://drive.google.com/file/d/1CEAWZONOvzpVgHdRHDzh41BMVFgC0mFm/view?usp=drive_link</t>
  </si>
  <si>
    <t>https://drive.google.com/file/d/1v0peMHEhEFMEkTP1qUbWpXi2V00JFahH/view?usp=drive_link</t>
  </si>
  <si>
    <t xml:space="preserve">Border peeling W side. Wood pile is short - less than 1.5  ft above high tide. </t>
  </si>
  <si>
    <t>https://drive.google.com/file/d/12XsxVN_GPIOURN6cSGt4THCRffa9iYSO/view?usp=drive_link</t>
  </si>
  <si>
    <t>Metal I-beam rusting away near base. Signs are good</t>
  </si>
  <si>
    <t>https://drive.google.com/file/d/1Xn9IOoq3K0uZdPbajhHftBYsqtVHSlxt/view?usp=drive_link</t>
  </si>
  <si>
    <t xml:space="preserve">  Signs like new. Steel I-beam pile rusted 1/2 through at base.</t>
  </si>
  <si>
    <t>https://drive.google.com/file/d/1k4uac8FxKQKAxPkp_mhZOE3ghQe0Skcc/view?usp=drive_link</t>
  </si>
  <si>
    <t>Steel I-beam pile rusting significantly. Signs OK.</t>
  </si>
  <si>
    <t>https://drive.google.com/file/d/1RN5efh7GJ3iyGQaJ53cYP5L638LvrRiB/view?usp=drive_link</t>
  </si>
  <si>
    <t xml:space="preserve">Like new signs. Steel I-beam pile rusting. </t>
  </si>
  <si>
    <t>https://drive.google.com/file/d/1QawgUG2HW2qfO8MZpKMwUETm3-S-JhUW/view?usp=drive_link</t>
  </si>
  <si>
    <t>https://drive.google.com/file/d/18FoutK9iZrtiEP20jpmhYoQu31R5LdMI/view?usp=drive_link</t>
  </si>
  <si>
    <t>https://drive.google.com/file/d/1Sb2cDw_9zjTyufSsK29DSBKMXkspqhs_/view?usp=drive_link</t>
  </si>
  <si>
    <t>https://drive.google.com/file/d/1qO-Ef9bKVJjJoVPcqnKW2SykKnYk5vz0/view?usp=drive_link</t>
  </si>
  <si>
    <t>https://drive.google.com/file/d/1-sdZV7DLgwyiYA6RcUILozF8ZvjnHTGU/view?usp=drive_link</t>
  </si>
  <si>
    <t>https://drive.google.com/file/d/1Ht78fcD4l-PqCXp7MFvGiascOBLgryKr/view?usp=drive_link</t>
  </si>
  <si>
    <t xml:space="preserve"> Dayboards like new. Wood pile. Bird droppings.
Pile lean has been corrected.</t>
  </si>
  <si>
    <t>N sign background lifting. Concrete pile leaning 30 deg.</t>
  </si>
  <si>
    <t>https://drive.google.com/file/d/1dsHmdB9NZIQm66fvohURTSp_0shL3BP1/view?usp=drive_link</t>
  </si>
  <si>
    <t>https://drive.google.com/file/d/1P-mFbOcGe95q9OOjCsu-OfrhW2yRYanN/view?usp=drive_link</t>
  </si>
  <si>
    <t>N 25° 51.281'</t>
  </si>
  <si>
    <t>https://drive.google.com/file/d/1zhT0n1XRJ3Ut7reurDISQqrDB5kZofYQ/view?usp=drive_link</t>
  </si>
  <si>
    <t>N 25° 51.445'</t>
  </si>
  <si>
    <t>https://drive.google.com/file/d/11A2wl7WqfQ-LtpdgxzgmFXoeUZNrw6_w/view?usp=drive_link</t>
  </si>
  <si>
    <t>https://drive.google.com/file/d/1SOqR0OGfSBdImWWzaeGKyJr0GTN_b2rW/view?usp=drive_link</t>
  </si>
  <si>
    <t>https://drive.google.com/file/d/1XvqdnIeH04L4TC74_Qp035bLC2MPsA5r/view?usp=drive_link</t>
  </si>
  <si>
    <t>https://drive.google.com/file/d/155Q_3Qc_DUVmqUcuJNA65AlNUg4TW1OQ/view?usp=drive_link</t>
  </si>
  <si>
    <t>Like new signs. Wood pile</t>
  </si>
  <si>
    <t>https://drive.google.com/file/d/1K_4Ow1hFYdcJojv4Q6OHf7GfpUAgK-z2/view?usp=drive_link</t>
  </si>
  <si>
    <t>N 25° 51.923'</t>
  </si>
  <si>
    <t>Like-new dayboards. Concrete pile leaning 10 deg</t>
  </si>
  <si>
    <t>https://drive.google.com/file/d/1_59FTnqEWe6TPJ5uEaf4kSUPNlCI5bz7/view?usp=drive_link</t>
  </si>
  <si>
    <t>Concrete pile leaning 5 deg. Signs good.</t>
  </si>
  <si>
    <t>https://drive.google.com/file/d/1U8IJztSOHhEx9NMsRgMxkhY7HHi_WQJy/view?usp=drive_link</t>
  </si>
  <si>
    <t>N 25° 52.017'</t>
  </si>
  <si>
    <t>https://drive.google.com/file/d/1865WMGVUgzvXJPPGjIcX7X-dp-JKY3VR/view?usp=drive_link</t>
  </si>
  <si>
    <t>W 81° 23.114'</t>
  </si>
  <si>
    <t>https://drive.google.com/file/d/17N3-TX3GZjO0WxKV2b2uj0DbDIZHNCv8/view?usp=drive_link</t>
  </si>
  <si>
    <t>https://drive.google.com/file/d/1e2y32EQ42NicE7IdmPCsqW0zLEolIDpC/view?usp=drive_link</t>
  </si>
  <si>
    <t>https://drive.google.com/file/d/1Ezf2_7-5BKnzVypelwkdRHz2iBY1rR7_/view?usp=drive_link</t>
  </si>
  <si>
    <t>West sign hanging upside down. New marker installed Nov 2019.</t>
  </si>
  <si>
    <t>https://drive.google.com/file/d/1M31IpJ8qSrxs3hYjNN5O85pdwkRyuC6j/view?usp=drive_link</t>
  </si>
  <si>
    <t>https://drive.google.com/file/d/1iOc-hpsdaf479ubmMf9WTERIsPwoC8oN/view?usp=drive_link</t>
  </si>
  <si>
    <t>https://drive.google.com/file/d/1WRECRNLka3beam1gQOsq6x5tjdlZHHdB/view?usp=drive_link</t>
  </si>
  <si>
    <t>"5" mostly peeled off S side. Wood pile</t>
  </si>
  <si>
    <t>https://drive.google.com/file/d/1eA78j6mlVN6_z5iXNvwsDUWqvUCNuGMF/view?usp=drive_link</t>
  </si>
  <si>
    <t>https://drive.google.com/file/d/1pPfRi-bWrbXiKf2-n8pN6t79SVtqMaPS/view?usp=drive_link</t>
  </si>
  <si>
    <t>Sign missing south side</t>
  </si>
  <si>
    <t>https://drive.google.com/file/d/1PAYLKbQLrBbSpEkLKVZOtBYq849r5wg7/view?usp=drive_link</t>
  </si>
  <si>
    <t>https://drive.google.com/file/d/1ouihrXGiQwBAE9DAp3qob-pR4x6JJT6m/view?usp=drive_link</t>
  </si>
  <si>
    <t>https://drive.google.com/file/d/1qPgQ3DlkVzk2LEJ0Edg5LqwdoR_zWPD6/view?usp=drive_link</t>
  </si>
  <si>
    <t xml:space="preserve">Missing completely and is shown on the chart in it's 2019 position, which appears to be a good postion based on aerial photos.  </t>
  </si>
  <si>
    <t>https://drive.google.com/file/d/1kc5rS8IcF6T5UcgG-SLLEZcdFyJ82OeB/view?usp=drive_link</t>
  </si>
  <si>
    <t>Fiberglass pile leaning 35 deg. Otherwise signs and pile are in good condition.</t>
  </si>
  <si>
    <t>https://drive.google.com/file/d/13ucLuVHkUEl6dj7lfo1MA_WVBZ4P5lsY/view?usp=drive_link</t>
  </si>
  <si>
    <t>https://drive.google.com/file/d/1fMt2G-U88KXuIx-3XWM13WI8k37ysa7U/view?usp=drive_link</t>
  </si>
  <si>
    <t>https://drive.google.com/file/d/1kPNXJw81G_bOXD0wDajT4MHy1ii9xlD2/view?usp=drive_link</t>
  </si>
  <si>
    <t>https://drive.google.com/file/d/1j-FEHSNcW3pM3jSOAZFP3z6nPhT3YfO6/view?usp=drive_link</t>
  </si>
  <si>
    <t>N 25° 50.524'</t>
  </si>
  <si>
    <t>https://drive.google.com/file/d/1f6h5WemAI2Ber-gxWNhqK1ibIK-AKR9N/view?usp=drive_link</t>
  </si>
  <si>
    <t>https://drive.google.com/file/d/1SN8UcjBGeCBQgRK2kBMr-QGsEHvFVUE2/view?usp=drive_link</t>
  </si>
  <si>
    <t>Number missing N side. Wood pile.</t>
  </si>
  <si>
    <t>Number mostly missing N side. Wood pile.</t>
  </si>
  <si>
    <t>W 81° 23.250'</t>
  </si>
  <si>
    <t>https://drive.google.com/file/d/1bZAKXCh5eOPfNbYe6u0wNTrIaS3JOLQ2/view?usp=drive_link</t>
  </si>
  <si>
    <t>https://drive.google.com/file/d/1Q0hLlodbnX3pPp627x6XRX9NKjAkddEW/view?usp=drive_link</t>
  </si>
  <si>
    <t>Small sign in good condition, Pile also has speed  zone "30 mph in channel" both sides</t>
  </si>
  <si>
    <t>https://drive.google.com/file/d/16kjSYeDuYVipSk9u7zN62dflSOKbZ1-I/view?usp=drive_link</t>
  </si>
  <si>
    <t>Like new signs on wood pile
CZM repaired 2024-04-04</t>
  </si>
  <si>
    <t>Like-new signs on wood pile
CZM repaired 2024-04-04</t>
  </si>
  <si>
    <t>TR = Triangel  Red</t>
  </si>
  <si>
    <t>SG = Square  Green</t>
  </si>
  <si>
    <t>JG = Junction_(square_or_triangle)  Green</t>
  </si>
  <si>
    <t>NW = No_lateral_significance_(diamond_or_rectangle)  White</t>
  </si>
  <si>
    <t>MR = Safe_Water_(octagonal)  Red</t>
  </si>
  <si>
    <t>NR = No_lateral_significance_(diamond_or_rectangle)  Red</t>
  </si>
  <si>
    <t>Structure Abbreviations</t>
  </si>
  <si>
    <t>https://drive.google.com/file/d/1nBL57fA5T2-lMN2vYpk8QnrAEZqY-n6c/view?usp=drive_link</t>
  </si>
  <si>
    <t xml:space="preserve"> </t>
  </si>
  <si>
    <t>Background peeling significantly south side. Old pile is still in place about 50 ft north of current marker. 5 deg lean.</t>
  </si>
  <si>
    <t>https://drive.google.com/file/d/1b8QvdY4hfzRZJbaAD-OskQFCs794BZkB/view?usp=drive_link</t>
  </si>
  <si>
    <t>https://drive.google.com/file/d/1M9yf3XX-V1b-siavrbcW3OS12Co8so6X/view?usp=drive_link</t>
  </si>
  <si>
    <t>Good signs. Fiberglass pile leaning 20 deg</t>
  </si>
  <si>
    <t>https://drive.google.com/file/d/1whfCDgDO7PLB-BchThDHTiIDatexLSvg/view?usp=drive_link</t>
  </si>
  <si>
    <t>https://drive.google.com/file/d/1KN-RXgoRaqFCdLMl38q2xqu5BE-Y_Glx/view?usp=drive_link</t>
  </si>
  <si>
    <t>https://drive.google.com/file/d/1mrYbAj5Y-0WpO7spSQA0Lk47UvraWBAh/view?usp=drive_link</t>
  </si>
  <si>
    <t>https://drive.google.com/file/d/1XF-UfT5RQTFYauHRVO3j3xHGRM6XEdn3/view?usp=drive_link</t>
  </si>
  <si>
    <t>https://drive.google.com/file/d/12Gm1c6DEATLQLUzlZSq5LL6t-EeaRtC8/view?usp=drive_link</t>
  </si>
  <si>
    <t>https://drive.google.com/file/d/13BGjfpkAf76DIwRiouHRZO0Oj4_pAPqV/view?usp=drive_link</t>
  </si>
  <si>
    <t>https://drive.google.com/file/d/1KJ_lDqFp8hdCu2aK76QJ4tXmU9YMYWKl/view?usp=drive_link</t>
  </si>
  <si>
    <t>https://drive.google.com/file/d/11ooIQSURRnR69imwnnUxoI71DmbLyUeY/view?usp=drive_link</t>
  </si>
  <si>
    <t>Good condition except border peeling. Should be moved SE about 300 ft - would be more visible from south and would be less likely to entice boats from west to cross shallow water. Or moving it to light list position would be acceptable.</t>
  </si>
  <si>
    <t>https://drive.google.com/file/d/1UGCUsMe1J6YEl-c7EvvEzxM75u9r4qSC/view?usp=drive_link</t>
  </si>
  <si>
    <t>https://drive.google.com/file/d/14-Nx_1Z-kLxbEayDEwX_U9l7ppE1TZCT/view?usp=drive_link</t>
  </si>
  <si>
    <t>https://drive.google.com/file/d/1QLdDTgvxWTuSaLjff8VerSw9_8W8YgQe/view?usp=drive_link</t>
  </si>
  <si>
    <t>https://drive.google.com/file/d/1nvg9ACQXRlxuZmYYicvuzf5luMLPvB-l/view?usp=drive_link</t>
  </si>
  <si>
    <t>https://drive.google.com/file/d/1p4PYy8L9O1CQsEDUq06RhoEaYtNik2NI/view?usp=drive_link</t>
  </si>
  <si>
    <t>https://drive.google.com/file/d/1Ogjp2kBqYwh_6EvQsMTFPDYBGEIEwS1r/view?usp=drive_link</t>
  </si>
  <si>
    <t>https://drive.google.com/file/d/1AYoMCEXEW6NvjNx1TPaGmMLb0upupw1f/view?usp=sharing</t>
  </si>
  <si>
    <t>like new new signs on FG pile. Wood. Black wrap over most of length beginning to unwind.</t>
  </si>
  <si>
    <t>https://drive.google.com/file/d/1zmrmbAr469GCyt_iaAEBzSYLMZht6VJe/view?usp=sharing</t>
  </si>
  <si>
    <t>https://drive.google.com/file/d/11fSGRa4TeoYbh2horvSxGIK_KFn09E5G/view?usp=sharing</t>
  </si>
  <si>
    <t>https://drive.google.com/file/d/1dvyhhgXdN5RGmPg8hLsA3lbK_6BN4JD8/view?usp=sharing</t>
  </si>
  <si>
    <t>https://drive.google.com/file/d/1tOLRhuhuYsm_Oa_RvGOr752w5rtTAHXk/view?usp=sharing</t>
  </si>
  <si>
    <t>https://drive.google.com/file/d/1kf4JwulI7hkKYzrq40N1QiiaCvwI1fuM/view?usp=drive_link</t>
  </si>
  <si>
    <t>Background faded to white. Border beginning to peel. One side bent. Wood pile with black wrap to a few feet above waterline. Osprey nest partially obscuring sign.</t>
  </si>
  <si>
    <t>https://drive.google.com/file/d/1mOAVRPVfBREBf9A5U81L7vizup9PCFx2/view?usp=sharing</t>
  </si>
  <si>
    <t>https://drive.google.com/file/d/1iMTf5Zg8WDS_xWJTeMlRR2NPR7-iDNdS/view?usp=sharing</t>
  </si>
  <si>
    <t>https://drive.google.com/file/d/1IzzxECZr45pX9Mcfs0sWipgZbv0FHDVl/view?usp=sharing</t>
  </si>
  <si>
    <t>https://drive.google.com/file/d/1hNCjtqi7Ht171tgy8fIlDgiE_iBYSPIH/view?usp=sharing</t>
  </si>
  <si>
    <t>https://drive.google.com/file/d/1lrT3WYPsg7Sou-KdTAHcalt4f06B-Ylv/view?usp=sharing</t>
  </si>
  <si>
    <t>https://drive.google.com/file/d/1RXNF3LY4gXoGnPeb4lDZhzDttjLOC6wx/view?usp=sharing</t>
  </si>
  <si>
    <t>W 81° 41.635'</t>
  </si>
  <si>
    <t>https://drive.google.com/file/d/1dLO5MB6YjpJOHWgCD65_oeYueyF6cvYq/view?usp=sharing</t>
  </si>
  <si>
    <t>https://drive.google.com/file/d/1_fk0VToAh473ZL6tmAzeD_b8ExLlvifZ/view?usp=sharing</t>
  </si>
  <si>
    <t>https://drive.google.com/file/d/12jt_SVP5pIyfP1mIOowD9RyzUHK1c52k/view?usp=sharing</t>
  </si>
  <si>
    <t>New signs on FG pile. Old rusting steel pile still in place ~100 ft east. Small portion of "1" missing one side.</t>
  </si>
  <si>
    <t>https://drive.google.com/file/d/1bYUWN5dNGL2_7vFJBLMYfAXIFhQoPjqJ/view?usp=sharing</t>
  </si>
  <si>
    <t>https://drive.google.com/file/d/1e5Zv7W9ChW3hvgqHp92lX4VrfMnie5RI/view?usp=sharing</t>
  </si>
  <si>
    <t>https://drive.google.com/file/d/1AgBL_sPQwrOkJFuwnq6Id5k8bD1xsFyz/view?usp=sharing</t>
  </si>
  <si>
    <t>https://drive.google.com/file/d/1pICCgKOZevBThzT_rT3e8LkAKebNZ5F4/view?usp=drive_link</t>
  </si>
  <si>
    <t>https://drive.google.com/file/d/11N4g7-vuk1BYzO3x2EwjfhHmGI-vLmuE/view?usp=sharing</t>
  </si>
  <si>
    <t>https://drive.google.com/file/d/11N4g7-vuk1BYzO3x2EwjfhHmGI-vLmuE/view?usp=drive_link</t>
  </si>
  <si>
    <t>https://drive.google.com/file/d/1PRn-3A5u9MY46z7a6wChMrL42ewvB0gY/view?usp=sharing</t>
  </si>
  <si>
    <t>https://drive.google.com/file/d/1sHNNWL5bm0U5anl1xVESmpkeiMMPxBQh/view?usp=sharing</t>
  </si>
  <si>
    <t>Missing completely - had new signs 2023</t>
  </si>
  <si>
    <t>Completely missing. Had good signs 2023 but was leaning 30 deg.</t>
  </si>
  <si>
    <t>Missing Completely. Had new signs 2023</t>
  </si>
  <si>
    <t>https://drive.google.com/file/d/1jqMZISv1wKbXB9s7ec3k5vpiXY4sYKXS/view?usp=drive_link</t>
  </si>
  <si>
    <t>https://drive.google.com/file/d/1WTLu31VHIT99vQwB0La7uv8r6TbC_OgY/view?usp=drive_link</t>
  </si>
  <si>
    <t>https://drive.google.com/file/d/16MwSk-xWV2lYiW7mnDLVY4qNQiStTK3c/view?usp=drive_link</t>
  </si>
  <si>
    <t xml:space="preserve">Good signs on fiberglass pile. </t>
  </si>
  <si>
    <t>https://drive.google.com/file/d/1HqRwX5w4uCwJIE3Ernuy5ZMUglCFhqKr/view?usp=sharing</t>
  </si>
  <si>
    <t>https://drive.google.com/file/d/1L241cBmb8zDFYj4u7SScjz-AEpJhv9rD/view?usp=drive_link</t>
  </si>
  <si>
    <t>https://drive.google.com/file/d/1zNZL0N0JW6BUolBBKMm26kRSPi9RgsZ4/view?usp=drive_link</t>
  </si>
  <si>
    <t>https://drive.google.com/file/d/1-ztc4hU8tdo64-qjN5IxBHdTX3RNSsRl/view?usp=sharing</t>
  </si>
  <si>
    <t>2.25-02-10</t>
  </si>
  <si>
    <t xml:space="preserve">Need Repair    </t>
  </si>
  <si>
    <t>Repair need Identified</t>
  </si>
  <si>
    <t>Caxambas Pass Shoal</t>
  </si>
  <si>
    <t>Discrepancy Status</t>
  </si>
  <si>
    <t>Aid Type</t>
  </si>
  <si>
    <t>STRUCT DEST</t>
  </si>
  <si>
    <t>PA</t>
  </si>
  <si>
    <t>STRUCT DMGD</t>
  </si>
  <si>
    <t>STRUCT DEST/HAZ NAV</t>
  </si>
  <si>
    <t>DAYMK MISSING</t>
  </si>
  <si>
    <t>LT EXT</t>
  </si>
  <si>
    <t>DBD DMGD</t>
  </si>
  <si>
    <t>DBD DEST</t>
  </si>
  <si>
    <t>FD</t>
  </si>
  <si>
    <t>STRUCT DEST/TRUB</t>
  </si>
  <si>
    <t>081-43-52.62W</t>
  </si>
  <si>
    <t>081-43-52.02W</t>
  </si>
  <si>
    <t>081-43-52.08W</t>
  </si>
  <si>
    <t>25-58-43.02N</t>
  </si>
  <si>
    <t>081-44-21.24W</t>
  </si>
  <si>
    <t>8. LNM</t>
  </si>
  <si>
    <t>N 25° 58.157'</t>
  </si>
  <si>
    <t xml:space="preserve">Good. </t>
  </si>
  <si>
    <t xml:space="preserve">Good. Osprey nest partially obscures number on S side.  </t>
  </si>
  <si>
    <t xml:space="preserve">Significant  background peeling on south side. Number still visible. Poor contrast between number and background on shady side of sign.  </t>
  </si>
  <si>
    <t xml:space="preserve">Good very small sign on new concrete pile. Background has good contrast compared to older signs.  </t>
  </si>
  <si>
    <t xml:space="preserve">Like-new sign on new oncrete pile. New background much better contrast than older signs in this bay.  </t>
  </si>
  <si>
    <t xml:space="preserve">Good. Number difficult to read on shaded side. One side bent slightly. </t>
  </si>
  <si>
    <t xml:space="preserve">Good condition, but number difficult to read on shady side. </t>
  </si>
  <si>
    <t>Good, except low contrast number.  W side significantly bent.</t>
  </si>
  <si>
    <t xml:space="preserve">Border peeling west  side,  Top border missing E side. Low contrast number. Otherwise good. </t>
  </si>
  <si>
    <t>N 25° 57.603'</t>
  </si>
  <si>
    <t>Both signs missing from concrete post</t>
  </si>
  <si>
    <t>Good signs on concrete pile</t>
  </si>
  <si>
    <t>Missing support at top of sign one side. Otherwise good.</t>
  </si>
  <si>
    <t>N 25° 57.478'</t>
  </si>
  <si>
    <t>W 81° 46.272'</t>
  </si>
  <si>
    <t>Outer marker. Three signs. 5 deg lean.</t>
  </si>
  <si>
    <t>W 81° 45.368'</t>
  </si>
  <si>
    <t>W 81° 45.367'</t>
  </si>
  <si>
    <t>Green buoy  with light has replaced  like new signs and light on wood pile. Number is small, beginning to peel and difficult to read. One side looks like "31" with the "1" peeled off.  Background peeling.</t>
  </si>
  <si>
    <t>Missing copletely</t>
  </si>
  <si>
    <t>West side sign bent and cracked.</t>
  </si>
  <si>
    <t xml:space="preserve">Like-new fiberglass pile and signs. </t>
  </si>
  <si>
    <t>N 25° 58.287'</t>
  </si>
  <si>
    <t>W 81° 44.690'</t>
  </si>
  <si>
    <t>Green buoy w/ red base with small "C". Background fading and damaged in places. Large preferred channel marker with three signs  was replaced by small Green and red buoy  in 2022. This busy channel should have a better marker.</t>
  </si>
  <si>
    <t>Good signs on FG pile with reflective tape</t>
  </si>
  <si>
    <t>Good condition. Two wood piles bolted togethe.</t>
  </si>
  <si>
    <t>N 25° 58.731'</t>
  </si>
  <si>
    <t>W 81° 44.259'</t>
  </si>
  <si>
    <t>Like new signs on wood pile 200 ft south of last year position.</t>
  </si>
  <si>
    <t>W 81° 44.194'</t>
  </si>
  <si>
    <t>Small sign good condition except missing top border one side</t>
  </si>
  <si>
    <t>W 81° 44.141'</t>
  </si>
  <si>
    <t>N 25° 59.037'</t>
  </si>
  <si>
    <t>W 81° 44.076'</t>
  </si>
  <si>
    <t>W 81° 43.737'</t>
  </si>
  <si>
    <t>N 25° 59.111'</t>
  </si>
  <si>
    <t xml:space="preserve">Like new sign on wood pile. </t>
  </si>
  <si>
    <t>W 81° 43.635'</t>
  </si>
  <si>
    <t>New signs on wood post 290 ft from LL position</t>
  </si>
  <si>
    <t>W 81° 43.640'</t>
  </si>
  <si>
    <t>25-57-41.88N</t>
  </si>
  <si>
    <t>081-43-53.76W</t>
  </si>
  <si>
    <t>G30</t>
  </si>
  <si>
    <t>N 25° 59.148'</t>
  </si>
  <si>
    <t>New signs on wood post 270 ft from LL position</t>
  </si>
  <si>
    <t>W 81° 44.616'</t>
  </si>
  <si>
    <t>W 81° 44.481'</t>
  </si>
  <si>
    <t>Green Buoy. Green band partially peeled off. Lettering legible</t>
  </si>
  <si>
    <t>N 25° 58.600'</t>
  </si>
  <si>
    <t>Red Buoy has replaced dayboard. Lettering beginning to peel, but still legible.</t>
  </si>
  <si>
    <t>N 25° 58.810'</t>
  </si>
  <si>
    <t>Red buoy. Position 1100 ft SSE of previous location and 1100 ft from charted position.</t>
  </si>
  <si>
    <t>Red buoy. Lettering beginning to peel but legible. Last year was &gt;1000 ft off station; now 100 ft.</t>
  </si>
  <si>
    <t>N 25° 58.672'</t>
  </si>
  <si>
    <t>Green buoy - faded, paint peeling, small number. Now 450 ft SW of charted position.</t>
  </si>
  <si>
    <t>N 25° 58.807'</t>
  </si>
  <si>
    <t>W 81° 44.305'</t>
  </si>
  <si>
    <t>Green buoy. Position moved since 2024-02 closer to charted position.</t>
  </si>
  <si>
    <t>Like new signs on wood pile.  Ospray nest.</t>
  </si>
  <si>
    <t>N 25° 59.320'</t>
  </si>
  <si>
    <t xml:space="preserve">Osprey nest obscures number on N side. Leaning 15 deg. </t>
  </si>
  <si>
    <t>N 25° 59.473'</t>
  </si>
  <si>
    <t>Wood pile. Backgroung faded to white E side. Slow speed Minimum wake sign on same pile.</t>
  </si>
  <si>
    <t>https://drive.google.com/file/d/1axVqAwdVRu9iUk_EL4BBWPD5G4ZsEhnw/view?usp=drive_link</t>
  </si>
  <si>
    <t>https://drive.google.com/file/d/1VVymkqkPsvf8vHcCJZ5jCtuFkRCQKImT/view?usp=drive_link</t>
  </si>
  <si>
    <t>https://drive.google.com/file/d/1i9hSAeeodhr-krRR3HxAA6YLGQwB7yCZ/view?usp=drive_link</t>
  </si>
  <si>
    <t>https://drive.google.com/file/d/1paPA5TT2ECAy2H-YSSAg9lEcBZtFj7W8/view?usp=drive_link</t>
  </si>
  <si>
    <t>https://drive.google.com/file/d/1L-2latK4l54ZkIG5AU2mhDjk0yNjhvkn/view?usp=drive_link</t>
  </si>
  <si>
    <t>"Danger T-Groin"
S side upside down. Both side badly faded.</t>
  </si>
  <si>
    <t>https://drive.google.com/file/d/1P4_TTKk6DWIFeJwW1ikTxOpGRRQ-8cTl/view?usp=drive_link</t>
  </si>
  <si>
    <t>https://drive.google.com/file/d/1UaK8bZM2jrjf-m4KH9rsq9t96FJpj_8A/view?usp=drive_link</t>
  </si>
  <si>
    <t>https://drive.google.com/file/d/1NpqAFHvXnWZs8IMzYGaa716sge-jzms8/view?usp=drive_link</t>
  </si>
  <si>
    <t>https://drive.google.com/file/d/1LO7klKhxeU2-iCJCc1U0dV588MaeF1WY/view?usp=drive_link</t>
  </si>
  <si>
    <t>https://drive.google.com/file/d/1UVu5z9b3ooyoucr-9ZqAI-ZXMD08bRbN/view?usp=drive_link</t>
  </si>
  <si>
    <t>https://drive.google.com/file/d/1KPLrk4PToWbmw5N3saKCfZIP_ldIxR6G/view?usp=drive_link</t>
  </si>
  <si>
    <t>https://drive.google.com/file/d/1ik822k6AuHjVIJOQT7JxuVmnmuCY-bqr/view?usp=drive_link</t>
  </si>
  <si>
    <t>https://drive.google.com/file/d/1-F0PEEgBfKPfDOzLnXfh6lTL8zupl0xw/view?usp=drive_link</t>
  </si>
  <si>
    <t>https://drive.google.com/file/d/1bo3h70rxRKtzm15E9AOqhN0WiO7RQ_hx/view?usp=drive_link</t>
  </si>
  <si>
    <t>https://drive.google.com/file/d/1Q1rF20jJKpmWfVtYGDHNTZ2yFSJLnNtw/view?usp=sharing</t>
  </si>
  <si>
    <t>https://drive.google.com/file/d/1HWO2v1X3tMGEGZXLV8gl_j6zWAMMJ07s/view?usp=drive_link</t>
  </si>
  <si>
    <t>https://drive.google.com/file/d/1UZ6Ao75WRY9lPtXJAlBxpliTEOKS8VD2/view?usp=drive_link</t>
  </si>
  <si>
    <t>https://drive.google.com/file/d/1XMxPLFuVkJnGJwh8nxvFq6kc1XTm1K4-/view?usp=drive_link</t>
  </si>
  <si>
    <t>https://drive.google.com/file/d/1D6dY7FruLd4ty8DIvNcHrNhJY01MlHTq/view?usp=drive_link</t>
  </si>
  <si>
    <t>https://drive.google.com/file/d/1b16zOtUd1sbyCj4C-kvsM0vG1JzWnpwr/view?usp=drive_link</t>
  </si>
  <si>
    <t>https://drive.google.com/file/d/1xv0W3ut6MK2D7eX2uH2vwKJYgtbqYTXn/view?usp=drive_link</t>
  </si>
  <si>
    <t>https://drive.google.com/file/d/11JgLV7x1AluZlBw1KzVhKed-uAb6Gc51/view?usp=drive_link</t>
  </si>
  <si>
    <t>https://drive.google.com/file/d/1czKhQVM8BYh_-zvUAnDxQy4M187Mwdmj/view?usp=drive_link</t>
  </si>
  <si>
    <t xml:space="preserve">Good. Difficult to read shady side.. </t>
  </si>
  <si>
    <t>https://drive.google.com/file/d/1h4T2etY62AOhMrY6apPJ8UGdrhg9eK-1/view?usp=drive_link</t>
  </si>
  <si>
    <t>https://drive.google.com/file/d/13WRYvCv7xXRK-oeo6GjHgPT7FPHQu4BG/view?usp=drive_link</t>
  </si>
  <si>
    <t>https://drive.google.com/file/d/1ArRpLhmXzyYYM422z8tT3eGycUZRVpwv/view?usp=drive_link</t>
  </si>
  <si>
    <t>https://drive.google.com/file/d/18g4wi87iwfdYieanfoZJX0CDodQ85Ybc/view?usp=drive_link</t>
  </si>
  <si>
    <t>https://drive.google.com/file/d/1e49qwQf6_bl8krWWNMIHAfoGsY8T1ySX/view?usp=drive_link</t>
  </si>
  <si>
    <t>https://drive.google.com/file/d/1_cULMuaiFFXcP0SzhL6pWF_yTg9K3CY1/view?usp=drive_link</t>
  </si>
  <si>
    <t>https://drive.google.com/file/d/1YSKa4Kz9Uc62MNK2dgQch1A6lVzFwy7S/view?usp=drive_link</t>
  </si>
  <si>
    <t>https://drive.google.com/file/d/1QZo0APvsN4Inta7ytwHgsm2TLZ-YxEfs/view?usp=drive_link</t>
  </si>
  <si>
    <t>https://drive.google.com/file/d/19CnVO-xb8gWeD7w_OJxLEu1eNZ1kdkXV/view?usp=drive_link</t>
  </si>
  <si>
    <t>https://drive.google.com/file/d/1KihCXaqTgzzjS57TIdbhNDSkftV8ZUlt/view?usp=drive_link</t>
  </si>
  <si>
    <t>https://drive.google.com/file/d/1oowxEcY8F3wnFlJc0Eftqo-SZHOJrl_l/view?usp=drive_link</t>
  </si>
  <si>
    <t>https://drive.google.com/file/d/1bYAsGoj0puIOgrSosloVRe1-IH2UkMN2/view?usp=drive_link</t>
  </si>
  <si>
    <t>https://drive.google.com/file/d/1_2Iog3AjkBx-nsAJ6EDNEDfSMx2bQuUt/view?usp=drive_link</t>
  </si>
  <si>
    <t>https://drive.google.com/file/d/10MsgNm45TeuwxD8vSbBnyogwV1EaAqUg/view?usp=drive_link</t>
  </si>
  <si>
    <t>https://drive.google.com/file/d/1TnXUFXTWMmAW2pEON1o5XKTpTHS6U1p7/view?usp=drive_link</t>
  </si>
  <si>
    <t>https://drive.google.com/file/d/1aQ6WgLhq5wBbePEQTWks1VkZs-TxcvIb/view?usp=drive_link</t>
  </si>
  <si>
    <t>Good condition. Fiberglass pile. Nest partially obscuring E side.</t>
  </si>
  <si>
    <t>https://drive.google.com/file/d/1mfEmbk3WkUwQuDN6FcGcN6DLgUtJrMHT/view?usp=drive_link</t>
  </si>
  <si>
    <t>https://drive.google.com/file/d/1VibufkhhX70e8WqBuoXlg1x9F6dOz7v7/view?usp=drive_link</t>
  </si>
  <si>
    <t>https://drive.google.com/file/d/1L5Dqzl5PW8TwEqSpMDPCLDfbr4mS5BAq/view?usp=drive_link</t>
  </si>
  <si>
    <t>https://drive.google.com/file/d/1GznR0mxmjoZxfFt9F3X8CBT5_Joxrqjm/view?usp=drive_link</t>
  </si>
  <si>
    <t>https://drive.google.com/file/d/1zEm2Vl1Fb6IKbYv92TNGbVR2Q_qsfI_X/view?usp=drive_link</t>
  </si>
  <si>
    <t>https://drive.google.com/file/d/1Y5c9Ye6KnErJEgoKMQgpj_QeXWxQZeLB/view?usp=drive_link</t>
  </si>
  <si>
    <t>Diamond signs with lettering "shoal" in very small letters. Fiberglass pile. Sign bent on east side.</t>
  </si>
  <si>
    <t>https://drive.google.com/file/d/1LQ9q5GyL4Mq5oUzY2MUM1YqORLFSVIv1/view?usp=drive_link</t>
  </si>
  <si>
    <t>https://drive.google.com/file/d/1bhP_i1hMJ8W1bIzPt4Of40EViXXuVJoy/view?usp=drive_link</t>
  </si>
  <si>
    <t>Submerged Rocks Danger
Both signs missing (2nd photo taken 2021)</t>
  </si>
  <si>
    <t>Missing - Duplicate of 17087.1 (H10)</t>
  </si>
  <si>
    <t>Missing - Duplicate of 17087.1) Not needed. Now there are beach signs as described here: https://drive.google.com/open?id=1RdAtwBycbrxCxLx2ix1KXSFl0k0wlQZ2</t>
  </si>
  <si>
    <r>
      <t xml:space="preserve">Missing since 2018 or earlier. </t>
    </r>
    <r>
      <rPr>
        <u/>
        <sz val="10"/>
        <color theme="1"/>
        <rFont val="Arial"/>
        <family val="2"/>
      </rPr>
      <t>(probably a duplicate of H10 17087</t>
    </r>
    <r>
      <rPr>
        <sz val="10"/>
        <color theme="1"/>
        <rFont val="Arial"/>
        <family val="2"/>
      </rPr>
      <t>). There are 9 beach signs along this beach, most with life saver hooks and throw rings but missing signs; Mar 2025 photos of the beach signs: https://drive.google.com/drive/folders/1GiUl9jG0Y_T6dPFisqYE3EdiDsiGqbJd?usp=drive_link.  In 2022 there were 18 such signs.</t>
    </r>
  </si>
  <si>
    <t>N 25° 58.486'</t>
  </si>
  <si>
    <t>Aid Not Needed (X or 0)</t>
  </si>
  <si>
    <t>https://drive.google.com/file/d/1KUyfeMgc3q7CycpFZvuplMBtphKFghVH/view?usp=drive_link</t>
  </si>
  <si>
    <t>https://drive.google.com/file/d/1-0Yf2FS6sZUmm-eBiTmGYYJ7netlIP8H/view?usp=drive_link</t>
  </si>
  <si>
    <t>https://drive.google.com/file/d/1JEvgr3dg4R3tGqxJjp9nScyLkbs6c7bA/view?usp=drive_link</t>
  </si>
  <si>
    <t>https://drive.google.com/file/d/1eismv0ahNcbNksy4UTpa_uadyBAutmXC/view?usp=drive_link</t>
  </si>
  <si>
    <t>https://drive.google.com/file/d/1B8z41T7zp5SB8AnZbjwWDv0my_nVCPY7/view?usp=drive_link</t>
  </si>
  <si>
    <t>https://drive.google.com/file/d/158YL2Hdc516M6g0qCY7htmaGrtmu5djT/view?usp=drive_link</t>
  </si>
  <si>
    <t>https://drive.google.com/file/d/1riw-xrunor7pVDo_lMRGz9TYs1Pa4nEI/view?usp=drive_link</t>
  </si>
  <si>
    <t>https://drive.google.com/file/d/1-uQHEeU7cteSo24jWB76PaYtNluUmwQc/view?usp=drive_link</t>
  </si>
  <si>
    <t>https://drive.google.com/file/d/1qfIRg7Gv2rwA1nwDSRgeJsDdZmCkAUa7/view?usp=drive_link</t>
  </si>
  <si>
    <t>https://drive.google.com/file/d/1xbyrycFatkPK3Avx9bBQeb_mAX58PuFo/view?usp=drive_link</t>
  </si>
  <si>
    <t>Missing completely. G3A buoy is in photo. G1B should be seen beyond this buoy.</t>
  </si>
  <si>
    <t>G1B</t>
  </si>
  <si>
    <t>2025-03</t>
  </si>
  <si>
    <t>25-58-40.68N</t>
  </si>
  <si>
    <t>081-44-22.08W</t>
  </si>
  <si>
    <t>2025-3</t>
  </si>
  <si>
    <t>https://drive.google.com/file/d/1LiUsM7qjbtVIs_jxbzw94BsasnybFOn8/view?usp=drive_link</t>
  </si>
  <si>
    <t>https://drive.google.com/file/d/1uDHDvmT4X2obkG7QPUbGsKJKwRfNKPIy/view?usp=drive_link</t>
  </si>
  <si>
    <t>https://drive.google.com/file/d/1y-VMzTin37Yi7VhoeKm1IQVHB5G-Nf16/view?usp=drive_link</t>
  </si>
  <si>
    <t>https://drive.google.com/file/d/1zuTnCzc1argem6llMfnQUWNeFaaaOvgc/view?usp=drive_link</t>
  </si>
  <si>
    <t>https://drive.google.com/file/d/1ChJBAoJVtk0ZCEYgTShtF7nz_ehqyNQU/view?usp=drive_link</t>
  </si>
  <si>
    <t xml:space="preserve"> Yes</t>
  </si>
  <si>
    <t>https://drive.google.com/file/d/1GkIOEde61kt-lU-Dc3Z3eFnn_FlvcSFw/view?usp=drive_link</t>
  </si>
  <si>
    <t>https://drive.google.com/file/d/1r6Lws8l85lPSfK_ruo5IPjh2Vuc1M70F/view?usp=drive_link</t>
  </si>
  <si>
    <t>https://drive.google.com/file/d/12zUaG0OVBrB6lQ3JpzQw2dnl4FVXBv4u/view?usp=drive_link</t>
  </si>
  <si>
    <t>https://drive.google.com/file/d/1xsvQRrsjtF2XnW_xv6JrZr7oZxi1R_eG/view?usp=drive_link</t>
  </si>
  <si>
    <t>https://drive.google.com/file/d/11kstUxJNE0h2vm1my_HpLNzOz_veaNFl/view?usp=drive_link</t>
  </si>
  <si>
    <t>https://drive.google.com/file/d/1KmOVc_QkUr-G0bLRsSN47CDLmYfBDl2W/view?usp=drive_link</t>
  </si>
  <si>
    <t>LNM Abbreviations</t>
  </si>
  <si>
    <t>TRLB - Temporarily Replaced by Lighted Buoy</t>
  </si>
  <si>
    <t>DMGD - Damaged</t>
  </si>
  <si>
    <t>DBD - Dayboard</t>
  </si>
  <si>
    <t>LT EXT - Light Extinguished</t>
  </si>
  <si>
    <t>TRLB/STRUCT MISSING</t>
  </si>
  <si>
    <t>STRUCT MISSING/TRUB</t>
  </si>
  <si>
    <t>Big Marco River Daybeacon 21</t>
  </si>
  <si>
    <t>NW on pile worded DANGER SUBMERGED JETTY.</t>
  </si>
  <si>
    <t>https://drive.google.com/file/d/1frvDNZhoT2t5mB_wXdlvGBxL1Pba7uCm/view?usp=drive_link</t>
  </si>
  <si>
    <t>https://drive.google.com/file/d/1X_Kx6q_p4JqAte89lZ5LrhBtNkJgnj6N/view?usp=drive_link</t>
  </si>
  <si>
    <t>https://drive.google.com/file/d/1ooQ8HMOa395APIMFeFFZT7S89yqZIsZ_/view?usp=drive_link</t>
  </si>
  <si>
    <t>https://drive.google.com/file/d/1aKxPqehCEiL3jkkSgpWU-31h325qzBfF/view?usp=drive_link</t>
  </si>
  <si>
    <t>https://drive.google.com/file/d/12D2XN6IkABK198CS_AlJ5jyga0alaWPW/view?usp=drive_link</t>
  </si>
  <si>
    <t>https://drive.google.com/file/d/1VYlivuVnkYb7ylUgWWL29BEeFR7IMtMp/view?usp=drive_link</t>
  </si>
  <si>
    <t>https://drive.google.com/file/d/11j_00Gwttl-tGLshhjdzMJ36QhI6Qc2P/view?usp=drive_link</t>
  </si>
  <si>
    <t>https://drive.google.com/file/d/1ji7mUz9qRU-pbyauny3NVaEsPLDHlSWg/view?usp=drive_link</t>
  </si>
  <si>
    <t>https://drive.google.com/file/d/1133HL1iMLHX_fgxvnOFIN8t5jUU4Jqok/view?usp=drive_link</t>
  </si>
  <si>
    <t>https://drive.google.com/file/d/1lyV1iEHeXw7uFI89kjy0oiQpcpCRjY1k/view?usp=drive_link</t>
  </si>
  <si>
    <t>https://drive.google.com/file/d/1K6NBZz81hbWaiqp56L2uJGkEnTPAKRxA/view?usp=drive_link</t>
  </si>
  <si>
    <t>https://drive.google.com/file/d/1f9d9KerJnm2NV-LP-BlesgbGhICu2tIf/view?usp=drive_link</t>
  </si>
  <si>
    <t>https://drive.google.com/file/d/10Vn1YhwhuN7dWPKgbqNOZNEbf5ka8KYV/view?usp=drive_link</t>
  </si>
  <si>
    <t>https://drive.google.com/file/d/1OF_ZfrxXeuFjyTCre0H6U0TYb7l4DP6i/view?usp=drive_link</t>
  </si>
  <si>
    <t>https://drive.google.com/file/d/1RqW98PcChoHi7oKfydjzD7oePGsN_Voi/view?usp=drive_link</t>
  </si>
  <si>
    <t>https://drive.google.com/file/d/1mHgXjizkr5RrCQ2hqUdbxmTYwlWzBmUS/view?usp=drive_link</t>
  </si>
  <si>
    <t>https://drive.google.com/file/d/104_YAnMvAUL79VEDfJ9sz2MAEpFkxtfy/view?usp=drive_link</t>
  </si>
  <si>
    <t>https://drive.google.com/file/d/1PkVXtIsNeOObesSUIeB0BNDSPZxdDW_R/view?usp=drive_link</t>
  </si>
  <si>
    <t>https://drive.google.com/file/d/1L4t0YpGoIw4iqIPWxczUqTun4D4LUziQ/view?usp=drive_link</t>
  </si>
  <si>
    <t>https://drive.google.com/file/d/1vpacGDZJ8nKx5eAM-DGhR-gUgnfY_4ns/view?usp=drive_link</t>
  </si>
  <si>
    <t>https://drive.google.com/file/d/1u_az669gCcz6aQ4_len3MxwRjNf45RGZ/view?usp=drive_link</t>
  </si>
  <si>
    <t>https://drive.google.com/file/d/1pudNpK3r4iWyXvxvW6Som0DMYbiNwkhg/view?usp=drive_link</t>
  </si>
  <si>
    <t>https://drive.google.com/file/d/1IZBi2fzb4uLFKchiLecCj1Ec5khErVt0/view?usp=drive_link</t>
  </si>
  <si>
    <t>https://drive.google.com/file/d/109yALPdm-qymGzACP4yLz57guPtyF5C5/view?usp=drive_link</t>
  </si>
  <si>
    <t>https://drive.google.com/file/d/177LG9Iq0akrNrkmpMZUQwA-hQzoYPSe6/view?usp=drive_link</t>
  </si>
  <si>
    <t>https://drive.google.com/file/d/1q-uDFiGj06_WUy-R14V6OwuEwDTM6WdS/view?usp=drive_link</t>
  </si>
  <si>
    <t>https://drive.google.com/file/d/1cioHhpqMVo_x9s8TGoBDI8pVI9u_0J0x/view?usp=drive_link</t>
  </si>
  <si>
    <t>https://drive.google.com/file/d/1qBx72mOMUosvPU9rBolp93SAXP2OsScW/view?usp=drive_link</t>
  </si>
  <si>
    <t>https://drive.google.com/file/d/1omaUp_WM8l8aKsKGHmjpiCcd-YnfPihI/view?usp=drive_link</t>
  </si>
  <si>
    <t>Marswillo</t>
  </si>
  <si>
    <t>N 25° 57.037'</t>
  </si>
  <si>
    <t>W 81° 39.987'</t>
  </si>
  <si>
    <t>Two like-new signs</t>
  </si>
  <si>
    <t>Like-new signs. Nest partially obscures Number</t>
  </si>
  <si>
    <t>Like New signs on fiberglass pile with 5 degree lean</t>
  </si>
  <si>
    <t>Like new signs, but too small on N side where it is 1.2 miles from Collier Ave. bridge (or R26 if it is replaced), with no intermediate daymarkers.</t>
  </si>
  <si>
    <t>Missing completely since March 2023</t>
  </si>
  <si>
    <t>Good signs on wood post. Difficult to read number on shady side.</t>
  </si>
  <si>
    <t>Numbers low contrast - difficult to read.</t>
  </si>
  <si>
    <t>Good signs. Hole not visible due to high water</t>
  </si>
  <si>
    <t>Dayboard missing since Mar 2023. Now white buoy with red diamond.</t>
  </si>
  <si>
    <t>Like-new signs on wood pile. May be light on top of pile.</t>
  </si>
  <si>
    <t>Like-new signs on wood pile. One side bent a little</t>
  </si>
  <si>
    <t>Red buoy placed 2021 by CZM. Numeral "8" beginning to peel. Paint on buoy beginning to peel and fade.</t>
  </si>
  <si>
    <t>https://drive.google.com/file/d/1l7hYk9Yb2f5SsMMfSn-duul74bxdKX8l/view?usp=drive_link</t>
  </si>
  <si>
    <t>New signs on concrete pile. Signs added since 3/14/2025. Photo is from shore after repair made</t>
  </si>
  <si>
    <t>W 81° 32.954'</t>
  </si>
  <si>
    <t>Good signs on wood pile that was G1 2018-2024. It was G3 in 2017.</t>
  </si>
  <si>
    <t>Missing completely. CZM could not remove pile 2018. 2020 was submerged pile with "Submerged Hazard" buoy. Now no buoy; was hazard removed? Photos are 2025 and 2020</t>
  </si>
  <si>
    <t>Good signs both on fiberglass pile, but top border peeling both sides. Pile has been straightened.</t>
  </si>
  <si>
    <t>Like new signs. FG pile with wrap.</t>
  </si>
  <si>
    <t>Like new signs. Wood pile has 5 deg lean.</t>
  </si>
  <si>
    <t>Like new signs. FG pile with wrap. 5 deg lean.</t>
  </si>
  <si>
    <t xml:space="preserve">Signs and wrap on wood pile good condition. </t>
  </si>
  <si>
    <t>Like new signs. Wrap on wood pile.</t>
  </si>
  <si>
    <t>W 81° 31.433'</t>
  </si>
  <si>
    <t>Permanent red buoy with "24". Paint is fading but otherwise in good condition. Buoy has been moved since Feb 2024 to a correct position.</t>
  </si>
  <si>
    <t>Missing. Not needed. "Caution" buoy that marked the submerged pile has been missing since 2022. Was hazard removed? Second photo is buoy that marked submerged hazzard 2021.</t>
  </si>
  <si>
    <t>N 25° 53.560'</t>
  </si>
  <si>
    <t xml:space="preserve">Border peeling and a small portion of the numeral "2" has peeled off. </t>
  </si>
  <si>
    <t>N 25° 53.871'</t>
  </si>
  <si>
    <t>N 25° 53.980'</t>
  </si>
  <si>
    <t>W 81° 30.869'</t>
  </si>
  <si>
    <t>W 81° 30.760'</t>
  </si>
  <si>
    <t>N 25° 54.154'</t>
  </si>
  <si>
    <t>Missing completely. CZM says not needed 2018. Not needed but still on light list.</t>
  </si>
  <si>
    <t>Hazard buoy in canal marking underwater hazard has been  missing since 2023. Feb 2022 had moved approximately 400 ft NNE of the position that we recorded Feb 2020. Second photo is buoy in 2021</t>
  </si>
  <si>
    <t>Fiberglass?</t>
  </si>
  <si>
    <t>Good signs. Was steel I-beam pile replaced with fiberglass?</t>
  </si>
  <si>
    <t>https://drive.google.com/file/d/1TQvfs5ArFo9PTKv2Rw5_Hs8bXQCEDih1/view?usp=drive_link</t>
  </si>
  <si>
    <t>https://drive.google.com/file/d/1tjtobzKf-w1Am-5V_Ss49fjHC8xEIsLm/view?usp=drive_link</t>
  </si>
  <si>
    <t>https://drive.google.com/file/d/1rtB4O1CbdrVQIMu5KWfGUdFj2ERfCq4r/view?usp=drive_link</t>
  </si>
  <si>
    <t>https://drive.google.com/file/d/1mctt_LGmMdLdbNHwjgTak7ckIIrKU6VB/view?usp=drive_link</t>
  </si>
  <si>
    <t>Comment</t>
  </si>
  <si>
    <t>https://drive.google.com/file/d/1cDPuZEZWKzG6vDgxoEGI413JXOeEa1CD/view?usp=drive_link</t>
  </si>
  <si>
    <t>https://drive.google.com/file/d/1VKHHzUY7hXoCpafEtHbxSpwze6Fzedca/view?usp=drive_link</t>
  </si>
  <si>
    <t xml:space="preserve">Missing - R6 signs now on this pile. Pipe near pile is now missing. R8 is not needed but is still on light list. </t>
  </si>
  <si>
    <t>https://drive.google.com/file/d/1klypoP6j17bC-w78xxhrPm7C9my_AYAw/view?usp=drive_link</t>
  </si>
  <si>
    <t>https://drive.google.com/file/d/18dI7YYgSyDLh5SbEF-GjCV0ovW7vDbtu/view?usp=drive_link</t>
  </si>
  <si>
    <t>https://drive.google.com/file/d/1N1m26ZGzExEg1GghRJDgkowYgiilPcd4/view?usp=drive_link</t>
  </si>
  <si>
    <t>https://drive.google.com/file/d/1lOO2yDDB_APgLhMHhLvzofIX6ChvA393/view?usp=drive_link</t>
  </si>
  <si>
    <t>https://drive.google.com/file/d/1NVVMCeV9VfgXmBhmNt8vNe88S4YqkwUT/view?usp=drive_link</t>
  </si>
  <si>
    <t>https://drive.google.com/file/d/1VawpAIuzk0nuszajngNfS3sdg26K1cXD/view?usp=drive_link</t>
  </si>
  <si>
    <t>https://drive.google.com/file/d/1BleFSt7bC9t58YZHxqxJBhmWp9V709FK/view?usp=drive_link</t>
  </si>
  <si>
    <t>https://drive.google.com/file/d/1r6CT9SPxJlZbBhXjCw6mHqhKu-o-z-Jy/view?usp=drive_link</t>
  </si>
  <si>
    <t>https://drive.google.com/file/d/1nonVROh6qz80mipwBEAOsqDfbFoMuOzz/view?usp=drive_link</t>
  </si>
  <si>
    <t>https://drive.google.com/file/d/1Z_riwWQlMnHu_HMcETrj6HtfI0UoVr2L/view?usp=drive_link</t>
  </si>
  <si>
    <t>https://drive.google.com/file/d/1DI0bueXc3BlEYk5jDI5zzgsFCoFGbsVe/view?usp=drive_link</t>
  </si>
  <si>
    <t>https://drive.google.com/file/d/1MTCfovWnKPjmTLill4n1_6lB8IGhUk_5/view?usp=drive_link</t>
  </si>
  <si>
    <t>https://drive.google.com/file/d/1pN_YfK59oyY5SqXLgq7fx9si7lrHACV9/view?usp=drive_link</t>
  </si>
  <si>
    <t>https://drive.google.com/file/d/1B8lE-z6aMtxFooaU8zeMvmejq1zyo0ks/view?usp=drive_link</t>
  </si>
  <si>
    <t>https://drive.google.com/file/d/1kXyiEHUz8tXNfSUsj25mYsfHp1CZzATk/view?usp=drive_link</t>
  </si>
  <si>
    <t>https://drive.google.com/file/d/1Z-a1CQodPGCQG7oaFwyuaq1qXXHeG5sb/view?usp=drive_link</t>
  </si>
  <si>
    <t>https://drive.google.com/file/d/14V_vDl41zy3-zBpE1LuaXxyCQ4Ud027D/view?usp=drive_link</t>
  </si>
  <si>
    <t>https://drive.google.com/file/d/1zvKRrhAud7H2AkaSezNSRUpvcY-v__1F/view?usp=drive_link</t>
  </si>
  <si>
    <t>https://drive.google.com/file/d/1RK-oecBkUKPJehx8tvJNFxcC0w773VpP/view?usp=drive_link</t>
  </si>
  <si>
    <t>https://drive.google.com/file/d/1FCSUffKWWlF-uONI06s04SHpbP4gdKNL/view?usp=drive_link</t>
  </si>
  <si>
    <t>https://drive.google.com/file/d/1lRznPKMto0REgn4Qxbbrg7NeCUUNA8Q9/view?usp=drive_link</t>
  </si>
  <si>
    <t>https://drive.google.com/file/d/1vhmETUXAlFO8mTygZyNLVl9EbxVIrtKd/view?usp=drive_link</t>
  </si>
  <si>
    <t>https://drive.google.com/file/d/1atUF8TO9NVSQl0v8gR_0ZWwMMuO2LT2I/view?usp=drive_link</t>
  </si>
  <si>
    <t>https://drive.google.com/file/d/15p3eDMgPUZ8Gu7qGcsw2TClGYHqoVBOC/view?usp=drive_link</t>
  </si>
  <si>
    <t>https://drive.google.com/file/d/1JiwkFnMtwGQxgubVIJm1roguIVk94bWE/view?usp=drive_link</t>
  </si>
  <si>
    <t>https://drive.google.com/file/d/1Wo9oNokyKusvt6aggvW9Wi5e1GQytzbv/view?usp=drive_link</t>
  </si>
  <si>
    <t>https://drive.google.com/file/d/1cpzgaYCEpF23YrTO-NVQwswDfbPPd85i/view?usp=drive_link</t>
  </si>
  <si>
    <t>https://drive.google.com/file/d/1DogsfAhMlapd2I1C6mAqCnRg6Wb5ev9C/view?usp=drive_link</t>
  </si>
  <si>
    <t>https://drive.google.com/file/d/1jL4Mo-UvqidhinCihRH9dxbq2i6PA0o0/view?usp=drive_link</t>
  </si>
  <si>
    <t>https://drive.google.com/file/d/1uaJHppVR6s0wDQbJR9r8jxFXHkQW_RN3/view?usp=drive_link</t>
  </si>
  <si>
    <t>https://drive.google.com/file/d/1ukKOA7gOlq0h04N-B9vjhCRX9iAbzAvI/view?usp=drive_link</t>
  </si>
  <si>
    <t>https://drive.google.com/file/d/1bjv1L2JnM2Cerhc1nN9-DKLn-5A0daCE/view?usp=drive_link</t>
  </si>
  <si>
    <t>https://drive.google.com/file/d/1AxVrrsl8RDrQJDSbXO8EU8yIlRKSCYXX/view?usp=drive_link</t>
  </si>
  <si>
    <t>https://drive.google.com/file/d/1ZNubCcnd0R-sx4Qd0XEBS_p8pgmWeQ4M/view?usp=drive_link</t>
  </si>
  <si>
    <t>https://drive.google.com/file/d/1iZdFRVH50S1-vvqxIi0BPU2_1EIwAFo0/view?usp=drive_link</t>
  </si>
  <si>
    <t>https://drive.google.com/file/d/1Jty3NhSeEQnyRcTsej6n-o6-Y5jzsZi2/view?usp=drive_link</t>
  </si>
  <si>
    <t>Missing Completely. CZM says not needed 2018.  Locatation on Light List would place it between current G35 and R34. Not needed, but still on light list. If it were at light list position it would be visible SW of G35</t>
  </si>
  <si>
    <t>https://drive.google.com/file/d/1zStqqIV2n4T-pbJeN884aBrto2BoN0d5/view?usp=drive_link</t>
  </si>
  <si>
    <t>https://drive.google.com/file/d/1afcG57Lom4Y8bRCyX1DEg_WFXvu6I9gJ/view?usp=drive_link</t>
  </si>
  <si>
    <t>https://drive.google.com/file/d/1_tbVzUuDNasGaJVVRgieLSFYFJrFpxF0/view?usp=drive_link</t>
  </si>
  <si>
    <t>https://drive.google.com/file/d/1BrKugO89JAlGk0VD1Fq9FP7U9vEVmAAs/view?usp=drive_link</t>
  </si>
  <si>
    <t>https://drive.google.com/file/d/1IkhHy1QvSFQo35dS24N4fNKeF5bGyXcI/view?usp=drive_link</t>
  </si>
  <si>
    <t>https://drive.google.com/file/d/1V18xN-eMym-PV0Od9qi4F4-Oyv_IdQPR/view?usp=drive_link</t>
  </si>
  <si>
    <t xml:space="preserve">Buoy in place of daymarker missing since 2019. Buoy has moved 4600 ft NW from light list position (to near R18) . Number "6" is peeled off. </t>
  </si>
  <si>
    <t>https://drive.google.com/file/d/12S5JCNlTIxVdtdeimScCd124Yydtejer/view?usp=drive_link</t>
  </si>
  <si>
    <t>https://drive.google.com/file/d/10RtCXlbjPP6wTyxRayHJCyw4vqgnYJr-/view?usp=drive_link</t>
  </si>
  <si>
    <t>https://drive.google.com/file/d/1a1tfndsmyAlHknEzt7wLFQ8hWvijrab1/view?usp=drive_link</t>
  </si>
  <si>
    <t>https://drive.google.com/file/d/11oYsP9UQ6Y5y4CqH-7UXUbSeapnws9oD/view?usp=drive_link</t>
  </si>
  <si>
    <t>https://drive.google.com/file/d/1x7_m2snTOxKhW_Vl_8kYaAMtkpZ1xbg0/view?usp=drive_link</t>
  </si>
  <si>
    <t>https://drive.google.com/file/d/1hFwLGasju-GHyC4KQNuH0mEMnk5OMYW5/view?usp=drive_link</t>
  </si>
  <si>
    <t>https://drive.google.com/file/d/15fdMvq5U55Rrrj2_JeEvcmEUAuYb1p4P/view?usp=drive_link</t>
  </si>
  <si>
    <t>https://drive.google.com/file/d/1V2w7MUwjQj7C5EXgSaxcRouEOdLY89TQ/view?usp=drive_link</t>
  </si>
  <si>
    <t>https://drive.google.com/file/d/1Xye_b9gEtRghkxcG3jdSNtKVuhoVPACp/view?usp=drive_link</t>
  </si>
  <si>
    <t>https://drive.google.com/file/d/1LA8L2Y-UVo8GGkn1A7dqCY6WSTUpLrQR/view?usp=drive_link</t>
  </si>
  <si>
    <t>https://drive.google.com/file/d/1X6FhKLNfutu_wQ0MUXHVNgyFIBhZPjvM/view?usp=drive_link</t>
  </si>
  <si>
    <t>https://drive.google.com/file/d/1xSRoliMbwvKMOKp3-UbOIv04eCRH5OIs/view?usp=drive_link</t>
  </si>
  <si>
    <t>https://drive.google.com/file/d/1RgQn_VPbLDS4JQuZCBYBR4oqx-2tNlCz/view?usp=drive_link</t>
  </si>
  <si>
    <t>https://drive.google.com/file/d/1JFN_MefEt7K0A5eaLCSpyy-lc-qL543E/view?usp=drive_link</t>
  </si>
  <si>
    <t>https://drive.google.com/file/d/1_zJl5g37VWU_xrmzO4S0FrDQAxiTUE8P/view?usp=drive_link</t>
  </si>
  <si>
    <t>https://drive.google.com/file/d/1DbOj8JXKqV5pIqN25iViWvktIhvDhmcu/view?usp=drive_link</t>
  </si>
  <si>
    <t>https://drive.google.com/file/d/1E2MBDo23FWkme_joGWIc0VSxby2Jkcd_/view?usp=drive_link</t>
  </si>
  <si>
    <t>https://drive.google.com/file/d/1KzoRk9tq3bksa2Fg5hRyoNsRkMG7HfCb/view?usp=drive_link</t>
  </si>
  <si>
    <t>https://drive.google.com/file/d/1naBcmhJQ__lW_MtZTCWmbY61pUmfDGvP/view?usp=drive_link</t>
  </si>
  <si>
    <t>https://drive.google.com/file/d/1KkSTZwVWfZ7hMynmumP_zxnyCs__c3JG/view?usp=drive_link</t>
  </si>
  <si>
    <t>https://drive.google.com/file/d/108vlMGy4d2mwMNTM95SI-r62lExGEed-/view?usp=drive_link</t>
  </si>
  <si>
    <t>https://drive.google.com/file/d/1D7CAwooFTvz80X0Aho-D2LOAZ31hkXDv/view?usp=drive_link</t>
  </si>
  <si>
    <t>https://drive.google.com/file/d/11SGvEio5FobJ1RBoazrpMPhzhPQlyf9e/view?usp=drive_link</t>
  </si>
  <si>
    <t>https://drive.google.com/file/d/176yuY6r3TjkM1MNECov-PaKXlhgD91Lq/view?usp=drive_link</t>
  </si>
  <si>
    <t>https://drive.google.com/file/d/1M7dnbQjeGDmNhYV_c81fzTJTFUzrvkhG/view?usp=drive_link</t>
  </si>
  <si>
    <t>https://drive.google.com/file/d/16nQcHJijoAXnQ9MmXb4HNvK0PdGcTKLi/view?usp=drive_link</t>
  </si>
  <si>
    <t>https://drive.google.com/file/d/1LDcrrPqtXbSo-pEc7QrUv28_FMzmZgpd/view?usp=drive_link</t>
  </si>
  <si>
    <t>https://drive.google.com/file/d/1zZ43-dBnkWqj2qxOL8NVTA8aPxsAf3qp/view?usp=drive_link</t>
  </si>
  <si>
    <t>https://drive.google.com/file/d/1natZKKhHh67icEfDLu5re8ED45Z_IY1H/view?usp=drive_link</t>
  </si>
  <si>
    <t>https://drive.google.com/file/d/1AruCfGIZMFxN40tzE4CI3AVcmTQa4ALa/view?usp=drive_link</t>
  </si>
  <si>
    <t>https://drive.google.com/file/d/1umMm4hDpfLUG1Ky0buJPZXlcJNRX3aW6/view?usp=drive_link</t>
  </si>
  <si>
    <t>https://drive.google.com/file/d/1wJretxNhQR3-sZ4fwnh9MZKkEf9mBnox/view?usp=drive_link</t>
  </si>
  <si>
    <t>https://drive.google.com/file/d/1mYXjIH9SYbTSxBqdbAkGBOfjeWWmlHC0/view?usp=drive_link</t>
  </si>
  <si>
    <t>https://drive.google.com/file/d/1DYgJt8k-sxaLaTAq50F-YdoDbKEis5px/view?usp=drive_link</t>
  </si>
  <si>
    <t>2025-04</t>
  </si>
  <si>
    <t>2017-04</t>
  </si>
  <si>
    <t>2019-01</t>
  </si>
  <si>
    <t>Missing Completely. Is it needed?</t>
  </si>
  <si>
    <t>Completely Missing, (CZM repaired 2024-05-09.)</t>
  </si>
  <si>
    <t>Background faded. (CZM repaired 2024-05-09.)</t>
  </si>
  <si>
    <t>Signs good condition on FG. 10 deg lean. (CZM repaired 2024-05-09.)</t>
  </si>
  <si>
    <t>Like-new signs on FG pile. Bottom loose one side. (CZM repaired 2024-05-09.)</t>
  </si>
  <si>
    <t>Background cracking and peeling south side. (CZM repaired 2024-05-09.)</t>
  </si>
  <si>
    <t>Like new signs on wood pile. (CZM repaired 2024-05-09.)</t>
  </si>
  <si>
    <t>Like new signs
CZM repaired 2024-05-09</t>
  </si>
  <si>
    <t>Border of background peelng. N side missing. (CZM repaired 2024-05-09.)</t>
  </si>
  <si>
    <t>Missing completely.  (CZM repaired 2024-05-09.)</t>
  </si>
  <si>
    <t>Good signs on fiberglass pile that was R8 Feb 2024  (CZM repaired 2024-05-09.)</t>
  </si>
  <si>
    <t>Good condition. Old pile removed and replaced 2018. (CZM repaired 2024-05-09.)</t>
  </si>
  <si>
    <t>Number 9 partially peeled off S side. (CZM repaired 2024-05-09.)</t>
  </si>
  <si>
    <t>Signs and wrap on wood pile in good condition. 5 deg lean. (CZM repaired 2024-05-09.)</t>
  </si>
  <si>
    <t>Number 3 peeling on south side. FG pile. 5 deg lean. (CZM repaired 2024-05-09.)</t>
  </si>
  <si>
    <t>"5" peeled half off S side. FG pile. (CZM repaired 2024-05-09.)</t>
  </si>
  <si>
    <t>"3" is half missing south side. FG pile. 5 deg lean. (CZM repaired 2024-05-09.)</t>
  </si>
  <si>
    <t>East side background beginning to fade. Wood pile. (CZM repaired 2024-05-09.)</t>
  </si>
  <si>
    <t>Like new signs on wood pile.  (CZM repaired 2024-05-09.)</t>
  </si>
  <si>
    <t>SW side background mostly peeled off. (CZM repaired 2024-05-09.)</t>
  </si>
  <si>
    <t>Background beginning to fade both sides. Wood pile. (CZM repaired 2024-05-09.)</t>
  </si>
  <si>
    <t>One side missing, one side beginning to peel. (CZM repaired 2024-05-09.)</t>
  </si>
  <si>
    <t>Good signs on FG pile. (CZM repaired 2024-05-09.)</t>
  </si>
  <si>
    <t>Like new signs on FG pile. (CZM repaired 2024-05-09.)</t>
  </si>
  <si>
    <t xml:space="preserve"> Background peelingbadly S side. Wood pile. Has instrument box &amp; solar panel. (CZM repaired 2024-05-09.)</t>
  </si>
  <si>
    <t>Like new signs on wood pile (CZM repaired 2024-05-09.)</t>
  </si>
  <si>
    <t>Background badly peeled S side. Wood pile leaning 40 deg. (CZM repaired 2024-05-09.)</t>
  </si>
  <si>
    <t>Like new signs on fiberglass pile.CZM repaired 2024-05-09</t>
  </si>
  <si>
    <t>Good signs, except "5" peeled off S side.CZM repaired 2024-05-09</t>
  </si>
  <si>
    <t>Good signs on wood pile.(CZM repaired 2024-05-09).</t>
  </si>
  <si>
    <t>Like new signs on wood pile.(CZM repaired 2024-05-09)</t>
  </si>
  <si>
    <t>10 deg lean, bird droppings one side. otherwise good.(CZM repaired 2024-05-09).</t>
  </si>
  <si>
    <t xml:space="preserve"> Good signs. One sign crooked.(CZM repaired 2024-05-09).</t>
  </si>
  <si>
    <t>Good signs on wood pile. One side beginning to fade.(CZM repaired 2024-05-09).</t>
  </si>
  <si>
    <t>Like-new signs. No lean.(CZM repaired 2024-05-09).</t>
  </si>
  <si>
    <t>Like-new signs on fiberglass pile.(CZM repaired 2024-05-09)</t>
  </si>
  <si>
    <t>Like new signs on fiberglass pile.(CZM repaired 2024-05-09)</t>
  </si>
  <si>
    <t>Good signs on wood pile. Top border peeled off one side.(CZM repaired 2024-05-09)</t>
  </si>
  <si>
    <t>Like new signs. Wrap on wood pile. 5 deg lean.(CZM repaired 2024-05-09)</t>
  </si>
  <si>
    <t>Green buoy has replaced dayboard missing since 2017. Buoy is close to light list positions. Buoy is in good condition but has no number.(CZM repaired 2024-05-09).)</t>
  </si>
  <si>
    <t>Like new signs on wood pile, but N sign is hanging upside down.(CZM repaired 2024-05-09)</t>
  </si>
  <si>
    <t>Like new signs on fiberglass pile. Pile has 5 deg lean.(CZM repaired 2024-05-09)</t>
  </si>
  <si>
    <t>Like-new signs on FG pile.(CZM repaired 2024-05-09).</t>
  </si>
  <si>
    <t>Like new signs on wood pile.(CZM repaired 2024-05-09).</t>
  </si>
  <si>
    <t>Like-new signs on FG pile. 5 deg lean.(CZM repaired 2024-05-09)</t>
  </si>
  <si>
    <t>Like new signs on fiberglass pile(CZM repaired 2024-05-09)</t>
  </si>
  <si>
    <t>Incorrect "R4" signs have been replaced with correct "G5" signs, but pile is still very short and leaning 40 deg.(CZM repaired 2024-05-09)</t>
  </si>
  <si>
    <t>New signs on FG pile. Old rusting steel pile still in place near-by.(CZM repaired 2024-05-09)</t>
  </si>
  <si>
    <t xml:space="preserve"> Like new signs.(CZM repaired 2024-05-09).</t>
  </si>
  <si>
    <t>25-50-45.66N</t>
  </si>
  <si>
    <t>081-32-57.06W</t>
  </si>
  <si>
    <t>25-50-45.78N</t>
  </si>
  <si>
    <t>25-58-24.333N</t>
  </si>
  <si>
    <t>081-45-21.940W</t>
  </si>
  <si>
    <t>25-57-45.00N</t>
  </si>
  <si>
    <t>081-44-06.00W</t>
  </si>
  <si>
    <t>25-57-59.64N</t>
  </si>
  <si>
    <t>081-43-52.68W</t>
  </si>
  <si>
    <t>25-57-59.46N</t>
  </si>
  <si>
    <t>081-43-52.98W</t>
  </si>
  <si>
    <t>081-44-10.98W</t>
  </si>
  <si>
    <t>081-43-56.34W</t>
  </si>
  <si>
    <t>081-43-56.40W</t>
  </si>
  <si>
    <t>25-57-51.78N</t>
  </si>
  <si>
    <t>081-44-02.52W</t>
  </si>
  <si>
    <t>081-44-02.46W</t>
  </si>
  <si>
    <t>25-57-49.50N</t>
  </si>
  <si>
    <t>081-44-04.80W</t>
  </si>
  <si>
    <t>25-57-48.36N</t>
  </si>
  <si>
    <t>081-44-08.22W</t>
  </si>
  <si>
    <t>25-57-48.18N</t>
  </si>
  <si>
    <t>081-44-08.10W</t>
  </si>
  <si>
    <t>25-57-48.30N</t>
  </si>
  <si>
    <t>25-57-49.20N</t>
  </si>
  <si>
    <t>081-44-08.82W</t>
  </si>
  <si>
    <t>081-44-08.70W</t>
  </si>
  <si>
    <t>25-57-49.32N</t>
  </si>
  <si>
    <t>25-57-43.32N</t>
  </si>
  <si>
    <t>25-57-43.26N</t>
  </si>
  <si>
    <t>25-57-43.14N</t>
  </si>
  <si>
    <t>25-57-41.76N</t>
  </si>
  <si>
    <t>081-44-15.84W</t>
  </si>
  <si>
    <t>25-57-40.38N</t>
  </si>
  <si>
    <t>081-44-14.52W</t>
  </si>
  <si>
    <t>25-57-40.26N</t>
  </si>
  <si>
    <t>081-44-14.70W</t>
  </si>
  <si>
    <t>25-57-37.68N</t>
  </si>
  <si>
    <t>081-44-12.06W</t>
  </si>
  <si>
    <t>25-57-37.62N</t>
  </si>
  <si>
    <t>081-44-11.94W</t>
  </si>
  <si>
    <t>25-57-36.12N</t>
  </si>
  <si>
    <t>081-44-12.60W</t>
  </si>
  <si>
    <t>25-57-36.48N</t>
  </si>
  <si>
    <t>081-44-12.54W</t>
  </si>
  <si>
    <t>25-57-36.30N</t>
  </si>
  <si>
    <t>25-57-25.02N</t>
  </si>
  <si>
    <t>081-43-53.88W</t>
  </si>
  <si>
    <t>25-57-24.90N</t>
  </si>
  <si>
    <t>081-43-53.82W</t>
  </si>
  <si>
    <t>25-57-19.02N</t>
  </si>
  <si>
    <t>081-43-49.86W</t>
  </si>
  <si>
    <t>081-43-49.80W</t>
  </si>
  <si>
    <t>25-57-18.96N</t>
  </si>
  <si>
    <t>25-57-18.00N</t>
  </si>
  <si>
    <t>081-43-51.54W</t>
  </si>
  <si>
    <t>25-57-18.24N</t>
  </si>
  <si>
    <t>081-43-51.96W</t>
  </si>
  <si>
    <t>25-57-18.18N</t>
  </si>
  <si>
    <t>25-57-42.54N</t>
  </si>
  <si>
    <t>081-44-17.04W</t>
  </si>
  <si>
    <t>25-57-44.40N</t>
  </si>
  <si>
    <t>25-57-44.46N</t>
  </si>
  <si>
    <t>25-57-44.34N</t>
  </si>
  <si>
    <t>25-57-42.36N</t>
  </si>
  <si>
    <t>25-57-42.24N</t>
  </si>
  <si>
    <t>25-57-35.64N</t>
  </si>
  <si>
    <t>081-44-21.90W</t>
  </si>
  <si>
    <t>25-57-35.34N</t>
  </si>
  <si>
    <t>.</t>
  </si>
  <si>
    <t>On ENC</t>
  </si>
  <si>
    <t>On  ENC</t>
  </si>
  <si>
    <t>https://drive.google.com/file/d/1Q9mz3lwmif3-2W48-W-MuleTVW26IsPd/view?usp=drive_link</t>
  </si>
  <si>
    <t>https://drive.google.com/file/d/17KHXa4Tm2J71dKTm4udl-xzTFU_Hm1hG/view?usp=drive_link</t>
  </si>
  <si>
    <t>https://drive.google.com/file/d/1p2vU3BxjTFw1P_LfUR9Tw16GnVnLVKq2/view?usp=drive_link</t>
  </si>
  <si>
    <t>https://drive.google.com/file/d/1xylygwkI40yeEy7pqwBYi-BdQnvdCqcR/view?usp=drive_link</t>
  </si>
  <si>
    <t>https://drive.google.com/file/d/11YTo7Izw3OZz67QT4-N9a9pQTLJlNV4d/view?usp=drive_link</t>
  </si>
  <si>
    <t>Small signs in good condition. Manatee speed sign on same wood pile.</t>
  </si>
  <si>
    <t>https://drive.google.com/file/d/1fc78afRdiK-zQZLUYnIwbHzoerAtgYsl/view?usp=drive_link</t>
  </si>
  <si>
    <t>https://drive.google.com/file/d/1d6zxSrkLgwzjes-C3Hn28GtPY2lUURJx/view?usp=drive_link</t>
  </si>
  <si>
    <t xml:space="preserve"> Like-new fiberglass pile and signs. </t>
  </si>
  <si>
    <t>https://drive.google.com/file/d/1r9zRW0Hh1wY7AEypkfgGC-E7PFgd-7L8/view?usp=drive_link</t>
  </si>
  <si>
    <t xml:space="preserve"> Background peeling badly both sides.</t>
  </si>
  <si>
    <t>https://drive.google.com/file/d/1wGmKBOVxUHsd6bfe2cgsCIcrRMY2pCMM/view?usp=drive_link</t>
  </si>
  <si>
    <t>Q4</t>
  </si>
  <si>
    <t>16790.04</t>
  </si>
  <si>
    <t>Need to be reassigned. Sign was changed  to R4 2022</t>
  </si>
  <si>
    <t>https://drive.google.com/file/d/1ACAOegLGiSw0INvCuvFTxEhjUdXbPuFh/view?usp=drive_link</t>
  </si>
  <si>
    <t>https://drive.google.com/file/d/15A1Iz3l6J-owhnICOW6kvx4T6aDtrYhq/view?usp=drive_link</t>
  </si>
  <si>
    <t>https://drive.google.com/file/d/1Wt-1TWkDFHP8dDI73edELtI0n-wjKenB/view?usp=drive_link</t>
  </si>
  <si>
    <t>https://drive.google.com/file/d/1ynbEnKiF2hJq2601mvuke1AywruMW4x7/view?usp=drive_link</t>
  </si>
  <si>
    <t>https://drive.google.com/file/d/1uM4G0SVE6lrBgmyqrLEytjYPqL0uogkO/view?usp=drive_link</t>
  </si>
  <si>
    <t>https://drive.google.com/file/d/11kJUfwHB9LFP1wpZVmmXtWsjHYW8AeLa/view?usp=drive_link</t>
  </si>
  <si>
    <t>https://drive.google.com/file/d/1MJ2wVHKF51cGHwGY-RjDmeYxnS0K_Qx-/view?usp=drive_link</t>
  </si>
  <si>
    <t>North sign loose at bottom and bent at top. Pile leaning 5 deg.</t>
  </si>
  <si>
    <t>https://drive.google.com/file/d/158Gm78gXH8AEIaLasLdOmgxGR-Nu2210/view?usp=drive_link</t>
  </si>
  <si>
    <t>https://drive.google.com/file/d/1e1o6gVqVmjwe0gUNLWEdlUA9_oXxw6Id/view?usp=drive_link</t>
  </si>
  <si>
    <t>https://drive.google.com/file/d/1K-GnGK9kUBPamEcFzMPAmO-uAM4P7PV6/view?usp=drive_link</t>
  </si>
  <si>
    <t>https://drive.google.com/file/d/1dhl1EObd3OtSsKgtAfirCam3CzIWQiK3/view?usp=drive_link</t>
  </si>
  <si>
    <t>https://drive.google.com/file/d/1Q5V4GUGxLDB6ZRgWjjLra-90C9HWBNto/view?usp=drive_link</t>
  </si>
  <si>
    <t>Numeral "1" partly peeled off</t>
  </si>
  <si>
    <t>https://drive.google.com/file/d/1iMjwR6VApaQ13PS5CQgrVQ7aD0o2zMR_/view?usp=drive_link</t>
  </si>
  <si>
    <t>Sign on N side missing</t>
  </si>
  <si>
    <t>https://drive.google.com/file/d/1l83OFw9d1Qas67j_45U9yfOd79jLx6KH/view?usp=drive_link</t>
  </si>
  <si>
    <t>https://drive.google.com/file/d/1p2Ln56uANpZpmGbyqMosOZW4drzjbbVu/view?usp=drive_link</t>
  </si>
  <si>
    <t>https://drive.google.com/file/d/1hATLOEXtgtk0pZB3duMDeNATfp-k7ca0/view?usp=drive_link</t>
  </si>
  <si>
    <t>https://drive.google.com/file/d/1uYsw7_P2aJ-RQ7BKqAHuftWhf1fKE-uz/view?usp=sharing</t>
  </si>
  <si>
    <t>https://drive.google.com/file/d/1EeMN6k1h4uG7XT0-9YowOTXOGYpFppT6/view?usp=drive_link</t>
  </si>
  <si>
    <t>https://drive.google.com/file/d/1NOzO8_1yE7YMnQSLz1lWhM4Cj1_uo5kM/view?usp=drive_link</t>
  </si>
  <si>
    <t>https://drive.google.com/file/d/1nR4YOGRblBlSG5m3rqPACjKqttU0cqSH/view?usp=drive_link</t>
  </si>
  <si>
    <t>https://drive.google.com/file/d/1HaOpj2KndpHyO9PP69KS5CxcWyMnRsWu/view?usp=drive_link</t>
  </si>
  <si>
    <t>https://drive.google.com/file/d/10ELkh-B0duRGQb9hzxBop4qSyMaiV3AP/view?usp=drive_link</t>
  </si>
  <si>
    <t xml:space="preserve">Missing completely. This was a very helpful marker for guiding boaters who want to go from Cape Ramano Channel to Snook Hole Channel. Problem: Markers 16 and old 17 appear to guide boaters across shallow water (based on satilite image and on Garmin sonar chart). </t>
  </si>
  <si>
    <t>Aids Added to Tables</t>
  </si>
  <si>
    <t>STRUCT MISSING</t>
  </si>
  <si>
    <t>I01-26, J, K, L, M, Nn</t>
  </si>
  <si>
    <t>Q, Qq</t>
  </si>
  <si>
    <t>25-58-57.42N</t>
  </si>
  <si>
    <t>081-43-29.22W</t>
  </si>
  <si>
    <t>Isles of Capri East R12</t>
  </si>
  <si>
    <t>Like new signs on wood pile. Problem: Markers 16 and 17 (now missing) appear to unnecessarily guide boaters across shallow water (based on satilite image and on Garmin sonar chart). Water depth shoud be charted and channel remarked. R16 should  be green if it is not moved.</t>
  </si>
  <si>
    <t>https://drive.google.com/file/d/1YXpt3L9aHTuO2lYJlO9ecqNbt_O8LJkQ/view?usp=drive_link</t>
  </si>
  <si>
    <t>https://drive.google.com/file/d/1eo6o7SZ7ljM05Kt8Qrhhl7d6HMg5nqxM/view?usp=drive_link</t>
  </si>
  <si>
    <t>https://drive.google.com/file/d/1DUHtXmnIsfq86nNp7t-PZZ8mfmcuVdmK/view?usp=drive_link</t>
  </si>
  <si>
    <t>N 25° 47.983'</t>
  </si>
  <si>
    <t>One side missing. Othe side split. Wood pile</t>
  </si>
  <si>
    <t>Red light. Fiberglass pile. Signs good condition but too small (1.4 miles to R6) .</t>
  </si>
  <si>
    <t>Green light. Steel I-beam pile.  Good signs.</t>
  </si>
  <si>
    <t xml:space="preserve">Like new.  Black fiberglass pile. </t>
  </si>
  <si>
    <t>Like new signs. Concrete pile. 10 deg lean.</t>
  </si>
  <si>
    <t xml:space="preserve">Like new signs on wood pile. </t>
  </si>
  <si>
    <t xml:space="preserve"> Signs like new. Steel I-beam pile rusted 1/2 through at base.</t>
  </si>
  <si>
    <t>Like new signs. Steel I-beam pile rusting. Bird nest between signs not obscuring signs.</t>
  </si>
  <si>
    <t>Numeral "4" beginning to peel, but still fully legible. Wood pile.</t>
  </si>
  <si>
    <t xml:space="preserve"> Dayboards like new. Wood pile. Bird droppings.</t>
  </si>
  <si>
    <t>W 81° 23.231'</t>
  </si>
  <si>
    <t>Good condition. Wood pile. PHOTO 2024</t>
  </si>
  <si>
    <t>Signs missing. FG pile only. Pile leaning 5 deg</t>
  </si>
  <si>
    <t>N 25° 51.115'</t>
  </si>
  <si>
    <t>Like new signs on fiberglass pile.</t>
  </si>
  <si>
    <t>N 25° 49.775'</t>
  </si>
  <si>
    <t>N 25° 50.044'</t>
  </si>
  <si>
    <t>One sign missing. Fiberglass pile</t>
  </si>
  <si>
    <t>W 81° 23.251'</t>
  </si>
  <si>
    <t>Daymarker missing, replaced by buoy with "13"</t>
  </si>
  <si>
    <t>Green light. 3 dayboards. 
Steel I-beam pile. Good Condition. PHOTO IS 2024</t>
  </si>
  <si>
    <t>https://drive.google.com/file/d/12SyyZRwz5Th8fdk5G5asoryWU5A-u96A/view?usp=drive_link</t>
  </si>
  <si>
    <t>https://drive.google.com/file/d/1dlmrBPaIHrWgUu8lQjiygz8Y6e6tAr82/view?usp=drive_link</t>
  </si>
  <si>
    <t>https://drive.google.com/file/d/1Ch09OdtTD4Pg0Ko1Iw8Q3cKCMtgjsnYe/view?usp=drive_link</t>
  </si>
  <si>
    <t>https://drive.google.com/file/d/1e8xAOrOzQWxYEIeie4jbus9wRgeFwkJg/view?usp=drive_link</t>
  </si>
  <si>
    <t>https://drive.google.com/file/d/144brHYowsycYayhtv-otqoHQ43RSGRO1/view?usp=drive_link</t>
  </si>
  <si>
    <t>https://drive.google.com/file/d/1Rxpxl70HaxH4e_etIGKIGjrg5Wdx6r2H/view?usp=drive_link</t>
  </si>
  <si>
    <t>https://drive.google.com/file/d/1fHFwqYOsK-Gxjehf9_31qgxVtdhmI1so/view?usp=drive_link</t>
  </si>
  <si>
    <t>https://drive.google.com/file/d/1M59R7aEJ6eOh1BDKNQZFUXmntDG4GcFI/view?usp=drive_link</t>
  </si>
  <si>
    <t>https://drive.google.com/file/d/1W055G0XiI5GpGbcRGOEq5FVT-V4bxYbf/view?usp=drive_link</t>
  </si>
  <si>
    <t>https://drive.google.com/file/d/1KYlulOSbRVfFevUWYN2-id3kt6vATg3p/view?usp=drive_link</t>
  </si>
  <si>
    <t>https://drive.google.com/file/d/1v89VTow8YbkVLZ0fIzX7a978klA5x0eD/view?usp=drive_link</t>
  </si>
  <si>
    <t>https://drive.google.com/file/d/1NwMZUKB2ptA2lF1YqRTsEHZDwznzmFnT/view?usp=drive_link</t>
  </si>
  <si>
    <t>https://drive.google.com/file/d/1gXO9-C6ShD7QZF6Hj2Dnt1h33VL3q00b/view?usp=drive_link</t>
  </si>
  <si>
    <t>https://drive.google.com/file/d/1HtYWNuMAK3cOkw0Rwfaf9z3f3N4tXNW7/view?usp=drive_link</t>
  </si>
  <si>
    <t>https://drive.google.com/file/d/1DvdcmSu2IPPRmf5uCtUAPdnhfTa3qv9x/view?usp=drive_link</t>
  </si>
  <si>
    <t>https://drive.google.com/file/d/1RsdVs13FozH5DaZNTTFLDDbrRdOgqDhF/view?usp=drive_link</t>
  </si>
  <si>
    <t>https://drive.google.com/file/d/1OmCnHVz6dtOhpBDKjiSjl_qsP_oYocGu/view?usp=drive_link</t>
  </si>
  <si>
    <t>https://drive.google.com/file/d/1tUGFexZb3jfpR7qj5SESAZWmVdgdnQaU/view?usp=drive_link</t>
  </si>
  <si>
    <t>https://drive.google.com/file/d/1Z8ZFor4Bf5JUvQiP71syOBAsoyKmUX2n/view?usp=drive_link</t>
  </si>
  <si>
    <t>https://drive.google.com/file/d/1wNc-DC9mKWJDW3w-2yJITnJ3HeyO9OPf/view?usp=drive_link</t>
  </si>
  <si>
    <t>https://drive.google.com/file/d/11dCocmCtjoFYeI12v6U8V9YfVqWTu3gN/view?usp=drive_link</t>
  </si>
  <si>
    <t>https://drive.google.com/file/d/1PnlrO3iNrAdkovcURnkzn6763IJQ5Y7_/view?usp=drive_link</t>
  </si>
  <si>
    <t>https://drive.google.com/file/d/1NocnlYQ-sEjoHLu689BXWEp1qd2D5jEb/view?usp=drive_link</t>
  </si>
  <si>
    <t>https://drive.google.com/file/d/1wQWA78yknV_knhsHZRCBtulyM-YI8y6E/view?usp=drive_link</t>
  </si>
  <si>
    <t>Dayboards like new. Steel I-beam pile rusting - notch 1". PHOTO IS 2024</t>
  </si>
  <si>
    <t>https://drive.google.com/file/d/1PbXdRq8ySVn7NMaghWeCfjP6UIKCAzRA/view?usp=drive_link</t>
  </si>
  <si>
    <t>https://drive.google.com/file/d/1wk9xeKBhcyCfDgEP_yC4HDAQICzU7fz8/view?usp=drive_link</t>
  </si>
  <si>
    <t>https://drive.google.com/file/d/1tifUcXoWCHzCdHorkNdTJW2ExAhwY0VF/view?usp=drive_link</t>
  </si>
  <si>
    <t>https://drive.google.com/file/d/14gCF_zjv0va7WRVsJzJUUL_ImjzBDbWj/view?usp=drive_link</t>
  </si>
  <si>
    <t>https://drive.google.com/file/d/18ZyK91YXYENAiRsSQ2uekWHsjbODzPU0/view?usp=drive_link</t>
  </si>
  <si>
    <t>https://drive.google.com/file/d/14IIXKCGAk2eN7pEenelSRTw365UHdwtB/view?usp=drive_link</t>
  </si>
  <si>
    <t>https://drive.google.com/file/d/1_Srg2l6UNHkE277Q6sTUHDa8qORUEwoV/view?usp=drive_link</t>
  </si>
  <si>
    <t>https://drive.google.com/file/d/1F3U_cJZd_JWLwUqNi90MfckXAiFjr-IT/view?usp=drive_link</t>
  </si>
  <si>
    <t>https://drive.google.com/file/d/15k4FSINp2S9glVNnpLEQ8hkM8TonqZo1/view?usp=drive_link</t>
  </si>
  <si>
    <t>https://drive.google.com/file/d/1oV0OT-ByRbM-ex9Y9jWd0vzVzzbsMpKR/view?usp=drive_link</t>
  </si>
  <si>
    <t>https://drive.google.com/file/d/1VXZ9uTnHG62Z0thi69ORtqguAJq50ec_/view?usp=drive_link</t>
  </si>
  <si>
    <t>https://drive.google.com/file/d/1aJX-5B-I0HHh2TGxJJFCKaKqaVS675-w/view?usp=drive_link</t>
  </si>
  <si>
    <t>https://drive.google.com/file/d/1T01tlUuw96yiL86kDomytMMouXLZh8wS/view?usp=drive_link</t>
  </si>
  <si>
    <t>https://drive.google.com/file/d/15-HqHIitksvmFf52XtnnnNnAzNTebavV/view?usp=drive_link</t>
  </si>
  <si>
    <t>https://drive.google.com/file/d/1ZEwUGODoAdnAu150mysVK2r8fMa6smqz/view?usp=drive_link</t>
  </si>
  <si>
    <t>https://drive.google.com/file/d/1vhbWwbum9_Xmh8WjkKvqckePLjfjFiF5/view?usp=drive_link</t>
  </si>
  <si>
    <t>"5" mostly peeled off S side. Wood pile. PHOTO IS 2024</t>
  </si>
  <si>
    <t>https://drive.google.com/file/d/1uZ-ys4JDEo5G0821JSjNDWIz9n9eo6zf/view?usp=drive_link</t>
  </si>
  <si>
    <t>Both signs missing. PHOTO is 2024</t>
  </si>
  <si>
    <t>https://drive.google.com/file/d/1lGd9wkshiFr7P_h3DWfkIflT5UL6Ui1b/view?usp=drive_link</t>
  </si>
  <si>
    <t>Missing completely. Is shown on the chart in it's 2019 position, which appears to be a good postion based on aerial photos. PHOTO IS 2024 - G1 WOULD BE VISIBLE RT SIDE OF PHOTO</t>
  </si>
  <si>
    <t>https://drive.google.com/file/d/1C7m4tX5XR-2LJSufdF4IK5BzNxYKSsnn/view?usp=drive_link</t>
  </si>
  <si>
    <t>https://drive.google.com/file/d/1hBkKJYKFRuN588k1Y4CvxHSMbOPo7LYL/view?usp=drive_link</t>
  </si>
  <si>
    <t>https://drive.google.com/file/d/1g_pQlqayIllkNQWowsCLZ8FhUkWsUeQU/view?usp=drive_link</t>
  </si>
  <si>
    <t>https://drive.google.com/file/d/1ET7a2HVErn4_VzpXdPH5dekDdBInCv8d/view?usp=drive_link</t>
  </si>
  <si>
    <t>Number mostly missing south side. Wood pile.</t>
  </si>
  <si>
    <t>https://drive.google.com/file/d/1aJgDrDAJ5zvjkKBkfzC3vLh8W5jBYAFz/view?usp=drive_link</t>
  </si>
  <si>
    <t>Like new signs on wood pile PHOTO IS 2024</t>
  </si>
  <si>
    <t>Dayboard replaced by green buoy</t>
  </si>
  <si>
    <t>STRUCT - Structure</t>
  </si>
  <si>
    <t>NO/NUM - Number</t>
  </si>
  <si>
    <t>HAZ - Hazard to Navigation</t>
  </si>
  <si>
    <t>Totals 2024-04 for comparison</t>
  </si>
  <si>
    <t>Totals 2023-04 for comparison</t>
  </si>
  <si>
    <t>Totals 2022-04 for comparison</t>
  </si>
  <si>
    <t>Off-Station &gt; 150 ft
On ENC</t>
  </si>
  <si>
    <t>Off-Station &gt; 1000 ft
On ENC</t>
  </si>
  <si>
    <t>ATONs on Nautical Charts</t>
  </si>
  <si>
    <t>One sign missing. PHOTOS ARE 2024</t>
  </si>
  <si>
    <t>NLL - aids changed to match LL</t>
  </si>
  <si>
    <t>A, N70-87, B10</t>
  </si>
  <si>
    <t>Comment from Survey</t>
  </si>
  <si>
    <t>Condition from Survey</t>
  </si>
  <si>
    <t>Incorrect</t>
  </si>
  <si>
    <t>Correct</t>
  </si>
  <si>
    <t>Light List from USCG with calculated columns added on the right showing the Zone ID and coordinates in different formats. The light list data does not update automatically - the date it was entered into this file is shown at the top of the page.</t>
  </si>
  <si>
    <t>Values below are looked up in other sheets of this workbook</t>
  </si>
  <si>
    <t>Values below are looked up in other sheets of this workbook or calculated from Light List data and appended to the published data. These values are used for calculaiton of position error.</t>
  </si>
  <si>
    <t xml:space="preserve">Entered manually </t>
  </si>
  <si>
    <t xml:space="preserve"> Local Notice to Mariners from USCG with data from most recent survey added and compared to the LNM status for each aid listed.</t>
  </si>
  <si>
    <t>Condition Change
(W=worse
B=better)2</t>
  </si>
  <si>
    <t>https://drive.google.com/file/d/1NRUPxFVHxzhqCo__b6-W6FxZQzj5OUkH/view?usp=drive_link</t>
  </si>
  <si>
    <t>https://drive.google.com/file/d/17EU2mxuoeqdgPjdNcQ0-Dw6Uuy4NeGUA/view?usp=drive_link</t>
  </si>
  <si>
    <t>https://drive.google.com/file/d/1C1kqgicp1K5RCXroSMEjAXVbejpf48Ql/view?usp=drive_link</t>
  </si>
  <si>
    <t>https://drive.google.com/file/d/1wG0is7GYm44_PI-eXTqpQ49DNA2GluYd/view?usp=drive_link</t>
  </si>
  <si>
    <t xml:space="preserve">Green light. Signs good. Wood pile. </t>
  </si>
  <si>
    <t>https://drive.google.com/file/d/1DvJedePiqKMbXveYCcDwXjFiLijfFrKy/view?usp=drive_link</t>
  </si>
  <si>
    <t>https://drive.google.com/file/d/1Oho7kOveziLON_VIHm5Yl4bFtgCXcYr-/view?usp=drive_link</t>
  </si>
  <si>
    <t>https://drive.google.com/file/d/1EhGyJOWvePwo7LQDhlXzWCxF1VHZZ7Vy/view?usp=drive_link</t>
  </si>
  <si>
    <t>https://drive.google.com/file/d/1gWEYb-VXuE-3hQakUq4Yh7Mh0Zt1-vM5/view?usp=drive_link</t>
  </si>
  <si>
    <t>https://drive.google.com/file/d/1RgObDln7ZdHCc60GrN2GqbUnrKNAzeF-/view?usp=drive_link</t>
  </si>
  <si>
    <t>Red light. Like new. Wood pile. Bad bird droppings but legible.</t>
  </si>
  <si>
    <t>https://drive.google.com/file/d/139dxTnXnb6FPsmh8SFvwAONypRccvMJC/view?usp=drive_link</t>
  </si>
  <si>
    <t xml:space="preserve">Wood pile. Like new signs. </t>
  </si>
  <si>
    <t>https://drive.google.com/file/d/1_-zysdrqVEpI_AbKZ-ck7JdR58MqJs4l/view?usp=drive_link</t>
  </si>
  <si>
    <t>https://drive.google.com/file/d/1V2isuEAy3W8C-5V6S2AON3dek5QxbWvf/view?usp=drive_link</t>
  </si>
  <si>
    <t>https://drive.google.com/file/d/1jP1CSak9DiqlXIn6QHYIh8v_BVDoAk4m/view?usp=drive_link</t>
  </si>
  <si>
    <t>https://drive.google.com/file/d/1BQJTr1od8lcOtXu4rqnSnAWxOMEoHoCr/view?usp=drive_link</t>
  </si>
  <si>
    <t>https://drive.google.com/file/d/15TpCEOTCwGik9Ix8EiwKfy3o0vk2y9T-/view?usp=drive_link</t>
  </si>
  <si>
    <t>https://drive.google.com/file/d/1ctTJtyGLAfepFTfY0COQpXRxpLMU331Z/view?usp=sharing</t>
  </si>
  <si>
    <t>Like new signs on wood pile. Large nest beginning to obscure sign.</t>
  </si>
  <si>
    <t>https://drive.google.com/file/d/1F-AkAHohiGBbvaUWY1k2PEPpUxxLV_qB/view?usp=drive_link</t>
  </si>
  <si>
    <t xml:space="preserve"> Signs like new. Steel I-beam pile rusted ~1/2 through at base.</t>
  </si>
  <si>
    <t>https://drive.google.com/file/d/1ctTJtyGLAfepFTfY0COQpXRxpLMU331Z/view?usp=drive_link</t>
  </si>
  <si>
    <t>https://drive.google.com/file/d/1SoqskEBiee7B7BjV0XbIg72yQvkfbt2f/view?usp=drive_link</t>
  </si>
  <si>
    <t>https://drive.google.com/file/d/1GEhzkctqErroFgniwpty6MQROfkv3jH1/view?usp=drive_link</t>
  </si>
  <si>
    <t>https://drive.google.com/file/d/1BLH02vjK3A6_d1NB3k0FWr0hLCbJuPyE/view?usp=drive_link</t>
  </si>
  <si>
    <t xml:space="preserve">Dayboards like new. Steel I-beam pile rusting - notch 1". </t>
  </si>
  <si>
    <t>https://drive.google.com/file/d/1Omy-XeWjx0EZb4tuRq3pAeBuevm_UJCl/view?usp=drive_link</t>
  </si>
  <si>
    <t>Like new signs, wood pile</t>
  </si>
  <si>
    <t>https://drive.google.com/file/d/1lNFnk7Z9DSCafjiiqOmACs3zJOjkfakx/view?usp=drive_link</t>
  </si>
  <si>
    <t>https://drive.google.com/file/d/1fdXFqfmzgyjWXf4Z4HM3DqgBr8erqwFM/view?usp=drive_link</t>
  </si>
  <si>
    <t>https://drive.google.com/file/d/1BbtQdgaShoqgiMlXgz-qaotOsjoJQoD-/view?usp=drive_link</t>
  </si>
  <si>
    <t>https://drive.google.com/file/d/1PL23URrbhH4gOK9AAtdJt2zdMf7H_5RB/view?usp=drive_link</t>
  </si>
  <si>
    <t>Dayboard replaced by green buoy OK on LNM</t>
  </si>
  <si>
    <t>Missing Completely PHOTO IS 2025-03, Not on LNM</t>
  </si>
  <si>
    <t>https://drive.google.com/file/d/19pVdQpdleMYN7AMC7UQvRuSMzqNEnmBB/view?usp=drive_link</t>
  </si>
  <si>
    <t>https://drive.google.com/file/d/1aMEsx48Ptx4aHKGLOck0iLfxrmOjCEW6/view?usp=drive_link</t>
  </si>
  <si>
    <t>https://drive.google.com/file/d/1qMwMIFrq1V59fPWgoigWmpm5bAX0_RTL/view?usp=drive_link</t>
  </si>
  <si>
    <t>https://drive.google.com/file/d/1v-2mrMNAZbl7Mnpr0Qju9XnQeGuHdSY6/view?usp=drive_link</t>
  </si>
  <si>
    <t>https://drive.google.com/file/d/1fjtNuwmShzilPsKkERjYUiUneIIgP0yP/view?usp=drive_link</t>
  </si>
  <si>
    <t>Dayboards good. Wood pile. Bird droppings.</t>
  </si>
  <si>
    <t>https://drive.google.com/file/d/16lMFWZcuJck1EuUFSnP_dlVVI-DLWCDb/view?usp=drive_link</t>
  </si>
  <si>
    <t>https://drive.google.com/file/d/19PdntIcVFAsDv9PqDbNWAHAfXKO4Gyzw/view?usp=drive_link</t>
  </si>
  <si>
    <t>https://drive.google.com/file/d/1W_1ghCJznbyL4OfUBnYJjBD73TTw4jR2/view?usp=drive_link</t>
  </si>
  <si>
    <t>https://drive.google.com/file/d/1JDezk3ChrzpZR7PerE4yKUvi0pzWNBvO/view?usp=drive_link</t>
  </si>
  <si>
    <t>https://drive.google.com/file/d/1UNXzlPNkU8WKx0XrZUO17WpehuEZATxd/view?usp=drive_link</t>
  </si>
  <si>
    <t>https://drive.google.com/file/d/1XtENdN7ahBUGHIjd1PYVAOwrF-tu5pcJ/view?usp=drive_link</t>
  </si>
  <si>
    <t>Signs missing. FG pile only. Pile leaning 5 deg. 
LNM: DEST</t>
  </si>
  <si>
    <t>https://drive.google.com/file/d/1j-p09yQ8CP5XuB7YgwfwPJn-3zUFnW3B/view?usp=drive_link</t>
  </si>
  <si>
    <t>"2" half peeled off S side. Otherwise, signs are like new. Wood pile. LNM: DEST</t>
  </si>
  <si>
    <t>https://drive.google.com/file/d/15jZ5tHQ-jzMSx7LpSgbztpq1sPM3ydw_/view?usp=drive_link</t>
  </si>
  <si>
    <t xml:space="preserve">One sign missing. </t>
  </si>
  <si>
    <t>https://drive.google.com/file/d/1RTelRmFuk378kjCXFc75M5RjSo2-l0te/view?usp=drive_link</t>
  </si>
  <si>
    <t>https://drive.google.com/file/d/1kvUML9IaSsJ7PXXUatmkWqMrLDypUciQ/view?usp=drive_link</t>
  </si>
  <si>
    <t>https://drive.google.com/file/d/1_N3b6vbi4fWoM7OMvTnaGZugVCDvlCt2/view?usp=drive_link</t>
  </si>
  <si>
    <t>"5" mostly peeled off S side. Wood pile. LNM: DEST</t>
  </si>
  <si>
    <t>https://drive.google.com/file/d/1F98HMQU3zFArTNzX759Wke-XScxnjsZF/view?usp=drive_link</t>
  </si>
  <si>
    <t>"6" partially peeled off but still legible. Wood pile. 
LNM: DEST</t>
  </si>
  <si>
    <t>https://drive.google.com/file/d/1GoCVSYHQxWE5E3t58ExB94ez3GKd9T_j/view?usp=drive_link</t>
  </si>
  <si>
    <t>Sign missing south side. LNM:</t>
  </si>
  <si>
    <t>Both signs missing. LNM: DEST</t>
  </si>
  <si>
    <t>https://drive.google.com/file/d/1GWx1SHn9B3yEIBzDpdMVELfy7GWW1-yd/view?usp=drive_link</t>
  </si>
  <si>
    <t>https://drive.google.com/file/d/1s41Qtd7JduDTZ57Vqh1w8GuZ78Msatl7/view?usp=sharing</t>
  </si>
  <si>
    <t>https://drive.google.com/file/d/1Q3YuwgO2Va0LlRyT8iBHc6a1MSbZBSDR/view?usp=drive_link</t>
  </si>
  <si>
    <t>https://drive.google.com/file/d/17c88ebdjdSky6VA6lB8hs24lgCS8Izsk/view?usp=drive_link</t>
  </si>
  <si>
    <t>Number mostly missing south side. Wood pile.
LNM: DEST</t>
  </si>
  <si>
    <t>https://drive.google.com/file/d/1raeDrszVTaUz-KynacHcrTPkpQVflBJt/view?usp=drive_link</t>
  </si>
  <si>
    <t xml:space="preserve">Good signs on wood pile that was G1 2018-2024. It was G3 in 2017. </t>
  </si>
  <si>
    <t>https://drive.google.com/file/d/13T0L9GwBm0EnbAYOV3UJSdSeLAjjZ0Ij/view?usp=drive_link</t>
  </si>
  <si>
    <t>https://drive.google.com/file/d/18E-NZhD5G9Z7027Xl39ezrjFB_E16nHe/view?usp=drive_link</t>
  </si>
  <si>
    <t>Missing completely. LNM: DEST</t>
  </si>
  <si>
    <t>Good signs on fiberglass pile. Bird dropping make numbers barely visible. LNM: DMGD</t>
  </si>
  <si>
    <t>https://drive.google.com/file/d/1B3zhBqx28JawLgzUM5ETlKr6_7gc1dd8/view?usp=drive_link</t>
  </si>
  <si>
    <t>Good signs on fiberglass pile that was R8 Feb 2024  (CZM repaired 2024-05-09.) LNM: DEST/HAZ</t>
  </si>
  <si>
    <t>https://drive.google.com/file/d/1LlpJOZJdPCqY3uiNKYZNGjf43JZtmi_M/view?usp=drive_link</t>
  </si>
  <si>
    <t>Good condition, except paint is blistering around bolts and border is peeling one side. No wrap. 5 deg lean. There is a white pvc pipe with red tape about 300 ft SSW of this marker.</t>
  </si>
  <si>
    <t>https://drive.google.com/file/d/1rz0WaZb0ILresXLBJrXRlswj00HGKeui/view?usp=drive_link</t>
  </si>
  <si>
    <t>Like new signs on fiberglass pile. Old pile (nearby at N 25° 52.044', W 81° 32.061') was a submerged hazard in 2021 barely visible at tide  ~3 ft. Tide here frequently reaches 4 ft.  Now warning buoy is missing and could not see the old pile. Locals knew of two boat damaged when hitting this pile 2022. Was hazard removed? LNM:MISSING</t>
  </si>
  <si>
    <t>https://drive.google.com/file/d/1w27SoETyLbCJOTK3SdOiJhcy47SYjYPK/view?usp=drive_link</t>
  </si>
  <si>
    <t>https://drive.google.com/file/d/1psH0B0r_rO9vrmB8wXvuyBbTSV1nzyZt/view?usp=drive_link</t>
  </si>
  <si>
    <t>https://drive.google.com/file/d/1VZivRAa-DWEcCu_BxSJ1A-U_1PW_XwiQ/view?usp=drive_link</t>
  </si>
  <si>
    <t>Like new signs on wood pile. 5% lean. Part of border peeled one side.</t>
  </si>
  <si>
    <t>https://drive.google.com/file/d/1IifpRF15QXyUw99AMbKEVkiI8xd7TK5R/view?usp=drive_link</t>
  </si>
  <si>
    <t>Missing completely. CZM could not remove pile 2018. 2020 was submerged pile with "Submerged Hazard" buoy. Now no buoy; was hazard removed? Photos are 2026 and 2020</t>
  </si>
  <si>
    <t>https://drive.google.com/file/d/1rUB5wgg1If9BMMwOwNmYUcu1tXnfpY52/view?usp=drive_link</t>
  </si>
  <si>
    <t>Good signs both on fiberglass pile, but top border peeling both sides.</t>
  </si>
  <si>
    <t>https://drive.google.com/file/d/1mU8B2zrxjAmURYQd0QSrMfHh6jO-PEnZ/view?usp=drive_link</t>
  </si>
  <si>
    <t>https://drive.google.com/file/d/1w20ZTEjJypBawKB9g8cKgv9fkHoyrWkO/view?usp=drive_link</t>
  </si>
  <si>
    <t>N 25° 52.427'</t>
  </si>
  <si>
    <t>Like new signs. Wood pile,10 deg lean.</t>
  </si>
  <si>
    <t>https://drive.google.com/file/d/1NEx2YshFZxh1Z0q_dx5HhnA-hWcg-V9-/view?usp=drive_link</t>
  </si>
  <si>
    <t>https://drive.google.com/file/d/1RA-UliUuObk5T9gNbywoTrghAp3xDzXB/view?usp=drive_link</t>
  </si>
  <si>
    <t>N 25° 53.001'</t>
  </si>
  <si>
    <t>https://drive.google.com/file/d/1GlADUYvmQJJAE3VNvb5El2i-wwqHN1AR/view?usp=drive_link</t>
  </si>
  <si>
    <t>https://drive.google.com/file/d/1wBmZDfpS3GhflvR600_LcrkbijAL5YxV/view?usp=drive_link</t>
  </si>
  <si>
    <t>https://drive.google.com/file/d/15osXqgfQCAXEDqSPyk2XkVgkeDwwUiOo/view?usp=drive_link</t>
  </si>
  <si>
    <t>https://drive.google.com/file/d/13V8ldgO3d2kjHZCk6-6RAsNwq8rwWH7N/view?usp=drive_link</t>
  </si>
  <si>
    <t>https://drive.google.com/file/d/17m-LTHTMGLOoXGfz1XERujlpScAjS7l9/view?usp=drive_link</t>
  </si>
  <si>
    <t>N 25° 53.490'</t>
  </si>
  <si>
    <t>Permanent red buoy with "24". Paint is fading but otherwise in good condition. Buoy has moved since April 2025, but is still marking good water. Light list shows damarker with postion that is on a sand bar.</t>
  </si>
  <si>
    <t>Missing. Not needed. Submerged pile marked with "Caution" buoy. Blue float there in 2024 is now missing.</t>
  </si>
  <si>
    <t>Missing. Not needed. "Caution" buoy that marked the submerged pile has been missing since 2022. Was hazard removed?</t>
  </si>
  <si>
    <t>https://drive.google.com/file/d/1xAI_Ovtpc89Hbf8X-R42zdTgNWjJH7mS/view?usp=drive_link</t>
  </si>
  <si>
    <t>N 25° 53.528'</t>
  </si>
  <si>
    <t>W 81° 31.328'</t>
  </si>
  <si>
    <t>Green buoy replaced dayboard missing since 2017. Buoy had moved ~300 ft west from April 2025 positon. Buoy is in good condition except "2" is missing.)</t>
  </si>
  <si>
    <t>https://drive.google.com/file/d/10siN4ka1t5pVjVMRSWKc3k15hEqLqjAC/view?usp=drive_link</t>
  </si>
  <si>
    <t>https://drive.google.com/file/d/1HIojxNAyW4fr7JvvJseYBFCdzT4fgNeb/view?usp=drive_link</t>
  </si>
  <si>
    <t>https://drive.google.com/file/d/1LNjwsWCpR21yZVtp_LiXyHwQ0Tywryz0/view?usp=drive_link</t>
  </si>
  <si>
    <t>https://drive.google.com/file/d/1OM5OZB0HXV4jFcf5KEpHqcA63YANv7Eh/view?usp=drive_link</t>
  </si>
  <si>
    <t>https://drive.google.com/file/d/1N-_x3henOI7v4O3L5UYBSEHPIEC1kzKu/view?usp=drive_link</t>
  </si>
  <si>
    <t>https://drive.google.com/file/d/1tH3hGWTheoPLRx-kSfn4-Fd4ssZiD8OE/view?usp=drive_link</t>
  </si>
  <si>
    <t>https://drive.google.com/file/d/1D01YVTE_4mc57sp0r3FOqsEnOLnQi1XU/view?usp=drive_link</t>
  </si>
  <si>
    <t>Like-new signs on FG pile. (CZM repaired 2024-05-09)</t>
  </si>
  <si>
    <t>https://drive.google.com/file/d/1Qqv9O3Pvyvhp0p5NXRtSJHKcPAhmeIV0/view?usp=drive_link</t>
  </si>
  <si>
    <t>Good signs</t>
  </si>
  <si>
    <t>https://drive.google.com/file/d/1SdzQi-FsPp7mU1levw_U_ZLReAtBsRia/view?usp=drive_link</t>
  </si>
  <si>
    <t>Like new signs on fiberglass pile</t>
  </si>
  <si>
    <t>https://drive.google.com/file/d/1bnaxbBkCd04z_lHWvzO09YM-Y1yg9eDx/view?usp=drive_link</t>
  </si>
  <si>
    <t>https://drive.google.com/file/d/1ALpSWw6Rs_YnTn9bK6hsXiWwhzKkjUFs/view?usp=drive_link</t>
  </si>
  <si>
    <t>https://drive.google.com/file/d/11WKQGsiL-8KN6nu7vM83RuIKdL4sGsyv/view?usp=drive_link</t>
  </si>
  <si>
    <t>https://drive.google.com/file/d/1itD52pg5X5eLMG-IwRD4CScAPPvhVC9N/view?usp=drive_link</t>
  </si>
  <si>
    <t>https://drive.google.com/file/d/1IjlXJmxC_mup8QdaeEODMOBO5Dspli3z/view?usp=drive_link</t>
  </si>
  <si>
    <t>https://drive.google.com/file/d/1il0dGpQZIocRg-n6u0eCyQo-K74290n0/view?usp=drive_link</t>
  </si>
  <si>
    <t>Like new signs on FG pile.</t>
  </si>
  <si>
    <t>https://drive.google.com/file/d/15ykFrbjrM5cMY62KrcYQU7FxvKddS0Ty/view?usp=drive_link</t>
  </si>
  <si>
    <t>https://drive.google.com/file/d/1ilu564CsJKVaxdhjaSGNC3Vcq87DN9VW/view?usp=drive_link</t>
  </si>
  <si>
    <t>https://drive.google.com/file/d/1H9JbP9EMw6EJ-yveGC4o-WW-8Tm7SQv5/view?usp=drive_link</t>
  </si>
  <si>
    <t>https://drive.google.com/file/d/1WGvg75Yo1El7KFqKBFq7Ltv0r5feXaMb/view?usp=drive_link</t>
  </si>
  <si>
    <t>Hazard buoy in canal marking underwater hazard is missing completely. It was placed in 2020 at N 25° 55.560', W 81° 30.560'. Feb 2021 had moved approximately 400 ft NNE of the position that we recorded Feb 2020. PHOTO IS BUOY IN 2021.</t>
  </si>
  <si>
    <t>2026-02</t>
  </si>
  <si>
    <t>Missing. G3 signs now on pile that was G1 Feb 2024.(CZM repaired 2024-05-09) REMOVE T48 FROM X-Ref TABLE</t>
  </si>
  <si>
    <t>Daymarker missing, replaced by buoy with "13" 
LNM: TRUB (OK)</t>
  </si>
  <si>
    <t>TRUB/STRUCT DEST</t>
  </si>
  <si>
    <t>Comment regarding LNM Status 2026</t>
  </si>
  <si>
    <t>https://drive.google.com/file/d/1JO7FPBnK3uuSxs2_ou0lXMwRQ8dZDXwZ/view?usp=drive_link</t>
  </si>
  <si>
    <t>https://drive.google.com/file/d/1FvQBORVuGuIdiXSVw4WG2KZ0oLu2fHF9/view?usp=drive_link</t>
  </si>
  <si>
    <t>Daymarker replaced by buoy. Number missing. Paint faded</t>
  </si>
  <si>
    <t>Daymarker replaced by buoy. Number missing.</t>
  </si>
  <si>
    <t>https://drive.google.com/file/d/1aHqwWhZVy6qqJeVA3B0xDgpKKji7yXJM/view?usp=drive_link</t>
  </si>
  <si>
    <t>https://drive.google.com/file/d/1hdBPymBeNFvUBO-V0J7CDaZTaXEzdeRr/view?usp=drive_link</t>
  </si>
  <si>
    <t>https://drive.google.com/file/d/1q135a9bI7-DmAyyPVPixhOpeJH-Aq8xM/view?usp=drive_link</t>
  </si>
  <si>
    <t>Good very small sign on new concrete pile. Background has good contrast compared to older signs. White numeral on side, but legible</t>
  </si>
  <si>
    <t>https://drive.google.com/file/d/1hEnmubUXu4_TDqIdirOuK7MWE5N7EVOO/view?usp=drive_link</t>
  </si>
  <si>
    <t xml:space="preserve">Poor contrast between number and background on shady side of sign.  </t>
  </si>
  <si>
    <t>https://drive.google.com/file/d/1MlCaIjB-HVzRNPGVookRwQZuV1eSKeX-/view?usp=drive_link</t>
  </si>
  <si>
    <t xml:space="preserve">Good, except low contrast number.  </t>
  </si>
  <si>
    <t>https://drive.google.com/file/d/1evOU5aTYwdEQ_tbD2nkHN3SlEAsQBBoH/view?usp=drive_link</t>
  </si>
  <si>
    <t>https://drive.google.com/file/d/12NgARyvAKFzWjaCPag3YQ2AaxsUoeVWk/view?usp=drive_link</t>
  </si>
  <si>
    <t>https://drive.google.com/file/d/1GxHaavnICCH4FfLgFjHfVeAVZ3waSWQ3/view?usp=drive_link</t>
  </si>
  <si>
    <t>https://drive.google.com/file/d/1O66EUPE6X32C_GXvL3hmxwuQ1z8NkvLJ/view?usp=drive_link</t>
  </si>
  <si>
    <t>https://drive.google.com/file/d/1xc_6_iveB8UNDymm3el32Eiif_wxQSRI/view?usp=drive_link</t>
  </si>
  <si>
    <t xml:space="preserve">New signs on concrete pile. Signs added since 3/14/2025. </t>
  </si>
  <si>
    <t>https://drive.google.com/file/d/16efX37ZuGn7cFZWyLUz15IfYlSSyZzqI/view?usp=drive_link</t>
  </si>
  <si>
    <t>https://drive.google.com/file/d/1wzTORLAISNDF34meMWuhmSbjzFhjSp5j/view?usp=drive_link</t>
  </si>
  <si>
    <t>https://drive.google.com/file/d/1yWJTn7IIX75juLHf7xNJhp6Du4AyGkQJ/view?usp=drive_link</t>
  </si>
  <si>
    <t>https://drive.google.com/file/d/1d8FxgZVlnyfCOp81W90dO7adAfZYAvqu/view?usp=drive_link</t>
  </si>
  <si>
    <t>https://drive.google.com/file/d/1R_6X70GQ81ubuhpAKWOxsTvT9-xVZCGL/view?usp=drive_link</t>
  </si>
  <si>
    <t>https://drive.google.com/file/d/1Feg70JRbVhhB1ePqlLfMmLF1djs5KLBM/view?usp=drive_link</t>
  </si>
  <si>
    <t>https://drive.google.com/file/d/1JW9cj_5kxV3Vk_OzpJK8uns2230Qje39/view?usp=drive_link</t>
  </si>
  <si>
    <t>https://drive.google.com/file/d/18-Bi4HHE2_YOjuAgheMQ0gOWSQFlBKgV/view?usp=drive_link</t>
  </si>
  <si>
    <t>https://drive.google.com/file/d/1rC6NTQ15tlGoM6aUw8zLNhHEu0w8CD8c/view?usp=drive_link</t>
  </si>
  <si>
    <t>https://drive.google.com/file/d/1NlTY3qBsH0i2eMSVO94MSaQYX9ETcJ9R/view?usp=drive_link</t>
  </si>
  <si>
    <t>https://drive.google.com/file/d/1RdLzM9uJiSOsMamkRiE7tySqI9n58d2j/view?usp=drive_link</t>
  </si>
  <si>
    <t>Red Buoy good condition replaced Red Triangle</t>
  </si>
  <si>
    <t>https://drive.google.com/file/d/1XgzxrcwPeKTpwYdAAb_HVdcYqWUoRsPd/view?usp=drive_link</t>
  </si>
  <si>
    <t>https://drive.google.com/file/d/18Tul4lW4zQJ3XTRHvUgUc7doQeNqTLqe/view?usp=drive_link</t>
  </si>
  <si>
    <t>https://drive.google.com/file/d/19IYFRx18r3yQ6XpZkuJbN1ht5B6rzOn_/view?usp=drive_link</t>
  </si>
  <si>
    <t>W 81° 44.649'</t>
  </si>
  <si>
    <t>https://drive.google.com/file/d/1-MSs2tc4hPOqTpVjasGmWeJXCzMHq2AL/view?usp=drive_link</t>
  </si>
  <si>
    <t>https://drive.google.com/file/d/1YBHPs0yeJWw-pkTB-rRHZetx884wFLZM/view?usp=drive_link</t>
  </si>
  <si>
    <t>https://drive.google.com/file/d/1qdxCOwBcoQNDKZFO8RBhoTsTcvlbdEwo/view?usp=drive_link</t>
  </si>
  <si>
    <t>N 25° 58.320'</t>
  </si>
  <si>
    <t>W 81° 44.090'</t>
  </si>
  <si>
    <t>https://drive.google.com/file/d/1fg548L_MiSF-xsJrWNTcD7Qv22SVnF3F/view?usp=drive_link</t>
  </si>
  <si>
    <t>https://drive.google.com/file/d/1O9Ri0b3XxU2FyrNNJFu_owSokpoCJnYZ/view?usp=drive_link</t>
  </si>
  <si>
    <t>https://drive.google.com/file/d/1GVaDNSxzRXdAL4G7IZ7ETuYih48iU4yS/view?usp=drive_link</t>
  </si>
  <si>
    <t>https://drive.google.com/file/d/1qqBEyAbqEysv9FM_SqcZTkTMXMW_Ql1T/view?usp=drive_link</t>
  </si>
  <si>
    <t>N 25° 58.606'</t>
  </si>
  <si>
    <t>Green Buoy. Green band mostly peeled off. Letter "A" missing</t>
  </si>
  <si>
    <t>https://drive.google.com/file/d/16TcHlN5qlKjaoZ5uOW04aPjM4v5Vk4n-/view?usp=drive_link</t>
  </si>
  <si>
    <t>https://drive.google.com/file/d/1p_5ji6eGbWZkLdeJLPWElbxfiFXKjI2w/view?usp=drive_link</t>
  </si>
  <si>
    <t>Green buoy - faded, paint peeling, small numbers,one half covered. Now 450 ft SW of charted position.</t>
  </si>
  <si>
    <t>https://drive.google.com/file/d/14txg7fQhpha3gTIs0gnunvcM_awdmhCn/view?usp=drive_link</t>
  </si>
  <si>
    <t>Green buoy. Legible number.</t>
  </si>
  <si>
    <t>https://drive.google.com/file/d/1FrWSs9d1NPRSNYu3tsKF0vhNkecx1ENX/view?usp=drive_link</t>
  </si>
  <si>
    <t>https://drive.google.com/file/d/1AwbvN2gtMz1OfQYhDeNi9aN6dc9zni63/view?usp=drive_link</t>
  </si>
  <si>
    <t xml:space="preserve">Wood pile leaning 15 deg. </t>
  </si>
  <si>
    <t>https://drive.google.com/file/d/1hz56L_rhRFXN6XGVRSDI8z57AgwczfvI/view?usp=drive_link</t>
  </si>
  <si>
    <t>https://drive.google.com/file/d/1KFF1Ie5DgXXRXnrHN2aujIRfxqDhPA3i/view?usp=drive_link</t>
  </si>
  <si>
    <t>Small sign good condition. 370 ft NW of chart position</t>
  </si>
  <si>
    <t>Like new signs on wood pile. 190 ft southwest of chart position.</t>
  </si>
  <si>
    <t>https://drive.google.com/file/d/13QEoF4zkI92ycktRyN26Hd_RIb--rxkC/view?usp=drive_link</t>
  </si>
  <si>
    <t>New signs on wood pile. 590 ft SW of Light List position. Not on ENC.</t>
  </si>
  <si>
    <t>https://drive.google.com/file/d/1vPvCypnuKhOpVWM4R-vkCMJvN7nPvrZZ/view?usp=drive_link</t>
  </si>
  <si>
    <t>https://drive.google.com/file/d/1y8R8YF_D_kh0WUe2dzCIg3y_sm1KBgmf/view?usp=drive_link</t>
  </si>
  <si>
    <t>https://drive.google.com/file/d/1TfShbiZ9hJHAQabp2QRExA7eWZj8blPp/view?usp=drive_link</t>
  </si>
  <si>
    <t>Like new sign on wood pile. 340 ft from Light List Position. Not on ENC.</t>
  </si>
  <si>
    <t>Wood pile. Backgroung faded to white E side. Slow speed Minimum wake sign on same pile. 570 ft from Light List position. Not on ENC.</t>
  </si>
  <si>
    <t>https://drive.google.com/file/d/1SaS0nK-i2Ahd4YoRxUspAFk60qPegCRV/view?usp=drive_link</t>
  </si>
  <si>
    <t>Like-new signs on wood post. 290 ft east of Light List position. Not on ENC.</t>
  </si>
  <si>
    <t>https://drive.google.com/file/d/1ZSfsIl1K2o_7DbArRFKGf9-zy_4yS8Vm/view?usp=drive_link</t>
  </si>
  <si>
    <t>Like-new signs on wood pile. 270 ft from Light List position. Not on ENC.</t>
  </si>
  <si>
    <t>TRUB - Temporarily Replaced by Unlighted Buoy</t>
  </si>
  <si>
    <t>DEST - Destroyed (missing completely)</t>
  </si>
  <si>
    <t>Red buoy in good condition. No photo.</t>
  </si>
  <si>
    <t>PA - private aid</t>
  </si>
  <si>
    <t>FD - Federal aid</t>
  </si>
  <si>
    <t>New signs on concrete pile. Signs added since 3/14/2025.</t>
  </si>
  <si>
    <t>Outer marker.  One of 3 signs missing. One broken. One facing upward due to bent support and illegible due to bird droppings.</t>
  </si>
  <si>
    <t>https://drive.google.com/file/d/1q6S2mU6pnlCcPvFS0l-xpV4DSNozmNS3/view?usp=drive_link</t>
  </si>
  <si>
    <t>https://drive.google.com/file/d/1m6MFV_SBqVQ9OZbsS7VpePfr7exwvUQO/view?usp=drive_link</t>
  </si>
  <si>
    <t>https://drive.google.com/file/d/1tsySMps0iIJDrMJo6_mUizhR9bgczY_w/view?usp=drive_link</t>
  </si>
  <si>
    <t>https://drive.google.com/file/d/1DvLoSO0YnZgryYGKDjL7U8NJLgzjgDi4/view?usp=drive_link</t>
  </si>
  <si>
    <t>https://drive.google.com/file/d/1J9DLkkenvQz8aSXNSEiGJrbzNV93U6hP/view?usp=drive_link</t>
  </si>
  <si>
    <t>https://drive.google.com/file/d/140KnkRPQtaemHVjGOwGa7-j9-yZCZUmj/view?usp=drive_link</t>
  </si>
  <si>
    <t>https://drive.google.com/file/d/1nUMYr1kZB_oO2emliMW1viJM6j30dUgq/view?usp=drive_link</t>
  </si>
  <si>
    <t>https://drive.google.com/file/d/1bCldxH_Aj-_vv1LOAKhMLllBdzpxzS8j/view?usp=drive_link</t>
  </si>
  <si>
    <t>https://drive.google.com/file/d/1Ni3RQl5qN5qJ38KAQhDxtZPIMrpi4oQN/view?usp=drive_link</t>
  </si>
  <si>
    <t>Missing Completely. Probably not needed.</t>
  </si>
  <si>
    <t>https://drive.google.com/file/d/14AkvRzBbV1fUJmdnOJNGjLvJs3OtEIct/view?usp=drive_link</t>
  </si>
  <si>
    <t>https://drive.google.com/file/d/1WvZfeeBeTEW9nHoSfabF5ehIiutGUqfB/view?usp=drive_link</t>
  </si>
  <si>
    <t>https://drive.google.com/file/d/1qHGQmxuVRV9otAUCliMWRqH-7J3njHsM/view?usp=drive_link</t>
  </si>
  <si>
    <t>https://drive.google.com/file/d/1kPgHU05OzkkuqGN4grNtyyTfTN-Q3_Zi/view?usp=drive_link</t>
  </si>
  <si>
    <t>https://drive.google.com/file/d/18hBXtGygq85T1YG59DWYefoxQnl2tDgK/view?usp=drive_link</t>
  </si>
  <si>
    <t>Missing. Probably replace by R20 before 2019. But a G21 1500 ft NE would be helpful to keep boats off that shoal. R22 would be to the right of daymarker R20 in photo.</t>
  </si>
  <si>
    <t>https://drive.google.com/file/d/1cJKwu1w1zrgREG34LPm3R-jRcxxz2RCS/view?usp=drive_link</t>
  </si>
  <si>
    <t>https://drive.google.com/file/d/1spqTPL7UsvZtj7RRF_qqq6dFoQ7AOuzF/view?usp=drive_link</t>
  </si>
  <si>
    <t>https://drive.google.com/file/d/1UAjj5-dOHQCOaQVAaMTqhEBSz87SUNcx/view?usp=drive_link</t>
  </si>
  <si>
    <t>https://drive.google.com/file/d/1DvcHMc9FKCR_TKVKmON8Yf2TcScWcl4K/view?usp=drive_link</t>
  </si>
  <si>
    <t>https://drive.google.com/file/d/1RLM_FNyg3nyiaeDbFsW-AeiiLGHz1ORF/view?usp=drive_link</t>
  </si>
  <si>
    <t>https://drive.google.com/file/d/12v-mlnzNMkS_N9pg7tHEMQP3LcDQhyHX/view?usp=drive_link</t>
  </si>
  <si>
    <t>One like-new sign. Other side faded but legible. Wood pile.</t>
  </si>
  <si>
    <t>https://drive.google.com/file/d/1wqZ3J1-CyCDU2QYEUXkuBmDul70hUsW4/view?usp=drive_link</t>
  </si>
  <si>
    <t>https://drive.google.com/file/d/1Ll5qe8LivaTjo93FpVjEyKNv3xWOOFoj/view?usp=drive_link</t>
  </si>
  <si>
    <t>https://drive.google.com/file/d/17P7VVNdE5PIVgCQ9ymesXZayC6CsXSdb/view?usp=drive_link</t>
  </si>
  <si>
    <t>https://drive.google.com/file/d/10gU6xahFo8mz9GwxSPM587fx6xmFOwGV/view?usp=drive_link</t>
  </si>
  <si>
    <t>https://drive.google.com/file/d/1TASdQjGkBaDdCJVXFEcJd41Ph2gO9QW1/view?usp=drive_link</t>
  </si>
  <si>
    <t>https://drive.google.com/file/d/13UWTusksCEgUqeY1z8cb6D4OUGRov0gy/view?usp=drive_link</t>
  </si>
  <si>
    <t>https://drive.google.com/file/d/1juTjSeYsR5eBpsb9fdRdHGpA9qq7_fJz/view?usp=drive_link</t>
  </si>
  <si>
    <t>https://drive.google.com/file/d/1dmLCIWMNvh4dfz0ryf3ZvkDj9M9WCzG7/view?usp=drive_link</t>
  </si>
  <si>
    <t>https://drive.google.com/file/d/1kEVd9DnVsHCGTl4rPHfEcWn0qIvymis8/view?usp=drive_link</t>
  </si>
  <si>
    <t>https://drive.google.com/file/d/1RhHjAdv_AapsQ8PafsgQ5_xkaC2_L2FW/view?usp=drive_link</t>
  </si>
  <si>
    <t>Missing Completely. Was excellent condition 2022. Daymarker not essential.</t>
  </si>
  <si>
    <t>https://drive.google.com/file/d/1cW8hWDnR5UUNDIdtGHCfWn3PY06syd78/view?usp=drive_link</t>
  </si>
  <si>
    <t>https://drive.google.com/file/d/1fisMsfYFzIAG2AjTWOdpduoDrsDYUCtp/view?usp=drive_link</t>
  </si>
  <si>
    <t>https://drive.google.com/file/d/1b8QvdY4hfzRZJbaADhttps://drive.google.com/file/d/1C-kZ5OuRxJXONrH4l922Jp6FMReinl-7/view?usp=drive_linkOskQFCs794BZkB/view?usp=drive_link</t>
  </si>
  <si>
    <t>N 25° 54.007'</t>
  </si>
  <si>
    <t>https://drive.google.com/file/d/1ixdZawNQ5BKJNxyP1w2mDepfMbX5tm48/view?usp=drive_link</t>
  </si>
  <si>
    <t>https://drive.google.com/file/d/1VOfxItVE1Ukg0ySnnY_hLffg9FTIuKCJ/view?usp=drive_link</t>
  </si>
  <si>
    <t>https://drive.google.com/file/d/1OIIXUBIGUkp3-wORWMMHfUJrH3dExilM/view?usp=drive_link</t>
  </si>
  <si>
    <t>https://drive.google.com/file/d/1Gke21lSKHaENTmFLIC5OH-ScuCgeLOnZ/view?usp=drive_link</t>
  </si>
  <si>
    <t>https://drive.google.com/file/d/1TtU4UMw7H_I_DUyf16To8Xs-31acRQRl/view?usp=drive_link</t>
  </si>
  <si>
    <t>5 degree lean. Back ground fading one side.</t>
  </si>
  <si>
    <t>https://drive.google.com/file/d/1Jy6uY8HS6jkmmwA_cctVH_hAquDGYDWa/view?usp=drive_link</t>
  </si>
  <si>
    <t>https://drive.google.com/file/d/11LLSFVvCpdmsAUxl7RuscKd2dMtZyfKC/view?usp=drive_link</t>
  </si>
  <si>
    <t>https://drive.google.com/file/d/1hLZ5NsprMS_zd29tUqRj1VjXu6b2J6uJ/view?usp=drive_link</t>
  </si>
  <si>
    <t xml:space="preserve"> Y</t>
  </si>
  <si>
    <t>https://drive.google.com/file/d/1J56drlenjBfxVpt3_fAWXASQ4NvwCKgd/view?usp=drive_link</t>
  </si>
  <si>
    <t>https://drive.google.com/file/d/1dfS3MDsMVEHXaE6LhQEmHt38EsIkTypO/view?usp=drive_link</t>
  </si>
  <si>
    <t xml:space="preserve">West side missing, East side peeling badly. </t>
  </si>
  <si>
    <t>https://drive.google.com/file/d/19harpSeIvpe3IS0625aRRW6uGk9zuhrk/view?usp=drive_link</t>
  </si>
  <si>
    <t>https://drive.google.com/file/d/1LWhzFxYIhNfpsOl_-sh10rM6DtWnIxwi/view?usp=drive_link</t>
  </si>
  <si>
    <t>This pile now has new "4" signs that should be in Caxambas Bay South Approach Channel.</t>
  </si>
  <si>
    <t>https://drive.google.com/file/d/1UWuAUvIAnfNbvT2EpLIYkdWOcBrM7JVR/view?usp=drive_link</t>
  </si>
  <si>
    <t>https://drive.google.com/file/d/1EC5r25RO9NxqDQGTAhtHXEzC1_Eq0zLO/view?usp=drive_link</t>
  </si>
  <si>
    <t>https://drive.google.com/file/d/1woplRgdJ0Flf00Zam2XxABr6kZfH5dLt/view?usp=drive_link</t>
  </si>
  <si>
    <t>Good condition. Small numbers on small sign. Sign on S side of post "Caution Control depth is less than 18 inches at low water thru channel Local knowledge is necessary.</t>
  </si>
  <si>
    <t>https://drive.google.com/file/d/16DRJ957yECHIEa6lRT9d9Yx_GuqlYtCD/view?usp=drive_link</t>
  </si>
  <si>
    <t>https://drive.google.com/file/d/1rkP25LApirfHYKg7jAcPzkRkSiO6abOd/view?usp=drive_link</t>
  </si>
  <si>
    <t>https://drive.google.com/file/d/1RLM98GeMmxWWMqw61lQF4CIi04W2gOLl/view?usp=drive_link</t>
  </si>
  <si>
    <t>https://drive.google.com/file/d/1anP2feSR1mWdocbiZGvQoDr-iIJ9ru6H/view?usp=drive_link</t>
  </si>
  <si>
    <t>https://drive.google.com/file/d/1bubdiZWem0X7a2XFt-US8HpMJqd7Cru2/view?usp=drive_link</t>
  </si>
  <si>
    <t>https://drive.google.com/file/d/17Zvu9hE47_Spnc6XHJUkjffbpVar64ao/view?usp=drive_link</t>
  </si>
  <si>
    <t>https://drive.google.com/file/d/1r-T3Zufvdgg1vMBK77wRqMvFF2hRI82G/view?usp=drive_link</t>
  </si>
  <si>
    <t>https://drive.google.com/file/d/1pSWr-AUPWmmL5Cu0vsUzZmqdUdct918F/view?usp=drive_link</t>
  </si>
  <si>
    <t>https://drive.google.com/file/d/1yZh19IJIrRk6K8vxNGT1o9JfcnlBqvby/view?usp=drive_link</t>
  </si>
  <si>
    <t>https://drive.google.com/file/d/1uD3EBwPsXoLGmErF7lfuUf79whsweb1-/view?usp=drive_link</t>
  </si>
  <si>
    <t>https://drive.google.com/file/d/1ufqYQ6lz5TVUcUms4uTQq5ToOrcBBad-/view?usp=drive_link</t>
  </si>
  <si>
    <t>https://drive.google.com/file/d/1qxwlH6kgsdj3AhBo1m_ARgpgyF5Aet_C/view?usp=drive_link</t>
  </si>
  <si>
    <t>https://drive.google.com/file/d/145XaJW_aiB6FTC7ZK7WG7IgwJmpeCCEJ/view?usp=drive_link</t>
  </si>
  <si>
    <t>https://drive.google.com/file/d/1iTHpxT_RT_VpyEFbKgFJ4tpOHVX65dOl/view?usp=drive_link</t>
  </si>
  <si>
    <t>https://drive.google.com/file/d/1wzHDrsAvdpV8zxUUb5D8xAcYYwope88a/view?usp=drive_link</t>
  </si>
  <si>
    <t>Leaning 10 deg. Very poor contrast on North sign - difficult to read.</t>
  </si>
  <si>
    <t>https://drive.google.com/file/d/1jvrJI2eKXBNZFZBnQclG3GzMCnsOJXf7/view?usp=drive_link</t>
  </si>
  <si>
    <t>https://drive.google.com/file/d/1X2PfwrzCI37nuxn_Ju-BkRyR54NWgp17/view?usp=drive_link</t>
  </si>
  <si>
    <t>Like new signs on wood pile. Problem: Markers 16 and 17 (now missing) unnecessarily guide boaters across shallow water (based on satillite image and on Garmin sonar chart and experience). Water depth shoud be charted and channel remarked. R16 should be green and should probably be moved east.</t>
  </si>
  <si>
    <t>https://drive.google.com/file/d/1px3KWUZRWvKhLJj-Z8a8zzVHT2SNIrIc/view?usp=drive_link</t>
  </si>
  <si>
    <t>https://drive.google.com/file/d/1LL_lP9M6Z4hOecBOe6qWYL48Kywqk35P/view?usp=drive_link</t>
  </si>
  <si>
    <t>https://drive.google.com/file/d/1BSigfrfolDostbI8u6JTrC29BjIWVHgZ/view?usp=drive_link</t>
  </si>
  <si>
    <t>missing completely</t>
  </si>
  <si>
    <t>25-56-01.56N</t>
  </si>
  <si>
    <t>081-39-15.60W</t>
  </si>
  <si>
    <t xml:space="preserve">Mpo  </t>
  </si>
  <si>
    <t>Moran's Marina G1</t>
  </si>
  <si>
    <t>N 25° 56.020'</t>
  </si>
  <si>
    <t>W 81° 39.267'</t>
  </si>
  <si>
    <t>25-56-02.58N</t>
  </si>
  <si>
    <t>081-39-15.54W</t>
  </si>
  <si>
    <t xml:space="preserve">M  </t>
  </si>
  <si>
    <t>Moran's Marina R2</t>
  </si>
  <si>
    <t>N 25° 56.042'</t>
  </si>
  <si>
    <t>W 81° 39.280'</t>
  </si>
  <si>
    <t>081-39-18.00W</t>
  </si>
  <si>
    <t>Moran's Marina G3</t>
  </si>
  <si>
    <t>N 25° 56.015'</t>
  </si>
  <si>
    <t>W 81° 39.302'</t>
  </si>
  <si>
    <t>25-56-03.12N</t>
  </si>
  <si>
    <t>081-39-18.48W</t>
  </si>
  <si>
    <t xml:space="preserve">F  </t>
  </si>
  <si>
    <t>Moran's Marina R4</t>
  </si>
  <si>
    <t>N 25° 56.035'</t>
  </si>
  <si>
    <t>25-56-04.68N</t>
  </si>
  <si>
    <t>081-39-14.16W</t>
  </si>
  <si>
    <t xml:space="preserve">  </t>
  </si>
  <si>
    <t>Big Marco River G15</t>
  </si>
  <si>
    <t>N 25° 56.074'</t>
  </si>
  <si>
    <t>W 81° 39.234'</t>
  </si>
  <si>
    <t>Big Marco River R16</t>
  </si>
  <si>
    <t>N 25° 56.607'</t>
  </si>
  <si>
    <t>W 81° 39.282'</t>
  </si>
  <si>
    <t>25-56-41.52N</t>
  </si>
  <si>
    <t>081-39-45.90W</t>
  </si>
  <si>
    <t>Big Marco River G17</t>
  </si>
  <si>
    <t>W 81° 39.767'</t>
  </si>
  <si>
    <t>25-57-05.64N</t>
  </si>
  <si>
    <t>081-40-04.50W</t>
  </si>
  <si>
    <t>Big Marco River R18</t>
  </si>
  <si>
    <t>W 81° 40.074'</t>
  </si>
  <si>
    <t>25-57-11.22N</t>
  </si>
  <si>
    <t>081-40-28.62W</t>
  </si>
  <si>
    <t>Big Marco River R20</t>
  </si>
  <si>
    <t>N 25° 57.189'</t>
  </si>
  <si>
    <t>W 81° 40.478'</t>
  </si>
  <si>
    <t>25-57-04.62N</t>
  </si>
  <si>
    <t>081-40-42.96W</t>
  </si>
  <si>
    <t>Big Marco River G21</t>
  </si>
  <si>
    <t>N 25° 57.074'</t>
  </si>
  <si>
    <t>25-57-06.06N</t>
  </si>
  <si>
    <t>081-40-54.72W</t>
  </si>
  <si>
    <t>Big Marco River R22</t>
  </si>
  <si>
    <t>25-57-09.66N</t>
  </si>
  <si>
    <t>081-41-13.14W</t>
  </si>
  <si>
    <t>Big Marco River R24</t>
  </si>
  <si>
    <t>25-57-19.74N</t>
  </si>
  <si>
    <t>081-41-31.02W</t>
  </si>
  <si>
    <t xml:space="preserve">S  </t>
  </si>
  <si>
    <t>Big Marco River G25</t>
  </si>
  <si>
    <t>N 25° 57.328'</t>
  </si>
  <si>
    <t>W 81° 41.515'</t>
  </si>
  <si>
    <t>25-57-41.16N</t>
  </si>
  <si>
    <t>081-42-32.16W</t>
  </si>
  <si>
    <t>Big Marco River R26</t>
  </si>
  <si>
    <t>W 81° 42.534'</t>
  </si>
  <si>
    <t>25-57-53.22N</t>
  </si>
  <si>
    <t>081-42-17.34W</t>
  </si>
  <si>
    <t>M  9562</t>
  </si>
  <si>
    <t>Addison Bay G1</t>
  </si>
  <si>
    <t>W 81° 40.549'</t>
  </si>
  <si>
    <t>25-57-52.62N</t>
  </si>
  <si>
    <t>081-42-17.82W</t>
  </si>
  <si>
    <t xml:space="preserve">  9652</t>
  </si>
  <si>
    <t>Addison Bay R2</t>
  </si>
  <si>
    <t>N 25° 58.064'</t>
  </si>
  <si>
    <t>W 81° 40.544'</t>
  </si>
  <si>
    <t>25-57-57.84N</t>
  </si>
  <si>
    <t>081-41-50.82W</t>
  </si>
  <si>
    <t xml:space="preserve">  3652</t>
  </si>
  <si>
    <t>Addison Bay G3</t>
  </si>
  <si>
    <t>N 25° 57.985'</t>
  </si>
  <si>
    <t>25-57-57.12N</t>
  </si>
  <si>
    <t>081-41-50.52W</t>
  </si>
  <si>
    <t xml:space="preserve">  3645</t>
  </si>
  <si>
    <t>Addison Bay R4</t>
  </si>
  <si>
    <t>W 81° 41.177'</t>
  </si>
  <si>
    <t>25-58-00.06N</t>
  </si>
  <si>
    <t>081-41-10.74W</t>
  </si>
  <si>
    <t>Addison Bay G5</t>
  </si>
  <si>
    <t>N 25° 57.956'</t>
  </si>
  <si>
    <t>W 81° 41.838'</t>
  </si>
  <si>
    <t>25-57-59.34N</t>
  </si>
  <si>
    <t>081-41-10.98W</t>
  </si>
  <si>
    <t xml:space="preserve">  3626</t>
  </si>
  <si>
    <t>Addison Bay R6</t>
  </si>
  <si>
    <t>N 25° 57.967'</t>
  </si>
  <si>
    <t>W 81° 41.846'</t>
  </si>
  <si>
    <t>25-58-03.78N</t>
  </si>
  <si>
    <t>081-40-32.70W</t>
  </si>
  <si>
    <t xml:space="preserve">  9595</t>
  </si>
  <si>
    <t>Addison Bay G7</t>
  </si>
  <si>
    <t>N 25° 57.871'</t>
  </si>
  <si>
    <t>W 81° 42.287'</t>
  </si>
  <si>
    <t>25-58-03.24N</t>
  </si>
  <si>
    <t>081-40-33.00W</t>
  </si>
  <si>
    <t xml:space="preserve">  9544</t>
  </si>
  <si>
    <t>Addison Bay R8</t>
  </si>
  <si>
    <t>W 81° 42.286'</t>
  </si>
  <si>
    <t>25-58-13.26N</t>
  </si>
  <si>
    <t>081-43-32.52W</t>
  </si>
  <si>
    <t xml:space="preserve">  182</t>
  </si>
  <si>
    <t>Factory Bay West G1</t>
  </si>
  <si>
    <t>W 81° 43.550'</t>
  </si>
  <si>
    <t>25-58-06.36N</t>
  </si>
  <si>
    <t>081-43-31.56W</t>
  </si>
  <si>
    <t>Factory Bay West G3</t>
  </si>
  <si>
    <t>25-58-03.42N</t>
  </si>
  <si>
    <t>081-43-32.04W</t>
  </si>
  <si>
    <t>Factory Bay West G3A</t>
  </si>
  <si>
    <t>25-57-54.36N</t>
  </si>
  <si>
    <t>081-43-32.10W</t>
  </si>
  <si>
    <t xml:space="preserve">  369</t>
  </si>
  <si>
    <t>Factory Bay West G5</t>
  </si>
  <si>
    <t>W 81° 43.533'</t>
  </si>
  <si>
    <t>25-58-03.00N</t>
  </si>
  <si>
    <t>081-43-21.90W</t>
  </si>
  <si>
    <t>Factory Bay East R2</t>
  </si>
  <si>
    <t>N 25° 58.083'</t>
  </si>
  <si>
    <t>W 81° 43.333'</t>
  </si>
  <si>
    <t>25-57-56.04N</t>
  </si>
  <si>
    <t>081-43-25.86W</t>
  </si>
  <si>
    <t>Factory Bay East R4</t>
  </si>
  <si>
    <t>N 25° 57.917'</t>
  </si>
  <si>
    <t>25-57-53.28N</t>
  </si>
  <si>
    <t>081-43-27.54W</t>
  </si>
  <si>
    <t>F  226</t>
  </si>
  <si>
    <t>Factory Bay East R6</t>
  </si>
  <si>
    <t>N 25° 57.883'</t>
  </si>
  <si>
    <t>25-58-28.92N</t>
  </si>
  <si>
    <t>081-43-48.48W</t>
  </si>
  <si>
    <t>Capri Pass R14 Light</t>
  </si>
  <si>
    <t>N 25° 58.479'</t>
  </si>
  <si>
    <t>W 81° 43.810'</t>
  </si>
  <si>
    <t>25-58-17.64N</t>
  </si>
  <si>
    <t>081-43-26.16W</t>
  </si>
  <si>
    <t>Capri Pass G15</t>
  </si>
  <si>
    <t>N 25° 58.296'</t>
  </si>
  <si>
    <t>25-58-09.36N</t>
  </si>
  <si>
    <t>081-43-26.40W</t>
  </si>
  <si>
    <t>Capri Pass Shoal B</t>
  </si>
  <si>
    <t>25-58-10.32N</t>
  </si>
  <si>
    <t>081-43-30.00W</t>
  </si>
  <si>
    <t>Capri Pass Shoal A</t>
  </si>
  <si>
    <t>N 25° 58.169'</t>
  </si>
  <si>
    <t>W 81° 43.499'</t>
  </si>
  <si>
    <t>081-42-44.52W</t>
  </si>
  <si>
    <t>Marco Island Yacht Club Obst Light</t>
  </si>
  <si>
    <t>25-58-09.42N</t>
  </si>
  <si>
    <t>081-43-54.12W</t>
  </si>
  <si>
    <t>Collier Bay R2</t>
  </si>
  <si>
    <t>N 25° 58.149'</t>
  </si>
  <si>
    <t>25-57-59.82N</t>
  </si>
  <si>
    <t>081-43-52.74W</t>
  </si>
  <si>
    <t xml:space="preserve">P  </t>
  </si>
  <si>
    <t>W 81° 43.881'</t>
  </si>
  <si>
    <t>081-43-56.28W</t>
  </si>
  <si>
    <t>25-57-51.72N</t>
  </si>
  <si>
    <t>081-44-02.40W</t>
  </si>
  <si>
    <t>N 25° 57.869'</t>
  </si>
  <si>
    <t>W 81° 44.049'</t>
  </si>
  <si>
    <t>25-57-48.24N</t>
  </si>
  <si>
    <t>081-44-08.16W</t>
  </si>
  <si>
    <t>W 81° 44.132'</t>
  </si>
  <si>
    <t>081-44-08.52W</t>
  </si>
  <si>
    <t>N 25° 57.724'</t>
  </si>
  <si>
    <t>W 81° 44.229'</t>
  </si>
  <si>
    <t>N 25° 57.701'</t>
  </si>
  <si>
    <t>W 81° 44.268'</t>
  </si>
  <si>
    <t>25-57-40.20N</t>
  </si>
  <si>
    <t>N 25° 57.677'</t>
  </si>
  <si>
    <t>081-44-11.88W</t>
  </si>
  <si>
    <t>N 25° 57.630'</t>
  </si>
  <si>
    <t>W 81° 44.203'</t>
  </si>
  <si>
    <t>25-57-36.18N</t>
  </si>
  <si>
    <t>081-44-12.48W</t>
  </si>
  <si>
    <t>W 81° 44.215'</t>
  </si>
  <si>
    <t>N 25° 57.418'</t>
  </si>
  <si>
    <t>25-57-18.84N</t>
  </si>
  <si>
    <t>081-43-49.68W</t>
  </si>
  <si>
    <t>N 25° 57.321'</t>
  </si>
  <si>
    <t>081-43-51.90W</t>
  </si>
  <si>
    <t>N 25° 57.308'</t>
  </si>
  <si>
    <t>W 81° 43.869'</t>
  </si>
  <si>
    <t>N 25° 57.713'</t>
  </si>
  <si>
    <t>W 81° 44.277'</t>
  </si>
  <si>
    <t>25-57-44.28N</t>
  </si>
  <si>
    <t>W 81° 44.318'</t>
  </si>
  <si>
    <t>N 25° 57.708'</t>
  </si>
  <si>
    <t>W 81° 44.332'</t>
  </si>
  <si>
    <t>N 25° 57.584'</t>
  </si>
  <si>
    <t>25-57-28.68N</t>
  </si>
  <si>
    <t>Collier Bay West G7</t>
  </si>
  <si>
    <t>N 25° 57.479'</t>
  </si>
  <si>
    <t>25-58-15.36N</t>
  </si>
  <si>
    <t>081-46-16.32W</t>
  </si>
  <si>
    <t>Capri Pass G1 Light</t>
  </si>
  <si>
    <t>W 81° 46.277'</t>
  </si>
  <si>
    <t>25-58-25.44N</t>
  </si>
  <si>
    <t>081-45-22.02W</t>
  </si>
  <si>
    <t>Capri Pass G3 Light</t>
  </si>
  <si>
    <t>N 25° 58.406'</t>
  </si>
  <si>
    <t>W 81° 45.366'</t>
  </si>
  <si>
    <t>25-58-16.26N</t>
  </si>
  <si>
    <t>081-45-22.80W</t>
  </si>
  <si>
    <t>Capri Pass R4 Light</t>
  </si>
  <si>
    <t>N 25° 58.270'</t>
  </si>
  <si>
    <t>W 81° 45.378'</t>
  </si>
  <si>
    <t>25-58-24.84N</t>
  </si>
  <si>
    <t>081-45-02.88W</t>
  </si>
  <si>
    <t>Capri Pass G5</t>
  </si>
  <si>
    <t>W 81° 45.054'</t>
  </si>
  <si>
    <t>25-58-17.22N</t>
  </si>
  <si>
    <t>081-44-52.20W</t>
  </si>
  <si>
    <t>Capri Pass R6 Light</t>
  </si>
  <si>
    <t>N 25° 58.284'</t>
  </si>
  <si>
    <t>25-58-29.16N</t>
  </si>
  <si>
    <t>081-45-01.80W</t>
  </si>
  <si>
    <t>Capri Pass Shoal</t>
  </si>
  <si>
    <t>25-58-26.52N</t>
  </si>
  <si>
    <t>081-44-41.40W</t>
  </si>
  <si>
    <t>Capri Pass G7</t>
  </si>
  <si>
    <t>W 81° 44.701'</t>
  </si>
  <si>
    <t>25-58-23.34N</t>
  </si>
  <si>
    <t>081-44-38.94W</t>
  </si>
  <si>
    <t>Capri Pass C Pref
Chan</t>
  </si>
  <si>
    <t>N 25° 58.387'</t>
  </si>
  <si>
    <t>25-58-16.14N</t>
  </si>
  <si>
    <t>081-44-36.12W</t>
  </si>
  <si>
    <t>Capri Pass R8</t>
  </si>
  <si>
    <t>25-58-19.20N</t>
  </si>
  <si>
    <t>081-44-36.18W</t>
  </si>
  <si>
    <t>Capri Pass G9 Light</t>
  </si>
  <si>
    <t>25-58-25.56N</t>
  </si>
  <si>
    <t>081-44-23.64W</t>
  </si>
  <si>
    <t>Capri Pass G11</t>
  </si>
  <si>
    <t>25-58-28.26N</t>
  </si>
  <si>
    <t>081-44-05.40W</t>
  </si>
  <si>
    <t>Capri Pass R12 Light</t>
  </si>
  <si>
    <t>25-57-34.02N</t>
  </si>
  <si>
    <t>081-45-01.02W</t>
  </si>
  <si>
    <t>Missing (probably a duplicate of H12 17087)</t>
  </si>
  <si>
    <t>South Point S Obst</t>
  </si>
  <si>
    <t>25-57-36.72N</t>
  </si>
  <si>
    <t>081-45-00.24W</t>
  </si>
  <si>
    <t>M  227</t>
  </si>
  <si>
    <t>Big Marco Pass Obst A</t>
  </si>
  <si>
    <t>N 25° 57.581'</t>
  </si>
  <si>
    <t>W 81° 45.027'</t>
  </si>
  <si>
    <t>25-57-40.02N</t>
  </si>
  <si>
    <t>081-44-54.00W</t>
  </si>
  <si>
    <t>South Point N Obst</t>
  </si>
  <si>
    <t>25-57-47.40N</t>
  </si>
  <si>
    <t>081-44-47.58W</t>
  </si>
  <si>
    <t>Big Marco Pass Obst B</t>
  </si>
  <si>
    <t>N 25° 57.791'</t>
  </si>
  <si>
    <t>W 81° 44.792'</t>
  </si>
  <si>
    <t>25-58-06.00N</t>
  </si>
  <si>
    <t>081-44-30.00W</t>
  </si>
  <si>
    <t xml:space="preserve">Missing (probably a duplicate of H19 17087.2 ). </t>
  </si>
  <si>
    <t>Royal Marco Point S Obst</t>
  </si>
  <si>
    <t>25-58-07.62N</t>
  </si>
  <si>
    <t>081-44-30.60W</t>
  </si>
  <si>
    <t>Big Marco Pass Obst C</t>
  </si>
  <si>
    <t>W 81° 44.526'</t>
  </si>
  <si>
    <t>25-58-12.00N</t>
  </si>
  <si>
    <t>081-44-25.02W</t>
  </si>
  <si>
    <t>Royal Marco Point N Obst</t>
  </si>
  <si>
    <t>25-58-19.38N</t>
  </si>
  <si>
    <t>081-44-17.82W</t>
  </si>
  <si>
    <t>Big Marco Pass Obst D</t>
  </si>
  <si>
    <t>25-58-27.42N</t>
  </si>
  <si>
    <t>081-43-59.40W</t>
  </si>
  <si>
    <t>Big Marco Pass Obst Light E</t>
  </si>
  <si>
    <t>N 25° 58.452'</t>
  </si>
  <si>
    <t>W 81° 43.999'</t>
  </si>
  <si>
    <t>25-54-31.32N</t>
  </si>
  <si>
    <t>Caxambas Breakwater S Obst Light1</t>
  </si>
  <si>
    <t>W 81° 43.873'</t>
  </si>
  <si>
    <t>25-54-31.74N</t>
  </si>
  <si>
    <t>Caxambas Breakwater S Obst Light2</t>
  </si>
  <si>
    <t>N 25° 54.512'</t>
  </si>
  <si>
    <t>25-54-32.64N</t>
  </si>
  <si>
    <t>Caxambas Breakwater S Obst</t>
  </si>
  <si>
    <t>25-54-33.66N</t>
  </si>
  <si>
    <t>Mpo  198</t>
  </si>
  <si>
    <t>Caxambas Breakwater C Obst1</t>
  </si>
  <si>
    <t>N 25° 54.528'</t>
  </si>
  <si>
    <t>25-54-34.56N</t>
  </si>
  <si>
    <t>Mpo  189</t>
  </si>
  <si>
    <t>Caxambas Breakwater C Obst Light</t>
  </si>
  <si>
    <t>N 25° 54.545'</t>
  </si>
  <si>
    <t>W 81° 43.872'</t>
  </si>
  <si>
    <t>25-54-35.10N</t>
  </si>
  <si>
    <t>Mpo  154</t>
  </si>
  <si>
    <t>Caxambas Breakwater C Obst 2</t>
  </si>
  <si>
    <t>N 25° 54.562'</t>
  </si>
  <si>
    <t>W 81° 43.876'</t>
  </si>
  <si>
    <t>25-54-35.76N</t>
  </si>
  <si>
    <t>081-43-51.72W</t>
  </si>
  <si>
    <t>Caxambas Breakwater N Obst</t>
  </si>
  <si>
    <t>25-54-36.48N</t>
  </si>
  <si>
    <t>081-43-51.78W</t>
  </si>
  <si>
    <t>Mpo  200</t>
  </si>
  <si>
    <t>Caxambas Breakwater N Obst Light1</t>
  </si>
  <si>
    <t>N 25° 54.579'</t>
  </si>
  <si>
    <t>25-54-36.90N</t>
  </si>
  <si>
    <t>Caxambas Breakwater N Obst Light2</t>
  </si>
  <si>
    <t>N 25° 54.593'</t>
  </si>
  <si>
    <t>25-54-08.46N</t>
  </si>
  <si>
    <t>081-44-17.46W</t>
  </si>
  <si>
    <t>PN  NLL</t>
  </si>
  <si>
    <t>Caxambas Pass Light</t>
  </si>
  <si>
    <t>25-54-14.88N</t>
  </si>
  <si>
    <t>081-44-07.14W</t>
  </si>
  <si>
    <t>M  214</t>
  </si>
  <si>
    <t>Caxambas Pass G1</t>
  </si>
  <si>
    <t>N 25° 54.233'</t>
  </si>
  <si>
    <t>W 81° 44.083'</t>
  </si>
  <si>
    <t>25-54-13.56N</t>
  </si>
  <si>
    <t>081-44-04.92W</t>
  </si>
  <si>
    <t>M  239</t>
  </si>
  <si>
    <t>Caxambas Pass R2</t>
  </si>
  <si>
    <t>N 25° 54.250'</t>
  </si>
  <si>
    <t>W 81° 44.117'</t>
  </si>
  <si>
    <t>25-54-22.92N</t>
  </si>
  <si>
    <t>081-43-51.60W</t>
  </si>
  <si>
    <t>Caxambas Pass G3</t>
  </si>
  <si>
    <t>25-54-20.41N</t>
  </si>
  <si>
    <t>081-43-49.99W</t>
  </si>
  <si>
    <t xml:space="preserve">Mos  </t>
  </si>
  <si>
    <t>Caxambas Pass R4</t>
  </si>
  <si>
    <t>N 25° 54.333'</t>
  </si>
  <si>
    <t>25-54-29.28N</t>
  </si>
  <si>
    <t>081-43-38.70W</t>
  </si>
  <si>
    <t>Caxambas Pass G5</t>
  </si>
  <si>
    <t>25-54-29.40N</t>
  </si>
  <si>
    <t>081-43-31.80W</t>
  </si>
  <si>
    <t>Caxambas Pass R6</t>
  </si>
  <si>
    <t>N 25° 54.483'</t>
  </si>
  <si>
    <t>W 81° 43.517'</t>
  </si>
  <si>
    <t>25-54-27.90N</t>
  </si>
  <si>
    <t>081-43-07.26W</t>
  </si>
  <si>
    <t>Caxambas Pass G7</t>
  </si>
  <si>
    <t>25-54-29.16N</t>
  </si>
  <si>
    <t>081-42-56.46W</t>
  </si>
  <si>
    <t>Caxambas Pass R8</t>
  </si>
  <si>
    <t>W 81° 42.948'</t>
  </si>
  <si>
    <t>25-54-29.71N</t>
  </si>
  <si>
    <t>081-42-40.87W</t>
  </si>
  <si>
    <t>S  181</t>
  </si>
  <si>
    <t>Caxambas Pass R10</t>
  </si>
  <si>
    <t>W 81° 42.651'</t>
  </si>
  <si>
    <t>25-53-58.62N</t>
  </si>
  <si>
    <t>081-41-36.66W</t>
  </si>
  <si>
    <t>Caxambas Channel G1</t>
  </si>
  <si>
    <t>25-53-60.00N</t>
  </si>
  <si>
    <t>081-41-38.34W</t>
  </si>
  <si>
    <t>Caxambas Channel R2</t>
  </si>
  <si>
    <t>25-54-09.42N</t>
  </si>
  <si>
    <t>081-42-00.72W</t>
  </si>
  <si>
    <t>Caxambas Channel G3</t>
  </si>
  <si>
    <t>25-54-13.20N</t>
  </si>
  <si>
    <t>081-42-09.06W</t>
  </si>
  <si>
    <t>Caxambas Channel R4</t>
  </si>
  <si>
    <t>25-54-14.82N</t>
  </si>
  <si>
    <t>081-42-36.60W</t>
  </si>
  <si>
    <t>Caxambas Channel R6</t>
  </si>
  <si>
    <t>25-54-08.63N</t>
  </si>
  <si>
    <t>081-42-43.00W</t>
  </si>
  <si>
    <t>Caxambas Channel G7</t>
  </si>
  <si>
    <t>25-53-59.04N</t>
  </si>
  <si>
    <t>081-39-39.30W</t>
  </si>
  <si>
    <t>S  276</t>
  </si>
  <si>
    <t>Caxambas Bay G1</t>
  </si>
  <si>
    <t>W 81° 39.608'</t>
  </si>
  <si>
    <t>25-53-58.50N</t>
  </si>
  <si>
    <t>081-40-33.66W</t>
  </si>
  <si>
    <t>Caxambas Bay G3</t>
  </si>
  <si>
    <t>25-54-01.68N</t>
  </si>
  <si>
    <t>081-40-42.48W</t>
  </si>
  <si>
    <t>Caxambas Bay R4</t>
  </si>
  <si>
    <t>25-53-58.38N</t>
  </si>
  <si>
    <t>081-40-57.60W</t>
  </si>
  <si>
    <t>Caxambas Bay G5</t>
  </si>
  <si>
    <t>N 25° 53.969'</t>
  </si>
  <si>
    <t>W 81° 40.959'</t>
  </si>
  <si>
    <t>25-54-03.24N</t>
  </si>
  <si>
    <t>081-41-18.72W</t>
  </si>
  <si>
    <t>Caxambas Bay R6</t>
  </si>
  <si>
    <t>W 81° 41.309'</t>
  </si>
  <si>
    <t>25-53-59.82N</t>
  </si>
  <si>
    <t>081-41-25.56W</t>
  </si>
  <si>
    <t xml:space="preserve">  365</t>
  </si>
  <si>
    <t>Caxambas Bay G7</t>
  </si>
  <si>
    <t>W 81° 41.363'</t>
  </si>
  <si>
    <t>081-41-34.68W</t>
  </si>
  <si>
    <t>Horrs Island North Channel G1</t>
  </si>
  <si>
    <t>W 81° 41.555'</t>
  </si>
  <si>
    <t>25-54-22.44N</t>
  </si>
  <si>
    <t>081-41-33.72W</t>
  </si>
  <si>
    <t xml:space="preserve">  462</t>
  </si>
  <si>
    <t>Horrs Island North Channel R2</t>
  </si>
  <si>
    <t>N 25° 54.439'</t>
  </si>
  <si>
    <t>25-54-23.88N</t>
  </si>
  <si>
    <t>081-41-29.76W</t>
  </si>
  <si>
    <t xml:space="preserve">  355</t>
  </si>
  <si>
    <t>Horrs Island North Channel G3</t>
  </si>
  <si>
    <t>W 81° 41.489'</t>
  </si>
  <si>
    <t>25-54-22.56N</t>
  </si>
  <si>
    <t>081-41-29.64W</t>
  </si>
  <si>
    <t xml:space="preserve">  374</t>
  </si>
  <si>
    <t>Horrs Island North Channel R4</t>
  </si>
  <si>
    <t>N 25° 54.423'</t>
  </si>
  <si>
    <t>25-54-22.32N</t>
  </si>
  <si>
    <t>081-41-26.46W</t>
  </si>
  <si>
    <t xml:space="preserve">  325</t>
  </si>
  <si>
    <t>Horrs Island North Channel G5</t>
  </si>
  <si>
    <t>W 81° 41.422'</t>
  </si>
  <si>
    <t>25-54-21.42N</t>
  </si>
  <si>
    <t>081-41-26.64W</t>
  </si>
  <si>
    <t xml:space="preserve">  313</t>
  </si>
  <si>
    <t>Horrs Island North Channel R6</t>
  </si>
  <si>
    <t>25-54-20.70N</t>
  </si>
  <si>
    <t>081-41-23.76W</t>
  </si>
  <si>
    <t>F  214</t>
  </si>
  <si>
    <t>Horrs Island North Channel G7</t>
  </si>
  <si>
    <t>W 81° 41.372'</t>
  </si>
  <si>
    <t>25-54-20.46N</t>
  </si>
  <si>
    <t>081-41-24.90W</t>
  </si>
  <si>
    <t>Horrs Island North Channel R8</t>
  </si>
  <si>
    <t>N 25° 54.356'</t>
  </si>
  <si>
    <t>25-54-05.88N</t>
  </si>
  <si>
    <t>081-41-32.46W</t>
  </si>
  <si>
    <t>Caxambas Bay R8</t>
  </si>
  <si>
    <t>25-54-03.72N</t>
  </si>
  <si>
    <t>081-41-35.52W</t>
  </si>
  <si>
    <t>Caxambas Bay G9</t>
  </si>
  <si>
    <t>25-54-07.92N</t>
  </si>
  <si>
    <t>081-41-36.24W</t>
  </si>
  <si>
    <t>Caxambas Bay R10</t>
  </si>
  <si>
    <t>25-54-09.06N</t>
  </si>
  <si>
    <t>081-41-38.82W</t>
  </si>
  <si>
    <t>Caxambas Bay G11</t>
  </si>
  <si>
    <t>081-41-38.10W</t>
  </si>
  <si>
    <t>Caxambas Bay G13</t>
  </si>
  <si>
    <t>25-54-15.18N</t>
  </si>
  <si>
    <t>081-41-36.72W</t>
  </si>
  <si>
    <t xml:space="preserve">  268</t>
  </si>
  <si>
    <t>Caxambas Bay R14</t>
  </si>
  <si>
    <t>N 25° 54.297'</t>
  </si>
  <si>
    <t>25-54-19.32N</t>
  </si>
  <si>
    <t>081-41-38.94W</t>
  </si>
  <si>
    <t>Mpo  152</t>
  </si>
  <si>
    <t>Caxambas Bay G15</t>
  </si>
  <si>
    <t>W 81° 41.626'</t>
  </si>
  <si>
    <t>25-54-22.74N</t>
  </si>
  <si>
    <t>081-41-36.12W</t>
  </si>
  <si>
    <t>Caxambas Bay R16</t>
  </si>
  <si>
    <t>Caxambas Bay G17</t>
  </si>
  <si>
    <t>25-54-32.88N</t>
  </si>
  <si>
    <t>Caxambas Bay R18</t>
  </si>
  <si>
    <t>25-54-27.36N</t>
  </si>
  <si>
    <t>081-41-39.90W</t>
  </si>
  <si>
    <t>Caxambas Bay G19</t>
  </si>
  <si>
    <t>N 25° 54.468'</t>
  </si>
  <si>
    <t>W 81° 41.672'</t>
  </si>
  <si>
    <t>25-52-54.30N</t>
  </si>
  <si>
    <t>081-37-55.86W</t>
  </si>
  <si>
    <t>N 25° 52.904'</t>
  </si>
  <si>
    <t>W 81° 37.934'</t>
  </si>
  <si>
    <t>25-53-45.24N</t>
  </si>
  <si>
    <t>081-38-26.52W</t>
  </si>
  <si>
    <t>Coon Key Shoal Danger Shoal</t>
  </si>
  <si>
    <t>25-54-00.42N</t>
  </si>
  <si>
    <t>081-38-15.42W</t>
  </si>
  <si>
    <t>Big Marco River R2</t>
  </si>
  <si>
    <t>N 25° 54.014'</t>
  </si>
  <si>
    <t>W 81° 38.258'</t>
  </si>
  <si>
    <t>25-54-38.16N</t>
  </si>
  <si>
    <t>081-38-16.68W</t>
  </si>
  <si>
    <t>Big Marco River G3</t>
  </si>
  <si>
    <t>N 25° 54.629'</t>
  </si>
  <si>
    <t>W 81° 38.286'</t>
  </si>
  <si>
    <t>25-54-54.30N</t>
  </si>
  <si>
    <t>081-38-20.94W</t>
  </si>
  <si>
    <t>Big Marco River R4</t>
  </si>
  <si>
    <t>W 81° 38.342'</t>
  </si>
  <si>
    <t>25-54-59.52N</t>
  </si>
  <si>
    <t>081-38-24.36W</t>
  </si>
  <si>
    <t>Big Marco River G5</t>
  </si>
  <si>
    <t>25-55-13.92N</t>
  </si>
  <si>
    <t>081-38-29.40W</t>
  </si>
  <si>
    <t>Big Marco River R6</t>
  </si>
  <si>
    <t>W 81° 38.481'</t>
  </si>
  <si>
    <t>25-55-34.56N</t>
  </si>
  <si>
    <t>081-38-35.16W</t>
  </si>
  <si>
    <t>Big Marco River G7</t>
  </si>
  <si>
    <t>W 81° 38.588'</t>
  </si>
  <si>
    <t>25-55-40.62N</t>
  </si>
  <si>
    <t>081-38-44.70W</t>
  </si>
  <si>
    <t>Big Marco River R8</t>
  </si>
  <si>
    <t>N 25° 55.676'</t>
  </si>
  <si>
    <t>W 81° 38.737'</t>
  </si>
  <si>
    <t>25-55-36.66N</t>
  </si>
  <si>
    <t>081-39-01.80W</t>
  </si>
  <si>
    <t>Big Marco River R10</t>
  </si>
  <si>
    <t>25-55-49.44N</t>
  </si>
  <si>
    <t>081-39-12.36W</t>
  </si>
  <si>
    <t>Big Marco River R12</t>
  </si>
  <si>
    <t>N 25° 55.821'</t>
  </si>
  <si>
    <t>W 81° 39.204'</t>
  </si>
  <si>
    <t>25-53-06.72N</t>
  </si>
  <si>
    <t>081-38-36.24W</t>
  </si>
  <si>
    <t>Caxambas Bay South Approach R2</t>
  </si>
  <si>
    <t>N 25° 53.108'</t>
  </si>
  <si>
    <t>25-53-19.86N</t>
  </si>
  <si>
    <t>081-39-16.08W</t>
  </si>
  <si>
    <t>Caxambas Bay South Approach R4</t>
  </si>
  <si>
    <t>25-58-27.90N</t>
  </si>
  <si>
    <t>081-44-36.96W</t>
  </si>
  <si>
    <t>Big Marco Pass-Gordon Pass G1</t>
  </si>
  <si>
    <t>N 25° 58.463'</t>
  </si>
  <si>
    <t>W 81° 44.611'</t>
  </si>
  <si>
    <t>25-58-36.36N</t>
  </si>
  <si>
    <t>081-44-28.86W</t>
  </si>
  <si>
    <t>Big Marco Pass-Gordon Pass G1A</t>
  </si>
  <si>
    <t>W 81° 44.482'</t>
  </si>
  <si>
    <t>25-58-36.00N</t>
  </si>
  <si>
    <t>081-44-28.02W</t>
  </si>
  <si>
    <t>Big Marco Pass-Gordon Pass R2</t>
  </si>
  <si>
    <t>N 25° 58.594'</t>
  </si>
  <si>
    <t>W 81° 44.466'</t>
  </si>
  <si>
    <t>25-58-48.60N</t>
  </si>
  <si>
    <t>081-44-17.88W</t>
  </si>
  <si>
    <t>Big Marco Pass-Gordon Pass R2A</t>
  </si>
  <si>
    <t>N 25° 58.795'</t>
  </si>
  <si>
    <t>W 81° 44.293'</t>
  </si>
  <si>
    <t>25-58-40.32N</t>
  </si>
  <si>
    <t>081-44-23.40W</t>
  </si>
  <si>
    <t>F  458</t>
  </si>
  <si>
    <t>Big Marco Pass-Gordon Pass G3</t>
  </si>
  <si>
    <t>N 25° 58.738'</t>
  </si>
  <si>
    <t>W 81° 44.349'</t>
  </si>
  <si>
    <t>25-58-48.42N</t>
  </si>
  <si>
    <t>081-44-18.30W</t>
  </si>
  <si>
    <t>Big Marco Pass-Gordon Pass G3A</t>
  </si>
  <si>
    <t>N 25° 58.797'</t>
  </si>
  <si>
    <t>W 81° 44.310'</t>
  </si>
  <si>
    <t>25-59-05.46N</t>
  </si>
  <si>
    <t>081-44-24.84W</t>
  </si>
  <si>
    <t>Big Marco Pass-Gordon Pass G5</t>
  </si>
  <si>
    <t>25-59-19.20N</t>
  </si>
  <si>
    <t>081-44-28.62W</t>
  </si>
  <si>
    <t>Big Marco Pass-Gordon Pass R6</t>
  </si>
  <si>
    <t>25-59-28.38N</t>
  </si>
  <si>
    <t>081-44-32.10W</t>
  </si>
  <si>
    <t>Big Marco Pass-Gordon Pass G7</t>
  </si>
  <si>
    <t>N 25° 59.465'</t>
  </si>
  <si>
    <t>W 81° 44.538'</t>
  </si>
  <si>
    <t>25-58-43.86N</t>
  </si>
  <si>
    <t>081-44-15.54W</t>
  </si>
  <si>
    <t xml:space="preserve">  191</t>
  </si>
  <si>
    <t>Isles Of Capri R2</t>
  </si>
  <si>
    <t>N 25° 58.758'</t>
  </si>
  <si>
    <t>25-58-52.80N</t>
  </si>
  <si>
    <t>081-44-11.64W</t>
  </si>
  <si>
    <t xml:space="preserve">  376</t>
  </si>
  <si>
    <t>Isles Of Capri G3</t>
  </si>
  <si>
    <t>N 25° 58.823'</t>
  </si>
  <si>
    <t>W 81° 44.222'</t>
  </si>
  <si>
    <t>25-58-52.92N</t>
  </si>
  <si>
    <t>081-44-08.46W</t>
  </si>
  <si>
    <t xml:space="preserve">  590</t>
  </si>
  <si>
    <t>Isles Of Capri R4</t>
  </si>
  <si>
    <t>N 25° 58.967'</t>
  </si>
  <si>
    <t>25-59-02.22N</t>
  </si>
  <si>
    <t>081-44-04.56W</t>
  </si>
  <si>
    <t>Isles Of Capri G5</t>
  </si>
  <si>
    <t>N 25° 59.030'</t>
  </si>
  <si>
    <t>W 81° 44.070'</t>
  </si>
  <si>
    <t>25-59-05.82N</t>
  </si>
  <si>
    <t>081-43-55.98W</t>
  </si>
  <si>
    <t>Isles Of Capri R6</t>
  </si>
  <si>
    <t>N 25° 59.093'</t>
  </si>
  <si>
    <t>W 81° 43.943'</t>
  </si>
  <si>
    <t>25-59-06.66N</t>
  </si>
  <si>
    <t>081-43-44.22W</t>
  </si>
  <si>
    <t xml:space="preserve">  345</t>
  </si>
  <si>
    <t>Isles Of Capri R8</t>
  </si>
  <si>
    <t>N 25° 59.107'</t>
  </si>
  <si>
    <t>W 81° 43.800'</t>
  </si>
  <si>
    <t>25-59-07.98N</t>
  </si>
  <si>
    <t>081-43-41.76W</t>
  </si>
  <si>
    <t>F  571</t>
  </si>
  <si>
    <t>Isles Of Capri G9</t>
  </si>
  <si>
    <t>N 25° 59.142'</t>
  </si>
  <si>
    <t>25-59-07.80N</t>
  </si>
  <si>
    <t>081-43-38.10W</t>
  </si>
  <si>
    <t xml:space="preserve">  292</t>
  </si>
  <si>
    <t>Isles Of Capri R10</t>
  </si>
  <si>
    <t>25-59-08.88N</t>
  </si>
  <si>
    <t>081-43-38.40W</t>
  </si>
  <si>
    <t xml:space="preserve">  274</t>
  </si>
  <si>
    <t>Isles Of Capri G11</t>
  </si>
  <si>
    <t>N 25° 59.150'</t>
  </si>
  <si>
    <t>W 81° 43.690'</t>
  </si>
  <si>
    <t>25-52-55.74N</t>
  </si>
  <si>
    <t>081-40-52.50W</t>
  </si>
  <si>
    <t>Snook Hole Channel G1</t>
  </si>
  <si>
    <t>N 25° 52.928'</t>
  </si>
  <si>
    <t>25-53-17.64N</t>
  </si>
  <si>
    <t>081-41-09.00W</t>
  </si>
  <si>
    <t>Snook Hole Channel R2</t>
  </si>
  <si>
    <t>25-53-25.14N</t>
  </si>
  <si>
    <t>081-41-27.42W</t>
  </si>
  <si>
    <t>Snook Hole Channel G3</t>
  </si>
  <si>
    <t>N 25° 53.416'</t>
  </si>
  <si>
    <t>25-53-33.18N</t>
  </si>
  <si>
    <t>081-41-40.74W</t>
  </si>
  <si>
    <t>Snook Hole Channel R6</t>
  </si>
  <si>
    <t>25-53-28.32N</t>
  </si>
  <si>
    <t>081-41-35.16W</t>
  </si>
  <si>
    <t xml:space="preserve">  1448</t>
  </si>
  <si>
    <t>Snook Hole Channel G5</t>
  </si>
  <si>
    <t>N 25° 53.629'</t>
  </si>
  <si>
    <t>W 81° 41.785'</t>
  </si>
  <si>
    <t>25-53-37.70N</t>
  </si>
  <si>
    <t>081-41-44.57W</t>
  </si>
  <si>
    <t>Snook Hole Channel R6A</t>
  </si>
  <si>
    <t>25-53-35.09N</t>
  </si>
  <si>
    <t>081-41-58.88W</t>
  </si>
  <si>
    <t>Snook Hole Channel R8</t>
  </si>
  <si>
    <t>25-53-34.36N</t>
  </si>
  <si>
    <t>081-42-15.22W</t>
  </si>
  <si>
    <t>Snook Hole Channel G9</t>
  </si>
  <si>
    <t>W 81° 42.262'</t>
  </si>
  <si>
    <t>25-53-42.11N</t>
  </si>
  <si>
    <t>081-42-24.60W</t>
  </si>
  <si>
    <t>Snook Hole Channel R10</t>
  </si>
  <si>
    <t>25-53-52.85N</t>
  </si>
  <si>
    <t>081-42-38.75W</t>
  </si>
  <si>
    <t>Snook Hole Channel R12</t>
  </si>
  <si>
    <t>25-50-47.22N</t>
  </si>
  <si>
    <t>081-40-38.58W</t>
  </si>
  <si>
    <t>Cape Romano Channel R2</t>
  </si>
  <si>
    <t>N 25° 50.778'</t>
  </si>
  <si>
    <t>W 81° 40.638'</t>
  </si>
  <si>
    <t>25-50-56.40N</t>
  </si>
  <si>
    <t>081-40-31.86W</t>
  </si>
  <si>
    <t>Mpo  355</t>
  </si>
  <si>
    <t>Cape Romano Channel R4</t>
  </si>
  <si>
    <t>25-51-08.46N</t>
  </si>
  <si>
    <t>081-40-24.12W</t>
  </si>
  <si>
    <t>Cape Romano Channel R6</t>
  </si>
  <si>
    <t>N 25° 51.148'</t>
  </si>
  <si>
    <t>W 81° 40.405'</t>
  </si>
  <si>
    <t>25-51-21.84N</t>
  </si>
  <si>
    <t>081-40-15.84W</t>
  </si>
  <si>
    <t>Cape Romano Channel R8</t>
  </si>
  <si>
    <t>W 81° 40.276'</t>
  </si>
  <si>
    <t>25-51-24.83N</t>
  </si>
  <si>
    <t>081-40-19.73W</t>
  </si>
  <si>
    <t>Cape Romano Channel G9</t>
  </si>
  <si>
    <t>W 81° 40.324'</t>
  </si>
  <si>
    <t>25-51-44.88N</t>
  </si>
  <si>
    <t>081-40-07.98W</t>
  </si>
  <si>
    <t>Cape Romano Channel R10</t>
  </si>
  <si>
    <t>N 25° 51.738'</t>
  </si>
  <si>
    <t>W 81° 40.135'</t>
  </si>
  <si>
    <t>25-51-54.92N</t>
  </si>
  <si>
    <t>081-40-04.59W</t>
  </si>
  <si>
    <t>Cape Romano Channel R12</t>
  </si>
  <si>
    <t>W 81° 40.071'</t>
  </si>
  <si>
    <t>25-51-57.03N</t>
  </si>
  <si>
    <t>081-40-07.57W</t>
  </si>
  <si>
    <t>Cape Romano Channel G13</t>
  </si>
  <si>
    <t>N 25° 51.946'</t>
  </si>
  <si>
    <t>W 81° 40.132'</t>
  </si>
  <si>
    <t>25-52-11.27N</t>
  </si>
  <si>
    <t>081-40-06.55W</t>
  </si>
  <si>
    <t>Cape Romano Channel R14</t>
  </si>
  <si>
    <t>N 25° 52.181'</t>
  </si>
  <si>
    <t>W 81° 40.099'</t>
  </si>
  <si>
    <t>25-52-11.28N</t>
  </si>
  <si>
    <t>081-40-06.72W</t>
  </si>
  <si>
    <t>Cape Romano Channel G15</t>
  </si>
  <si>
    <t>25-52-32.08N</t>
  </si>
  <si>
    <t>081-40-18.98W</t>
  </si>
  <si>
    <t>Cape Romano Channel R16</t>
  </si>
  <si>
    <t>N 25° 52.526'</t>
  </si>
  <si>
    <t>25-52-44.48N</t>
  </si>
  <si>
    <t>081-40-19.25W</t>
  </si>
  <si>
    <t xml:space="preserve">Sm  </t>
  </si>
  <si>
    <t>Cape Romano Channel G17</t>
  </si>
  <si>
    <t>N 25° 52.741'</t>
  </si>
  <si>
    <t>25-52-58.76N</t>
  </si>
  <si>
    <t>081-40-02.69W</t>
  </si>
  <si>
    <t>Cape Romano Channel G19</t>
  </si>
  <si>
    <t>N 25° 52.986'</t>
  </si>
  <si>
    <t>25-53-09.87N</t>
  </si>
  <si>
    <t>081-39-42.12W</t>
  </si>
  <si>
    <t>Cape Romano Channel R20</t>
  </si>
  <si>
    <t>N 25° 53.160'</t>
  </si>
  <si>
    <t>W 81° 39.701'</t>
  </si>
  <si>
    <t>25-55-02.33N</t>
  </si>
  <si>
    <t>081-36-41.93W</t>
  </si>
  <si>
    <t>S  324</t>
  </si>
  <si>
    <t>Blackwater River R2</t>
  </si>
  <si>
    <t>N 25° 55.056'</t>
  </si>
  <si>
    <t>W 81° 36.755'</t>
  </si>
  <si>
    <t>25-55-13.43N</t>
  </si>
  <si>
    <t>081-36-33.80W</t>
  </si>
  <si>
    <t xml:space="preserve">  166</t>
  </si>
  <si>
    <t>Blackwater River R4</t>
  </si>
  <si>
    <t>N 25° 55.239'</t>
  </si>
  <si>
    <t>W 81° 36.588'</t>
  </si>
  <si>
    <t>25-55-18.72N</t>
  </si>
  <si>
    <t>081-36-41.04W</t>
  </si>
  <si>
    <t>Blackwater River G5</t>
  </si>
  <si>
    <t>25-55-25.92N</t>
  </si>
  <si>
    <t>081-36-39.90W</t>
  </si>
  <si>
    <t>Blackwater River R6</t>
  </si>
  <si>
    <t>25-55-29.88N</t>
  </si>
  <si>
    <t>081-36-37.62W</t>
  </si>
  <si>
    <t>Blackwater River G7</t>
  </si>
  <si>
    <t>25-55-32.52N</t>
  </si>
  <si>
    <t>081-36-28.08W</t>
  </si>
  <si>
    <t xml:space="preserve">  869</t>
  </si>
  <si>
    <t>Blackwater River G9</t>
  </si>
  <si>
    <t>N 25° 55.506'</t>
  </si>
  <si>
    <t>W 81° 36.622'</t>
  </si>
  <si>
    <t>25-55-34.75N</t>
  </si>
  <si>
    <t>081-36-22.68W</t>
  </si>
  <si>
    <t xml:space="preserve">  1033</t>
  </si>
  <si>
    <t>Blackwater River R10</t>
  </si>
  <si>
    <t>N 25° 55.489'</t>
  </si>
  <si>
    <t>W 81° 36.538'</t>
  </si>
  <si>
    <t>25-55-38.94N</t>
  </si>
  <si>
    <t>081-36-17.40W</t>
  </si>
  <si>
    <t>M  857</t>
  </si>
  <si>
    <t>Blackwater River G11</t>
  </si>
  <si>
    <t>N 25° 55.573'</t>
  </si>
  <si>
    <t>W 81° 36.422'</t>
  </si>
  <si>
    <t>25-55-41.49N</t>
  </si>
  <si>
    <t>081-36-12.17W</t>
  </si>
  <si>
    <t xml:space="preserve">  899</t>
  </si>
  <si>
    <t>Blackwater River R12</t>
  </si>
  <si>
    <t>N 25° 55.589'</t>
  </si>
  <si>
    <t>W 81° 36.322'</t>
  </si>
  <si>
    <t>25-55-49.24N</t>
  </si>
  <si>
    <t>081-36-00.43W</t>
  </si>
  <si>
    <t>Blackwater River G13</t>
  </si>
  <si>
    <t>N 25° 55.839'</t>
  </si>
  <si>
    <t>W 81° 36.022'</t>
  </si>
  <si>
    <t>25-55-52.62N</t>
  </si>
  <si>
    <t>081-35-53.09W</t>
  </si>
  <si>
    <t xml:space="preserve">  441</t>
  </si>
  <si>
    <t>Blackwater River R14</t>
  </si>
  <si>
    <t>W 81° 35.938'</t>
  </si>
  <si>
    <t>25-55-55.38N</t>
  </si>
  <si>
    <t>081-35-50.28W</t>
  </si>
  <si>
    <t>Blackwater River G15</t>
  </si>
  <si>
    <t>25-55-59.34N</t>
  </si>
  <si>
    <t>081-35-45.07W</t>
  </si>
  <si>
    <t>Blackwater River R16</t>
  </si>
  <si>
    <t>N 25° 56.006'</t>
  </si>
  <si>
    <t>W 81° 35.722'</t>
  </si>
  <si>
    <t>25-56-04.80N</t>
  </si>
  <si>
    <t>081-35-41.22W</t>
  </si>
  <si>
    <t xml:space="preserve">  178</t>
  </si>
  <si>
    <t>Blackwater River G17</t>
  </si>
  <si>
    <t>N 25° 56.106'</t>
  </si>
  <si>
    <t>W 81° 35.672'</t>
  </si>
  <si>
    <t>25-56-11.73N</t>
  </si>
  <si>
    <t>081-35-34.02W</t>
  </si>
  <si>
    <t>Blackwater River R18</t>
  </si>
  <si>
    <t>25-56-17.24N</t>
  </si>
  <si>
    <t>081-35-28.49W</t>
  </si>
  <si>
    <t>Blackwater River R20</t>
  </si>
  <si>
    <t>25-56-19.38N</t>
  </si>
  <si>
    <t>081-35-28.32W</t>
  </si>
  <si>
    <t>Blackwater River R22</t>
  </si>
  <si>
    <t>25-56-59.80N</t>
  </si>
  <si>
    <t>081-35-12.10W</t>
  </si>
  <si>
    <t xml:space="preserve">  327</t>
  </si>
  <si>
    <t>Blackwater River G23</t>
  </si>
  <si>
    <t>N 25° 56.973'</t>
  </si>
  <si>
    <t>W 81° 35.255'</t>
  </si>
  <si>
    <t>25-57-29.70N</t>
  </si>
  <si>
    <t>081-35-01.92W</t>
  </si>
  <si>
    <t>Blackwater River R24</t>
  </si>
  <si>
    <t>25-57-36.98N</t>
  </si>
  <si>
    <t>081-34-58.56W</t>
  </si>
  <si>
    <t>Blackwater River G25</t>
  </si>
  <si>
    <t>25-57-35.18N</t>
  </si>
  <si>
    <t>081-35-04.81W</t>
  </si>
  <si>
    <t xml:space="preserve">  228</t>
  </si>
  <si>
    <t>Blackwater River R28</t>
  </si>
  <si>
    <t>25-57-44.36N</t>
  </si>
  <si>
    <t>081-35-11.29W</t>
  </si>
  <si>
    <t xml:space="preserve">  505</t>
  </si>
  <si>
    <t>Blackwater River R30</t>
  </si>
  <si>
    <t>25-57-46.38N</t>
  </si>
  <si>
    <t>081-35-08.64W</t>
  </si>
  <si>
    <t>Blackwater River G31</t>
  </si>
  <si>
    <t>25-57-52.55N</t>
  </si>
  <si>
    <t>081-35-17.84W</t>
  </si>
  <si>
    <t>Blackwater River G33</t>
  </si>
  <si>
    <t>25-57-54.67N</t>
  </si>
  <si>
    <t>081-35-16.99W</t>
  </si>
  <si>
    <t xml:space="preserve">  208</t>
  </si>
  <si>
    <t>Blackwater River G35</t>
  </si>
  <si>
    <t>25-57-56.65N</t>
  </si>
  <si>
    <t>081-35-17.31W</t>
  </si>
  <si>
    <t xml:space="preserve">  732</t>
  </si>
  <si>
    <t>Blackwater River R36</t>
  </si>
  <si>
    <t>25-57-57.72N</t>
  </si>
  <si>
    <t>081-35-18.06W</t>
  </si>
  <si>
    <t xml:space="preserve">  880</t>
  </si>
  <si>
    <t>Blackwater River R38</t>
  </si>
  <si>
    <t>25-58-01.09N</t>
  </si>
  <si>
    <t>081-35-18.02W</t>
  </si>
  <si>
    <t xml:space="preserve">  855</t>
  </si>
  <si>
    <t>Blackwater River G39</t>
  </si>
  <si>
    <t>25-58-03.03N</t>
  </si>
  <si>
    <t>081-35-18.82W</t>
  </si>
  <si>
    <t xml:space="preserve">  1054</t>
  </si>
  <si>
    <t>Blackwater River G41</t>
  </si>
  <si>
    <t>25-58-03.71N</t>
  </si>
  <si>
    <t>081-35-22.16W</t>
  </si>
  <si>
    <t xml:space="preserve">  875</t>
  </si>
  <si>
    <t>Blackwater River G43</t>
  </si>
  <si>
    <t>25-58-02.58N</t>
  </si>
  <si>
    <t>081-35-27.18W</t>
  </si>
  <si>
    <t>S  884</t>
  </si>
  <si>
    <t>Blackwater River G45</t>
  </si>
  <si>
    <t>25-58-07.44N</t>
  </si>
  <si>
    <t>081-35-31.50W</t>
  </si>
  <si>
    <t xml:space="preserve">  498</t>
  </si>
  <si>
    <t>Blackwater River G47</t>
  </si>
  <si>
    <t>25-58-17.02N</t>
  </si>
  <si>
    <t>081-35-29.18W</t>
  </si>
  <si>
    <t>Blackwater River R48</t>
  </si>
  <si>
    <t>N 25° 58.289'</t>
  </si>
  <si>
    <t>25-58-24.49N</t>
  </si>
  <si>
    <t>081-35-35.81W</t>
  </si>
  <si>
    <t>Blackwater River G49</t>
  </si>
  <si>
    <t>W 81° 35.588'</t>
  </si>
  <si>
    <t>25-58-38.85N</t>
  </si>
  <si>
    <t>081-35-32.39W</t>
  </si>
  <si>
    <t>Blackwater River G51</t>
  </si>
  <si>
    <t>25-58-41.71N</t>
  </si>
  <si>
    <t>081-35-29.39W</t>
  </si>
  <si>
    <t>Blackwater River G53</t>
  </si>
  <si>
    <t>25-58-47.18N</t>
  </si>
  <si>
    <t>081-35-28.57W</t>
  </si>
  <si>
    <t xml:space="preserve">  489</t>
  </si>
  <si>
    <t>Blackwater River R54</t>
  </si>
  <si>
    <t>N 25° 58.722'</t>
  </si>
  <si>
    <t>W 81° 35.422'</t>
  </si>
  <si>
    <t>25-58-57.07N</t>
  </si>
  <si>
    <t>081-35-30.27W</t>
  </si>
  <si>
    <t xml:space="preserve">  175</t>
  </si>
  <si>
    <t>Blackwater River R56</t>
  </si>
  <si>
    <t>N 25° 58.922'</t>
  </si>
  <si>
    <t>081-32-57.24W</t>
  </si>
  <si>
    <t xml:space="preserve">  180</t>
  </si>
  <si>
    <t>Port of Islands Marina G3</t>
  </si>
  <si>
    <t>N 25° 50.756'</t>
  </si>
  <si>
    <t>W 81° 32.922'</t>
  </si>
  <si>
    <t>25-50-50.34N</t>
  </si>
  <si>
    <t>081-32-38.58W</t>
  </si>
  <si>
    <t>M  785</t>
  </si>
  <si>
    <t>Port of Islands Marina R4</t>
  </si>
  <si>
    <t>W 81° 32.605'</t>
  </si>
  <si>
    <t>25-51-09.60N</t>
  </si>
  <si>
    <t>081-32-16.98W</t>
  </si>
  <si>
    <t>Port of Islands Marina R4A</t>
  </si>
  <si>
    <t>25-50-57.84N</t>
  </si>
  <si>
    <t>081-32-32.28W</t>
  </si>
  <si>
    <t xml:space="preserve">  381</t>
  </si>
  <si>
    <t>Port of Islands Marina G5</t>
  </si>
  <si>
    <t>25-51-23.64N</t>
  </si>
  <si>
    <t>081-32-13.56W</t>
  </si>
  <si>
    <t xml:space="preserve">  173</t>
  </si>
  <si>
    <t>Port of Islands Marina R6</t>
  </si>
  <si>
    <t>N 25° 51.373'</t>
  </si>
  <si>
    <t>W 81° 32.205'</t>
  </si>
  <si>
    <t>M  2100</t>
  </si>
  <si>
    <t>Port of Islands Marina R8</t>
  </si>
  <si>
    <t>N 25° 51.739'</t>
  </si>
  <si>
    <t>25-51-57.90N</t>
  </si>
  <si>
    <t>081-32-14.04W</t>
  </si>
  <si>
    <t xml:space="preserve">  190</t>
  </si>
  <si>
    <t>Port of Islands Marina R10</t>
  </si>
  <si>
    <t>N 25° 51.948'</t>
  </si>
  <si>
    <t>25-52-00.84N</t>
  </si>
  <si>
    <t>081-32-10.50W</t>
  </si>
  <si>
    <t>S SP 155</t>
  </si>
  <si>
    <t>Port of Islands Marina G11</t>
  </si>
  <si>
    <t>N 25° 52.039'</t>
  </si>
  <si>
    <t>W 81° 32.172'</t>
  </si>
  <si>
    <t>25-52-01.08N</t>
  </si>
  <si>
    <t>081-32-03.24W</t>
  </si>
  <si>
    <t>Port of Islands Marina R12</t>
  </si>
  <si>
    <t>N 25° 52.023'</t>
  </si>
  <si>
    <t>25-52-04.50N</t>
  </si>
  <si>
    <t>081-32-00.78W</t>
  </si>
  <si>
    <t>Port of Islands Marina G13</t>
  </si>
  <si>
    <t>N 25° 52.091'</t>
  </si>
  <si>
    <t>W 81° 32.022'</t>
  </si>
  <si>
    <t>25-52-04.68N</t>
  </si>
  <si>
    <t>081-31-59.46W</t>
  </si>
  <si>
    <t>Port of Islands Marina R14</t>
  </si>
  <si>
    <t>25-52-11.76N</t>
  </si>
  <si>
    <t>081-32-00.18W</t>
  </si>
  <si>
    <t>Port of Islands Marina R14A</t>
  </si>
  <si>
    <t>25-52-17.34N</t>
  </si>
  <si>
    <t>081-32-03.42W</t>
  </si>
  <si>
    <t>Port of Islands Marina G15</t>
  </si>
  <si>
    <t>N 25° 52.304'</t>
  </si>
  <si>
    <t>25-52-25.62N</t>
  </si>
  <si>
    <t>081-31-52.32W</t>
  </si>
  <si>
    <t>Port of Islands Marina R16</t>
  </si>
  <si>
    <t>25-52-37.98N</t>
  </si>
  <si>
    <t>081-31-43.08W</t>
  </si>
  <si>
    <t xml:space="preserve">  215</t>
  </si>
  <si>
    <t>Port of Islands Marina G17</t>
  </si>
  <si>
    <t>N 25° 52.621'</t>
  </si>
  <si>
    <t>W 81° 31.755'</t>
  </si>
  <si>
    <t>25-52-49.44N</t>
  </si>
  <si>
    <t>081-31-44.58W</t>
  </si>
  <si>
    <t>Port of Islands Marina R18</t>
  </si>
  <si>
    <t>25-53-00.06N</t>
  </si>
  <si>
    <t>081-31-45.06W</t>
  </si>
  <si>
    <t xml:space="preserve">  284</t>
  </si>
  <si>
    <t>Port of Islands Marina G19</t>
  </si>
  <si>
    <t>N 25° 53.048'</t>
  </si>
  <si>
    <t>25-53-08.40N</t>
  </si>
  <si>
    <t>081-31-42.12W</t>
  </si>
  <si>
    <t>Port of Islands Marina R20</t>
  </si>
  <si>
    <t>25-53-16.62N</t>
  </si>
  <si>
    <t>081-31-39.90W</t>
  </si>
  <si>
    <t>Port of Islands Marina G21</t>
  </si>
  <si>
    <t>25-53-19.02N</t>
  </si>
  <si>
    <t>081-31-37.38W</t>
  </si>
  <si>
    <t>Port of Islands Marina R22</t>
  </si>
  <si>
    <t>25-53-25.98N</t>
  </si>
  <si>
    <t>081-31-30.96W</t>
  </si>
  <si>
    <t>Port of Islands Marina G23</t>
  </si>
  <si>
    <t>N 25° 53.439'</t>
  </si>
  <si>
    <t>W 81° 31.530'</t>
  </si>
  <si>
    <t>25-53-29.40N</t>
  </si>
  <si>
    <t>081-31-26.64W</t>
  </si>
  <si>
    <t>Port of Islands Marina R24</t>
  </si>
  <si>
    <t>N 25° 53.489'</t>
  </si>
  <si>
    <t>W 81° 31.430'</t>
  </si>
  <si>
    <t>25-53-31.92N</t>
  </si>
  <si>
    <t>081-31-20.58W</t>
  </si>
  <si>
    <t>Sm SP NPM</t>
  </si>
  <si>
    <t>Port of Islands Marina R26</t>
  </si>
  <si>
    <t>25-53-31.68N</t>
  </si>
  <si>
    <t>081-31-19.68W</t>
  </si>
  <si>
    <t>P  343</t>
  </si>
  <si>
    <t>Port of Islands Marina G27</t>
  </si>
  <si>
    <t>N 25° 53.564'</t>
  </si>
  <si>
    <t>W 81° 31.280'</t>
  </si>
  <si>
    <t>25-53-33.00N</t>
  </si>
  <si>
    <t>081-31-16.62W</t>
  </si>
  <si>
    <t xml:space="preserve">  254</t>
  </si>
  <si>
    <t>Port of Islands Marina R28</t>
  </si>
  <si>
    <t>N 25° 53.559'</t>
  </si>
  <si>
    <t>W 81° 31.232'</t>
  </si>
  <si>
    <t>25-53-37.02N</t>
  </si>
  <si>
    <t>081-31-14.76W</t>
  </si>
  <si>
    <t>Port of Islands Marina G29</t>
  </si>
  <si>
    <t>W 81° 31.263'</t>
  </si>
  <si>
    <t>25-53-40.44N</t>
  </si>
  <si>
    <t>081-31-11.22W</t>
  </si>
  <si>
    <t>Port of Islands Marina R30</t>
  </si>
  <si>
    <t>25-53-42.06N</t>
  </si>
  <si>
    <t>081-31-11.34W</t>
  </si>
  <si>
    <t xml:space="preserve">  357</t>
  </si>
  <si>
    <t>Port of Islands Marina G31</t>
  </si>
  <si>
    <t>25-53-44.34N</t>
  </si>
  <si>
    <t>081-31-07.62W</t>
  </si>
  <si>
    <t xml:space="preserve">  674</t>
  </si>
  <si>
    <t>Port of Islands Marina R32</t>
  </si>
  <si>
    <t>W 81° 31.207'</t>
  </si>
  <si>
    <t>25-53-48.72N</t>
  </si>
  <si>
    <t>081-31-06.18W</t>
  </si>
  <si>
    <t xml:space="preserve">  846</t>
  </si>
  <si>
    <t>Port of Islands Marina G33</t>
  </si>
  <si>
    <t>N 25° 53.714'</t>
  </si>
  <si>
    <t>W 81° 31.213'</t>
  </si>
  <si>
    <t>25-53-52.26N</t>
  </si>
  <si>
    <t>081-31-02.28W</t>
  </si>
  <si>
    <t xml:space="preserve">  1358</t>
  </si>
  <si>
    <t>Port of Islands Marina R34</t>
  </si>
  <si>
    <t>25-53-55.98N</t>
  </si>
  <si>
    <t>081-31-00.78W</t>
  </si>
  <si>
    <t xml:space="preserve">  1382</t>
  </si>
  <si>
    <t>Port of Islands Marina G35</t>
  </si>
  <si>
    <t>25-53-58.80N</t>
  </si>
  <si>
    <t>081-30-57.42W</t>
  </si>
  <si>
    <t xml:space="preserve">  1715</t>
  </si>
  <si>
    <t>Port of Islands Marina R36</t>
  </si>
  <si>
    <t>N 25° 53.748'</t>
  </si>
  <si>
    <t>W 81° 31.135'</t>
  </si>
  <si>
    <t>25-54-06.60N</t>
  </si>
  <si>
    <t>081-30-52.14W</t>
  </si>
  <si>
    <t xml:space="preserve">  2443</t>
  </si>
  <si>
    <t>Port of Islands Marina G37</t>
  </si>
  <si>
    <t>N 25° 53.789'</t>
  </si>
  <si>
    <t>W 81° 31.138'</t>
  </si>
  <si>
    <t>25-54-07.50N</t>
  </si>
  <si>
    <t>081-30-49.26W</t>
  </si>
  <si>
    <t xml:space="preserve">  2564</t>
  </si>
  <si>
    <t>Port of Islands Marina R38</t>
  </si>
  <si>
    <t>25-54-08.94N</t>
  </si>
  <si>
    <t>081-30-45.60W</t>
  </si>
  <si>
    <t xml:space="preserve">  2664</t>
  </si>
  <si>
    <t>Port of Islands Marina G39</t>
  </si>
  <si>
    <t>N 25° 53.839'</t>
  </si>
  <si>
    <t>25-54-09.24N</t>
  </si>
  <si>
    <t>081-30-40.44W</t>
  </si>
  <si>
    <t>Port of Islands Marina R40</t>
  </si>
  <si>
    <t>25-54-15.72N</t>
  </si>
  <si>
    <t>081-30-40.08W</t>
  </si>
  <si>
    <t>Port of Islands Marina R40A</t>
  </si>
  <si>
    <t>25-54-23.34N</t>
  </si>
  <si>
    <t>081-30-39.06W</t>
  </si>
  <si>
    <t xml:space="preserve">  3853</t>
  </si>
  <si>
    <t>Port of Islands Marina G41</t>
  </si>
  <si>
    <t>N 25° 53.886'</t>
  </si>
  <si>
    <t>W 81° 31.080'</t>
  </si>
  <si>
    <t>25-54-22.26N</t>
  </si>
  <si>
    <t>081-30-37.50W</t>
  </si>
  <si>
    <t>M  3806</t>
  </si>
  <si>
    <t>Port of Islands Marina R42</t>
  </si>
  <si>
    <t>N 25° 53.873'</t>
  </si>
  <si>
    <t>W 81° 31.047'</t>
  </si>
  <si>
    <t>081-30-38.76W</t>
  </si>
  <si>
    <t xml:space="preserve">  4094</t>
  </si>
  <si>
    <t>Port of Islands Marina G43</t>
  </si>
  <si>
    <t>N 25° 53.921'</t>
  </si>
  <si>
    <t>25-54-34.14N</t>
  </si>
  <si>
    <t>081-30-37.62W</t>
  </si>
  <si>
    <t>Port of Islands Marina G43A</t>
  </si>
  <si>
    <t>25-53-54.54N</t>
  </si>
  <si>
    <t>081-31-01.62W</t>
  </si>
  <si>
    <t>Port of Islands Marina R44</t>
  </si>
  <si>
    <t>25-54-39.06N</t>
  </si>
  <si>
    <t>081-30-32.88W</t>
  </si>
  <si>
    <t>Port of Islands Marina G45</t>
  </si>
  <si>
    <t>25-55-37.80N</t>
  </si>
  <si>
    <t>081-30-32.82W</t>
  </si>
  <si>
    <t>Port of Islands Marina Submerged Hazard</t>
  </si>
  <si>
    <t>25-44-58.62N</t>
  </si>
  <si>
    <t>081-29-54.30W</t>
  </si>
  <si>
    <t>N 25° 44.978'</t>
  </si>
  <si>
    <t>25-47-58.98N</t>
  </si>
  <si>
    <t>081-28-04.32W</t>
  </si>
  <si>
    <t>Indian Key Pass G1 Light</t>
  </si>
  <si>
    <t>25-48-20.76N</t>
  </si>
  <si>
    <t>081-27-53.40W</t>
  </si>
  <si>
    <t>Indian Key Pass G3</t>
  </si>
  <si>
    <t>25-48-39.42N</t>
  </si>
  <si>
    <t>081-27-40.08W</t>
  </si>
  <si>
    <t>Indian Key Pass R4 Light</t>
  </si>
  <si>
    <t>N 25° 48.659'</t>
  </si>
  <si>
    <t>25-49-26.52N</t>
  </si>
  <si>
    <t>081-26-38.52W</t>
  </si>
  <si>
    <t>Indian Key Pass R6</t>
  </si>
  <si>
    <t>25-49-40.38N</t>
  </si>
  <si>
    <t>081-26-23.76W</t>
  </si>
  <si>
    <t>Indian Key Pass G7 Light</t>
  </si>
  <si>
    <t>25-49-39.24N</t>
  </si>
  <si>
    <t>081-26-02.82W</t>
  </si>
  <si>
    <t>Indian Key Pass G9</t>
  </si>
  <si>
    <t>25-49-36.96N</t>
  </si>
  <si>
    <t>081-25-48.12W</t>
  </si>
  <si>
    <t>Indian Key Pass R10</t>
  </si>
  <si>
    <t>N 25° 49.612'</t>
  </si>
  <si>
    <t>25-49-37.32N</t>
  </si>
  <si>
    <t>081-25-41.22W</t>
  </si>
  <si>
    <t>Indian Key Pass G11</t>
  </si>
  <si>
    <t>N 25° 49.624'</t>
  </si>
  <si>
    <t>25-49-38.40N</t>
  </si>
  <si>
    <t>081-25-39.12W</t>
  </si>
  <si>
    <t>Indian Key Pass 11A</t>
  </si>
  <si>
    <t>25-49-36.90N</t>
  </si>
  <si>
    <t>081-25-38.34W</t>
  </si>
  <si>
    <t>Indian Key Pass R12 Light</t>
  </si>
  <si>
    <t>25-49-41.58N</t>
  </si>
  <si>
    <t>081-25-35.76W</t>
  </si>
  <si>
    <t>Indian Key Pass G13</t>
  </si>
  <si>
    <t>N 25° 49.695'</t>
  </si>
  <si>
    <t>W 81° 25.600'</t>
  </si>
  <si>
    <t>25-49-51.90N</t>
  </si>
  <si>
    <t>081-25-28.38W</t>
  </si>
  <si>
    <t>Indian Key Pass R14</t>
  </si>
  <si>
    <t>N 25° 49.868'</t>
  </si>
  <si>
    <t>25-49-58.32N</t>
  </si>
  <si>
    <t>081-25-24.60W</t>
  </si>
  <si>
    <t>Indian Key Pass G15 Light</t>
  </si>
  <si>
    <t>N 25° 49.973'</t>
  </si>
  <si>
    <t>W 81° 25.415'</t>
  </si>
  <si>
    <t>25-49-59.34N</t>
  </si>
  <si>
    <t>081-25-18.12W</t>
  </si>
  <si>
    <t>Indian Key Pass R16</t>
  </si>
  <si>
    <t>N 25° 49.986'</t>
  </si>
  <si>
    <t>W 81° 25.299'</t>
  </si>
  <si>
    <t>25-50-04.02N</t>
  </si>
  <si>
    <t>081-25-06.18W</t>
  </si>
  <si>
    <t>Indian Key Pass G17</t>
  </si>
  <si>
    <t>W 81° 25.104'</t>
  </si>
  <si>
    <t>25-50-02.82N</t>
  </si>
  <si>
    <t>081-25-05.34W</t>
  </si>
  <si>
    <t>Indian Key Pass R18</t>
  </si>
  <si>
    <t>W 81° 25.091'</t>
  </si>
  <si>
    <t>25-50-07.44N</t>
  </si>
  <si>
    <t>081-24-51.18W</t>
  </si>
  <si>
    <t>Indian Key Pass R20</t>
  </si>
  <si>
    <t>25-50-11.52N</t>
  </si>
  <si>
    <t>081-24-38.52W</t>
  </si>
  <si>
    <t>Indian Key Pass R22 Light</t>
  </si>
  <si>
    <t>N 25° 50.190'</t>
  </si>
  <si>
    <t>W 81° 24.638'</t>
  </si>
  <si>
    <t>25-50-13.86N</t>
  </si>
  <si>
    <t>081-24-36.90W</t>
  </si>
  <si>
    <t>Indian Key Pass G23</t>
  </si>
  <si>
    <t>W 81° 24.620'</t>
  </si>
  <si>
    <t>25-50-20.46N</t>
  </si>
  <si>
    <t>081-24-28.74W</t>
  </si>
  <si>
    <t>Chokoloskee Bay Channel R24</t>
  </si>
  <si>
    <t>N 25° 50.339'</t>
  </si>
  <si>
    <t>W 81° 24.473'</t>
  </si>
  <si>
    <t>25-50-27.48N</t>
  </si>
  <si>
    <t>081-24-21.96W</t>
  </si>
  <si>
    <t>Chokoloskee Bay Channel G25</t>
  </si>
  <si>
    <t>N 25° 50.461'</t>
  </si>
  <si>
    <t>W 81° 24.367'</t>
  </si>
  <si>
    <t>25-50-27.54N</t>
  </si>
  <si>
    <t>081-24-21.12W</t>
  </si>
  <si>
    <t>Chokoloskee Bay Channel R26</t>
  </si>
  <si>
    <t>W 81° 24.347'</t>
  </si>
  <si>
    <t>25-50-43.26N</t>
  </si>
  <si>
    <t>081-24-05.40W</t>
  </si>
  <si>
    <t>Chokoloskee Bay Channel G27</t>
  </si>
  <si>
    <t>W 81° 24.094'</t>
  </si>
  <si>
    <t>25-50-42.66N</t>
  </si>
  <si>
    <t>081-24-04.98W</t>
  </si>
  <si>
    <t>Chokoloskee Bay Channel R28 Light</t>
  </si>
  <si>
    <t>W 81° 24.078'</t>
  </si>
  <si>
    <t>25-50-59.10N</t>
  </si>
  <si>
    <t>081-23-47.94W</t>
  </si>
  <si>
    <t>Chokoloskee Bay Channel G29</t>
  </si>
  <si>
    <t>N 25° 50.988'</t>
  </si>
  <si>
    <t>W 81° 23.801'</t>
  </si>
  <si>
    <t>25-50-58.80N</t>
  </si>
  <si>
    <t>081-23-47.46W</t>
  </si>
  <si>
    <t>Chokoloskee Bay Channel R30</t>
  </si>
  <si>
    <t>W 81° 23.788'</t>
  </si>
  <si>
    <t>25-51-11.04N</t>
  </si>
  <si>
    <t>081-23-34.38W</t>
  </si>
  <si>
    <t>Chokoloskee Bay Channel R32</t>
  </si>
  <si>
    <t>N 25° 51.187'</t>
  </si>
  <si>
    <t>W 81° 23.571'</t>
  </si>
  <si>
    <t>25-51-14.04N</t>
  </si>
  <si>
    <t>081-23-31.86W</t>
  </si>
  <si>
    <t>Barron River Channel G33 Light</t>
  </si>
  <si>
    <t>W 81° 23.534'</t>
  </si>
  <si>
    <t>25-51-12.24N</t>
  </si>
  <si>
    <t>081-23-27.96W</t>
  </si>
  <si>
    <t>Barron River Channel R34</t>
  </si>
  <si>
    <t>N 25° 51.200'</t>
  </si>
  <si>
    <t>W 81° 23.462'</t>
  </si>
  <si>
    <t>25-51-12.06N</t>
  </si>
  <si>
    <t>081-23-22.26W</t>
  </si>
  <si>
    <t>Barron River Channel G35</t>
  </si>
  <si>
    <t>25-51-13.86N</t>
  </si>
  <si>
    <t>081-23-19.14W</t>
  </si>
  <si>
    <t>Barron River Channel G37</t>
  </si>
  <si>
    <t>25-51-16.86N</t>
  </si>
  <si>
    <t>081-23-18.78W</t>
  </si>
  <si>
    <t>Barron River Channel G39</t>
  </si>
  <si>
    <t>W 81° 23.315'</t>
  </si>
  <si>
    <t>25-51-26.70N</t>
  </si>
  <si>
    <t>081-23-20.52W</t>
  </si>
  <si>
    <t>Barron River Channel G41</t>
  </si>
  <si>
    <t>N 25° 51.442'</t>
  </si>
  <si>
    <t>W 81° 23.345'</t>
  </si>
  <si>
    <t>25-51-33.48N</t>
  </si>
  <si>
    <t>081-23-14.16W</t>
  </si>
  <si>
    <t>Barron River Channel R44</t>
  </si>
  <si>
    <t>25-51-46.44N</t>
  </si>
  <si>
    <t>081-23-13.86W</t>
  </si>
  <si>
    <t>Barron River Channel R46</t>
  </si>
  <si>
    <t>N 25° 51.777'</t>
  </si>
  <si>
    <t>W 81° 23.228'</t>
  </si>
  <si>
    <t>25-51-49.56N</t>
  </si>
  <si>
    <t>Barron River Channel G47</t>
  </si>
  <si>
    <t>N 25° 51.824'</t>
  </si>
  <si>
    <t>25-51-53.28N</t>
  </si>
  <si>
    <t>081-23-18.24W</t>
  </si>
  <si>
    <t>Barron River Channel R50</t>
  </si>
  <si>
    <t>N 25° 51.884'</t>
  </si>
  <si>
    <t>W 81° 23.302'</t>
  </si>
  <si>
    <t>25-51-55.20N</t>
  </si>
  <si>
    <t>081-23-19.32W</t>
  </si>
  <si>
    <t>Barron River Channel G51</t>
  </si>
  <si>
    <t>W 81° 23.325'</t>
  </si>
  <si>
    <t>25-51-55.92N</t>
  </si>
  <si>
    <t>081-23-15.78W</t>
  </si>
  <si>
    <t>Barron River Channel R52</t>
  </si>
  <si>
    <t>N 25° 51.930'</t>
  </si>
  <si>
    <t>W 81° 23.261'</t>
  </si>
  <si>
    <t>081-23-08.22W</t>
  </si>
  <si>
    <t>Barron River Channel G53</t>
  </si>
  <si>
    <t>N 25° 52.015'</t>
  </si>
  <si>
    <t>W 81° 23.142'</t>
  </si>
  <si>
    <t>25-52-02.22N</t>
  </si>
  <si>
    <t>081-23-06.84W</t>
  </si>
  <si>
    <t>Barron River Channel G55</t>
  </si>
  <si>
    <t>25-51-07.26N</t>
  </si>
  <si>
    <t>081-23-37.26W</t>
  </si>
  <si>
    <t>National Park Service Boat Basin West Channel G1</t>
  </si>
  <si>
    <t>N 25° 51.125'</t>
  </si>
  <si>
    <t>W 81° 23.631'</t>
  </si>
  <si>
    <t>25-51-06.90N</t>
  </si>
  <si>
    <t>081-23-38.46W</t>
  </si>
  <si>
    <t>National Park Service Boat Basin West Channel R2</t>
  </si>
  <si>
    <t>N 25° 51.101'</t>
  </si>
  <si>
    <t>W 81° 23.648'</t>
  </si>
  <si>
    <t>25-50-56.34N</t>
  </si>
  <si>
    <t>081-23-30.78W</t>
  </si>
  <si>
    <t>National Park Service Boat Basin West Channel G3</t>
  </si>
  <si>
    <t>25-50-56.52N</t>
  </si>
  <si>
    <t>081-23-31.20W</t>
  </si>
  <si>
    <t>National Park Service Boat Basin West Channel R4</t>
  </si>
  <si>
    <t>25-50-47.70N</t>
  </si>
  <si>
    <t>081-23-25.38W</t>
  </si>
  <si>
    <t>National Park Service Boat Basin West Channel G5</t>
  </si>
  <si>
    <t>081-23-26.22W</t>
  </si>
  <si>
    <t>F  695</t>
  </si>
  <si>
    <t>National Park Service Boat Basin West Channel R6</t>
  </si>
  <si>
    <t>25-50-41.52N</t>
  </si>
  <si>
    <t>081-23-21.78W</t>
  </si>
  <si>
    <t>National Park Service Boat Basin West Channel G7</t>
  </si>
  <si>
    <t>25-50-40.08N</t>
  </si>
  <si>
    <t>081-23-21.24W</t>
  </si>
  <si>
    <t>National Park Service Boat Basin West Channel R8</t>
  </si>
  <si>
    <t>25-49-46.26N</t>
  </si>
  <si>
    <t>081-23-30.42W</t>
  </si>
  <si>
    <t>M  231</t>
  </si>
  <si>
    <t>National Park Service Boat Basin South Channel G1</t>
  </si>
  <si>
    <t>25-49-46.50N</t>
  </si>
  <si>
    <t>081-23-30.12W</t>
  </si>
  <si>
    <t>National Park Service Boat Basin South Channel R2</t>
  </si>
  <si>
    <t>25-50-02.64N</t>
  </si>
  <si>
    <t>081-23-25.50W</t>
  </si>
  <si>
    <t>National Park Service Boat Basin South Channel G3</t>
  </si>
  <si>
    <t>25-50-16.56N</t>
  </si>
  <si>
    <t>081-23-19.44W</t>
  </si>
  <si>
    <t>National Park Service Boat Basin South Channel R4</t>
  </si>
  <si>
    <t>25-50-31.56N</t>
  </si>
  <si>
    <t>081-23-15.84W</t>
  </si>
  <si>
    <t>National Park Service Boat Basin South Channel G5</t>
  </si>
  <si>
    <t>081-23-15.06W</t>
  </si>
  <si>
    <t>National Park Service Boat Basin South Channel R6</t>
  </si>
  <si>
    <t>25-58-35.40N</t>
  </si>
  <si>
    <t>081-43-35.76W</t>
  </si>
  <si>
    <t>Isles of Capri East R2</t>
  </si>
  <si>
    <t>25-58-40.56N</t>
  </si>
  <si>
    <t>081-43-41.16W</t>
  </si>
  <si>
    <t>Isles of Capri East R4</t>
  </si>
  <si>
    <t>25-58-45.00N</t>
  </si>
  <si>
    <t>081-43-31.62W</t>
  </si>
  <si>
    <t>Isles of Capri East R6</t>
  </si>
  <si>
    <t>25-58-52.50N</t>
  </si>
  <si>
    <t>081-43-30.54W</t>
  </si>
  <si>
    <t>Isles of Capri East R8</t>
  </si>
  <si>
    <t>25-58-56.88N</t>
  </si>
  <si>
    <t>Isles of Capri East R10</t>
  </si>
  <si>
    <t>25-53-20.28N</t>
  </si>
  <si>
    <t>081-39-27.33W</t>
  </si>
  <si>
    <t>Cape Romano Channel G21</t>
  </si>
  <si>
    <t>N 25° 53.334'</t>
  </si>
  <si>
    <t>W 81° 39.459'</t>
  </si>
  <si>
    <t>Original ATON ("Submerged Rocks Danger") is missing since 2019. Not needed</t>
  </si>
  <si>
    <t>https://drive.google.com/file/d/17atRRVt-zaHHEmBVDhr73QBzykm3VXMz/view?usp=drive_link</t>
  </si>
  <si>
    <r>
      <t xml:space="preserve">Missing since 2018 or earlier. </t>
    </r>
    <r>
      <rPr>
        <u/>
        <sz val="10"/>
        <color theme="1"/>
        <rFont val="Arial"/>
        <family val="2"/>
      </rPr>
      <t>(probably a duplicate of H10 17087</t>
    </r>
    <r>
      <rPr>
        <sz val="10"/>
        <color theme="1"/>
        <rFont val="Arial"/>
        <family val="2"/>
      </rPr>
      <t xml:space="preserve">). </t>
    </r>
  </si>
  <si>
    <t>https://drive.google.com/file/d/1M8iqCp0oE5aK7qXkEngVwckpdWqGV5JT/view?usp=drive_link</t>
  </si>
  <si>
    <t>https://drive.google.com/file/d/1tBw7V1RbNr3zLreHRU94Yrbe8yDQNP0s/view?usp=drive_link</t>
  </si>
  <si>
    <t>https://drive.google.com/file/d/1HaBLqELyrqmuF1ry-tXgKfackc4Z-RJ3/view?usp=drive_link</t>
  </si>
  <si>
    <t>https://drive.google.com/file/d/17JsxMF4vsYa423ltxvypDT3cTKFGZxmi/view?usp=drive_link</t>
  </si>
  <si>
    <t>https://drive.google.com/file/d/1e_gotLvHSeWhdcQlrfgMTxEU0lY8JlrP/view?usp=drive_link</t>
  </si>
  <si>
    <t>https://drive.google.com/file/d/1YvoB1i-L3OuDa9ZmfZ_0zZlufVsjXRGg/view?usp=drive_link</t>
  </si>
  <si>
    <t>https://drive.google.com/file/d/1x48PbqBV3JwU5ZwqYs98bj-3e-ukyWZ6/view?usp=drive_link</t>
  </si>
  <si>
    <t xml:space="preserve">Missing since Hurricane Irma fall 2017. 2nd photo is 2017. This was a substantial marker with signs "Submerged Rocks Danger", white flashing light (4 sec) and ladder. This was funcionally part of the Collier Bay channel and should have the high repair priority of that channel. </t>
  </si>
  <si>
    <t>Missing since Hurricane Irma fall 2017. 2nd photo is 2017. This was a substantial marker with signs "Submerged Rocks Danger", white flashing light (4 sec) and ladder. This was funcionally part of the Collier Bay channel and should have the high repair priority of that channel.</t>
  </si>
  <si>
    <t>Off station &gt; 150 ft
and on ENC</t>
  </si>
  <si>
    <t>CLW 04/18/2025</t>
  </si>
  <si>
    <t>*** Criteria for Needs Repair:    Condition = P, S, Sm, M, Mpo, Mos or PN (except M or Mpo when aid not needed)</t>
  </si>
  <si>
    <t>ATON
Owner***</t>
  </si>
  <si>
    <t>*** Capri pass is USCG owned except G30 is a County ATON</t>
  </si>
  <si>
    <t>Green buoy w/ red base with small "C". Has been moved since last March close to LL position. Background fading and damaged in places. Large preferred channel marker with three signs  was replaced by small Green and red buoy  in 2022. This busy channel should have a better marker.</t>
  </si>
  <si>
    <t>Like new fiberglass pile and signs. Lightlist shows this as R4; it was changed to R6 2022 so order in channel is correct.</t>
  </si>
  <si>
    <t>signs like new. Leaning 20 deg</t>
  </si>
  <si>
    <t>Like new signs on wood pile. Problem: Markers 16 and 17 (now missing) unnecessarily guide boaters across shallow water (based on satellite image and on Garmin sonar chart and experience). Water depth shoud be charted and channel remarked. R16 should be green and should probably be moved east.</t>
  </si>
  <si>
    <t>Missing completely. A marker is needed here to guide boaters who want to go from Cape Ramano Channel to Snook Hole Channel. Problem: Markers 16 and old 17 guide boaters across very shallow water (based on satellite image and on Garmin sonar chart and experience). When replaced should be east of old position.</t>
  </si>
  <si>
    <t>Missing.  pile Only</t>
  </si>
  <si>
    <t>pile is very short and leaning 30 deg.(CZM repaired 2024-05-09)</t>
  </si>
  <si>
    <t>Good. Hole in steel pile near waterline</t>
  </si>
  <si>
    <t>Missing Completely. Was here in good condition April 2021. Did not see pile - may be a submerged hazard. 2nd photo is 2021.</t>
  </si>
  <si>
    <t>Good condition. Fiberglass pile. Sign tilted on pile ~20 deg</t>
  </si>
  <si>
    <t>Like new sign on FG pile</t>
  </si>
  <si>
    <t>Both signs missing - pile only</t>
  </si>
  <si>
    <t>pile only. Light not working</t>
  </si>
  <si>
    <t>pile only. No Light.</t>
  </si>
  <si>
    <t>Light on pile but does not work. Not needed.</t>
  </si>
  <si>
    <t>Light on pile but does not work.</t>
  </si>
  <si>
    <t>pile only. Light on pile but does not work.</t>
  </si>
  <si>
    <t>pile only with light that does not work. No sign</t>
  </si>
  <si>
    <t>pile only. Light missing. No sign</t>
  </si>
  <si>
    <t>pile Only. Not needed.</t>
  </si>
  <si>
    <t>pile Only.</t>
  </si>
  <si>
    <t>pile Only. No light.</t>
  </si>
  <si>
    <t>pile ony. Light on pile but does not work.</t>
  </si>
  <si>
    <t>pile ony. Light missing.</t>
  </si>
  <si>
    <t>CZM: New FG pile, sign and wrap</t>
  </si>
  <si>
    <t>Like new FG pile, sign and wrap</t>
  </si>
  <si>
    <t>pile only - new fiberglass pile</t>
  </si>
  <si>
    <t>Like new. Wood pile. Would be more visible from south if it were moved SE about 300 ft.</t>
  </si>
  <si>
    <t>Like new. Wood pile. Should be moved SE about 300 ft - would be more visible from south and would be less likely to entice boats from west to cross shallow water</t>
  </si>
  <si>
    <t>pile Leaning</t>
  </si>
  <si>
    <t xml:space="preserve"> FG pile. Signs like new. Old G17 steel pile still in place nearby.</t>
  </si>
  <si>
    <t xml:space="preserve"> FG pile. Signs missing. Old G17 steel pile still in place nearby.</t>
  </si>
  <si>
    <t>pile Leaning (Reported Prev)</t>
  </si>
  <si>
    <t>Signs like new. R14 is on pile that was previously R12.</t>
  </si>
  <si>
    <t>Signs in good condition. R14 is on wood pile that was previously R12.</t>
  </si>
  <si>
    <t xml:space="preserve">pile only, leaning and barely above water (DANGER) </t>
  </si>
  <si>
    <t>pile only</t>
  </si>
  <si>
    <t>Missing, No pile</t>
  </si>
  <si>
    <t>Both signs missing - pile only. Wood pile with black wrap to a few feet above waterline.</t>
  </si>
  <si>
    <t xml:space="preserve">pile Only. Leaning 30 deg.  </t>
  </si>
  <si>
    <t>Like new, old pile is still in place about 100 ft north of current marker.</t>
  </si>
  <si>
    <t xml:space="preserve">New pile, light and NR dayboard </t>
  </si>
  <si>
    <t xml:space="preserve">Like new pile, light and NR dayboard </t>
  </si>
  <si>
    <t>Like new pile, light and 3 NR dayboards (diamond shaped signs, each with 4 diamond shaped colored sectors)</t>
  </si>
  <si>
    <t>pile, light and 3 NR dayboards (diamond shaped signs, each with 4 diamond shaped colored sectors)</t>
  </si>
  <si>
    <t>pile, light and 3 NR dayboards (diamond shaped signs, each with 2 red and 2 white diamond shaped sectors)</t>
  </si>
  <si>
    <t>Missing pile only. (Photo was taken from about 1000 ft, so pile is barely visible near horizon to the right of center)</t>
  </si>
  <si>
    <t>pile only, leaning 40 deg.</t>
  </si>
  <si>
    <t>Missing pile only, leaning 40 deg.</t>
  </si>
  <si>
    <t>Missing pile only, leaning 40 deg. (Photo is April 2025)</t>
  </si>
  <si>
    <t xml:space="preserve">Missing pile only, leaning 35 deg. </t>
  </si>
  <si>
    <t>Now has new "2" signs, but should be "4". Also this pile is 100 ft west of lightlist postion and is guiding boaters over shallower water than is necessary.</t>
  </si>
  <si>
    <t>Like new. pile has sheathing.</t>
  </si>
  <si>
    <t xml:space="preserve"> New pile, like new sign</t>
  </si>
  <si>
    <t xml:space="preserve"> Good wood pile. Number barely legible - little contrast. (contrast was similar 2019, but condition was rated G</t>
  </si>
  <si>
    <t xml:space="preserve"> Good wood pile. Number barely legible - very poor contrast to background.</t>
  </si>
  <si>
    <t xml:space="preserve"> Good wood pile, . Number barely legible - poor contrast to background.</t>
  </si>
  <si>
    <t xml:space="preserve"> Good wood pile leaning 5 deg. Number barely legible - poor contrast to background.</t>
  </si>
  <si>
    <t>Leaning 40 deg, wood pile, very short</t>
  </si>
  <si>
    <t>Good condition. E side bent. Wood pile leaning 5 deg.</t>
  </si>
  <si>
    <t>Good condition. E side bent slightly. Wood pile leaning 5 deg.</t>
  </si>
  <si>
    <t>pile only. Leaning 15 deg</t>
  </si>
  <si>
    <t>pile only. Leaning 15 deg. R4 is in wrong order compared to G5 - should be R6, but then present R6 would have to become R6A.</t>
  </si>
  <si>
    <t>pile only, leaning 5 deg</t>
  </si>
  <si>
    <t xml:space="preserve">North sign loose at bottom and bent at top. Pile leaning 5 deg. Water is very shallow near pile on channel side. </t>
  </si>
  <si>
    <t>Missing - pile only</t>
  </si>
  <si>
    <t>N side missing. S side sign is small. Wood pile. Water shallow - Should be moved West ~600 ft.</t>
  </si>
  <si>
    <t xml:space="preserve">N side missing. S side sign is small. Wood pile. There may be a deeper, wider channel ~600 ft west of this sign. </t>
  </si>
  <si>
    <t xml:space="preserve">Two new signs. Wood pile. There may be a deeper, wider channel ~600 ft west of this sign. </t>
  </si>
  <si>
    <t xml:space="preserve">Two new signs. Wood pile. There appears to be a deeper, wider channel ~600 ft west of this sign. </t>
  </si>
  <si>
    <t xml:space="preserve">Two like-new signs. Wood pile. This channel leads to shoal. There is a much wider, deeper channel ~600 ft west of this sign. </t>
  </si>
  <si>
    <t xml:space="preserve">Two like-new signs. Wood pile. This narrow channel leads over a shoal. There is a much wider, deeper channel ~600 ft west of this sign. Marker should be moved. </t>
  </si>
  <si>
    <t>Good condition. Water shallow. Wood pile</t>
  </si>
  <si>
    <t>Two new signs. Water shallow. Wood pile</t>
  </si>
  <si>
    <t>Two like-new signs. Water shallow. Wood pile</t>
  </si>
  <si>
    <t>Different Location than 2016. Wood pile</t>
  </si>
  <si>
    <t>Good condition. Contrast beginning to fade. Wood pile</t>
  </si>
  <si>
    <t>SW side missing. Wood pile</t>
  </si>
  <si>
    <t>Two new signs. Wood pile</t>
  </si>
  <si>
    <t>Two like new new signs. Wood pile</t>
  </si>
  <si>
    <t>Missing, pile only</t>
  </si>
  <si>
    <t>Missing, wood pile only</t>
  </si>
  <si>
    <t>Sides Different Sizes. Wood pile.</t>
  </si>
  <si>
    <t>Background peeling and wrinkled SW side. Sides Different Sizes. Wood pile.</t>
  </si>
  <si>
    <t>Background and number peeling and wrinkled SW side.Number barely legle. Sides Different Sizes. Wood pile.</t>
  </si>
  <si>
    <t>Two like-new signs. Wood pile.</t>
  </si>
  <si>
    <t>Good condition. Black Fiberglass pile.</t>
  </si>
  <si>
    <t>Good condition. Black Fiberglass pile. White pipe attached to side.</t>
  </si>
  <si>
    <t>Background peeling one side. Black Fiberglass pile. White pipe attached to side.</t>
  </si>
  <si>
    <t>Good Condition. Black Fiberglass pile. White pipe attached to side.</t>
  </si>
  <si>
    <t xml:space="preserve">East side missing, Wood pile. </t>
  </si>
  <si>
    <t>Two like-new signs. Wood pile. Photo is 2022-05</t>
  </si>
  <si>
    <t>SW side peeling. Wood pile</t>
  </si>
  <si>
    <t>Background SW side peeling. Wood pile. Sign here marking boundry of Collier Seminole Park and $5.00 entry fee.</t>
  </si>
  <si>
    <t>One new sign. Wood pile. Sign here marking boundry of Collier Seminole Park and $5.00 entry fee.</t>
  </si>
  <si>
    <t>One like-new sign. Wood pile. Sign here marking boundry of Collier Seminole Park and $5.00 entry fee.</t>
  </si>
  <si>
    <t>One like-new sign, other fading background. Wood pile. Sign on pile marking boundry of Collier Seminole Park and fee to be paid at boat basin.</t>
  </si>
  <si>
    <t>Background cracked and peelin off one side. Wood pile</t>
  </si>
  <si>
    <t>One new sign. Wood pile</t>
  </si>
  <si>
    <t>One like-new sign. Wood pile</t>
  </si>
  <si>
    <t>One like-new sign, other faded but legible. Wood pile</t>
  </si>
  <si>
    <t>USCGA: Missing, pile only</t>
  </si>
  <si>
    <t>Wood pile. Different size signs</t>
  </si>
  <si>
    <t>NE side background badly peeling. Wood pile. Different size signs. Also, it appeared that the best channel is on the SE side of the sign (right side going up-river), so it probably should be a green marker, moved ~40 ft ESE.</t>
  </si>
  <si>
    <t>NE side background badly peeling; number barely visible. Wood pile. Different size signs. Also, it appeared in 2019 that the best channel is on the SE side of the sign (right side going up-river), so it probably should be a green marker, moved ~40 ft ESE. Tide was high this survey so there was pleny of water both sides of the center shoal.</t>
  </si>
  <si>
    <t>Two new signs. Wood pile. In the 2019 survey, it appeared that the best channel is on the right side going up-river, so this should probably be a G29 marker. The current markers guide the boater over the shoal in order to go to the left of R30 and right of G31.</t>
  </si>
  <si>
    <t>Two like-new signs. Wood pile. Aeril view 2018 indicates that this should be a green marker, but the marked couse seems to have deep enough water.</t>
  </si>
  <si>
    <t>Two like-new signs. Wood pile. Aerial view 2018 indicates that this should be a green marker, but the marked couse seems to have deep enough water.</t>
  </si>
  <si>
    <t>S side sign fading, otherwiise good condition. Wood pile</t>
  </si>
  <si>
    <t>S side sign a little faded, otherwiise good condition. Wood pile</t>
  </si>
  <si>
    <t>NE side background badly peeled. Wood pile</t>
  </si>
  <si>
    <t>Two like-new signs. Wood pile</t>
  </si>
  <si>
    <t xml:space="preserve">North side missing. Wood pile. </t>
  </si>
  <si>
    <t xml:space="preserve">SW side bent and mild background peeling. NE side missing. Wood pile. </t>
  </si>
  <si>
    <t>Wood pile.</t>
  </si>
  <si>
    <t>Excellent condition. Wood pile. Sign looks exactly the same as Feb 2019.</t>
  </si>
  <si>
    <t>South side background peeling badly. Wood pile</t>
  </si>
  <si>
    <t>SW side background peeling. NE side like new. Wood pile. Signs different sizes.</t>
  </si>
  <si>
    <t>SW side background peeling very badly, number still legible, but barely. NE side like new. Wood pile. Signs different sizes.</t>
  </si>
  <si>
    <t>North side backgroudn peeling badly. Wood pile. Signs different sizes.</t>
  </si>
  <si>
    <t>NW side background peeling badly. Wood pile. Signs different sizes.</t>
  </si>
  <si>
    <t xml:space="preserve">One new sign. Wood pile. </t>
  </si>
  <si>
    <t xml:space="preserve">One like-new sign. Other sign fading Wood pile. </t>
  </si>
  <si>
    <t>Wood pile. Signs different sizes.</t>
  </si>
  <si>
    <t>NE side background badly peeling. Wood pile. Signs different sizes.</t>
  </si>
  <si>
    <t>NE side background badly peeling. SW side faded with low contrast. Wood pile. Signs different sizes.</t>
  </si>
  <si>
    <t xml:space="preserve">One like-new sign. Wood pile. </t>
  </si>
  <si>
    <t xml:space="preserve">One like-new sign,  one fading. Wood pile. </t>
  </si>
  <si>
    <t xml:space="preserve">Background fading so low contrast. Wood pile. </t>
  </si>
  <si>
    <t>Background fading so low contrast. Wood pile. Two white PVC pipes have been placed to the north of marker. Boat needs to go between marker and pipes to avoid shallow water.</t>
  </si>
  <si>
    <t>Background fading so low contrast. Wood pile. Two white PVC pipes are north of marker indicating that boat shoul go between marker and pipes to avoid shoal on N side of channel. Water is quite shallow near east white pole. It may be that a red dayboard should be added, and/orthe dayboard should be moved further south or changed to a red dayboard. 2nd photo (2024-Mar) shows pvcpipes.)</t>
  </si>
  <si>
    <t>Background fading so low contrast. Wood pile. Two white PVC pipes are N of marker indicating that boat should go between marker and pipes to avoid shoal on N side of waterway, but water is quite shallow between daymarker and pipes. The channel is probably better S of the daymark. If so, daymark should be red triangle. 2nd photo is Google Earth satellite image Jan 2025.</t>
  </si>
  <si>
    <t>Beginning to fade but otherwise good condition. Wood pile</t>
  </si>
  <si>
    <t>Missing, submerged pile marked with hazard buoy</t>
  </si>
  <si>
    <t>Missing and not needed but submerged pile is a hazard and is marked with hazard buoy.</t>
  </si>
  <si>
    <t>Missing and not needed. Nearly submerged pile was a hazard  marked with hazard buoy 2020 but not visible now and no buoy. Was hazard removed?</t>
  </si>
  <si>
    <t>Missing and not needed.Nearly-submerged pile is a hazard  marked with white buoy. End of pile visible at mid tide.(CZM repaired 2024-05-09).</t>
  </si>
  <si>
    <t>Missing and not needed.Nearly-submerged pile was a hazard  marked with white buoy; buoy now missing. End of pile was visible at mid tide.(CZM repaired 2024-05-09) - did they remove old pile?</t>
  </si>
  <si>
    <t>Missing and not needed.Nearly-submerged pile is a hazard  marked with red buoy with illegible number.</t>
  </si>
  <si>
    <t>Like new signs. Fiberglass pile. New location near old R4A marked submerged pile.</t>
  </si>
  <si>
    <t>USCGA: Under Water, pile only, with pipe</t>
  </si>
  <si>
    <t>pile only with small pipe (part of previous instrument)</t>
  </si>
  <si>
    <t>Missing, pile only, lean 40 deg</t>
  </si>
  <si>
    <t>pile only, lean 45 deg</t>
  </si>
  <si>
    <t>Good condition. Old pile (nearby at N 25° 52.044', W 81° 32.061') was a submerged hazard in 2021 barely visible at tide  ~3 ft. Tide here frequently reaches 4 ft. In 2020 pile was marked with a "Submerged Hazard" buoy. Now buoy is missing and we could not see the pile. Locals knew of two boat damaged when hitting this pile. Was hazard removed?</t>
  </si>
  <si>
    <t>Good condition. Old pile (nearby at N 25° 52.044', W 81° 32.061') was a submerged hazard in 2021 barely visible at tide  ~3 ft. Tide here frequently reaches 4 ft. In 2020pile was marked with a "Submerged Hazard" buoy. 2021 photo shows pile with no buoy. Now buoy is missing and we could not see the pile. Locals knew of two boat damaged when hitting this pile. Was hazard removed?</t>
  </si>
  <si>
    <t>Like new signs on fiberglass pile. Old pile (nearby at N 25° 52.044', W 81° 32.061') was a submerged hazard in 2021 barely visible at tide  ~3 ft. Tide here frequently reaches 4 ft. In 2020pile was marked with a "Submerged Hazard" buoy. 2021 photo shows pile with no buoy. Now buoy is missing and we could not see the pile. Locals knew of two boat damaged when hitting this pile 2022. Was hazard removed?</t>
  </si>
  <si>
    <t>USCGA: Missing, pile only, barely above water marked with float</t>
  </si>
  <si>
    <t>USCGA: pile only, leaning 30 deg. Incorrectly ID on photo G35</t>
  </si>
  <si>
    <t>pile only leaning 40 deg</t>
  </si>
  <si>
    <t>Missing completely. Was leaning 40 deg Feb 2024. Is pile a submerged hazard?</t>
  </si>
  <si>
    <t>Missing completely. Was leaning 40 deg Feb 2024 and missing Apr 2025. Is pile a submerged hazard?</t>
  </si>
  <si>
    <t>Signs missing - concrete pile only
Lean 10 deg.</t>
  </si>
  <si>
    <t xml:space="preserve"> New signs - concrete pile only
Lean 10 deg.</t>
  </si>
  <si>
    <t>Put number on south side sign.  Moved pile to better mark current channel.</t>
  </si>
  <si>
    <t xml:space="preserve">  Good.  Moved pile to better mark current channel.</t>
  </si>
  <si>
    <t>USCGA: pile Only</t>
  </si>
  <si>
    <t xml:space="preserve">pile Only. Based on Jan 2018 Satilite photo, the better channel is 100 ft east of the marked channel at this end. </t>
  </si>
  <si>
    <t>Missing, pile only. Repair priority is higher than rest of channel.</t>
  </si>
  <si>
    <t>* Condition:     G = Good   F = Fair   P = Poor   M = Completely Missing   Mpo = pile only  Mos = Missing one side   NS = Not reported any survey    PN = Proposed New  S = Special problem (may be good or  not needed, but requires attention as described in Comment)   Sm = Special Problem and also M, Mpo or Mos</t>
  </si>
  <si>
    <t>** Out of Position or Issue:   Number = Distance (ft) between LightList and Survey location if &gt; 150 ft      NLL = Not on LightList      NS = Not Reported in any survey     NPM = No Position Measurement (missing all surveys)   SP = Submerged pile</t>
  </si>
  <si>
    <t>***** Minutes shown to 3 decimal places indicates accuracy of 10-30 ft. Minutes shown to 4 decimal places indicates accuracy of better than 5 ft (typically 1 ft) achieved by checking location at the pile with high accuracy GPS.</t>
  </si>
  <si>
    <t>* Condition:     G = Good   F = Fair   P = Poor   M =  Missing Completely   Mpo = pile only  Mos = Missing one side   NS = Not reported any survey    PN = Proposed New  S = Special problem (may be good or not needed, but requires attention as described in Comment)   Sm = Special Problem and also M, Mpo or Mos</t>
  </si>
  <si>
    <t>"Danger T-Groin"
Both side badly faded.</t>
  </si>
  <si>
    <t>Gerri</t>
  </si>
  <si>
    <t>https://drive.google.com/file/d/1pmUGctgzIpE3qRQAsHdmxJqsh9G794vv/view?usp=drive_link</t>
  </si>
  <si>
    <t>https://drive.google.com/file/d/1c0tMSxvKfmdBaYxJEDVlUIEXSb_9jYKj/view?usp=drive_link</t>
  </si>
  <si>
    <t>https://drive.google.com/file/d/1LZO-zuRF59V4HB37HDms853Jfba5jDJ1/view?usp=drive_link</t>
  </si>
  <si>
    <t>https://drive.google.com/file/d/1B2FmQp_jN8OIMLqULzRMppFqZPRjle__/view?usp=drive_link</t>
  </si>
  <si>
    <t>East sign fading and missing border</t>
  </si>
  <si>
    <t>https://drive.google.com/file/d/1r9tjSVPtf1t9RTf2Y6UlXrtGCT6RhMkB/view?usp=drive_link</t>
  </si>
  <si>
    <t>https://drive.google.com/file/d/1OIoJSZl8KO-N-grGqHy9httW_bHzsbxJ/view?usp=drive_link</t>
  </si>
  <si>
    <t>https://drive.google.com/file/d/1ioxrDXJgof0hXrdpaVfS_6nFuAtayr8i/view?usp=drive_link</t>
  </si>
  <si>
    <t>https://drive.google.com/file/d/1znpHwHQQ55O-iS3uN6ksOzdRxJnNC-v7/view?usp=drive_link</t>
  </si>
  <si>
    <t>https://drive.google.com/file/d/155KS0bjqWq5513ngDnAoP4pkkVXDeXYf/view?usp=drive_link</t>
  </si>
  <si>
    <t>https://drive.google.com/file/d/1fHkC4OR_iN1COWF4zJZRvtSSSOxczbNB/view?usp=drive_link</t>
  </si>
  <si>
    <t>https://drive.google.com/file/d/14ykmh3O5toEV22tDzll4EqJiY_Ga--PL/view?usp=drive_link</t>
  </si>
  <si>
    <t xml:space="preserve">East sign missing. W side not attached at bottom, border partly missing. </t>
  </si>
  <si>
    <t>https://drive.google.com/file/d/1ea3SxfEf91hxAkweah_wm4a-1qWP1uOx/view?usp=drive_link</t>
  </si>
  <si>
    <t>https://drive.google.com/file/d/1hovVcu6zero6-o_iz6Dh5rc4MueRrNBR/view?usp=drive_link</t>
  </si>
  <si>
    <t>https://drive.google.com/file/d/1n8Il1dWxFJEeh_Kxg7ZZ3HDULtDOcvta/view?usp=drive_link</t>
  </si>
  <si>
    <t>https://drive.google.com/file/d/1ztoszIR5dQGyy93fvZ2dHApXii7f0q32/view?usp=drive_link</t>
  </si>
  <si>
    <t>Border peeling both sides. Bottom support partially loose. Should be moved SE about 300 ft - to be more visible from south and less likely to entice boats from west to cross shallow water. Moving it to light list position would be acceptable.</t>
  </si>
  <si>
    <t xml:space="preserve">Top support partially disconnected. 30 mph in channel speed sign nearby. </t>
  </si>
  <si>
    <t>https://drive.google.com/file/d/1p4Jp2OwcSHFBQB2x-tWqAYqoC25tp7s7/view?usp=drive_link</t>
  </si>
  <si>
    <t>https://drive.google.com/file/d/1tMaXSvwXRdf_xb0PLqj1cLo1H5dHeE07/view?usp=drive_link</t>
  </si>
  <si>
    <t>https://drive.google.com/file/d/19qTXJtiHAOIIC7jIx9AKThvH6FUb6_1B/view?usp=drive_link</t>
  </si>
  <si>
    <t>https://drive.google.com/file/d/1UpdpmtmopYr04W6n5oCGkokSeuJuQbNv/view?usp=drive_link</t>
  </si>
  <si>
    <t>Proposed new, lighted outer channel mark for Caxambas Pass, replacing the one that was there in 2007. Note (CLW 2023) the cost would be &gt;$100K according to CZM 2019. Should this be removed from list?</t>
  </si>
  <si>
    <t xml:space="preserve">Missing since 2018 or earlier. (probably a duplicate of H10 17087). </t>
  </si>
  <si>
    <t>https://drive.google.com/file/d/15ntVFaFaHyxOwUmmfMgTWXfXyur1_WAV/view?usp=drive_link</t>
  </si>
  <si>
    <t>Missing Completely. Was there in fair condition Feb 2025</t>
  </si>
  <si>
    <t>https://drive.google.com/file/d/1Hj12T30LgNJ1JGfTnE-n0cUW5s0Pf3xX/view?usp=drive_link</t>
  </si>
  <si>
    <t>https://drive.google.com/file/d/1HPUYGJY63Mc13w-FuE-XSN1nCp54mSwa/view?usp=drive_link</t>
  </si>
  <si>
    <t>Border peeling both sides. Both wood mounting arms loose. Old steel pile nearby.</t>
  </si>
  <si>
    <t>https://drive.google.com/file/d/1-ZlxaHxvBDZyWbDE7aiRLXJpPWFLrRmZ/view?usp=drive_link</t>
  </si>
  <si>
    <t>https://drive.google.com/file/d/1iE4KU_RYvKxzJa3K9C0KcTMXYwhC-A1q/view?usp=drive_link</t>
  </si>
  <si>
    <t>https://drive.google.com/file/d/1Z3vOsslh4noDKdp63sjMFgwgt68qKy6c/view?usp=drive_link</t>
  </si>
  <si>
    <t>https://drive.google.com/file/d/1uisTPhmaqrKSmESyNAcNBVIJ3CS2NYlF/view?usp=drive_link</t>
  </si>
  <si>
    <t>Like new signs on wood pile. Pile leaning 5 deg. Pile has some splintering near water bottom.</t>
  </si>
  <si>
    <t>https://drive.google.com/file/d/1V4wisuLWbQP-JL888dd_ZKnVpzDastzB/view?usp=drive_link</t>
  </si>
  <si>
    <t>https://drive.google.com/file/d/1FW7XFEBDI8Z53GiY4KUb4mJGkttzwzyh/view?usp=drive_link</t>
  </si>
  <si>
    <t>https://drive.google.com/file/d/1JFRHefFEHbsfUbGUiAne7_8cFxOlI1MC/view?usp=drive_link</t>
  </si>
  <si>
    <t>https://drive.google.com/file/d/1d9Xyn0LT3tSmVf-7cxBp7i23KBTDrJ9V/view?usp=drive_link</t>
  </si>
  <si>
    <t>Good signs on wood pile. One side background faded.(CZM repaired 2024-05-09).</t>
  </si>
  <si>
    <t>https://drive.google.com/file/d/1j60Qwyu5flcBbTCsaX8x37y1AVECf41F/view?usp=drive_link</t>
  </si>
  <si>
    <t>https://drive.google.com/file/d/1e12_p16rOK-3GY0V1R2_1eQ0bdSqCD_s/view?usp=drive_link</t>
  </si>
  <si>
    <t>https://drive.google.com/file/d/1V37d-pNQOxfiSD6ryuBNC_kwBBJIQVk4/view?usp=drive_link</t>
  </si>
  <si>
    <t>https://drive.google.com/file/d/1odYA97RV8sW42rjF8zc6p8K2r6xFByVu/view?usp=drive_link</t>
  </si>
  <si>
    <t>https://drive.google.com/file/d/17rQKhkiq8sGKIY1JG2sAG4mCDkbSzwtU/view?usp=drive_link</t>
  </si>
  <si>
    <t>Fiberglass pile now not visible, Marked by Hazard Buoy.</t>
  </si>
  <si>
    <t>https://drive.google.com/file/d/1sTqAlUnBswnurkPj9SsDvtPpWyIn812z/view?usp=drive_link</t>
  </si>
  <si>
    <t>https://drive.google.com/file/d/1qG3591L3hSAKbMFKwl0TtdeKflsp4AKL/view?usp=drive_link</t>
  </si>
  <si>
    <t>https://drive.google.com/file/d/1aA8CQkiop5OCyT6om5Sxkvv3WiW3W31-/view?usp=drive_link</t>
  </si>
  <si>
    <t>https://drive.google.com/file/d/123hIo_8OwcLDMoFuuST6nuIaaSbPF3nK/view?usp=drive_link</t>
  </si>
  <si>
    <t>Like new signs on FG pile.Bottom of sign not attached one side. Old rusting steel pile still in place near-by.(CZM repaired 2024-05-09)</t>
  </si>
  <si>
    <t>https://drive.google.com/file/d/1W_yb88GRjLpI2dVus7Zr8uWowD_kcRfE/view?usp=drive_link</t>
  </si>
  <si>
    <t>https://drive.google.com/file/d/1NNeTS-GwRn18hVxk8BkCPwAveF3KlZCa/view?usp=drive_link</t>
  </si>
  <si>
    <t>F  664</t>
  </si>
  <si>
    <t>https://drive.google.com/file/d/1rHSeoEUa6OvRNFtQKPXz1waJxSsnSRvs/view?usp=drive_link</t>
  </si>
  <si>
    <t>https://drive.google.com/file/d/1jVRJmheNV6ejoV85EpuRWZeXszqLlKzZ/view?usp=drive_link</t>
  </si>
  <si>
    <t>https://drive.google.com/file/d/1JdxXBuspA-13EyCkPn-kl4x7YYB23DBe/view?usp=drive_link</t>
  </si>
  <si>
    <t>Missing since 2015, removed from light list, but needed to keep boats out of shallow water near shore.</t>
  </si>
  <si>
    <t>Like new signs. A straight route from R8 to R10 goes through shallow water. A better position is 250 ft west, 50 ft north of current position.Marker is 180 ft from light list position, but light list postion is worse.</t>
  </si>
  <si>
    <t>Pile only.</t>
  </si>
  <si>
    <t>Pile only. Light missing.</t>
  </si>
  <si>
    <t>Pile only. Light Extinguished. Light list does not show a lignt.</t>
  </si>
  <si>
    <t>Egan</t>
  </si>
  <si>
    <t>https://drive.google.com/file/d/1_KOtz0ZH1g3dobLFx12DDy11fm00NGVd/view?usp=drive_link</t>
  </si>
  <si>
    <t>https://drive.google.com/file/d/1aZzJ4rsNRNAIsvQQ80C6ZjVIu74ulPwZ/view?usp=drive_link</t>
  </si>
  <si>
    <t xml:space="preserve">Missing completely. </t>
  </si>
  <si>
    <t>https://drive.google.com/file/d/18hkdLxEgHxn_N6WRl22Z-4al1ryrEkR3/view?usp=drive_link</t>
  </si>
  <si>
    <t>https://drive.google.com/file/d/1lyuFX0Mi2dTHHucVyd2Kp-RcLnpQhZrt/view?usp=drive_link</t>
  </si>
  <si>
    <t>https://drive.google.com/file/d/1KTwJODgWoNm-ydn7xX5swVcDzcfGNdvY/view?usp=drive_link</t>
  </si>
  <si>
    <t>https://drive.google.com/file/d/1R1qVU3LEApn8iZGacE7BzG6KCPTBnb-D/view?usp=drive_link</t>
  </si>
  <si>
    <t>N 25° 56.903'</t>
  </si>
  <si>
    <t>W 81° 39.856'</t>
  </si>
  <si>
    <t xml:space="preserve">Buoy in place of daymarker missing since 2019. Buoy is 3600 ft NW from light list position and 1000 ft SW of it's position a year ago. Number "6" is peeled off. </t>
  </si>
  <si>
    <t>https://drive.google.com/file/d/1YeTpfvA92E7LO3C2INLtBbEidMamFcmu/view?usp=drive_link</t>
  </si>
  <si>
    <t>https://drive.google.com/file/d/1wH3IVObQnxqBX-aoe87WfOk5bRQK4GZ9/view?usp=drive_link</t>
  </si>
  <si>
    <t>https://drive.google.com/file/d/1ldz9pf6_qS7DK1oYavcZ0HWRezFfClRL/view?usp=drive_link</t>
  </si>
  <si>
    <t>2026-04</t>
  </si>
  <si>
    <t>https://drive.google.com/file/d/1NKM7BpJTFuupGJ6XH8stMvdZ7zKXv5-g/view?usp=drive_link</t>
  </si>
  <si>
    <t>https://drive.google.com/file/d/1MOC3DK2dDO_PbHDqmXUnIKHdr8_gsyUc/view?usp=drive_link</t>
  </si>
  <si>
    <t>https://drive.google.com/file/d/1s8DWuF-bhdV-_x9yVbFidUYOxL0e2f6S/view?usp=drive_link</t>
  </si>
  <si>
    <t>https://drive.google.com/file/d/1EgMXx7fwivVH7kG9C_MxKLbGugT2X9fh/view?usp=drive_link</t>
  </si>
  <si>
    <t>https://drive.google.com/file/d/1bLzg3Yngg-DpoDaKs5qXKH5VB3Ure5Gc/view?usp=drive_link</t>
  </si>
  <si>
    <t xml:space="preserve">Missing completely since April 2019, </t>
  </si>
  <si>
    <t>https://drive.google.com/file/d/1j_adtEy-8Gp1Df1MZ5QKe_TygqyyBLKG/view?usp=drive_link</t>
  </si>
  <si>
    <t>Missing completely since March 2023. Needed to keep boaters out of manatee zone.</t>
  </si>
  <si>
    <t>https://drive.google.com/file/d/1Be7r93Xr4hwjtgJtVmAFrzPVvmOy0et6/view?usp=drive_link</t>
  </si>
  <si>
    <t>https://drive.google.com/file/d/1Qa8F9Tsnebki3JCXtf9ePuluT_ki2YUB/view?usp=drive_link</t>
  </si>
  <si>
    <t>https://drive.google.com/file/d/1MXzIc-73DbQd8Ww03D_2NCyy3j3GQP3i/view?usp=drive_link</t>
  </si>
  <si>
    <t>pile is very short and leaning 45 deg. One side illegible due to bird droppings (CZM repaired 2024-05-09)</t>
  </si>
  <si>
    <t>https://drive.google.com/file/d/1Hel-fIsoWLv3WWT1oslCJur8RWto9tlo/view?usp=drive_link</t>
  </si>
  <si>
    <t>https://drive.google.com/file/d/1SDZmxWL24t6qBvFoTxlkknXA64pgHSLr/view?usp=drive_link</t>
  </si>
  <si>
    <t>https://drive.google.com/file/d/1dr9IH2M2xueanE954lJ1ETIwIM-sUy4B/view?usp=drive_link</t>
  </si>
  <si>
    <t>https://drive.google.com/file/d/1U-KH_eK5FC3x_MmtGclk9XOygEU1jcUz/view?usp=drive_link</t>
  </si>
  <si>
    <t>https://drive.google.com/file/d/1B9AY8dzYSdWTNgRATrJcwucTSePzxouU/view?usp=drive_link</t>
  </si>
  <si>
    <t>https://drive.google.com/file/d/1J-3afAzMf3YVzfOVqUGed4oyeo_NJVC3/view?usp=drive_link</t>
  </si>
  <si>
    <t>https://drive.google.com/file/d/1fwAhU_g8zs4HO3uOa90lSkkc3jeOCy3i/view?usp=drive_link</t>
  </si>
  <si>
    <t>https://drive.google.com/file/d/1atuhzqWmd5ALjhZmOb5l1lCDy_4CMyh4/view?usp=drive_link</t>
  </si>
  <si>
    <t>Good signs on wood post. Low contrast - difficult to read shady side.</t>
  </si>
  <si>
    <t>https://drive.google.com/file/d/1oQMrYl2puMo8hT1GgnvxifqmJq28zATC/view?usp=drive_link</t>
  </si>
  <si>
    <t>https://drive.google.com/file/d/14dLhTl9nsyVAb25MayLEFkx6zR4zp1Lq/view?usp=drive_link</t>
  </si>
  <si>
    <t>https://drive.google.com/file/d/15f49z0Z3ub_u3E1EjdllXCnATZgxOSM0/view?usp=drive_link</t>
  </si>
  <si>
    <t>https://drive.google.com/file/d/1697b2rUnTblsJHEUtjB7xLz8cbh7inFL/view?usp=drive_link</t>
  </si>
  <si>
    <t>https://drive.google.com/file/d/1eIW8Oc3LOFhpwLxlnBUcly-paIB9moNi/view?usp=drive_link</t>
  </si>
  <si>
    <t>https://drive.google.com/file/d/1l--I1yj5SDkkZuvi7Fx8uAluZ8Pamekx/view?usp=drive_link</t>
  </si>
  <si>
    <t>https://drive.google.com/file/d/1Tldsh25viopn5fXwU2tlJrAbDg_tADs7/view?usp=drive_link</t>
  </si>
  <si>
    <t>https://drive.google.com/file/d/1KWS9zmdpcQIO0yvjZ8A9FSABLVeBcVMq/view?usp=drive_link</t>
  </si>
  <si>
    <t>https://drive.google.com/file/d/1flsY-BoYgTInTYeOOzwq7lxMmRZh0EGn/view?usp=drive_link</t>
  </si>
  <si>
    <t>Like-new signs on wood pile. One side bent a little. Wood bottom brace broken one side.</t>
  </si>
  <si>
    <t>https://drive.google.com/file/d/1moo0GDGqNAfb0_re7NDKFRIM-l7F1OIJ/view?usp=drive_link</t>
  </si>
  <si>
    <t>https://drive.google.com/file/d/1vt6ep_26lyzVCW401NVYudcqNdhRBOM-/view?usp=drive_link</t>
  </si>
  <si>
    <t>https://drive.google.com/file/d/15GQkSlUyoxzmURUmt4gJgzJvCDNxhQSb/view?usp=drive_link</t>
  </si>
  <si>
    <t>25-56-54.18N</t>
  </si>
  <si>
    <t>081-39-51.36W</t>
  </si>
  <si>
    <t>P  3614</t>
  </si>
  <si>
    <t>P  3612</t>
  </si>
  <si>
    <t>F  266</t>
  </si>
  <si>
    <t>** Condition = "Fair": Has a significant issue, but signs are still legible and the aid is functional. Not included in "Needs Repair" and not a Discripancy for USCG reports.</t>
  </si>
  <si>
    <t>2026-03</t>
  </si>
  <si>
    <t>Missing. New dock system at Yacht Club now covers the area. Should be removed from light list.</t>
  </si>
  <si>
    <t>https://drive.google.com/file/d/1N3Xlzl9C6ccaDpzavdGuPiIL5sfvkN1k/view?usp=drive_link</t>
  </si>
  <si>
    <t xml:space="preserve">      Local Notice to Mariners (LNM) downloaded 04/11/2026 from navcen.uscg.gov/msi  - not automatically updated</t>
  </si>
  <si>
    <t xml:space="preserve">Now has new "2" signs, but should be "4". </t>
  </si>
  <si>
    <t>Private Aid.</t>
  </si>
  <si>
    <t>Marco Island area Light List downloaded 2026-04-11 from https://www.navcen.uscg.gov/msi - not automatically updated</t>
  </si>
  <si>
    <t>25-56-01.50N</t>
  </si>
  <si>
    <t>081-39-17.46W</t>
  </si>
  <si>
    <t>25-56-01.62N</t>
  </si>
  <si>
    <t>081-39-15.66W</t>
  </si>
  <si>
    <t>25-56-01.44N</t>
  </si>
  <si>
    <t>081-39-18.24W</t>
  </si>
  <si>
    <t>081-39-18.30W</t>
  </si>
  <si>
    <t>081-39-17.82W</t>
  </si>
  <si>
    <t>25-56-03.18N</t>
  </si>
  <si>
    <t>081-39-18.42W</t>
  </si>
  <si>
    <t>081-39-18.54W</t>
  </si>
  <si>
    <t>25-56-04.56N</t>
  </si>
  <si>
    <t>25-56-36.36N</t>
  </si>
  <si>
    <t>081-39-17.10W</t>
  </si>
  <si>
    <t>25-56-36.90N</t>
  </si>
  <si>
    <t>081-39-17.58W</t>
  </si>
  <si>
    <t>25-56-37.56N</t>
  </si>
  <si>
    <t>081-39-17.94W</t>
  </si>
  <si>
    <t>25-56-36.60N</t>
  </si>
  <si>
    <t>081-39-16.68W</t>
  </si>
  <si>
    <t>25-57-02.22N</t>
  </si>
  <si>
    <t>081-39-59.22W</t>
  </si>
  <si>
    <t>P  4653</t>
  </si>
  <si>
    <t>25-56-41.40N</t>
  </si>
  <si>
    <t>081-39-46.14W</t>
  </si>
  <si>
    <t>081-40-04.62W</t>
  </si>
  <si>
    <t>081-40-04.56W</t>
  </si>
  <si>
    <t>25-57-11.16N</t>
  </si>
  <si>
    <t>25-57-11.28N</t>
  </si>
  <si>
    <t>081-40-28.56W</t>
  </si>
  <si>
    <t>25-57-04.32N</t>
  </si>
  <si>
    <t>081-40-42.90W</t>
  </si>
  <si>
    <t>25-57-04.68N</t>
  </si>
  <si>
    <t>081-40-43.02W</t>
  </si>
  <si>
    <t>25-57-05.76N</t>
  </si>
  <si>
    <t>081-40-54.00W</t>
  </si>
  <si>
    <t>25-57-05.94N</t>
  </si>
  <si>
    <t>081-40-54.12W</t>
  </si>
  <si>
    <t>081-40-54.18W</t>
  </si>
  <si>
    <t>25-57-09.96N</t>
  </si>
  <si>
    <t>081-41-12.84W</t>
  </si>
  <si>
    <t>25-57-09.60N</t>
  </si>
  <si>
    <t>081-41-13.08W</t>
  </si>
  <si>
    <t>25-57-09.78N</t>
  </si>
  <si>
    <t>25-57-19.56N</t>
  </si>
  <si>
    <t>081-41-30.84W</t>
  </si>
  <si>
    <t>081-41-30.96W</t>
  </si>
  <si>
    <t>25-57-41.22N</t>
  </si>
  <si>
    <t>081-42-31.86W</t>
  </si>
  <si>
    <t>25-57-53.16N</t>
  </si>
  <si>
    <t>F  9562</t>
  </si>
  <si>
    <t>081-42-18.00W</t>
  </si>
  <si>
    <t>F  9668</t>
  </si>
  <si>
    <t>081-42-17.94W</t>
  </si>
  <si>
    <t xml:space="preserve">  9663</t>
  </si>
  <si>
    <t>25-57-57.90N</t>
  </si>
  <si>
    <t>081-41-51.06W</t>
  </si>
  <si>
    <t xml:space="preserve">  3673</t>
  </si>
  <si>
    <t>25-57-57.78N</t>
  </si>
  <si>
    <t>P  3645</t>
  </si>
  <si>
    <t>F  3645</t>
  </si>
  <si>
    <t>25-57-60.00N</t>
  </si>
  <si>
    <t>081-41-10.86W</t>
  </si>
  <si>
    <t>P  3601</t>
  </si>
  <si>
    <t>M  3601</t>
  </si>
  <si>
    <t>25-58-00.12N</t>
  </si>
  <si>
    <t>P  3602</t>
  </si>
  <si>
    <t>F  3612</t>
  </si>
  <si>
    <t>25-57-59.40N</t>
  </si>
  <si>
    <t>081-41-11.16W</t>
  </si>
  <si>
    <t xml:space="preserve">  3609</t>
  </si>
  <si>
    <t>25-57-59.22N</t>
  </si>
  <si>
    <t>081-41-10.92W</t>
  </si>
  <si>
    <t>F  3631</t>
  </si>
  <si>
    <t>25-58-03.96N</t>
  </si>
  <si>
    <t>081-40-32.88W</t>
  </si>
  <si>
    <t xml:space="preserve">  9581</t>
  </si>
  <si>
    <t>Mos  9581</t>
  </si>
  <si>
    <t>Mos  9597</t>
  </si>
  <si>
    <t>25-58-03.18N</t>
  </si>
  <si>
    <t>081-40-33.12W</t>
  </si>
  <si>
    <t xml:space="preserve">  9533</t>
  </si>
  <si>
    <t>F  9533</t>
  </si>
  <si>
    <t>081-40-33.06W</t>
  </si>
  <si>
    <t xml:space="preserve">  9539</t>
  </si>
  <si>
    <t>25-58-13.38N</t>
  </si>
  <si>
    <t>081-43-32.58W</t>
  </si>
  <si>
    <t xml:space="preserve">  169</t>
  </si>
  <si>
    <t>F  170</t>
  </si>
  <si>
    <t>081-43-32.64W</t>
  </si>
  <si>
    <t xml:space="preserve">  167</t>
  </si>
  <si>
    <t xml:space="preserve">  179</t>
  </si>
  <si>
    <t>25-58-06.42N</t>
  </si>
  <si>
    <t>081-43-31.32W</t>
  </si>
  <si>
    <t xml:space="preserve">  159</t>
  </si>
  <si>
    <t>25-58-06.54N</t>
  </si>
  <si>
    <t>25-58-06.48N</t>
  </si>
  <si>
    <t>25-58-03.54N</t>
  </si>
  <si>
    <t>081-43-32.16W</t>
  </si>
  <si>
    <t>25-58-03.48N</t>
  </si>
  <si>
    <t>25-58-00.60N</t>
  </si>
  <si>
    <t>081-43-32.40W</t>
  </si>
  <si>
    <t xml:space="preserve">  266</t>
  </si>
  <si>
    <t>25-57-54.42N</t>
  </si>
  <si>
    <t>P  363</t>
  </si>
  <si>
    <t xml:space="preserve">  363</t>
  </si>
  <si>
    <t>081-43-21.84W</t>
  </si>
  <si>
    <t>F-  263</t>
  </si>
  <si>
    <t>081-43-21.96W</t>
  </si>
  <si>
    <t xml:space="preserve">  270</t>
  </si>
  <si>
    <t>25-58-03.06N</t>
  </si>
  <si>
    <t xml:space="preserve">  258</t>
  </si>
  <si>
    <t>P  266</t>
  </si>
  <si>
    <t>25-57-56.22N</t>
  </si>
  <si>
    <t>081-43-25.98W</t>
  </si>
  <si>
    <t>25-57-56.10N</t>
  </si>
  <si>
    <t>081-43-25.92W</t>
  </si>
  <si>
    <t>25-57-56.16N</t>
  </si>
  <si>
    <t>081-43-25.80W</t>
  </si>
  <si>
    <t>25-57-53.46N</t>
  </si>
  <si>
    <t>081-43-27.60W</t>
  </si>
  <si>
    <t xml:space="preserve">  224</t>
  </si>
  <si>
    <t>F  220</t>
  </si>
  <si>
    <t>25-57-53.34N</t>
  </si>
  <si>
    <t>081-43-27.66W</t>
  </si>
  <si>
    <t xml:space="preserve">  216</t>
  </si>
  <si>
    <t xml:space="preserve">  220</t>
  </si>
  <si>
    <t>25-58-28.86N</t>
  </si>
  <si>
    <t>25-58-28.98N</t>
  </si>
  <si>
    <t>25-58-27.60N</t>
  </si>
  <si>
    <t>081-43-48.54W</t>
  </si>
  <si>
    <t>25-58-17.82N</t>
  </si>
  <si>
    <t>25-58-17.58N</t>
  </si>
  <si>
    <t>081-43-26.34W</t>
  </si>
  <si>
    <t>081-43-26.04W</t>
  </si>
  <si>
    <t>25-58-17.70N</t>
  </si>
  <si>
    <t>25-58-09.18N</t>
  </si>
  <si>
    <t>081-43-26.70W</t>
  </si>
  <si>
    <t>081-43-26.64W</t>
  </si>
  <si>
    <t>25-58-10.26N</t>
  </si>
  <si>
    <t>081-43-30.12W</t>
  </si>
  <si>
    <t>25-58-10.38N</t>
  </si>
  <si>
    <t>25-58-09.30N</t>
  </si>
  <si>
    <t>081-43-54.24W</t>
  </si>
  <si>
    <t>25-58-09.24N</t>
  </si>
  <si>
    <t>081-43-54.06W</t>
  </si>
  <si>
    <t xml:space="preserve">F-  </t>
  </si>
  <si>
    <t>25-57-59.70N</t>
  </si>
  <si>
    <t>081-44-02.28W</t>
  </si>
  <si>
    <t>081-44-08.28W</t>
  </si>
  <si>
    <t>25-57-41.70N</t>
  </si>
  <si>
    <t>25-57-40.14N</t>
  </si>
  <si>
    <t>25-57-36.42N</t>
  </si>
  <si>
    <t>25-57-36.36N</t>
  </si>
  <si>
    <t>081-43-53.64W</t>
  </si>
  <si>
    <t>081-43-49.56W</t>
  </si>
  <si>
    <t>081-44-16.68W</t>
  </si>
  <si>
    <t>081-44-19.26W</t>
  </si>
  <si>
    <t>25-57-28.62N</t>
  </si>
  <si>
    <t>081-44-21.96W</t>
  </si>
  <si>
    <t>25-57-28.50N</t>
  </si>
  <si>
    <t>25-57-28.56N</t>
  </si>
  <si>
    <t>25-58-30.60N</t>
  </si>
  <si>
    <t>081-46-15.72W</t>
  </si>
  <si>
    <t xml:space="preserve">  1561</t>
  </si>
  <si>
    <t>Capri Pass R2 Light</t>
  </si>
  <si>
    <t>25-58-15.42N</t>
  </si>
  <si>
    <t>081-46-16.56W</t>
  </si>
  <si>
    <t>25-58-15.24N</t>
  </si>
  <si>
    <t>081-46-16.50W</t>
  </si>
  <si>
    <t>081-46-16.44W</t>
  </si>
  <si>
    <t>25-58-33.48N</t>
  </si>
  <si>
    <t xml:space="preserve">  930</t>
  </si>
  <si>
    <t>25-58-33.30N</t>
  </si>
  <si>
    <t>081-45-22.20W</t>
  </si>
  <si>
    <t xml:space="preserve">  909</t>
  </si>
  <si>
    <t>25-58-33.36N</t>
  </si>
  <si>
    <t>081-45-22.14W</t>
  </si>
  <si>
    <t xml:space="preserve">  915</t>
  </si>
  <si>
    <t>25-58-30.54N</t>
  </si>
  <si>
    <t>081-45-19.86W</t>
  </si>
  <si>
    <t>S  657</t>
  </si>
  <si>
    <t>25-58-30.48N</t>
  </si>
  <si>
    <t>081-45-19.80W</t>
  </si>
  <si>
    <t>S  652</t>
  </si>
  <si>
    <t>081-45-22.08W</t>
  </si>
  <si>
    <t>25-58-25.62N</t>
  </si>
  <si>
    <t>081-45-22.26W</t>
  </si>
  <si>
    <t xml:space="preserve">  955</t>
  </si>
  <si>
    <t xml:space="preserve">  949</t>
  </si>
  <si>
    <t>25-58-25.68N</t>
  </si>
  <si>
    <t xml:space="preserve">  961</t>
  </si>
  <si>
    <t>25-58-29.70N</t>
  </si>
  <si>
    <t>081-45-01.92W</t>
  </si>
  <si>
    <t xml:space="preserve">  507</t>
  </si>
  <si>
    <t>081-45-01.74W</t>
  </si>
  <si>
    <t xml:space="preserve">  511</t>
  </si>
  <si>
    <t xml:space="preserve">  510</t>
  </si>
  <si>
    <t>S  510</t>
  </si>
  <si>
    <t>25-58-25.38N</t>
  </si>
  <si>
    <t>081-44-55.44W</t>
  </si>
  <si>
    <t>F  711</t>
  </si>
  <si>
    <t>25-58-25.50N</t>
  </si>
  <si>
    <t>081-44-55.86W</t>
  </si>
  <si>
    <t>25-58-23.76N</t>
  </si>
  <si>
    <t>081-44-51.36W</t>
  </si>
  <si>
    <t xml:space="preserve">  685</t>
  </si>
  <si>
    <t>081-44-51.30W</t>
  </si>
  <si>
    <t>25-58-23.88N</t>
  </si>
  <si>
    <t>081-44-51.18W</t>
  </si>
  <si>
    <t xml:space="preserve">  699</t>
  </si>
  <si>
    <t>S  699</t>
  </si>
  <si>
    <t>25-58-19.32N</t>
  </si>
  <si>
    <t>081-44-52.32W</t>
  </si>
  <si>
    <t xml:space="preserve">  231</t>
  </si>
  <si>
    <t>25-58-17.16N</t>
  </si>
  <si>
    <t>25-58-26.46N</t>
  </si>
  <si>
    <t>081-44-42.24W</t>
  </si>
  <si>
    <t>25-58-26.34N</t>
  </si>
  <si>
    <t>081-44-41.94W</t>
  </si>
  <si>
    <t>081-44-42.00W</t>
  </si>
  <si>
    <t>081-44-41.88W</t>
  </si>
  <si>
    <t>25-58-26.40N</t>
  </si>
  <si>
    <t>081-44-47.94W</t>
  </si>
  <si>
    <t xml:space="preserve">  536</t>
  </si>
  <si>
    <t>25-58-23.10N</t>
  </si>
  <si>
    <t>081-44-38.88W</t>
  </si>
  <si>
    <t>25-58-23.40N</t>
  </si>
  <si>
    <t>081-44-38.82W</t>
  </si>
  <si>
    <t>F  251</t>
  </si>
  <si>
    <t>081-44-36.00W</t>
  </si>
  <si>
    <t>25-58-16.02N</t>
  </si>
  <si>
    <t>25-58-16.08N</t>
  </si>
  <si>
    <t>081-44-36.06W</t>
  </si>
  <si>
    <t>081-44-35.94W</t>
  </si>
  <si>
    <t>25-58-19.26N</t>
  </si>
  <si>
    <t>25-58-19.56N</t>
  </si>
  <si>
    <t>081-44-35.88W</t>
  </si>
  <si>
    <t>25-58-19.62N</t>
  </si>
  <si>
    <t>25-58-19.50N</t>
  </si>
  <si>
    <t>081-44-23.58W</t>
  </si>
  <si>
    <t>25-58-25.32N</t>
  </si>
  <si>
    <t>081-44-23.70W</t>
  </si>
  <si>
    <t>25-58-28.44N</t>
  </si>
  <si>
    <t>081-44-05.64W</t>
  </si>
  <si>
    <t>25-58-28.38N</t>
  </si>
  <si>
    <t>081-44-05.10W</t>
  </si>
  <si>
    <t>25-58-28.68N</t>
  </si>
  <si>
    <t>081-44-05.28W</t>
  </si>
  <si>
    <t>25-58-28.56N</t>
  </si>
  <si>
    <t>081-44-05.22W</t>
  </si>
  <si>
    <t>25-58-28.32N</t>
  </si>
  <si>
    <t>081-44-05.16W</t>
  </si>
  <si>
    <t>081-44-05.04W</t>
  </si>
  <si>
    <t>25-57-34.80N</t>
  </si>
  <si>
    <t>081-45-01.44W</t>
  </si>
  <si>
    <t>081-44-31.62W</t>
  </si>
  <si>
    <t>25-54-13.62N</t>
  </si>
  <si>
    <t>25-54-14.94N</t>
  </si>
  <si>
    <t>P  217</t>
  </si>
  <si>
    <t>M  217</t>
  </si>
  <si>
    <t>25-54-11.16N</t>
  </si>
  <si>
    <t>081-44-03.18W</t>
  </si>
  <si>
    <t xml:space="preserve">  522</t>
  </si>
  <si>
    <t>M  522</t>
  </si>
  <si>
    <t>081-44-03.24W</t>
  </si>
  <si>
    <t>F  518</t>
  </si>
  <si>
    <t xml:space="preserve">  518</t>
  </si>
  <si>
    <t>M  518</t>
  </si>
  <si>
    <t>F  239</t>
  </si>
  <si>
    <t>25-54-23.10N</t>
  </si>
  <si>
    <t>25-54-20.40N</t>
  </si>
  <si>
    <t>081-43-49.92W</t>
  </si>
  <si>
    <t>25-54-20.28N</t>
  </si>
  <si>
    <t>25-54-20.64N</t>
  </si>
  <si>
    <t>081-43-49.98W</t>
  </si>
  <si>
    <t>081-43-32.22W</t>
  </si>
  <si>
    <t>25-54-29.34N</t>
  </si>
  <si>
    <t>081-43-31.86W</t>
  </si>
  <si>
    <t>25-54-27.72N</t>
  </si>
  <si>
    <t>081-43-07.68W</t>
  </si>
  <si>
    <t>25-54-28.02N</t>
  </si>
  <si>
    <t>25-54-29.04N</t>
  </si>
  <si>
    <t>081-42-56.28W</t>
  </si>
  <si>
    <t>081-42-56.40W</t>
  </si>
  <si>
    <t>25-54-30.30N</t>
  </si>
  <si>
    <t>081-42-41.46W</t>
  </si>
  <si>
    <t xml:space="preserve">  257</t>
  </si>
  <si>
    <t>25-54-29.70N</t>
  </si>
  <si>
    <t>081-42-40.92W</t>
  </si>
  <si>
    <t xml:space="preserve">  185</t>
  </si>
  <si>
    <t>25-54-29.76N</t>
  </si>
  <si>
    <t>F  187</t>
  </si>
  <si>
    <t>25-54-29.88N</t>
  </si>
  <si>
    <t>081-42-40.80W</t>
  </si>
  <si>
    <t>F  183</t>
  </si>
  <si>
    <t>25-53-58.32N</t>
  </si>
  <si>
    <t>081-41-36.48W</t>
  </si>
  <si>
    <t>25-53-58.56N</t>
  </si>
  <si>
    <t>25-54-00.06N</t>
  </si>
  <si>
    <t>081-41-37.98W</t>
  </si>
  <si>
    <t>081-41-38.58W</t>
  </si>
  <si>
    <t>081-41-38.46W</t>
  </si>
  <si>
    <t>25-54-09.18N</t>
  </si>
  <si>
    <t>081-42-00.78W</t>
  </si>
  <si>
    <t>25-54-13.32N</t>
  </si>
  <si>
    <t>081-42-09.18W</t>
  </si>
  <si>
    <t>25-54-13.26N</t>
  </si>
  <si>
    <t>081-42-09.12W</t>
  </si>
  <si>
    <t>25-54-12.90N</t>
  </si>
  <si>
    <t>081-42-08.88W</t>
  </si>
  <si>
    <t>25-54-15.12N</t>
  </si>
  <si>
    <t>081-42-36.72W</t>
  </si>
  <si>
    <t>081-42-36.66W</t>
  </si>
  <si>
    <t>25-54-09.66N</t>
  </si>
  <si>
    <t>081-42-46.26W</t>
  </si>
  <si>
    <t>Caxambas Channel G5</t>
  </si>
  <si>
    <t>25-54-09.48N</t>
  </si>
  <si>
    <t>081-42-43.14W</t>
  </si>
  <si>
    <t>P  286</t>
  </si>
  <si>
    <t>081-39-39.18W</t>
  </si>
  <si>
    <t>P  284</t>
  </si>
  <si>
    <t>25-53-58.92N</t>
  </si>
  <si>
    <t>081-39-39.06W</t>
  </si>
  <si>
    <t xml:space="preserve">  261</t>
  </si>
  <si>
    <t>081-39-39.24W</t>
  </si>
  <si>
    <t xml:space="preserve">  281</t>
  </si>
  <si>
    <t>25-53-58.98N</t>
  </si>
  <si>
    <t>S  279</t>
  </si>
  <si>
    <t>081-40-33.78W</t>
  </si>
  <si>
    <t>081-40-33.60W</t>
  </si>
  <si>
    <t>081-40-34.14W</t>
  </si>
  <si>
    <t>25-53-58.26N</t>
  </si>
  <si>
    <t>081-40-33.54W</t>
  </si>
  <si>
    <t>25-54-01.14N</t>
  </si>
  <si>
    <t>081-40-42.66W</t>
  </si>
  <si>
    <t>P  NLL</t>
  </si>
  <si>
    <t>25-54-01.92N</t>
  </si>
  <si>
    <t>081-40-57.48W</t>
  </si>
  <si>
    <t>25-54-03.42N</t>
  </si>
  <si>
    <t>081-41-18.60W</t>
  </si>
  <si>
    <t>25-54-03.30N</t>
  </si>
  <si>
    <t>081-41-18.48W</t>
  </si>
  <si>
    <t>081-41-18.78W</t>
  </si>
  <si>
    <t>081-41-18.42W</t>
  </si>
  <si>
    <t>25-54-03.36N</t>
  </si>
  <si>
    <t>081-41-18.66W</t>
  </si>
  <si>
    <t>25-53-59.70N</t>
  </si>
  <si>
    <t>081-41-25.38W</t>
  </si>
  <si>
    <t xml:space="preserve">  346</t>
  </si>
  <si>
    <t>081-41-25.20W</t>
  </si>
  <si>
    <t xml:space="preserve">  330</t>
  </si>
  <si>
    <t>25-53-59.76N</t>
  </si>
  <si>
    <t>081-41-25.62W</t>
  </si>
  <si>
    <t>25-53-59.58N</t>
  </si>
  <si>
    <t>081-41-25.26W</t>
  </si>
  <si>
    <t xml:space="preserve">  332</t>
  </si>
  <si>
    <t>081-41-33.84W</t>
  </si>
  <si>
    <t>25-54-24.54N</t>
  </si>
  <si>
    <t>081-41-32.10W</t>
  </si>
  <si>
    <t>Mos  501</t>
  </si>
  <si>
    <t>25-54-22.98N</t>
  </si>
  <si>
    <t>081-41-34.50W</t>
  </si>
  <si>
    <t xml:space="preserve">  655</t>
  </si>
  <si>
    <t>25-54-22.86N</t>
  </si>
  <si>
    <t>081-41-34.62W</t>
  </si>
  <si>
    <t xml:space="preserve">  669</t>
  </si>
  <si>
    <t xml:space="preserve">  664</t>
  </si>
  <si>
    <t>25-54-26.52N</t>
  </si>
  <si>
    <t>081-41-33.96W</t>
  </si>
  <si>
    <t>081-41-33.60W</t>
  </si>
  <si>
    <t xml:space="preserve">  432</t>
  </si>
  <si>
    <t>25-54-22.68N</t>
  </si>
  <si>
    <t xml:space="preserve">  447</t>
  </si>
  <si>
    <t>25-54-22.62N</t>
  </si>
  <si>
    <t>081-41-33.66W</t>
  </si>
  <si>
    <t xml:space="preserve">  449</t>
  </si>
  <si>
    <t>25-54-27.24N</t>
  </si>
  <si>
    <t>081-41-30.36W</t>
  </si>
  <si>
    <t>25-54-23.94N</t>
  </si>
  <si>
    <t xml:space="preserve">  349</t>
  </si>
  <si>
    <t xml:space="preserve">  348</t>
  </si>
  <si>
    <t xml:space="preserve">  354</t>
  </si>
  <si>
    <t>25-54-25.50N</t>
  </si>
  <si>
    <t>081-41-30.42W</t>
  </si>
  <si>
    <t>25-54-22.38N</t>
  </si>
  <si>
    <t xml:space="preserve">  388</t>
  </si>
  <si>
    <t>25-54-22.50N</t>
  </si>
  <si>
    <t>081-41-29.70W</t>
  </si>
  <si>
    <t>F  375</t>
  </si>
  <si>
    <t>081-41-29.88W</t>
  </si>
  <si>
    <t>F  365</t>
  </si>
  <si>
    <t>P  365</t>
  </si>
  <si>
    <t>Mpo  360</t>
  </si>
  <si>
    <t>081-41-29.58W</t>
  </si>
  <si>
    <t xml:space="preserve">  377</t>
  </si>
  <si>
    <t>25-54-24.48N</t>
  </si>
  <si>
    <t xml:space="preserve">  212</t>
  </si>
  <si>
    <t>081-41-26.52W</t>
  </si>
  <si>
    <t xml:space="preserve">  304</t>
  </si>
  <si>
    <t>081-41-26.40W</t>
  </si>
  <si>
    <t>F  323</t>
  </si>
  <si>
    <t>25-54-22.20N</t>
  </si>
  <si>
    <t>F  335</t>
  </si>
  <si>
    <t>P  335</t>
  </si>
  <si>
    <t>Mos  325</t>
  </si>
  <si>
    <t>25-54-23.28N</t>
  </si>
  <si>
    <t>081-41-27.78W</t>
  </si>
  <si>
    <t>25-54-21.30N</t>
  </si>
  <si>
    <t>081-41-26.58W</t>
  </si>
  <si>
    <t>P  325</t>
  </si>
  <si>
    <t>081-41-26.76W</t>
  </si>
  <si>
    <t>F  304</t>
  </si>
  <si>
    <t>081-41-24.12W</t>
  </si>
  <si>
    <t xml:space="preserve">  230</t>
  </si>
  <si>
    <t>25-54-20.58N</t>
  </si>
  <si>
    <t>081-41-23.70W</t>
  </si>
  <si>
    <t>081-41-23.82W</t>
  </si>
  <si>
    <t>F  227</t>
  </si>
  <si>
    <t>25-54-21.12N</t>
  </si>
  <si>
    <t>081-41-24.72W</t>
  </si>
  <si>
    <t>25-54-20.22N</t>
  </si>
  <si>
    <t>081-41-24.84W</t>
  </si>
  <si>
    <t>25-54-20.34N</t>
  </si>
  <si>
    <t>081-41-24.96W</t>
  </si>
  <si>
    <t>25-54-06.12N</t>
  </si>
  <si>
    <t>081-41-32.40W</t>
  </si>
  <si>
    <t>25-54-06.18N</t>
  </si>
  <si>
    <t>25-54-06.30N</t>
  </si>
  <si>
    <t>081-41-32.34W</t>
  </si>
  <si>
    <t>25-54-05.70N</t>
  </si>
  <si>
    <t>081-41-32.04W</t>
  </si>
  <si>
    <t>25-54-05.82N</t>
  </si>
  <si>
    <t>081-41-32.64W</t>
  </si>
  <si>
    <t>25-54-03.60N</t>
  </si>
  <si>
    <t>081-41-35.46W</t>
  </si>
  <si>
    <t>25-54-03.66N</t>
  </si>
  <si>
    <t>081-41-35.58W</t>
  </si>
  <si>
    <t>25-54-03.84N</t>
  </si>
  <si>
    <t>081-41-35.64W</t>
  </si>
  <si>
    <t>081-41-37.74W</t>
  </si>
  <si>
    <t>25-54-07.98N</t>
  </si>
  <si>
    <t>081-41-36.36W</t>
  </si>
  <si>
    <t>081-41-36.30W</t>
  </si>
  <si>
    <t>081-41-36.18W</t>
  </si>
  <si>
    <t>25-54-08.88N</t>
  </si>
  <si>
    <t>081-41-39.00W</t>
  </si>
  <si>
    <t>25-54-09.30N</t>
  </si>
  <si>
    <t>081-41-38.88W</t>
  </si>
  <si>
    <t>081-41-38.22W</t>
  </si>
  <si>
    <t>081-41-38.28W</t>
  </si>
  <si>
    <t>25-54-15.36N</t>
  </si>
  <si>
    <t>081-41-38.40W</t>
  </si>
  <si>
    <t>25-54-15.42N</t>
  </si>
  <si>
    <t>25-54-19.56N</t>
  </si>
  <si>
    <t>F  176</t>
  </si>
  <si>
    <t>M  176</t>
  </si>
  <si>
    <t xml:space="preserve">  176</t>
  </si>
  <si>
    <t>25-54-15.06N</t>
  </si>
  <si>
    <t xml:space="preserve">  280</t>
  </si>
  <si>
    <t>25-54-20.16N</t>
  </si>
  <si>
    <t>081-41-37.50W</t>
  </si>
  <si>
    <t>25-54-20.04N</t>
  </si>
  <si>
    <t>25-54-19.38N</t>
  </si>
  <si>
    <t>081-41-39.18W</t>
  </si>
  <si>
    <t xml:space="preserve">  156</t>
  </si>
  <si>
    <t>25-54-23.04N</t>
  </si>
  <si>
    <t>081-41-35.28W</t>
  </si>
  <si>
    <t>081-41-35.10W</t>
  </si>
  <si>
    <t>081-41-35.22W</t>
  </si>
  <si>
    <t>25-54-22.80N</t>
  </si>
  <si>
    <t>081-41-35.82W</t>
  </si>
  <si>
    <t>25-54-24.06N</t>
  </si>
  <si>
    <t>081-41-37.86W</t>
  </si>
  <si>
    <t>25-54-24.00N</t>
  </si>
  <si>
    <t>25-54-23.82N</t>
  </si>
  <si>
    <t>081-41-37.62W</t>
  </si>
  <si>
    <t>25-54-33.06N</t>
  </si>
  <si>
    <t>25-54-33.00N</t>
  </si>
  <si>
    <t>25-54-33.12N</t>
  </si>
  <si>
    <t>25-54-32.94N</t>
  </si>
  <si>
    <t>25-54-28.26N</t>
  </si>
  <si>
    <t>081-41-40.20W</t>
  </si>
  <si>
    <t>25-54-27.30N</t>
  </si>
  <si>
    <t>081-41-39.96W</t>
  </si>
  <si>
    <t>081-41-40.02W</t>
  </si>
  <si>
    <t>25-54-27.60N</t>
  </si>
  <si>
    <t>081-41-39.84W</t>
  </si>
  <si>
    <t>25-52-54.72N</t>
  </si>
  <si>
    <t>081-37-55.92W</t>
  </si>
  <si>
    <t>25-52-54.42N</t>
  </si>
  <si>
    <t>25-53-44.58N</t>
  </si>
  <si>
    <t>081-38-26.22W</t>
  </si>
  <si>
    <t>Mpo  NPM</t>
  </si>
  <si>
    <t>081-38-26.40W</t>
  </si>
  <si>
    <t>25-54-00.90N</t>
  </si>
  <si>
    <t>081-38-15.72W</t>
  </si>
  <si>
    <t>25-54-00.96N</t>
  </si>
  <si>
    <t>25-53-59.94N</t>
  </si>
  <si>
    <t>081-38-15.36W</t>
  </si>
  <si>
    <t>25-54-00.30N</t>
  </si>
  <si>
    <t>25-54-37.68N</t>
  </si>
  <si>
    <t>081-38-16.92W</t>
  </si>
  <si>
    <t>25-54-37.80N</t>
  </si>
  <si>
    <t>081-38-17.34W</t>
  </si>
  <si>
    <t>25-54-37.44N</t>
  </si>
  <si>
    <t>081-38-16.56W</t>
  </si>
  <si>
    <t>25-54-37.62N</t>
  </si>
  <si>
    <t>081-38-16.74W</t>
  </si>
  <si>
    <t>25-54-54.00N</t>
  </si>
  <si>
    <t>081-38-20.88W</t>
  </si>
  <si>
    <t>25-54-54.18N</t>
  </si>
  <si>
    <t>081-38-20.40W</t>
  </si>
  <si>
    <t>25-54-53.94N</t>
  </si>
  <si>
    <t>081-38-20.82W</t>
  </si>
  <si>
    <t>25-54-54.06N</t>
  </si>
  <si>
    <t>25-54-59.64N</t>
  </si>
  <si>
    <t>081-38-24.48W</t>
  </si>
  <si>
    <t>25-55-13.86N</t>
  </si>
  <si>
    <t>081-38-28.98W</t>
  </si>
  <si>
    <t>081-38-29.04W</t>
  </si>
  <si>
    <t>25-55-13.50N</t>
  </si>
  <si>
    <t>081-38-29.34W</t>
  </si>
  <si>
    <t>25-55-13.62N</t>
  </si>
  <si>
    <t>081-38-29.22W</t>
  </si>
  <si>
    <t>25-55-13.74N</t>
  </si>
  <si>
    <t>25-55-34.26N</t>
  </si>
  <si>
    <t>081-38-35.10W</t>
  </si>
  <si>
    <t>25-55-34.50N</t>
  </si>
  <si>
    <t>25-55-40.74N</t>
  </si>
  <si>
    <t>081-38-44.64W</t>
  </si>
  <si>
    <t>25-55-36.96N</t>
  </si>
  <si>
    <t>081-39-01.74W</t>
  </si>
  <si>
    <t>25-55-36.72N</t>
  </si>
  <si>
    <t>081-39-01.68W</t>
  </si>
  <si>
    <t>25-55-36.60N</t>
  </si>
  <si>
    <t>25-55-49.38N</t>
  </si>
  <si>
    <t>081-39-12.12W</t>
  </si>
  <si>
    <t>25-55-49.20N</t>
  </si>
  <si>
    <t>081-39-12.30W</t>
  </si>
  <si>
    <t>25-55-49.50N</t>
  </si>
  <si>
    <t>25-53-06.66N</t>
  </si>
  <si>
    <t>081-38-36.48W</t>
  </si>
  <si>
    <t>081-38-36.30W</t>
  </si>
  <si>
    <t>25-53-06.54N</t>
  </si>
  <si>
    <t>25-53-06.60N</t>
  </si>
  <si>
    <t>25-53-19.56N</t>
  </si>
  <si>
    <t>081-39-16.20W</t>
  </si>
  <si>
    <t>081-39-16.26W</t>
  </si>
  <si>
    <t>25-53-19.74N</t>
  </si>
  <si>
    <t>081-39-16.14W</t>
  </si>
  <si>
    <t>25-53-19.80N</t>
  </si>
  <si>
    <t>081-44-36.54W</t>
  </si>
  <si>
    <t>081-44-36.48W</t>
  </si>
  <si>
    <t>25-58-27.54N</t>
  </si>
  <si>
    <t>081-44-36.42W</t>
  </si>
  <si>
    <t>25-58-36.78N</t>
  </si>
  <si>
    <t>081-44-28.74W</t>
  </si>
  <si>
    <t>25-58-36.54N</t>
  </si>
  <si>
    <t>081-44-28.68W</t>
  </si>
  <si>
    <t>25-58-36.60N</t>
  </si>
  <si>
    <t>25-58-35.34N</t>
  </si>
  <si>
    <t>081-44-27.48W</t>
  </si>
  <si>
    <t>081-44-27.60W</t>
  </si>
  <si>
    <t>081-44-27.54W</t>
  </si>
  <si>
    <t>25-58-35.52N</t>
  </si>
  <si>
    <t>25-58-35.82N</t>
  </si>
  <si>
    <t>25-58-36.06N</t>
  </si>
  <si>
    <t>081-44-27.18W</t>
  </si>
  <si>
    <t>25-58-47.64N</t>
  </si>
  <si>
    <t>25-58-47.58N</t>
  </si>
  <si>
    <t>081-44-17.64W</t>
  </si>
  <si>
    <t>25-58-47.46N</t>
  </si>
  <si>
    <t>081-44-17.70W</t>
  </si>
  <si>
    <t>25-58-49.32N</t>
  </si>
  <si>
    <t>081-44-17.40W</t>
  </si>
  <si>
    <t>25-58-38.10N</t>
  </si>
  <si>
    <t>081-44-23.10W</t>
  </si>
  <si>
    <t xml:space="preserve">  1093</t>
  </si>
  <si>
    <t>25-58-44.58N</t>
  </si>
  <si>
    <t>081-44-20.76W</t>
  </si>
  <si>
    <t>25-58-44.64N</t>
  </si>
  <si>
    <t>081-44-20.82W</t>
  </si>
  <si>
    <t>25-58-44.40N</t>
  </si>
  <si>
    <t>081-44-20.70W</t>
  </si>
  <si>
    <t>25-58-50.70N</t>
  </si>
  <si>
    <t>081-44-16.86W</t>
  </si>
  <si>
    <t>F  751</t>
  </si>
  <si>
    <t>25-58-50.58N</t>
  </si>
  <si>
    <t>081-44-20.46W</t>
  </si>
  <si>
    <t xml:space="preserve">  324</t>
  </si>
  <si>
    <t>25-58-50.52N</t>
  </si>
  <si>
    <t>081-44-20.40W</t>
  </si>
  <si>
    <t xml:space="preserve">  316</t>
  </si>
  <si>
    <t>25-58-50.28N</t>
  </si>
  <si>
    <t xml:space="preserve">  296</t>
  </si>
  <si>
    <t>S  296</t>
  </si>
  <si>
    <t>25-58-47.16N</t>
  </si>
  <si>
    <t>081-44-18.90W</t>
  </si>
  <si>
    <t>25-58-46.50N</t>
  </si>
  <si>
    <t>081-44-18.36W</t>
  </si>
  <si>
    <t>25-58-49.02N</t>
  </si>
  <si>
    <t>081-44-13.44W</t>
  </si>
  <si>
    <t xml:space="preserve">  486</t>
  </si>
  <si>
    <t>081-44-24.72W</t>
  </si>
  <si>
    <t>25-59-05.34N</t>
  </si>
  <si>
    <t>081-44-24.78W</t>
  </si>
  <si>
    <t>25-59-05.40N</t>
  </si>
  <si>
    <t>25-59-19.62N</t>
  </si>
  <si>
    <t>081-44-28.50W</t>
  </si>
  <si>
    <t>25-59-19.56N</t>
  </si>
  <si>
    <t>25-59-19.50N</t>
  </si>
  <si>
    <t>25-59-28.08N</t>
  </si>
  <si>
    <t>081-44-32.04W</t>
  </si>
  <si>
    <t>081-44-31.98W</t>
  </si>
  <si>
    <t>25-58-46.02N</t>
  </si>
  <si>
    <t>081-44-14.10W</t>
  </si>
  <si>
    <t>25-58-46.26N</t>
  </si>
  <si>
    <t>081-44-13.92W</t>
  </si>
  <si>
    <t>25-58-46.20N</t>
  </si>
  <si>
    <t>25-58-46.32N</t>
  </si>
  <si>
    <t>081-44-14.16W</t>
  </si>
  <si>
    <t>25-58-46.38N</t>
  </si>
  <si>
    <t>25-58-52.86N</t>
  </si>
  <si>
    <t xml:space="preserve">  372</t>
  </si>
  <si>
    <t xml:space="preserve">  366</t>
  </si>
  <si>
    <t>25-58-52.68N</t>
  </si>
  <si>
    <t>081-44-12.00W</t>
  </si>
  <si>
    <t xml:space="preserve">  353</t>
  </si>
  <si>
    <t>25-58-52.62N</t>
  </si>
  <si>
    <t>25-58-52.56N</t>
  </si>
  <si>
    <t xml:space="preserve">  339</t>
  </si>
  <si>
    <t>25-58-59.82N</t>
  </si>
  <si>
    <t>081-44-04.68W</t>
  </si>
  <si>
    <t xml:space="preserve">  193</t>
  </si>
  <si>
    <t>25-58-59.88N</t>
  </si>
  <si>
    <t xml:space="preserve">  196</t>
  </si>
  <si>
    <t>081-44-04.74W</t>
  </si>
  <si>
    <t>F  197</t>
  </si>
  <si>
    <t>M  197</t>
  </si>
  <si>
    <t>25-59-05.28N</t>
  </si>
  <si>
    <t>081-44-01.32W</t>
  </si>
  <si>
    <t xml:space="preserve">  439</t>
  </si>
  <si>
    <t>081-44-01.38W</t>
  </si>
  <si>
    <t xml:space="preserve">  436</t>
  </si>
  <si>
    <t>25-59-05.22N</t>
  </si>
  <si>
    <t>M  431</t>
  </si>
  <si>
    <t>25-59-05.76N</t>
  </si>
  <si>
    <t>081-43-56.04W</t>
  </si>
  <si>
    <t>25-59-05.88N</t>
  </si>
  <si>
    <t>081-43-56.10W</t>
  </si>
  <si>
    <t>25-59-05.70N</t>
  </si>
  <si>
    <t>25-59-05.94N</t>
  </si>
  <si>
    <t>081-43-41.70W</t>
  </si>
  <si>
    <t xml:space="preserve">  576</t>
  </si>
  <si>
    <t>25-59-06.06N</t>
  </si>
  <si>
    <t xml:space="preserve">  575</t>
  </si>
  <si>
    <t>25-59-06.12N</t>
  </si>
  <si>
    <t>081-43-41.64W</t>
  </si>
  <si>
    <t xml:space="preserve">  580</t>
  </si>
  <si>
    <t>F  580</t>
  </si>
  <si>
    <t>25-59-08.04N</t>
  </si>
  <si>
    <t xml:space="preserve">  570</t>
  </si>
  <si>
    <t>081-43-41.88W</t>
  </si>
  <si>
    <t xml:space="preserve">  562</t>
  </si>
  <si>
    <t>25-59-07.92N</t>
  </si>
  <si>
    <t xml:space="preserve">  561</t>
  </si>
  <si>
    <t>F  560</t>
  </si>
  <si>
    <t>081-43-41.28W</t>
  </si>
  <si>
    <t>081-43-39.66W</t>
  </si>
  <si>
    <t>F  189</t>
  </si>
  <si>
    <t>M  189</t>
  </si>
  <si>
    <t>25-52-55.92N</t>
  </si>
  <si>
    <t>081-40-52.74W</t>
  </si>
  <si>
    <t>081-40-52.68W</t>
  </si>
  <si>
    <t>25-53-17.16N</t>
  </si>
  <si>
    <t>25-53-17.40N</t>
  </si>
  <si>
    <t>081-41-08.94W</t>
  </si>
  <si>
    <t>25-53-17.28N</t>
  </si>
  <si>
    <t>081-41-09.12W</t>
  </si>
  <si>
    <t>25-53-25.02N</t>
  </si>
  <si>
    <t>081-41-27.66W</t>
  </si>
  <si>
    <t>081-41-27.54W</t>
  </si>
  <si>
    <t>25-53-25.08N</t>
  </si>
  <si>
    <t>081-41-27.60W</t>
  </si>
  <si>
    <t>081-41-27.36W</t>
  </si>
  <si>
    <t>25-53-33.36N</t>
  </si>
  <si>
    <t>081-41-41.40W</t>
  </si>
  <si>
    <t>Snook Hole Channel R4</t>
  </si>
  <si>
    <t>25-53-33.24N</t>
  </si>
  <si>
    <t>081-41-41.34W</t>
  </si>
  <si>
    <t>25-53-28.20N</t>
  </si>
  <si>
    <t>081-41-35.34W</t>
  </si>
  <si>
    <t>F  1444</t>
  </si>
  <si>
    <t>25-53-28.14N</t>
  </si>
  <si>
    <t xml:space="preserve">  1452</t>
  </si>
  <si>
    <t>25-53-28.26N</t>
  </si>
  <si>
    <t xml:space="preserve">  1444</t>
  </si>
  <si>
    <t>25-53-37.68N</t>
  </si>
  <si>
    <t>081-41-44.70W</t>
  </si>
  <si>
    <t>081-41-44.64W</t>
  </si>
  <si>
    <t>25-53-35.04N</t>
  </si>
  <si>
    <t>081-41-58.80W</t>
  </si>
  <si>
    <t>081-41-58.86W</t>
  </si>
  <si>
    <t>25-53-34.98N</t>
  </si>
  <si>
    <t>25-53-34.44N</t>
  </si>
  <si>
    <t>081-42-15.18W</t>
  </si>
  <si>
    <t>25-53-34.32N</t>
  </si>
  <si>
    <t>081-42-15.42W</t>
  </si>
  <si>
    <t>25-53-34.26N</t>
  </si>
  <si>
    <t>081-42-15.48W</t>
  </si>
  <si>
    <t>25-53-34.38N</t>
  </si>
  <si>
    <t>081-42-15.30W</t>
  </si>
  <si>
    <t>25-53-34.68N</t>
  </si>
  <si>
    <t>25-53-42.00N</t>
  </si>
  <si>
    <t>081-42-24.48W</t>
  </si>
  <si>
    <t>25-53-42.12N</t>
  </si>
  <si>
    <t>25-53-42.18N</t>
  </si>
  <si>
    <t>25-53-52.86N</t>
  </si>
  <si>
    <t>081-42-38.76W</t>
  </si>
  <si>
    <t>081-42-38.70W</t>
  </si>
  <si>
    <t>25-53-52.92N</t>
  </si>
  <si>
    <t>081-42-38.64W</t>
  </si>
  <si>
    <t>25-50-47.40N</t>
  </si>
  <si>
    <t>25-50-47.16N</t>
  </si>
  <si>
    <t>081-40-36.48W</t>
  </si>
  <si>
    <t>F  171</t>
  </si>
  <si>
    <t xml:space="preserve">  171</t>
  </si>
  <si>
    <t>25-50-54.24N</t>
  </si>
  <si>
    <t>081-40-34.92W</t>
  </si>
  <si>
    <t>F  355</t>
  </si>
  <si>
    <t>25-51-09.42N</t>
  </si>
  <si>
    <t>081-40-24.78W</t>
  </si>
  <si>
    <t xml:space="preserve">P SP </t>
  </si>
  <si>
    <t>081-40-24.18W</t>
  </si>
  <si>
    <t>25-51-08.52N</t>
  </si>
  <si>
    <t>081-40-24.06W</t>
  </si>
  <si>
    <t>25-51-21.78N</t>
  </si>
  <si>
    <t>081-40-16.62W</t>
  </si>
  <si>
    <t>081-40-16.14W</t>
  </si>
  <si>
    <t>081-40-15.90W</t>
  </si>
  <si>
    <t>25-51-25.14N</t>
  </si>
  <si>
    <t>081-40-19.86W</t>
  </si>
  <si>
    <t>25-51-24.90N</t>
  </si>
  <si>
    <t>081-40-19.74W</t>
  </si>
  <si>
    <t>25-51-24.72N</t>
  </si>
  <si>
    <t>081-40-19.50W</t>
  </si>
  <si>
    <t>25-51-55.02N</t>
  </si>
  <si>
    <t>081-40-04.68W</t>
  </si>
  <si>
    <t>25-51-54.90N</t>
  </si>
  <si>
    <t>25-51-55.08N</t>
  </si>
  <si>
    <t>25-51-57.12N</t>
  </si>
  <si>
    <t>081-40-07.68W</t>
  </si>
  <si>
    <t>25-51-56.94N</t>
  </si>
  <si>
    <t>081-40-07.50W</t>
  </si>
  <si>
    <t>25-51-57.06N</t>
  </si>
  <si>
    <t>081-40-07.62W</t>
  </si>
  <si>
    <t>25-52-11.40N</t>
  </si>
  <si>
    <t>081-40-06.66W</t>
  </si>
  <si>
    <t>081-40-06.60W</t>
  </si>
  <si>
    <t>25-52-11.34N</t>
  </si>
  <si>
    <t>25-52-11.46N</t>
  </si>
  <si>
    <t>25-52-13.86N</t>
  </si>
  <si>
    <t>081-40-10.14W</t>
  </si>
  <si>
    <t>25-52-32.04N</t>
  </si>
  <si>
    <t>081-40-18.96W</t>
  </si>
  <si>
    <t>25-52-32.10N</t>
  </si>
  <si>
    <t>081-40-19.20W</t>
  </si>
  <si>
    <t>25-52-44.34N</t>
  </si>
  <si>
    <t>081-40-19.32W</t>
  </si>
  <si>
    <t>25-52-44.22N</t>
  </si>
  <si>
    <t>081-40-19.14W</t>
  </si>
  <si>
    <t>25-52-44.28N</t>
  </si>
  <si>
    <t>25-52-58.86N</t>
  </si>
  <si>
    <t>081-40-02.64W</t>
  </si>
  <si>
    <t>25-52-58.74N</t>
  </si>
  <si>
    <t>081-40-02.70W</t>
  </si>
  <si>
    <t>25-52-58.80N</t>
  </si>
  <si>
    <t>081-40-02.82W</t>
  </si>
  <si>
    <t>25-52-58.92N</t>
  </si>
  <si>
    <t>25-53-09.78N</t>
  </si>
  <si>
    <t>081-39-42.18W</t>
  </si>
  <si>
    <t>25-53-09.84N</t>
  </si>
  <si>
    <t>081-39-42.30W</t>
  </si>
  <si>
    <t>25-53-10.02N</t>
  </si>
  <si>
    <t>25-53-10.08N</t>
  </si>
  <si>
    <t>081-39-42.24W</t>
  </si>
  <si>
    <t>25-53-20.22N</t>
  </si>
  <si>
    <t>081-39-27.60W</t>
  </si>
  <si>
    <t>25-53-20.16N</t>
  </si>
  <si>
    <t>081-39-27.48W</t>
  </si>
  <si>
    <t>081-39-27.36W</t>
  </si>
  <si>
    <t>25-55-02.40N</t>
  </si>
  <si>
    <t>081-36-42.00W</t>
  </si>
  <si>
    <t>F  316</t>
  </si>
  <si>
    <t>25-55-02.34N</t>
  </si>
  <si>
    <t>081-36-42.06W</t>
  </si>
  <si>
    <t>25-55-02.22N</t>
  </si>
  <si>
    <t>Mos  317</t>
  </si>
  <si>
    <t>081-36-33.90W</t>
  </si>
  <si>
    <t>25-55-13.56N</t>
  </si>
  <si>
    <t>081-36-33.84W</t>
  </si>
  <si>
    <t>25-55-30.48N</t>
  </si>
  <si>
    <t>081-36-37.08W</t>
  </si>
  <si>
    <t>081-36-28.26W</t>
  </si>
  <si>
    <t xml:space="preserve">  853</t>
  </si>
  <si>
    <t>25-55-29.16N</t>
  </si>
  <si>
    <t>081-36-32.22W</t>
  </si>
  <si>
    <t>25-55-34.98N</t>
  </si>
  <si>
    <t xml:space="preserve">  1046</t>
  </si>
  <si>
    <t>Mos  1046</t>
  </si>
  <si>
    <t xml:space="preserve">  857</t>
  </si>
  <si>
    <t>25-55-41.22N</t>
  </si>
  <si>
    <t>081-36-12.72W</t>
  </si>
  <si>
    <t xml:space="preserve">  844</t>
  </si>
  <si>
    <t>25-55-41.46N</t>
  </si>
  <si>
    <t>081-36-12.18W</t>
  </si>
  <si>
    <t xml:space="preserve">  896</t>
  </si>
  <si>
    <t>25-55-41.52N</t>
  </si>
  <si>
    <t>081-36-12.24W</t>
  </si>
  <si>
    <t xml:space="preserve">  897</t>
  </si>
  <si>
    <t>081-36-00.30W</t>
  </si>
  <si>
    <t>25-55-49.32N</t>
  </si>
  <si>
    <t>25-55-49.08N</t>
  </si>
  <si>
    <t>081-36-00.42W</t>
  </si>
  <si>
    <t>25-55-52.86N</t>
  </si>
  <si>
    <t>081-35-52.98W</t>
  </si>
  <si>
    <t xml:space="preserve">  467</t>
  </si>
  <si>
    <t>25-55-52.74N</t>
  </si>
  <si>
    <t>081-35-53.04W</t>
  </si>
  <si>
    <t xml:space="preserve">  454</t>
  </si>
  <si>
    <t>081-35-53.10W</t>
  </si>
  <si>
    <t xml:space="preserve">  450</t>
  </si>
  <si>
    <t>25-55-59.40N</t>
  </si>
  <si>
    <t>081-35-45.48W</t>
  </si>
  <si>
    <t xml:space="preserve">  221</t>
  </si>
  <si>
    <t>25-55-59.64N</t>
  </si>
  <si>
    <t>081-35-45.42W</t>
  </si>
  <si>
    <t xml:space="preserve">  206</t>
  </si>
  <si>
    <t>25-55-59.58N</t>
  </si>
  <si>
    <t>081-35-45.36W</t>
  </si>
  <si>
    <t>F  203</t>
  </si>
  <si>
    <t>P  203</t>
  </si>
  <si>
    <t>25-56-04.62N</t>
  </si>
  <si>
    <t>081-35-40.08W</t>
  </si>
  <si>
    <t>F  177</t>
  </si>
  <si>
    <t>25-56-04.92N</t>
  </si>
  <si>
    <t>081-35-41.10W</t>
  </si>
  <si>
    <t xml:space="preserve">  162</t>
  </si>
  <si>
    <t>F  178</t>
  </si>
  <si>
    <t>25-56-11.88N</t>
  </si>
  <si>
    <t>081-35-34.14W</t>
  </si>
  <si>
    <t>25-56-11.82N</t>
  </si>
  <si>
    <t>081-35-33.90W</t>
  </si>
  <si>
    <t>25-56-16.98N</t>
  </si>
  <si>
    <t>081-35-28.68W</t>
  </si>
  <si>
    <t>25-56-17.28N</t>
  </si>
  <si>
    <t>081-35-28.62W</t>
  </si>
  <si>
    <t>25-56-59.76N</t>
  </si>
  <si>
    <t>081-35-12.06W</t>
  </si>
  <si>
    <t xml:space="preserve">  328</t>
  </si>
  <si>
    <t>25-56-59.94N</t>
  </si>
  <si>
    <t>081-35-12.12W</t>
  </si>
  <si>
    <t>25-56-60.00N</t>
  </si>
  <si>
    <t>25-57-29.34N</t>
  </si>
  <si>
    <t>081-35-01.32W</t>
  </si>
  <si>
    <t xml:space="preserve">  NPM</t>
  </si>
  <si>
    <t>081-35-02.34W</t>
  </si>
  <si>
    <t>081-34-59.28W</t>
  </si>
  <si>
    <t>25-57-37.20N</t>
  </si>
  <si>
    <t>081-34-58.44W</t>
  </si>
  <si>
    <t>081-34-58.50W</t>
  </si>
  <si>
    <t>081-35-07.32W</t>
  </si>
  <si>
    <t>25-57-35.22N</t>
  </si>
  <si>
    <t>081-35-04.92W</t>
  </si>
  <si>
    <t>Mpo  217</t>
  </si>
  <si>
    <t>25-57-35.16N</t>
  </si>
  <si>
    <t>Mpo  218</t>
  </si>
  <si>
    <t>081-35-11.28W</t>
  </si>
  <si>
    <t>081-35-09.96W</t>
  </si>
  <si>
    <t xml:space="preserve">  457</t>
  </si>
  <si>
    <t>081-35-11.52W</t>
  </si>
  <si>
    <t>S  496</t>
  </si>
  <si>
    <t>S  505</t>
  </si>
  <si>
    <t>25-57-46.32N</t>
  </si>
  <si>
    <t>081-35-09.30W</t>
  </si>
  <si>
    <t>25-57-46.86N</t>
  </si>
  <si>
    <t>081-35-08.28W</t>
  </si>
  <si>
    <t>25-57-51.36N</t>
  </si>
  <si>
    <t>081-35-18.30W</t>
  </si>
  <si>
    <t>25-57-52.68N</t>
  </si>
  <si>
    <t>081-35-17.64W</t>
  </si>
  <si>
    <t>25-57-52.56N</t>
  </si>
  <si>
    <t>081-35-17.76W</t>
  </si>
  <si>
    <t>25-57-56.34N</t>
  </si>
  <si>
    <t>25-57-54.72N</t>
  </si>
  <si>
    <t>081-35-16.98W</t>
  </si>
  <si>
    <t xml:space="preserve">  204</t>
  </si>
  <si>
    <t>25-57-54.66N</t>
  </si>
  <si>
    <t xml:space="preserve">  209</t>
  </si>
  <si>
    <t>25-58-03.36N</t>
  </si>
  <si>
    <t>081-35-20.28W</t>
  </si>
  <si>
    <t>Mos  NPM</t>
  </si>
  <si>
    <t>25-57-57.00N</t>
  </si>
  <si>
    <t>081-35-17.58W</t>
  </si>
  <si>
    <t>Mos  689</t>
  </si>
  <si>
    <t>25-57-56.88N</t>
  </si>
  <si>
    <t>081-35-17.52W</t>
  </si>
  <si>
    <t>Mos  703</t>
  </si>
  <si>
    <t>25-58-04.32N</t>
  </si>
  <si>
    <t>081-35-24.30W</t>
  </si>
  <si>
    <t>25-58-02.34N</t>
  </si>
  <si>
    <t>081-35-27.30W</t>
  </si>
  <si>
    <t>25-58-01.26N</t>
  </si>
  <si>
    <t>081-35-17.88W</t>
  </si>
  <si>
    <t>F  865</t>
  </si>
  <si>
    <t>25-58-01.20N</t>
  </si>
  <si>
    <t>081-35-17.94W</t>
  </si>
  <si>
    <t>F  861</t>
  </si>
  <si>
    <t>P  861</t>
  </si>
  <si>
    <t>081-35-30.30W</t>
  </si>
  <si>
    <t>25-58-02.88N</t>
  </si>
  <si>
    <t>081-35-18.66W</t>
  </si>
  <si>
    <t>F  1071</t>
  </si>
  <si>
    <t>081-35-18.72W</t>
  </si>
  <si>
    <t>F  1063</t>
  </si>
  <si>
    <t>081-35-31.32W</t>
  </si>
  <si>
    <t>25-58-03.90N</t>
  </si>
  <si>
    <t>081-35-22.08W</t>
  </si>
  <si>
    <t xml:space="preserve">  876</t>
  </si>
  <si>
    <t>F  874</t>
  </si>
  <si>
    <t>081-35-33.30W</t>
  </si>
  <si>
    <t>25-58-02.82N</t>
  </si>
  <si>
    <t xml:space="preserve">  858</t>
  </si>
  <si>
    <t xml:space="preserve">  884</t>
  </si>
  <si>
    <t>25-58-12.36N</t>
  </si>
  <si>
    <t>F  163</t>
  </si>
  <si>
    <t>P  163</t>
  </si>
  <si>
    <t xml:space="preserve">  163</t>
  </si>
  <si>
    <t>25-50-58.20N</t>
  </si>
  <si>
    <t>081-32-32.70W</t>
  </si>
  <si>
    <t xml:space="preserve">  2435</t>
  </si>
  <si>
    <t>25-50-58.14N</t>
  </si>
  <si>
    <t>081-32-32.82W</t>
  </si>
  <si>
    <t>F  2423</t>
  </si>
  <si>
    <t>25-50-58.02N</t>
  </si>
  <si>
    <t>Mpo  2416</t>
  </si>
  <si>
    <t>M  2416</t>
  </si>
  <si>
    <t>25-50-57.48N</t>
  </si>
  <si>
    <t>081-32-28.20W</t>
  </si>
  <si>
    <t>M  1654</t>
  </si>
  <si>
    <t>25-50-57.96N</t>
  </si>
  <si>
    <t>081-32-32.64W</t>
  </si>
  <si>
    <t>M  1565</t>
  </si>
  <si>
    <t xml:space="preserve">  785</t>
  </si>
  <si>
    <t>25-51-09.12N</t>
  </si>
  <si>
    <t>081-32-15.60W</t>
  </si>
  <si>
    <t>25-50-09.12N</t>
  </si>
  <si>
    <t>25-51-09.30N</t>
  </si>
  <si>
    <t>081-32-15.42W</t>
  </si>
  <si>
    <t>Mpo SP NLL</t>
  </si>
  <si>
    <t>25-51-07.02N</t>
  </si>
  <si>
    <t>081-32-16.86W</t>
  </si>
  <si>
    <t xml:space="preserve">  1872</t>
  </si>
  <si>
    <t>25-50-59.88N</t>
  </si>
  <si>
    <t>081-32-35.82W</t>
  </si>
  <si>
    <t>25-51-09.78N</t>
  </si>
  <si>
    <t>081-32-16.56W</t>
  </si>
  <si>
    <t xml:space="preserve">  2020</t>
  </si>
  <si>
    <t>25-51-09.84N</t>
  </si>
  <si>
    <t>081-32-16.50W</t>
  </si>
  <si>
    <t xml:space="preserve">  2028</t>
  </si>
  <si>
    <t>F  2023</t>
  </si>
  <si>
    <t>25-51-09.72N</t>
  </si>
  <si>
    <t>F  2017</t>
  </si>
  <si>
    <t>M  2017</t>
  </si>
  <si>
    <t>F  381</t>
  </si>
  <si>
    <t>25-51-19.86N</t>
  </si>
  <si>
    <t>081-32-13.80W</t>
  </si>
  <si>
    <t>F  288</t>
  </si>
  <si>
    <t>25-51-24.60N</t>
  </si>
  <si>
    <t>Mpo  280</t>
  </si>
  <si>
    <t>25-51-23.46N</t>
  </si>
  <si>
    <t>081-32-13.62W</t>
  </si>
  <si>
    <t>Mpo  164</t>
  </si>
  <si>
    <t xml:space="preserve">  164</t>
  </si>
  <si>
    <t>081-32-15.90W</t>
  </si>
  <si>
    <t xml:space="preserve">  1381</t>
  </si>
  <si>
    <t>25-51-09.36N</t>
  </si>
  <si>
    <t>081-32-15.84W</t>
  </si>
  <si>
    <t xml:space="preserve">  1356</t>
  </si>
  <si>
    <t>M  1356</t>
  </si>
  <si>
    <t>25-51-42.18N</t>
  </si>
  <si>
    <t>081-32-12.84W</t>
  </si>
  <si>
    <t xml:space="preserve">  249</t>
  </si>
  <si>
    <t>M  249</t>
  </si>
  <si>
    <t>25-51-23.52N</t>
  </si>
  <si>
    <t xml:space="preserve">  2112</t>
  </si>
  <si>
    <t xml:space="preserve">  2100</t>
  </si>
  <si>
    <t>P  2100</t>
  </si>
  <si>
    <t>F  2100</t>
  </si>
  <si>
    <t>25-51-56.40N</t>
  </si>
  <si>
    <t>081-32-15.66W</t>
  </si>
  <si>
    <t>25-51-56.34N</t>
  </si>
  <si>
    <t>25-51-57.60N</t>
  </si>
  <si>
    <t>081-32-14.16W</t>
  </si>
  <si>
    <t>25-51-57.96N</t>
  </si>
  <si>
    <t>F  194</t>
  </si>
  <si>
    <t xml:space="preserve">  194</t>
  </si>
  <si>
    <t>25-51-57.84N</t>
  </si>
  <si>
    <t>081-32-13.98W</t>
  </si>
  <si>
    <t>081-32-13.92W</t>
  </si>
  <si>
    <t>25-51-58.02N</t>
  </si>
  <si>
    <t xml:space="preserve">  197</t>
  </si>
  <si>
    <t>25-52-02.10N</t>
  </si>
  <si>
    <t>081-32-04.68W</t>
  </si>
  <si>
    <t xml:space="preserve">  513</t>
  </si>
  <si>
    <t>M  513</t>
  </si>
  <si>
    <t>25-52-02.46N</t>
  </si>
  <si>
    <t>081-32-04.02W</t>
  </si>
  <si>
    <t>M  572</t>
  </si>
  <si>
    <t xml:space="preserve">  572</t>
  </si>
  <si>
    <t>081-32-10.44W</t>
  </si>
  <si>
    <t xml:space="preserve"> SP 155</t>
  </si>
  <si>
    <t>081-32-03.12W</t>
  </si>
  <si>
    <t>081-32-02.82W</t>
  </si>
  <si>
    <t>25-52-00.96N</t>
  </si>
  <si>
    <t>25-52-01.14N</t>
  </si>
  <si>
    <t>081-32-03.30W</t>
  </si>
  <si>
    <t>25-52-04.20N</t>
  </si>
  <si>
    <t>081-32-00.96W</t>
  </si>
  <si>
    <t>25-52-04.38N</t>
  </si>
  <si>
    <t>081-32-00.90W</t>
  </si>
  <si>
    <t>25-52-05.04N</t>
  </si>
  <si>
    <t>081-31-59.58W</t>
  </si>
  <si>
    <t>25-52-04.80N</t>
  </si>
  <si>
    <t>081-31-59.40W</t>
  </si>
  <si>
    <t>25-52-04.74N</t>
  </si>
  <si>
    <t>25-52-11.82N</t>
  </si>
  <si>
    <t>081-31-60.00W</t>
  </si>
  <si>
    <t>M SP NLL</t>
  </si>
  <si>
    <t>25-52-18.66N</t>
  </si>
  <si>
    <t>081-32-01.44W</t>
  </si>
  <si>
    <t>F  174</t>
  </si>
  <si>
    <t>M  174</t>
  </si>
  <si>
    <t xml:space="preserve">  174</t>
  </si>
  <si>
    <t>25-52-17.28N</t>
  </si>
  <si>
    <t>25-52-26.34N</t>
  </si>
  <si>
    <t>081-31-53.22W</t>
  </si>
  <si>
    <t>25-52-26.22N</t>
  </si>
  <si>
    <t>081-31-52.98W</t>
  </si>
  <si>
    <t>081-31-52.80W</t>
  </si>
  <si>
    <t>25-52-26.04N</t>
  </si>
  <si>
    <t>081-31-52.68W</t>
  </si>
  <si>
    <t>25-52-39.24N</t>
  </si>
  <si>
    <t>F  285</t>
  </si>
  <si>
    <t>P  285</t>
  </si>
  <si>
    <t xml:space="preserve">  285</t>
  </si>
  <si>
    <t>25-52-37.80N</t>
  </si>
  <si>
    <t>081-31-43.14W</t>
  </si>
  <si>
    <t>25-52-37.92N</t>
  </si>
  <si>
    <t>25-52-45.48N</t>
  </si>
  <si>
    <t>081-31-44.88W</t>
  </si>
  <si>
    <t>25-52-49.56N</t>
  </si>
  <si>
    <t>081-31-44.52W</t>
  </si>
  <si>
    <t>25-53-02.64N</t>
  </si>
  <si>
    <t>081-31-43.80W</t>
  </si>
  <si>
    <t>25-53-00.12N</t>
  </si>
  <si>
    <t>081-31-45.00W</t>
  </si>
  <si>
    <t xml:space="preserve">  279</t>
  </si>
  <si>
    <t>25-53-00.18N</t>
  </si>
  <si>
    <t xml:space="preserve">  272</t>
  </si>
  <si>
    <t>F  272</t>
  </si>
  <si>
    <t>25-53-08.46N</t>
  </si>
  <si>
    <t>081-31-42.06W</t>
  </si>
  <si>
    <t>081-31-42.00W</t>
  </si>
  <si>
    <t>25-53-08.34N</t>
  </si>
  <si>
    <t>25-53-16.68N</t>
  </si>
  <si>
    <t>081-31-40.02W</t>
  </si>
  <si>
    <t>081-31-39.96W</t>
  </si>
  <si>
    <t>25-53-19.20N</t>
  </si>
  <si>
    <t>081-31-37.32W</t>
  </si>
  <si>
    <t>25-53-19.08N</t>
  </si>
  <si>
    <t>081-31-37.20W</t>
  </si>
  <si>
    <t>25-53-18.96N</t>
  </si>
  <si>
    <t>081-31-37.26W</t>
  </si>
  <si>
    <t>25-53-18.90N</t>
  </si>
  <si>
    <t>25-53-25.92N</t>
  </si>
  <si>
    <t>081-31-31.02W</t>
  </si>
  <si>
    <t>25-53-25.86N</t>
  </si>
  <si>
    <t>25-53-30.36N</t>
  </si>
  <si>
    <t>081-31-26.52W</t>
  </si>
  <si>
    <t>25-53-30.24N</t>
  </si>
  <si>
    <t>081-31-26.76W</t>
  </si>
  <si>
    <t>25-53-30.12N</t>
  </si>
  <si>
    <t xml:space="preserve"> SP </t>
  </si>
  <si>
    <t>25-53-30.18N</t>
  </si>
  <si>
    <t>081-31-24.60W</t>
  </si>
  <si>
    <t>25-53-29.52N</t>
  </si>
  <si>
    <t>081-31-27.24W</t>
  </si>
  <si>
    <t>081-31-27.90W</t>
  </si>
  <si>
    <t>S  192</t>
  </si>
  <si>
    <t>081-31-13.98W</t>
  </si>
  <si>
    <t>S  1191</t>
  </si>
  <si>
    <t>081-31-25.98W</t>
  </si>
  <si>
    <t>25-53-31.86N</t>
  </si>
  <si>
    <t>081-31-20.28W</t>
  </si>
  <si>
    <t xml:space="preserve">Sm SP </t>
  </si>
  <si>
    <t>081-31-20.52W</t>
  </si>
  <si>
    <t>M  345</t>
  </si>
  <si>
    <t>25-53-32.28N</t>
  </si>
  <si>
    <t>081-31-20.70W</t>
  </si>
  <si>
    <t>M  390</t>
  </si>
  <si>
    <t>25-53-32.10N</t>
  </si>
  <si>
    <t>081-31-20.34W</t>
  </si>
  <si>
    <t>M  369</t>
  </si>
  <si>
    <t>25-53-33.60N</t>
  </si>
  <si>
    <t>081-31-16.68W</t>
  </si>
  <si>
    <t>081-31-16.74W</t>
  </si>
  <si>
    <t xml:space="preserve">  265</t>
  </si>
  <si>
    <t>25-53-32.88N</t>
  </si>
  <si>
    <t xml:space="preserve">  263</t>
  </si>
  <si>
    <t>F  260</t>
  </si>
  <si>
    <t>F  254</t>
  </si>
  <si>
    <t>P  254</t>
  </si>
  <si>
    <t>25-53-36.12N</t>
  </si>
  <si>
    <t>081-31-15.42W</t>
  </si>
  <si>
    <t>25-53-36.36N</t>
  </si>
  <si>
    <t>081-31-15.24W</t>
  </si>
  <si>
    <t>25-53-36.84N</t>
  </si>
  <si>
    <t>081-31-14.88W</t>
  </si>
  <si>
    <t>25-53-36.96N</t>
  </si>
  <si>
    <t>081-31-14.82W</t>
  </si>
  <si>
    <t>25-53-39.24N</t>
  </si>
  <si>
    <t>081-31-11.88W</t>
  </si>
  <si>
    <t>25-53-39.12N</t>
  </si>
  <si>
    <t>081-31-11.64W</t>
  </si>
  <si>
    <t>25-53-40.38N</t>
  </si>
  <si>
    <t>25-53-40.32N</t>
  </si>
  <si>
    <t>081-31-11.28W</t>
  </si>
  <si>
    <t>25-53-39.84N</t>
  </si>
  <si>
    <t>081-31-14.40W</t>
  </si>
  <si>
    <t>081-31-11.40W</t>
  </si>
  <si>
    <t xml:space="preserve">  360</t>
  </si>
  <si>
    <t>F  357</t>
  </si>
  <si>
    <t>25-53-44.16N</t>
  </si>
  <si>
    <t>081-31-07.68W</t>
  </si>
  <si>
    <t xml:space="preserve">  657</t>
  </si>
  <si>
    <t>25-53-44.52N</t>
  </si>
  <si>
    <t>081-31-07.50W</t>
  </si>
  <si>
    <t xml:space="preserve">  695</t>
  </si>
  <si>
    <t>25-53-44.40N</t>
  </si>
  <si>
    <t xml:space="preserve">  686</t>
  </si>
  <si>
    <t>081-31-07.56W</t>
  </si>
  <si>
    <t xml:space="preserve">  682</t>
  </si>
  <si>
    <t xml:space="preserve">  688</t>
  </si>
  <si>
    <t>25-53-48.78N</t>
  </si>
  <si>
    <t>081-31-06.24W</t>
  </si>
  <si>
    <t xml:space="preserve">  847</t>
  </si>
  <si>
    <t>081-31-06.30W</t>
  </si>
  <si>
    <t xml:space="preserve">  838</t>
  </si>
  <si>
    <t xml:space="preserve">  843</t>
  </si>
  <si>
    <t>081-31-06.42W</t>
  </si>
  <si>
    <t>F  835</t>
  </si>
  <si>
    <t>F  843</t>
  </si>
  <si>
    <t>F  847</t>
  </si>
  <si>
    <t>F  846</t>
  </si>
  <si>
    <t>25-53-41.28N</t>
  </si>
  <si>
    <t>081-31-10.80W</t>
  </si>
  <si>
    <t>25-53-51.96N</t>
  </si>
  <si>
    <t>081-31-02.34W</t>
  </si>
  <si>
    <t xml:space="preserve">  1330</t>
  </si>
  <si>
    <t>25-53-52.08N</t>
  </si>
  <si>
    <t xml:space="preserve">  1340</t>
  </si>
  <si>
    <t>25-53-52.20N</t>
  </si>
  <si>
    <t xml:space="preserve">  1350</t>
  </si>
  <si>
    <t>F  1353</t>
  </si>
  <si>
    <t>F  1343</t>
  </si>
  <si>
    <t>25-53-45.36N</t>
  </si>
  <si>
    <t>081-31-10.32W</t>
  </si>
  <si>
    <t>25-53-55.78N</t>
  </si>
  <si>
    <t>081-31-00.90W</t>
  </si>
  <si>
    <t xml:space="preserve">  1359</t>
  </si>
  <si>
    <t>25-53-55.92N</t>
  </si>
  <si>
    <t xml:space="preserve">  1370</t>
  </si>
  <si>
    <t>25-53-56.10N</t>
  </si>
  <si>
    <t xml:space="preserve">  1385</t>
  </si>
  <si>
    <t>081-31-00.84W</t>
  </si>
  <si>
    <t xml:space="preserve">  1388</t>
  </si>
  <si>
    <t xml:space="preserve">  1378</t>
  </si>
  <si>
    <t>25-53-55.80N</t>
  </si>
  <si>
    <t>F  1368</t>
  </si>
  <si>
    <t>F  1382</t>
  </si>
  <si>
    <t>081-30-58.08W</t>
  </si>
  <si>
    <t>P  1661</t>
  </si>
  <si>
    <t>081-30-57.90W</t>
  </si>
  <si>
    <t>Mpo  1645</t>
  </si>
  <si>
    <t>M  1661</t>
  </si>
  <si>
    <t>25-53-57.78N</t>
  </si>
  <si>
    <t xml:space="preserve">  1631</t>
  </si>
  <si>
    <t>25-53-58.44N</t>
  </si>
  <si>
    <t>081-30-57.54W</t>
  </si>
  <si>
    <t xml:space="preserve">  1679</t>
  </si>
  <si>
    <t xml:space="preserve">  1684</t>
  </si>
  <si>
    <t>081-30-57.48W</t>
  </si>
  <si>
    <t xml:space="preserve">  1692</t>
  </si>
  <si>
    <t>F  1695</t>
  </si>
  <si>
    <t>25-54-06.96N</t>
  </si>
  <si>
    <t>081-30-52.62W</t>
  </si>
  <si>
    <t xml:space="preserve">  2446</t>
  </si>
  <si>
    <t>F+  2446</t>
  </si>
  <si>
    <t>25-54-06.66N</t>
  </si>
  <si>
    <t>081-30-52.68W</t>
  </si>
  <si>
    <t xml:space="preserve">  2418</t>
  </si>
  <si>
    <t>25-54-06.84N</t>
  </si>
  <si>
    <t xml:space="preserve">  2433</t>
  </si>
  <si>
    <t>25-54-06.78N</t>
  </si>
  <si>
    <t>081-30-52.50W</t>
  </si>
  <si>
    <t>F  2438</t>
  </si>
  <si>
    <t>25-54-06.72N</t>
  </si>
  <si>
    <t>081-30-52.56W</t>
  </si>
  <si>
    <t>F  2430</t>
  </si>
  <si>
    <t>F  2420</t>
  </si>
  <si>
    <t>25-54-07.20N</t>
  </si>
  <si>
    <t>081-30-49.50W</t>
  </si>
  <si>
    <t>P  2526</t>
  </si>
  <si>
    <t xml:space="preserve">  2526</t>
  </si>
  <si>
    <t>25-54-07.26N</t>
  </si>
  <si>
    <t>081-30-49.38W</t>
  </si>
  <si>
    <t xml:space="preserve">  2538</t>
  </si>
  <si>
    <t>25-54-07.32N</t>
  </si>
  <si>
    <t>081-30-49.32W</t>
  </si>
  <si>
    <t xml:space="preserve">  2546</t>
  </si>
  <si>
    <t xml:space="preserve">  2560</t>
  </si>
  <si>
    <t>25-54-07.38N</t>
  </si>
  <si>
    <t xml:space="preserve">  2554</t>
  </si>
  <si>
    <t>25-54-08.82N</t>
  </si>
  <si>
    <t>081-30-46.14W</t>
  </si>
  <si>
    <t>P  2621</t>
  </si>
  <si>
    <t>Mos  2621</t>
  </si>
  <si>
    <t>081-30-45.84W</t>
  </si>
  <si>
    <t>Mos  2645</t>
  </si>
  <si>
    <t xml:space="preserve">  2645</t>
  </si>
  <si>
    <t xml:space="preserve">  2649</t>
  </si>
  <si>
    <t>081-30-45.96W</t>
  </si>
  <si>
    <t>F  2641</t>
  </si>
  <si>
    <t>081-30-45.90W</t>
  </si>
  <si>
    <t>F  2645</t>
  </si>
  <si>
    <t>081-30-45.78W</t>
  </si>
  <si>
    <t>F  2653</t>
  </si>
  <si>
    <t>081-30-40.32W</t>
  </si>
  <si>
    <t>081-30-40.50W</t>
  </si>
  <si>
    <t>25-54-09.12N</t>
  </si>
  <si>
    <t>081-30-40.14W</t>
  </si>
  <si>
    <t>25-54-15.66N</t>
  </si>
  <si>
    <t>25-54-10.50N</t>
  </si>
  <si>
    <t>081-30-41.52W</t>
  </si>
  <si>
    <t>F-  2754</t>
  </si>
  <si>
    <t>P  2754</t>
  </si>
  <si>
    <t>25-54-10.74N</t>
  </si>
  <si>
    <t>081-30-41.34W</t>
  </si>
  <si>
    <t>P  2782</t>
  </si>
  <si>
    <t xml:space="preserve">  2782</t>
  </si>
  <si>
    <t>25-54-23.22N</t>
  </si>
  <si>
    <t>081-30-39.12W</t>
  </si>
  <si>
    <t xml:space="preserve">  3840</t>
  </si>
  <si>
    <t xml:space="preserve">  3850</t>
  </si>
  <si>
    <t>25-54-23.40N</t>
  </si>
  <si>
    <t xml:space="preserve">  3858</t>
  </si>
  <si>
    <t xml:space="preserve">  3848</t>
  </si>
  <si>
    <t>F-  3806</t>
  </si>
  <si>
    <t>25-54-28.68N</t>
  </si>
  <si>
    <t>081-30-38.64W</t>
  </si>
  <si>
    <t xml:space="preserve">  4038</t>
  </si>
  <si>
    <t>M  4038</t>
  </si>
  <si>
    <t>081-30-38.82W</t>
  </si>
  <si>
    <t xml:space="preserve">  4060</t>
  </si>
  <si>
    <t xml:space="preserve">  4073</t>
  </si>
  <si>
    <t>F  4063</t>
  </si>
  <si>
    <t>25-54-29.10N</t>
  </si>
  <si>
    <t>F  4068</t>
  </si>
  <si>
    <t>25-54-33.96N</t>
  </si>
  <si>
    <t>081-30-37.56W</t>
  </si>
  <si>
    <t>081-30-37.38W</t>
  </si>
  <si>
    <t>25-53-54.36N</t>
  </si>
  <si>
    <t>081-31-00.42W</t>
  </si>
  <si>
    <t>25-53-54.66N</t>
  </si>
  <si>
    <t>081-31-01.86W</t>
  </si>
  <si>
    <t>25-54-38.82N</t>
  </si>
  <si>
    <t>25-54-39.12N</t>
  </si>
  <si>
    <t>25-54-39.00N</t>
  </si>
  <si>
    <t>081-30-32.94W</t>
  </si>
  <si>
    <t>25-55-33.60N</t>
  </si>
  <si>
    <t>081-30-33.60W</t>
  </si>
  <si>
    <t xml:space="preserve"> SP NLL</t>
  </si>
  <si>
    <t>S SP NLL</t>
  </si>
  <si>
    <t>25-47-58.86N</t>
  </si>
  <si>
    <t>25-47-58.80N</t>
  </si>
  <si>
    <t>081-28-04.26W</t>
  </si>
  <si>
    <t>081-28-04.38W</t>
  </si>
  <si>
    <t>25-47-58.92N</t>
  </si>
  <si>
    <t>081-28-04.44W</t>
  </si>
  <si>
    <t>25-48-20.82N</t>
  </si>
  <si>
    <t>081-27-53.46W</t>
  </si>
  <si>
    <t>25-48-20.88N</t>
  </si>
  <si>
    <t>25-48-39.48N</t>
  </si>
  <si>
    <t>081-27-39.66W</t>
  </si>
  <si>
    <t>081-27-39.84W</t>
  </si>
  <si>
    <t>081-27-39.90W</t>
  </si>
  <si>
    <t>081-27-40.20W</t>
  </si>
  <si>
    <t>25-49-26.40N</t>
  </si>
  <si>
    <t>081-26-38.16W</t>
  </si>
  <si>
    <t>081-26-38.34W</t>
  </si>
  <si>
    <t>081-26-38.28W</t>
  </si>
  <si>
    <t>25-49-26.58N</t>
  </si>
  <si>
    <t>25-49-40.32N</t>
  </si>
  <si>
    <t>081-26-23.82W</t>
  </si>
  <si>
    <t>081-26-23.88W</t>
  </si>
  <si>
    <t>25-49-39.06N</t>
  </si>
  <si>
    <t>25-49-39.12N</t>
  </si>
  <si>
    <t>081-26-02.76W</t>
  </si>
  <si>
    <t>25-49-39.18N</t>
  </si>
  <si>
    <t>081-26-02.70W</t>
  </si>
  <si>
    <t>25-49-39.30N</t>
  </si>
  <si>
    <t>25-49-37.02N</t>
  </si>
  <si>
    <t>25-49-36.66N</t>
  </si>
  <si>
    <t>081-25-48.06W</t>
  </si>
  <si>
    <t>081-25-48.18W</t>
  </si>
  <si>
    <t>25-49-37.26N</t>
  </si>
  <si>
    <t>081-25-41.34W</t>
  </si>
  <si>
    <t>081-25-41.40W</t>
  </si>
  <si>
    <t>25-49-38.22N</t>
  </si>
  <si>
    <t>081-25-38.94W</t>
  </si>
  <si>
    <t>25-49-38.58N</t>
  </si>
  <si>
    <t>081-25-39.06W</t>
  </si>
  <si>
    <t>25-49-38.34N</t>
  </si>
  <si>
    <t>081-25-39.18W</t>
  </si>
  <si>
    <t>25-49-38.28N</t>
  </si>
  <si>
    <t>081-25-38.28W</t>
  </si>
  <si>
    <t>25-49-36.54N</t>
  </si>
  <si>
    <t>25-49-36.84N</t>
  </si>
  <si>
    <t>081-25-38.46W</t>
  </si>
  <si>
    <t>081-25-35.82W</t>
  </si>
  <si>
    <t>25-49-41.76N</t>
  </si>
  <si>
    <t>081-25-35.94W</t>
  </si>
  <si>
    <t>25-49-41.64N</t>
  </si>
  <si>
    <t>081-25-35.88W</t>
  </si>
  <si>
    <t>25-49-41.52N</t>
  </si>
  <si>
    <t>25-49-41.46N</t>
  </si>
  <si>
    <t>25-49-42.00N</t>
  </si>
  <si>
    <t>081-25-28.20W</t>
  </si>
  <si>
    <t>25-49-51.84N</t>
  </si>
  <si>
    <t>081-25-28.26W</t>
  </si>
  <si>
    <t>081-25-28.56W</t>
  </si>
  <si>
    <t>25-49-58.26N</t>
  </si>
  <si>
    <t>25-49-58.20N</t>
  </si>
  <si>
    <t>081-25-24.72W</t>
  </si>
  <si>
    <t>081-25-24.66W</t>
  </si>
  <si>
    <t>25-49-58.14N</t>
  </si>
  <si>
    <t>081-25-24.78W</t>
  </si>
  <si>
    <t>25-49-59.46N</t>
  </si>
  <si>
    <t>25-49-59.40N</t>
  </si>
  <si>
    <t>081-25-18.06W</t>
  </si>
  <si>
    <t>081-25-18.00W</t>
  </si>
  <si>
    <t>25-50-03.78N</t>
  </si>
  <si>
    <t>081-25-06.06W</t>
  </si>
  <si>
    <t>25-50-04.08N</t>
  </si>
  <si>
    <t>25-50-03.90N</t>
  </si>
  <si>
    <t>081-25-06.12W</t>
  </si>
  <si>
    <t>081-25-05.28W</t>
  </si>
  <si>
    <t>25-50-02.52N</t>
  </si>
  <si>
    <t>25-50-02.70N</t>
  </si>
  <si>
    <t>25-50-07.56N</t>
  </si>
  <si>
    <t>081-24-51.24W</t>
  </si>
  <si>
    <t>25-50-07.32N</t>
  </si>
  <si>
    <t>081-24-51.30W</t>
  </si>
  <si>
    <t>25-50-11.64N</t>
  </si>
  <si>
    <t>081-24-38.46W</t>
  </si>
  <si>
    <t>25-50-11.58N</t>
  </si>
  <si>
    <t>081-24-38.40W</t>
  </si>
  <si>
    <t>25-50-11.46N</t>
  </si>
  <si>
    <t>25-50-14.16N</t>
  </si>
  <si>
    <t>081-24-36.96W</t>
  </si>
  <si>
    <t>25-50-13.98N</t>
  </si>
  <si>
    <t>081-24-36.54W</t>
  </si>
  <si>
    <t>25-50-13.92N</t>
  </si>
  <si>
    <t>081-24-36.84W</t>
  </si>
  <si>
    <t>25-50-13.80N</t>
  </si>
  <si>
    <t>25-50-13.74N</t>
  </si>
  <si>
    <t>25-50-20.58N</t>
  </si>
  <si>
    <t>25-50-20.52N</t>
  </si>
  <si>
    <t>081-24-28.68W</t>
  </si>
  <si>
    <t>081-24-21.90W</t>
  </si>
  <si>
    <t>081-24-21.84W</t>
  </si>
  <si>
    <t>25-50-27.60N</t>
  </si>
  <si>
    <t>25-50-27.36N</t>
  </si>
  <si>
    <t>081-24-21.00W</t>
  </si>
  <si>
    <t>081-24-20.88W</t>
  </si>
  <si>
    <t>25-50-43.20N</t>
  </si>
  <si>
    <t>25-50-43.38N</t>
  </si>
  <si>
    <t>25-50-43.32N</t>
  </si>
  <si>
    <t>081-24-05.28W</t>
  </si>
  <si>
    <t>25-50-42.84N</t>
  </si>
  <si>
    <t>081-24-04.80W</t>
  </si>
  <si>
    <t>25-50-42.72N</t>
  </si>
  <si>
    <t>081-24-04.86W</t>
  </si>
  <si>
    <t>081-23-47.88W</t>
  </si>
  <si>
    <t>25-50-59.22N</t>
  </si>
  <si>
    <t>081-23-47.40W</t>
  </si>
  <si>
    <t>25-50-58.74N</t>
  </si>
  <si>
    <t>081-23-47.34W</t>
  </si>
  <si>
    <t>25-51-11.10N</t>
  </si>
  <si>
    <t>25-51-11.16N</t>
  </si>
  <si>
    <t>081-23-34.32W</t>
  </si>
  <si>
    <t>25-51-13.92N</t>
  </si>
  <si>
    <t>081-23-31.92W</t>
  </si>
  <si>
    <t>081-23-31.80W</t>
  </si>
  <si>
    <t>081-23-31.98W</t>
  </si>
  <si>
    <t>25-51-12.30N</t>
  </si>
  <si>
    <t>081-23-27.90W</t>
  </si>
  <si>
    <t>081-23-27.78W</t>
  </si>
  <si>
    <t>25-51-12.18N</t>
  </si>
  <si>
    <t>081-23-22.32W</t>
  </si>
  <si>
    <t>25-51-12.12N</t>
  </si>
  <si>
    <t>081-23-19.26W</t>
  </si>
  <si>
    <t>25-51-13.80N</t>
  </si>
  <si>
    <t>081-23-19.20W</t>
  </si>
  <si>
    <t>25-51-16.80N</t>
  </si>
  <si>
    <t>081-23-18.66W</t>
  </si>
  <si>
    <t>081-23-18.60W</t>
  </si>
  <si>
    <t>25-51-16.74N</t>
  </si>
  <si>
    <t>25-51-26.40N</t>
  </si>
  <si>
    <t>25-51-26.28N</t>
  </si>
  <si>
    <t>081-23-20.40W</t>
  </si>
  <si>
    <t>081-23-20.46W</t>
  </si>
  <si>
    <t>25-51-33.36N</t>
  </si>
  <si>
    <t>081-23-13.80W</t>
  </si>
  <si>
    <t>25-51-33.42N</t>
  </si>
  <si>
    <t>081-23-14.04W</t>
  </si>
  <si>
    <t>081-23-13.98W</t>
  </si>
  <si>
    <t>25-51-46.32N</t>
  </si>
  <si>
    <t>081-23-13.92W</t>
  </si>
  <si>
    <t>25-51-46.56N</t>
  </si>
  <si>
    <t>081-23-19.08W</t>
  </si>
  <si>
    <t>081-23-18.96W</t>
  </si>
  <si>
    <t>25-51-49.62N</t>
  </si>
  <si>
    <t>25-51-53.40N</t>
  </si>
  <si>
    <t>081-23-18.48W</t>
  </si>
  <si>
    <t>25-51-53.34N</t>
  </si>
  <si>
    <t>081-23-18.42W</t>
  </si>
  <si>
    <t>081-23-18.36W</t>
  </si>
  <si>
    <t>25-51-53.22N</t>
  </si>
  <si>
    <t>25-51-55.14N</t>
  </si>
  <si>
    <t>25-51-55.38N</t>
  </si>
  <si>
    <t>25-51-55.98N</t>
  </si>
  <si>
    <t>25-51-55.86N</t>
  </si>
  <si>
    <t>25-52-00.72N</t>
  </si>
  <si>
    <t>081-23-08.28W</t>
  </si>
  <si>
    <t>25-52-00.78N</t>
  </si>
  <si>
    <t>25-52-01.02N</t>
  </si>
  <si>
    <t>25-52-02.28N</t>
  </si>
  <si>
    <t>081-23-06.96W</t>
  </si>
  <si>
    <t>081-23-07.02W</t>
  </si>
  <si>
    <t>25-51-07.68N</t>
  </si>
  <si>
    <t>081-23-38.58W</t>
  </si>
  <si>
    <t>25-51-07.14N</t>
  </si>
  <si>
    <t>081-23-38.82W</t>
  </si>
  <si>
    <t>081-23-38.76W</t>
  </si>
  <si>
    <t>25-51-07.20N</t>
  </si>
  <si>
    <t>081-23-38.64W</t>
  </si>
  <si>
    <t>25-51-06.78N</t>
  </si>
  <si>
    <t>081-23-38.52W</t>
  </si>
  <si>
    <t>25-51-06.84N</t>
  </si>
  <si>
    <t>081-23-30.84W</t>
  </si>
  <si>
    <t>25-50-55.98N</t>
  </si>
  <si>
    <t>081-23-31.44W</t>
  </si>
  <si>
    <t>25-50-56.46N</t>
  </si>
  <si>
    <t>081-23-31.26W</t>
  </si>
  <si>
    <t>25-50-48.36N</t>
  </si>
  <si>
    <t>081-23-25.02W</t>
  </si>
  <si>
    <t>081-23-30.66W</t>
  </si>
  <si>
    <t>Mpo  961</t>
  </si>
  <si>
    <t>25-50-47.64N</t>
  </si>
  <si>
    <t>25-50-41.58N</t>
  </si>
  <si>
    <t>081-23-22.86W</t>
  </si>
  <si>
    <t>25-50-47.76N</t>
  </si>
  <si>
    <t>081-23-26.34W</t>
  </si>
  <si>
    <t>F  705</t>
  </si>
  <si>
    <t xml:space="preserve">  705</t>
  </si>
  <si>
    <t>081-23-26.28W</t>
  </si>
  <si>
    <t xml:space="preserve">  692</t>
  </si>
  <si>
    <t>25-50-42.36N</t>
  </si>
  <si>
    <t>081-23-21.00W</t>
  </si>
  <si>
    <t>25-50-47.82N</t>
  </si>
  <si>
    <t>081-23-25.32W</t>
  </si>
  <si>
    <t>Mpo  677</t>
  </si>
  <si>
    <t xml:space="preserve">  677</t>
  </si>
  <si>
    <t>25-50-41.40N</t>
  </si>
  <si>
    <t>081-23-21.72W</t>
  </si>
  <si>
    <t>25-50-39.96N</t>
  </si>
  <si>
    <t>081-23-21.30W</t>
  </si>
  <si>
    <t>25-49-48.30N</t>
  </si>
  <si>
    <t>081-23-31.50W</t>
  </si>
  <si>
    <t>25-49-48.06N</t>
  </si>
  <si>
    <t>081-23-31.32W</t>
  </si>
  <si>
    <t>25-49-47.70N</t>
  </si>
  <si>
    <t>25-49-46.38N</t>
  </si>
  <si>
    <t>081-23-30.06W</t>
  </si>
  <si>
    <t>S  236</t>
  </si>
  <si>
    <t>25-49-46.92N</t>
  </si>
  <si>
    <t>081-23-30.00W</t>
  </si>
  <si>
    <t>081-23-30.90W</t>
  </si>
  <si>
    <t>081-23-29.58W</t>
  </si>
  <si>
    <t>25-50-03.18N</t>
  </si>
  <si>
    <t>081-23-26.40W</t>
  </si>
  <si>
    <t>081-23-26.04W</t>
  </si>
  <si>
    <t>25-50-02.34N</t>
  </si>
  <si>
    <t>25-50-15.96N</t>
  </si>
  <si>
    <t>081-23-20.22W</t>
  </si>
  <si>
    <t>25-50-02.10N</t>
  </si>
  <si>
    <t>081-23-25.56W</t>
  </si>
  <si>
    <t xml:space="preserve">  1485</t>
  </si>
  <si>
    <t>25-50-16.44N</t>
  </si>
  <si>
    <t>081-23-19.38W</t>
  </si>
  <si>
    <t>25-50-32.70N</t>
  </si>
  <si>
    <t>081-23-16.38W</t>
  </si>
  <si>
    <t>25-50-31.26N</t>
  </si>
  <si>
    <t>081-23-15.96W</t>
  </si>
  <si>
    <t>25-50-31.32N</t>
  </si>
  <si>
    <t>25-50-31.44N</t>
  </si>
  <si>
    <t>25-50-31.08N</t>
  </si>
  <si>
    <t>081-23-14.58W</t>
  </si>
  <si>
    <t>081-23-15.12W</t>
  </si>
  <si>
    <t>081-23-15.18W</t>
  </si>
  <si>
    <t>25-50-31.38N</t>
  </si>
  <si>
    <t>081-23-15.00W</t>
  </si>
  <si>
    <t>081-43-35.52W</t>
  </si>
  <si>
    <t>081-43-31.74W</t>
  </si>
  <si>
    <t>25-58-52.32N</t>
  </si>
  <si>
    <t>081-43-30.60W</t>
  </si>
  <si>
    <t>25-58-57.12N</t>
  </si>
  <si>
    <t>25-58-57.00N</t>
  </si>
  <si>
    <t>081-43-29.40W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</si>
</sst>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0.00000"/>
    <numFmt numFmtId="166" formatCode="yyyy\-mm;@"/>
    <numFmt numFmtId="167" formatCode="0.0"/>
    <numFmt numFmtId="168" formatCode="0;;;@"/>
    <numFmt numFmtId="169" formatCode="0.0;;;@"/>
    <numFmt numFmtId="172" formatCode="0.00000;;;@"/>
    <numFmt numFmtId="173" formatCode="0.0000"/>
    <numFmt numFmtId="176" formatCode="0;\-0;;@"/>
    <numFmt numFmtId="177" formatCode="0.000000"/>
    <numFmt numFmtId="178" formatCode="0.0000000"/>
  </numFmts>
  <fonts count="57"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theme="0"/>
      <name val="Arial"/>
      <family val="2"/>
    </font>
    <font>
      <sz val="10"/>
      <color theme="1"/>
      <name val="Arial"/>
      <family val="2"/>
    </font>
    <font>
      <b/>
      <sz val="10"/>
      <color theme="1"/>
      <name val="Arial"/>
      <family val="2"/>
    </font>
    <font>
      <b/>
      <sz val="10"/>
      <name val="Arial"/>
      <family val="2"/>
    </font>
    <font>
      <sz val="10"/>
      <color rgb="FF000000"/>
      <name val="Arial"/>
      <family val="2"/>
    </font>
    <font>
      <b/>
      <sz val="11"/>
      <name val="Arial"/>
      <family val="2"/>
    </font>
    <font>
      <b/>
      <sz val="12"/>
      <name val="Arial"/>
      <family val="2"/>
    </font>
    <font>
      <sz val="11"/>
      <name val="Arial"/>
      <family val="2"/>
    </font>
    <font>
      <sz val="11"/>
      <color rgb="FF000000"/>
      <name val="Calibri"/>
      <family val="2"/>
    </font>
    <font>
      <b/>
      <sz val="11"/>
      <color theme="1"/>
      <name val="Calibri"/>
      <family val="2"/>
      <scheme val="minor"/>
    </font>
    <font>
      <b/>
      <sz val="11"/>
      <color theme="0"/>
      <name val="Calibri"/>
      <family val="2"/>
      <scheme val="minor"/>
    </font>
    <font>
      <b/>
      <sz val="11"/>
      <color theme="0"/>
      <name val="Arial"/>
      <family val="2"/>
    </font>
    <font>
      <sz val="10"/>
      <color theme="0"/>
      <name val="Arial"/>
      <family val="2"/>
    </font>
    <font>
      <sz val="13"/>
      <color theme="1"/>
      <name val="Arial"/>
      <family val="2"/>
    </font>
    <font>
      <b/>
      <sz val="13"/>
      <name val="Arial"/>
      <family val="2"/>
    </font>
    <font>
      <b/>
      <sz val="10"/>
      <color theme="1"/>
      <name val="Arial"/>
      <family val="2"/>
    </font>
    <font>
      <sz val="10"/>
      <color theme="1"/>
      <name val="Arial"/>
      <family val="2"/>
    </font>
    <font>
      <sz val="13"/>
      <color theme="1"/>
      <name val="Arial"/>
      <family val="2"/>
    </font>
    <font>
      <sz val="10"/>
      <color theme="1"/>
      <name val="Arial"/>
      <family val="2"/>
    </font>
    <font>
      <b/>
      <sz val="10"/>
      <color theme="1"/>
      <name val="Arial"/>
      <family val="2"/>
    </font>
    <font>
      <sz val="13"/>
      <color theme="1"/>
      <name val="Arial"/>
      <family val="2"/>
    </font>
    <font>
      <sz val="10"/>
      <color rgb="FF000000"/>
      <name val="Arial"/>
      <family val="2"/>
    </font>
    <font>
      <sz val="11"/>
      <color theme="1"/>
      <name val="Times New Roman"/>
      <family val="1"/>
    </font>
    <font>
      <sz val="11"/>
      <color rgb="FF000000"/>
      <name val="Times New Roman"/>
      <family val="1"/>
    </font>
    <font>
      <b/>
      <sz val="10"/>
      <color theme="1"/>
      <name val="Arial"/>
      <family val="2"/>
    </font>
    <font>
      <sz val="10"/>
      <color theme="1"/>
      <name val="Arial"/>
      <family val="2"/>
    </font>
    <font>
      <sz val="13"/>
      <color theme="1"/>
      <name val="Arial"/>
      <family val="2"/>
    </font>
    <font>
      <sz val="10"/>
      <color rgb="FF000000"/>
      <name val="Arial"/>
      <family val="2"/>
    </font>
    <font>
      <b/>
      <sz val="14"/>
      <name val="Arial"/>
      <family val="2"/>
    </font>
    <font>
      <sz val="10"/>
      <color theme="1"/>
      <name val="Arial"/>
      <family val="2"/>
    </font>
    <font>
      <b/>
      <sz val="10"/>
      <color theme="1"/>
      <name val="Arial"/>
      <family val="2"/>
    </font>
    <font>
      <sz val="13"/>
      <color theme="1"/>
      <name val="Arial"/>
      <family val="2"/>
    </font>
    <font>
      <sz val="10"/>
      <color rgb="FF000000"/>
      <name val="Arial"/>
      <family val="2"/>
    </font>
    <font>
      <sz val="8"/>
      <name val="Arial"/>
      <family val="2"/>
    </font>
    <font>
      <b/>
      <sz val="11"/>
      <color theme="1"/>
      <name val="Times New Roman"/>
      <family val="1"/>
    </font>
    <font>
      <u/>
      <sz val="10"/>
      <color theme="10"/>
      <name val="Arial"/>
      <family val="2"/>
    </font>
    <font>
      <sz val="10"/>
      <color theme="1"/>
      <name val="Arial"/>
      <family val="2"/>
    </font>
    <font>
      <b/>
      <sz val="10"/>
      <color rgb="FF000000"/>
      <name val="Arial"/>
      <family val="2"/>
    </font>
    <font>
      <sz val="10"/>
      <color theme="1"/>
      <name val="Arial"/>
      <family val="2"/>
    </font>
    <font>
      <sz val="10"/>
      <color theme="1"/>
      <name val="Arial"/>
      <family val="2"/>
    </font>
    <font>
      <sz val="10"/>
      <color rgb="FF000000"/>
      <name val="Arial"/>
      <family val="2"/>
    </font>
    <font>
      <sz val="10"/>
      <color theme="1"/>
      <name val="Arial"/>
      <family val="2"/>
    </font>
    <font>
      <sz val="10"/>
      <color rgb="FF000000"/>
      <name val="Arial"/>
      <family val="2"/>
    </font>
    <font>
      <sz val="10"/>
      <color theme="1"/>
      <name val="Arial"/>
      <family val="2"/>
    </font>
    <font>
      <sz val="10"/>
      <color rgb="FFFF0000"/>
      <name val="Arial"/>
      <family val="2"/>
    </font>
    <font>
      <u/>
      <sz val="10"/>
      <color theme="1"/>
      <name val="Arial"/>
      <family val="2"/>
    </font>
    <font>
      <b/>
      <sz val="10"/>
      <color theme="1"/>
      <name val="Arial"/>
      <family val="2"/>
    </font>
    <font>
      <sz val="10"/>
      <color theme="1"/>
      <name val="Arial"/>
      <family val="2"/>
    </font>
    <font>
      <sz val="13"/>
      <color theme="1"/>
      <name val="Arial"/>
      <family val="2"/>
    </font>
    <font>
      <sz val="10"/>
      <color rgb="FF000000"/>
      <name val="Arial"/>
      <family val="2"/>
    </font>
    <font>
      <sz val="10"/>
      <color theme="1"/>
      <name val="Arial"/>
      <family val="2"/>
    </font>
    <font>
      <sz val="12"/>
      <color rgb="FF212529"/>
      <name val="Segoe UI"/>
      <family val="2"/>
    </font>
  </fonts>
  <fills count="9">
    <fill>
      <patternFill patternType="none"/>
    </fill>
    <fill>
      <patternFill patternType="gray125"/>
    </fill>
    <fill>
      <patternFill patternType="solid">
        <fgColor theme="4"/>
        <bgColor theme="4"/>
      </patternFill>
    </fill>
    <fill>
      <patternFill patternType="solid">
        <fgColor theme="5" tint="0.79998168889431442"/>
        <bgColor indexed="64"/>
      </patternFill>
    </fill>
    <fill>
      <patternFill patternType="solid">
        <fgColor theme="4" tint="0.79998168889431442"/>
        <bgColor theme="4" tint="0.79998168889431442"/>
      </patternFill>
    </fill>
    <fill>
      <patternFill patternType="solid">
        <fgColor theme="3"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FFFFFF"/>
        <bgColor indexed="64"/>
      </patternFill>
    </fill>
  </fills>
  <borders count="57">
    <border>
      <left/>
      <right/>
      <top/>
      <bottom/>
      <diagonal/>
    </border>
    <border>
      <left/>
      <right/>
      <top style="thin">
        <color theme="4" tint="0.39997558519241921"/>
      </top>
      <bottom/>
      <diagonal/>
    </border>
    <border>
      <left style="thin">
        <color theme="4" tint="0.39997558519241921"/>
      </left>
      <right/>
      <top style="thin">
        <color theme="4" tint="0.39997558519241921"/>
      </top>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theme="4" tint="0.39997558519241921"/>
      </top>
      <bottom style="thin">
        <color theme="4" tint="0.39997558519241921"/>
      </bottom>
      <diagonal/>
    </border>
    <border>
      <left/>
      <right/>
      <top style="medium">
        <color rgb="FF95B3D7"/>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theme="4" tint="0.39997558519241921"/>
      </right>
      <top style="thin">
        <color indexed="64"/>
      </top>
      <bottom/>
      <diagonal/>
    </border>
    <border>
      <left style="thin">
        <color theme="4" tint="0.39997558519241921"/>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theme="4" tint="0.39997558519241921"/>
      </top>
      <bottom/>
      <diagonal/>
    </border>
    <border>
      <left/>
      <right/>
      <top style="medium">
        <color indexed="64"/>
      </top>
      <bottom style="thin">
        <color theme="4" tint="0.39997558519241921"/>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theme="4" tint="0.39997558519241921"/>
      </bottom>
      <diagonal/>
    </border>
    <border>
      <left/>
      <right/>
      <top/>
      <bottom style="thin">
        <color theme="4" tint="0.39997558519241921"/>
      </bottom>
      <diagonal/>
    </border>
    <border>
      <left style="medium">
        <color indexed="64"/>
      </left>
      <right/>
      <top style="thin">
        <color theme="4" tint="0.39997558519241921"/>
      </top>
      <bottom style="medium">
        <color indexed="64"/>
      </bottom>
      <diagonal/>
    </border>
    <border>
      <left/>
      <right/>
      <top style="thin">
        <color theme="4" tint="0.39997558519241921"/>
      </top>
      <bottom style="medium">
        <color indexed="64"/>
      </bottom>
      <diagonal/>
    </border>
    <border>
      <left/>
      <right style="medium">
        <color indexed="64"/>
      </right>
      <top style="thin">
        <color theme="4" tint="0.39997558519241921"/>
      </top>
      <bottom style="medium">
        <color indexed="64"/>
      </bottom>
      <diagonal/>
    </border>
    <border>
      <left/>
      <right style="medium">
        <color indexed="64"/>
      </right>
      <top style="thin">
        <color theme="4" tint="0.39997558519241921"/>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theme="4" tint="0.39997558519241921"/>
      </bottom>
      <diagonal/>
    </border>
    <border>
      <left/>
      <right style="medium">
        <color indexed="64"/>
      </right>
      <top style="medium">
        <color indexed="64"/>
      </top>
      <bottom style="thin">
        <color theme="4" tint="0.39997558519241921"/>
      </bottom>
      <diagonal/>
    </border>
    <border>
      <left/>
      <right/>
      <top style="double">
        <color theme="4"/>
      </top>
      <bottom/>
      <diagonal/>
    </border>
    <border>
      <left style="medium">
        <color indexed="64"/>
      </left>
      <right/>
      <top style="double">
        <color theme="4"/>
      </top>
      <bottom/>
      <diagonal/>
    </border>
    <border>
      <left style="medium">
        <color rgb="FFDEE2E6"/>
      </left>
      <right style="medium">
        <color rgb="FFDEE2E6"/>
      </right>
      <top style="medium">
        <color rgb="FFDEE2E6"/>
      </top>
      <bottom style="medium">
        <color rgb="FFDEE2E6"/>
      </bottom>
      <diagonal/>
    </border>
  </borders>
  <cellStyleXfs count="8">
    <xf numFmtId="0" fontId="0" fillId="0" borderId="0"/>
    <xf numFmtId="0" fontId="3" fillId="0" borderId="0"/>
    <xf numFmtId="0" fontId="4" fillId="0" borderId="0"/>
    <xf numFmtId="0" fontId="2" fillId="0" borderId="0"/>
    <xf numFmtId="43" fontId="4" fillId="0" borderId="0" applyFont="0" applyFill="0" applyBorder="0" applyAlignment="0" applyProtection="0"/>
    <xf numFmtId="0" fontId="1" fillId="0" borderId="0"/>
    <xf numFmtId="0" fontId="1" fillId="0" borderId="0"/>
    <xf numFmtId="0" fontId="40" fillId="0" borderId="0" applyNumberFormat="0" applyFill="0" applyBorder="0" applyAlignment="0" applyProtection="0"/>
  </cellStyleXfs>
  <cellXfs count="542">
    <xf numFmtId="0" fontId="0" fillId="0" borderId="0" xfId="0"/>
    <xf numFmtId="0" fontId="0" fillId="0" borderId="0" xfId="0" applyAlignment="1">
      <alignment horizontal="center" vertical="center"/>
    </xf>
    <xf numFmtId="0" fontId="0" fillId="0" borderId="0" xfId="0" applyAlignment="1">
      <alignment vertical="center"/>
    </xf>
    <xf numFmtId="0" fontId="8" fillId="0" borderId="0" xfId="0" applyFont="1" applyAlignment="1">
      <alignment vertical="center"/>
    </xf>
    <xf numFmtId="0" fontId="0" fillId="0" borderId="0" xfId="0" applyAlignment="1">
      <alignment vertical="center" wrapText="1"/>
    </xf>
    <xf numFmtId="0" fontId="10" fillId="0" borderId="0" xfId="0" applyFont="1" applyAlignment="1">
      <alignment vertical="center"/>
    </xf>
    <xf numFmtId="0" fontId="0" fillId="0" borderId="0" xfId="0" applyAlignment="1">
      <alignment horizontal="right" vertical="center"/>
    </xf>
    <xf numFmtId="0" fontId="8" fillId="0" borderId="0" xfId="0" applyFont="1" applyAlignment="1" applyProtection="1">
      <alignment vertical="center"/>
      <protection locked="0"/>
    </xf>
    <xf numFmtId="14" fontId="0" fillId="0" borderId="0" xfId="0" applyNumberFormat="1" applyAlignment="1" applyProtection="1">
      <alignment horizontal="left"/>
      <protection locked="0"/>
    </xf>
    <xf numFmtId="0" fontId="0" fillId="0" borderId="0" xfId="0" applyProtection="1">
      <protection locked="0"/>
    </xf>
    <xf numFmtId="0" fontId="0" fillId="0" borderId="0" xfId="0" applyAlignment="1" applyProtection="1">
      <alignment horizontal="center"/>
      <protection locked="0"/>
    </xf>
    <xf numFmtId="49" fontId="0" fillId="0" borderId="0" xfId="0" applyNumberFormat="1" applyProtection="1">
      <protection locked="0"/>
    </xf>
    <xf numFmtId="49" fontId="0" fillId="0" borderId="0" xfId="0" applyNumberFormat="1" applyAlignment="1" applyProtection="1">
      <alignment horizontal="center"/>
      <protection locked="0"/>
    </xf>
    <xf numFmtId="0" fontId="8" fillId="0" borderId="0" xfId="0" applyFont="1" applyProtection="1">
      <protection locked="0"/>
    </xf>
    <xf numFmtId="0" fontId="0" fillId="0" borderId="0" xfId="0" applyAlignment="1" applyProtection="1">
      <alignment vertical="center"/>
      <protection locked="0"/>
    </xf>
    <xf numFmtId="0" fontId="0" fillId="0" borderId="0" xfId="0" applyAlignment="1">
      <alignment horizontal="center" vertical="center" wrapText="1"/>
    </xf>
    <xf numFmtId="168" fontId="0" fillId="0" borderId="0" xfId="0" applyNumberFormat="1" applyAlignment="1" applyProtection="1">
      <alignment horizontal="center"/>
      <protection locked="0"/>
    </xf>
    <xf numFmtId="49" fontId="0" fillId="0" borderId="0" xfId="0" applyNumberFormat="1" applyAlignment="1" applyProtection="1">
      <alignment horizontal="left"/>
      <protection locked="0"/>
    </xf>
    <xf numFmtId="0" fontId="6" fillId="3" borderId="1" xfId="0" applyFont="1" applyFill="1" applyBorder="1" applyAlignment="1">
      <alignment horizontal="center"/>
    </xf>
    <xf numFmtId="0" fontId="17" fillId="0" borderId="0" xfId="0" applyFont="1" applyAlignment="1">
      <alignment wrapText="1"/>
    </xf>
    <xf numFmtId="0" fontId="19" fillId="0" borderId="0" xfId="0" applyFont="1" applyAlignment="1" applyProtection="1">
      <alignment vertical="center"/>
      <protection locked="0"/>
    </xf>
    <xf numFmtId="49" fontId="0" fillId="0" borderId="0" xfId="0" applyNumberFormat="1" applyAlignment="1">
      <alignment horizontal="center" vertical="center"/>
    </xf>
    <xf numFmtId="0" fontId="0" fillId="0" borderId="0" xfId="0" applyAlignment="1">
      <alignment horizontal="center"/>
    </xf>
    <xf numFmtId="164" fontId="13" fillId="3" borderId="1" xfId="3" applyNumberFormat="1" applyFont="1" applyFill="1" applyBorder="1" applyAlignment="1">
      <alignment horizontal="left" vertical="center" wrapText="1"/>
    </xf>
    <xf numFmtId="0" fontId="13" fillId="3" borderId="1" xfId="3" applyFont="1" applyFill="1" applyBorder="1" applyAlignment="1">
      <alignment horizontal="left" vertical="center" wrapText="1"/>
    </xf>
    <xf numFmtId="164" fontId="13" fillId="3" borderId="13" xfId="3" applyNumberFormat="1" applyFont="1" applyFill="1" applyBorder="1" applyAlignment="1">
      <alignment horizontal="left" vertical="center" wrapText="1"/>
    </xf>
    <xf numFmtId="0" fontId="13" fillId="3" borderId="13" xfId="3" applyFont="1" applyFill="1" applyBorder="1" applyAlignment="1">
      <alignment horizontal="left" vertical="center" wrapText="1"/>
    </xf>
    <xf numFmtId="0" fontId="5" fillId="0" borderId="4" xfId="0"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4" xfId="0" applyFont="1" applyBorder="1" applyAlignment="1">
      <alignment horizontal="left" vertical="center" wrapText="1"/>
    </xf>
    <xf numFmtId="0" fontId="16" fillId="0" borderId="4" xfId="0" applyFont="1" applyBorder="1" applyAlignment="1">
      <alignment horizontal="center" vertical="center" wrapText="1"/>
    </xf>
    <xf numFmtId="0" fontId="16" fillId="0" borderId="17" xfId="0" applyFont="1" applyBorder="1" applyAlignment="1">
      <alignment horizontal="center" vertical="center" wrapText="1"/>
    </xf>
    <xf numFmtId="0" fontId="5" fillId="0" borderId="4" xfId="0" applyFont="1" applyBorder="1" applyAlignment="1" applyProtection="1">
      <alignment horizontal="center" vertical="center" wrapText="1"/>
      <protection locked="0"/>
    </xf>
    <xf numFmtId="49" fontId="5" fillId="0" borderId="4" xfId="0" applyNumberFormat="1" applyFont="1" applyBorder="1" applyAlignment="1" applyProtection="1">
      <alignment horizontal="center" vertical="center" wrapText="1"/>
      <protection locked="0"/>
    </xf>
    <xf numFmtId="166" fontId="6" fillId="0" borderId="1" xfId="0" applyNumberFormat="1" applyFont="1" applyBorder="1" applyAlignment="1" applyProtection="1">
      <alignment horizontal="center" vertical="center"/>
      <protection locked="0"/>
    </xf>
    <xf numFmtId="49" fontId="6" fillId="0" borderId="1" xfId="0" applyNumberFormat="1" applyFont="1" applyBorder="1" applyAlignment="1" applyProtection="1">
      <alignment horizontal="center" vertical="center"/>
      <protection locked="0"/>
    </xf>
    <xf numFmtId="168" fontId="6" fillId="0" borderId="1" xfId="0" applyNumberFormat="1" applyFont="1" applyBorder="1" applyAlignment="1" applyProtection="1">
      <alignment horizontal="center" vertical="center"/>
      <protection locked="0"/>
    </xf>
    <xf numFmtId="0" fontId="20" fillId="0" borderId="1" xfId="0" applyFont="1" applyBorder="1" applyAlignment="1" applyProtection="1">
      <alignment horizontal="center" vertical="center"/>
      <protection locked="0"/>
    </xf>
    <xf numFmtId="168" fontId="22" fillId="0" borderId="1" xfId="0" applyNumberFormat="1" applyFont="1" applyBorder="1" applyAlignment="1" applyProtection="1">
      <alignment horizontal="center" vertical="center"/>
      <protection locked="0"/>
    </xf>
    <xf numFmtId="166" fontId="21" fillId="0" borderId="1" xfId="0" applyNumberFormat="1" applyFont="1" applyBorder="1" applyAlignment="1" applyProtection="1">
      <alignment horizontal="center" vertical="center"/>
      <protection locked="0"/>
    </xf>
    <xf numFmtId="49" fontId="21" fillId="0" borderId="1" xfId="0" applyNumberFormat="1" applyFont="1" applyBorder="1" applyAlignment="1" applyProtection="1">
      <alignment horizontal="center" vertical="center"/>
      <protection locked="0"/>
    </xf>
    <xf numFmtId="168" fontId="21" fillId="0" borderId="1" xfId="0" applyNumberFormat="1" applyFont="1" applyBorder="1" applyAlignment="1" applyProtection="1">
      <alignment horizontal="center" vertical="center"/>
      <protection locked="0"/>
    </xf>
    <xf numFmtId="0" fontId="6" fillId="0" borderId="1" xfId="0" applyFont="1" applyBorder="1" applyAlignment="1">
      <alignment horizontal="center" vertical="center"/>
    </xf>
    <xf numFmtId="0" fontId="0" fillId="0" borderId="0" xfId="0" applyAlignment="1" applyProtection="1">
      <alignment wrapText="1"/>
      <protection locked="0"/>
    </xf>
    <xf numFmtId="14" fontId="8" fillId="0" borderId="0" xfId="0" applyNumberFormat="1" applyFont="1" applyAlignment="1" applyProtection="1">
      <alignment horizontal="left"/>
      <protection locked="0"/>
    </xf>
    <xf numFmtId="0" fontId="7" fillId="0" borderId="1" xfId="0" applyFont="1" applyBorder="1" applyAlignment="1" applyProtection="1">
      <alignment horizontal="center" vertical="center"/>
      <protection locked="0"/>
    </xf>
    <xf numFmtId="168" fontId="18" fillId="0" borderId="1" xfId="0" applyNumberFormat="1" applyFont="1" applyBorder="1" applyAlignment="1" applyProtection="1">
      <alignment horizontal="center" vertical="center"/>
      <protection locked="0"/>
    </xf>
    <xf numFmtId="49" fontId="9" fillId="0" borderId="1" xfId="0" applyNumberFormat="1" applyFont="1" applyBorder="1" applyAlignment="1" applyProtection="1">
      <alignment horizontal="center" vertical="center"/>
      <protection locked="0"/>
    </xf>
    <xf numFmtId="168" fontId="18" fillId="0" borderId="1" xfId="0" applyNumberFormat="1" applyFont="1" applyBorder="1" applyAlignment="1" applyProtection="1">
      <alignment horizontal="center" vertical="center" wrapText="1"/>
      <protection locked="0"/>
    </xf>
    <xf numFmtId="49" fontId="6" fillId="0" borderId="1" xfId="0" applyNumberFormat="1" applyFont="1" applyBorder="1" applyAlignment="1" applyProtection="1">
      <alignment horizontal="left" vertical="center" wrapText="1"/>
      <protection locked="0"/>
    </xf>
    <xf numFmtId="168" fontId="7" fillId="0" borderId="1" xfId="0" applyNumberFormat="1" applyFont="1" applyBorder="1" applyAlignment="1" applyProtection="1">
      <alignment horizontal="center" vertical="center"/>
      <protection locked="0"/>
    </xf>
    <xf numFmtId="49" fontId="6" fillId="0" borderId="1" xfId="0" applyNumberFormat="1" applyFont="1" applyBorder="1" applyAlignment="1" applyProtection="1">
      <alignment vertical="center" wrapText="1"/>
      <protection locked="0"/>
    </xf>
    <xf numFmtId="0" fontId="13" fillId="0" borderId="1" xfId="0" applyFont="1" applyBorder="1" applyAlignment="1" applyProtection="1">
      <alignment horizontal="center" vertical="center" wrapText="1"/>
      <protection locked="0"/>
    </xf>
    <xf numFmtId="49" fontId="6" fillId="0" borderId="14" xfId="0" applyNumberFormat="1" applyFont="1" applyBorder="1" applyAlignment="1" applyProtection="1">
      <alignment horizontal="center" vertical="center"/>
      <protection locked="0"/>
    </xf>
    <xf numFmtId="169" fontId="18" fillId="0" borderId="1" xfId="0" applyNumberFormat="1" applyFont="1" applyBorder="1" applyAlignment="1" applyProtection="1">
      <alignment horizontal="center" vertical="center"/>
      <protection locked="0"/>
    </xf>
    <xf numFmtId="0" fontId="6" fillId="3" borderId="1" xfId="0" applyFont="1" applyFill="1" applyBorder="1" applyAlignment="1">
      <alignment horizontal="center" vertical="center"/>
    </xf>
    <xf numFmtId="173" fontId="9" fillId="3" borderId="1" xfId="0" applyNumberFormat="1" applyFont="1" applyFill="1" applyBorder="1" applyAlignment="1">
      <alignment horizontal="center" vertical="center"/>
    </xf>
    <xf numFmtId="168" fontId="9" fillId="3" borderId="1" xfId="0" applyNumberFormat="1" applyFont="1" applyFill="1" applyBorder="1" applyAlignment="1">
      <alignment horizontal="center" vertical="center"/>
    </xf>
    <xf numFmtId="168" fontId="6" fillId="3" borderId="1" xfId="0" applyNumberFormat="1" applyFont="1" applyFill="1" applyBorder="1" applyAlignment="1">
      <alignment horizontal="center" vertical="center"/>
    </xf>
    <xf numFmtId="168" fontId="6" fillId="3" borderId="1" xfId="0" applyNumberFormat="1" applyFont="1" applyFill="1" applyBorder="1" applyAlignment="1">
      <alignment horizontal="left" vertical="center"/>
    </xf>
    <xf numFmtId="1" fontId="6" fillId="3" borderId="1" xfId="0" applyNumberFormat="1" applyFont="1" applyFill="1" applyBorder="1" applyAlignment="1">
      <alignment horizontal="center" vertical="center"/>
    </xf>
    <xf numFmtId="49" fontId="0" fillId="0" borderId="1" xfId="0" applyNumberFormat="1" applyBorder="1" applyAlignment="1" applyProtection="1">
      <alignment horizontal="center" vertical="center"/>
      <protection locked="0"/>
    </xf>
    <xf numFmtId="0" fontId="21" fillId="0" borderId="1" xfId="0" applyFont="1" applyBorder="1" applyAlignment="1">
      <alignment horizontal="center" vertical="center"/>
    </xf>
    <xf numFmtId="0" fontId="24" fillId="0" borderId="1" xfId="0" applyFont="1" applyBorder="1" applyAlignment="1" applyProtection="1">
      <alignment horizontal="center" vertical="center"/>
      <protection locked="0"/>
    </xf>
    <xf numFmtId="168" fontId="25" fillId="0" borderId="1" xfId="0" applyNumberFormat="1" applyFont="1" applyBorder="1" applyAlignment="1" applyProtection="1">
      <alignment horizontal="center" vertical="center"/>
      <protection locked="0"/>
    </xf>
    <xf numFmtId="166" fontId="23" fillId="0" borderId="1" xfId="0" applyNumberFormat="1" applyFont="1" applyBorder="1" applyAlignment="1" applyProtection="1">
      <alignment horizontal="center" vertical="center"/>
      <protection locked="0"/>
    </xf>
    <xf numFmtId="49" fontId="23" fillId="0" borderId="1" xfId="0" applyNumberFormat="1" applyFont="1" applyBorder="1" applyAlignment="1" applyProtection="1">
      <alignment horizontal="center" vertical="center"/>
      <protection locked="0"/>
    </xf>
    <xf numFmtId="49" fontId="26" fillId="0" borderId="1" xfId="0" applyNumberFormat="1" applyFont="1" applyBorder="1" applyAlignment="1" applyProtection="1">
      <alignment horizontal="center" vertical="center"/>
      <protection locked="0"/>
    </xf>
    <xf numFmtId="168" fontId="23" fillId="0" borderId="1" xfId="0" applyNumberFormat="1" applyFont="1" applyBorder="1" applyAlignment="1" applyProtection="1">
      <alignment horizontal="center" vertical="center"/>
      <protection locked="0"/>
    </xf>
    <xf numFmtId="49" fontId="13" fillId="0" borderId="1" xfId="0" applyNumberFormat="1" applyFont="1" applyBorder="1" applyAlignment="1" applyProtection="1">
      <alignment vertical="center" wrapText="1"/>
      <protection locked="0"/>
    </xf>
    <xf numFmtId="49" fontId="23" fillId="0" borderId="1" xfId="0" applyNumberFormat="1" applyFont="1" applyBorder="1" applyAlignment="1" applyProtection="1">
      <alignment horizontal="left" vertical="center" wrapText="1"/>
      <protection locked="0"/>
    </xf>
    <xf numFmtId="49" fontId="0" fillId="0" borderId="1" xfId="0" applyNumberFormat="1" applyBorder="1" applyAlignment="1" applyProtection="1">
      <alignment horizontal="left" vertical="center" wrapText="1"/>
      <protection locked="0"/>
    </xf>
    <xf numFmtId="49" fontId="0" fillId="0" borderId="0" xfId="0" applyNumberFormat="1" applyAlignment="1" applyProtection="1">
      <alignment horizontal="center" vertical="center"/>
      <protection locked="0"/>
    </xf>
    <xf numFmtId="49" fontId="15" fillId="0" borderId="0" xfId="0" applyNumberFormat="1" applyFont="1" applyAlignment="1">
      <alignment horizontal="center" vertical="center" wrapText="1"/>
    </xf>
    <xf numFmtId="0" fontId="12" fillId="0" borderId="0" xfId="0" applyFont="1" applyAlignment="1">
      <alignment vertical="center"/>
    </xf>
    <xf numFmtId="0" fontId="13" fillId="3" borderId="1" xfId="3" applyFont="1" applyFill="1" applyBorder="1" applyAlignment="1">
      <alignment horizontal="center" vertical="center" wrapText="1"/>
    </xf>
    <xf numFmtId="0" fontId="6" fillId="0" borderId="1" xfId="0" applyFont="1" applyBorder="1" applyAlignment="1">
      <alignment horizontal="center"/>
    </xf>
    <xf numFmtId="49" fontId="6" fillId="0" borderId="1" xfId="0" applyNumberFormat="1" applyFont="1" applyBorder="1"/>
    <xf numFmtId="49" fontId="0" fillId="0" borderId="0" xfId="0" applyNumberFormat="1" applyAlignment="1" applyProtection="1">
      <alignment vertical="center"/>
      <protection locked="0"/>
    </xf>
    <xf numFmtId="0" fontId="6" fillId="3" borderId="1" xfId="0" applyFont="1" applyFill="1" applyBorder="1" applyAlignment="1">
      <alignment vertical="center"/>
    </xf>
    <xf numFmtId="176" fontId="0" fillId="0" borderId="0" xfId="0" applyNumberFormat="1" applyProtection="1">
      <protection locked="0"/>
    </xf>
    <xf numFmtId="176" fontId="5" fillId="0" borderId="4" xfId="0" applyNumberFormat="1" applyFont="1" applyBorder="1" applyAlignment="1">
      <alignment horizontal="center" vertical="center" wrapText="1"/>
    </xf>
    <xf numFmtId="176" fontId="6" fillId="3" borderId="1" xfId="0" applyNumberFormat="1" applyFont="1" applyFill="1" applyBorder="1" applyAlignment="1">
      <alignment horizontal="center" vertical="center"/>
    </xf>
    <xf numFmtId="176" fontId="8" fillId="0" borderId="0" xfId="0" applyNumberFormat="1" applyFont="1" applyProtection="1">
      <protection locked="0"/>
    </xf>
    <xf numFmtId="0" fontId="0" fillId="0" borderId="0" xfId="0" applyAlignment="1" applyProtection="1">
      <alignment vertical="center" wrapText="1"/>
      <protection locked="0"/>
    </xf>
    <xf numFmtId="0" fontId="0" fillId="3" borderId="0" xfId="0" applyFill="1" applyAlignment="1">
      <alignment horizontal="center" vertical="center"/>
    </xf>
    <xf numFmtId="0" fontId="0" fillId="3" borderId="9" xfId="0" applyFill="1" applyBorder="1" applyAlignment="1">
      <alignment horizontal="center" vertical="center"/>
    </xf>
    <xf numFmtId="176" fontId="0" fillId="0" borderId="0" xfId="0" applyNumberFormat="1" applyAlignment="1" applyProtection="1">
      <alignment vertical="center"/>
      <protection locked="0"/>
    </xf>
    <xf numFmtId="168" fontId="0" fillId="0" borderId="0" xfId="0" applyNumberFormat="1" applyAlignment="1" applyProtection="1">
      <alignment horizontal="left"/>
      <protection locked="0"/>
    </xf>
    <xf numFmtId="0" fontId="6" fillId="3" borderId="1" xfId="0" applyFont="1" applyFill="1" applyBorder="1" applyAlignment="1">
      <alignment horizontal="left" vertical="center"/>
    </xf>
    <xf numFmtId="0" fontId="29" fillId="0" borderId="1" xfId="0" applyFont="1" applyBorder="1" applyAlignment="1" applyProtection="1">
      <alignment horizontal="center" vertical="center"/>
      <protection locked="0"/>
    </xf>
    <xf numFmtId="0" fontId="30" fillId="0" borderId="1" xfId="0" applyFont="1" applyBorder="1" applyAlignment="1">
      <alignment horizontal="center" vertical="center"/>
    </xf>
    <xf numFmtId="168" fontId="31" fillId="0" borderId="1" xfId="0" applyNumberFormat="1" applyFont="1" applyBorder="1" applyAlignment="1" applyProtection="1">
      <alignment horizontal="center" vertical="center"/>
      <protection locked="0"/>
    </xf>
    <xf numFmtId="166" fontId="30" fillId="0" borderId="1" xfId="0" applyNumberFormat="1" applyFont="1" applyBorder="1" applyAlignment="1" applyProtection="1">
      <alignment horizontal="center" vertical="center"/>
      <protection locked="0"/>
    </xf>
    <xf numFmtId="49" fontId="30" fillId="0" borderId="1" xfId="0" applyNumberFormat="1" applyFont="1" applyBorder="1" applyAlignment="1" applyProtection="1">
      <alignment horizontal="center" vertical="center"/>
      <protection locked="0"/>
    </xf>
    <xf numFmtId="49" fontId="30" fillId="0" borderId="1" xfId="0" applyNumberFormat="1" applyFont="1" applyBorder="1" applyAlignment="1" applyProtection="1">
      <alignment horizontal="left" vertical="center" wrapText="1"/>
      <protection locked="0"/>
    </xf>
    <xf numFmtId="49" fontId="32" fillId="0" borderId="1" xfId="0" applyNumberFormat="1" applyFont="1" applyBorder="1" applyAlignment="1" applyProtection="1">
      <alignment horizontal="center" vertical="center"/>
      <protection locked="0"/>
    </xf>
    <xf numFmtId="168" fontId="30" fillId="0" borderId="1" xfId="0" applyNumberFormat="1" applyFont="1" applyBorder="1" applyAlignment="1" applyProtection="1">
      <alignment horizontal="center" vertical="center"/>
      <protection locked="0"/>
    </xf>
    <xf numFmtId="0" fontId="30" fillId="0" borderId="1" xfId="0" applyFont="1" applyBorder="1" applyAlignment="1">
      <alignment horizontal="center" vertical="center" wrapText="1"/>
    </xf>
    <xf numFmtId="0" fontId="30" fillId="3" borderId="1" xfId="0" applyFont="1" applyFill="1" applyBorder="1" applyAlignment="1">
      <alignment vertical="center"/>
    </xf>
    <xf numFmtId="49" fontId="15" fillId="0" borderId="18" xfId="0" applyNumberFormat="1" applyFont="1" applyBorder="1" applyAlignment="1">
      <alignment horizontal="center" vertical="center" wrapText="1"/>
    </xf>
    <xf numFmtId="49" fontId="6" fillId="0" borderId="1" xfId="0" applyNumberFormat="1" applyFont="1" applyBorder="1" applyAlignment="1">
      <alignment horizontal="center" vertical="center"/>
    </xf>
    <xf numFmtId="167" fontId="6" fillId="0" borderId="2" xfId="0" applyNumberFormat="1" applyFont="1" applyBorder="1" applyAlignment="1">
      <alignment horizontal="center" vertical="center"/>
    </xf>
    <xf numFmtId="167" fontId="30" fillId="0" borderId="2" xfId="0" applyNumberFormat="1" applyFont="1" applyBorder="1" applyAlignment="1">
      <alignment horizontal="center" vertical="center"/>
    </xf>
    <xf numFmtId="0" fontId="5" fillId="0" borderId="18" xfId="0" applyFont="1" applyBorder="1" applyAlignment="1">
      <alignment horizontal="center" vertical="center" wrapText="1"/>
    </xf>
    <xf numFmtId="0" fontId="5" fillId="0" borderId="0" xfId="0" applyFont="1" applyAlignment="1">
      <alignment horizontal="center" vertical="center" wrapText="1"/>
    </xf>
    <xf numFmtId="49" fontId="15" fillId="0" borderId="0" xfId="0" applyNumberFormat="1" applyFont="1" applyAlignment="1">
      <alignment horizontal="left" vertical="center" wrapText="1"/>
    </xf>
    <xf numFmtId="0" fontId="6" fillId="0" borderId="2" xfId="0" applyFont="1" applyBorder="1" applyAlignment="1">
      <alignment horizontal="center" vertical="center"/>
    </xf>
    <xf numFmtId="167" fontId="6" fillId="0" borderId="1" xfId="0" applyNumberFormat="1" applyFont="1" applyBorder="1" applyAlignment="1">
      <alignment horizontal="center" vertical="center"/>
    </xf>
    <xf numFmtId="49" fontId="6" fillId="0" borderId="1" xfId="0" applyNumberFormat="1" applyFont="1" applyBorder="1" applyAlignment="1">
      <alignment vertical="center"/>
    </xf>
    <xf numFmtId="0" fontId="0" fillId="0" borderId="0" xfId="0" applyAlignment="1">
      <alignment horizontal="left"/>
    </xf>
    <xf numFmtId="0" fontId="0" fillId="3" borderId="23" xfId="0" applyFill="1" applyBorder="1" applyAlignment="1">
      <alignment horizontal="center" vertical="center"/>
    </xf>
    <xf numFmtId="0" fontId="0" fillId="3" borderId="25" xfId="0" applyFill="1" applyBorder="1" applyAlignment="1">
      <alignment horizontal="center" vertical="center"/>
    </xf>
    <xf numFmtId="0" fontId="8" fillId="0" borderId="0" xfId="0" applyFont="1" applyAlignment="1" applyProtection="1">
      <alignment horizontal="center" vertical="center"/>
      <protection locked="0"/>
    </xf>
    <xf numFmtId="0" fontId="0" fillId="0" borderId="0" xfId="0" applyAlignment="1" applyProtection="1">
      <alignment horizontal="left" vertical="center"/>
      <protection locked="0"/>
    </xf>
    <xf numFmtId="0" fontId="0" fillId="0" borderId="0" xfId="0" applyAlignment="1">
      <alignment horizontal="left" vertical="center"/>
    </xf>
    <xf numFmtId="0" fontId="33" fillId="0" borderId="0" xfId="0" applyFont="1" applyAlignment="1">
      <alignment vertical="center" wrapText="1"/>
    </xf>
    <xf numFmtId="49" fontId="6" fillId="0" borderId="1" xfId="0" applyNumberFormat="1" applyFont="1" applyBorder="1" applyAlignment="1" applyProtection="1">
      <alignment horizontal="center" vertical="center" wrapText="1"/>
      <protection locked="0"/>
    </xf>
    <xf numFmtId="49" fontId="23" fillId="0" borderId="1" xfId="0" applyNumberFormat="1" applyFont="1" applyBorder="1" applyAlignment="1" applyProtection="1">
      <alignment horizontal="center" vertical="center" wrapText="1"/>
      <protection locked="0"/>
    </xf>
    <xf numFmtId="49" fontId="30" fillId="0" borderId="1" xfId="0" applyNumberFormat="1" applyFont="1" applyBorder="1" applyAlignment="1" applyProtection="1">
      <alignment horizontal="center" vertical="center" wrapText="1"/>
      <protection locked="0"/>
    </xf>
    <xf numFmtId="49" fontId="0" fillId="0" borderId="1" xfId="0" applyNumberFormat="1" applyBorder="1" applyAlignment="1" applyProtection="1">
      <alignment horizontal="center" vertical="center" wrapText="1"/>
      <protection locked="0"/>
    </xf>
    <xf numFmtId="49" fontId="13" fillId="0" borderId="1" xfId="0" applyNumberFormat="1" applyFont="1" applyBorder="1" applyAlignment="1" applyProtection="1">
      <alignment horizontal="center" vertical="center" wrapText="1"/>
      <protection locked="0"/>
    </xf>
    <xf numFmtId="0" fontId="0" fillId="0" borderId="22" xfId="0" applyBorder="1" applyAlignment="1" applyProtection="1">
      <alignment vertical="center"/>
      <protection locked="0"/>
    </xf>
    <xf numFmtId="14" fontId="0" fillId="0" borderId="0" xfId="0" applyNumberFormat="1" applyAlignment="1">
      <alignment horizontal="left"/>
    </xf>
    <xf numFmtId="49" fontId="34" fillId="0" borderId="1" xfId="0" applyNumberFormat="1" applyFont="1" applyBorder="1" applyAlignment="1">
      <alignment horizontal="center" vertical="center"/>
    </xf>
    <xf numFmtId="0" fontId="34" fillId="0" borderId="2" xfId="0" applyFont="1" applyBorder="1" applyAlignment="1">
      <alignment horizontal="center" vertical="center"/>
    </xf>
    <xf numFmtId="0" fontId="34" fillId="0" borderId="1" xfId="0" applyFont="1" applyBorder="1" applyAlignment="1">
      <alignment horizontal="center"/>
    </xf>
    <xf numFmtId="0" fontId="34" fillId="0" borderId="1" xfId="0" applyFont="1" applyBorder="1" applyAlignment="1">
      <alignment horizontal="center" vertical="center"/>
    </xf>
    <xf numFmtId="167" fontId="34" fillId="0" borderId="2" xfId="0" applyNumberFormat="1" applyFont="1" applyBorder="1" applyAlignment="1">
      <alignment horizontal="center" vertical="center"/>
    </xf>
    <xf numFmtId="0" fontId="35" fillId="0" borderId="1" xfId="0" applyFont="1" applyBorder="1" applyAlignment="1" applyProtection="1">
      <alignment horizontal="center" vertical="center"/>
      <protection locked="0"/>
    </xf>
    <xf numFmtId="168" fontId="36" fillId="0" borderId="1" xfId="0" applyNumberFormat="1" applyFont="1" applyBorder="1" applyAlignment="1" applyProtection="1">
      <alignment horizontal="center" vertical="center"/>
      <protection locked="0"/>
    </xf>
    <xf numFmtId="166" fontId="34" fillId="0" borderId="1" xfId="0" applyNumberFormat="1" applyFont="1" applyBorder="1" applyAlignment="1" applyProtection="1">
      <alignment horizontal="center" vertical="center"/>
      <protection locked="0"/>
    </xf>
    <xf numFmtId="49" fontId="34" fillId="0" borderId="1" xfId="0" applyNumberFormat="1" applyFont="1" applyBorder="1" applyAlignment="1" applyProtection="1">
      <alignment horizontal="center" vertical="center"/>
      <protection locked="0"/>
    </xf>
    <xf numFmtId="49" fontId="34" fillId="0" borderId="1" xfId="0" applyNumberFormat="1" applyFont="1" applyBorder="1" applyAlignment="1" applyProtection="1">
      <alignment horizontal="left" vertical="center" wrapText="1"/>
      <protection locked="0"/>
    </xf>
    <xf numFmtId="49" fontId="34" fillId="0" borderId="1" xfId="0" applyNumberFormat="1"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protection locked="0"/>
    </xf>
    <xf numFmtId="168" fontId="34" fillId="0" borderId="1" xfId="0" applyNumberFormat="1" applyFont="1" applyBorder="1" applyAlignment="1" applyProtection="1">
      <alignment horizontal="center" vertical="center"/>
      <protection locked="0"/>
    </xf>
    <xf numFmtId="49" fontId="6" fillId="4" borderId="15" xfId="0" applyNumberFormat="1" applyFont="1" applyFill="1" applyBorder="1" applyAlignment="1">
      <alignment horizontal="center" vertical="center"/>
    </xf>
    <xf numFmtId="167" fontId="6" fillId="4" borderId="15" xfId="0" applyNumberFormat="1" applyFont="1" applyFill="1" applyBorder="1" applyAlignment="1">
      <alignment horizontal="center" vertical="center"/>
    </xf>
    <xf numFmtId="0" fontId="6" fillId="4" borderId="15" xfId="0" applyFont="1" applyFill="1" applyBorder="1" applyAlignment="1">
      <alignment horizontal="center" vertical="center"/>
    </xf>
    <xf numFmtId="0" fontId="6" fillId="4" borderId="13" xfId="0" applyFont="1" applyFill="1" applyBorder="1" applyAlignment="1">
      <alignment horizontal="center"/>
    </xf>
    <xf numFmtId="49" fontId="6" fillId="4" borderId="13" xfId="0" applyNumberFormat="1" applyFont="1" applyFill="1" applyBorder="1"/>
    <xf numFmtId="0" fontId="11" fillId="0" borderId="0" xfId="0" applyFont="1" applyAlignment="1">
      <alignment horizontal="left" vertical="center"/>
    </xf>
    <xf numFmtId="49" fontId="6" fillId="0" borderId="1" xfId="0" quotePrefix="1" applyNumberFormat="1" applyFont="1" applyBorder="1" applyAlignment="1" applyProtection="1">
      <alignment horizontal="center" vertical="center" wrapText="1"/>
      <protection locked="0"/>
    </xf>
    <xf numFmtId="0" fontId="8" fillId="0" borderId="0" xfId="0" applyFont="1" applyAlignment="1">
      <alignment horizontal="center" vertical="center"/>
    </xf>
    <xf numFmtId="0" fontId="8" fillId="0" borderId="0" xfId="0" applyFont="1" applyAlignment="1" applyProtection="1">
      <alignment horizontal="left" vertical="center"/>
      <protection locked="0"/>
    </xf>
    <xf numFmtId="0" fontId="6" fillId="0" borderId="1" xfId="0" applyFont="1" applyBorder="1" applyAlignment="1">
      <alignment horizontal="center" vertical="center" wrapText="1"/>
    </xf>
    <xf numFmtId="49" fontId="5" fillId="0" borderId="0" xfId="0" applyNumberFormat="1" applyFont="1" applyAlignment="1" applyProtection="1">
      <alignment horizontal="center" vertical="center" wrapText="1"/>
      <protection locked="0"/>
    </xf>
    <xf numFmtId="0" fontId="6" fillId="3" borderId="20" xfId="0" applyFont="1" applyFill="1" applyBorder="1" applyAlignment="1">
      <alignment horizontal="center" vertical="center"/>
    </xf>
    <xf numFmtId="0" fontId="6" fillId="3" borderId="19" xfId="0" applyFont="1" applyFill="1" applyBorder="1" applyAlignment="1">
      <alignment horizontal="center" vertical="center"/>
    </xf>
    <xf numFmtId="0" fontId="6" fillId="3" borderId="29" xfId="0" applyFont="1" applyFill="1" applyBorder="1" applyAlignment="1">
      <alignment horizontal="center" vertical="center"/>
    </xf>
    <xf numFmtId="1" fontId="6" fillId="3" borderId="20"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0" fillId="0" borderId="0" xfId="0" applyAlignment="1">
      <alignment vertical="top"/>
    </xf>
    <xf numFmtId="0" fontId="8" fillId="3" borderId="27" xfId="0" applyFont="1" applyFill="1" applyBorder="1" applyAlignment="1">
      <alignment horizontal="center" vertical="center"/>
    </xf>
    <xf numFmtId="0" fontId="6" fillId="0" borderId="1" xfId="0" applyFont="1" applyBorder="1" applyAlignment="1">
      <alignment vertical="center"/>
    </xf>
    <xf numFmtId="0" fontId="27" fillId="0" borderId="1" xfId="0" applyFont="1" applyBorder="1" applyAlignment="1">
      <alignment horizontal="center" vertical="center"/>
    </xf>
    <xf numFmtId="176" fontId="6" fillId="3" borderId="1" xfId="4" applyNumberFormat="1" applyFont="1" applyFill="1" applyBorder="1" applyAlignment="1">
      <alignment horizontal="center" vertical="center"/>
    </xf>
    <xf numFmtId="0" fontId="8" fillId="0" borderId="23" xfId="0" applyFont="1" applyBorder="1" applyAlignment="1" applyProtection="1">
      <alignment vertical="center"/>
      <protection locked="0"/>
    </xf>
    <xf numFmtId="0" fontId="8" fillId="0" borderId="23" xfId="0" applyFont="1" applyBorder="1" applyAlignment="1">
      <alignment vertical="center"/>
    </xf>
    <xf numFmtId="0" fontId="8" fillId="0" borderId="28" xfId="0" applyFont="1" applyBorder="1" applyAlignment="1" applyProtection="1">
      <alignment vertical="center"/>
      <protection locked="0"/>
    </xf>
    <xf numFmtId="0" fontId="8" fillId="0" borderId="22" xfId="0" applyFont="1" applyBorder="1" applyAlignment="1" applyProtection="1">
      <alignment vertical="center"/>
      <protection locked="0"/>
    </xf>
    <xf numFmtId="0" fontId="8" fillId="0" borderId="22" xfId="0" applyFont="1" applyBorder="1" applyAlignment="1">
      <alignment vertical="center"/>
    </xf>
    <xf numFmtId="0" fontId="8" fillId="0" borderId="22" xfId="0" applyFont="1" applyBorder="1" applyAlignment="1">
      <alignment horizontal="center" vertical="center"/>
    </xf>
    <xf numFmtId="0" fontId="0" fillId="0" borderId="22" xfId="0" applyBorder="1" applyAlignment="1" applyProtection="1">
      <alignment horizontal="center" vertical="center"/>
      <protection locked="0"/>
    </xf>
    <xf numFmtId="0" fontId="8" fillId="0" borderId="26" xfId="0" applyFont="1" applyBorder="1" applyAlignment="1" applyProtection="1">
      <alignment horizontal="center" vertical="center"/>
      <protection locked="0"/>
    </xf>
    <xf numFmtId="0" fontId="8" fillId="3" borderId="28" xfId="0" applyFont="1" applyFill="1" applyBorder="1" applyAlignment="1">
      <alignment horizontal="center" vertical="center"/>
    </xf>
    <xf numFmtId="0" fontId="0" fillId="0" borderId="24" xfId="0" applyBorder="1" applyAlignment="1" applyProtection="1">
      <alignment horizontal="center" vertical="center"/>
      <protection locked="0"/>
    </xf>
    <xf numFmtId="0" fontId="15" fillId="2" borderId="37"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7" fillId="0" borderId="0" xfId="0" applyFont="1" applyAlignment="1">
      <alignment vertical="center"/>
    </xf>
    <xf numFmtId="0" fontId="39" fillId="0" borderId="0" xfId="0" applyFont="1" applyAlignment="1">
      <alignment horizontal="center" vertical="center"/>
    </xf>
    <xf numFmtId="0" fontId="7" fillId="0" borderId="0" xfId="0" applyFont="1" applyAlignment="1">
      <alignment horizontal="center" vertical="center"/>
    </xf>
    <xf numFmtId="0" fontId="6" fillId="0" borderId="0" xfId="0" applyFont="1" applyAlignment="1">
      <alignment vertical="center"/>
    </xf>
    <xf numFmtId="0" fontId="27"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pplyProtection="1">
      <alignment horizontal="center" vertical="center"/>
      <protection locked="0"/>
    </xf>
    <xf numFmtId="0" fontId="9" fillId="0" borderId="0" xfId="0" applyFont="1" applyAlignment="1" applyProtection="1">
      <alignment horizontal="center" vertical="center"/>
      <protection locked="0"/>
    </xf>
    <xf numFmtId="0" fontId="7" fillId="4" borderId="39" xfId="0" applyFont="1" applyFill="1" applyBorder="1" applyAlignment="1">
      <alignment vertical="center"/>
    </xf>
    <xf numFmtId="0" fontId="7" fillId="4" borderId="40" xfId="0" applyFont="1" applyFill="1" applyBorder="1" applyAlignment="1">
      <alignment horizontal="right" vertical="center"/>
    </xf>
    <xf numFmtId="0" fontId="7" fillId="3" borderId="40" xfId="0" applyFont="1" applyFill="1" applyBorder="1" applyAlignment="1">
      <alignment horizontal="center" vertical="center"/>
    </xf>
    <xf numFmtId="0" fontId="6" fillId="0" borderId="1" xfId="0" applyFont="1" applyBorder="1" applyAlignment="1">
      <alignment vertical="center" wrapText="1"/>
    </xf>
    <xf numFmtId="1" fontId="6" fillId="0" borderId="0" xfId="0" applyNumberFormat="1" applyFont="1" applyAlignment="1">
      <alignment horizontal="center" vertical="center"/>
    </xf>
    <xf numFmtId="0" fontId="7" fillId="2" borderId="19" xfId="0" applyFont="1" applyFill="1" applyBorder="1" applyAlignment="1">
      <alignment horizontal="left" vertical="center" indent="1"/>
    </xf>
    <xf numFmtId="0" fontId="7" fillId="2" borderId="20" xfId="0" applyFont="1" applyFill="1" applyBorder="1" applyAlignment="1">
      <alignment horizontal="left" vertical="center" indent="1"/>
    </xf>
    <xf numFmtId="0" fontId="5" fillId="2" borderId="20"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7" fillId="4" borderId="19" xfId="0" applyFont="1" applyFill="1" applyBorder="1" applyAlignment="1">
      <alignment vertical="center"/>
    </xf>
    <xf numFmtId="0" fontId="7" fillId="4" borderId="20" xfId="0" applyFont="1" applyFill="1" applyBorder="1" applyAlignment="1">
      <alignment horizontal="right" vertical="center"/>
    </xf>
    <xf numFmtId="0" fontId="7" fillId="3" borderId="20" xfId="0" applyFont="1" applyFill="1" applyBorder="1" applyAlignment="1">
      <alignment horizontal="center" vertical="center"/>
    </xf>
    <xf numFmtId="1" fontId="7" fillId="3" borderId="20" xfId="0" applyNumberFormat="1" applyFont="1" applyFill="1" applyBorder="1" applyAlignment="1">
      <alignment horizontal="center" vertical="center"/>
    </xf>
    <xf numFmtId="0" fontId="7" fillId="3" borderId="19" xfId="0" applyFont="1" applyFill="1" applyBorder="1" applyAlignment="1">
      <alignment horizontal="center" vertical="center"/>
    </xf>
    <xf numFmtId="0" fontId="7" fillId="3" borderId="21" xfId="0" applyFont="1" applyFill="1" applyBorder="1" applyAlignment="1">
      <alignment horizontal="center" vertical="center"/>
    </xf>
    <xf numFmtId="0" fontId="7" fillId="0" borderId="29" xfId="0" applyFont="1" applyBorder="1" applyAlignment="1">
      <alignment vertical="center"/>
    </xf>
    <xf numFmtId="0" fontId="7" fillId="0" borderId="1" xfId="0" applyFont="1" applyBorder="1" applyAlignment="1">
      <alignment horizontal="right" vertical="center"/>
    </xf>
    <xf numFmtId="0" fontId="7" fillId="3" borderId="1" xfId="0" applyFont="1" applyFill="1" applyBorder="1" applyAlignment="1">
      <alignment horizontal="center" vertical="center"/>
    </xf>
    <xf numFmtId="1" fontId="7" fillId="3" borderId="1" xfId="0" applyNumberFormat="1" applyFont="1" applyFill="1" applyBorder="1" applyAlignment="1">
      <alignment horizontal="center" vertical="center"/>
    </xf>
    <xf numFmtId="0" fontId="7" fillId="3" borderId="29" xfId="0" applyFont="1" applyFill="1" applyBorder="1" applyAlignment="1">
      <alignment horizontal="center" vertical="center"/>
    </xf>
    <xf numFmtId="0" fontId="7" fillId="3" borderId="42" xfId="0" applyFont="1" applyFill="1" applyBorder="1" applyAlignment="1">
      <alignment horizontal="center" vertical="center"/>
    </xf>
    <xf numFmtId="0" fontId="7" fillId="3" borderId="39" xfId="0" applyFont="1" applyFill="1" applyBorder="1" applyAlignment="1">
      <alignment horizontal="center" vertical="center"/>
    </xf>
    <xf numFmtId="0" fontId="7" fillId="3" borderId="41" xfId="0" applyFont="1" applyFill="1" applyBorder="1" applyAlignment="1">
      <alignment horizontal="center" vertical="center"/>
    </xf>
    <xf numFmtId="0" fontId="40" fillId="0" borderId="0" xfId="7" applyAlignment="1">
      <alignment vertical="center"/>
    </xf>
    <xf numFmtId="0" fontId="9" fillId="0" borderId="1" xfId="0" applyFont="1" applyBorder="1" applyAlignment="1" applyProtection="1">
      <alignment horizontal="left" vertical="center" indent="1"/>
      <protection locked="0"/>
    </xf>
    <xf numFmtId="49" fontId="40" fillId="0" borderId="1" xfId="7" applyNumberFormat="1" applyFill="1" applyBorder="1" applyAlignment="1" applyProtection="1">
      <alignment horizontal="left" vertical="center" indent="1"/>
      <protection locked="0"/>
    </xf>
    <xf numFmtId="0" fontId="0" fillId="0" borderId="0" xfId="0" applyAlignment="1" applyProtection="1">
      <alignment horizontal="left" indent="1"/>
      <protection locked="0"/>
    </xf>
    <xf numFmtId="0" fontId="5" fillId="0" borderId="4" xfId="0" applyFont="1" applyBorder="1" applyAlignment="1" applyProtection="1">
      <alignment horizontal="left" vertical="center" wrapText="1" indent="1"/>
      <protection locked="0"/>
    </xf>
    <xf numFmtId="168" fontId="40" fillId="0" borderId="1" xfId="7" applyNumberFormat="1" applyFill="1" applyBorder="1" applyAlignment="1" applyProtection="1">
      <alignment horizontal="left" vertical="center" indent="1"/>
      <protection locked="0"/>
    </xf>
    <xf numFmtId="168" fontId="6" fillId="0" borderId="1" xfId="0" applyNumberFormat="1" applyFont="1" applyBorder="1" applyAlignment="1" applyProtection="1">
      <alignment horizontal="left" vertical="center" indent="1"/>
      <protection locked="0"/>
    </xf>
    <xf numFmtId="0" fontId="37" fillId="0" borderId="1" xfId="0" applyFont="1" applyBorder="1" applyAlignment="1" applyProtection="1">
      <alignment horizontal="left" vertical="center" indent="1"/>
      <protection locked="0"/>
    </xf>
    <xf numFmtId="0" fontId="6" fillId="0" borderId="1" xfId="0" applyFont="1" applyBorder="1" applyAlignment="1" applyProtection="1">
      <alignment horizontal="left" vertical="center" indent="1"/>
      <protection locked="0"/>
    </xf>
    <xf numFmtId="0" fontId="26" fillId="0" borderId="1" xfId="0" applyFont="1" applyBorder="1" applyAlignment="1" applyProtection="1">
      <alignment horizontal="left" vertical="center" indent="1"/>
      <protection locked="0"/>
    </xf>
    <xf numFmtId="0" fontId="32" fillId="0" borderId="1" xfId="0" applyFont="1" applyBorder="1" applyAlignment="1" applyProtection="1">
      <alignment horizontal="left" vertical="center" indent="1"/>
      <protection locked="0"/>
    </xf>
    <xf numFmtId="0" fontId="0" fillId="0" borderId="0" xfId="0" applyAlignment="1" applyProtection="1">
      <alignment horizontal="left" vertical="center" indent="1"/>
      <protection locked="0"/>
    </xf>
    <xf numFmtId="176" fontId="0" fillId="0" borderId="0" xfId="0" applyNumberFormat="1" applyAlignment="1" applyProtection="1">
      <alignment horizontal="left" indent="1"/>
      <protection locked="0"/>
    </xf>
    <xf numFmtId="176" fontId="5" fillId="0" borderId="4" xfId="0" applyNumberFormat="1" applyFont="1" applyBorder="1" applyAlignment="1" applyProtection="1">
      <alignment horizontal="left" vertical="center" wrapText="1" indent="1"/>
      <protection locked="0"/>
    </xf>
    <xf numFmtId="176" fontId="9" fillId="0" borderId="1" xfId="0" applyNumberFormat="1" applyFont="1" applyBorder="1" applyAlignment="1" applyProtection="1">
      <alignment horizontal="left" vertical="center" indent="1"/>
      <protection locked="0"/>
    </xf>
    <xf numFmtId="176" fontId="40" fillId="0" borderId="1" xfId="7" applyNumberFormat="1" applyFill="1" applyBorder="1" applyAlignment="1" applyProtection="1">
      <alignment horizontal="left" vertical="center" indent="1"/>
      <protection locked="0"/>
    </xf>
    <xf numFmtId="176" fontId="0" fillId="0" borderId="0" xfId="0" applyNumberFormat="1" applyAlignment="1" applyProtection="1">
      <alignment horizontal="left" vertical="center" indent="1"/>
      <protection locked="0"/>
    </xf>
    <xf numFmtId="0" fontId="8" fillId="0" borderId="25" xfId="0" applyFont="1" applyBorder="1" applyAlignment="1" applyProtection="1">
      <alignment vertical="center"/>
      <protection locked="0"/>
    </xf>
    <xf numFmtId="49" fontId="6" fillId="0" borderId="0" xfId="0" applyNumberFormat="1" applyFont="1" applyAlignment="1" applyProtection="1">
      <alignment horizontal="center" vertical="center"/>
      <protection locked="0"/>
    </xf>
    <xf numFmtId="49" fontId="6" fillId="0" borderId="0" xfId="0" applyNumberFormat="1" applyFont="1" applyAlignment="1" applyProtection="1">
      <alignment horizontal="center" vertical="center" wrapText="1"/>
      <protection locked="0"/>
    </xf>
    <xf numFmtId="0" fontId="7" fillId="0" borderId="0" xfId="0" applyFont="1" applyAlignment="1" applyProtection="1">
      <alignment horizontal="left" vertical="center"/>
      <protection locked="0"/>
    </xf>
    <xf numFmtId="168" fontId="18" fillId="0" borderId="0" xfId="0" applyNumberFormat="1" applyFont="1" applyAlignment="1" applyProtection="1">
      <alignment horizontal="center" vertical="center"/>
      <protection locked="0"/>
    </xf>
    <xf numFmtId="166" fontId="6" fillId="0" borderId="0" xfId="0" applyNumberFormat="1" applyFont="1" applyAlignment="1" applyProtection="1">
      <alignment horizontal="center" vertical="center"/>
      <protection locked="0"/>
    </xf>
    <xf numFmtId="173" fontId="9" fillId="0" borderId="0" xfId="0" applyNumberFormat="1" applyFont="1" applyAlignment="1" applyProtection="1">
      <alignment horizontal="center" vertical="center"/>
      <protection locked="0"/>
    </xf>
    <xf numFmtId="49" fontId="6" fillId="0" borderId="0" xfId="0" applyNumberFormat="1" applyFont="1" applyAlignment="1" applyProtection="1">
      <alignment horizontal="left" vertical="center" wrapText="1"/>
      <protection locked="0"/>
    </xf>
    <xf numFmtId="0" fontId="9" fillId="0" borderId="0" xfId="0" applyFont="1" applyAlignment="1" applyProtection="1">
      <alignment horizontal="left" vertical="center" indent="1"/>
      <protection locked="0"/>
    </xf>
    <xf numFmtId="176" fontId="9" fillId="0" borderId="0" xfId="0" applyNumberFormat="1" applyFont="1" applyAlignment="1" applyProtection="1">
      <alignment horizontal="left" vertical="center" indent="1"/>
      <protection locked="0"/>
    </xf>
    <xf numFmtId="176" fontId="9" fillId="0" borderId="0" xfId="0" applyNumberFormat="1" applyFont="1" applyAlignment="1" applyProtection="1">
      <alignment horizontal="center" vertical="center"/>
      <protection locked="0"/>
    </xf>
    <xf numFmtId="49" fontId="9" fillId="0" borderId="0" xfId="0" applyNumberFormat="1" applyFont="1" applyAlignment="1" applyProtection="1">
      <alignment horizontal="center" vertical="center"/>
      <protection locked="0"/>
    </xf>
    <xf numFmtId="168" fontId="6" fillId="0" borderId="0" xfId="0" applyNumberFormat="1" applyFont="1" applyAlignment="1" applyProtection="1">
      <alignment horizontal="center" vertical="center"/>
      <protection locked="0"/>
    </xf>
    <xf numFmtId="0" fontId="6" fillId="0" borderId="0" xfId="0" applyFont="1" applyAlignment="1" applyProtection="1">
      <alignment horizontal="left" vertical="center"/>
      <protection locked="0"/>
    </xf>
    <xf numFmtId="168" fontId="6" fillId="0" borderId="0" xfId="4" applyNumberFormat="1" applyFont="1" applyFill="1" applyBorder="1" applyAlignment="1" applyProtection="1">
      <alignment horizontal="center" vertical="center"/>
      <protection locked="0"/>
    </xf>
    <xf numFmtId="1" fontId="6" fillId="0" borderId="0" xfId="0" applyNumberFormat="1" applyFont="1" applyAlignment="1" applyProtection="1">
      <alignment horizontal="center" vertical="center"/>
      <protection locked="0"/>
    </xf>
    <xf numFmtId="0" fontId="6" fillId="0" borderId="0" xfId="0" applyFont="1" applyAlignment="1" applyProtection="1">
      <alignment horizontal="center" vertical="center" wrapText="1"/>
      <protection locked="0"/>
    </xf>
    <xf numFmtId="0" fontId="6" fillId="0" borderId="0" xfId="4" applyNumberFormat="1" applyFont="1" applyFill="1" applyBorder="1" applyAlignment="1" applyProtection="1">
      <alignment horizontal="center" vertical="center"/>
      <protection locked="0"/>
    </xf>
    <xf numFmtId="0" fontId="0" fillId="0" borderId="32" xfId="0" applyBorder="1" applyAlignment="1" applyProtection="1">
      <alignment horizontal="left" vertical="center" indent="1"/>
      <protection locked="0"/>
    </xf>
    <xf numFmtId="0" fontId="0" fillId="0" borderId="31" xfId="0" applyBorder="1" applyAlignment="1" applyProtection="1">
      <alignment horizontal="left" vertical="center" indent="1"/>
      <protection locked="0"/>
    </xf>
    <xf numFmtId="0" fontId="8" fillId="0" borderId="33" xfId="0" applyFont="1" applyBorder="1" applyAlignment="1" applyProtection="1">
      <alignment horizontal="left" vertical="center" indent="1"/>
      <protection locked="0"/>
    </xf>
    <xf numFmtId="0" fontId="40" fillId="0" borderId="1" xfId="7" applyNumberFormat="1" applyFill="1" applyBorder="1" applyAlignment="1" applyProtection="1">
      <alignment horizontal="left" vertical="center" indent="1"/>
      <protection locked="0"/>
    </xf>
    <xf numFmtId="49" fontId="41" fillId="0" borderId="1" xfId="0" applyNumberFormat="1" applyFont="1" applyBorder="1" applyAlignment="1">
      <alignment horizontal="center" vertical="center"/>
    </xf>
    <xf numFmtId="167" fontId="41" fillId="0" borderId="1" xfId="0" applyNumberFormat="1" applyFont="1" applyBorder="1" applyAlignment="1">
      <alignment horizontal="center" vertical="center"/>
    </xf>
    <xf numFmtId="0" fontId="0" fillId="3" borderId="1" xfId="4" applyNumberFormat="1" applyFont="1" applyFill="1" applyBorder="1" applyAlignment="1">
      <alignment horizontal="center" vertical="center"/>
    </xf>
    <xf numFmtId="0" fontId="41" fillId="0" borderId="1" xfId="0" applyFont="1" applyBorder="1" applyAlignment="1">
      <alignment horizontal="left" vertical="center"/>
    </xf>
    <xf numFmtId="0" fontId="41" fillId="0" borderId="0" xfId="0" applyFont="1" applyAlignment="1">
      <alignment horizontal="left" vertical="center"/>
    </xf>
    <xf numFmtId="49" fontId="41" fillId="0" borderId="0" xfId="0" applyNumberFormat="1" applyFont="1" applyAlignment="1">
      <alignment horizontal="center" vertical="center"/>
    </xf>
    <xf numFmtId="167" fontId="41" fillId="0" borderId="0" xfId="0" applyNumberFormat="1" applyFont="1" applyAlignment="1">
      <alignment horizontal="center" vertical="center"/>
    </xf>
    <xf numFmtId="49" fontId="0" fillId="0" borderId="22" xfId="0" applyNumberFormat="1" applyBorder="1" applyAlignment="1" applyProtection="1">
      <alignment horizontal="left" vertical="center" indent="1"/>
      <protection locked="0"/>
    </xf>
    <xf numFmtId="49" fontId="0" fillId="0" borderId="24" xfId="0" applyNumberFormat="1" applyBorder="1" applyAlignment="1" applyProtection="1">
      <alignment horizontal="left" vertical="center" indent="1"/>
      <protection locked="0"/>
    </xf>
    <xf numFmtId="49" fontId="8" fillId="0" borderId="26" xfId="0" applyNumberFormat="1" applyFont="1" applyBorder="1" applyAlignment="1" applyProtection="1">
      <alignment horizontal="left" vertical="center" indent="1"/>
      <protection locked="0"/>
    </xf>
    <xf numFmtId="0" fontId="0" fillId="5" borderId="43" xfId="0" applyFill="1" applyBorder="1" applyAlignment="1">
      <alignment horizontal="center" vertical="center"/>
    </xf>
    <xf numFmtId="0" fontId="0" fillId="5" borderId="44" xfId="0" applyFill="1" applyBorder="1" applyAlignment="1">
      <alignment horizontal="center" vertical="center"/>
    </xf>
    <xf numFmtId="0" fontId="0" fillId="5" borderId="45" xfId="0" applyFill="1" applyBorder="1" applyAlignment="1">
      <alignment horizontal="center" vertical="center"/>
    </xf>
    <xf numFmtId="0" fontId="0" fillId="5" borderId="46" xfId="0" applyFill="1" applyBorder="1" applyAlignment="1">
      <alignment horizontal="center" vertical="center"/>
    </xf>
    <xf numFmtId="0" fontId="40" fillId="0" borderId="0" xfId="7" applyFill="1" applyBorder="1" applyAlignment="1">
      <alignment horizontal="left" vertical="center"/>
    </xf>
    <xf numFmtId="1" fontId="6" fillId="0" borderId="0" xfId="0" applyNumberFormat="1" applyFont="1" applyAlignment="1">
      <alignment horizontal="left" vertical="center"/>
    </xf>
    <xf numFmtId="1" fontId="40" fillId="0" borderId="0" xfId="7" applyNumberFormat="1" applyFill="1" applyBorder="1" applyAlignment="1">
      <alignment horizontal="left" vertical="center"/>
    </xf>
    <xf numFmtId="49" fontId="10" fillId="0" borderId="0" xfId="0" applyNumberFormat="1" applyFont="1" applyProtection="1">
      <protection locked="0"/>
    </xf>
    <xf numFmtId="1" fontId="7" fillId="3" borderId="40" xfId="0" applyNumberFormat="1" applyFont="1" applyFill="1" applyBorder="1" applyAlignment="1">
      <alignment horizontal="center" vertical="center"/>
    </xf>
    <xf numFmtId="0" fontId="7" fillId="0" borderId="0" xfId="0" applyFont="1" applyAlignment="1" applyProtection="1">
      <alignment horizontal="center" vertical="center"/>
      <protection locked="0"/>
    </xf>
    <xf numFmtId="0" fontId="7" fillId="0" borderId="0" xfId="0" applyFont="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43" fillId="0" borderId="1" xfId="0" applyFont="1" applyBorder="1" applyAlignment="1">
      <alignment horizontal="center" vertical="center"/>
    </xf>
    <xf numFmtId="0" fontId="43" fillId="3" borderId="1" xfId="0" applyFont="1" applyFill="1" applyBorder="1" applyAlignment="1">
      <alignment vertical="center"/>
    </xf>
    <xf numFmtId="0" fontId="43" fillId="0" borderId="2" xfId="0" applyFont="1" applyBorder="1" applyAlignment="1">
      <alignment horizontal="center" vertical="center"/>
    </xf>
    <xf numFmtId="0" fontId="43" fillId="3" borderId="1" xfId="0" applyFont="1" applyFill="1" applyBorder="1" applyAlignment="1">
      <alignment horizontal="left" vertical="center"/>
    </xf>
    <xf numFmtId="0" fontId="43" fillId="3" borderId="1" xfId="0" applyFont="1" applyFill="1" applyBorder="1" applyAlignment="1">
      <alignment horizontal="center" vertical="center"/>
    </xf>
    <xf numFmtId="0" fontId="43" fillId="3" borderId="1" xfId="0" applyFont="1" applyFill="1" applyBorder="1" applyAlignment="1">
      <alignment horizontal="center"/>
    </xf>
    <xf numFmtId="0" fontId="6" fillId="0" borderId="1" xfId="0" applyFont="1" applyBorder="1" applyAlignment="1">
      <alignment horizontal="left"/>
    </xf>
    <xf numFmtId="0" fontId="30" fillId="0" borderId="1" xfId="0" applyFont="1" applyBorder="1" applyAlignment="1">
      <alignment horizontal="left"/>
    </xf>
    <xf numFmtId="0" fontId="44" fillId="0" borderId="1" xfId="0" applyFont="1" applyBorder="1" applyAlignment="1">
      <alignment horizontal="center" vertical="center"/>
    </xf>
    <xf numFmtId="0" fontId="44" fillId="3" borderId="1" xfId="0" applyFont="1" applyFill="1" applyBorder="1" applyAlignment="1">
      <alignment horizontal="center" vertical="center"/>
    </xf>
    <xf numFmtId="167" fontId="44" fillId="0" borderId="1" xfId="0" applyNumberFormat="1" applyFont="1" applyBorder="1" applyAlignment="1">
      <alignment horizontal="center" vertical="center"/>
    </xf>
    <xf numFmtId="0" fontId="44" fillId="3" borderId="1" xfId="0" applyFont="1" applyFill="1" applyBorder="1" applyAlignment="1">
      <alignment vertical="center"/>
    </xf>
    <xf numFmtId="49" fontId="44" fillId="0" borderId="1" xfId="0" applyNumberFormat="1" applyFont="1" applyBorder="1" applyAlignment="1">
      <alignment vertical="center"/>
    </xf>
    <xf numFmtId="0" fontId="44" fillId="3" borderId="1" xfId="0" applyFont="1" applyFill="1" applyBorder="1" applyAlignment="1">
      <alignment horizontal="center"/>
    </xf>
    <xf numFmtId="177" fontId="13" fillId="3" borderId="1" xfId="3" applyNumberFormat="1" applyFont="1" applyFill="1" applyBorder="1" applyAlignment="1">
      <alignment horizontal="left" vertical="center" wrapText="1"/>
    </xf>
    <xf numFmtId="0" fontId="4" fillId="0" borderId="0" xfId="2" applyAlignment="1">
      <alignment vertical="center" wrapText="1"/>
    </xf>
    <xf numFmtId="0" fontId="4" fillId="0" borderId="0" xfId="2" applyAlignment="1">
      <alignment vertical="center"/>
    </xf>
    <xf numFmtId="0" fontId="8" fillId="0" borderId="10" xfId="2" applyFont="1" applyBorder="1" applyAlignment="1">
      <alignment vertical="center"/>
    </xf>
    <xf numFmtId="0" fontId="8" fillId="0" borderId="8" xfId="2" applyFont="1" applyBorder="1" applyAlignment="1">
      <alignment vertical="center" wrapText="1"/>
    </xf>
    <xf numFmtId="0" fontId="8" fillId="0" borderId="0" xfId="2" applyFont="1" applyAlignment="1">
      <alignment vertical="center"/>
    </xf>
    <xf numFmtId="0" fontId="4" fillId="0" borderId="5" xfId="2" applyBorder="1" applyAlignment="1">
      <alignment vertical="center"/>
    </xf>
    <xf numFmtId="0" fontId="4" fillId="0" borderId="3" xfId="2" applyBorder="1" applyAlignment="1">
      <alignment vertical="center"/>
    </xf>
    <xf numFmtId="0" fontId="4" fillId="0" borderId="12" xfId="2" applyBorder="1" applyAlignment="1">
      <alignment vertical="center"/>
    </xf>
    <xf numFmtId="0" fontId="10" fillId="0" borderId="0" xfId="2" applyFont="1" applyAlignment="1">
      <alignment vertical="center"/>
    </xf>
    <xf numFmtId="0" fontId="4" fillId="0" borderId="7" xfId="2" applyBorder="1" applyAlignment="1">
      <alignment vertical="center" wrapText="1"/>
    </xf>
    <xf numFmtId="0" fontId="4" fillId="0" borderId="11" xfId="2" applyBorder="1" applyAlignment="1">
      <alignment vertical="center" wrapText="1"/>
    </xf>
    <xf numFmtId="49" fontId="40" fillId="0" borderId="1" xfId="7" applyNumberFormat="1" applyFill="1" applyBorder="1" applyAlignment="1" applyProtection="1">
      <alignment horizontal="left" vertical="center"/>
      <protection locked="0"/>
    </xf>
    <xf numFmtId="1" fontId="46" fillId="0" borderId="0" xfId="0" applyNumberFormat="1" applyFont="1" applyAlignment="1" applyProtection="1">
      <alignment vertical="center"/>
      <protection locked="0"/>
    </xf>
    <xf numFmtId="1" fontId="46" fillId="0" borderId="1" xfId="0" applyNumberFormat="1" applyFont="1" applyBorder="1" applyAlignment="1" applyProtection="1">
      <alignment vertical="center"/>
      <protection locked="0"/>
    </xf>
    <xf numFmtId="0" fontId="28" fillId="3" borderId="1" xfId="3" applyFont="1" applyFill="1" applyBorder="1" applyAlignment="1">
      <alignment horizontal="left" vertical="center" wrapText="1"/>
    </xf>
    <xf numFmtId="0" fontId="15" fillId="2" borderId="0" xfId="3" applyFont="1" applyFill="1" applyAlignment="1">
      <alignment horizontal="left" wrapText="1"/>
    </xf>
    <xf numFmtId="0" fontId="15" fillId="2" borderId="0" xfId="3" applyFont="1" applyFill="1" applyAlignment="1">
      <alignment horizontal="center" wrapText="1"/>
    </xf>
    <xf numFmtId="49" fontId="15" fillId="2" borderId="47" xfId="0" applyNumberFormat="1" applyFont="1" applyFill="1" applyBorder="1" applyAlignment="1">
      <alignment horizontal="center" vertical="center" wrapText="1"/>
    </xf>
    <xf numFmtId="0" fontId="5" fillId="2" borderId="47" xfId="0" applyFont="1" applyFill="1" applyBorder="1" applyAlignment="1">
      <alignment horizontal="center" vertical="center" wrapText="1"/>
    </xf>
    <xf numFmtId="0" fontId="5" fillId="2" borderId="38" xfId="0" applyFont="1" applyFill="1" applyBorder="1" applyAlignment="1">
      <alignment horizontal="center" vertical="center" wrapText="1"/>
    </xf>
    <xf numFmtId="49" fontId="15" fillId="2" borderId="38" xfId="0" applyNumberFormat="1" applyFont="1" applyFill="1" applyBorder="1" applyAlignment="1">
      <alignment horizontal="left" vertical="center" wrapText="1"/>
    </xf>
    <xf numFmtId="0" fontId="5" fillId="2" borderId="48" xfId="0" applyFont="1" applyFill="1" applyBorder="1" applyAlignment="1">
      <alignment horizontal="center" vertical="center" wrapText="1"/>
    </xf>
    <xf numFmtId="49" fontId="15" fillId="2" borderId="47" xfId="0" applyNumberFormat="1" applyFont="1" applyFill="1" applyBorder="1" applyAlignment="1">
      <alignment vertical="center" wrapText="1"/>
    </xf>
    <xf numFmtId="0" fontId="5" fillId="0" borderId="0" xfId="0" applyFont="1" applyAlignment="1">
      <alignment vertical="center" wrapText="1"/>
    </xf>
    <xf numFmtId="0" fontId="5" fillId="0" borderId="38" xfId="0" applyFont="1" applyBorder="1" applyAlignment="1">
      <alignment vertical="center" wrapText="1"/>
    </xf>
    <xf numFmtId="0" fontId="6" fillId="0" borderId="13" xfId="0" applyFont="1" applyBorder="1" applyAlignment="1">
      <alignment vertical="center"/>
    </xf>
    <xf numFmtId="49" fontId="15" fillId="2" borderId="47" xfId="0" applyNumberFormat="1" applyFont="1" applyFill="1" applyBorder="1" applyAlignment="1">
      <alignment horizontal="left" vertical="center" wrapText="1"/>
    </xf>
    <xf numFmtId="176" fontId="6" fillId="0" borderId="1" xfId="0" applyNumberFormat="1" applyFont="1" applyBorder="1" applyAlignment="1">
      <alignment horizontal="center" vertical="center"/>
    </xf>
    <xf numFmtId="176" fontId="6" fillId="0" borderId="1" xfId="4" applyNumberFormat="1" applyFont="1" applyFill="1" applyBorder="1" applyAlignment="1">
      <alignment horizontal="center" vertical="center"/>
    </xf>
    <xf numFmtId="168" fontId="9" fillId="0" borderId="1" xfId="0" applyNumberFormat="1" applyFont="1" applyBorder="1" applyAlignment="1">
      <alignment horizontal="center" vertical="center"/>
    </xf>
    <xf numFmtId="0" fontId="6" fillId="0" borderId="1" xfId="0" applyFont="1" applyBorder="1" applyAlignment="1">
      <alignment horizontal="left" vertical="center"/>
    </xf>
    <xf numFmtId="0" fontId="0" fillId="0" borderId="1" xfId="4" applyNumberFormat="1" applyFont="1" applyFill="1" applyBorder="1" applyAlignment="1">
      <alignment horizontal="center" vertical="center"/>
    </xf>
    <xf numFmtId="168" fontId="6" fillId="0" borderId="1" xfId="0" applyNumberFormat="1" applyFont="1" applyBorder="1" applyAlignment="1">
      <alignment horizontal="center" vertical="center"/>
    </xf>
    <xf numFmtId="168" fontId="6" fillId="0" borderId="1" xfId="0" applyNumberFormat="1" applyFont="1" applyBorder="1" applyAlignment="1">
      <alignment horizontal="left" vertical="center"/>
    </xf>
    <xf numFmtId="173" fontId="9" fillId="0" borderId="1" xfId="0" applyNumberFormat="1" applyFont="1" applyBorder="1" applyAlignment="1">
      <alignment horizontal="center" vertical="center"/>
    </xf>
    <xf numFmtId="1" fontId="6" fillId="0" borderId="1" xfId="0" applyNumberFormat="1" applyFont="1" applyBorder="1" applyAlignment="1">
      <alignment horizontal="center" vertical="center"/>
    </xf>
    <xf numFmtId="14" fontId="0" fillId="0" borderId="0" xfId="0" applyNumberFormat="1"/>
    <xf numFmtId="0" fontId="47" fillId="0" borderId="1" xfId="0" applyFont="1" applyBorder="1" applyAlignment="1" applyProtection="1">
      <alignment horizontal="left" vertical="center" indent="1"/>
      <protection locked="0"/>
    </xf>
    <xf numFmtId="49" fontId="8" fillId="0" borderId="9" xfId="0" applyNumberFormat="1" applyFont="1" applyBorder="1" applyAlignment="1" applyProtection="1">
      <alignment horizontal="center" vertical="center" wrapText="1"/>
      <protection locked="0"/>
    </xf>
    <xf numFmtId="0" fontId="7" fillId="3" borderId="0" xfId="0" applyFont="1" applyFill="1" applyAlignment="1">
      <alignment horizontal="center" vertical="center"/>
    </xf>
    <xf numFmtId="0" fontId="5" fillId="2" borderId="30" xfId="0" applyFont="1" applyFill="1" applyBorder="1" applyAlignment="1">
      <alignment horizontal="center" vertical="center" wrapText="1"/>
    </xf>
    <xf numFmtId="0" fontId="8" fillId="0" borderId="0" xfId="0" applyFont="1" applyAlignment="1">
      <alignment vertical="top"/>
    </xf>
    <xf numFmtId="49" fontId="8" fillId="0" borderId="24" xfId="0" applyNumberFormat="1" applyFont="1" applyBorder="1" applyAlignment="1" applyProtection="1">
      <alignment vertical="center" wrapText="1"/>
      <protection locked="0"/>
    </xf>
    <xf numFmtId="49" fontId="8" fillId="0" borderId="0" xfId="0" applyNumberFormat="1" applyFont="1" applyAlignment="1" applyProtection="1">
      <alignment horizontal="left" vertical="center" indent="1"/>
      <protection locked="0"/>
    </xf>
    <xf numFmtId="49" fontId="0" fillId="0" borderId="49" xfId="0" applyNumberFormat="1" applyBorder="1" applyAlignment="1" applyProtection="1">
      <alignment horizontal="left" vertical="center" indent="1"/>
      <protection locked="0"/>
    </xf>
    <xf numFmtId="0" fontId="0" fillId="3" borderId="50" xfId="0" applyFill="1" applyBorder="1" applyAlignment="1">
      <alignment horizontal="center" vertical="center"/>
    </xf>
    <xf numFmtId="0" fontId="0" fillId="3" borderId="51" xfId="0" applyFill="1" applyBorder="1" applyAlignment="1">
      <alignment horizontal="center" vertical="center"/>
    </xf>
    <xf numFmtId="0" fontId="8" fillId="0" borderId="25" xfId="0" applyFont="1" applyBorder="1" applyAlignment="1">
      <alignment horizontal="center" vertical="center"/>
    </xf>
    <xf numFmtId="0" fontId="7" fillId="3" borderId="23" xfId="0" applyFont="1" applyFill="1" applyBorder="1" applyAlignment="1">
      <alignment horizontal="center" vertical="center"/>
    </xf>
    <xf numFmtId="0" fontId="7" fillId="3" borderId="27" xfId="0" applyFont="1" applyFill="1" applyBorder="1" applyAlignment="1">
      <alignment horizontal="center" vertical="center"/>
    </xf>
    <xf numFmtId="0" fontId="7" fillId="3" borderId="28" xfId="0" applyFont="1" applyFill="1" applyBorder="1" applyAlignment="1">
      <alignment horizontal="center" vertical="center"/>
    </xf>
    <xf numFmtId="0" fontId="7" fillId="3" borderId="22" xfId="0" applyFont="1" applyFill="1" applyBorder="1" applyAlignment="1">
      <alignment horizontal="center" vertical="center"/>
    </xf>
    <xf numFmtId="1" fontId="7" fillId="3" borderId="23" xfId="0" applyNumberFormat="1" applyFont="1" applyFill="1" applyBorder="1" applyAlignment="1">
      <alignment horizontal="center" vertical="center"/>
    </xf>
    <xf numFmtId="0" fontId="7" fillId="3" borderId="26" xfId="0" applyFont="1" applyFill="1" applyBorder="1" applyAlignment="1">
      <alignment horizontal="center" vertical="center"/>
    </xf>
    <xf numFmtId="1" fontId="7" fillId="3" borderId="28" xfId="0" applyNumberFormat="1" applyFont="1" applyFill="1" applyBorder="1" applyAlignment="1">
      <alignment horizontal="center" vertical="center"/>
    </xf>
    <xf numFmtId="0" fontId="8" fillId="0" borderId="27" xfId="0" applyFont="1" applyBorder="1" applyAlignment="1">
      <alignment vertical="center"/>
    </xf>
    <xf numFmtId="0" fontId="48" fillId="0" borderId="1" xfId="0" applyFont="1" applyBorder="1" applyAlignment="1">
      <alignment horizontal="center" vertical="center"/>
    </xf>
    <xf numFmtId="0" fontId="48" fillId="3" borderId="1" xfId="0" applyFont="1" applyFill="1" applyBorder="1" applyAlignment="1">
      <alignment vertical="center"/>
    </xf>
    <xf numFmtId="0" fontId="48" fillId="3" borderId="1" xfId="0" applyFont="1" applyFill="1" applyBorder="1" applyAlignment="1">
      <alignment horizontal="left" vertical="center"/>
    </xf>
    <xf numFmtId="0" fontId="48" fillId="3" borderId="1" xfId="0" applyFont="1" applyFill="1" applyBorder="1" applyAlignment="1">
      <alignment horizontal="center" vertical="center"/>
    </xf>
    <xf numFmtId="0" fontId="48" fillId="3" borderId="1" xfId="0" applyFont="1" applyFill="1" applyBorder="1" applyAlignment="1">
      <alignment horizontal="center"/>
    </xf>
    <xf numFmtId="166" fontId="48" fillId="0" borderId="1" xfId="0" applyNumberFormat="1" applyFont="1" applyBorder="1" applyAlignment="1" applyProtection="1">
      <alignment horizontal="center" vertical="center"/>
      <protection locked="0"/>
    </xf>
    <xf numFmtId="49" fontId="47" fillId="0" borderId="1" xfId="0" applyNumberFormat="1" applyFont="1" applyBorder="1" applyAlignment="1" applyProtection="1">
      <alignment horizontal="center" vertical="center"/>
      <protection locked="0"/>
    </xf>
    <xf numFmtId="168" fontId="48" fillId="0" borderId="1" xfId="0" applyNumberFormat="1" applyFont="1" applyBorder="1" applyAlignment="1" applyProtection="1">
      <alignment horizontal="center" vertical="center"/>
      <protection locked="0"/>
    </xf>
    <xf numFmtId="0" fontId="14" fillId="0" borderId="0" xfId="3" applyFont="1" applyAlignment="1">
      <alignment horizontal="left" vertical="center"/>
    </xf>
    <xf numFmtId="0" fontId="14" fillId="0" borderId="0" xfId="3" applyFont="1" applyAlignment="1">
      <alignment horizontal="center" vertical="center"/>
    </xf>
    <xf numFmtId="177" fontId="9" fillId="3" borderId="1" xfId="0" applyNumberFormat="1" applyFont="1" applyFill="1" applyBorder="1" applyAlignment="1">
      <alignment horizontal="center" vertical="center"/>
    </xf>
    <xf numFmtId="0" fontId="40" fillId="0" borderId="1" xfId="7" applyNumberFormat="1" applyFill="1" applyBorder="1" applyAlignment="1" applyProtection="1">
      <alignment horizontal="left" vertical="center"/>
      <protection locked="0"/>
    </xf>
    <xf numFmtId="0" fontId="0" fillId="0" borderId="6" xfId="2" applyFont="1" applyBorder="1" applyAlignment="1">
      <alignment vertical="center" wrapText="1"/>
    </xf>
    <xf numFmtId="0" fontId="9" fillId="0" borderId="1" xfId="0" applyFont="1" applyBorder="1" applyAlignment="1" applyProtection="1">
      <alignment vertical="center"/>
      <protection locked="0"/>
    </xf>
    <xf numFmtId="0" fontId="6" fillId="0" borderId="1" xfId="0" applyFont="1" applyBorder="1" applyAlignment="1" applyProtection="1">
      <alignment vertical="center" wrapText="1"/>
      <protection locked="0"/>
    </xf>
    <xf numFmtId="1" fontId="9" fillId="0" borderId="1" xfId="0" applyNumberFormat="1" applyFont="1" applyBorder="1" applyAlignment="1" applyProtection="1">
      <alignment vertical="center"/>
      <protection locked="0"/>
    </xf>
    <xf numFmtId="168" fontId="6" fillId="0" borderId="1" xfId="0" applyNumberFormat="1" applyFont="1" applyBorder="1" applyAlignment="1" applyProtection="1">
      <alignment vertical="center"/>
      <protection locked="0"/>
    </xf>
    <xf numFmtId="166" fontId="9" fillId="0" borderId="1" xfId="0" applyNumberFormat="1" applyFont="1" applyBorder="1" applyAlignment="1" applyProtection="1">
      <alignment vertical="center"/>
      <protection locked="0"/>
    </xf>
    <xf numFmtId="0" fontId="0" fillId="0" borderId="1" xfId="0" applyBorder="1" applyAlignment="1">
      <alignment vertical="center"/>
    </xf>
    <xf numFmtId="0" fontId="26" fillId="0" borderId="1" xfId="0" applyFont="1" applyBorder="1" applyAlignment="1" applyProtection="1">
      <alignment vertical="center"/>
      <protection locked="0"/>
    </xf>
    <xf numFmtId="0" fontId="0" fillId="0" borderId="1" xfId="0" applyBorder="1" applyAlignment="1" applyProtection="1">
      <alignment vertical="center"/>
      <protection locked="0"/>
    </xf>
    <xf numFmtId="0" fontId="9" fillId="0" borderId="0" xfId="0" applyFont="1" applyAlignment="1" applyProtection="1">
      <alignment vertical="center"/>
      <protection locked="0"/>
    </xf>
    <xf numFmtId="0" fontId="6" fillId="0" borderId="0" xfId="0" applyFont="1" applyAlignment="1" applyProtection="1">
      <alignment vertical="center" wrapText="1"/>
      <protection locked="0"/>
    </xf>
    <xf numFmtId="172" fontId="6" fillId="0" borderId="1" xfId="0" applyNumberFormat="1" applyFont="1" applyBorder="1" applyAlignment="1" applyProtection="1">
      <alignment vertical="center"/>
      <protection locked="0"/>
    </xf>
    <xf numFmtId="177" fontId="0" fillId="0" borderId="0" xfId="0" applyNumberFormat="1" applyAlignment="1" applyProtection="1">
      <alignment horizontal="center" vertical="center"/>
      <protection locked="0"/>
    </xf>
    <xf numFmtId="0" fontId="8" fillId="0" borderId="22" xfId="0" applyFont="1" applyBorder="1" applyAlignment="1">
      <alignment horizontal="center" vertical="center" wrapText="1"/>
    </xf>
    <xf numFmtId="0" fontId="8" fillId="0" borderId="0" xfId="0" applyFont="1" applyAlignment="1">
      <alignment horizontal="center" vertical="center" wrapText="1"/>
    </xf>
    <xf numFmtId="0" fontId="8" fillId="0" borderId="23" xfId="0" applyFont="1" applyBorder="1" applyAlignment="1">
      <alignment horizontal="center" vertical="center" wrapText="1"/>
    </xf>
    <xf numFmtId="0" fontId="0" fillId="0" borderId="1" xfId="0" applyBorder="1" applyAlignment="1">
      <alignment vertical="top"/>
    </xf>
    <xf numFmtId="49" fontId="49" fillId="0" borderId="1" xfId="0" applyNumberFormat="1" applyFont="1" applyBorder="1" applyAlignment="1" applyProtection="1">
      <alignment horizontal="left" vertical="center" wrapText="1"/>
      <protection locked="0"/>
    </xf>
    <xf numFmtId="49" fontId="6" fillId="4" borderId="1" xfId="0" applyNumberFormat="1" applyFont="1" applyFill="1" applyBorder="1" applyAlignment="1">
      <alignment horizontal="left" vertical="center" wrapText="1"/>
    </xf>
    <xf numFmtId="167" fontId="34" fillId="0" borderId="0" xfId="0" applyNumberFormat="1" applyFont="1" applyAlignment="1">
      <alignment horizontal="center" vertical="center"/>
    </xf>
    <xf numFmtId="0" fontId="34" fillId="0" borderId="0" xfId="0" applyFont="1" applyAlignment="1">
      <alignment horizontal="center" vertical="center"/>
    </xf>
    <xf numFmtId="0" fontId="34" fillId="0" borderId="0" xfId="0" applyFont="1" applyAlignment="1">
      <alignment horizontal="center"/>
    </xf>
    <xf numFmtId="49" fontId="6" fillId="0" borderId="0" xfId="0" applyNumberFormat="1" applyFont="1" applyAlignment="1">
      <alignment horizontal="center" vertical="center"/>
    </xf>
    <xf numFmtId="0" fontId="6" fillId="0" borderId="0" xfId="0" applyFont="1" applyAlignment="1">
      <alignment horizontal="center"/>
    </xf>
    <xf numFmtId="167" fontId="6" fillId="0" borderId="0" xfId="0" applyNumberFormat="1" applyFont="1" applyAlignment="1">
      <alignment horizontal="center" vertical="center"/>
    </xf>
    <xf numFmtId="49" fontId="6" fillId="0" borderId="1" xfId="0" applyNumberFormat="1" applyFont="1" applyBorder="1" applyAlignment="1">
      <alignment horizontal="left"/>
    </xf>
    <xf numFmtId="49" fontId="6" fillId="0" borderId="0" xfId="0" applyNumberFormat="1" applyFont="1" applyAlignment="1">
      <alignment horizontal="left"/>
    </xf>
    <xf numFmtId="177" fontId="9" fillId="0" borderId="1" xfId="0" applyNumberFormat="1" applyFont="1" applyBorder="1" applyAlignment="1">
      <alignment horizontal="center" vertical="center"/>
    </xf>
    <xf numFmtId="14" fontId="8" fillId="0" borderId="0" xfId="0" applyNumberFormat="1" applyFont="1" applyAlignment="1" applyProtection="1">
      <alignment horizontal="left" wrapText="1"/>
      <protection locked="0"/>
    </xf>
    <xf numFmtId="0" fontId="0" fillId="0" borderId="0" xfId="0" applyAlignment="1">
      <alignment wrapText="1"/>
    </xf>
    <xf numFmtId="14" fontId="8" fillId="0" borderId="0" xfId="0" applyNumberFormat="1" applyFont="1" applyAlignment="1" applyProtection="1">
      <alignment horizontal="left" vertical="center"/>
      <protection locked="0"/>
    </xf>
    <xf numFmtId="176" fontId="40" fillId="0" borderId="1" xfId="7" applyNumberFormat="1" applyBorder="1" applyAlignment="1" applyProtection="1">
      <alignment horizontal="left" vertical="center" indent="1"/>
      <protection locked="0"/>
    </xf>
    <xf numFmtId="1" fontId="6" fillId="0" borderId="0" xfId="0" applyNumberFormat="1" applyFont="1" applyAlignment="1" applyProtection="1">
      <alignment vertical="center"/>
      <protection locked="0"/>
    </xf>
    <xf numFmtId="0" fontId="40" fillId="0" borderId="1" xfId="7" applyBorder="1" applyAlignment="1" applyProtection="1">
      <alignment horizontal="left" vertical="center" indent="1"/>
      <protection locked="0"/>
    </xf>
    <xf numFmtId="0" fontId="7" fillId="0" borderId="49" xfId="0" applyFont="1" applyBorder="1" applyAlignment="1">
      <alignment vertical="center"/>
    </xf>
    <xf numFmtId="0" fontId="6" fillId="0" borderId="50" xfId="0" applyFont="1" applyBorder="1" applyAlignment="1">
      <alignment vertical="center"/>
    </xf>
    <xf numFmtId="0" fontId="27" fillId="0" borderId="50" xfId="0" applyFont="1" applyBorder="1" applyAlignment="1">
      <alignment horizontal="center" vertical="center"/>
    </xf>
    <xf numFmtId="0" fontId="6" fillId="0" borderId="50" xfId="0" applyFont="1" applyBorder="1" applyAlignment="1">
      <alignment horizontal="center" vertical="center"/>
    </xf>
    <xf numFmtId="0" fontId="7" fillId="0" borderId="50" xfId="0" applyFont="1" applyBorder="1" applyAlignment="1">
      <alignment horizontal="center" vertical="center"/>
    </xf>
    <xf numFmtId="1" fontId="7" fillId="0" borderId="50" xfId="0" applyNumberFormat="1" applyFont="1" applyBorder="1" applyAlignment="1">
      <alignment horizontal="center" vertical="center"/>
    </xf>
    <xf numFmtId="0" fontId="7" fillId="0" borderId="49" xfId="0" applyFont="1" applyBorder="1" applyAlignment="1">
      <alignment horizontal="center" vertical="center"/>
    </xf>
    <xf numFmtId="0" fontId="7" fillId="0" borderId="51" xfId="0" applyFont="1" applyBorder="1" applyAlignment="1">
      <alignment horizontal="center" vertical="center"/>
    </xf>
    <xf numFmtId="0" fontId="8" fillId="0" borderId="0" xfId="0" applyFont="1"/>
    <xf numFmtId="0" fontId="51" fillId="0" borderId="1" xfId="0" applyFont="1" applyBorder="1" applyAlignment="1" applyProtection="1">
      <alignment horizontal="center" vertical="center"/>
      <protection locked="0"/>
    </xf>
    <xf numFmtId="0" fontId="52" fillId="0" borderId="1" xfId="0" applyFont="1" applyBorder="1" applyAlignment="1">
      <alignment horizontal="center" vertical="center"/>
    </xf>
    <xf numFmtId="168" fontId="53" fillId="0" borderId="1" xfId="0" applyNumberFormat="1" applyFont="1" applyBorder="1" applyAlignment="1" applyProtection="1">
      <alignment horizontal="center" vertical="center"/>
      <protection locked="0"/>
    </xf>
    <xf numFmtId="166" fontId="52" fillId="0" borderId="1" xfId="0" applyNumberFormat="1" applyFont="1" applyBorder="1" applyAlignment="1" applyProtection="1">
      <alignment horizontal="center" vertical="center"/>
      <protection locked="0"/>
    </xf>
    <xf numFmtId="0" fontId="54" fillId="0" borderId="1" xfId="0" applyFont="1" applyBorder="1" applyAlignment="1" applyProtection="1">
      <alignment vertical="center"/>
      <protection locked="0"/>
    </xf>
    <xf numFmtId="173" fontId="54" fillId="0" borderId="1" xfId="0" applyNumberFormat="1" applyFont="1" applyBorder="1" applyAlignment="1">
      <alignment horizontal="center" vertical="center"/>
    </xf>
    <xf numFmtId="49" fontId="52" fillId="0" borderId="1" xfId="0" applyNumberFormat="1" applyFont="1" applyBorder="1" applyAlignment="1" applyProtection="1">
      <alignment horizontal="left" vertical="center" wrapText="1"/>
      <protection locked="0"/>
    </xf>
    <xf numFmtId="49" fontId="52" fillId="0" borderId="1" xfId="0" applyNumberFormat="1" applyFont="1" applyBorder="1" applyAlignment="1" applyProtection="1">
      <alignment horizontal="center" vertical="center" wrapText="1"/>
      <protection locked="0"/>
    </xf>
    <xf numFmtId="49" fontId="52" fillId="0" borderId="1" xfId="0" applyNumberFormat="1" applyFont="1" applyBorder="1" applyAlignment="1" applyProtection="1">
      <alignment horizontal="center" vertical="center"/>
      <protection locked="0"/>
    </xf>
    <xf numFmtId="0" fontId="54" fillId="0" borderId="1" xfId="7" applyNumberFormat="1" applyFont="1" applyFill="1" applyBorder="1" applyAlignment="1" applyProtection="1">
      <alignment horizontal="left" vertical="center" indent="1"/>
      <protection locked="0"/>
    </xf>
    <xf numFmtId="49" fontId="54" fillId="0" borderId="1" xfId="0" applyNumberFormat="1" applyFont="1" applyBorder="1" applyAlignment="1" applyProtection="1">
      <alignment horizontal="center" vertical="center"/>
      <protection locked="0"/>
    </xf>
    <xf numFmtId="168" fontId="52" fillId="0" borderId="1" xfId="0" applyNumberFormat="1" applyFont="1" applyBorder="1" applyAlignment="1" applyProtection="1">
      <alignment horizontal="center" vertical="center"/>
      <protection locked="0"/>
    </xf>
    <xf numFmtId="176" fontId="52" fillId="3" borderId="1" xfId="0" applyNumberFormat="1" applyFont="1" applyFill="1" applyBorder="1" applyAlignment="1" applyProtection="1">
      <alignment horizontal="center" vertical="center"/>
      <protection locked="0"/>
    </xf>
    <xf numFmtId="0" fontId="52" fillId="3" borderId="1" xfId="0" applyFont="1" applyFill="1" applyBorder="1" applyAlignment="1">
      <alignment horizontal="center" vertical="center"/>
    </xf>
    <xf numFmtId="176" fontId="52" fillId="3" borderId="1" xfId="4" applyNumberFormat="1" applyFont="1" applyFill="1" applyBorder="1" applyAlignment="1">
      <alignment horizontal="center" vertical="center"/>
    </xf>
    <xf numFmtId="168" fontId="54" fillId="0" borderId="1" xfId="0" applyNumberFormat="1" applyFont="1" applyBorder="1" applyAlignment="1">
      <alignment horizontal="center" vertical="center"/>
    </xf>
    <xf numFmtId="168" fontId="52" fillId="3" borderId="1" xfId="0" applyNumberFormat="1" applyFont="1" applyFill="1" applyBorder="1" applyAlignment="1">
      <alignment horizontal="center" vertical="center"/>
    </xf>
    <xf numFmtId="0" fontId="10" fillId="0" borderId="0" xfId="0" applyFont="1" applyAlignment="1">
      <alignment horizontal="left" vertical="center" wrapText="1"/>
    </xf>
    <xf numFmtId="0" fontId="8" fillId="0" borderId="0" xfId="0" applyFont="1" applyAlignment="1">
      <alignment horizontal="center" vertical="top"/>
    </xf>
    <xf numFmtId="0" fontId="46" fillId="0" borderId="2" xfId="0" applyFont="1" applyBorder="1" applyAlignment="1">
      <alignment horizontal="center" vertical="center"/>
    </xf>
    <xf numFmtId="0" fontId="46" fillId="0" borderId="1" xfId="0" applyFont="1" applyBorder="1" applyAlignment="1">
      <alignment vertical="center"/>
    </xf>
    <xf numFmtId="0" fontId="46" fillId="0" borderId="1" xfId="0" applyFont="1" applyBorder="1" applyAlignment="1">
      <alignment horizontal="center"/>
    </xf>
    <xf numFmtId="0" fontId="46" fillId="0" borderId="1" xfId="0" applyFont="1" applyBorder="1" applyAlignment="1">
      <alignment horizontal="left" vertical="center"/>
    </xf>
    <xf numFmtId="0" fontId="46" fillId="0" borderId="1" xfId="0" applyFont="1" applyBorder="1" applyAlignment="1">
      <alignment horizontal="center" vertical="center"/>
    </xf>
    <xf numFmtId="0" fontId="6" fillId="4" borderId="20" xfId="0" applyFont="1" applyFill="1" applyBorder="1" applyAlignment="1">
      <alignment vertical="center"/>
    </xf>
    <xf numFmtId="0" fontId="27" fillId="4" borderId="20" xfId="0" applyFont="1" applyFill="1" applyBorder="1" applyAlignment="1">
      <alignment horizontal="center" vertical="center"/>
    </xf>
    <xf numFmtId="0" fontId="6" fillId="4" borderId="20"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1" xfId="0" applyFont="1" applyFill="1" applyBorder="1" applyAlignment="1">
      <alignment vertical="center"/>
    </xf>
    <xf numFmtId="0" fontId="27" fillId="4" borderId="1" xfId="0" applyFont="1" applyFill="1" applyBorder="1" applyAlignment="1">
      <alignment horizontal="center" vertical="center"/>
    </xf>
    <xf numFmtId="0" fontId="6" fillId="4" borderId="20" xfId="0" applyFont="1" applyFill="1" applyBorder="1" applyAlignment="1">
      <alignment vertical="center" wrapText="1"/>
    </xf>
    <xf numFmtId="0" fontId="6" fillId="4" borderId="1" xfId="0" applyFont="1" applyFill="1" applyBorder="1" applyAlignment="1">
      <alignment vertical="center" wrapText="1"/>
    </xf>
    <xf numFmtId="0" fontId="5" fillId="2" borderId="0" xfId="0" applyFont="1" applyFill="1" applyAlignment="1">
      <alignment vertical="center" wrapText="1"/>
    </xf>
    <xf numFmtId="0" fontId="5" fillId="2" borderId="0" xfId="0" applyFont="1" applyFill="1" applyAlignment="1">
      <alignment horizontal="center" vertical="center" wrapText="1"/>
    </xf>
    <xf numFmtId="0" fontId="7" fillId="0" borderId="54" xfId="0" applyFont="1" applyBorder="1" applyAlignment="1">
      <alignment vertical="center"/>
    </xf>
    <xf numFmtId="0" fontId="39" fillId="0" borderId="54" xfId="0" applyFont="1" applyBorder="1" applyAlignment="1">
      <alignment horizontal="center" vertical="center"/>
    </xf>
    <xf numFmtId="0" fontId="7" fillId="0" borderId="54" xfId="0" applyFont="1" applyBorder="1" applyAlignment="1">
      <alignment horizontal="center" vertical="center"/>
    </xf>
    <xf numFmtId="0" fontId="7" fillId="3" borderId="54" xfId="0" applyFont="1" applyFill="1" applyBorder="1" applyAlignment="1">
      <alignment horizontal="center" vertical="center"/>
    </xf>
    <xf numFmtId="0" fontId="7" fillId="3" borderId="55" xfId="0" applyFont="1" applyFill="1" applyBorder="1" applyAlignment="1">
      <alignment horizontal="center" vertical="center"/>
    </xf>
    <xf numFmtId="1" fontId="7" fillId="3" borderId="54" xfId="0" applyNumberFormat="1" applyFont="1" applyFill="1" applyBorder="1" applyAlignment="1">
      <alignment horizontal="center" vertical="center"/>
    </xf>
    <xf numFmtId="0" fontId="5" fillId="2" borderId="52" xfId="0" applyFont="1" applyFill="1" applyBorder="1" applyAlignment="1">
      <alignment horizontal="center" vertical="center" wrapText="1"/>
    </xf>
    <xf numFmtId="0" fontId="5" fillId="2" borderId="53" xfId="0" applyFont="1" applyFill="1" applyBorder="1" applyAlignment="1">
      <alignment horizontal="center" vertical="center" wrapText="1"/>
    </xf>
    <xf numFmtId="166" fontId="46" fillId="0" borderId="1" xfId="0" applyNumberFormat="1" applyFont="1" applyBorder="1" applyAlignment="1" applyProtection="1">
      <alignment horizontal="center" vertical="center"/>
      <protection locked="0"/>
    </xf>
    <xf numFmtId="49" fontId="46" fillId="0" borderId="1" xfId="0" applyNumberFormat="1"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protection locked="0"/>
    </xf>
    <xf numFmtId="49" fontId="45" fillId="0" borderId="1" xfId="0" applyNumberFormat="1" applyFont="1" applyBorder="1" applyAlignment="1" applyProtection="1">
      <alignment horizontal="center" vertical="center"/>
      <protection locked="0"/>
    </xf>
    <xf numFmtId="168" fontId="46" fillId="0" borderId="1" xfId="0" applyNumberFormat="1" applyFont="1" applyBorder="1" applyAlignment="1" applyProtection="1">
      <alignment horizontal="center" vertical="center"/>
      <protection locked="0"/>
    </xf>
    <xf numFmtId="0" fontId="55" fillId="3" borderId="1" xfId="0" applyFont="1" applyFill="1" applyBorder="1" applyAlignment="1">
      <alignment horizontal="center" vertical="center"/>
    </xf>
    <xf numFmtId="0" fontId="55" fillId="3" borderId="1" xfId="0" applyFont="1" applyFill="1" applyBorder="1" applyAlignment="1">
      <alignment horizontal="left" vertical="center"/>
    </xf>
    <xf numFmtId="0" fontId="6" fillId="0" borderId="0" xfId="0" applyFont="1" applyAlignment="1">
      <alignment horizontal="left" vertical="center"/>
    </xf>
    <xf numFmtId="49" fontId="40" fillId="0" borderId="1" xfId="7" applyNumberFormat="1" applyBorder="1" applyAlignment="1" applyProtection="1">
      <alignment horizontal="center" vertical="center"/>
      <protection locked="0"/>
    </xf>
    <xf numFmtId="49" fontId="6" fillId="0" borderId="1" xfId="0" applyNumberFormat="1" applyFont="1" applyBorder="1" applyAlignment="1" applyProtection="1">
      <alignment vertical="center"/>
      <protection locked="0"/>
    </xf>
    <xf numFmtId="0" fontId="55" fillId="3" borderId="1" xfId="0" applyFont="1" applyFill="1" applyBorder="1" applyAlignment="1">
      <alignment vertical="center"/>
    </xf>
    <xf numFmtId="0" fontId="55" fillId="3" borderId="1" xfId="0" applyFont="1" applyFill="1" applyBorder="1" applyAlignment="1">
      <alignment horizontal="center"/>
    </xf>
    <xf numFmtId="0" fontId="9" fillId="0" borderId="1" xfId="0"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6" fillId="0" borderId="13" xfId="0" applyFont="1" applyBorder="1" applyAlignment="1">
      <alignment horizontal="center" vertical="center"/>
    </xf>
    <xf numFmtId="0" fontId="6" fillId="0" borderId="16" xfId="0" applyFont="1" applyBorder="1" applyAlignment="1">
      <alignment horizontal="center"/>
    </xf>
    <xf numFmtId="166" fontId="0" fillId="0" borderId="0" xfId="0" applyNumberFormat="1" applyProtection="1">
      <protection locked="0"/>
    </xf>
    <xf numFmtId="166" fontId="5" fillId="0" borderId="4" xfId="0" applyNumberFormat="1" applyFont="1" applyBorder="1" applyAlignment="1">
      <alignment horizontal="center" vertical="center" wrapText="1"/>
    </xf>
    <xf numFmtId="166" fontId="8" fillId="0" borderId="0" xfId="0" applyNumberFormat="1" applyFont="1" applyAlignment="1" applyProtection="1">
      <alignment vertical="center"/>
      <protection locked="0"/>
    </xf>
    <xf numFmtId="166" fontId="0" fillId="0" borderId="0" xfId="0" applyNumberFormat="1" applyAlignment="1" applyProtection="1">
      <alignment vertical="center"/>
      <protection locked="0"/>
    </xf>
    <xf numFmtId="166" fontId="8" fillId="0" borderId="0" xfId="0" applyNumberFormat="1" applyFont="1" applyProtection="1">
      <protection locked="0"/>
    </xf>
    <xf numFmtId="14" fontId="6" fillId="0" borderId="1" xfId="0" applyNumberFormat="1" applyFont="1" applyBorder="1" applyAlignment="1">
      <alignment horizontal="center" vertical="center"/>
    </xf>
    <xf numFmtId="0" fontId="27" fillId="0" borderId="13" xfId="0" applyFont="1" applyBorder="1" applyAlignment="1">
      <alignment horizontal="left" vertical="center"/>
    </xf>
    <xf numFmtId="0" fontId="6" fillId="0" borderId="0" xfId="0" applyFont="1" applyAlignment="1">
      <alignment horizontal="left"/>
    </xf>
    <xf numFmtId="0" fontId="15" fillId="0" borderId="18" xfId="3" applyFont="1" applyBorder="1" applyAlignment="1">
      <alignment horizontal="center" wrapText="1"/>
    </xf>
    <xf numFmtId="0" fontId="6" fillId="0" borderId="13" xfId="0" applyFont="1" applyBorder="1"/>
    <xf numFmtId="49" fontId="15" fillId="2" borderId="2" xfId="0" applyNumberFormat="1" applyFont="1" applyFill="1" applyBorder="1" applyAlignment="1">
      <alignment horizontal="center" vertical="center" wrapText="1"/>
    </xf>
    <xf numFmtId="49" fontId="15" fillId="2" borderId="2" xfId="0" applyNumberFormat="1" applyFont="1" applyFill="1" applyBorder="1" applyAlignment="1">
      <alignment horizontal="left" vertical="center" wrapText="1"/>
    </xf>
    <xf numFmtId="0" fontId="6" fillId="4" borderId="2" xfId="0" applyFont="1" applyFill="1" applyBorder="1" applyAlignment="1">
      <alignment horizontal="center" vertical="center"/>
    </xf>
    <xf numFmtId="49" fontId="6" fillId="4" borderId="1" xfId="0" applyNumberFormat="1" applyFont="1" applyFill="1" applyBorder="1" applyAlignment="1">
      <alignment horizontal="center" vertical="center"/>
    </xf>
    <xf numFmtId="0" fontId="6" fillId="4" borderId="1" xfId="0" applyFont="1" applyFill="1" applyBorder="1" applyAlignment="1">
      <alignment horizontal="center"/>
    </xf>
    <xf numFmtId="0" fontId="6" fillId="4" borderId="1" xfId="0" applyFont="1" applyFill="1" applyBorder="1"/>
    <xf numFmtId="0" fontId="6" fillId="0" borderId="1" xfId="0" applyFont="1" applyBorder="1"/>
    <xf numFmtId="0" fontId="6" fillId="0" borderId="15" xfId="0" applyFont="1" applyBorder="1" applyAlignment="1">
      <alignment horizontal="center" vertical="center"/>
    </xf>
    <xf numFmtId="49" fontId="6" fillId="0" borderId="13" xfId="0" applyNumberFormat="1" applyFont="1" applyBorder="1" applyAlignment="1">
      <alignment horizontal="center" vertical="center"/>
    </xf>
    <xf numFmtId="0" fontId="13" fillId="3" borderId="1" xfId="0" applyFont="1" applyFill="1" applyBorder="1" applyAlignment="1">
      <alignment horizontal="center" vertical="center" wrapText="1"/>
    </xf>
    <xf numFmtId="0" fontId="13" fillId="3" borderId="1" xfId="0" applyFont="1" applyFill="1" applyBorder="1" applyAlignment="1">
      <alignment horizontal="left" vertical="center" wrapText="1"/>
    </xf>
    <xf numFmtId="0" fontId="0" fillId="0" borderId="0" xfId="0" applyAlignment="1" applyProtection="1">
      <alignment horizontal="left" vertical="center" wrapText="1"/>
      <protection locked="0"/>
    </xf>
    <xf numFmtId="0" fontId="0" fillId="0" borderId="1" xfId="0" applyBorder="1" applyAlignment="1">
      <alignment vertical="center" wrapText="1"/>
    </xf>
    <xf numFmtId="0" fontId="14" fillId="0" borderId="0" xfId="3" applyFont="1" applyAlignment="1">
      <alignment vertical="center"/>
    </xf>
    <xf numFmtId="0" fontId="15" fillId="2" borderId="0" xfId="3" applyFont="1" applyFill="1" applyAlignment="1">
      <alignment wrapText="1"/>
    </xf>
    <xf numFmtId="16" fontId="6" fillId="0" borderId="1" xfId="0" applyNumberFormat="1" applyFont="1" applyBorder="1" applyAlignment="1">
      <alignment horizontal="center" vertical="center"/>
    </xf>
    <xf numFmtId="0" fontId="40" fillId="0" borderId="1" xfId="7" applyBorder="1"/>
    <xf numFmtId="0" fontId="55" fillId="0" borderId="2" xfId="0" applyFont="1" applyBorder="1" applyAlignment="1">
      <alignment horizontal="center" vertical="center"/>
    </xf>
    <xf numFmtId="167" fontId="6" fillId="0" borderId="2" xfId="0" applyNumberFormat="1" applyFont="1" applyBorder="1" applyAlignment="1">
      <alignment horizontal="center" vertical="center" wrapText="1"/>
    </xf>
    <xf numFmtId="167" fontId="43" fillId="0" borderId="1" xfId="0" applyNumberFormat="1" applyFont="1" applyBorder="1" applyAlignment="1">
      <alignment horizontal="center" vertical="center"/>
    </xf>
    <xf numFmtId="0" fontId="0" fillId="3" borderId="0" xfId="0" applyFill="1" applyAlignment="1" applyProtection="1">
      <alignment wrapText="1"/>
      <protection locked="0"/>
    </xf>
    <xf numFmtId="0" fontId="13" fillId="3" borderId="0" xfId="3" applyFont="1" applyFill="1" applyAlignment="1">
      <alignment horizontal="center" vertical="center" wrapText="1"/>
    </xf>
    <xf numFmtId="0" fontId="56" fillId="8" borderId="56" xfId="0" applyFont="1" applyFill="1" applyBorder="1" applyAlignment="1">
      <alignment vertical="top" wrapText="1"/>
    </xf>
    <xf numFmtId="0" fontId="0" fillId="7" borderId="0" xfId="0" applyFill="1" applyAlignment="1">
      <alignment vertical="center"/>
    </xf>
    <xf numFmtId="0" fontId="26" fillId="0" borderId="0" xfId="0" applyFont="1" applyAlignment="1" applyProtection="1">
      <alignment vertical="center"/>
      <protection locked="0"/>
    </xf>
    <xf numFmtId="49" fontId="0" fillId="0" borderId="0" xfId="0" applyNumberFormat="1" applyAlignment="1" applyProtection="1">
      <alignment horizontal="center" vertical="center" wrapText="1"/>
      <protection locked="0"/>
    </xf>
    <xf numFmtId="0" fontId="40" fillId="0" borderId="0" xfId="7" applyBorder="1"/>
    <xf numFmtId="178" fontId="9" fillId="3" borderId="1" xfId="0" applyNumberFormat="1" applyFont="1" applyFill="1" applyBorder="1" applyAlignment="1">
      <alignment horizontal="center" vertical="center"/>
    </xf>
    <xf numFmtId="0" fontId="4" fillId="0" borderId="0" xfId="2" applyAlignment="1">
      <alignment horizontal="left" vertical="center" wrapText="1"/>
    </xf>
    <xf numFmtId="0" fontId="8" fillId="3" borderId="23" xfId="0" applyFont="1" applyFill="1" applyBorder="1" applyAlignment="1">
      <alignment horizontal="center" vertical="center"/>
    </xf>
    <xf numFmtId="49" fontId="8" fillId="0" borderId="34" xfId="0" applyNumberFormat="1" applyFont="1" applyBorder="1" applyAlignment="1" applyProtection="1">
      <alignment horizontal="center" vertical="center" wrapText="1"/>
      <protection locked="0"/>
    </xf>
    <xf numFmtId="49" fontId="8" fillId="0" borderId="35" xfId="0" applyNumberFormat="1" applyFont="1" applyBorder="1" applyAlignment="1" applyProtection="1">
      <alignment horizontal="center" vertical="center"/>
      <protection locked="0"/>
    </xf>
    <xf numFmtId="49" fontId="8" fillId="0" borderId="36" xfId="0" applyNumberFormat="1" applyFont="1" applyBorder="1" applyAlignment="1" applyProtection="1">
      <alignment horizontal="center" vertical="center"/>
      <protection locked="0"/>
    </xf>
    <xf numFmtId="0" fontId="8" fillId="0" borderId="19" xfId="0" applyFont="1" applyBorder="1" applyAlignment="1" applyProtection="1">
      <alignment horizontal="center" vertical="center" wrapText="1"/>
      <protection locked="0"/>
    </xf>
    <xf numFmtId="0" fontId="8" fillId="0" borderId="20" xfId="0" applyFont="1" applyBorder="1" applyAlignment="1" applyProtection="1">
      <alignment horizontal="center" vertical="center"/>
      <protection locked="0"/>
    </xf>
    <xf numFmtId="0" fontId="8" fillId="0" borderId="21" xfId="0" applyFont="1" applyBorder="1" applyAlignment="1" applyProtection="1">
      <alignment horizontal="center" vertical="center"/>
      <protection locked="0"/>
    </xf>
    <xf numFmtId="0" fontId="8" fillId="0" borderId="22" xfId="0" applyFont="1" applyBorder="1" applyAlignment="1" applyProtection="1">
      <alignment horizontal="center" wrapText="1"/>
      <protection locked="0"/>
    </xf>
    <xf numFmtId="0" fontId="8" fillId="0" borderId="24" xfId="0" applyFont="1" applyBorder="1" applyAlignment="1" applyProtection="1">
      <alignment horizontal="center" wrapText="1"/>
      <protection locked="0"/>
    </xf>
    <xf numFmtId="0" fontId="8" fillId="0" borderId="0" xfId="0" applyFont="1" applyAlignment="1">
      <alignment horizontal="center" vertical="center"/>
    </xf>
    <xf numFmtId="0" fontId="8" fillId="0" borderId="9" xfId="0" applyFont="1" applyBorder="1" applyAlignment="1">
      <alignment horizontal="center" vertical="center"/>
    </xf>
    <xf numFmtId="0" fontId="8" fillId="0" borderId="23" xfId="0" applyFont="1" applyBorder="1" applyAlignment="1" applyProtection="1">
      <alignment horizontal="center" vertical="center" wrapText="1"/>
      <protection locked="0"/>
    </xf>
    <xf numFmtId="0" fontId="8" fillId="0" borderId="25" xfId="0" applyFont="1" applyBorder="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49" fontId="0" fillId="0" borderId="20" xfId="0" applyNumberFormat="1" applyBorder="1" applyAlignment="1" applyProtection="1">
      <alignment horizontal="left" vertical="center"/>
      <protection locked="0"/>
    </xf>
    <xf numFmtId="49" fontId="0" fillId="0" borderId="0" xfId="0" applyNumberFormat="1" applyAlignment="1" applyProtection="1">
      <alignment horizontal="left" vertical="center"/>
      <protection locked="0"/>
    </xf>
    <xf numFmtId="0" fontId="0" fillId="0" borderId="20"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8" fillId="0" borderId="19"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wrapText="1"/>
    </xf>
    <xf numFmtId="49" fontId="8" fillId="0" borderId="19" xfId="0" applyNumberFormat="1" applyFont="1" applyBorder="1" applyAlignment="1" applyProtection="1">
      <alignment horizontal="center" vertical="center" wrapText="1"/>
      <protection locked="0"/>
    </xf>
    <xf numFmtId="49" fontId="8" fillId="0" borderId="20" xfId="0" applyNumberFormat="1" applyFont="1" applyBorder="1" applyAlignment="1" applyProtection="1">
      <alignment horizontal="center" vertical="center" wrapText="1"/>
      <protection locked="0"/>
    </xf>
    <xf numFmtId="49" fontId="8" fillId="0" borderId="21" xfId="0" applyNumberFormat="1" applyFont="1" applyBorder="1" applyAlignment="1" applyProtection="1">
      <alignment horizontal="center" vertical="center" wrapText="1"/>
      <protection locked="0"/>
    </xf>
    <xf numFmtId="49" fontId="8" fillId="0" borderId="22" xfId="0" applyNumberFormat="1" applyFont="1" applyBorder="1" applyAlignment="1" applyProtection="1">
      <alignment horizontal="center" vertical="center" wrapText="1"/>
      <protection locked="0"/>
    </xf>
    <xf numFmtId="49" fontId="8" fillId="0" borderId="0" xfId="0" applyNumberFormat="1" applyFont="1" applyAlignment="1" applyProtection="1">
      <alignment horizontal="center" vertical="center" wrapText="1"/>
      <protection locked="0"/>
    </xf>
    <xf numFmtId="49" fontId="8" fillId="0" borderId="23" xfId="0" applyNumberFormat="1" applyFont="1" applyBorder="1" applyAlignment="1" applyProtection="1">
      <alignment horizontal="center" vertical="center" wrapText="1"/>
      <protection locked="0"/>
    </xf>
    <xf numFmtId="0" fontId="8" fillId="0" borderId="22" xfId="0" applyFont="1" applyBorder="1" applyAlignment="1" applyProtection="1">
      <alignment horizontal="center" vertical="center"/>
      <protection locked="0"/>
    </xf>
    <xf numFmtId="0" fontId="8" fillId="0" borderId="24" xfId="0" applyFont="1" applyBorder="1" applyAlignment="1" applyProtection="1">
      <alignment horizontal="center" vertical="center"/>
      <protection locked="0"/>
    </xf>
    <xf numFmtId="0" fontId="7" fillId="0" borderId="22" xfId="0" applyFont="1" applyBorder="1" applyAlignment="1">
      <alignment horizontal="right" vertical="center"/>
    </xf>
    <xf numFmtId="0" fontId="7" fillId="0" borderId="0" xfId="0" applyFont="1" applyAlignment="1">
      <alignment horizontal="right" vertical="center"/>
    </xf>
    <xf numFmtId="0" fontId="8" fillId="3" borderId="0" xfId="0" applyFont="1" applyFill="1" applyAlignment="1">
      <alignment horizontal="center" vertical="center"/>
    </xf>
    <xf numFmtId="0" fontId="7" fillId="3" borderId="0" xfId="0" applyFont="1" applyFill="1" applyAlignment="1">
      <alignment horizontal="center" vertical="center"/>
    </xf>
    <xf numFmtId="0" fontId="6" fillId="0" borderId="0" xfId="0" applyFont="1" applyAlignment="1">
      <alignment horizontal="center" vertical="center"/>
    </xf>
    <xf numFmtId="0" fontId="6" fillId="0" borderId="0" xfId="0" applyFont="1" applyAlignment="1">
      <alignment horizontal="left" vertical="center"/>
    </xf>
    <xf numFmtId="0" fontId="8" fillId="0" borderId="27" xfId="0" applyFont="1" applyBorder="1" applyAlignment="1">
      <alignment horizontal="center" vertical="center"/>
    </xf>
    <xf numFmtId="0" fontId="10" fillId="0" borderId="0" xfId="0" applyFont="1" applyAlignment="1">
      <alignment horizontal="left" vertical="center" wrapText="1"/>
    </xf>
    <xf numFmtId="0" fontId="8" fillId="0" borderId="0" xfId="0" applyFont="1" applyAlignment="1">
      <alignment horizontal="center" vertical="top"/>
    </xf>
    <xf numFmtId="0" fontId="7" fillId="0" borderId="26" xfId="0" applyFont="1" applyBorder="1" applyAlignment="1">
      <alignment horizontal="right" vertical="center"/>
    </xf>
    <xf numFmtId="0" fontId="7" fillId="0" borderId="27" xfId="0" applyFont="1" applyBorder="1" applyAlignment="1">
      <alignment horizontal="right" vertical="center"/>
    </xf>
    <xf numFmtId="0" fontId="6" fillId="0" borderId="13" xfId="0" applyFont="1" applyBorder="1" applyAlignment="1">
      <alignment horizontal="center"/>
    </xf>
    <xf numFmtId="0" fontId="6" fillId="0" borderId="16" xfId="0" applyFont="1" applyBorder="1" applyAlignment="1">
      <alignment horizontal="center"/>
    </xf>
    <xf numFmtId="49" fontId="15" fillId="2" borderId="38" xfId="0" applyNumberFormat="1" applyFont="1" applyFill="1" applyBorder="1" applyAlignment="1">
      <alignment horizontal="center" vertical="center" wrapText="1"/>
    </xf>
    <xf numFmtId="0" fontId="6" fillId="4" borderId="13" xfId="0" applyFont="1" applyFill="1" applyBorder="1" applyAlignment="1">
      <alignment horizontal="center"/>
    </xf>
    <xf numFmtId="0" fontId="6" fillId="4" borderId="16" xfId="0" applyFont="1" applyFill="1" applyBorder="1" applyAlignment="1">
      <alignment horizontal="center"/>
    </xf>
    <xf numFmtId="0" fontId="6" fillId="4" borderId="13" xfId="0" applyFont="1" applyFill="1" applyBorder="1" applyAlignment="1">
      <alignment horizontal="left" vertical="center" wrapText="1"/>
    </xf>
    <xf numFmtId="0" fontId="6" fillId="4" borderId="16" xfId="0" applyFont="1" applyFill="1" applyBorder="1" applyAlignment="1">
      <alignment horizontal="left" vertical="center" wrapText="1"/>
    </xf>
    <xf numFmtId="0" fontId="0" fillId="3" borderId="38" xfId="0" applyFill="1" applyBorder="1" applyAlignment="1">
      <alignment horizontal="left" vertical="center" wrapText="1"/>
    </xf>
    <xf numFmtId="0" fontId="0" fillId="6" borderId="0" xfId="0" applyFill="1" applyAlignment="1">
      <alignment horizontal="center" vertical="center"/>
    </xf>
    <xf numFmtId="14" fontId="0" fillId="0" borderId="0" xfId="2" applyNumberFormat="1" applyFont="1" applyAlignment="1">
      <alignment vertical="center" wrapText="1"/>
    </xf>
    <xf numFmtId="14" fontId="8" fillId="0" borderId="0" xfId="0" applyNumberFormat="1" applyFont="1" applyAlignment="1" applyProtection="1">
      <alignment horizontal="center" vertical="center"/>
      <protection locked="0"/>
    </xf>
  </cellXfs>
  <cellStyles count="8">
    <cellStyle name="Comma" xfId="4" builtinId="3"/>
    <cellStyle name="Hyperlink" xfId="7" builtinId="8"/>
    <cellStyle name="Normal" xfId="0" builtinId="0"/>
    <cellStyle name="Normal 2" xfId="2" xr:uid="{00000000-0005-0000-0000-000003000000}"/>
    <cellStyle name="Normal 3" xfId="1" xr:uid="{00000000-0005-0000-0000-000004000000}"/>
    <cellStyle name="Normal 3 2" xfId="5" xr:uid="{00000000-0005-0000-0000-000005000000}"/>
    <cellStyle name="Normal 4" xfId="3" xr:uid="{00000000-0005-0000-0000-000006000000}"/>
    <cellStyle name="Normal 4 2" xfId="6" xr:uid="{00000000-0005-0000-0000-000007000000}"/>
  </cellStyles>
  <dxfs count="289">
    <dxf>
      <font>
        <b val="0"/>
        <i val="0"/>
        <strike val="0"/>
        <condense val="0"/>
        <extend val="0"/>
        <outline val="0"/>
        <shadow val="0"/>
        <u val="none"/>
        <vertAlign val="baseline"/>
        <sz val="11"/>
        <color rgb="FF000000"/>
        <name val="Calibri"/>
        <family val="2"/>
        <scheme val="none"/>
      </font>
      <fill>
        <patternFill patternType="solid">
          <fgColor indexed="64"/>
          <bgColor theme="5" tint="0.79998168889431442"/>
        </patternFill>
      </fill>
      <alignment horizontal="center" vertical="center" textRotation="0" wrapText="1" indent="0" justifyLastLine="0" shrinkToFit="0" readingOrder="0"/>
      <border diagonalUp="0" diagonalDown="0" outline="0">
        <left/>
        <right/>
        <top style="thin">
          <color theme="4" tint="0.39997558519241921"/>
        </top>
        <bottom/>
      </border>
    </dxf>
    <dxf>
      <alignment horizontal="general" vertical="center" textRotation="0" wrapText="0" indent="0" justifyLastLine="0" shrinkToFit="0" readingOrder="0"/>
    </dxf>
    <dxf>
      <font>
        <b val="0"/>
        <i val="0"/>
        <strike val="0"/>
        <condense val="0"/>
        <extend val="0"/>
        <outline val="0"/>
        <shadow val="0"/>
        <u val="none"/>
        <vertAlign val="baseline"/>
        <sz val="11"/>
        <color rgb="FF000000"/>
        <name val="Calibri"/>
        <family val="2"/>
        <scheme val="none"/>
      </font>
      <fill>
        <patternFill patternType="solid">
          <fgColor indexed="64"/>
          <bgColor theme="5" tint="0.79998168889431442"/>
        </patternFill>
      </fill>
      <alignment horizontal="left" vertical="center" textRotation="0" wrapText="1" indent="0" justifyLastLine="0" shrinkToFit="0" readingOrder="0"/>
      <border diagonalUp="0" diagonalDown="0" outline="0">
        <left/>
        <right/>
        <top style="thin">
          <color theme="4" tint="0.39997558519241921"/>
        </top>
        <bottom/>
      </border>
    </dxf>
    <dxf>
      <font>
        <sz val="11"/>
        <color rgb="FF000000"/>
        <name val="Calibri"/>
        <family val="2"/>
        <scheme val="none"/>
      </font>
      <numFmt numFmtId="0" formatCode="General"/>
      <fill>
        <patternFill patternType="solid">
          <fgColor indexed="64"/>
          <bgColor theme="5" tint="0.79998168889431442"/>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rgb="FF000000"/>
        <name val="Calibri"/>
        <family val="2"/>
        <scheme val="none"/>
      </font>
      <fill>
        <patternFill patternType="solid">
          <fgColor indexed="64"/>
          <bgColor theme="5" tint="0.79998168889431442"/>
        </patternFill>
      </fill>
      <alignment horizontal="center"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rgb="FF000000"/>
        <name val="Calibri"/>
        <family val="2"/>
        <scheme val="none"/>
      </font>
      <fill>
        <patternFill patternType="solid">
          <fgColor indexed="64"/>
          <bgColor theme="5" tint="0.79998168889431442"/>
        </patternFill>
      </fill>
      <alignment horizontal="center"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rgb="FF000000"/>
        <name val="Calibri"/>
        <family val="2"/>
        <scheme val="none"/>
      </font>
      <fill>
        <patternFill patternType="solid">
          <fgColor indexed="64"/>
          <bgColor theme="5" tint="0.79998168889431442"/>
        </patternFill>
      </fill>
      <alignment horizontal="center" vertical="center" textRotation="0" wrapText="1" indent="0" justifyLastLine="0" shrinkToFit="0" readingOrder="0"/>
      <border diagonalUp="0" diagonalDown="0" outline="0">
        <left/>
        <right/>
        <top style="thin">
          <color theme="4" tint="0.39997558519241921"/>
        </top>
        <bottom/>
      </border>
    </dxf>
    <dxf>
      <font>
        <sz val="11"/>
        <color rgb="FF000000"/>
        <name val="Calibri"/>
        <family val="2"/>
        <scheme val="none"/>
      </font>
      <numFmt numFmtId="0" formatCode="General"/>
      <fill>
        <patternFill patternType="solid">
          <fgColor indexed="64"/>
          <bgColor theme="5" tint="0.79998168889431442"/>
        </patternFill>
      </fill>
      <alignment horizontal="center"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rgb="FF212529"/>
        <name val="Segoe UI"/>
        <family val="2"/>
        <scheme val="none"/>
      </font>
      <fill>
        <patternFill patternType="solid">
          <fgColor indexed="64"/>
          <bgColor rgb="FFFFFFFF"/>
        </patternFill>
      </fill>
      <alignment horizontal="general" vertical="top" textRotation="0" wrapText="1" indent="0" justifyLastLine="0" shrinkToFit="0" readingOrder="0"/>
      <border diagonalUp="0" diagonalDown="0">
        <left style="medium">
          <color rgb="FFDEE2E6"/>
        </left>
        <right style="medium">
          <color rgb="FFDEE2E6"/>
        </right>
        <top style="medium">
          <color rgb="FFDEE2E6"/>
        </top>
        <bottom style="medium">
          <color rgb="FFDEE2E6"/>
        </bottom>
        <vertical/>
        <horizontal/>
      </border>
    </dxf>
    <dxf>
      <font>
        <b val="0"/>
        <i val="0"/>
        <strike val="0"/>
        <condense val="0"/>
        <extend val="0"/>
        <outline val="0"/>
        <shadow val="0"/>
        <u val="none"/>
        <vertAlign val="baseline"/>
        <sz val="12"/>
        <color rgb="FF212529"/>
        <name val="Segoe UI"/>
        <family val="2"/>
        <scheme val="none"/>
      </font>
      <fill>
        <patternFill patternType="solid">
          <fgColor indexed="64"/>
          <bgColor rgb="FFFFFFFF"/>
        </patternFill>
      </fill>
      <alignment horizontal="general" vertical="top" textRotation="0" wrapText="1" indent="0" justifyLastLine="0" shrinkToFit="0" readingOrder="0"/>
      <border diagonalUp="0" diagonalDown="0">
        <left style="medium">
          <color rgb="FFDEE2E6"/>
        </left>
        <right style="medium">
          <color rgb="FFDEE2E6"/>
        </right>
        <top style="medium">
          <color rgb="FFDEE2E6"/>
        </top>
        <bottom style="medium">
          <color rgb="FFDEE2E6"/>
        </bottom>
        <vertical/>
        <horizontal/>
      </border>
    </dxf>
    <dxf>
      <font>
        <b val="0"/>
        <i val="0"/>
        <strike val="0"/>
        <condense val="0"/>
        <extend val="0"/>
        <outline val="0"/>
        <shadow val="0"/>
        <u val="none"/>
        <vertAlign val="baseline"/>
        <sz val="12"/>
        <color rgb="FF212529"/>
        <name val="Segoe UI"/>
        <family val="2"/>
        <scheme val="none"/>
      </font>
      <fill>
        <patternFill patternType="solid">
          <fgColor indexed="64"/>
          <bgColor rgb="FFFFFFFF"/>
        </patternFill>
      </fill>
      <alignment horizontal="general" vertical="top" textRotation="0" wrapText="1" indent="0" justifyLastLine="0" shrinkToFit="0" readingOrder="0"/>
      <border diagonalUp="0" diagonalDown="0">
        <left style="medium">
          <color rgb="FFDEE2E6"/>
        </left>
        <right style="medium">
          <color rgb="FFDEE2E6"/>
        </right>
        <top style="medium">
          <color rgb="FFDEE2E6"/>
        </top>
        <bottom style="medium">
          <color rgb="FFDEE2E6"/>
        </bottom>
        <vertical/>
        <horizontal/>
      </border>
    </dxf>
    <dxf>
      <font>
        <b val="0"/>
        <i val="0"/>
        <strike val="0"/>
        <condense val="0"/>
        <extend val="0"/>
        <outline val="0"/>
        <shadow val="0"/>
        <u val="none"/>
        <vertAlign val="baseline"/>
        <sz val="12"/>
        <color rgb="FF212529"/>
        <name val="Segoe UI"/>
        <family val="2"/>
        <scheme val="none"/>
      </font>
      <fill>
        <patternFill patternType="solid">
          <fgColor indexed="64"/>
          <bgColor rgb="FFFFFFFF"/>
        </patternFill>
      </fill>
      <alignment horizontal="general" vertical="top" textRotation="0" wrapText="1" indent="0" justifyLastLine="0" shrinkToFit="0" readingOrder="0"/>
      <border diagonalUp="0" diagonalDown="0">
        <left style="medium">
          <color rgb="FFDEE2E6"/>
        </left>
        <right style="medium">
          <color rgb="FFDEE2E6"/>
        </right>
        <top style="medium">
          <color rgb="FFDEE2E6"/>
        </top>
        <bottom style="medium">
          <color rgb="FFDEE2E6"/>
        </bottom>
        <vertical/>
        <horizontal/>
      </border>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lef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lef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lef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000000"/>
        <name val="Calibri"/>
        <family val="2"/>
        <scheme val="none"/>
      </font>
      <numFmt numFmtId="164" formatCode="0.00000"/>
      <fill>
        <patternFill patternType="solid">
          <fgColor indexed="64"/>
          <bgColor theme="5" tint="0.79998168889431442"/>
        </patternFill>
      </fill>
      <alignment horizontal="lef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000000"/>
        <name val="Calibri"/>
        <family val="2"/>
        <scheme val="none"/>
      </font>
      <numFmt numFmtId="164" formatCode="0.00000"/>
      <fill>
        <patternFill patternType="solid">
          <fgColor indexed="64"/>
          <bgColor theme="5" tint="0.79998168889431442"/>
        </patternFill>
      </fill>
      <alignment horizontal="lef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center" vertical="center" textRotation="0" wrapText="1" indent="0" justifyLastLine="0" shrinkToFit="0" readingOrder="0"/>
      <border diagonalUp="0" diagonalDown="0">
        <left/>
        <right/>
        <top style="thin">
          <color theme="4" tint="0.39997558519241921"/>
        </top>
        <bottom/>
        <vertical/>
        <horizontal/>
      </border>
    </dxf>
    <dxf>
      <alignment horizontal="general" textRotation="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sz val="11"/>
        <color rgb="FF000000"/>
        <name val="Calibri"/>
        <family val="2"/>
        <scheme val="none"/>
      </font>
      <numFmt numFmtId="30" formatCode="@"/>
      <fill>
        <patternFill patternType="none">
          <bgColor auto="1"/>
        </patternFill>
      </fill>
      <alignment horizontal="center" vertical="center" textRotation="0" wrapText="1" indent="0" justifyLastLine="0" shrinkToFit="0" readingOrder="0"/>
      <border diagonalUp="0" diagonalDown="0">
        <left style="thin">
          <color theme="4" tint="0.39997558519241921"/>
        </left>
        <right/>
        <top style="thin">
          <color theme="4" tint="0.39997558519241921"/>
        </top>
        <bottom/>
      </border>
    </dxf>
    <dxf>
      <border outline="0">
        <right style="thin">
          <color theme="4" tint="0.39997558519241921"/>
        </right>
        <top style="thin">
          <color theme="4" tint="0.39997558519241921"/>
        </top>
      </border>
    </dxf>
    <dxf>
      <font>
        <b val="0"/>
        <i val="0"/>
        <strike val="0"/>
        <condense val="0"/>
        <extend val="0"/>
        <outline val="0"/>
        <shadow val="0"/>
        <u val="none"/>
        <vertAlign val="baseline"/>
        <sz val="11"/>
        <color rgb="FF000000"/>
        <name val="Calibri"/>
        <family val="2"/>
        <scheme val="none"/>
      </font>
      <fill>
        <patternFill patternType="solid">
          <fgColor indexed="64"/>
          <bgColor theme="5" tint="0.79998168889431442"/>
        </patternFill>
      </fill>
      <alignment horizontal="left" vertical="center" textRotation="0" wrapText="1" indent="0" justifyLastLine="0" shrinkToFit="0" readingOrder="0"/>
    </dxf>
    <dxf>
      <font>
        <b/>
        <i val="0"/>
        <strike val="0"/>
        <condense val="0"/>
        <extend val="0"/>
        <outline val="0"/>
        <shadow val="0"/>
        <u val="none"/>
        <vertAlign val="baseline"/>
        <sz val="11"/>
        <color theme="0"/>
        <name val="Calibri"/>
        <family val="2"/>
        <scheme val="minor"/>
      </font>
      <numFmt numFmtId="0" formatCode="General"/>
      <fill>
        <patternFill patternType="solid">
          <fgColor theme="4"/>
          <bgColor theme="4"/>
        </patternFill>
      </fill>
      <alignment horizontal="left" vertical="bottom" textRotation="0" wrapText="1" indent="0" justifyLastLine="0" shrinkToFit="0" readingOrder="0"/>
    </dxf>
    <dxf>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wrapText="0" indent="0" justifyLastLine="0" shrinkToFit="0" readingOrder="0"/>
    </dxf>
    <dxf>
      <border outline="0">
        <top style="thin">
          <color theme="4" tint="0.39997558519241921"/>
        </top>
      </border>
    </dxf>
    <dxf>
      <fill>
        <patternFill patternType="none">
          <fgColor indexed="64"/>
          <bgColor indexed="65"/>
        </patternFill>
      </fill>
      <alignment horizontal="center" vertical="center"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numFmt numFmtId="30" formatCode="@"/>
      <fill>
        <patternFill patternType="solid">
          <fgColor theme="4"/>
          <bgColor theme="4"/>
        </patternFill>
      </fill>
      <alignment horizontal="center" vertical="center" textRotation="0" wrapText="1"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general" textRotation="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auto="1"/>
        </patternFill>
      </fill>
      <alignment horizontal="center" vertical="center" textRotation="0" wrapText="0" indent="0" justifyLastLine="0" shrinkToFit="0" readingOrder="0"/>
    </dxf>
    <dxf>
      <fill>
        <patternFill patternType="none">
          <fgColor indexed="64"/>
          <bgColor indexed="65"/>
        </patternFill>
      </fill>
    </dxf>
    <dxf>
      <numFmt numFmtId="30" formatCode="@"/>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border outline="0">
        <top style="thin">
          <color theme="4" tint="0.39997558519241921"/>
        </top>
      </border>
    </dxf>
    <dxf>
      <fill>
        <patternFill patternType="none">
          <fgColor indexed="64"/>
          <bgColor indexed="65"/>
        </patternFill>
      </fill>
      <alignment horizontal="center" vertical="bottom" textRotation="0" wrapText="0" indent="0" justifyLastLine="0" shrinkToFit="0" readingOrder="0"/>
    </dxf>
    <dxf>
      <border outline="0">
        <bottom style="thin">
          <color theme="4" tint="0.39997558519241921"/>
        </bottom>
      </border>
    </dxf>
    <dxf>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left"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30" formatCode="@"/>
      <fill>
        <patternFill patternType="none">
          <bgColor auto="1"/>
        </patternFill>
      </fill>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167" formatCode="0.0"/>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fill>
        <patternFill patternType="none">
          <bgColor auto="1"/>
        </patternFill>
      </fill>
      <alignment horizontal="left"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fill>
        <patternFill patternType="none">
          <bgColor auto="1"/>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general"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167" formatCode="0.0"/>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none">
          <bgColor auto="1"/>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Arial"/>
        <family val="2"/>
        <scheme val="none"/>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Arial"/>
        <family val="2"/>
        <scheme val="none"/>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Arial"/>
        <family val="2"/>
        <scheme val="none"/>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0"/>
        <color theme="0"/>
        <name val="Arial"/>
        <family val="2"/>
        <scheme val="none"/>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73" formatCode="0.00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73" formatCode="0.00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8" formatCode="0;;;@"/>
      <fill>
        <patternFill patternType="solid">
          <fgColor indexed="64"/>
          <bgColor theme="5" tint="0.79998168889431442"/>
        </patternFill>
      </fil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8"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8"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5" tint="0.79998168889431442"/>
        </patternFill>
      </fill>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76" formatCode="0;\-0;;@"/>
      <fill>
        <patternFill patternType="solid">
          <fgColor indexed="64"/>
          <bgColor theme="5" tint="0.79998168889431442"/>
        </patternFill>
      </fil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76"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8"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8"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68"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76"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176"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family val="2"/>
        <scheme val="none"/>
      </font>
      <numFmt numFmtId="176"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family val="2"/>
        <scheme val="none"/>
      </font>
      <numFmt numFmtId="166" formatCode="yyyy\-mm;@"/>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family val="2"/>
        <scheme val="none"/>
      </font>
      <numFmt numFmtId="30" formatCode="@"/>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168" formatCode="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rgb="FF000000"/>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rgb="FF000000"/>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left" vertical="center" textRotation="0" wrapText="0"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rgb="FF000000"/>
        <name val="Arial"/>
        <scheme val="none"/>
      </font>
      <numFmt numFmtId="176" formatCode="0;\-0;;@"/>
      <fill>
        <patternFill patternType="none">
          <fgColor indexed="64"/>
          <bgColor indexed="65"/>
        </patternFill>
      </fill>
      <alignment horizontal="left" vertical="center" textRotation="0" wrapText="0" indent="1"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left" vertical="center" textRotation="0" wrapText="0"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left" vertical="center" textRotation="0" wrapText="0" indent="1"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left" vertical="center" textRotation="0" wrapText="1"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rgb="FF000000"/>
        <name val="Arial"/>
        <scheme val="none"/>
      </font>
      <numFmt numFmtId="173" formatCode="0.00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73" formatCode="0.00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77" formatCode="0.0000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77" formatCode="0.0000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general"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rgb="FF000000"/>
        <name val="Arial"/>
        <scheme val="none"/>
      </font>
      <numFmt numFmtId="177" formatCode="0.000000"/>
      <fill>
        <patternFill patternType="solid">
          <fgColor indexed="64"/>
          <bgColor theme="5"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166" formatCode="yyyy\-mm;@"/>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3"/>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3"/>
        <color theme="1"/>
        <name val="Arial"/>
        <scheme val="none"/>
      </font>
      <numFmt numFmtId="168" formatCode="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border outline="0">
        <left style="thin">
          <color rgb="FF95B3D7"/>
        </left>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scheme val="none"/>
      </font>
      <numFmt numFmtId="177" formatCode="0.00000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scheme val="none"/>
      </font>
      <numFmt numFmtId="173" formatCode="0.000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68" formatCode="0;;;@"/>
      <fill>
        <patternFill patternType="none">
          <fgColor indexed="64"/>
          <bgColor theme="5" tint="0.79998168889431442"/>
        </patternFill>
      </fill>
      <alignment horizontal="left"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68"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68"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theme="5" tint="0.79998168889431442"/>
        </patternFill>
      </fill>
      <alignment horizontal="left"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76"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theme="5" tint="0.79998168889431442"/>
        </patternFill>
      </fill>
      <alignment horizontal="left"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68"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scheme val="none"/>
      </font>
      <numFmt numFmtId="168"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76"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176" formatCode="0;\-0;;@"/>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166" formatCode="yyyy\-mm;@"/>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30" formatCode="@"/>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168" formatCode="0;;;@"/>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176" formatCode="0;\-0;;@"/>
      <fill>
        <patternFill patternType="none">
          <fgColor indexed="64"/>
          <bgColor indexed="65"/>
        </patternFill>
      </fill>
      <alignment horizontal="left" vertical="center" textRotation="0" wrapText="0" indent="1"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0" formatCode="General"/>
      <fill>
        <patternFill patternType="none">
          <bgColor auto="1"/>
        </patternFill>
      </fill>
      <alignment horizontal="left" vertical="center" textRotation="0" wrapText="0" indent="1"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0" formatCode="@"/>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theme="1"/>
        <name val="Arial"/>
        <scheme val="none"/>
      </font>
      <numFmt numFmtId="30" formatCode="@"/>
      <fill>
        <patternFill patternType="none">
          <bgColor auto="1"/>
        </patternFill>
      </fill>
      <alignment horizontal="left" vertical="center" textRotation="0" wrapText="1"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scheme val="none"/>
      </font>
      <numFmt numFmtId="173" formatCode="0.0000"/>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scheme val="none"/>
      </font>
      <numFmt numFmtId="173" formatCode="0.0000"/>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scheme val="none"/>
      </font>
      <numFmt numFmtId="173" formatCode="0.0000"/>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scheme val="none"/>
      </font>
      <numFmt numFmtId="173" formatCode="0.0000"/>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fill>
        <patternFill patternType="none">
          <bgColor auto="1"/>
        </patternFill>
      </fill>
      <alignment horizontal="general"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fill>
        <patternFill patternType="none">
          <bgColor auto="1"/>
        </patternFill>
      </fill>
      <alignment horizontal="general"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166" formatCode="yyyy\-mm;@"/>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3"/>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3"/>
        <color theme="1"/>
        <name val="Arial"/>
        <family val="2"/>
        <scheme val="none"/>
      </font>
      <numFmt numFmtId="30" formatCode="@"/>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3"/>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3"/>
        <color theme="1"/>
        <name val="Arial"/>
        <scheme val="none"/>
      </font>
      <numFmt numFmtId="168" formatCode="0;;;@"/>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i val="0"/>
        <strike val="0"/>
        <condense val="0"/>
        <extend val="0"/>
        <outline val="0"/>
        <shadow val="0"/>
        <u val="none"/>
        <vertAlign val="baseline"/>
        <sz val="10"/>
        <color theme="1"/>
        <name val="Arial"/>
        <scheme val="none"/>
      </font>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border outline="0">
        <left style="thin">
          <color theme="4" tint="0.39997558519241921"/>
        </left>
      </border>
    </dxf>
    <dxf>
      <fill>
        <patternFill patternType="none">
          <fgColor indexed="64"/>
          <bgColor auto="1"/>
        </patternFill>
      </fill>
      <alignment horizontal="general" vertical="center" textRotation="0" wrapText="0" indent="0" justifyLastLine="0" shrinkToFit="0" readingOrder="0"/>
      <protection locked="0" hidden="0"/>
    </dxf>
    <dxf>
      <fill>
        <patternFill patternType="none">
          <fgColor indexed="64"/>
          <bgColor auto="1"/>
        </patternFill>
      </fill>
    </dxf>
  </dxfs>
  <tableStyles count="0" defaultTableStyle="TableStyleMedium2" defaultPivotStyle="PivotStyleLight16"/>
  <colors>
    <mruColors>
      <color rgb="FF006600"/>
      <color rgb="FFFF99FF"/>
      <color rgb="FFFFCC99"/>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1906</xdr:colOff>
      <xdr:row>6</xdr:row>
      <xdr:rowOff>197645</xdr:rowOff>
    </xdr:from>
    <xdr:to>
      <xdr:col>3</xdr:col>
      <xdr:colOff>133350</xdr:colOff>
      <xdr:row>12</xdr:row>
      <xdr:rowOff>200024</xdr:rowOff>
    </xdr:to>
    <xdr:sp macro="" textlink="">
      <xdr:nvSpPr>
        <xdr:cNvPr id="3" name="Right Brace 2">
          <a:extLst>
            <a:ext uri="{FF2B5EF4-FFF2-40B4-BE49-F238E27FC236}">
              <a16:creationId xmlns:a16="http://schemas.microsoft.com/office/drawing/2014/main" id="{00000000-0008-0000-0400-000003000000}"/>
            </a:ext>
          </a:extLst>
        </xdr:cNvPr>
        <xdr:cNvSpPr/>
      </xdr:nvSpPr>
      <xdr:spPr>
        <a:xfrm>
          <a:off x="3126106" y="1835945"/>
          <a:ext cx="131444" cy="1259679"/>
        </a:xfrm>
        <a:prstGeom prst="righ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33</xdr:col>
      <xdr:colOff>94630</xdr:colOff>
      <xdr:row>0</xdr:row>
      <xdr:rowOff>11906</xdr:rowOff>
    </xdr:from>
    <xdr:to>
      <xdr:col>51</xdr:col>
      <xdr:colOff>604218</xdr:colOff>
      <xdr:row>30</xdr:row>
      <xdr:rowOff>73342</xdr:rowOff>
    </xdr:to>
    <xdr:pic>
      <xdr:nvPicPr>
        <xdr:cNvPr id="6" name="Picture 5">
          <a:extLst>
            <a:ext uri="{FF2B5EF4-FFF2-40B4-BE49-F238E27FC236}">
              <a16:creationId xmlns:a16="http://schemas.microsoft.com/office/drawing/2014/main" id="{F39E682A-2FA3-4882-85CA-5B4DBB58858F}"/>
            </a:ext>
          </a:extLst>
        </xdr:cNvPr>
        <xdr:cNvPicPr>
          <a:picLocks noChangeAspect="1"/>
        </xdr:cNvPicPr>
      </xdr:nvPicPr>
      <xdr:blipFill>
        <a:blip xmlns:r="http://schemas.openxmlformats.org/officeDocument/2006/relationships" r:embed="rId1"/>
        <a:stretch>
          <a:fillRect/>
        </a:stretch>
      </xdr:blipFill>
      <xdr:spPr>
        <a:xfrm>
          <a:off x="24538161" y="11906"/>
          <a:ext cx="11439525" cy="6812280"/>
        </a:xfrm>
        <a:prstGeom prst="rect">
          <a:avLst/>
        </a:prstGeom>
      </xdr:spPr>
    </xdr:pic>
    <xdr:clientData/>
  </xdr:twoCellAnchor>
  <xdr:twoCellAnchor editAs="oneCell">
    <xdr:from>
      <xdr:col>12</xdr:col>
      <xdr:colOff>607217</xdr:colOff>
      <xdr:row>0</xdr:row>
      <xdr:rowOff>0</xdr:rowOff>
    </xdr:from>
    <xdr:to>
      <xdr:col>31</xdr:col>
      <xdr:colOff>592656</xdr:colOff>
      <xdr:row>30</xdr:row>
      <xdr:rowOff>11906</xdr:rowOff>
    </xdr:to>
    <xdr:pic>
      <xdr:nvPicPr>
        <xdr:cNvPr id="8" name="Picture 7">
          <a:extLst>
            <a:ext uri="{FF2B5EF4-FFF2-40B4-BE49-F238E27FC236}">
              <a16:creationId xmlns:a16="http://schemas.microsoft.com/office/drawing/2014/main" id="{5EA72AF3-273F-693D-C50A-B033CAC38AD9}"/>
            </a:ext>
          </a:extLst>
        </xdr:cNvPr>
        <xdr:cNvPicPr>
          <a:picLocks noChangeAspect="1"/>
        </xdr:cNvPicPr>
      </xdr:nvPicPr>
      <xdr:blipFill>
        <a:blip xmlns:r="http://schemas.openxmlformats.org/officeDocument/2006/relationships" r:embed="rId2"/>
        <a:stretch>
          <a:fillRect/>
        </a:stretch>
      </xdr:blipFill>
      <xdr:spPr>
        <a:xfrm>
          <a:off x="12299155" y="0"/>
          <a:ext cx="11522595" cy="6762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52915</xdr:colOff>
      <xdr:row>44</xdr:row>
      <xdr:rowOff>152402</xdr:rowOff>
    </xdr:from>
    <xdr:to>
      <xdr:col>16</xdr:col>
      <xdr:colOff>647700</xdr:colOff>
      <xdr:row>44</xdr:row>
      <xdr:rowOff>296334</xdr:rowOff>
    </xdr:to>
    <xdr:sp macro="" textlink="">
      <xdr:nvSpPr>
        <xdr:cNvPr id="2" name="Left Brace 1">
          <a:extLst>
            <a:ext uri="{FF2B5EF4-FFF2-40B4-BE49-F238E27FC236}">
              <a16:creationId xmlns:a16="http://schemas.microsoft.com/office/drawing/2014/main" id="{00000000-0008-0000-0500-000002000000}"/>
            </a:ext>
          </a:extLst>
        </xdr:cNvPr>
        <xdr:cNvSpPr/>
      </xdr:nvSpPr>
      <xdr:spPr>
        <a:xfrm rot="5400000">
          <a:off x="14010217" y="-1686983"/>
          <a:ext cx="143932" cy="4140201"/>
        </a:xfrm>
        <a:prstGeom prst="lef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9</xdr:col>
      <xdr:colOff>19053</xdr:colOff>
      <xdr:row>80</xdr:row>
      <xdr:rowOff>66674</xdr:rowOff>
    </xdr:from>
    <xdr:to>
      <xdr:col>19</xdr:col>
      <xdr:colOff>0</xdr:colOff>
      <xdr:row>80</xdr:row>
      <xdr:rowOff>202406</xdr:rowOff>
    </xdr:to>
    <xdr:sp macro="" textlink="">
      <xdr:nvSpPr>
        <xdr:cNvPr id="3" name="Left Brace 2">
          <a:extLst>
            <a:ext uri="{FF2B5EF4-FFF2-40B4-BE49-F238E27FC236}">
              <a16:creationId xmlns:a16="http://schemas.microsoft.com/office/drawing/2014/main" id="{00000000-0008-0000-0500-000003000000}"/>
            </a:ext>
          </a:extLst>
        </xdr:cNvPr>
        <xdr:cNvSpPr/>
      </xdr:nvSpPr>
      <xdr:spPr>
        <a:xfrm rot="16200000">
          <a:off x="11931255" y="9728598"/>
          <a:ext cx="135732" cy="6672260"/>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1"/>
        </a:p>
      </xdr:txBody>
    </xdr:sp>
    <xdr:clientData/>
  </xdr:twoCellAnchor>
  <xdr:twoCellAnchor>
    <xdr:from>
      <xdr:col>9</xdr:col>
      <xdr:colOff>23818</xdr:colOff>
      <xdr:row>24</xdr:row>
      <xdr:rowOff>46884</xdr:rowOff>
    </xdr:from>
    <xdr:to>
      <xdr:col>18</xdr:col>
      <xdr:colOff>628656</xdr:colOff>
      <xdr:row>24</xdr:row>
      <xdr:rowOff>166686</xdr:rowOff>
    </xdr:to>
    <xdr:sp macro="" textlink="">
      <xdr:nvSpPr>
        <xdr:cNvPr id="5" name="Left Brace 4">
          <a:extLst>
            <a:ext uri="{FF2B5EF4-FFF2-40B4-BE49-F238E27FC236}">
              <a16:creationId xmlns:a16="http://schemas.microsoft.com/office/drawing/2014/main" id="{00000000-0008-0000-0500-000005000000}"/>
            </a:ext>
          </a:extLst>
        </xdr:cNvPr>
        <xdr:cNvSpPr/>
      </xdr:nvSpPr>
      <xdr:spPr>
        <a:xfrm rot="16200000">
          <a:off x="11940415" y="1143819"/>
          <a:ext cx="119802" cy="6665119"/>
        </a:xfrm>
        <a:prstGeom prst="leftBrace">
          <a:avLst>
            <a:gd name="adj1" fmla="val 8333"/>
            <a:gd name="adj2" fmla="val 49715"/>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1"/>
        </a:p>
      </xdr:txBody>
    </xdr:sp>
    <xdr:clientData/>
  </xdr:twoCellAnchor>
  <xdr:twoCellAnchor>
    <xdr:from>
      <xdr:col>10</xdr:col>
      <xdr:colOff>624417</xdr:colOff>
      <xdr:row>1</xdr:row>
      <xdr:rowOff>271465</xdr:rowOff>
    </xdr:from>
    <xdr:to>
      <xdr:col>17</xdr:col>
      <xdr:colOff>28577</xdr:colOff>
      <xdr:row>1</xdr:row>
      <xdr:rowOff>415397</xdr:rowOff>
    </xdr:to>
    <xdr:sp macro="" textlink="">
      <xdr:nvSpPr>
        <xdr:cNvPr id="6" name="Left Brace 5">
          <a:extLst>
            <a:ext uri="{FF2B5EF4-FFF2-40B4-BE49-F238E27FC236}">
              <a16:creationId xmlns:a16="http://schemas.microsoft.com/office/drawing/2014/main" id="{889BF0A0-ACFB-49EA-AFBE-630F7BD11052}"/>
            </a:ext>
          </a:extLst>
        </xdr:cNvPr>
        <xdr:cNvSpPr/>
      </xdr:nvSpPr>
      <xdr:spPr>
        <a:xfrm rot="5400000">
          <a:off x="12136969" y="-1454149"/>
          <a:ext cx="143932" cy="4071410"/>
        </a:xfrm>
        <a:prstGeom prst="lef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AO3340" totalsRowShown="0" headerRowDxfId="288" dataDxfId="287" tableBorderDxfId="286">
  <autoFilter ref="A2:AO3340" xr:uid="{00000000-0009-0000-0100-000001000000}"/>
  <sortState xmlns:xlrd2="http://schemas.microsoft.com/office/spreadsheetml/2017/richdata2" ref="A3:AO3340">
    <sortCondition ref="AB2:AB3340"/>
  </sortState>
  <tableColumns count="41">
    <tableColumn id="1" xr3:uid="{00000000-0010-0000-0000-000001000000}" name="Zone_x000a_ID" dataDxfId="285" totalsRowDxfId="284"/>
    <tableColumn id="2" xr3:uid="{00000000-0010-0000-0000-000002000000}" name="ATON Designation" dataDxfId="283" totalsRowDxfId="282"/>
    <tableColumn id="3" xr3:uid="{00000000-0010-0000-0000-000003000000}" name="Most Recent" dataDxfId="281" totalsRowDxfId="280"/>
    <tableColumn id="37" xr3:uid="{9195C9DB-7D88-4D9F-ADEB-727E7AFB5B2A}" name="Survey Leader" dataDxfId="279" totalsRowDxfId="278"/>
    <tableColumn id="5" xr3:uid="{00000000-0010-0000-0000-000005000000}" name="Survey_x000a_Date" dataDxfId="277" totalsRowDxfId="276"/>
    <tableColumn id="7" xr3:uid="{00000000-0010-0000-0000-000007000000}" name="Latitude_x000a_(deg min)_x000a_*****" dataDxfId="275" totalsRowDxfId="274"/>
    <tableColumn id="8" xr3:uid="{00000000-0010-0000-0000-000008000000}" name="Longitude_x000a_(deg min)_x000a_*****" dataDxfId="273" totalsRowDxfId="272"/>
    <tableColumn id="9" xr3:uid="{00000000-0010-0000-0000-000009000000}" name="LAT (deg)" dataDxfId="271" totalsRowDxfId="270"/>
    <tableColumn id="10" xr3:uid="{00000000-0010-0000-0000-00000A000000}" name="LON (deg)" dataDxfId="269" totalsRowDxfId="268"/>
    <tableColumn id="11" xr3:uid="{00000000-0010-0000-0000-00000B000000}" name="LAT (dms)" dataDxfId="267" totalsRowDxfId="266"/>
    <tableColumn id="12" xr3:uid="{00000000-0010-0000-0000-00000C000000}" name="LON (dms)" dataDxfId="265" totalsRowDxfId="264"/>
    <tableColumn id="17" xr3:uid="{00000000-0010-0000-0000-000011000000}" name="Comment" dataDxfId="263" totalsRowDxfId="262"/>
    <tableColumn id="45" xr3:uid="{00000000-0010-0000-0000-00002D000000}" name="Material of Structure" dataDxfId="261" totalsRowDxfId="260"/>
    <tableColumn id="18" xr3:uid="{00000000-0010-0000-0000-000012000000}" name="Condition*_x000a_G, F, P, M, S, Sm, NS, PN" dataDxfId="259" totalsRowDxfId="258"/>
    <tableColumn id="19" xr3:uid="{00000000-0010-0000-0000-000013000000}" name="Photo_x000a_Side 1" dataDxfId="257" totalsRowDxfId="256"/>
    <tableColumn id="20" xr3:uid="{00000000-0010-0000-0000-000014000000}" name="Photo_x000a_Side 2****" dataDxfId="255" totalsRowDxfId="254"/>
    <tableColumn id="13" xr3:uid="{00000000-0010-0000-0000-00000D000000}" name="Aid Not Needed (X or 0)" dataDxfId="253" totalsRowDxfId="252"/>
    <tableColumn id="42" xr3:uid="{00000000-0010-0000-0000-00002A000000}" name="Submgd Hazard" dataDxfId="251" totalsRowDxfId="250"/>
    <tableColumn id="21" xr3:uid="{00000000-0010-0000-0000-000015000000}" name="No Position Measmt" dataDxfId="249" totalsRowDxfId="248"/>
    <tableColumn id="6" xr3:uid="{ED30FC05-6111-4DB5-954E-614F2EF064E8}" name="Condition Change_x000a_(W=worse_x000a_B=better)2" dataDxfId="247" totalsRowDxfId="246"/>
    <tableColumn id="36" xr3:uid="{84DCB2DD-BACC-4291-9BD2-1E215EEEB03F}" name="Repair need Identified" dataDxfId="245" totalsRowDxfId="244"/>
    <tableColumn id="39" xr3:uid="{00000000-0010-0000-0000-000027000000}" name="Needs Repair***" dataDxfId="243" totalsRowDxfId="242"/>
    <tableColumn id="43" xr3:uid="{00000000-0010-0000-0000-00002B000000}" name="Channel Priority (1=High 4=Low)" dataDxfId="241" totalsRowDxfId="240"/>
    <tableColumn id="22" xr3:uid="{00000000-0010-0000-0000-000016000000}" name="Owner" dataDxfId="239" totalsRowDxfId="238"/>
    <tableColumn id="23" xr3:uid="{00000000-0010-0000-0000-000017000000}" name="Condition if not Good*" dataDxfId="237" totalsRowDxfId="236" dataCellStyle="Comma"/>
    <tableColumn id="24" xr3:uid="{00000000-0010-0000-0000-000018000000}" name="Out of Pos (ft)_x000a_if &gt;150**" dataDxfId="235" totalsRowDxfId="234"/>
    <tableColumn id="25" xr3:uid="{00000000-0010-0000-0000-000019000000}" name="Issue**" dataDxfId="233" totalsRowDxfId="232"/>
    <tableColumn id="14" xr3:uid="{00000000-0010-0000-0000-00000E000000}" name="Sort_x000a_order" dataDxfId="231" totalsRowDxfId="230"/>
    <tableColumn id="26" xr3:uid="{00000000-0010-0000-0000-00001A000000}" name="Zone" dataDxfId="229" totalsRowDxfId="228"/>
    <tableColumn id="41" xr3:uid="{00000000-0010-0000-0000-000029000000}" name="Channel Name" dataDxfId="227" totalsRowDxfId="226"/>
    <tableColumn id="27" xr3:uid="{00000000-0010-0000-0000-00001B000000}" name="Light List_x000a_Number" dataDxfId="225" totalsRowDxfId="224" dataCellStyle="Comma"/>
    <tableColumn id="29" xr3:uid="{00000000-0010-0000-0000-00001D000000}" name="On  ENC" dataDxfId="223" totalsRowDxfId="222" dataCellStyle="Comma"/>
    <tableColumn id="28" xr3:uid="{00000000-0010-0000-0000-00001C000000}" name="Alternate_x000a_ID" dataDxfId="221" totalsRowDxfId="220"/>
    <tableColumn id="40" xr3:uid="{00000000-0010-0000-0000-000028000000}" name="LL Lat_x000a_(deg-min)" dataDxfId="219" totalsRowDxfId="218"/>
    <tableColumn id="46" xr3:uid="{00000000-0010-0000-0000-00002E000000}" name="LL Lon_x000a_(deg-min)" dataDxfId="217" totalsRowDxfId="216"/>
    <tableColumn id="30" xr3:uid="{00000000-0010-0000-0000-00001E000000}" name="Light List Aid Name" dataDxfId="215" totalsRowDxfId="214"/>
    <tableColumn id="31" xr3:uid="{00000000-0010-0000-0000-00001F000000}" name="LL LAT (deg)" dataDxfId="213" totalsRowDxfId="212"/>
    <tableColumn id="32" xr3:uid="{00000000-0010-0000-0000-000020000000}" name="LL LON (deg)" dataDxfId="211" totalsRowDxfId="210"/>
    <tableColumn id="33" xr3:uid="{00000000-0010-0000-0000-000021000000}" name="Delta NS_x000a_(ft)" dataDxfId="209" totalsRowDxfId="208"/>
    <tableColumn id="34" xr3:uid="{00000000-0010-0000-0000-000022000000}" name="Delta EW_x000a_(ft)" dataDxfId="207" totalsRowDxfId="206"/>
    <tableColumn id="35" xr3:uid="{00000000-0010-0000-0000-000023000000}" name="Error_x000a_(ft)" dataDxfId="205" totalsRowDxfId="204"/>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75703D7-6F3A-412D-87DC-2E03A0777394}" name="Table5" displayName="Table5" ref="A2:O277" totalsRowShown="0" headerRowDxfId="26" dataDxfId="25" tableBorderDxfId="24" headerRowCellStyle="Normal 4" dataCellStyle="Normal 4">
  <autoFilter ref="A2:O277" xr:uid="{775703D7-6F3A-412D-87DC-2E03A0777394}"/>
  <sortState xmlns:xlrd2="http://schemas.microsoft.com/office/spreadsheetml/2017/richdata2" ref="A3:O277">
    <sortCondition ref="A2:A277"/>
  </sortState>
  <tableColumns count="15">
    <tableColumn id="1" xr3:uid="{EB450E00-B893-49D1-A13E-50CAC9646096}" name="LLNR" dataDxfId="23" dataCellStyle="Normal 4"/>
    <tableColumn id="3" xr3:uid="{5ED692C9-3243-45E2-AADA-67E57131C2FB}" name="Aid Name"/>
    <tableColumn id="5" xr3:uid="{E89F092E-0136-4F3A-A2F4-F054FF679447}" name="Position (Latitude)"/>
    <tableColumn id="6" xr3:uid="{77B37218-0003-4D06-9C67-69C70C82A200}" name="Position (Longitude)"/>
    <tableColumn id="7" xr3:uid="{B5541851-A57C-42EA-9CCC-54B570FE1FC4}" name="Characteristic"/>
    <tableColumn id="9" xr3:uid="{A5E3EAC8-9BB1-4DC3-A5F7-62F84CEB2E2B}" name="Height" dataDxfId="22"/>
    <tableColumn id="10" xr3:uid="{6A9D0A01-EB48-4A57-9AF0-671CE6982124}" name="Range" dataDxfId="21"/>
    <tableColumn id="12" xr3:uid="{3DA71E75-F998-4D6F-995A-2A0647FC95DD}" name="Structure" dataDxfId="20"/>
    <tableColumn id="13" xr3:uid="{403E7371-97E8-4394-AB58-05762B3D4846}" name="Remarks"/>
    <tableColumn id="15" xr3:uid="{F5CE3DA1-B862-4999-AE81-66655056825F}" name="Zone ID" dataDxfId="19" dataCellStyle="Normal 4">
      <calculatedColumnFormula>VLOOKUP(A3,ATON_Xref[[LLNR]:[Zone_ID (for lookup)]],12,FALSE)</calculatedColumnFormula>
    </tableColumn>
    <tableColumn id="16" xr3:uid="{C4FBB79B-C586-4890-8502-A096CB28143A}" name="Latitude (deg)" dataDxfId="18" dataCellStyle="Normal 4">
      <calculatedColumnFormula>LEFT(C3,2)+(LEFT(RIGHT(C3,10),2)+LEFT(RIGHT(C3,7),6)/60)/60</calculatedColumnFormula>
    </tableColumn>
    <tableColumn id="17" xr3:uid="{B709ACA8-25CE-4965-970E-C39AD890888F}" name="Longitude (deg)" dataDxfId="17" dataCellStyle="Normal 4">
      <calculatedColumnFormula>-LEFT(D3,3)-(LEFT(RIGHT(D3,10),2)+LEFT(RIGHT(D3,7),6)/60)/60</calculatedColumnFormula>
    </tableColumn>
    <tableColumn id="18" xr3:uid="{7E1F638C-EEE2-49A0-BBA7-3DE451D15AC1}" name="Latitude (deg-min)" dataDxfId="16" dataCellStyle="Normal 4">
      <calculatedColumnFormula>CONCATENATE("N ",IF(K3&lt;0,"-", ),TEXT(INT(ABS(ABS(K3))),"##° "),TEXT((ABS(ABS(K3))-INT(ABS(ABS(K3))))*60,"#.000"),"'")</calculatedColumnFormula>
    </tableColumn>
    <tableColumn id="19" xr3:uid="{9798CFEE-CEC0-4DE7-B46D-2A61C65783E5}" name="Longitude (deg-min)" dataDxfId="15" dataCellStyle="Normal 4">
      <calculatedColumnFormula>CONCATENATE(IF(L3&lt;0,"W ","E"),TEXT(INT(ABS(ABS(L3))),"##° "),TEXT((ABS(ABS(L3))-INT(ABS(ABS(L3))))*60,"#.000"),"'")</calculatedColumnFormula>
    </tableColumn>
    <tableColumn id="20" xr3:uid="{F851F147-AE15-478E-B426-CE6475B248A1}" name="Marker Designation" dataDxfId="14" dataCellStyle="Normal 4">
      <calculatedColumnFormula>VLOOKUP('7. Light List'!$A3,ATON_Xref[[LLNR]:[ATON Designation]],2,FALSE)</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26D395F-623C-4C2E-BBAA-A2C44F694C25}" name="Table4" displayName="Table4" ref="A2:I70" totalsRowCount="1">
  <autoFilter ref="A2:I69" xr:uid="{326D395F-623C-4C2E-BBAA-A2C44F694C25}"/>
  <sortState xmlns:xlrd2="http://schemas.microsoft.com/office/spreadsheetml/2017/richdata2" ref="A3:I69">
    <sortCondition ref="A2:A69"/>
  </sortState>
  <tableColumns count="9">
    <tableColumn id="1" xr3:uid="{77DCD54F-C6F4-4F60-A8DF-E633B2CF86CB}" name="LLNR" dataDxfId="13"/>
    <tableColumn id="2" xr3:uid="{0459C4D5-12D3-4064-A13E-B1DB7433EAC9}" name="Aid Name" dataDxfId="12"/>
    <tableColumn id="3" xr3:uid="{4D6A6FBB-9905-436B-AEF6-D0E9E205621A}" name="Discrepancy Status" dataDxfId="11"/>
    <tableColumn id="4" xr3:uid="{672B5BF7-7778-43E6-9813-B286E9B394D8}" name="Aid Type" dataDxfId="10"/>
    <tableColumn id="5" xr3:uid="{54B259C0-CEDA-4408-A4B7-656280740CEA}" name="Zone ID" dataDxfId="9" totalsRowDxfId="8" dataCellStyle="Normal 4">
      <calculatedColumnFormula>VLOOKUP(A3,ATON_Xref[[LLNR]:[Zone_ID (for lookup)]],12,FALSE)</calculatedColumnFormula>
    </tableColumn>
    <tableColumn id="8" xr3:uid="{8AD92A4E-28F9-403F-B572-609727F0277C}" name="Condition from Survey" dataDxfId="7" totalsRowDxfId="6" dataCellStyle="Normal 4">
      <calculatedColumnFormula>VLOOKUP(Table4[[#This Row],[Zone ID]],Table14[#Data],14,0)</calculatedColumnFormula>
    </tableColumn>
    <tableColumn id="9" xr3:uid="{4CCD0C1A-0D40-4FDA-AABF-23095518B476}" name="Owner" totalsRowFunction="count" dataDxfId="5" totalsRowDxfId="4" dataCellStyle="Normal 4">
      <calculatedColumnFormula>VLOOKUP(Table4[[#This Row],[Zone ID]],Table14[#Data],24,0)</calculatedColumnFormula>
    </tableColumn>
    <tableColumn id="6" xr3:uid="{2C461A82-3D6C-4D62-BA1E-FE2DCC5B4C67}" name="Comment from Survey" dataDxfId="3" totalsRowDxfId="2" dataCellStyle="Normal 4">
      <calculatedColumnFormula>VLOOKUP(Table4[[#This Row],[Zone ID]],Table14[#Data],12,0)</calculatedColumnFormula>
    </tableColumn>
    <tableColumn id="7" xr3:uid="{D93C59F3-096A-40DA-87BC-8EB726ECFC76}" name="Comment regarding LNM Status 2026" totalsRowFunction="custom" dataDxfId="1" totalsRowDxfId="0">
      <totalsRowFormula>SUBTOTAL(103,Table4[Owner])</totalsRow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14" displayName="Table14" ref="A2:AO327" headerRowDxfId="203" dataDxfId="202" tableBorderDxfId="201">
  <autoFilter ref="A2:AO327" xr:uid="{00000000-0009-0000-0100-000003000000}"/>
  <sortState xmlns:xlrd2="http://schemas.microsoft.com/office/spreadsheetml/2017/richdata2" ref="A3:AO327">
    <sortCondition ref="AB2:AB327"/>
  </sortState>
  <tableColumns count="41">
    <tableColumn id="1" xr3:uid="{00000000-0010-0000-0100-000001000000}" name="Zone_x000a_ID" totalsRowLabel="Total" dataDxfId="200" totalsRowDxfId="199"/>
    <tableColumn id="2" xr3:uid="{00000000-0010-0000-0100-000002000000}" name="ATON Designation" dataDxfId="198" totalsRowDxfId="197"/>
    <tableColumn id="3" xr3:uid="{00000000-0010-0000-0100-000003000000}" name="Most Recent" dataDxfId="196" totalsRowDxfId="195"/>
    <tableColumn id="5" xr3:uid="{00000000-0010-0000-0100-000005000000}" name="Survey Leader" dataDxfId="194" totalsRowDxfId="193"/>
    <tableColumn id="7" xr3:uid="{00000000-0010-0000-0100-000007000000}" name="Survey_x000a_Date" dataDxfId="192" totalsRowDxfId="191"/>
    <tableColumn id="8" xr3:uid="{00000000-0010-0000-0100-000008000000}" name="Latitude_x000a_(deg min)_x000a_*****" dataDxfId="190" totalsRowDxfId="189"/>
    <tableColumn id="9" xr3:uid="{00000000-0010-0000-0100-000009000000}" name="Longitude_x000a_(deg min)_x000a_*****" dataDxfId="188" totalsRowDxfId="187"/>
    <tableColumn id="10" xr3:uid="{00000000-0010-0000-0100-00000A000000}" name="LAT (deg)" dataDxfId="186" totalsRowDxfId="185"/>
    <tableColumn id="11" xr3:uid="{00000000-0010-0000-0100-00000B000000}" name="LON (deg)" dataDxfId="184" totalsRowDxfId="183"/>
    <tableColumn id="12" xr3:uid="{00000000-0010-0000-0100-00000C000000}" name="LAT (dms)" dataDxfId="182" totalsRowDxfId="181"/>
    <tableColumn id="15" xr3:uid="{00000000-0010-0000-0100-00000F000000}" name="LON (dms)" dataDxfId="180" totalsRowDxfId="179"/>
    <tableColumn id="17" xr3:uid="{00000000-0010-0000-0100-000011000000}" name="Comment" dataDxfId="178" totalsRowDxfId="177"/>
    <tableColumn id="45" xr3:uid="{00000000-0010-0000-0100-00002D000000}" name="Material of Structure" dataDxfId="176" totalsRowDxfId="175" dataCellStyle="Hyperlink"/>
    <tableColumn id="18" xr3:uid="{00000000-0010-0000-0100-000012000000}" name="Condition*_x000a_G, F, P, M, S, Sm, NS, PN" dataDxfId="174" totalsRowDxfId="173"/>
    <tableColumn id="36" xr3:uid="{E6741054-BCF7-46BF-99D2-93D37D4B8A22}" name="Photo_x000a_Side 1" dataDxfId="172" totalsRowDxfId="171" dataCellStyle="Hyperlink"/>
    <tableColumn id="19" xr3:uid="{00000000-0010-0000-0100-000013000000}" name="Photo_x000a_Side 2****" dataDxfId="170" totalsRowDxfId="169" dataCellStyle="Hyperlink"/>
    <tableColumn id="20" xr3:uid="{00000000-0010-0000-0100-000014000000}" name="Aid Not Needed (X or 0)" dataDxfId="168" totalsRowDxfId="167" dataCellStyle="Hyperlink"/>
    <tableColumn id="13" xr3:uid="{00000000-0010-0000-0100-00000D000000}" name="Submgd Hazard" dataDxfId="166" totalsRowDxfId="165"/>
    <tableColumn id="42" xr3:uid="{00000000-0010-0000-0100-00002A000000}" name="No Position Measmt" dataDxfId="164" totalsRowDxfId="163"/>
    <tableColumn id="33" xr3:uid="{B04372CF-23A8-451C-8F46-8C2FF09CC4A6}" name="Condition Change_x000a_(W=worse_x000a_B=better)2" dataDxfId="162" totalsRowDxfId="161"/>
    <tableColumn id="38" xr3:uid="{28E098C3-5AF5-4421-AD89-30279133489A}" name="Repair need Identified" dataDxfId="160" totalsRowDxfId="159"/>
    <tableColumn id="21" xr3:uid="{06EAB6E2-5850-422C-8606-9F2E94638D2F}" name="Needs Repair***" dataDxfId="158" totalsRowDxfId="157"/>
    <tableColumn id="39" xr3:uid="{00000000-0010-0000-0100-000027000000}" name="Channel Priority (1=High 4=Low)" dataDxfId="156" totalsRowDxfId="155"/>
    <tableColumn id="43" xr3:uid="{00000000-0010-0000-0100-00002B000000}" name="Owner" dataDxfId="154" totalsRowDxfId="153"/>
    <tableColumn id="22" xr3:uid="{00000000-0010-0000-0100-000016000000}" name="Condition if not Good*" dataDxfId="152" totalsRowDxfId="151" dataCellStyle="Comma"/>
    <tableColumn id="23" xr3:uid="{00000000-0010-0000-0100-000017000000}" name="Out of Pos (ft)_x000a_if &gt;150**" dataDxfId="150" totalsRowDxfId="149" dataCellStyle="Comma"/>
    <tableColumn id="24" xr3:uid="{00000000-0010-0000-0100-000018000000}" name="Issue**" dataDxfId="148" totalsRowDxfId="147"/>
    <tableColumn id="25" xr3:uid="{00000000-0010-0000-0100-000019000000}" name="Sort_x000a_order" dataDxfId="146" totalsRowDxfId="145"/>
    <tableColumn id="14" xr3:uid="{00000000-0010-0000-0100-00000E000000}" name="Zone" dataDxfId="144" totalsRowDxfId="143"/>
    <tableColumn id="26" xr3:uid="{00000000-0010-0000-0100-00001A000000}" name="Channel Name" dataDxfId="142" totalsRowDxfId="141"/>
    <tableColumn id="41" xr3:uid="{00000000-0010-0000-0100-000029000000}" name="Light List_x000a_Number" dataDxfId="140" totalsRowDxfId="139" dataCellStyle="Comma"/>
    <tableColumn id="27" xr3:uid="{00000000-0010-0000-0100-00001B000000}" name="On  ENC" dataDxfId="138" totalsRowDxfId="137" dataCellStyle="Comma"/>
    <tableColumn id="29" xr3:uid="{00000000-0010-0000-0100-00001D000000}" name="Alternate_x000a_ID" dataDxfId="136" totalsRowDxfId="135" dataCellStyle="Comma"/>
    <tableColumn id="28" xr3:uid="{00000000-0010-0000-0100-00001C000000}" name="LL Lat_x000a_(deg-min)" dataDxfId="134" totalsRowDxfId="133"/>
    <tableColumn id="40" xr3:uid="{00000000-0010-0000-0100-000028000000}" name="LL Lon_x000a_(deg-min)" dataDxfId="132" totalsRowDxfId="131"/>
    <tableColumn id="46" xr3:uid="{00000000-0010-0000-0100-00002E000000}" name="Light List Aid Name" dataDxfId="130" totalsRowDxfId="129"/>
    <tableColumn id="4" xr3:uid="{00000000-0010-0000-0100-000004000000}" name="LL LAT (deg)" dataDxfId="128" totalsRowDxfId="127"/>
    <tableColumn id="6" xr3:uid="{00000000-0010-0000-0100-000006000000}" name="LL LON (deg)" dataDxfId="126" totalsRowDxfId="125"/>
    <tableColumn id="30" xr3:uid="{00000000-0010-0000-0100-00001E000000}" name="Delta NS_x000a_(ft)" dataDxfId="124" totalsRowDxfId="123"/>
    <tableColumn id="31" xr3:uid="{00000000-0010-0000-0100-00001F000000}" name="Delta EW_x000a_(ft)" dataDxfId="122" totalsRowDxfId="121"/>
    <tableColumn id="32" xr3:uid="{00000000-0010-0000-0100-000020000000}" name="Error_x000a_(ft)" totalsRowFunction="count" dataDxfId="120" totalsRowDxfId="11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9F2DA5F-F8F3-4EC2-854E-2C2E8BE0D868}" name="Table10" displayName="Table10" ref="V3:AG24" totalsRowShown="0" headerRowDxfId="118" tableBorderDxfId="117">
  <autoFilter ref="V3:AG24" xr:uid="{C9F2DA5F-F8F3-4EC2-854E-2C2E8BE0D868}"/>
  <tableColumns count="12">
    <tableColumn id="1" xr3:uid="{056C073F-843D-4B93-B0C9-D383F4CED73E}" name="Channel Names"/>
    <tableColumn id="2" xr3:uid="{022612A0-C218-4367-8435-D8F5B46646D7}" name="Channel Group"/>
    <tableColumn id="3" xr3:uid="{C2916A08-98B1-419D-8942-94CDC3C8D603}" name="Channel Group_x000a_Zone IDs"/>
    <tableColumn id="4" xr3:uid="{F3E215C7-6213-4EDA-B06A-7DCA2A4FF781}" name="Channel Priority_x000a_(1=High 4=Low)"/>
    <tableColumn id="5" xr3:uid="{2AAEC518-53BA-4155-92D2-5F72CD9326B5}" name="ATON_x000a_Owner"/>
    <tableColumn id="6" xr3:uid="{D79D9F6B-54D1-4E3A-ACF8-9106F27C7C69}" name="Total_x000a_ATONs" dataDxfId="116"/>
    <tableColumn id="7" xr3:uid="{14252687-7743-4072-9578-6694426548BE}" name="ATONs on Light List" dataDxfId="115"/>
    <tableColumn id="8" xr3:uid="{DB34052F-1797-4895-AFF9-DBAB79725C62}" name="ATONs on 11430" dataDxfId="114"/>
    <tableColumn id="9" xr3:uid="{CC6CCCB0-A0DD-4393-B103-B5E70C0972E8}" name="Off-Station &gt; 150 ft" dataDxfId="113"/>
    <tableColumn id="10" xr3:uid="{7BE8A99F-F1B1-41BA-8FFD-E2CD0ED55F8E}" name="Off-Station &gt; 1000 ft" dataDxfId="112"/>
    <tableColumn id="11" xr3:uid="{36AD4BAB-1137-4D9A-89CF-3BBF607BD95D}" name="Off-Station &gt; 150 ft_x000a_On ENC" dataDxfId="111"/>
    <tableColumn id="12" xr3:uid="{5883DEE0-222E-4FCC-85AD-E88A8E44349E}" name="Off-Station &gt; 1000 ft_x000a_On ENC" dataDxfId="11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BE470FB-F0FA-4CF1-B3C6-060595D93B38}" name="Table11" displayName="Table11" ref="V46:AG80" totalsRowShown="0" headerRowDxfId="109" dataDxfId="108" tableBorderDxfId="107">
  <autoFilter ref="V46:AG80" xr:uid="{6BE470FB-F0FA-4CF1-B3C6-060595D93B38}"/>
  <tableColumns count="12">
    <tableColumn id="1" xr3:uid="{D3D75735-DA80-4450-AA56-190CE6AE757C}" name="Channel Name"/>
    <tableColumn id="2" xr3:uid="{612F655C-37B0-41CB-862A-5A0681CAFDD4}" name="Channel Group"/>
    <tableColumn id="3" xr3:uid="{48D632DE-EC97-4226-A47C-943B9CCF4A22}" name="Zones"/>
    <tableColumn id="4" xr3:uid="{C44ED958-F8D6-4B4A-B3EA-7CC51CEF9845}" name="Channel Priority_x000a_(1=High 4=Low)"/>
    <tableColumn id="5" xr3:uid="{70B60BA2-3B91-47E2-B2A9-F324DBD752E8}" name="ATON_x000a_Owner"/>
    <tableColumn id="6" xr3:uid="{B7A472D3-ABE2-44EF-9EBA-37DFBEBBA441}" name="Total_x000a_ATONs" dataDxfId="106"/>
    <tableColumn id="7" xr3:uid="{49BD0A16-E9F2-4918-81E3-2473A169749F}" name="ATONs on Light List" dataDxfId="105"/>
    <tableColumn id="8" xr3:uid="{49E3290E-65B4-4F31-9135-7E46D1324440}" name="ATONs on 11430" dataDxfId="104"/>
    <tableColumn id="9" xr3:uid="{4CD24923-421C-4C71-ACA5-BE54F3718850}" name="Off-Station &gt; 150 ft" dataDxfId="103"/>
    <tableColumn id="10" xr3:uid="{C9206E8C-A317-4F1A-8D81-4E0C458D64BF}" name="Off-Station &gt; 1000 ft" dataDxfId="102"/>
    <tableColumn id="11" xr3:uid="{34227D2D-67B5-439A-972D-A7526326B196}" name="Off-Station &gt; 150 ft_x000a_On 11430" dataDxfId="101"/>
    <tableColumn id="12" xr3:uid="{D4E9E5F2-0ED3-4AC3-992D-42AB792DA988}" name="Off-Station &gt; 1000 ft_x000a_On 11430" dataDxfId="10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2752C2A-69F6-4F70-962D-FF03CDA46179}" name="Table12" displayName="Table12" ref="B3:S24" totalsRowShown="0" headerRowDxfId="99" dataDxfId="98" tableBorderDxfId="97">
  <autoFilter ref="B3:S24" xr:uid="{22752C2A-69F6-4F70-962D-FF03CDA46179}"/>
  <tableColumns count="18">
    <tableColumn id="1" xr3:uid="{1CFEADB0-EC7E-445D-A319-512D0480F223}" name="Channel Names"/>
    <tableColumn id="2" xr3:uid="{52B22ACC-25FA-48F0-A9E8-A56A33FFC5CA}" name="Channel Group"/>
    <tableColumn id="3" xr3:uid="{A9EF9782-957B-4136-8175-C8AED038AAF3}" name="Channel Group_x000a_Zone IDs"/>
    <tableColumn id="4" xr3:uid="{1665DC18-C566-4507-AEAF-658CAE3C73F8}" name="Channel Priority_x000a_(1=High 4=Low)"/>
    <tableColumn id="5" xr3:uid="{4832A71E-5921-4CBA-84B1-99DA08405636}" name="ATON_x000a_Owner"/>
    <tableColumn id="6" xr3:uid="{300C0771-9365-44F8-8125-002FBA664795}" name="Total_x000a_ATONs" dataDxfId="96"/>
    <tableColumn id="7" xr3:uid="{03D3ED03-AF00-4C2F-AAD1-3F24A9C51A1C}" name="Need Repair" dataDxfId="95"/>
    <tableColumn id="8" xr3:uid="{8CD95DC7-6F10-4B1C-AE38-6DF7F12EC463}" name="% Need Repair" dataDxfId="94"/>
    <tableColumn id="9" xr3:uid="{445CB43C-AA65-456F-B4AE-C16DB333E46B}" name="G*_x000a_(Good)" dataDxfId="93"/>
    <tableColumn id="10" xr3:uid="{F5E42EE8-870D-43B8-927D-F129A18F3B5A}" name="F_x000a_(Fair)" dataDxfId="92"/>
    <tableColumn id="11" xr3:uid="{1D243637-34CB-4F1D-B8C1-591C0408387D}" name="P_x000a_(Poor)" dataDxfId="91"/>
    <tableColumn id="12" xr3:uid="{092FDE40-2EAB-4302-A6AE-083BBF62C64A}" name="S_x000a_(Special problem)" dataDxfId="90"/>
    <tableColumn id="13" xr3:uid="{ACBF0A2B-FB5A-4519-8DDE-F372427DA6A9}" name="M**_x000a_(Missing_x000a_Completely)" dataDxfId="89"/>
    <tableColumn id="14" xr3:uid="{071844A1-3E43-4566-9F32-A4D3CD005664}" name="Mpo**_x000a_(Piling Only)" dataDxfId="88"/>
    <tableColumn id="15" xr3:uid="{0F54D10A-1B56-4745-A7E7-FACB91C8CDFB}" name="Mos_x000a_(Missing One Side)" dataDxfId="87"/>
    <tableColumn id="16" xr3:uid="{7E9E8BC8-367A-4430-9622-4D63482B2A97}" name="PN_x000a_(Proposed New)" dataDxfId="86"/>
    <tableColumn id="17" xr3:uid="{2484FF95-C997-4562-93F4-82108F4A01D1}" name="M or Mpo but not needed" dataDxfId="85"/>
    <tableColumn id="18" xr3:uid="{9501E73A-64CC-4568-97F8-F8FBCEB8035C}" name="NS_x000a_(No Survey)" dataDxfId="8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5D4057F-4DC9-4C78-B7B9-964E76B3EDEB}" name="Table2" displayName="Table2" ref="B46:S80" totalsRowShown="0" headerRowDxfId="83" dataDxfId="82" tableBorderDxfId="81">
  <autoFilter ref="B46:S80" xr:uid="{D5D4057F-4DC9-4C78-B7B9-964E76B3EDEB}"/>
  <tableColumns count="18">
    <tableColumn id="1" xr3:uid="{856F0F64-BF3E-4385-A272-B9014BE17A86}" name="Channel Name"/>
    <tableColumn id="2" xr3:uid="{B1DC1209-2276-4045-A17E-F2A59EDB4606}" name="Channel Group"/>
    <tableColumn id="3" xr3:uid="{5D825981-E2B0-4633-BB1F-6111DF358CCF}" name="Zones"/>
    <tableColumn id="4" xr3:uid="{B94DE2C8-9146-4999-9ACD-52C8B452BB34}" name="Channel Priority_x000a_(1=High 4=Low)"/>
    <tableColumn id="5" xr3:uid="{BFD601C5-01E6-4486-920B-DAAC3DDFA55F}" name="ATON_x000a_Owner***"/>
    <tableColumn id="6" xr3:uid="{93DBA9BE-88C5-479F-A419-0A460140BB81}" name="Total_x000a_ATONs" dataDxfId="80"/>
    <tableColumn id="7" xr3:uid="{00F1CEBD-7CC7-410C-AD11-E6F4FBE3D298}" name="Need Repair" dataDxfId="79"/>
    <tableColumn id="8" xr3:uid="{01F90C20-0BCF-438E-B8CD-4ED8AD9CCC31}" name="% Need Repair" dataDxfId="78"/>
    <tableColumn id="9" xr3:uid="{B04924C5-1C49-424F-93D6-7149E974BB08}" name="G*_x000a_(Good)" dataDxfId="77"/>
    <tableColumn id="10" xr3:uid="{3006BA80-D0B9-4FE4-AE44-116C04B8392F}" name="F_x000a_(Fair)" dataDxfId="76"/>
    <tableColumn id="11" xr3:uid="{9F91624B-F59C-41A7-BAEF-3A1CA89CE48F}" name="P_x000a_(Poor)" dataDxfId="75"/>
    <tableColumn id="12" xr3:uid="{154860A2-19A3-4AF2-9552-71DDA0214E97}" name="S or Sm_x000a_(Special problem)" dataDxfId="74"/>
    <tableColumn id="13" xr3:uid="{F4262643-08F3-42AA-BECC-51BD2753205F}" name="M**_x000a_(Missing_x000a_Completely)" dataDxfId="73"/>
    <tableColumn id="14" xr3:uid="{34530A9F-5833-49CD-A630-ECEBBD0384FD}" name="Mpo**_x000a_(Piling Only)" dataDxfId="72"/>
    <tableColumn id="15" xr3:uid="{5A9E0BD5-B185-4F8C-8CB1-68CD32A0C87E}" name="Mos_x000a_(Missing One Side)" dataDxfId="71"/>
    <tableColumn id="16" xr3:uid="{73CB26DC-E6A8-414A-8483-29B0056D4B22}" name="PN_x000a_(Proposed New)" dataDxfId="70"/>
    <tableColumn id="17" xr3:uid="{D11BA40A-0792-49B0-9130-BD393135BDF4}" name="M or Mpo but not needed" dataDxfId="69"/>
    <tableColumn id="18" xr3:uid="{3B84A171-6FA4-49CC-93C9-13BDC61CD2AA}" name="NS_x000a_(No Survey)" dataDxfId="68"/>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ATON_Xref" displayName="ATON_Xref" ref="A2:N327" totalsRowShown="0" tableBorderDxfId="67">
  <autoFilter ref="A2:N327" xr:uid="{00000000-0009-0000-0100-000006000000}"/>
  <sortState xmlns:xlrd2="http://schemas.microsoft.com/office/spreadsheetml/2017/richdata2" ref="A3:N327">
    <sortCondition ref="F2:F327"/>
  </sortState>
  <tableColumns count="14">
    <tableColumn id="1" xr3:uid="{00000000-0010-0000-0400-000001000000}" name="Zone_ID" dataDxfId="66"/>
    <tableColumn id="2" xr3:uid="{00000000-0010-0000-0400-000002000000}" name="LLNR" dataDxfId="65"/>
    <tableColumn id="3" xr3:uid="{00000000-0010-0000-0400-000003000000}" name="ATON Designation" dataDxfId="64"/>
    <tableColumn id="4" xr3:uid="{00000000-0010-0000-0400-000004000000}" name="LL Name*" dataDxfId="63">
      <calculatedColumnFormula>IF(ATON_Xref[[#This Row],[LLNR]]=0,"NLL",VLOOKUP(B3,Lightlist,2,FALSE))</calculatedColumnFormula>
    </tableColumn>
    <tableColumn id="5" xr3:uid="{00000000-0010-0000-0400-000005000000}" name="Owner**" dataDxfId="62"/>
    <tableColumn id="6" xr3:uid="{00000000-0010-0000-0400-000006000000}" name="Sort Order" dataDxfId="61"/>
    <tableColumn id="7" xr3:uid="{00000000-0010-0000-0400-000007000000}" name="Marker odd/even" dataDxfId="60"/>
    <tableColumn id="8" xr3:uid="{00000000-0010-0000-0400-000008000000}" name="On ENC" dataDxfId="59"/>
    <tableColumn id="9" xr3:uid="{00000000-0010-0000-0400-000009000000}" name="Zone" dataDxfId="58"/>
    <tableColumn id="10" xr3:uid="{00000000-0010-0000-0400-00000A000000}" name="Channel Name" dataDxfId="57"/>
    <tableColumn id="11" xr3:uid="{00000000-0010-0000-0400-00000B000000}" name="Channel Group" dataDxfId="56">
      <calculatedColumnFormula>VLOOKUP(ATON_Xref[[#This Row],[Channel Name]],Channels,2,0)</calculatedColumnFormula>
    </tableColumn>
    <tableColumn id="12" xr3:uid="{00000000-0010-0000-0400-00000C000000}" name="Channel Priority (1=High 4=Low)" dataDxfId="55">
      <calculatedColumnFormula>VLOOKUP(ATON_Xref[[#This Row],[Channel Name]],Channels,4,0)</calculatedColumnFormula>
    </tableColumn>
    <tableColumn id="13" xr3:uid="{00000000-0010-0000-0400-00000D000000}" name="Zone_ID (for lookup)" dataDxfId="54">
      <calculatedColumnFormula>ATON_Xref[[#This Row],[Zone_ID]]</calculatedColumnFormula>
    </tableColumn>
    <tableColumn id="14" xr3:uid="{5AA066E0-3861-492B-BF33-0F04759C3DAD}" name="Notes" dataDxfId="53"/>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EC23AE9-83A7-4E78-83C7-296ADCA0479A}" name="Table7" displayName="Table7" ref="A332:O345" totalsRowShown="0" dataDxfId="51" headerRowBorderDxfId="52" tableBorderDxfId="50">
  <autoFilter ref="A332:O345" xr:uid="{BEC23AE9-83A7-4E78-83C7-296ADCA0479A}"/>
  <tableColumns count="15">
    <tableColumn id="1" xr3:uid="{940832AB-C691-435A-81D9-6371AB9D3EF7}" name="Zone_ID" dataDxfId="49"/>
    <tableColumn id="2" xr3:uid="{6FF997A3-B88B-42FF-BD8F-FFCF8060C4BA}" name="LLNR" dataDxfId="48"/>
    <tableColumn id="3" xr3:uid="{5C1F9758-F264-414F-9BD3-B0C3DA8BD90E}" name="ATON Designation" dataDxfId="47"/>
    <tableColumn id="4" xr3:uid="{9E5BB32D-D382-4C5F-9F00-9CCFAFFFAD97}" name="LL Name" dataDxfId="46"/>
    <tableColumn id="5" xr3:uid="{BC03A4E7-5C88-4D91-9455-2DD67A8ED54D}" name="Owner" dataDxfId="45"/>
    <tableColumn id="6" xr3:uid="{361643BC-A1E1-4C8B-A7DB-A5464C08F084}" name="Sort Order" dataDxfId="44"/>
    <tableColumn id="7" xr3:uid="{01B4170B-515C-4938-9CBF-8606DDB58AD3}" name="Marker odd/even" dataDxfId="43"/>
    <tableColumn id="8" xr3:uid="{02EE6287-D9DF-4AA2-A5A3-03F594440AE7}" name="On 11430" dataDxfId="42"/>
    <tableColumn id="9" xr3:uid="{29AECE16-7A6B-476D-A473-CDE59D9E7B9D}" name="Zone" dataDxfId="41"/>
    <tableColumn id="10" xr3:uid="{3FA379E6-0FBB-4627-A9DA-7E7405F0A625}" name="Channel Name" dataDxfId="40"/>
    <tableColumn id="11" xr3:uid="{55A56F78-F47A-4179-B28F-0960235415DC}" name="Channel Group" dataDxfId="39"/>
    <tableColumn id="12" xr3:uid="{93C7FDB5-E397-4895-B4AF-8E1A48928364}" name="Channel Priority" dataDxfId="38"/>
    <tableColumn id="13" xr3:uid="{D314E9C4-2062-4B3C-9AAD-65F3DC21F23C}" name="Zone ID" dataDxfId="37"/>
    <tableColumn id="14" xr3:uid="{A05E7310-3EC9-4CA6-8C61-FC69FC8721B1}" name="Date Removed" dataDxfId="36"/>
    <tableColumn id="15" xr3:uid="{FA9E09E1-AB22-4E68-A954-5EB45A6C675A}" name="Reason" dataDxfId="35"/>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139ADB-70B7-40E9-8C9C-14F30EB92C70}" name="Table8" displayName="Table8" ref="A356:D371" totalsRowShown="0" headerRowDxfId="34" dataDxfId="32" headerRowBorderDxfId="33" tableBorderDxfId="31">
  <autoFilter ref="A356:D371" xr:uid="{AF139ADB-70B7-40E9-8C9C-14F30EB92C70}"/>
  <sortState xmlns:xlrd2="http://schemas.microsoft.com/office/spreadsheetml/2017/richdata2" ref="A357:D371">
    <sortCondition ref="A356:A371"/>
  </sortState>
  <tableColumns count="4">
    <tableColumn id="1" xr3:uid="{3891E6E3-3273-4C24-B8DB-BB832E7719AD}" name="Zone_ID" dataDxfId="30">
      <calculatedColumnFormula>VLOOKUP(Table8[[#This Row],[LLNR]],ATON_Xref[[LLNR]:[Zone_ID (for lookup)]],12,FALSE)</calculatedColumnFormula>
    </tableColumn>
    <tableColumn id="2" xr3:uid="{206264B8-EDFE-4593-8260-56BBBD6A425F}" name="LLNR" dataDxfId="29"/>
    <tableColumn id="3" xr3:uid="{0ADF28EC-4480-47F1-87A8-55AD2D3A7064}" name="ATON Designation" dataDxfId="28">
      <calculatedColumnFormula>VLOOKUP(Table8[[#This Row],[Zone_ID]],ATON_Xref[[Zone_ID]:[ATON Designation]],3,0)</calculatedColumnFormula>
    </tableColumn>
    <tableColumn id="4" xr3:uid="{0250556F-7506-47DB-A4B8-B5B150F8EE27}" name="Date (Year - Week)" dataDxfId="27"/>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522" Type="http://schemas.openxmlformats.org/officeDocument/2006/relationships/hyperlink" Target="https://drive.google.com/file/d/1Ch09OdtTD4Pg0Ko1Iw8Q3cKCMtgjsnYe/view?usp=drive_link" TargetMode="External"/><Relationship Id="rId1827" Type="http://schemas.openxmlformats.org/officeDocument/2006/relationships/hyperlink" Target="https://drive.google.com/file/d/1sTqAlUnBswnurkPj9SsDvtPpWyIn812z/view?usp=drive_link" TargetMode="External"/><Relationship Id="rId21" Type="http://schemas.openxmlformats.org/officeDocument/2006/relationships/hyperlink" Target="https://drive.google.com/file/d/1KS9rTr3ucoa9scxZ3gBX2cAx_E2ubT3z/view?usp=sharing" TargetMode="External"/><Relationship Id="rId170" Type="http://schemas.openxmlformats.org/officeDocument/2006/relationships/hyperlink" Target="https://drive.google.com/file/d/1tuLqeQgaGd11JcZPQgZRMSAeeVWP4dk9/view?usp=sharing" TargetMode="External"/><Relationship Id="rId268" Type="http://schemas.openxmlformats.org/officeDocument/2006/relationships/hyperlink" Target="https://drive.google.com/file/d/1hJ76ERibd95cPK5Jyi4IlaMH5zqPmJnj/view?usp=sharing" TargetMode="External"/><Relationship Id="rId475" Type="http://schemas.openxmlformats.org/officeDocument/2006/relationships/hyperlink" Target="https://drive.google.com/file/d/1n_34IfGzKEoGy3o-tVOtLuzDL0vNOyLS/view?usp=sharing" TargetMode="External"/><Relationship Id="rId682" Type="http://schemas.openxmlformats.org/officeDocument/2006/relationships/hyperlink" Target="https://drive.google.com/file/d/1je5hbOFluhuOIAjt4qslpiItC1f4sR82/view?usp=sharing" TargetMode="External"/><Relationship Id="rId128" Type="http://schemas.openxmlformats.org/officeDocument/2006/relationships/hyperlink" Target="https://drive.google.com/file/d/19zaxZx2bisQhGmjFDn_pP-74Qfijv_LB/view?usp=sharing" TargetMode="External"/><Relationship Id="rId335" Type="http://schemas.openxmlformats.org/officeDocument/2006/relationships/hyperlink" Target="https://drive.google.com/file/d/1j2KR_09BaEM9QcNy9wP99RObg-hf8Mz8/view?usp=sharing" TargetMode="External"/><Relationship Id="rId542" Type="http://schemas.openxmlformats.org/officeDocument/2006/relationships/hyperlink" Target="https://drive.google.com/file/d/1cuPkdBAnsuYTsfSmkxpOtXCm0V4m4FtV/view?usp=sharing" TargetMode="External"/><Relationship Id="rId987" Type="http://schemas.openxmlformats.org/officeDocument/2006/relationships/hyperlink" Target="https://drive.google.com/file/d/1oIBAuGWIvxA-lc4jZMKg2of3TFEIvrYu/view?usp=drive_link" TargetMode="External"/><Relationship Id="rId1172" Type="http://schemas.openxmlformats.org/officeDocument/2006/relationships/hyperlink" Target="https://drive.google.com/file/d/11N4g7-vuk1BYzO3x2EwjfhHmGI-vLmuE/view?usp=sharing" TargetMode="External"/><Relationship Id="rId402" Type="http://schemas.openxmlformats.org/officeDocument/2006/relationships/hyperlink" Target="https://drive.google.com/file/d/1d_wcKbiua1-1TrNA8X1oI_tW_d5eCJod/view?usp=sharing" TargetMode="External"/><Relationship Id="rId847" Type="http://schemas.openxmlformats.org/officeDocument/2006/relationships/hyperlink" Target="https://drive.google.com/file/d/1iIdBSfirTIYIrPBqTVsgF-n74KQXWsve/view?usp=share_link" TargetMode="External"/><Relationship Id="rId1032" Type="http://schemas.openxmlformats.org/officeDocument/2006/relationships/hyperlink" Target="https://drive.google.com/file/d/1W1in0huoEeMNuunHg_3_hJ2K0xhTjNV6/view?usp=drive_link" TargetMode="External"/><Relationship Id="rId1477" Type="http://schemas.openxmlformats.org/officeDocument/2006/relationships/hyperlink" Target="https://drive.google.com/file/d/1ORpRZxl1Cc9ZBxBx5EsU5hJ-ibIcZx5q/view?usp=sharing" TargetMode="External"/><Relationship Id="rId1684" Type="http://schemas.openxmlformats.org/officeDocument/2006/relationships/hyperlink" Target="https://drive.google.com/file/d/1wzTORLAISNDF34meMWuhmSbjzFhjSp5j/view?usp=drive_link" TargetMode="External"/><Relationship Id="rId707" Type="http://schemas.openxmlformats.org/officeDocument/2006/relationships/hyperlink" Target="https://drive.google.com/file/d/1KmFv3LLlkOWHgBMSFHdH4e92J7CoiZYy/view?usp=share_link" TargetMode="External"/><Relationship Id="rId914" Type="http://schemas.openxmlformats.org/officeDocument/2006/relationships/hyperlink" Target="https://drive.google.com/file/d/1EqkLR6Nfrq30qBhxQLChm9toHLGy3Bla/view?usp=sharing" TargetMode="External"/><Relationship Id="rId1337" Type="http://schemas.openxmlformats.org/officeDocument/2006/relationships/hyperlink" Target="https://drive.google.com/file/d/1ik822k6AuHjVIJOQT7JxuVmnmuCY-bqr/view?usp=drive_link" TargetMode="External"/><Relationship Id="rId1544" Type="http://schemas.openxmlformats.org/officeDocument/2006/relationships/hyperlink" Target="https://drive.google.com/file/d/1Sb2cDw_9zjTyufSsK29DSBKMXkspqhs_/view?usp=drive_link" TargetMode="External"/><Relationship Id="rId1751" Type="http://schemas.openxmlformats.org/officeDocument/2006/relationships/hyperlink" Target="https://drive.google.com/file/d/1juTjSeYsR5eBpsb9fdRdHGpA9qq7_fJz/view?usp=drive_link" TargetMode="External"/><Relationship Id="rId43" Type="http://schemas.openxmlformats.org/officeDocument/2006/relationships/hyperlink" Target="https://drive.google.com/file/d/1uK3LDkIIXxvSN6NQM9Y1B82wz1PfcQDi/view?usp=sharing" TargetMode="External"/><Relationship Id="rId1404" Type="http://schemas.openxmlformats.org/officeDocument/2006/relationships/hyperlink" Target="https://drive.google.com/file/d/1f6SMMJcu8cjUkXoHYsjYGfbfbs6Uj6tF/view?usp=drive_link" TargetMode="External"/><Relationship Id="rId1611" Type="http://schemas.openxmlformats.org/officeDocument/2006/relationships/hyperlink" Target="https://drive.google.com/file/d/1W_1ghCJznbyL4OfUBnYJjBD73TTw4jR2/view?usp=drive_link" TargetMode="External"/><Relationship Id="rId1849" Type="http://schemas.openxmlformats.org/officeDocument/2006/relationships/hyperlink" Target="https://drive.google.com/file/d/1MXzIc-73DbQd8Ww03D_2NCyy3j3GQP3i/view?usp=drive_link" TargetMode="External"/><Relationship Id="rId192" Type="http://schemas.openxmlformats.org/officeDocument/2006/relationships/hyperlink" Target="https://drive.google.com/file/d/1K32NcT7kcEWtomF7757JHJbZuEm_EwGF/view?usp=sharing" TargetMode="External"/><Relationship Id="rId1709" Type="http://schemas.openxmlformats.org/officeDocument/2006/relationships/hyperlink" Target="https://drive.google.com/file/d/16TcHlN5qlKjaoZ5uOW04aPjM4v5Vk4n-/view?usp=drive_link" TargetMode="External"/><Relationship Id="rId497" Type="http://schemas.openxmlformats.org/officeDocument/2006/relationships/hyperlink" Target="https://drive.google.com/file/d/1uGyUhvCqSS2jbzLCMv-ylmjAgwiELL-C/view?usp=sharing" TargetMode="External"/><Relationship Id="rId357" Type="http://schemas.openxmlformats.org/officeDocument/2006/relationships/hyperlink" Target="https://drive.google.com/file/d/1p0zOsO0IyYbUxZGMw5A3exxgxqsocGfr/view?usp=sharing" TargetMode="External"/><Relationship Id="rId1194" Type="http://schemas.openxmlformats.org/officeDocument/2006/relationships/hyperlink" Target="https://drive.google.com/file/d/1pP6My9t06RmBzGUU2EUAxJSGXnh5iLvk/view?usp=drive_link" TargetMode="External"/><Relationship Id="rId217" Type="http://schemas.openxmlformats.org/officeDocument/2006/relationships/hyperlink" Target="https://drive.google.com/file/d/1oZD_OOAahLpfVWujFriN2ExOcX8D6u0O/view?usp=sharing" TargetMode="External"/><Relationship Id="rId564" Type="http://schemas.openxmlformats.org/officeDocument/2006/relationships/hyperlink" Target="https://drive.google.com/file/d/1l-FRyb5yy8f4kMVXpLrZa7us5iKXIwUI/view?usp=sharing" TargetMode="External"/><Relationship Id="rId771" Type="http://schemas.openxmlformats.org/officeDocument/2006/relationships/hyperlink" Target="https://drive.google.com/file/d/1ffxuXZQ7r6XbJI7pX24e_ihWoV3qUAjM/view?usp=sharing" TargetMode="External"/><Relationship Id="rId869" Type="http://schemas.openxmlformats.org/officeDocument/2006/relationships/hyperlink" Target="https://drive.google.com/file/d/1AIIYbHhUajOj-yxFL7eHuRY4l6wuR3ce/view?usp=share_link" TargetMode="External"/><Relationship Id="rId1499" Type="http://schemas.openxmlformats.org/officeDocument/2006/relationships/hyperlink" Target="https://drive.google.com/file/d/1K-GnGK9kUBPamEcFzMPAmO-uAM4P7PV6/view?usp=drive_link" TargetMode="External"/><Relationship Id="rId424" Type="http://schemas.openxmlformats.org/officeDocument/2006/relationships/hyperlink" Target="https://drive.google.com/file/d/1O1UCsMom8zw2uaBLhP9P38HKfE3Ow94L/view?usp=sharing" TargetMode="External"/><Relationship Id="rId631" Type="http://schemas.openxmlformats.org/officeDocument/2006/relationships/hyperlink" Target="https://drive.google.com/file/d/1f8PxPEItTckDVEmCuAZ-YcSKYNEIZ8O8/view?usp=sharing" TargetMode="External"/><Relationship Id="rId729" Type="http://schemas.openxmlformats.org/officeDocument/2006/relationships/hyperlink" Target="https://drive.google.com/file/d/15RnlB9sXC3vh7sB2kgRQofFlZlcq1n8I/view?usp=share_link" TargetMode="External"/><Relationship Id="rId1054" Type="http://schemas.openxmlformats.org/officeDocument/2006/relationships/hyperlink" Target="https://drive.google.com/file/d/1R-q5qZPdzqsSo1356OO0wDG2Lsgus9Q9/view?usp=drive_link" TargetMode="External"/><Relationship Id="rId1261" Type="http://schemas.openxmlformats.org/officeDocument/2006/relationships/hyperlink" Target="https://drive.google.com/file/d/1SN8UcjBGeCBQgRK2kBMr-QGsEHvFVUE2/view?usp=drive_link" TargetMode="External"/><Relationship Id="rId1359" Type="http://schemas.openxmlformats.org/officeDocument/2006/relationships/hyperlink" Target="https://drive.google.com/file/d/1B8z41T7zp5SB8AnZbjwWDv0my_nVCPY7/view?usp=drive_link" TargetMode="External"/><Relationship Id="rId936" Type="http://schemas.openxmlformats.org/officeDocument/2006/relationships/hyperlink" Target="https://drive.google.com/file/d/1bMG89DrLDsnL4vpld-_pNXxS8dWzVgkN/view?usp=share_link" TargetMode="External"/><Relationship Id="rId1121" Type="http://schemas.openxmlformats.org/officeDocument/2006/relationships/hyperlink" Target="https://drive.google.com/file/d/1zQaajRvbXjZWxwGL4reYL0MDnS8FjUq4/view?usp=drive_link" TargetMode="External"/><Relationship Id="rId1219" Type="http://schemas.openxmlformats.org/officeDocument/2006/relationships/hyperlink" Target="https://drive.google.com/file/d/1p8Ga5MqTWIW63Lq-9hBCB4O5RDx64mq_/view?usp=drive_link" TargetMode="External"/><Relationship Id="rId1566" Type="http://schemas.openxmlformats.org/officeDocument/2006/relationships/hyperlink" Target="https://drive.google.com/file/d/1lGd9wkshiFr7P_h3DWfkIflT5UL6Ui1b/view?usp=drive_link" TargetMode="External"/><Relationship Id="rId1773" Type="http://schemas.openxmlformats.org/officeDocument/2006/relationships/hyperlink" Target="https://drive.google.com/file/d/1pSWr-AUPWmmL5Cu0vsUzZmqdUdct918F/view?usp=drive_link" TargetMode="External"/><Relationship Id="rId65" Type="http://schemas.openxmlformats.org/officeDocument/2006/relationships/hyperlink" Target="https://drive.google.com/file/d/1V6k9uF21ioWwXG2-vuF6JZ1nYO2jXDhI/view?usp=sharing" TargetMode="External"/><Relationship Id="rId1426" Type="http://schemas.openxmlformats.org/officeDocument/2006/relationships/hyperlink" Target="https://drive.google.com/file/d/1lRznPKMto0REgn4Qxbbrg7NeCUUNA8Q9/view?usp=drive_link" TargetMode="External"/><Relationship Id="rId1633" Type="http://schemas.openxmlformats.org/officeDocument/2006/relationships/hyperlink" Target="https://drive.google.com/file/d/1rz0WaZb0ILresXLBJrXRlswj00HGKeui/view?usp=drive_link" TargetMode="External"/><Relationship Id="rId1840" Type="http://schemas.openxmlformats.org/officeDocument/2006/relationships/hyperlink" Target="https://drive.google.com/file/d/1HaBLqELyrqmuF1ry-tXgKfackc4Z-RJ3/view?usp=drive_link" TargetMode="External"/><Relationship Id="rId1700" Type="http://schemas.openxmlformats.org/officeDocument/2006/relationships/hyperlink" Target="https://drive.google.com/file/d/19IYFRx18r3yQ6XpZkuJbN1ht5B6rzOn_/view?usp=drive_link" TargetMode="External"/><Relationship Id="rId281" Type="http://schemas.openxmlformats.org/officeDocument/2006/relationships/hyperlink" Target="https://drive.google.com/file/d/1iZNaLOBYIulHh9TQICjIC2WX12VwcxH5/view?usp=sharing" TargetMode="External"/><Relationship Id="rId141" Type="http://schemas.openxmlformats.org/officeDocument/2006/relationships/hyperlink" Target="https://drive.google.com/file/d/1IOIwbJMXdGgGmXLIwjengiX0MvrtSaFl/view?usp=sharing" TargetMode="External"/><Relationship Id="rId379" Type="http://schemas.openxmlformats.org/officeDocument/2006/relationships/hyperlink" Target="https://drive.google.com/file/d/1pd3CSfJm3ZFUscUUlLTGocl118UcK-kd/view?usp=sharing" TargetMode="External"/><Relationship Id="rId586" Type="http://schemas.openxmlformats.org/officeDocument/2006/relationships/hyperlink" Target="https://drive.google.com/file/d/1vyQtLkuptsRlclc1MlkWpPfFCyaTb8kU/view?usp=sharing" TargetMode="External"/><Relationship Id="rId793" Type="http://schemas.openxmlformats.org/officeDocument/2006/relationships/hyperlink" Target="https://drive.google.com/file/d/1wdjgI_YHM0ZKeHq9o3MlSFRsXmziEgWP/view?usp=share_link" TargetMode="External"/><Relationship Id="rId7" Type="http://schemas.openxmlformats.org/officeDocument/2006/relationships/hyperlink" Target="https://drive.google.com/file/d/1IUGZNXeLPh66sZOqglGji3ECtEe4yAK3/view?usp=sharing" TargetMode="External"/><Relationship Id="rId239" Type="http://schemas.openxmlformats.org/officeDocument/2006/relationships/hyperlink" Target="https://drive.google.com/file/d/1i-56EXDCNsbrkhxKb_V_GWtzDYRlNOcY/view?usp=sharing" TargetMode="External"/><Relationship Id="rId446" Type="http://schemas.openxmlformats.org/officeDocument/2006/relationships/hyperlink" Target="https://drive.google.com/file/d/1x_rzuPA8sCnm2FITZ-FQ0MEGbHuUgorV/view?usp=sharing" TargetMode="External"/><Relationship Id="rId653" Type="http://schemas.openxmlformats.org/officeDocument/2006/relationships/hyperlink" Target="https://drive.google.com/file/d/1di9bFdAinBU6q8W-TVE_P2L6NdLOyKn_/view?usp=sharing" TargetMode="External"/><Relationship Id="rId1076" Type="http://schemas.openxmlformats.org/officeDocument/2006/relationships/hyperlink" Target="https://drive.google.com/file/d/1QcUDELNWhjOuLgT2Wg-m9Hcu5XgqSCvN/view?usp=drive_link" TargetMode="External"/><Relationship Id="rId1283" Type="http://schemas.openxmlformats.org/officeDocument/2006/relationships/hyperlink" Target="https://drive.google.com/file/d/1nvg9ACQXRlxuZmYYicvuzf5luMLPvB-l/view?usp=drive_link" TargetMode="External"/><Relationship Id="rId1490" Type="http://schemas.openxmlformats.org/officeDocument/2006/relationships/hyperlink" Target="https://drive.google.com/file/d/1B8tQfuzHQ7JAPNSwFeA8AoSa63iciZU6/view?usp=drive_link" TargetMode="External"/><Relationship Id="rId306" Type="http://schemas.openxmlformats.org/officeDocument/2006/relationships/hyperlink" Target="https://drive.google.com/file/d/13RfZ1Kyz3vv9jdiSsce1tRQWEdPOuMdd/view?usp=sharing" TargetMode="External"/><Relationship Id="rId860" Type="http://schemas.openxmlformats.org/officeDocument/2006/relationships/hyperlink" Target="https://drive.google.com/file/d/1UCnYCnkRWxNEq13wLeprtXMD_CryLiIw/view?usp=share_link" TargetMode="External"/><Relationship Id="rId958" Type="http://schemas.openxmlformats.org/officeDocument/2006/relationships/hyperlink" Target="https://drive.google.com/file/d/16_61WMXJ6xKLGXd8YaZvepqlUJHsWbdb/view?usp=share_link" TargetMode="External"/><Relationship Id="rId1143" Type="http://schemas.openxmlformats.org/officeDocument/2006/relationships/hyperlink" Target="https://drive.google.com/file/d/1SIRwy0PxgSVqGmDhM3ewmyC_T7I98U0C/view?usp=drive_link" TargetMode="External"/><Relationship Id="rId1588" Type="http://schemas.openxmlformats.org/officeDocument/2006/relationships/hyperlink" Target="https://drive.google.com/file/d/1jP1CSak9DiqlXIn6QHYIh8v_BVDoAk4m/view?usp=drive_link" TargetMode="External"/><Relationship Id="rId1795" Type="http://schemas.openxmlformats.org/officeDocument/2006/relationships/hyperlink" Target="https://drive.google.com/file/d/1x48PbqBV3JwU5ZwqYs98bj-3e-ukyWZ6/view?usp=drive_link" TargetMode="External"/><Relationship Id="rId87" Type="http://schemas.openxmlformats.org/officeDocument/2006/relationships/hyperlink" Target="https://drive.google.com/file/d/1uCNs1oHoCOPgv_NGHDoZlqA2jwfPlAO2/view?usp=sharing" TargetMode="External"/><Relationship Id="rId513" Type="http://schemas.openxmlformats.org/officeDocument/2006/relationships/hyperlink" Target="https://drive.google.com/file/d/1zwfDUj5UsNV7_gAiaERzUZb3EzixI-7e/view?usp=sharing" TargetMode="External"/><Relationship Id="rId720" Type="http://schemas.openxmlformats.org/officeDocument/2006/relationships/hyperlink" Target="https://drive.google.com/file/d/11VTi85-53_79PTgdKirQjc8eX4dL7kgU/view?usp=share_link" TargetMode="External"/><Relationship Id="rId818" Type="http://schemas.openxmlformats.org/officeDocument/2006/relationships/hyperlink" Target="https://drive.google.com/file/d/1uxrwMxzRcXDoz7Mxthm_OpX2V2081TY7/view?usp=share_link" TargetMode="External"/><Relationship Id="rId1350" Type="http://schemas.openxmlformats.org/officeDocument/2006/relationships/hyperlink" Target="https://drive.google.com/file/d/1LQ9q5GyL4Mq5oUzY2MUM1YqORLFSVIv1/view?usp=drive_link" TargetMode="External"/><Relationship Id="rId1448" Type="http://schemas.openxmlformats.org/officeDocument/2006/relationships/hyperlink" Target="https://drive.google.com/file/d/1V18xN-eMym-PV0Od9qi4F4-Oyv_IdQPR/view?usp=drive_link" TargetMode="External"/><Relationship Id="rId1655" Type="http://schemas.openxmlformats.org/officeDocument/2006/relationships/hyperlink" Target="https://drive.google.com/file/d/1N-_x3henOI7v4O3L5UYBSEHPIEC1kzKu/view?usp=drive_link" TargetMode="External"/><Relationship Id="rId1003" Type="http://schemas.openxmlformats.org/officeDocument/2006/relationships/hyperlink" Target="https://drive.google.com/file/d/1jrZooq3XV99YRS3goe3_C1vj1wPEzAeR/view?usp=drive_link" TargetMode="External"/><Relationship Id="rId1210" Type="http://schemas.openxmlformats.org/officeDocument/2006/relationships/hyperlink" Target="https://drive.google.com/file/d/1ab85Fdw09y_tiOj0P7SkBBrVO1NBREr4/view?usp=drive_link" TargetMode="External"/><Relationship Id="rId1308" Type="http://schemas.openxmlformats.org/officeDocument/2006/relationships/hyperlink" Target="https://drive.google.com/file/d/1pICCgKOZevBThzT_rT3e8LkAKebNZ5F4/view?usp=drive_link" TargetMode="External"/><Relationship Id="rId1862" Type="http://schemas.openxmlformats.org/officeDocument/2006/relationships/hyperlink" Target="https://drive.google.com/file/d/1l--I1yj5SDkkZuvi7Fx8uAluZ8Pamekx/view?usp=drive_link" TargetMode="External"/><Relationship Id="rId1515" Type="http://schemas.openxmlformats.org/officeDocument/2006/relationships/hyperlink" Target="https://drive.google.com/file/d/1JiwkFnMtwGQxgubVIJm1roguIVk94bWE/view?usp=drive_link" TargetMode="External"/><Relationship Id="rId1722" Type="http://schemas.openxmlformats.org/officeDocument/2006/relationships/hyperlink" Target="https://drive.google.com/file/d/13QEoF4zkI92ycktRyN26Hd_RIb--rxkC/view?usp=drive_link" TargetMode="External"/><Relationship Id="rId14" Type="http://schemas.openxmlformats.org/officeDocument/2006/relationships/hyperlink" Target="https://drive.google.com/file/d/1Q7JvazOSmeQHTIN1Ag4-933_V0KFtAg3/view?usp=sharing" TargetMode="External"/><Relationship Id="rId163" Type="http://schemas.openxmlformats.org/officeDocument/2006/relationships/hyperlink" Target="https://drive.google.com/file/d/1ZUz4FVRlc06h6WFIIxruTqdpvcAM7GLg/view?usp=sharing" TargetMode="External"/><Relationship Id="rId370" Type="http://schemas.openxmlformats.org/officeDocument/2006/relationships/hyperlink" Target="https://drive.google.com/file/d/1F_vAn7bgseuIqrkg6vDXIIdlhi5mXQDt/view?usp=sharing" TargetMode="External"/><Relationship Id="rId230" Type="http://schemas.openxmlformats.org/officeDocument/2006/relationships/hyperlink" Target="https://drive.google.com/file/d/13NliwuX_NcEP7K2Tx0qPd_OHWrvZEXB-/view?usp=sharing" TargetMode="External"/><Relationship Id="rId468" Type="http://schemas.openxmlformats.org/officeDocument/2006/relationships/hyperlink" Target="https://drive.google.com/file/d/1ORpRZxl1Cc9ZBxBx5EsU5hJ-ibIcZx5q/view?usp=sharing" TargetMode="External"/><Relationship Id="rId675" Type="http://schemas.openxmlformats.org/officeDocument/2006/relationships/hyperlink" Target="https://drive.google.com/file/d/1cSwo-GkUgptkc5Glspaj6BcR2T0Hv-CM/view?usp=sharing" TargetMode="External"/><Relationship Id="rId882" Type="http://schemas.openxmlformats.org/officeDocument/2006/relationships/hyperlink" Target="https://drive.google.com/file/d/1QxH9Qa1Y_Hd9lETj7In2hPuSChoojUwf/view?usp=sharing" TargetMode="External"/><Relationship Id="rId1098" Type="http://schemas.openxmlformats.org/officeDocument/2006/relationships/hyperlink" Target="https://drive.google.com/file/d/1GIjxG-A8z5DAs5izzSFtq39jHcLC_1B9/view?usp=drive_link" TargetMode="External"/><Relationship Id="rId328" Type="http://schemas.openxmlformats.org/officeDocument/2006/relationships/hyperlink" Target="https://drive.google.com/file/d/1tvZb-qKxehqo1Pr4F9PHM9leywIAvi1r/view?usp=sharing" TargetMode="External"/><Relationship Id="rId535" Type="http://schemas.openxmlformats.org/officeDocument/2006/relationships/hyperlink" Target="https://drive.google.com/file/d/1YYuzxxhvTpO52Aiw6zJKeEUedJ3ZU6SX/view?usp=sharing" TargetMode="External"/><Relationship Id="rId742" Type="http://schemas.openxmlformats.org/officeDocument/2006/relationships/hyperlink" Target="https://drive.google.com/file/d/1vyPdGWP-93WZt24NYDRw8KCgSF4Km11-/view?usp=share_link" TargetMode="External"/><Relationship Id="rId1165" Type="http://schemas.openxmlformats.org/officeDocument/2006/relationships/hyperlink" Target="https://drive.google.com/file/d/14JNAk3UCap3_cvXuh4v1sdeyrXM315jU/view?usp=drive_link" TargetMode="External"/><Relationship Id="rId1372" Type="http://schemas.openxmlformats.org/officeDocument/2006/relationships/hyperlink" Target="https://drive.google.com/file/d/1jmjj63voVhlxYs5l8-D6c3kLXPkMwxJS/view?usp=drive_link" TargetMode="External"/><Relationship Id="rId602" Type="http://schemas.openxmlformats.org/officeDocument/2006/relationships/hyperlink" Target="https://drive.google.com/file/d/10bri7qOL-UtBmPXWaIBYeaEIPka318r1/view?usp=sharing" TargetMode="External"/><Relationship Id="rId1025" Type="http://schemas.openxmlformats.org/officeDocument/2006/relationships/hyperlink" Target="https://drive.google.com/file/d/1wIYgnYGBPrY5aNPkmyCUuGw3uvyW9Ocy/view?usp=drive_link" TargetMode="External"/><Relationship Id="rId1232" Type="http://schemas.openxmlformats.org/officeDocument/2006/relationships/hyperlink" Target="https://drive.google.com/file/d/1qO-Ef9bKVJjJoVPcqnKW2SykKnYk5vz0/view?usp=drive_link" TargetMode="External"/><Relationship Id="rId1677" Type="http://schemas.openxmlformats.org/officeDocument/2006/relationships/hyperlink" Target="https://drive.google.com/file/d/1MlCaIjB-HVzRNPGVookRwQZuV1eSKeX-/view?usp=drive_link" TargetMode="External"/><Relationship Id="rId907" Type="http://schemas.openxmlformats.org/officeDocument/2006/relationships/hyperlink" Target="https://drive.google.com/file/d/1JKlpZcTbXuzDQdjGYnFaBhHf7-94R6bM/view?usp=share_link" TargetMode="External"/><Relationship Id="rId1537" Type="http://schemas.openxmlformats.org/officeDocument/2006/relationships/hyperlink" Target="https://drive.google.com/file/d/1tUGFexZb3jfpR7qj5SESAZWmVdgdnQaU/view?usp=drive_link" TargetMode="External"/><Relationship Id="rId1744" Type="http://schemas.openxmlformats.org/officeDocument/2006/relationships/hyperlink" Target="https://drive.google.com/file/d/1RLM_FNyg3nyiaeDbFsW-AeiiLGHz1ORF/view?usp=drive_link" TargetMode="External"/><Relationship Id="rId36" Type="http://schemas.openxmlformats.org/officeDocument/2006/relationships/hyperlink" Target="https://drive.google.com/file/d/11oId_n2jDwbTKwDCnvaR9rynJ7J93t2H/view?usp=sharing" TargetMode="External"/><Relationship Id="rId1604" Type="http://schemas.openxmlformats.org/officeDocument/2006/relationships/hyperlink" Target="https://drive.google.com/file/d/19pVdQpdleMYN7AMC7UQvRuSMzqNEnmBB/view?usp=drive_link" TargetMode="External"/><Relationship Id="rId185" Type="http://schemas.openxmlformats.org/officeDocument/2006/relationships/hyperlink" Target="https://drive.google.com/file/d/1pCxn7fQ8lHFIDBhISX2VBnnfvH4KR2S_/view?usp=sharing" TargetMode="External"/><Relationship Id="rId1811" Type="http://schemas.openxmlformats.org/officeDocument/2006/relationships/hyperlink" Target="https://drive.google.com/file/d/1ztoszIR5dQGyy93fvZ2dHApXii7f0q32/view?usp=drive_link" TargetMode="External"/><Relationship Id="rId392" Type="http://schemas.openxmlformats.org/officeDocument/2006/relationships/hyperlink" Target="https://drive.google.com/file/d/1f4jQxL9PbD4wHgFzWpCedra174_WgeJq/view?usp=sharing" TargetMode="External"/><Relationship Id="rId697" Type="http://schemas.openxmlformats.org/officeDocument/2006/relationships/hyperlink" Target="https://drive.google.com/file/d/1c3RUeadBCCQPLnAEet2ICKIKizMem-4Y/view?usp=sharing" TargetMode="External"/><Relationship Id="rId252" Type="http://schemas.openxmlformats.org/officeDocument/2006/relationships/hyperlink" Target="https://drive.google.com/file/d/1iSpUUfjpx9UQPQwOpK8Y6iO_7NkiJL46/view?usp=sharing" TargetMode="External"/><Relationship Id="rId1187" Type="http://schemas.openxmlformats.org/officeDocument/2006/relationships/hyperlink" Target="https://drive.google.com/file/d/1Vj2ilMvwfUVjzOD6QwTzrn1N9D_UIKW1/view?usp=drive_link" TargetMode="External"/><Relationship Id="rId112" Type="http://schemas.openxmlformats.org/officeDocument/2006/relationships/hyperlink" Target="https://drive.google.com/file/d/1DGVKIt9n1Mw7WpTeoV5bfgLAgoZOWBQn/view?usp=sharing" TargetMode="External"/><Relationship Id="rId557" Type="http://schemas.openxmlformats.org/officeDocument/2006/relationships/hyperlink" Target="https://drive.google.com/file/d/1qsCLRt30o6eMzw_QrCNfTBkgFQtWHGn8/view?usp=sharing" TargetMode="External"/><Relationship Id="rId764" Type="http://schemas.openxmlformats.org/officeDocument/2006/relationships/hyperlink" Target="https://drive.google.com/file/d/1jSVjr9YrlpIENsgMm1V8cl5RaLbTUdk6/view?usp=share_link" TargetMode="External"/><Relationship Id="rId971" Type="http://schemas.openxmlformats.org/officeDocument/2006/relationships/hyperlink" Target="https://drive.google.com/file/d/14qBUi7yRFYwKI7ncam0aWkbGRqWPMu9B/view?usp=share_link" TargetMode="External"/><Relationship Id="rId1394" Type="http://schemas.openxmlformats.org/officeDocument/2006/relationships/hyperlink" Target="https://drive.google.com/file/d/1u_az669gCcz6aQ4_len3MxwRjNf45RGZ/view?usp=drive_link" TargetMode="External"/><Relationship Id="rId1699" Type="http://schemas.openxmlformats.org/officeDocument/2006/relationships/hyperlink" Target="https://drive.google.com/file/d/18Tul4lW4zQJ3XTRHvUgUc7doQeNqTLqe/view?usp=drive_link" TargetMode="External"/><Relationship Id="rId417" Type="http://schemas.openxmlformats.org/officeDocument/2006/relationships/hyperlink" Target="https://drive.google.com/file/d/12mYE8PNZvyQ12TZsuleTcOzTBMcrYgJj/view?usp=sharing" TargetMode="External"/><Relationship Id="rId624" Type="http://schemas.openxmlformats.org/officeDocument/2006/relationships/hyperlink" Target="https://drive.google.com/file/d/1pd3CSfJm3ZFUscUUlLTGocl118UcK-kd/view?usp=sharing" TargetMode="External"/><Relationship Id="rId831" Type="http://schemas.openxmlformats.org/officeDocument/2006/relationships/hyperlink" Target="https://drive.google.com/file/d/1N1Nj6T0fnC3HNJdLIaX5htUn1yofxKu4/view?usp=share_link" TargetMode="External"/><Relationship Id="rId1047" Type="http://schemas.openxmlformats.org/officeDocument/2006/relationships/hyperlink" Target="https://drive.google.com/file/d/1cVI4pj9bNUZLZCWjmbbO9My7qlqUqYXb/view?usp=drive_link" TargetMode="External"/><Relationship Id="rId1254" Type="http://schemas.openxmlformats.org/officeDocument/2006/relationships/hyperlink" Target="https://drive.google.com/file/d/1ueGE4paw92yfoCCdBzwpIBjaSzJYeRx7/view?usp=share_link" TargetMode="External"/><Relationship Id="rId1461" Type="http://schemas.openxmlformats.org/officeDocument/2006/relationships/hyperlink" Target="https://drive.google.com/file/d/1_zJl5g37VWU_xrmzO4S0FrDQAxiTUE8P/view?usp=drive_link" TargetMode="External"/><Relationship Id="rId929" Type="http://schemas.openxmlformats.org/officeDocument/2006/relationships/hyperlink" Target="https://drive.google.com/file/d/1TKZNfjJ-8vqm2PZdogPQ10-BkxT4XrLv/view?usp=share_link" TargetMode="External"/><Relationship Id="rId1114" Type="http://schemas.openxmlformats.org/officeDocument/2006/relationships/hyperlink" Target="https://drive.google.com/file/d/1l9uksFlajcDjHklg31ZHzOqYBGHA_eZS/view?usp=drive_link" TargetMode="External"/><Relationship Id="rId1321" Type="http://schemas.openxmlformats.org/officeDocument/2006/relationships/hyperlink" Target="https://drive.google.com/file/d/1L241cBmb8zDFYj4u7SScjz-AEpJhv9rD/view?usp=drive_link" TargetMode="External"/><Relationship Id="rId1559" Type="http://schemas.openxmlformats.org/officeDocument/2006/relationships/hyperlink" Target="https://drive.google.com/file/d/15-HqHIitksvmFf52XtnnnNnAzNTebavV/view?usp=drive_link" TargetMode="External"/><Relationship Id="rId1766" Type="http://schemas.openxmlformats.org/officeDocument/2006/relationships/hyperlink" Target="https://drive.google.com/file/d/19harpSeIvpe3IS0625aRRW6uGk9zuhrk/view?usp=drive_link" TargetMode="External"/><Relationship Id="rId58" Type="http://schemas.openxmlformats.org/officeDocument/2006/relationships/hyperlink" Target="https://drive.google.com/file/d/1qA6ioIL5YlKQ97w0GFWgI5M-Y31ndpCV/view?usp=sharing" TargetMode="External"/><Relationship Id="rId1419" Type="http://schemas.openxmlformats.org/officeDocument/2006/relationships/hyperlink" Target="https://drive.google.com/file/d/1kXyiEHUz8tXNfSUsj25mYsfHp1CZzATk/view?usp=drive_link" TargetMode="External"/><Relationship Id="rId1626" Type="http://schemas.openxmlformats.org/officeDocument/2006/relationships/hyperlink" Target="https://drive.google.com/file/d/17c88ebdjdSky6VA6lB8hs24lgCS8Izsk/view?usp=drive_link" TargetMode="External"/><Relationship Id="rId1833" Type="http://schemas.openxmlformats.org/officeDocument/2006/relationships/hyperlink" Target="https://drive.google.com/file/d/1rHSeoEUa6OvRNFtQKPXz1waJxSsnSRvs/view?usp=drive_link" TargetMode="External"/><Relationship Id="rId274" Type="http://schemas.openxmlformats.org/officeDocument/2006/relationships/hyperlink" Target="https://drive.google.com/file/d/1EA16DEEtlh-aZlNCAlCbPPxjBUaJRz2e/view?usp=sharing" TargetMode="External"/><Relationship Id="rId481" Type="http://schemas.openxmlformats.org/officeDocument/2006/relationships/hyperlink" Target="https://drive.google.com/file/d/1n1hHvylxLiHWIOtPrw2UJPEe8df9v05C/view?usp=sharing" TargetMode="External"/><Relationship Id="rId134" Type="http://schemas.openxmlformats.org/officeDocument/2006/relationships/hyperlink" Target="https://drive.google.com/file/d/1IHmFdCPRAZNzSamPKflLM6Kk1hHEfU9l/view?usp=sharing" TargetMode="External"/><Relationship Id="rId579" Type="http://schemas.openxmlformats.org/officeDocument/2006/relationships/hyperlink" Target="https://drive.google.com/file/d/1saHXECui2yBukt2xJkujj1WqR8z4knNP/view?usp=sharing" TargetMode="External"/><Relationship Id="rId786" Type="http://schemas.openxmlformats.org/officeDocument/2006/relationships/hyperlink" Target="https://drive.google.com/file/d/16Eq9gKftyDj1d_lnmTXh1vHUMP6J7ZI-/view?usp=share_link" TargetMode="External"/><Relationship Id="rId993" Type="http://schemas.openxmlformats.org/officeDocument/2006/relationships/hyperlink" Target="https://drive.google.com/file/d/1Yko79Xih79QxHSkghxJADoqPdCD56Paj/view?usp=sharing" TargetMode="External"/><Relationship Id="rId341" Type="http://schemas.openxmlformats.org/officeDocument/2006/relationships/hyperlink" Target="https://drive.google.com/file/d/1pr155j41G096S79RehkGbMgKyvqkpN2K/view?usp=sharing" TargetMode="External"/><Relationship Id="rId439" Type="http://schemas.openxmlformats.org/officeDocument/2006/relationships/hyperlink" Target="https://drive.google.com/file/d/12zDBxu-RGmlC2lkXWGHn-iqJAQ-vs6Ad/view?usp=sharing" TargetMode="External"/><Relationship Id="rId646" Type="http://schemas.openxmlformats.org/officeDocument/2006/relationships/hyperlink" Target="https://drive.google.com/file/d/1x5GhIMiRbiO1nOmZRt0MSbJdvV9ZCz9j/view?usp=sharing" TargetMode="External"/><Relationship Id="rId1069" Type="http://schemas.openxmlformats.org/officeDocument/2006/relationships/hyperlink" Target="https://drive.google.com/file/d/1rbtStCExAxmFgGUHdmgPcishkh-8yCGs/view?usp=drive_link" TargetMode="External"/><Relationship Id="rId1276" Type="http://schemas.openxmlformats.org/officeDocument/2006/relationships/hyperlink" Target="https://drive.google.com/file/d/12Gm1c6DEATLQLUzlZSq5LL6t-EeaRtC8/view?usp=drive_link" TargetMode="External"/><Relationship Id="rId1483" Type="http://schemas.openxmlformats.org/officeDocument/2006/relationships/hyperlink" Target="https://drive.google.com/file/d/1xylygwkI40yeEy7pqwBYi-BdQnvdCqcR/view?usp=drive_link" TargetMode="External"/><Relationship Id="rId201" Type="http://schemas.openxmlformats.org/officeDocument/2006/relationships/hyperlink" Target="https://drive.google.com/file/d/1kP1eICcxn2Oc2el9lobMj2G60of6RSw3/view?usp=sharing" TargetMode="External"/><Relationship Id="rId506" Type="http://schemas.openxmlformats.org/officeDocument/2006/relationships/hyperlink" Target="https://drive.google.com/file/d/1SrPSZhrh-aBS76d5W-nyd_trISM_eZ7z/view?usp=sharing" TargetMode="External"/><Relationship Id="rId853" Type="http://schemas.openxmlformats.org/officeDocument/2006/relationships/hyperlink" Target="https://drive.google.com/file/d/1RlZ1W2yy1dk0u17mzaRD9SyvmB4AGyOP/view?usp=share_link" TargetMode="External"/><Relationship Id="rId1136" Type="http://schemas.openxmlformats.org/officeDocument/2006/relationships/hyperlink" Target="https://drive.google.com/file/d/15be6xLkCnM3LV-CRQUdmtPLN3X4au8-u/view?usp=drive_link" TargetMode="External"/><Relationship Id="rId1690" Type="http://schemas.openxmlformats.org/officeDocument/2006/relationships/hyperlink" Target="https://drive.google.com/file/d/1fZr3ZfTsohxGAoUJhBYlgEPaiABEGeDJ/view?usp=drive_link" TargetMode="External"/><Relationship Id="rId1788" Type="http://schemas.openxmlformats.org/officeDocument/2006/relationships/hyperlink" Target="https://drive.google.com/file/d/1M8iqCp0oE5aK7qXkEngVwckpdWqGV5JT/view?usp=drive_link" TargetMode="External"/><Relationship Id="rId713" Type="http://schemas.openxmlformats.org/officeDocument/2006/relationships/hyperlink" Target="https://drive.google.com/file/d/1thbITjKsd4OO5d1iCA3kUCl3STy19Hvu/view?usp=share_link" TargetMode="External"/><Relationship Id="rId920" Type="http://schemas.openxmlformats.org/officeDocument/2006/relationships/hyperlink" Target="https://drive.google.com/file/d/1TEBfyiFgTHog5AdWAPlfrAG6NRAQyCtQ/view?usp=share_link" TargetMode="External"/><Relationship Id="rId1343" Type="http://schemas.openxmlformats.org/officeDocument/2006/relationships/hyperlink" Target="https://drive.google.com/file/d/1aQ6WgLhq5wBbePEQTWks1VkZs-TxcvIb/view?usp=drive_link" TargetMode="External"/><Relationship Id="rId1550" Type="http://schemas.openxmlformats.org/officeDocument/2006/relationships/hyperlink" Target="https://drive.google.com/file/d/18ZyK91YXYENAiRsSQ2uekWHsjbODzPU0/view?usp=drive_link" TargetMode="External"/><Relationship Id="rId1648" Type="http://schemas.openxmlformats.org/officeDocument/2006/relationships/hyperlink" Target="https://drive.google.com/file/d/17m-LTHTMGLOoXGfz1XERujlpScAjS7l9/view?usp=drive_link" TargetMode="External"/><Relationship Id="rId1203" Type="http://schemas.openxmlformats.org/officeDocument/2006/relationships/hyperlink" Target="https://drive.google.com/file/d/1DS2r6rX9ZqTaqbpv0gj9Bwm3_UuiKXP4/view?usp=drive_link" TargetMode="External"/><Relationship Id="rId1410" Type="http://schemas.openxmlformats.org/officeDocument/2006/relationships/hyperlink" Target="https://drive.google.com/file/d/1TQvfs5ArFo9PTKv2Rw5_Hs8bXQCEDih1/view?usp=drive_link" TargetMode="External"/><Relationship Id="rId1508" Type="http://schemas.openxmlformats.org/officeDocument/2006/relationships/hyperlink" Target="https://drive.google.com/file/d/1HaOpj2KndpHyO9PP69KS5CxcWyMnRsWu/view?usp=drive_link" TargetMode="External"/><Relationship Id="rId1855" Type="http://schemas.openxmlformats.org/officeDocument/2006/relationships/hyperlink" Target="https://drive.google.com/file/d/1J-3afAzMf3YVzfOVqUGed4oyeo_NJVC3/view?usp=drive_link" TargetMode="External"/><Relationship Id="rId1715" Type="http://schemas.openxmlformats.org/officeDocument/2006/relationships/hyperlink" Target="https://drive.google.com/file/d/1iHHLeyoI6HGg1HtKofAdIWCg9IMSpeUo/view?usp=share_link" TargetMode="External"/><Relationship Id="rId296" Type="http://schemas.openxmlformats.org/officeDocument/2006/relationships/hyperlink" Target="https://drive.google.com/file/d/12s8QOfgseNdQT2FdbXOoBdHqCQ4Y_Qk-/view?usp=sharing" TargetMode="External"/><Relationship Id="rId156" Type="http://schemas.openxmlformats.org/officeDocument/2006/relationships/hyperlink" Target="https://drive.google.com/file/d/1Cjm9JjB3nL-D_SGM9l6N31EFa1lmlI6i/view?usp=sharing" TargetMode="External"/><Relationship Id="rId363" Type="http://schemas.openxmlformats.org/officeDocument/2006/relationships/hyperlink" Target="https://drive.google.com/file/d/14vgqkVTxtB0gbtAfsut6zwp5bgMUfpsx/view?usp=sharing" TargetMode="External"/><Relationship Id="rId570" Type="http://schemas.openxmlformats.org/officeDocument/2006/relationships/hyperlink" Target="https://drive.google.com/file/d/1cjfwQUA2uB5QsIXHLpsVOSeOsMq4vw51/view?usp=sharing" TargetMode="External"/><Relationship Id="rId223" Type="http://schemas.openxmlformats.org/officeDocument/2006/relationships/hyperlink" Target="https://drive.google.com/file/d/1r18hZGiuoWLSldBfTC3pZL9C83CqAkvq/view?usp=sharing" TargetMode="External"/><Relationship Id="rId430" Type="http://schemas.openxmlformats.org/officeDocument/2006/relationships/hyperlink" Target="https://drive.google.com/file/d/1RFeLF5NRhaYj0t23tij0sP8pwYKtABPP/view?usp=sharing" TargetMode="External"/><Relationship Id="rId668" Type="http://schemas.openxmlformats.org/officeDocument/2006/relationships/hyperlink" Target="https://drive.google.com/file/d/1r5M7DgU6BK2lQwR8Fc0dSyV-Vwues4Ga/view?usp=sharing" TargetMode="External"/><Relationship Id="rId875" Type="http://schemas.openxmlformats.org/officeDocument/2006/relationships/hyperlink" Target="https://drive.google.com/file/d/1qAD4kSlyK6pCL_yFVhk7txKh6Z3KxVd7/view?usp=share_link" TargetMode="External"/><Relationship Id="rId1060" Type="http://schemas.openxmlformats.org/officeDocument/2006/relationships/hyperlink" Target="https://drive.google.com/file/d/1rl2mxYAvRKIODcEGbotMyz276uax21y5/view?usp=drive_link" TargetMode="External"/><Relationship Id="rId1298" Type="http://schemas.openxmlformats.org/officeDocument/2006/relationships/hyperlink" Target="https://drive.google.com/file/d/1lrT3WYPsg7Sou-KdTAHcalt4f06B-Ylv/view?usp=sharing" TargetMode="External"/><Relationship Id="rId528" Type="http://schemas.openxmlformats.org/officeDocument/2006/relationships/hyperlink" Target="https://drive.google.com/file/d/18zJmwsjOPzWP0vaA-WC4iJXUfQjk9i01/view?usp=sharing" TargetMode="External"/><Relationship Id="rId735" Type="http://schemas.openxmlformats.org/officeDocument/2006/relationships/hyperlink" Target="https://drive.google.com/file/d/1xulXLKobV3zuRql8qDonwx6DTzgbgWlT/view?usp=share_link" TargetMode="External"/><Relationship Id="rId942" Type="http://schemas.openxmlformats.org/officeDocument/2006/relationships/hyperlink" Target="https://drive.google.com/file/d/1ty8L7P8Y_dCbtx2SyFichfW0z6PA6y12/view?usp=share_link" TargetMode="External"/><Relationship Id="rId1158" Type="http://schemas.openxmlformats.org/officeDocument/2006/relationships/hyperlink" Target="https://drive.google.com/file/d/1YMwTP2YQr_1F_J1v8uxA9wQppSOqayIh/view?usp=drive_link" TargetMode="External"/><Relationship Id="rId1365" Type="http://schemas.openxmlformats.org/officeDocument/2006/relationships/hyperlink" Target="https://drive.google.com/file/d/1GkIOEde61kt-lU-Dc3Z3eFnn_FlvcSFw/view?usp=drive_link" TargetMode="External"/><Relationship Id="rId1572" Type="http://schemas.openxmlformats.org/officeDocument/2006/relationships/hyperlink" Target="https://drive.google.com/file/d/1aJgDrDAJ5zvjkKBkfzC3vLh8W5jBYAFz/view?usp=drive_link" TargetMode="External"/><Relationship Id="rId1018" Type="http://schemas.openxmlformats.org/officeDocument/2006/relationships/hyperlink" Target="https://drive.google.com/file/d/1tUeliYjiKOITpvfg2JU_wSE88hisjHja/view?usp=drive_link" TargetMode="External"/><Relationship Id="rId1225" Type="http://schemas.openxmlformats.org/officeDocument/2006/relationships/hyperlink" Target="https://drive.google.com/file/d/1v0peMHEhEFMEkTP1qUbWpXi2V00JFahH/view?usp=drive_link" TargetMode="External"/><Relationship Id="rId1432" Type="http://schemas.openxmlformats.org/officeDocument/2006/relationships/hyperlink" Target="https://drive.google.com/file/d/1cpzgaYCEpF23YrTO-NVQwswDfbPPd85i/view?usp=drive_link" TargetMode="External"/><Relationship Id="rId71" Type="http://schemas.openxmlformats.org/officeDocument/2006/relationships/hyperlink" Target="https://drive.google.com/file/d/1GQBssqWUbq7uZvUSnK8mHniTvx1ShVm0/view?usp=sharing" TargetMode="External"/><Relationship Id="rId802" Type="http://schemas.openxmlformats.org/officeDocument/2006/relationships/hyperlink" Target="https://drive.google.com/file/d/1I83X0Z79a7GkWJxFgStRAz873MPAwvwc/view?usp=share_link" TargetMode="External"/><Relationship Id="rId1737" Type="http://schemas.openxmlformats.org/officeDocument/2006/relationships/hyperlink" Target="https://drive.google.com/file/d/1WvZfeeBeTEW9nHoSfabF5ehIiutGUqfB/view?usp=drive_link" TargetMode="External"/><Relationship Id="rId29" Type="http://schemas.openxmlformats.org/officeDocument/2006/relationships/hyperlink" Target="https://drive.google.com/file/d/1ZwIl5n-F3-Mdr0fF2lcubhjXUX_vwrEi/view?usp=sharing" TargetMode="External"/><Relationship Id="rId178" Type="http://schemas.openxmlformats.org/officeDocument/2006/relationships/hyperlink" Target="https://drive.google.com/file/d/1MxIIT3fJdw_5rZOw2IKzcybylAXYq7iy/view?usp=sharing" TargetMode="External"/><Relationship Id="rId1804" Type="http://schemas.openxmlformats.org/officeDocument/2006/relationships/hyperlink" Target="https://drive.google.com/file/d/1OIoJSZl8KO-N-grGqHy9httW_bHzsbxJ/view?usp=drive_link" TargetMode="External"/><Relationship Id="rId385" Type="http://schemas.openxmlformats.org/officeDocument/2006/relationships/hyperlink" Target="https://drive.google.com/file/d/1ZZAZkzSicSOaFyVRKD1F-mg4zp4agT_H/view?usp=sharing" TargetMode="External"/><Relationship Id="rId592" Type="http://schemas.openxmlformats.org/officeDocument/2006/relationships/hyperlink" Target="https://drive.google.com/file/d/1wtbIMKYnsTaZrQRxwScvshNFOekLfrYR/view?usp=sharing" TargetMode="External"/><Relationship Id="rId245" Type="http://schemas.openxmlformats.org/officeDocument/2006/relationships/hyperlink" Target="https://drive.google.com/file/d/1-iVh_076s9AOjlZBjiItUnj7Uqig-Byy/view?usp=sharing" TargetMode="External"/><Relationship Id="rId452" Type="http://schemas.openxmlformats.org/officeDocument/2006/relationships/hyperlink" Target="https://drive.google.com/file/d/16J2Dk3iguLz3K3AZEV7F_slWsd2BMZYe/view?usp=sharing" TargetMode="External"/><Relationship Id="rId897" Type="http://schemas.openxmlformats.org/officeDocument/2006/relationships/hyperlink" Target="https://drive.google.com/file/d/1xGfWnLAv85s_bx_GZNL8klGzfzIjAvmB/view?usp=share_link" TargetMode="External"/><Relationship Id="rId1082" Type="http://schemas.openxmlformats.org/officeDocument/2006/relationships/hyperlink" Target="https://drive.google.com/file/d/1eFu7GybkUywTU1f2ncoC7GIWeN1v1i3t/view?usp=drive_link" TargetMode="External"/><Relationship Id="rId105" Type="http://schemas.openxmlformats.org/officeDocument/2006/relationships/hyperlink" Target="https://drive.google.com/file/d/1mG93JS1nJ3V0QqFhGwHlQXWu14jB3skS/view?usp=sharing" TargetMode="External"/><Relationship Id="rId312" Type="http://schemas.openxmlformats.org/officeDocument/2006/relationships/hyperlink" Target="https://drive.google.com/file/d/1knEGnXHbTwsrUsr1jJzg1-cn0M4HwW2P/view?usp=sharing" TargetMode="External"/><Relationship Id="rId757" Type="http://schemas.openxmlformats.org/officeDocument/2006/relationships/hyperlink" Target="https://drive.google.com/file/d/1zxt7NU6KGPmZMuWKxsBMGns9T0l3jtz2/view?usp=share_link" TargetMode="External"/><Relationship Id="rId964" Type="http://schemas.openxmlformats.org/officeDocument/2006/relationships/hyperlink" Target="https://drive.google.com/file/d/1sndi0dhz6KJAK5vcYI1_S4oJW7CRWYPk/view?usp=share_link" TargetMode="External"/><Relationship Id="rId1387" Type="http://schemas.openxmlformats.org/officeDocument/2006/relationships/hyperlink" Target="https://drive.google.com/file/d/1K6NBZz81hbWaiqp56L2uJGkEnTPAKRxA/view?usp=drive_link" TargetMode="External"/><Relationship Id="rId1594" Type="http://schemas.openxmlformats.org/officeDocument/2006/relationships/hyperlink" Target="https://drive.google.com/file/d/1wNc-DC9mKWJDW3w-2yJITnJ3HeyO9OPf/view?usp=drive_link" TargetMode="External"/><Relationship Id="rId93" Type="http://schemas.openxmlformats.org/officeDocument/2006/relationships/hyperlink" Target="https://drive.google.com/file/d/1tCePB8JziyBm5AijilxOI11slbiCKQ-I/view?usp=sharing" TargetMode="External"/><Relationship Id="rId617" Type="http://schemas.openxmlformats.org/officeDocument/2006/relationships/hyperlink" Target="https://drive.google.com/file/d/15Pu5a7YJx14JJrP9k9gjyv9nJ953OSAT/view?usp=sharing" TargetMode="External"/><Relationship Id="rId824" Type="http://schemas.openxmlformats.org/officeDocument/2006/relationships/hyperlink" Target="https://drive.google.com/file/d/1Hxmwr6_wiwEQu6p295odK7nZKZJ0wrnM/view?usp=share_link" TargetMode="External"/><Relationship Id="rId1247" Type="http://schemas.openxmlformats.org/officeDocument/2006/relationships/hyperlink" Target="https://drive.google.com/file/d/1Ezf2_7-5BKnzVypelwkdRHz2iBY1rR7_/view?usp=drive_link" TargetMode="External"/><Relationship Id="rId1454" Type="http://schemas.openxmlformats.org/officeDocument/2006/relationships/hyperlink" Target="https://drive.google.com/file/d/1hFwLGasju-GHyC4KQNuH0mEMnk5OMYW5/view?usp=drive_link" TargetMode="External"/><Relationship Id="rId1661" Type="http://schemas.openxmlformats.org/officeDocument/2006/relationships/hyperlink" Target="https://drive.google.com/file/d/1ALpSWw6Rs_YnTn9bK6hsXiWwhzKkjUFs/view?usp=drive_link" TargetMode="External"/><Relationship Id="rId1107" Type="http://schemas.openxmlformats.org/officeDocument/2006/relationships/hyperlink" Target="https://drive.google.com/file/d/1KERTUj3y0piTwaHji4nmV6faj1ygE-rN/view?usp=drive_link" TargetMode="External"/><Relationship Id="rId1314" Type="http://schemas.openxmlformats.org/officeDocument/2006/relationships/hyperlink" Target="https://drive.google.com/file/d/1jqMZISv1wKbXB9s7ec3k5vpiXY4sYKXS/view?usp=drive_link" TargetMode="External"/><Relationship Id="rId1521" Type="http://schemas.openxmlformats.org/officeDocument/2006/relationships/hyperlink" Target="https://drive.google.com/file/d/1dlmrBPaIHrWgUu8lQjiygz8Y6e6tAr82/view?usp=drive_link" TargetMode="External"/><Relationship Id="rId1759" Type="http://schemas.openxmlformats.org/officeDocument/2006/relationships/hyperlink" Target="https://drive.google.com/file/d/1TtU4UMw7H_I_DUyf16To8Xs-31acRQRl/view?usp=drive_link" TargetMode="External"/><Relationship Id="rId1619" Type="http://schemas.openxmlformats.org/officeDocument/2006/relationships/hyperlink" Target="https://drive.google.com/file/d/1vhbWwbum9_Xmh8WjkKvqckePLjfjFiF5/view?usp=drive_link" TargetMode="External"/><Relationship Id="rId1826" Type="http://schemas.openxmlformats.org/officeDocument/2006/relationships/hyperlink" Target="https://drive.google.com/file/d/1odYA97RV8sW42rjF8zc6p8K2r6xFByVu/view?usp=drive_link" TargetMode="External"/><Relationship Id="rId20" Type="http://schemas.openxmlformats.org/officeDocument/2006/relationships/hyperlink" Target="https://drive.google.com/file/d/13k-rihR152sP7jhq8pAu88yCagUBXQD6/view?usp=sharing" TargetMode="External"/><Relationship Id="rId267" Type="http://schemas.openxmlformats.org/officeDocument/2006/relationships/hyperlink" Target="https://drive.google.com/file/d/1NTjjiiGIyuLA4Sbfpx5meu13-XxZ_yLC/view?usp=sharing" TargetMode="External"/><Relationship Id="rId474" Type="http://schemas.openxmlformats.org/officeDocument/2006/relationships/hyperlink" Target="https://drive.google.com/file/d/13IVDZDLco3ss7HkDJXJjj0O1yHPpi9Kh/view?usp=sharing" TargetMode="External"/><Relationship Id="rId127" Type="http://schemas.openxmlformats.org/officeDocument/2006/relationships/hyperlink" Target="https://drive.google.com/file/d/1EM0ty7lVXlUQl7Dx8NNIEMjLmeTHopX1/view?usp=sharing" TargetMode="External"/><Relationship Id="rId681" Type="http://schemas.openxmlformats.org/officeDocument/2006/relationships/hyperlink" Target="https://drive.google.com/file/d/1Hshkn1gif_iZYa6PIkUbIUH1KJabX3Or/view?usp=sharing" TargetMode="External"/><Relationship Id="rId779" Type="http://schemas.openxmlformats.org/officeDocument/2006/relationships/hyperlink" Target="https://drive.google.com/file/d/10Fsb5-7pfVL6oE9Vfy8fOo4BDFnjo853/view?usp=share_link" TargetMode="External"/><Relationship Id="rId986" Type="http://schemas.openxmlformats.org/officeDocument/2006/relationships/hyperlink" Target="https://drive.google.com/file/d/1dcpjXpksUzd00pS8vTB76VkLLsS8rQZQ/view?usp=drive_link" TargetMode="External"/><Relationship Id="rId334" Type="http://schemas.openxmlformats.org/officeDocument/2006/relationships/hyperlink" Target="https://drive.google.com/file/d/1jfPeTEG9SR4aXGybiO6HIPGlJwS1srEQ/view?usp=sharing" TargetMode="External"/><Relationship Id="rId541" Type="http://schemas.openxmlformats.org/officeDocument/2006/relationships/hyperlink" Target="https://drive.google.com/file/d/1HpVHZ19IKA7dC1_zoFjPvjms82vrpJXq/view?usp=sharing" TargetMode="External"/><Relationship Id="rId639" Type="http://schemas.openxmlformats.org/officeDocument/2006/relationships/hyperlink" Target="https://drive.google.com/file/d/1SFM2vCR8G6I3INdeLlBv2q9Tr7udHCYd/view?usp=sharing" TargetMode="External"/><Relationship Id="rId1171" Type="http://schemas.openxmlformats.org/officeDocument/2006/relationships/hyperlink" Target="https://drive.google.com/file/d/1S80rTd11EYn4IDneegTLUbLSvDc5PI-9/view?usp=drive_link" TargetMode="External"/><Relationship Id="rId1269" Type="http://schemas.openxmlformats.org/officeDocument/2006/relationships/hyperlink" Target="https://drive.google.com/file/d/1b8QvdY4hfzRZJbaAD-OskQFCs794BZkB/view?usp=drive_link" TargetMode="External"/><Relationship Id="rId1476" Type="http://schemas.openxmlformats.org/officeDocument/2006/relationships/hyperlink" Target="https://drive.google.com/file/d/1wJretxNhQR3-sZ4fwnh9MZKkEf9mBnox/view?usp=drive_link" TargetMode="External"/><Relationship Id="rId401" Type="http://schemas.openxmlformats.org/officeDocument/2006/relationships/hyperlink" Target="https://drive.google.com/file/d/1kP1eICcxn2Oc2el9lobMj2G60of6RSw3/view?usp=sharing" TargetMode="External"/><Relationship Id="rId846" Type="http://schemas.openxmlformats.org/officeDocument/2006/relationships/hyperlink" Target="https://drive.google.com/file/d/1KjAEL6OOjG6lk5V-7SMC0OjzHFsIR-oV/view?usp=share_link" TargetMode="External"/><Relationship Id="rId1031" Type="http://schemas.openxmlformats.org/officeDocument/2006/relationships/hyperlink" Target="https://drive.google.com/file/d/1vRBppggA8hMmgPcxMZn66m-FRGxRHG8G/view?usp=drive_link" TargetMode="External"/><Relationship Id="rId1129" Type="http://schemas.openxmlformats.org/officeDocument/2006/relationships/hyperlink" Target="https://drive.google.com/file/d/1jsqbmIhh-e4bcIBrUrPENHuYretn85dM/view?usp=drive_link" TargetMode="External"/><Relationship Id="rId1683" Type="http://schemas.openxmlformats.org/officeDocument/2006/relationships/hyperlink" Target="https://drive.google.com/file/d/16efX37ZuGn7cFZWyLUz15IfYlSSyZzqI/view?usp=drive_link" TargetMode="External"/><Relationship Id="rId706" Type="http://schemas.openxmlformats.org/officeDocument/2006/relationships/hyperlink" Target="https://drive.google.com/file/d/1U-Ffn6Dvf0CAOvmbPIeXrrEDJiNr4LQJ/view?usp=sharing" TargetMode="External"/><Relationship Id="rId913" Type="http://schemas.openxmlformats.org/officeDocument/2006/relationships/hyperlink" Target="https://drive.google.com/file/d/1tY5dL5qmLKCdJHmAproFO0rXqlPe6jJD/view?usp=sharing" TargetMode="External"/><Relationship Id="rId1336" Type="http://schemas.openxmlformats.org/officeDocument/2006/relationships/hyperlink" Target="https://drive.google.com/file/d/1VVymkqkPsvf8vHcCJZ5jCtuFkRCQKImT/view?usp=drive_link" TargetMode="External"/><Relationship Id="rId1543" Type="http://schemas.openxmlformats.org/officeDocument/2006/relationships/hyperlink" Target="https://drive.google.com/file/d/1wQWA78yknV_knhsHZRCBtulyM-YI8y6E/view?usp=drive_link" TargetMode="External"/><Relationship Id="rId1750" Type="http://schemas.openxmlformats.org/officeDocument/2006/relationships/hyperlink" Target="https://drive.google.com/file/d/1qBx72mOMUosvPU9rBolp93SAXP2OsScW/view?usp=drive_link" TargetMode="External"/><Relationship Id="rId42" Type="http://schemas.openxmlformats.org/officeDocument/2006/relationships/hyperlink" Target="https://drive.google.com/file/d/1Nn3tlgXRpeYfbNnMh3Vos_scx82FzN1L/view?usp=sharing" TargetMode="External"/><Relationship Id="rId1403" Type="http://schemas.openxmlformats.org/officeDocument/2006/relationships/hyperlink" Target="https://drive.google.com/file/d/1ORpRZxl1Cc9ZBxBx5EsU5hJ-ibIcZx5q/view?usp=sharing" TargetMode="External"/><Relationship Id="rId1610" Type="http://schemas.openxmlformats.org/officeDocument/2006/relationships/hyperlink" Target="https://drive.google.com/file/d/19PdntIcVFAsDv9PqDbNWAHAfXKO4Gyzw/view?usp=drive_link" TargetMode="External"/><Relationship Id="rId1848" Type="http://schemas.openxmlformats.org/officeDocument/2006/relationships/hyperlink" Target="https://drive.google.com/file/d/1Qa8F9Tsnebki3JCXtf9ePuluT_ki2YUB/view?usp=drive_link" TargetMode="External"/><Relationship Id="rId191" Type="http://schemas.openxmlformats.org/officeDocument/2006/relationships/hyperlink" Target="https://drive.google.com/file/d/1EAJBGkvLjgK-3pFjPoVtEXWJHBTgVOzV/view?usp=sharing" TargetMode="External"/><Relationship Id="rId1708" Type="http://schemas.openxmlformats.org/officeDocument/2006/relationships/hyperlink" Target="https://drive.google.com/file/d/1qqBEyAbqEysv9FM_SqcZTkTMXMW_Ql1T/view?usp=drive_link" TargetMode="External"/><Relationship Id="rId289" Type="http://schemas.openxmlformats.org/officeDocument/2006/relationships/hyperlink" Target="https://drive.google.com/file/d/1ShNiBbLYzNfN943sFbeqo-GObRz5Y_UJ/view?usp=sharing" TargetMode="External"/><Relationship Id="rId496" Type="http://schemas.openxmlformats.org/officeDocument/2006/relationships/hyperlink" Target="https://drive.google.com/file/d/1QRu-dFyamvssPZIOOezaBCAbE6FQ6c96/view?usp=sharing" TargetMode="External"/><Relationship Id="rId149" Type="http://schemas.openxmlformats.org/officeDocument/2006/relationships/hyperlink" Target="https://drive.google.com/file/d/1PG-IJVsybGuatD1_o8sjMvf9jX1CC9pK/view?usp=sharing" TargetMode="External"/><Relationship Id="rId356" Type="http://schemas.openxmlformats.org/officeDocument/2006/relationships/hyperlink" Target="https://drive.google.com/file/d/18_yjqgNUpZ5N6vYPcHKIuGruv2tVG-xe/view?usp=sharing" TargetMode="External"/><Relationship Id="rId563" Type="http://schemas.openxmlformats.org/officeDocument/2006/relationships/hyperlink" Target="https://drive.google.com/file/d/1gW17WYXkzdypXI0PzcUWnmWsX20J-SDE/view?usp=sharing" TargetMode="External"/><Relationship Id="rId770" Type="http://schemas.openxmlformats.org/officeDocument/2006/relationships/hyperlink" Target="https://drive.google.com/file/d/19F8LwCaVbTvjr0J0ddpq5sU1HFjgtWR2/view?usp=share_link" TargetMode="External"/><Relationship Id="rId1193" Type="http://schemas.openxmlformats.org/officeDocument/2006/relationships/hyperlink" Target="https://drive.google.com/file/d/17MehMaGB-Gt35vTm_6UDOkN1ox37uHub/view?usp=drive_link" TargetMode="External"/><Relationship Id="rId216" Type="http://schemas.openxmlformats.org/officeDocument/2006/relationships/hyperlink" Target="https://drive.google.com/file/d/17DZIfN-UHi8C61a-LgFKFscnWb0IXr4N/view?usp=sharing" TargetMode="External"/><Relationship Id="rId423" Type="http://schemas.openxmlformats.org/officeDocument/2006/relationships/hyperlink" Target="https://drive.google.com/file/d/1cRW4XOThkfhlzt2Yzbi9ZMg9A3CNeOpB/view?usp=sharing" TargetMode="External"/><Relationship Id="rId868" Type="http://schemas.openxmlformats.org/officeDocument/2006/relationships/hyperlink" Target="https://drive.google.com/file/d/1AIIYbHhUajOj-yxFL7eHuRY4l6wuR3ce/view?usp=share_link" TargetMode="External"/><Relationship Id="rId1053" Type="http://schemas.openxmlformats.org/officeDocument/2006/relationships/hyperlink" Target="https://drive.google.com/file/d/1tl3qvBy_9xSpd8MrgoRiB0AAmUT_9Viq/view?usp=drive_link" TargetMode="External"/><Relationship Id="rId1260" Type="http://schemas.openxmlformats.org/officeDocument/2006/relationships/hyperlink" Target="https://drive.google.com/file/d/1f6h5WemAI2Ber-gxWNhqK1ibIK-AKR9N/view?usp=drive_link" TargetMode="External"/><Relationship Id="rId1498" Type="http://schemas.openxmlformats.org/officeDocument/2006/relationships/hyperlink" Target="https://drive.google.com/file/d/1e1o6gVqVmjwe0gUNLWEdlUA9_oXxw6Id/view?usp=drive_link" TargetMode="External"/><Relationship Id="rId630" Type="http://schemas.openxmlformats.org/officeDocument/2006/relationships/hyperlink" Target="https://drive.google.com/file/d/18sINrN4M74kByc-1iZcZCw479rQhAC6y/view?usp=sharing" TargetMode="External"/><Relationship Id="rId728" Type="http://schemas.openxmlformats.org/officeDocument/2006/relationships/hyperlink" Target="https://drive.google.com/file/d/1lrcYcAYCFBd-73le6zAC-RE14zxYsrA-/view?usp=share_link" TargetMode="External"/><Relationship Id="rId935" Type="http://schemas.openxmlformats.org/officeDocument/2006/relationships/hyperlink" Target="https://drive.google.com/file/d/1H8e7glzpdhscOTfMWNQ04B5t1Gs-40dm/view?usp=share_link" TargetMode="External"/><Relationship Id="rId1358" Type="http://schemas.openxmlformats.org/officeDocument/2006/relationships/hyperlink" Target="https://drive.google.com/file/d/1eismv0ahNcbNksy4UTpa_uadyBAutmXC/view?usp=drive_link" TargetMode="External"/><Relationship Id="rId1565" Type="http://schemas.openxmlformats.org/officeDocument/2006/relationships/hyperlink" Target="https://drive.google.com/file/d/1PAYLKbQLrBbSpEkLKVZOtBYq849r5wg7/view?usp=drive_link" TargetMode="External"/><Relationship Id="rId1772" Type="http://schemas.openxmlformats.org/officeDocument/2006/relationships/hyperlink" Target="https://drive.google.com/file/d/1r-T3Zufvdgg1vMBK77wRqMvFF2hRI82G/view?usp=drive_link" TargetMode="External"/><Relationship Id="rId64" Type="http://schemas.openxmlformats.org/officeDocument/2006/relationships/hyperlink" Target="https://drive.google.com/file/d/1PoQVs_pwlfGlkkUflmoRYjpslgq99_RK/view?usp=sharing" TargetMode="External"/><Relationship Id="rId1120" Type="http://schemas.openxmlformats.org/officeDocument/2006/relationships/hyperlink" Target="https://drive.google.com/file/d/1FC20oxK7F7dMpIp1-rdwriS0tIjRey3l/view?usp=drive_link" TargetMode="External"/><Relationship Id="rId1218" Type="http://schemas.openxmlformats.org/officeDocument/2006/relationships/hyperlink" Target="https://drive.google.com/file/d/1N7mBn6Re5wLpR34O_RlcGoYYZR4HuTNi/view?usp=drive_link" TargetMode="External"/><Relationship Id="rId1425" Type="http://schemas.openxmlformats.org/officeDocument/2006/relationships/hyperlink" Target="https://drive.google.com/file/d/1FCSUffKWWlF-uONI06s04SHpbP4gdKNL/view?usp=drive_link" TargetMode="External"/><Relationship Id="rId1632" Type="http://schemas.openxmlformats.org/officeDocument/2006/relationships/hyperlink" Target="https://drive.google.com/file/d/1LlpJOZJdPCqY3uiNKYZNGjf43JZtmi_M/view?usp=drive_link" TargetMode="External"/><Relationship Id="rId280" Type="http://schemas.openxmlformats.org/officeDocument/2006/relationships/hyperlink" Target="https://drive.google.com/file/d/1R4c7r0vEfTiC0bekwZqaILNaSDGxaJAv/view?usp=sharing" TargetMode="External"/><Relationship Id="rId140" Type="http://schemas.openxmlformats.org/officeDocument/2006/relationships/hyperlink" Target="https://drive.google.com/file/d/1AD3_JC1PSKdZziWgDJgU4i_IM2DEICSW/view?usp=sharing" TargetMode="External"/><Relationship Id="rId378" Type="http://schemas.openxmlformats.org/officeDocument/2006/relationships/hyperlink" Target="https://drive.google.com/file/d/1fo_-F2LoKqzUK4RdLBVNbrpp1AkHoJhD/view?usp=sharing" TargetMode="External"/><Relationship Id="rId585" Type="http://schemas.openxmlformats.org/officeDocument/2006/relationships/hyperlink" Target="https://drive.google.com/file/d/1xqDagB90domN7lezc4Fc6Z1ErTQEvp3Z/view?usp=sharing" TargetMode="External"/><Relationship Id="rId792" Type="http://schemas.openxmlformats.org/officeDocument/2006/relationships/hyperlink" Target="https://drive.google.com/file/d/1wW1a1vAmwuB6oABJZXmi9PBlo73nAEi9/view?usp=share_link" TargetMode="External"/><Relationship Id="rId6" Type="http://schemas.openxmlformats.org/officeDocument/2006/relationships/hyperlink" Target="https://drive.google.com/file/d/13VtF-ZeGGUnreFdO-0VbRyw4209Y0nXA/view?usp=sharing" TargetMode="External"/><Relationship Id="rId238" Type="http://schemas.openxmlformats.org/officeDocument/2006/relationships/hyperlink" Target="https://drive.google.com/file/d/1o49xlO72hdm17XuV9l0dQhiuvMhjv4Vz/view?usp=sharing" TargetMode="External"/><Relationship Id="rId445" Type="http://schemas.openxmlformats.org/officeDocument/2006/relationships/hyperlink" Target="https://drive.google.com/file/d/1TuNal7tahFM0r_C-HvfPqLcfDm_2JKny/view?usp=sharing" TargetMode="External"/><Relationship Id="rId652" Type="http://schemas.openxmlformats.org/officeDocument/2006/relationships/hyperlink" Target="https://drive.google.com/file/d/1WdrGFkXHgPBjXNHND9RCrsseaFP4Wdb1/view?usp=sharing" TargetMode="External"/><Relationship Id="rId1075" Type="http://schemas.openxmlformats.org/officeDocument/2006/relationships/hyperlink" Target="https://drive.google.com/file/d/1V5MU75JkvrfZvUH0_C7035LnuIurwHXA/view?usp=drive_link" TargetMode="External"/><Relationship Id="rId1282" Type="http://schemas.openxmlformats.org/officeDocument/2006/relationships/hyperlink" Target="https://drive.google.com/file/d/1QLdDTgvxWTuSaLjff8VerSw9_8W8YgQe/view?usp=drive_link" TargetMode="External"/><Relationship Id="rId305" Type="http://schemas.openxmlformats.org/officeDocument/2006/relationships/hyperlink" Target="https://drive.google.com/file/d/1d73J5FZ76_m9aSQvFBwgOT71KZedN81q/view?usp=sharing" TargetMode="External"/><Relationship Id="rId512" Type="http://schemas.openxmlformats.org/officeDocument/2006/relationships/hyperlink" Target="https://drive.google.com/file/d/1paUEAZSFqy40ujyzYQwO9FtRVhbvkPo5/view?usp=sharing" TargetMode="External"/><Relationship Id="rId957" Type="http://schemas.openxmlformats.org/officeDocument/2006/relationships/hyperlink" Target="https://drive.google.com/file/d/1s-cZbCL5RZ7vw6Yzt05RqpWzCTP076j3/view?usp=share_link" TargetMode="External"/><Relationship Id="rId1142" Type="http://schemas.openxmlformats.org/officeDocument/2006/relationships/hyperlink" Target="https://drive.google.com/file/d/17UgVP80s9nvMGdQnIMvnf6CGsVjfZD9h/view?usp=share_link" TargetMode="External"/><Relationship Id="rId1587" Type="http://schemas.openxmlformats.org/officeDocument/2006/relationships/hyperlink" Target="https://drive.google.com/file/d/1V2isuEAy3W8C-5V6S2AON3dek5QxbWvf/view?usp=drive_link" TargetMode="External"/><Relationship Id="rId1794" Type="http://schemas.openxmlformats.org/officeDocument/2006/relationships/hyperlink" Target="https://drive.google.com/file/d/1YvoB1i-L3OuDa9ZmfZ_0zZlufVsjXRGg/view?usp=drive_link" TargetMode="External"/><Relationship Id="rId86" Type="http://schemas.openxmlformats.org/officeDocument/2006/relationships/hyperlink" Target="https://drive.google.com/file/d/1-QE99CniOHa4COH_QIdnGvAe52RabCuh/view?usp=sharing" TargetMode="External"/><Relationship Id="rId817" Type="http://schemas.openxmlformats.org/officeDocument/2006/relationships/hyperlink" Target="https://drive.google.com/file/d/1pZwksRnrXcHzqW7ZJ-zuAEPwtTnqxbZt/view?usp=share_link" TargetMode="External"/><Relationship Id="rId1002" Type="http://schemas.openxmlformats.org/officeDocument/2006/relationships/hyperlink" Target="https://drive.google.com/file/d/1hBh5gYKlGMHBVDB1xfN-8t2I-mFmbOqV/view?usp=drive_link" TargetMode="External"/><Relationship Id="rId1447" Type="http://schemas.openxmlformats.org/officeDocument/2006/relationships/hyperlink" Target="https://drive.google.com/file/d/1IkhHy1QvSFQo35dS24N4fNKeF5bGyXcI/view?usp=drive_link" TargetMode="External"/><Relationship Id="rId1654" Type="http://schemas.openxmlformats.org/officeDocument/2006/relationships/hyperlink" Target="https://drive.google.com/file/d/1OM5OZB0HXV4jFcf5KEpHqcA63YANv7Eh/view?usp=drive_link" TargetMode="External"/><Relationship Id="rId1861" Type="http://schemas.openxmlformats.org/officeDocument/2006/relationships/hyperlink" Target="https://drive.google.com/file/d/1eIW8Oc3LOFhpwLxlnBUcly-paIB9moNi/view?usp=drive_link" TargetMode="External"/><Relationship Id="rId1307" Type="http://schemas.openxmlformats.org/officeDocument/2006/relationships/hyperlink" Target="https://drive.google.com/file/d/1pICCgKOZevBThzT_rT3e8LkAKebNZ5F4/view?usp=drive_link" TargetMode="External"/><Relationship Id="rId1514" Type="http://schemas.openxmlformats.org/officeDocument/2006/relationships/hyperlink" Target="https://drive.google.com/file/d/1iZdFRVH50S1-vvqxIi0BPU2_1EIwAFo0/view?usp=drive_link" TargetMode="External"/><Relationship Id="rId1721" Type="http://schemas.openxmlformats.org/officeDocument/2006/relationships/hyperlink" Target="https://drive.google.com/file/d/1KmOVc_QkUr-G0bLRsSN47CDLmYfBDl2W/view?usp=drive_link" TargetMode="External"/><Relationship Id="rId13" Type="http://schemas.openxmlformats.org/officeDocument/2006/relationships/hyperlink" Target="https://drive.google.com/file/d/17rHD_PNrwSmm_yiAwoVdsyeKGnFWcPxn/view?usp=sharing" TargetMode="External"/><Relationship Id="rId1819" Type="http://schemas.openxmlformats.org/officeDocument/2006/relationships/hyperlink" Target="https://drive.google.com/file/d/1iE4KU_RYvKxzJa3K9C0KcTMXYwhC-A1q/view?usp=drive_link" TargetMode="External"/><Relationship Id="rId162" Type="http://schemas.openxmlformats.org/officeDocument/2006/relationships/hyperlink" Target="https://drive.google.com/file/d/1TxeH5oM9RocfpjwqdQ3zEAkj2WUyk2xP/view?usp=sharing" TargetMode="External"/><Relationship Id="rId467" Type="http://schemas.openxmlformats.org/officeDocument/2006/relationships/hyperlink" Target="https://drive.google.com/file/d/1H6rT_wTdQpWtTMHkE7QTPdDfXrpGyKqD/view?usp=sharing" TargetMode="External"/><Relationship Id="rId1097" Type="http://schemas.openxmlformats.org/officeDocument/2006/relationships/hyperlink" Target="https://drive.google.com/file/d/1PLF-oVpjUuLohkXz-9VLQJZVkDrjuQHq/view?usp=drive_link" TargetMode="External"/><Relationship Id="rId674" Type="http://schemas.openxmlformats.org/officeDocument/2006/relationships/hyperlink" Target="https://drive.google.com/file/d/0B-FuFqArVEH8RHd2TzRQS1UxLUU/view?usp=sharing&amp;resourcekey=0-n0d4wCMD8JAZoRNmCFtGxw" TargetMode="External"/><Relationship Id="rId881" Type="http://schemas.openxmlformats.org/officeDocument/2006/relationships/hyperlink" Target="https://drive.google.com/file/d/1bPYTgdGEWBCiy9kgg3C7va5AI4oxmzC8/view?usp=share_link" TargetMode="External"/><Relationship Id="rId979" Type="http://schemas.openxmlformats.org/officeDocument/2006/relationships/hyperlink" Target="https://drive.google.com/file/d/1OZwozSqd5sDJ99ZVhao-f8vCKhMLieCB/view?usp=drive_link" TargetMode="External"/><Relationship Id="rId327" Type="http://schemas.openxmlformats.org/officeDocument/2006/relationships/hyperlink" Target="https://drive.google.com/file/d/16ErWVTJmTDFK9e1XMuMHTYXu1sjFNT9X/view?usp=sharing" TargetMode="External"/><Relationship Id="rId534" Type="http://schemas.openxmlformats.org/officeDocument/2006/relationships/hyperlink" Target="https://drive.google.com/file/d/1JNolWq_G1Wo0nCcl8mSGcxRm01MJqzkK/view?usp=sharing" TargetMode="External"/><Relationship Id="rId741" Type="http://schemas.openxmlformats.org/officeDocument/2006/relationships/hyperlink" Target="https://drive.google.com/file/d/1M45m9JhwMmIKyPL6juVImfEBsYIsWl6S/view?usp=share_link" TargetMode="External"/><Relationship Id="rId839" Type="http://schemas.openxmlformats.org/officeDocument/2006/relationships/hyperlink" Target="https://drive.google.com/file/d/1jEiPxpXV4lUl9yFxpz4okHGSKwOlUiup/view?usp=share_link" TargetMode="External"/><Relationship Id="rId1164" Type="http://schemas.openxmlformats.org/officeDocument/2006/relationships/hyperlink" Target="https://drive.google.com/file/d/12SG1ikxDmPZ0ZlFrosu_WQvPBc7wHkDc/view?usp=drive_link" TargetMode="External"/><Relationship Id="rId1371" Type="http://schemas.openxmlformats.org/officeDocument/2006/relationships/hyperlink" Target="https://drive.google.com/file/d/1bYAsGoj0puIOgrSosloVRe1-IH2UkMN2/view?usp=drive_link" TargetMode="External"/><Relationship Id="rId1469" Type="http://schemas.openxmlformats.org/officeDocument/2006/relationships/hyperlink" Target="https://drive.google.com/file/d/1M7dnbQjeGDmNhYV_c81fzTJTFUzrvkhG/view?usp=drive_link" TargetMode="External"/><Relationship Id="rId601" Type="http://schemas.openxmlformats.org/officeDocument/2006/relationships/hyperlink" Target="https://drive.google.com/file/d/1wHXGUX3suHZ6w5LnV_CTAQZjZW2COkpw/view?usp=sharing" TargetMode="External"/><Relationship Id="rId1024" Type="http://schemas.openxmlformats.org/officeDocument/2006/relationships/hyperlink" Target="https://drive.google.com/file/d/1VfGt8SUI9bPWbuIqy2Jqi3-536mI8Lhu/view?usp=drive_link" TargetMode="External"/><Relationship Id="rId1231" Type="http://schemas.openxmlformats.org/officeDocument/2006/relationships/hyperlink" Target="https://drive.google.com/file/d/1Sb2cDw_9zjTyufSsK29DSBKMXkspqhs_/view?usp=drive_link" TargetMode="External"/><Relationship Id="rId1676" Type="http://schemas.openxmlformats.org/officeDocument/2006/relationships/hyperlink" Target="https://drive.google.com/file/d/1hEnmubUXu4_TDqIdirOuK7MWE5N7EVOO/view?usp=drive_link" TargetMode="External"/><Relationship Id="rId906" Type="http://schemas.openxmlformats.org/officeDocument/2006/relationships/hyperlink" Target="https://drive.google.com/file/d/15Jz1RwigyGLFu3r42v0PPcbPG_cOMtR3/view?usp=share_link" TargetMode="External"/><Relationship Id="rId1329" Type="http://schemas.openxmlformats.org/officeDocument/2006/relationships/hyperlink" Target="https://drive.google.com/file/d/1UaK8bZM2jrjf-m4KH9rsq9t96FJpj_8A/view?usp=drive_link" TargetMode="External"/><Relationship Id="rId1536" Type="http://schemas.openxmlformats.org/officeDocument/2006/relationships/hyperlink" Target="https://drive.google.com/file/d/1OmCnHVz6dtOhpBDKjiSjl_qsP_oYocGu/view?usp=drive_link" TargetMode="External"/><Relationship Id="rId1743" Type="http://schemas.openxmlformats.org/officeDocument/2006/relationships/hyperlink" Target="https://drive.google.com/file/d/1UAjj5-dOHQCOaQVAaMTqhEBSz87SUNcx/view?usp=drive_link" TargetMode="External"/><Relationship Id="rId35" Type="http://schemas.openxmlformats.org/officeDocument/2006/relationships/hyperlink" Target="https://drive.google.com/file/d/11BNfkj0_rwytyJW8MOVhcBK8orWhByRr/view?usp=sharing" TargetMode="External"/><Relationship Id="rId1603" Type="http://schemas.openxmlformats.org/officeDocument/2006/relationships/hyperlink" Target="https://drive.google.com/file/d/14gCF_zjv0va7WRVsJzJUUL_ImjzBDbWj/view?usp=drive_link" TargetMode="External"/><Relationship Id="rId1810" Type="http://schemas.openxmlformats.org/officeDocument/2006/relationships/hyperlink" Target="https://drive.google.com/file/d/1hovVcu6zero6-o_iz6Dh5rc4MueRrNBR/view?usp=drive_link" TargetMode="External"/><Relationship Id="rId184" Type="http://schemas.openxmlformats.org/officeDocument/2006/relationships/hyperlink" Target="https://drive.google.com/file/d/1TCpVa1j75Z8O-yosdxEtpt7Tz14EDG3i/view?usp=sharing" TargetMode="External"/><Relationship Id="rId391" Type="http://schemas.openxmlformats.org/officeDocument/2006/relationships/hyperlink" Target="https://drive.google.com/file/d/1lkD8myVkvZXJ0M9U2H20Z_aPVPsDg1TI/view?usp=sharing" TargetMode="External"/><Relationship Id="rId251" Type="http://schemas.openxmlformats.org/officeDocument/2006/relationships/hyperlink" Target="https://drive.google.com/file/d/1HhRXA3wGGLVD0u5JjnUYZKbhESBItQJ_/view?usp=sharing" TargetMode="External"/><Relationship Id="rId489" Type="http://schemas.openxmlformats.org/officeDocument/2006/relationships/hyperlink" Target="https://drive.google.com/file/d/14slsoAg8dUajBpw3l5KDbKmu0GByg5py/view?usp=sharing" TargetMode="External"/><Relationship Id="rId696" Type="http://schemas.openxmlformats.org/officeDocument/2006/relationships/hyperlink" Target="https://drive.google.com/file/d/1sC6TKg5hZ6mig1-awRJJcaRODUdHx5s_/view?usp=sharing" TargetMode="External"/><Relationship Id="rId349" Type="http://schemas.openxmlformats.org/officeDocument/2006/relationships/hyperlink" Target="https://drive.google.com/file/d/1NKzcNoHLkK-8_lz2wzV9FsBSKJdTSGZs/view?usp=sharing" TargetMode="External"/><Relationship Id="rId556" Type="http://schemas.openxmlformats.org/officeDocument/2006/relationships/hyperlink" Target="https://drive.google.com/file/d/16B-QKWcdl-18Pn1i-8FhsIMf3_-Pmplc/view?usp=sharing" TargetMode="External"/><Relationship Id="rId763" Type="http://schemas.openxmlformats.org/officeDocument/2006/relationships/hyperlink" Target="https://drive.google.com/file/d/1XbV03FhHyg2l7Z-_HfDUMIPqWwsVWWUp/view?usp=share_link" TargetMode="External"/><Relationship Id="rId1186" Type="http://schemas.openxmlformats.org/officeDocument/2006/relationships/hyperlink" Target="https://drive.google.com/file/d/1jSVjr9YrlpIENsgMm1V8cl5RaLbTUdk6/view?usp=share_link" TargetMode="External"/><Relationship Id="rId1393" Type="http://schemas.openxmlformats.org/officeDocument/2006/relationships/hyperlink" Target="https://drive.google.com/file/d/1vpacGDZJ8nKx5eAM-DGhR-gUgnfY_4ns/view?usp=drive_link" TargetMode="External"/><Relationship Id="rId111" Type="http://schemas.openxmlformats.org/officeDocument/2006/relationships/hyperlink" Target="https://drive.google.com/file/d/11MQrpwQgmH5Q4t0J5AMPuLzJxmiGVISA/view?usp=sharing" TargetMode="External"/><Relationship Id="rId209" Type="http://schemas.openxmlformats.org/officeDocument/2006/relationships/hyperlink" Target="https://drive.google.com/file/d/1cDIMNKLS9kvw4mwVsCiXSRWO_rRhg9JY/view?usp=sharing" TargetMode="External"/><Relationship Id="rId416" Type="http://schemas.openxmlformats.org/officeDocument/2006/relationships/hyperlink" Target="https://drive.google.com/file/d/1XysrW6_ZBIis_k9ehibtuJWvSmg-NGNn/view?usp=sharing" TargetMode="External"/><Relationship Id="rId970" Type="http://schemas.openxmlformats.org/officeDocument/2006/relationships/hyperlink" Target="https://drive.google.com/file/d/1t_jDsWTLsLtb8M3v4_vFA-u9q0jjTI9Z/view?usp=share_link" TargetMode="External"/><Relationship Id="rId1046" Type="http://schemas.openxmlformats.org/officeDocument/2006/relationships/hyperlink" Target="https://drive.google.com/file/d/1KM9P63o-haseUGCRgoGg9i9stVoFXZdn/view?usp=drive_link" TargetMode="External"/><Relationship Id="rId1253" Type="http://schemas.openxmlformats.org/officeDocument/2006/relationships/hyperlink" Target="https://drive.google.com/file/d/1Tn96aa_qEMiEpcMapnfxzW-9yXzdu2pc/view?usp=share_link" TargetMode="External"/><Relationship Id="rId1698" Type="http://schemas.openxmlformats.org/officeDocument/2006/relationships/hyperlink" Target="https://drive.google.com/file/d/1TnXUFXTWMmAW2pEON1o5XKTpTHS6U1p7/view?usp=drive_link" TargetMode="External"/><Relationship Id="rId623" Type="http://schemas.openxmlformats.org/officeDocument/2006/relationships/hyperlink" Target="https://drive.google.com/file/d/1R8xu7IGibQm3J267XobUZxU6se9Paa-9/view?usp=sharing" TargetMode="External"/><Relationship Id="rId830" Type="http://schemas.openxmlformats.org/officeDocument/2006/relationships/hyperlink" Target="https://drive.google.com/file/d/1Gph1-y_9VS0WQumNagEs-_Huxqx9ORye/view?usp=share_link" TargetMode="External"/><Relationship Id="rId928" Type="http://schemas.openxmlformats.org/officeDocument/2006/relationships/hyperlink" Target="https://drive.google.com/file/d/15V7lic2PmokEoITV4jFcfes6PNihzNO5/view?usp=share_link" TargetMode="External"/><Relationship Id="rId1460" Type="http://schemas.openxmlformats.org/officeDocument/2006/relationships/hyperlink" Target="https://drive.google.com/file/d/1JFN_MefEt7K0A5eaLCSpyy-lc-qL543E/view?usp=drive_link" TargetMode="External"/><Relationship Id="rId1558" Type="http://schemas.openxmlformats.org/officeDocument/2006/relationships/hyperlink" Target="https://drive.google.com/file/d/1T01tlUuw96yiL86kDomytMMouXLZh8wS/view?usp=drive_link" TargetMode="External"/><Relationship Id="rId1765" Type="http://schemas.openxmlformats.org/officeDocument/2006/relationships/hyperlink" Target="https://drive.google.com/file/d/1dfS3MDsMVEHXaE6LhQEmHt38EsIkTypO/view?usp=drive_link" TargetMode="External"/><Relationship Id="rId57" Type="http://schemas.openxmlformats.org/officeDocument/2006/relationships/hyperlink" Target="https://drive.google.com/file/d/1PQoK8lQWFGO5rssakqYbXBN56eFjXK6v/view?usp=sharing" TargetMode="External"/><Relationship Id="rId1113" Type="http://schemas.openxmlformats.org/officeDocument/2006/relationships/hyperlink" Target="https://drive.google.com/file/d/12JfbwLqNUC3ME6_BtS1or6iyVK-E64Y2/view?usp=drive_link" TargetMode="External"/><Relationship Id="rId1320" Type="http://schemas.openxmlformats.org/officeDocument/2006/relationships/hyperlink" Target="https://drive.google.com/file/d/1HqRwX5w4uCwJIE3Ernuy5ZMUglCFhqKr/view?usp=sharing" TargetMode="External"/><Relationship Id="rId1418" Type="http://schemas.openxmlformats.org/officeDocument/2006/relationships/hyperlink" Target="https://drive.google.com/file/d/1B8lE-z6aMtxFooaU8zeMvmejq1zyo0ks/view?usp=drive_link" TargetMode="External"/><Relationship Id="rId1625" Type="http://schemas.openxmlformats.org/officeDocument/2006/relationships/hyperlink" Target="https://drive.google.com/file/d/1Q3YuwgO2Va0LlRyT8iBHc6a1MSbZBSDR/view?usp=drive_link" TargetMode="External"/><Relationship Id="rId1832" Type="http://schemas.openxmlformats.org/officeDocument/2006/relationships/hyperlink" Target="https://drive.google.com/file/d/1e5Zv7W9ChW3hvgqHp92lX4VrfMnie5RI/view?usp=sharing" TargetMode="External"/><Relationship Id="rId273" Type="http://schemas.openxmlformats.org/officeDocument/2006/relationships/hyperlink" Target="https://drive.google.com/file/d/1yx3wl7E1AUr5UkA_FeibgEujCfRK-qLC/view?usp=sharing" TargetMode="External"/><Relationship Id="rId480" Type="http://schemas.openxmlformats.org/officeDocument/2006/relationships/hyperlink" Target="https://drive.google.com/file/d/1PdBjA7bJjEhnFdlRdfBUlLtvvLo8FUQr/view?usp=sharing" TargetMode="External"/><Relationship Id="rId133" Type="http://schemas.openxmlformats.org/officeDocument/2006/relationships/hyperlink" Target="https://drive.google.com/file/d/1J30sZ9luKKu86hifvhWhfpPE-FttYfXv/view?usp=sharing" TargetMode="External"/><Relationship Id="rId340" Type="http://schemas.openxmlformats.org/officeDocument/2006/relationships/hyperlink" Target="https://drive.google.com/file/d/12TUutJ2r8nAi_3ezWo_Ol5Dco-jr2-ee/view?usp=sharing" TargetMode="External"/><Relationship Id="rId578" Type="http://schemas.openxmlformats.org/officeDocument/2006/relationships/hyperlink" Target="https://drive.google.com/file/d/1Ujxt1lw53v23un-eTDv0liZ6vtLlwpED/view?usp=sharing" TargetMode="External"/><Relationship Id="rId785" Type="http://schemas.openxmlformats.org/officeDocument/2006/relationships/hyperlink" Target="https://drive.google.com/file/d/1gNzqa7iRalMUav3gKC3b7vN0NhMq7X9p/view?usp=share_link" TargetMode="External"/><Relationship Id="rId992" Type="http://schemas.openxmlformats.org/officeDocument/2006/relationships/hyperlink" Target="https://drive.google.com/file/d/1C49H5ezVOH4vByWpbwj5vPhLY35eGB1C/view?usp=drive_link" TargetMode="External"/><Relationship Id="rId200" Type="http://schemas.openxmlformats.org/officeDocument/2006/relationships/hyperlink" Target="https://drive.google.com/file/d/19K4-Bi14YKcnN9Ju490hhO8GN1rdp1ik/view?usp=sharing" TargetMode="External"/><Relationship Id="rId438" Type="http://schemas.openxmlformats.org/officeDocument/2006/relationships/hyperlink" Target="https://drive.google.com/file/d/1_5Nu2QAe5w4qkAgJ10nLaUU-FQTV6nDT/view?usp=sharing" TargetMode="External"/><Relationship Id="rId645" Type="http://schemas.openxmlformats.org/officeDocument/2006/relationships/hyperlink" Target="https://drive.google.com/file/d/1vnKtLETBKuWfVMP6wcTJsOWjFzstYYM8/view?usp=sharing" TargetMode="External"/><Relationship Id="rId852" Type="http://schemas.openxmlformats.org/officeDocument/2006/relationships/hyperlink" Target="https://drive.google.com/file/d/1evgcPO3FPiSb4MLebaBMNu-UCJth9y7N/view?usp=share_link" TargetMode="External"/><Relationship Id="rId1068" Type="http://schemas.openxmlformats.org/officeDocument/2006/relationships/hyperlink" Target="https://drive.google.com/file/d/1i-56EXDCNsbrkhxKb_V_GWtzDYRlNOcY/view?usp=sharing" TargetMode="External"/><Relationship Id="rId1275" Type="http://schemas.openxmlformats.org/officeDocument/2006/relationships/hyperlink" Target="https://drive.google.com/file/d/1XF-UfT5RQTFYauHRVO3j3xHGRM6XEdn3/view?usp=drive_link" TargetMode="External"/><Relationship Id="rId1482" Type="http://schemas.openxmlformats.org/officeDocument/2006/relationships/hyperlink" Target="https://drive.google.com/file/d/15vYk02jtWaUH7Sn62LguLOYOCDKSDSLM/view?usp=drive_link" TargetMode="External"/><Relationship Id="rId505" Type="http://schemas.openxmlformats.org/officeDocument/2006/relationships/hyperlink" Target="https://drive.google.com/file/d/1m_3bEpMHBXDdBlHeyt7HsRFIGwV0ZCaD/view?usp=sharing" TargetMode="External"/><Relationship Id="rId712" Type="http://schemas.openxmlformats.org/officeDocument/2006/relationships/hyperlink" Target="https://drive.google.com/file/d/16pHtpz958sZwOT8zNc9Txoz8uQLO6Q7-/view?usp=share_link" TargetMode="External"/><Relationship Id="rId1135" Type="http://schemas.openxmlformats.org/officeDocument/2006/relationships/hyperlink" Target="https://drive.google.com/file/d/1799gFe2rYlQPA9giJ0pW3VYJqg49GPcC/view?usp=drive_link" TargetMode="External"/><Relationship Id="rId1342" Type="http://schemas.openxmlformats.org/officeDocument/2006/relationships/hyperlink" Target="https://drive.google.com/file/d/10MsgNm45TeuwxD8vSbBnyogwV1EaAqUg/view?usp=drive_link" TargetMode="External"/><Relationship Id="rId1787" Type="http://schemas.openxmlformats.org/officeDocument/2006/relationships/hyperlink" Target="https://drive.google.com/file/d/17atRRVt-zaHHEmBVDhr73QBzykm3VXMz/view?usp=drive_link" TargetMode="External"/><Relationship Id="rId79" Type="http://schemas.openxmlformats.org/officeDocument/2006/relationships/hyperlink" Target="https://drive.google.com/file/d/1Y6s4zTeyu4XnQt4uS1x3uAVlLtu8awUk/view?usp=sharing" TargetMode="External"/><Relationship Id="rId1202" Type="http://schemas.openxmlformats.org/officeDocument/2006/relationships/hyperlink" Target="https://drive.google.com/file/d/1GL2b6MjTMsTR9yS5PAfJBZLK8OMxPgkH/view?usp=drive_link" TargetMode="External"/><Relationship Id="rId1647" Type="http://schemas.openxmlformats.org/officeDocument/2006/relationships/hyperlink" Target="https://drive.google.com/file/d/13V8ldgO3d2kjHZCk6-6RAsNwq8rwWH7N/view?usp=drive_link" TargetMode="External"/><Relationship Id="rId1854" Type="http://schemas.openxmlformats.org/officeDocument/2006/relationships/hyperlink" Target="https://drive.google.com/file/d/1B9AY8dzYSdWTNgRATrJcwucTSePzxouU/view?usp=drive_link" TargetMode="External"/><Relationship Id="rId1507" Type="http://schemas.openxmlformats.org/officeDocument/2006/relationships/hyperlink" Target="https://drive.google.com/file/d/1nR4YOGRblBlSG5m3rqPACjKqttU0cqSH/view?usp=drive_link" TargetMode="External"/><Relationship Id="rId1714" Type="http://schemas.openxmlformats.org/officeDocument/2006/relationships/hyperlink" Target="https://drive.google.com/file/d/176_FuntWw3ZypVmDrzWagmUXHR6A7gOF/view?usp=sharing" TargetMode="External"/><Relationship Id="rId295" Type="http://schemas.openxmlformats.org/officeDocument/2006/relationships/hyperlink" Target="https://drive.google.com/file/d/15uLAcPG6IIyem5p0T9PfYUxoDsh4yfLg/view?usp=sharing" TargetMode="External"/><Relationship Id="rId155" Type="http://schemas.openxmlformats.org/officeDocument/2006/relationships/hyperlink" Target="https://drive.google.com/file/d/1V1w7IrircP1HFdqYnzVYMVA5Qb9toTVi/view?usp=sharing" TargetMode="External"/><Relationship Id="rId362" Type="http://schemas.openxmlformats.org/officeDocument/2006/relationships/hyperlink" Target="https://drive.google.com/file/d/1p7PBbA1e0g1uXs_hzRMLM191JrSsk4zb/view?usp=sharing" TargetMode="External"/><Relationship Id="rId1297" Type="http://schemas.openxmlformats.org/officeDocument/2006/relationships/hyperlink" Target="https://drive.google.com/file/d/1hNCjtqi7Ht171tgy8fIlDgiE_iBYSPIH/view?usp=sharing" TargetMode="External"/><Relationship Id="rId222" Type="http://schemas.openxmlformats.org/officeDocument/2006/relationships/hyperlink" Target="https://drive.google.com/file/d/11JYAamCpSaagNolTVDfFbN1j1r_X3z5y/view?usp=sharing" TargetMode="External"/><Relationship Id="rId667" Type="http://schemas.openxmlformats.org/officeDocument/2006/relationships/hyperlink" Target="https://drive.google.com/file/d/1wJCM9dMyD2_KJ2nozv_pv0b4DBSbMHAl/view?usp=sharing" TargetMode="External"/><Relationship Id="rId874" Type="http://schemas.openxmlformats.org/officeDocument/2006/relationships/hyperlink" Target="https://drive.google.com/file/d/1qAD4kSlyK6pCL_yFVhk7txKh6Z3KxVd7/view?usp=share_link" TargetMode="External"/><Relationship Id="rId527" Type="http://schemas.openxmlformats.org/officeDocument/2006/relationships/hyperlink" Target="https://drive.google.com/file/d/17EmlLQw3BX6gq1UaMRmnE-0VzA9aoxIX/view?usp=sharing" TargetMode="External"/><Relationship Id="rId734" Type="http://schemas.openxmlformats.org/officeDocument/2006/relationships/hyperlink" Target="https://drive.google.com/file/d/1S0NIP0eDjrn8lndn6hZZ0G6cfU8RdtD4/view?usp=share_link" TargetMode="External"/><Relationship Id="rId941" Type="http://schemas.openxmlformats.org/officeDocument/2006/relationships/hyperlink" Target="https://drive.google.com/file/d/1M48820oZZlhEtw3SknIDthtYFBLcUzFU/view?usp=share_link" TargetMode="External"/><Relationship Id="rId1157" Type="http://schemas.openxmlformats.org/officeDocument/2006/relationships/hyperlink" Target="https://drive.google.com/file/d/1QxnUHvQ6MZj8JrDI9D04l64_Im-TZiQZ/view?usp=drive_link" TargetMode="External"/><Relationship Id="rId1364" Type="http://schemas.openxmlformats.org/officeDocument/2006/relationships/hyperlink" Target="https://drive.google.com/file/d/1ChJBAoJVtk0ZCEYgTShtF7nz_ehqyNQU/view?usp=drive_link" TargetMode="External"/><Relationship Id="rId1571" Type="http://schemas.openxmlformats.org/officeDocument/2006/relationships/hyperlink" Target="https://drive.google.com/file/d/1ET7a2HVErn4_VzpXdPH5dekDdBInCv8d/view?usp=drive_link" TargetMode="External"/><Relationship Id="rId70" Type="http://schemas.openxmlformats.org/officeDocument/2006/relationships/hyperlink" Target="https://drive.google.com/file/d/1m34O3RYFKQdtuxFtQkTzNGqPalbv9bKJ/view?usp=sharing" TargetMode="External"/><Relationship Id="rId801" Type="http://schemas.openxmlformats.org/officeDocument/2006/relationships/hyperlink" Target="https://drive.google.com/file/d/1hKw06nx9CQbk4qWiIlB2a8LrepkyXoIb/view?usp=share_link" TargetMode="External"/><Relationship Id="rId1017" Type="http://schemas.openxmlformats.org/officeDocument/2006/relationships/hyperlink" Target="https://drive.google.com/file/d/1ut8p_it44erVeJuSlySkd0Zy5KKOwjhO/view?usp=share_link" TargetMode="External"/><Relationship Id="rId1224" Type="http://schemas.openxmlformats.org/officeDocument/2006/relationships/hyperlink" Target="https://drive.google.com/file/d/1CEAWZONOvzpVgHdRHDzh41BMVFgC0mFm/view?usp=drive_link" TargetMode="External"/><Relationship Id="rId1431" Type="http://schemas.openxmlformats.org/officeDocument/2006/relationships/hyperlink" Target="https://drive.google.com/file/d/1JiwkFnMtwGQxgubVIJm1roguIVk94bWE/view?usp=drive_link" TargetMode="External"/><Relationship Id="rId1669" Type="http://schemas.openxmlformats.org/officeDocument/2006/relationships/hyperlink" Target="https://drive.google.com/file/d/1WGvg75Yo1El7KFqKBFq7Ltv0r5feXaMb/view?usp=drive_link" TargetMode="External"/><Relationship Id="rId1529" Type="http://schemas.openxmlformats.org/officeDocument/2006/relationships/hyperlink" Target="https://drive.google.com/file/d/1KYlulOSbRVfFevUWYN2-id3kt6vATg3p/view?usp=drive_link" TargetMode="External"/><Relationship Id="rId1736" Type="http://schemas.openxmlformats.org/officeDocument/2006/relationships/hyperlink" Target="https://drive.google.com/file/d/14AkvRzBbV1fUJmdnOJNGjLvJs3OtEIct/view?usp=drive_link" TargetMode="External"/><Relationship Id="rId28" Type="http://schemas.openxmlformats.org/officeDocument/2006/relationships/hyperlink" Target="https://drive.google.com/file/d/15zgXdCd5VefAbjptbWedDF1ymAw0CZq8/view?usp=sharing" TargetMode="External"/><Relationship Id="rId1803" Type="http://schemas.openxmlformats.org/officeDocument/2006/relationships/hyperlink" Target="https://drive.google.com/file/d/1pmUGctgzIpE3qRQAsHdmxJqsh9G794vv/view?usp=drive_link" TargetMode="External"/><Relationship Id="rId177" Type="http://schemas.openxmlformats.org/officeDocument/2006/relationships/hyperlink" Target="https://drive.google.com/file/d/1FozU4TJEYC2CuyXNLZC4AjD4kTz0GGQf/view?usp=sharing" TargetMode="External"/><Relationship Id="rId384" Type="http://schemas.openxmlformats.org/officeDocument/2006/relationships/hyperlink" Target="https://drive.google.com/file/d/1ZZAZkzSicSOaFyVRKD1F-mg4zp4agT_H/view?usp=sharing" TargetMode="External"/><Relationship Id="rId591" Type="http://schemas.openxmlformats.org/officeDocument/2006/relationships/hyperlink" Target="https://drive.google.com/file/d/1VHm2fvLGvdHDoKso78-tyGseu-eA-ixT/view?usp=sharing" TargetMode="External"/><Relationship Id="rId244" Type="http://schemas.openxmlformats.org/officeDocument/2006/relationships/hyperlink" Target="https://drive.google.com/file/d/1MT8kxNbZgKQ_JgaAXU3p9jnOuTQ110EN/view?usp=sharing" TargetMode="External"/><Relationship Id="rId689" Type="http://schemas.openxmlformats.org/officeDocument/2006/relationships/hyperlink" Target="https://drive.google.com/file/d/1CWw3VhjK1Qh7ixbDA_fgsEwHmpKu5pjy/view?usp=sharing" TargetMode="External"/><Relationship Id="rId896" Type="http://schemas.openxmlformats.org/officeDocument/2006/relationships/hyperlink" Target="https://drive.google.com/file/d/1tx8loZbFgc-71erNmVBOuGgDxsp-GFp2/view?usp=share_link" TargetMode="External"/><Relationship Id="rId1081" Type="http://schemas.openxmlformats.org/officeDocument/2006/relationships/hyperlink" Target="https://drive.google.com/file/d/1FfdUvefu6z3w51CnUxK7b9hXTg5wShUN/view?usp=drive_link" TargetMode="External"/><Relationship Id="rId451" Type="http://schemas.openxmlformats.org/officeDocument/2006/relationships/hyperlink" Target="https://drive.google.com/file/d/1-6Sg2mtcFgJxS4GTlWUq1W2LZseCLShQ/view?usp=sharing" TargetMode="External"/><Relationship Id="rId549" Type="http://schemas.openxmlformats.org/officeDocument/2006/relationships/hyperlink" Target="https://drive.google.com/file/d/1zQikOZ2bh4NMiZ7vF51ydZp4OCZ0IcEs/view?usp=sharing" TargetMode="External"/><Relationship Id="rId756" Type="http://schemas.openxmlformats.org/officeDocument/2006/relationships/hyperlink" Target="https://drive.google.com/file/d/1dfgZ69jET4fcLYbHR0r6EEMTE-wlvfEh/view?usp=share_link" TargetMode="External"/><Relationship Id="rId1179" Type="http://schemas.openxmlformats.org/officeDocument/2006/relationships/hyperlink" Target="https://drive.google.com/file/d/1_L5aE8YTXE-2MTHLCeH9Qc2QfO5VoXhk/view?usp=drive_link" TargetMode="External"/><Relationship Id="rId1386" Type="http://schemas.openxmlformats.org/officeDocument/2006/relationships/hyperlink" Target="https://drive.google.com/file/d/1lyV1iEHeXw7uFI89kjy0oiQpcpCRjY1k/view?usp=drive_link" TargetMode="External"/><Relationship Id="rId1593" Type="http://schemas.openxmlformats.org/officeDocument/2006/relationships/hyperlink" Target="https://drive.google.com/file/d/1F-AkAHohiGBbvaUWY1k2PEPpUxxLV_qB/view?usp=drive_link" TargetMode="External"/><Relationship Id="rId104" Type="http://schemas.openxmlformats.org/officeDocument/2006/relationships/hyperlink" Target="https://drive.google.com/file/d/1mxijECtKjMpVLyTD1YGX-3QIgdD7_vhJ/view?usp=sharing" TargetMode="External"/><Relationship Id="rId311" Type="http://schemas.openxmlformats.org/officeDocument/2006/relationships/hyperlink" Target="https://drive.google.com/file/d/1TEL7p8mcCtNmkp5Tjhp3FP56UXeDfDp0/view?usp=sharing" TargetMode="External"/><Relationship Id="rId409" Type="http://schemas.openxmlformats.org/officeDocument/2006/relationships/hyperlink" Target="https://drive.google.com/file/d/1jacazn_YpwauVsMPPrpefb7L7w8H-3sI/view?usp=sharing" TargetMode="External"/><Relationship Id="rId963" Type="http://schemas.openxmlformats.org/officeDocument/2006/relationships/hyperlink" Target="https://drive.google.com/file/d/1rvg2_ml5g8ZPN65kCRX55OBqATaPt-tM/view?usp=share_link" TargetMode="External"/><Relationship Id="rId1039" Type="http://schemas.openxmlformats.org/officeDocument/2006/relationships/hyperlink" Target="https://drive.google.com/file/d/1eE3BRVwRP5ostRDuu_XVBlNmAP_x8RMg/view?usp=share_link" TargetMode="External"/><Relationship Id="rId1246" Type="http://schemas.openxmlformats.org/officeDocument/2006/relationships/hyperlink" Target="https://drive.google.com/file/d/1e2y32EQ42NicE7IdmPCsqW0zLEolIDpC/view?usp=drive_link" TargetMode="External"/><Relationship Id="rId92" Type="http://schemas.openxmlformats.org/officeDocument/2006/relationships/hyperlink" Target="https://drive.google.com/file/d/1ic_6gVzbLPhsg751cOsF3KOBko1SOasK/view?usp=sharing" TargetMode="External"/><Relationship Id="rId616" Type="http://schemas.openxmlformats.org/officeDocument/2006/relationships/hyperlink" Target="https://drive.google.com/file/d/1WxgFn_g0MIbpAAHROZUbAXgJ7oldUvgT/view?usp=sharing" TargetMode="External"/><Relationship Id="rId823" Type="http://schemas.openxmlformats.org/officeDocument/2006/relationships/hyperlink" Target="https://drive.google.com/file/d/1gseJ5tkUjr9I3s4pAcgTVESkxvu78_zK/view?usp=share_link" TargetMode="External"/><Relationship Id="rId1453" Type="http://schemas.openxmlformats.org/officeDocument/2006/relationships/hyperlink" Target="https://drive.google.com/file/d/1x7_m2snTOxKhW_Vl_8kYaAMtkpZ1xbg0/view?usp=drive_link" TargetMode="External"/><Relationship Id="rId1660" Type="http://schemas.openxmlformats.org/officeDocument/2006/relationships/hyperlink" Target="https://drive.google.com/file/d/1bnaxbBkCd04z_lHWvzO09YM-Y1yg9eDx/view?usp=drive_link" TargetMode="External"/><Relationship Id="rId1758" Type="http://schemas.openxmlformats.org/officeDocument/2006/relationships/hyperlink" Target="https://drive.google.com/file/d/1VOfxItVE1Ukg0ySnnY_hLffg9FTIuKCJ/view?usp=drive_link" TargetMode="External"/><Relationship Id="rId1106" Type="http://schemas.openxmlformats.org/officeDocument/2006/relationships/hyperlink" Target="https://drive.google.com/file/d/1XdTollW7-O9kKf1xsWRFPzcvdu2jA7ar/view?usp=drive_link" TargetMode="External"/><Relationship Id="rId1313" Type="http://schemas.openxmlformats.org/officeDocument/2006/relationships/hyperlink" Target="https://drive.google.com/file/d/1sHNNWL5bm0U5anl1xVESmpkeiMMPxBQh/view?usp=sharing" TargetMode="External"/><Relationship Id="rId1520" Type="http://schemas.openxmlformats.org/officeDocument/2006/relationships/hyperlink" Target="https://drive.google.com/file/d/12SyyZRwz5Th8fdk5G5asoryWU5A-u96A/view?usp=drive_link" TargetMode="External"/><Relationship Id="rId1618" Type="http://schemas.openxmlformats.org/officeDocument/2006/relationships/hyperlink" Target="https://drive.google.com/file/d/15jZ5tHQ-jzMSx7LpSgbztpq1sPM3ydw_/view?usp=drive_link" TargetMode="External"/><Relationship Id="rId1825" Type="http://schemas.openxmlformats.org/officeDocument/2006/relationships/hyperlink" Target="https://drive.google.com/file/d/1j60Qwyu5flcBbTCsaX8x37y1AVECf41F/view?usp=drive_link" TargetMode="External"/><Relationship Id="rId199" Type="http://schemas.openxmlformats.org/officeDocument/2006/relationships/hyperlink" Target="https://drive.google.com/file/d/1ELWJx6ah3ISDDcvEw5LupKIMTadhJQOn/view?usp=sharing" TargetMode="External"/><Relationship Id="rId266" Type="http://schemas.openxmlformats.org/officeDocument/2006/relationships/hyperlink" Target="https://drive.google.com/file/d/1ajiA8WPMAhM_96r5bQaa8lxurOcI4Nnn/view?usp=sharing" TargetMode="External"/><Relationship Id="rId473" Type="http://schemas.openxmlformats.org/officeDocument/2006/relationships/hyperlink" Target="https://drive.google.com/file/d/1Ysltr8gYYX4nXsBv3BeOmgoa9_tlXOKn/view?usp=sharing" TargetMode="External"/><Relationship Id="rId680" Type="http://schemas.openxmlformats.org/officeDocument/2006/relationships/hyperlink" Target="https://drive.google.com/file/d/1aS_4I7xvSPz8sWuyxtEx-KyxGNmmhJ_x/view?usp=sharing" TargetMode="External"/><Relationship Id="rId126" Type="http://schemas.openxmlformats.org/officeDocument/2006/relationships/hyperlink" Target="https://drive.google.com/file/d/1VMCBGEnRHl-fS9SR1qCu7lNWr8qSvhFg/view?usp=sharing" TargetMode="External"/><Relationship Id="rId333" Type="http://schemas.openxmlformats.org/officeDocument/2006/relationships/hyperlink" Target="https://drive.google.com/file/d/1M7rCr4lLAHnhHikRYb9SNssMA967QWeR/view?usp=sharing" TargetMode="External"/><Relationship Id="rId540" Type="http://schemas.openxmlformats.org/officeDocument/2006/relationships/hyperlink" Target="https://drive.google.com/file/d/1Y_RV5TmfFXTOs_HGsBKxWIEZKhFSILP9/view?usp=sharing" TargetMode="External"/><Relationship Id="rId778" Type="http://schemas.openxmlformats.org/officeDocument/2006/relationships/hyperlink" Target="https://drive.google.com/file/d/1SCMUp9yfyzXANks8vuX-ua0o9UrZuQtv/view?usp=share_link" TargetMode="External"/><Relationship Id="rId985" Type="http://schemas.openxmlformats.org/officeDocument/2006/relationships/hyperlink" Target="https://drive.google.com/file/d/1EinUKa2opsFCavaFv_oZkhIZvpSoHmEr/view?usp=share_link" TargetMode="External"/><Relationship Id="rId1170" Type="http://schemas.openxmlformats.org/officeDocument/2006/relationships/hyperlink" Target="https://drive.google.com/file/d/1S80rTd11EYn4IDneegTLUbLSvDc5PI-9/view?usp=drive_link" TargetMode="External"/><Relationship Id="rId638" Type="http://schemas.openxmlformats.org/officeDocument/2006/relationships/hyperlink" Target="https://drive.google.com/file/d/1BQrKUunwavsSehPNP8HoZiXJ3pstR2BW/view?usp=sharing" TargetMode="External"/><Relationship Id="rId845" Type="http://schemas.openxmlformats.org/officeDocument/2006/relationships/hyperlink" Target="https://drive.google.com/file/d/19zqJOKsjNavqaO8QIsSee1B8TSSA1htp/view?usp=share_link" TargetMode="External"/><Relationship Id="rId1030" Type="http://schemas.openxmlformats.org/officeDocument/2006/relationships/hyperlink" Target="https://drive.google.com/file/d/1-_x-Ws7AKe5Rnp246DPChcbf_jqZbrvD/view?usp=drive_link" TargetMode="External"/><Relationship Id="rId1268" Type="http://schemas.openxmlformats.org/officeDocument/2006/relationships/hyperlink" Target="https://drive.google.com/file/d/18Uvz2kERHGDk4BuJ9ge22d9zbvj-OxQ1/view?usp=drive_link" TargetMode="External"/><Relationship Id="rId1475" Type="http://schemas.openxmlformats.org/officeDocument/2006/relationships/hyperlink" Target="https://drive.google.com/file/d/1umMm4hDpfLUG1Ky0buJPZXlcJNRX3aW6/view?usp=drive_link" TargetMode="External"/><Relationship Id="rId1682" Type="http://schemas.openxmlformats.org/officeDocument/2006/relationships/hyperlink" Target="https://drive.google.com/file/d/1xc_6_iveB8UNDymm3el32Eiif_wxQSRI/view?usp=drive_link" TargetMode="External"/><Relationship Id="rId400" Type="http://schemas.openxmlformats.org/officeDocument/2006/relationships/hyperlink" Target="https://drive.google.com/file/d/1In3bYpaZLkhh9LMndcKoBuLTbxiPpHF2/view?usp=sharing" TargetMode="External"/><Relationship Id="rId705" Type="http://schemas.openxmlformats.org/officeDocument/2006/relationships/hyperlink" Target="https://drive.google.com/file/d/1hRYWKKXyaLnTRqwGAs-s8aOKMTQeHzsq/view?usp=sharing" TargetMode="External"/><Relationship Id="rId1128" Type="http://schemas.openxmlformats.org/officeDocument/2006/relationships/hyperlink" Target="https://drive.google.com/file/d/1rudK3VxgylVXbBnFyQimFV2oRNEIrgL6/view?usp=drive_link" TargetMode="External"/><Relationship Id="rId1335" Type="http://schemas.openxmlformats.org/officeDocument/2006/relationships/hyperlink" Target="https://drive.google.com/file/d/1KPLrk4PToWbmw5N3saKCfZIP_ldIxR6G/view?usp=drive_link" TargetMode="External"/><Relationship Id="rId1542" Type="http://schemas.openxmlformats.org/officeDocument/2006/relationships/hyperlink" Target="https://drive.google.com/file/d/1NocnlYQ-sEjoHLu689BXWEp1qd2D5jEb/view?usp=drive_link" TargetMode="External"/><Relationship Id="rId912" Type="http://schemas.openxmlformats.org/officeDocument/2006/relationships/hyperlink" Target="https://drive.google.com/file/d/1bJQJmRxqompb1fV2i5RwPnmpbY1I25_K/view?usp=share_link" TargetMode="External"/><Relationship Id="rId1847" Type="http://schemas.openxmlformats.org/officeDocument/2006/relationships/hyperlink" Target="https://drive.google.com/file/d/1Be7r93Xr4hwjtgJtVmAFrzPVvmOy0et6/view?usp=drive_link" TargetMode="External"/><Relationship Id="rId41" Type="http://schemas.openxmlformats.org/officeDocument/2006/relationships/hyperlink" Target="https://drive.google.com/file/d/1M6NUGEIZovqpuEgy_3F0b6hppkBvpbJn/view?usp=sharing" TargetMode="External"/><Relationship Id="rId1402" Type="http://schemas.openxmlformats.org/officeDocument/2006/relationships/hyperlink" Target="https://drive.google.com/file/d/1X_Kx6q_p4JqAte89lZ5LrhBtNkJgnj6N/view?usp=drive_link" TargetMode="External"/><Relationship Id="rId1707" Type="http://schemas.openxmlformats.org/officeDocument/2006/relationships/hyperlink" Target="https://drive.google.com/file/d/1O9Ri0b3XxU2FyrNNJFu_owSokpoCJnYZ/view?usp=drive_link" TargetMode="External"/><Relationship Id="rId190" Type="http://schemas.openxmlformats.org/officeDocument/2006/relationships/hyperlink" Target="https://drive.google.com/file/d/1EhT4IZLxz9elxINUhd9om874MS3wgT0g/view?usp=sharing" TargetMode="External"/><Relationship Id="rId288" Type="http://schemas.openxmlformats.org/officeDocument/2006/relationships/hyperlink" Target="https://drive.google.com/file/d/1rMz0mVq3378ivemFSFXSIQ27vCcZuNfg/view?usp=sharing" TargetMode="External"/><Relationship Id="rId495" Type="http://schemas.openxmlformats.org/officeDocument/2006/relationships/hyperlink" Target="https://drive.google.com/file/d/1kbBnxyE276J7MDVIZvRFirrL09SVoW_g/view?usp=sharing" TargetMode="External"/><Relationship Id="rId148" Type="http://schemas.openxmlformats.org/officeDocument/2006/relationships/hyperlink" Target="https://drive.google.com/file/d/156hDdlyj_Ow6cL5ZIlV2uOri1Twriuhl/view?usp=sharing" TargetMode="External"/><Relationship Id="rId355" Type="http://schemas.openxmlformats.org/officeDocument/2006/relationships/hyperlink" Target="https://drive.google.com/file/d/15XxHtHPKsQSDAlA3epDVjKDMgnECPXrw/view?usp=sharing" TargetMode="External"/><Relationship Id="rId562" Type="http://schemas.openxmlformats.org/officeDocument/2006/relationships/hyperlink" Target="https://drive.google.com/file/d/1xsaDMalmTMSO8npv-ZcvNYPw7j-zIFrN/view?usp=sharing" TargetMode="External"/><Relationship Id="rId1192" Type="http://schemas.openxmlformats.org/officeDocument/2006/relationships/hyperlink" Target="https://drive.google.com/file/d/1K6H2DXI_SmqJki2gV69chOh0_GkpwD0E/view?usp=drive_link" TargetMode="External"/><Relationship Id="rId215" Type="http://schemas.openxmlformats.org/officeDocument/2006/relationships/hyperlink" Target="https://drive.google.com/file/d/17DZIfN-UHi8C61a-LgFKFscnWb0IXr4N/view?usp=sharing" TargetMode="External"/><Relationship Id="rId422" Type="http://schemas.openxmlformats.org/officeDocument/2006/relationships/hyperlink" Target="https://drive.google.com/file/d/1CQCRfaU6qyMkWBJ4tnwBcPXkqCqiyLny/view?usp=sharing" TargetMode="External"/><Relationship Id="rId867" Type="http://schemas.openxmlformats.org/officeDocument/2006/relationships/hyperlink" Target="https://drive.google.com/file/d/1AIIYbHhUajOj-yxFL7eHuRY4l6wuR3ce/view?usp=share_link" TargetMode="External"/><Relationship Id="rId1052" Type="http://schemas.openxmlformats.org/officeDocument/2006/relationships/hyperlink" Target="https://drive.google.com/file/d/1pFo5bXcFsU-1etJxm2sQ4SGqxQqQGHC7/view?usp=drive_link" TargetMode="External"/><Relationship Id="rId1497" Type="http://schemas.openxmlformats.org/officeDocument/2006/relationships/hyperlink" Target="https://drive.google.com/file/d/158Gm78gXH8AEIaLasLdOmgxGR-Nu2210/view?usp=drive_link" TargetMode="External"/><Relationship Id="rId727" Type="http://schemas.openxmlformats.org/officeDocument/2006/relationships/hyperlink" Target="https://drive.google.com/file/d/14s6Y7llW34jF6lnswn6RnOYEgPl82bgC/view?usp=share_link" TargetMode="External"/><Relationship Id="rId934" Type="http://schemas.openxmlformats.org/officeDocument/2006/relationships/hyperlink" Target="https://drive.google.com/file/d/1T8w_tOhPC7MJYN0VdwSXrs_0CjzWIzzr/view?usp=share_link" TargetMode="External"/><Relationship Id="rId1357" Type="http://schemas.openxmlformats.org/officeDocument/2006/relationships/hyperlink" Target="https://drive.google.com/file/d/1KUyfeMgc3q7CycpFZvuplMBtphKFghVH/view?usp=drive_link" TargetMode="External"/><Relationship Id="rId1564" Type="http://schemas.openxmlformats.org/officeDocument/2006/relationships/hyperlink" Target="https://drive.google.com/file/d/1uZ-ys4JDEo5G0821JSjNDWIz9n9eo6zf/view?usp=drive_link" TargetMode="External"/><Relationship Id="rId1771" Type="http://schemas.openxmlformats.org/officeDocument/2006/relationships/hyperlink" Target="https://drive.google.com/file/d/1rkP25LApirfHYKg7jAcPzkRkSiO6abOd/view?usp=drive_link" TargetMode="External"/><Relationship Id="rId63" Type="http://schemas.openxmlformats.org/officeDocument/2006/relationships/hyperlink" Target="https://drive.google.com/file/d/1WuTz_8HzY339EBrCjgYOj2PKnYKV-jU6/view?usp=sharing" TargetMode="External"/><Relationship Id="rId1217" Type="http://schemas.openxmlformats.org/officeDocument/2006/relationships/hyperlink" Target="https://drive.google.com/file/d/1tomdvohxY96KF7t9TVsWTJO5JkmOBag6/view?usp=drive_link" TargetMode="External"/><Relationship Id="rId1424" Type="http://schemas.openxmlformats.org/officeDocument/2006/relationships/hyperlink" Target="https://drive.google.com/file/d/1RK-oecBkUKPJehx8tvJNFxcC0w773VpP/view?usp=drive_link" TargetMode="External"/><Relationship Id="rId1631" Type="http://schemas.openxmlformats.org/officeDocument/2006/relationships/hyperlink" Target="https://drive.google.com/file/d/1B3zhBqx28JawLgzUM5ETlKr6_7gc1dd8/view?usp=drive_link" TargetMode="External"/><Relationship Id="rId1869" Type="http://schemas.openxmlformats.org/officeDocument/2006/relationships/hyperlink" Target="https://drive.google.com/file/d/15GQkSlUyoxzmURUmt4gJgzJvCDNxhQSb/view?usp=drive_link" TargetMode="External"/><Relationship Id="rId1729" Type="http://schemas.openxmlformats.org/officeDocument/2006/relationships/hyperlink" Target="https://drive.google.com/file/d/1q6S2mU6pnlCcPvFS0l-xpV4DSNozmNS3/view?usp=drive_link" TargetMode="External"/><Relationship Id="rId377" Type="http://schemas.openxmlformats.org/officeDocument/2006/relationships/hyperlink" Target="https://drive.google.com/file/d/1pmghOX92-0eI1-276v40UgcgEezD3ZXd/view?usp=sharing" TargetMode="External"/><Relationship Id="rId584" Type="http://schemas.openxmlformats.org/officeDocument/2006/relationships/hyperlink" Target="https://drive.google.com/file/d/1Nd4FF0bm6HDaJzRlm8RU5eSDaexbpfBJ/view?usp=sharing" TargetMode="External"/><Relationship Id="rId5" Type="http://schemas.openxmlformats.org/officeDocument/2006/relationships/hyperlink" Target="https://drive.google.com/file/d/1sfOCP3lG1omUBSFca02WhqQh8XDMDk7P/view?usp=sharing" TargetMode="External"/><Relationship Id="rId237" Type="http://schemas.openxmlformats.org/officeDocument/2006/relationships/hyperlink" Target="https://drive.google.com/file/d/1BgjqLamzYIucQs5fN1WFnUIoPaZDi2rQ/view?usp=sharing" TargetMode="External"/><Relationship Id="rId791" Type="http://schemas.openxmlformats.org/officeDocument/2006/relationships/hyperlink" Target="https://drive.google.com/file/d/16Dl9Sgbdc1wevVF3H5dgz9wQSucgNGTV/view?usp=sharing" TargetMode="External"/><Relationship Id="rId889" Type="http://schemas.openxmlformats.org/officeDocument/2006/relationships/hyperlink" Target="https://drive.google.com/file/d/1uc7DBV2qP2V-5uKuGvpka2PNOIfgnrq9/view?usp=share_link" TargetMode="External"/><Relationship Id="rId1074" Type="http://schemas.openxmlformats.org/officeDocument/2006/relationships/hyperlink" Target="https://drive.google.com/file/d/1lrIMnUAoLiVZ1kGcy1DqZ2-akF8d50MU/view?usp=drive_link" TargetMode="External"/><Relationship Id="rId444" Type="http://schemas.openxmlformats.org/officeDocument/2006/relationships/hyperlink" Target="https://drive.google.com/file/d/1aZQ8iM3S99JcW5I03tndkPHGq7cfAmVT/view?usp=sharing" TargetMode="External"/><Relationship Id="rId651" Type="http://schemas.openxmlformats.org/officeDocument/2006/relationships/hyperlink" Target="https://drive.google.com/file/d/1sPY_SdWdkQQdcixsc-k4TUFVp1l6xgc-/view?usp=sharing" TargetMode="External"/><Relationship Id="rId749" Type="http://schemas.openxmlformats.org/officeDocument/2006/relationships/hyperlink" Target="https://drive.google.com/file/d/1aswJVtZz8jKZg8Fc4qDATd6skro1RaO_/view?usp=share_link" TargetMode="External"/><Relationship Id="rId1281" Type="http://schemas.openxmlformats.org/officeDocument/2006/relationships/hyperlink" Target="https://drive.google.com/file/d/14-Nx_1Z-kLxbEayDEwX_U9l7ppE1TZCT/view?usp=drive_link" TargetMode="External"/><Relationship Id="rId1379" Type="http://schemas.openxmlformats.org/officeDocument/2006/relationships/hyperlink" Target="https://drive.google.com/file/d/1ooQ8HMOa395APIMFeFFZT7S89yqZIsZ_/view?usp=drive_link" TargetMode="External"/><Relationship Id="rId1586" Type="http://schemas.openxmlformats.org/officeDocument/2006/relationships/hyperlink" Target="https://drive.google.com/file/d/1_-zysdrqVEpI_AbKZ-ck7JdR58MqJs4l/view?usp=drive_link" TargetMode="External"/><Relationship Id="rId304" Type="http://schemas.openxmlformats.org/officeDocument/2006/relationships/hyperlink" Target="https://drive.google.com/file/d/14cV6HJqW6TqfLs_cWxqnHzSSm_WT3e-o/view?usp=sharing" TargetMode="External"/><Relationship Id="rId511" Type="http://schemas.openxmlformats.org/officeDocument/2006/relationships/hyperlink" Target="https://drive.google.com/file/d/1PG-IJVsybGuatD1_o8sjMvf9jX1CC9pK/view?usp=sharing" TargetMode="External"/><Relationship Id="rId609" Type="http://schemas.openxmlformats.org/officeDocument/2006/relationships/hyperlink" Target="https://drive.google.com/file/d/1RtzyW-aJiAfm4OKA6vMBn69cDQJq9Sed/view?usp=sharing" TargetMode="External"/><Relationship Id="rId956" Type="http://schemas.openxmlformats.org/officeDocument/2006/relationships/hyperlink" Target="https://drive.google.com/file/d/1DWow2zawlpexAVW837saqDAWa6y2vTI-/view?usp=share_linkhttps://drive.google.com/file/d/1gSRZGWn7Irc8WxDMPSkaL9XoAAR29kbZ/view?usp=sharing" TargetMode="External"/><Relationship Id="rId1141" Type="http://schemas.openxmlformats.org/officeDocument/2006/relationships/hyperlink" Target="https://drive.google.com/file/d/15BprlSD4sWbB711Ip5iPSIATeUv_y4sP/view?usp=drive_link" TargetMode="External"/><Relationship Id="rId1239" Type="http://schemas.openxmlformats.org/officeDocument/2006/relationships/hyperlink" Target="https://drive.google.com/file/d/1SOqR0OGfSBdImWWzaeGKyJr0GTN_b2rW/view?usp=drive_link" TargetMode="External"/><Relationship Id="rId1793" Type="http://schemas.openxmlformats.org/officeDocument/2006/relationships/hyperlink" Target="https://drive.google.com/file/d/1e_gotLvHSeWhdcQlrfgMTxEU0lY8JlrP/view?usp=drive_link" TargetMode="External"/><Relationship Id="rId85" Type="http://schemas.openxmlformats.org/officeDocument/2006/relationships/hyperlink" Target="https://drive.google.com/file/d/1R0drrItTFlpBehqMRzOLeENUIVzV1qvk/view?usp=sharing" TargetMode="External"/><Relationship Id="rId816" Type="http://schemas.openxmlformats.org/officeDocument/2006/relationships/hyperlink" Target="https://drive.google.com/file/d/1RibNrzKfR3utYytori-NhFOjA2-x03Ws/view?usp=share_link" TargetMode="External"/><Relationship Id="rId1001" Type="http://schemas.openxmlformats.org/officeDocument/2006/relationships/hyperlink" Target="https://drive.google.com/file/d/1-c81Z_L8fBrIHlackEpmxku9JLM9lCsd/view?usp=drive_link" TargetMode="External"/><Relationship Id="rId1446" Type="http://schemas.openxmlformats.org/officeDocument/2006/relationships/hyperlink" Target="https://drive.google.com/file/d/1BrKugO89JAlGk0VD1Fq9FP7U9vEVmAAs/view?usp=drive_link" TargetMode="External"/><Relationship Id="rId1653" Type="http://schemas.openxmlformats.org/officeDocument/2006/relationships/hyperlink" Target="https://drive.google.com/file/d/1LNjwsWCpR21yZVtp_LiXyHwQ0Tywryz0/view?usp=drive_link" TargetMode="External"/><Relationship Id="rId1860" Type="http://schemas.openxmlformats.org/officeDocument/2006/relationships/hyperlink" Target="https://drive.google.com/file/d/1697b2rUnTblsJHEUtjB7xLz8cbh7inFL/view?usp=drive_link" TargetMode="External"/><Relationship Id="rId1306" Type="http://schemas.openxmlformats.org/officeDocument/2006/relationships/hyperlink" Target="https://drive.google.com/file/d/1pICCgKOZevBThzT_rT3e8LkAKebNZ5F4/view?usp=drive_link" TargetMode="External"/><Relationship Id="rId1513" Type="http://schemas.openxmlformats.org/officeDocument/2006/relationships/hyperlink" Target="https://drive.google.com/file/d/1DUHtXmnIsfq86nNp7t-PZZ8mfmcuVdmK/view?usp=drive_link" TargetMode="External"/><Relationship Id="rId1720" Type="http://schemas.openxmlformats.org/officeDocument/2006/relationships/hyperlink" Target="https://drive.google.com/file/d/1KFF1Ie5DgXXRXnrHN2aujIRfxqDhPA3i/view?usp=drive_link" TargetMode="External"/><Relationship Id="rId12" Type="http://schemas.openxmlformats.org/officeDocument/2006/relationships/hyperlink" Target="https://drive.google.com/file/d/10ylg1KKuq1qnLOgxHGPDzBHgy6qo-HU6/view?usp=sharing" TargetMode="External"/><Relationship Id="rId1818" Type="http://schemas.openxmlformats.org/officeDocument/2006/relationships/hyperlink" Target="https://drive.google.com/file/d/1HPUYGJY63Mc13w-FuE-XSN1nCp54mSwa/view?usp=drive_link" TargetMode="External"/><Relationship Id="rId161" Type="http://schemas.openxmlformats.org/officeDocument/2006/relationships/hyperlink" Target="https://drive.google.com/file/d/15Np90rtnH0hAxJpZ6cQ4KmDVBWiyugT2/view?usp=sharing" TargetMode="External"/><Relationship Id="rId399" Type="http://schemas.openxmlformats.org/officeDocument/2006/relationships/hyperlink" Target="https://drive.google.com/file/d/1eNB1i8__g69man0YaA-xcHge6e3gLftc/view?usp=sharing" TargetMode="External"/><Relationship Id="rId259" Type="http://schemas.openxmlformats.org/officeDocument/2006/relationships/hyperlink" Target="https://drive.google.com/file/d/1DKwJb9CN-dyxmZtJ8ZYNqm49coJL99Qp/view?usp=sharing" TargetMode="External"/><Relationship Id="rId466" Type="http://schemas.openxmlformats.org/officeDocument/2006/relationships/hyperlink" Target="https://drive.google.com/file/d/1Q1OtU41-PGgJo7dfJaP5wrDfanLnhWWt/view?usp=sharing" TargetMode="External"/><Relationship Id="rId673" Type="http://schemas.openxmlformats.org/officeDocument/2006/relationships/hyperlink" Target="https://drive.google.com/file/d/0B-FuFqArVEH8RHd2TzRQS1UxLUU/view?usp=sharing&amp;resourcekey=0-n0d4wCMD8JAZoRNmCFtGxw" TargetMode="External"/><Relationship Id="rId880" Type="http://schemas.openxmlformats.org/officeDocument/2006/relationships/hyperlink" Target="https://drive.google.com/file/d/1qAD4kSlyK6pCL_yFVhk7txKh6Z3KxVd7/view?usp=share_link" TargetMode="External"/><Relationship Id="rId1096" Type="http://schemas.openxmlformats.org/officeDocument/2006/relationships/hyperlink" Target="https://drive.google.com/file/d/1n1DujvTLGwO5-sCKwy_iYpmcUQr0LilO/view?usp=drive_link" TargetMode="External"/><Relationship Id="rId119" Type="http://schemas.openxmlformats.org/officeDocument/2006/relationships/hyperlink" Target="https://drive.google.com/file/d/1u3meMYISXEc6LpIVYOpArR7KTe0nZcVb/view?usp=sharing" TargetMode="External"/><Relationship Id="rId326" Type="http://schemas.openxmlformats.org/officeDocument/2006/relationships/hyperlink" Target="https://drive.google.com/file/d/1c3DL94q-3wHiMptXVp9BowCw9GelphrC/view?usp=sharing" TargetMode="External"/><Relationship Id="rId533" Type="http://schemas.openxmlformats.org/officeDocument/2006/relationships/hyperlink" Target="https://drive.google.com/file/d/15suzXUkp0BlALM4lNZePjaNkULUAik5y/view?usp=sharing" TargetMode="External"/><Relationship Id="rId978" Type="http://schemas.openxmlformats.org/officeDocument/2006/relationships/hyperlink" Target="https://drive.google.com/file/d/1kfqeWKZ3J1vPscV9SbnfdcQDfNGX4VGM/view?usp=drive_link" TargetMode="External"/><Relationship Id="rId1163" Type="http://schemas.openxmlformats.org/officeDocument/2006/relationships/hyperlink" Target="https://drive.google.com/file/d/1Uw3Y5WkAG_IDJFtY1EZs9vJ4rpTqX3Cp/view?usp=drive_link" TargetMode="External"/><Relationship Id="rId1370" Type="http://schemas.openxmlformats.org/officeDocument/2006/relationships/hyperlink" Target="https://drive.google.com/file/d/1KmOVc_QkUr-G0bLRsSN47CDLmYfBDl2W/view?usp=drive_link" TargetMode="External"/><Relationship Id="rId740" Type="http://schemas.openxmlformats.org/officeDocument/2006/relationships/hyperlink" Target="https://drive.google.com/file/d/1PSQYOQFh3nNuJrl3AT7_u5DHXtnw5s6o/view?usp=share_link" TargetMode="External"/><Relationship Id="rId838" Type="http://schemas.openxmlformats.org/officeDocument/2006/relationships/hyperlink" Target="https://drive.google.com/file/d/1ajiA8WPMAhM_96r5bQaa8lxurOcI4Nnn/view?usp=sharing" TargetMode="External"/><Relationship Id="rId1023" Type="http://schemas.openxmlformats.org/officeDocument/2006/relationships/hyperlink" Target="https://drive.google.com/file/d/1vNPM0sLjsZXfWfg9VNVUo7gNzux4vHJW/view?usp=drive_link" TargetMode="External"/><Relationship Id="rId1468" Type="http://schemas.openxmlformats.org/officeDocument/2006/relationships/hyperlink" Target="https://drive.google.com/file/d/1M7dnbQjeGDmNhYV_c81fzTJTFUzrvkhG/view?usp=drive_link" TargetMode="External"/><Relationship Id="rId1675" Type="http://schemas.openxmlformats.org/officeDocument/2006/relationships/hyperlink" Target="https://drive.google.com/file/d/1hEnmubUXu4_TDqIdirOuK7MWE5N7EVOO/view?usp=drive_link" TargetMode="External"/><Relationship Id="rId600" Type="http://schemas.openxmlformats.org/officeDocument/2006/relationships/hyperlink" Target="https://drive.google.com/file/d/1TqirAjslZQFJOJRodTBakejdABTiYSru/view?usp=sharing" TargetMode="External"/><Relationship Id="rId1230" Type="http://schemas.openxmlformats.org/officeDocument/2006/relationships/hyperlink" Target="https://drive.google.com/file/d/1dM4PxmnwhxWK0hy-4tHGf2Np8fYMmUGF/view?usp=share_link" TargetMode="External"/><Relationship Id="rId1328" Type="http://schemas.openxmlformats.org/officeDocument/2006/relationships/hyperlink" Target="https://drive.google.com/file/d/1L-2latK4l54ZkIG5AU2mhDjk0yNjhvkn/view?usp=drive_link" TargetMode="External"/><Relationship Id="rId1535" Type="http://schemas.openxmlformats.org/officeDocument/2006/relationships/hyperlink" Target="https://drive.google.com/file/d/1RsdVs13FozH5DaZNTTFLDDbrRdOgqDhF/view?usp=drive_link" TargetMode="External"/><Relationship Id="rId905" Type="http://schemas.openxmlformats.org/officeDocument/2006/relationships/hyperlink" Target="https://drive.google.com/file/d/1v7MxICXKCdFb6cKCdY9lCoi4DRxy-YH0/view?usp=share_link" TargetMode="External"/><Relationship Id="rId1742" Type="http://schemas.openxmlformats.org/officeDocument/2006/relationships/hyperlink" Target="https://drive.google.com/file/d/1spqTPL7UsvZtj7RRF_qqq6dFoQ7AOuzF/view?usp=drive_link" TargetMode="External"/><Relationship Id="rId34" Type="http://schemas.openxmlformats.org/officeDocument/2006/relationships/hyperlink" Target="https://drive.google.com/file/d/1R9ct0kJDU_7cxqx5mH2TV34YOyg1B-WK/view?usp=sharing" TargetMode="External"/><Relationship Id="rId1602" Type="http://schemas.openxmlformats.org/officeDocument/2006/relationships/hyperlink" Target="https://drive.google.com/file/d/1PL23URrbhH4gOK9AAtdJt2zdMf7H_5RB/view?usp=drive_link" TargetMode="External"/><Relationship Id="rId183" Type="http://schemas.openxmlformats.org/officeDocument/2006/relationships/hyperlink" Target="https://drive.google.com/file/d/1p_KrbmmW2Ouw6RkK_O0bMAhnxB164dyp/view?usp=sharing" TargetMode="External"/><Relationship Id="rId390" Type="http://schemas.openxmlformats.org/officeDocument/2006/relationships/hyperlink" Target="https://drive.google.com/file/d/1EgCix9sMi5rBeF7pc57PKyhSKE8TMcGQ/view?usp=sharing" TargetMode="External"/><Relationship Id="rId250" Type="http://schemas.openxmlformats.org/officeDocument/2006/relationships/hyperlink" Target="https://drive.google.com/file/d/1M7J2bTkMT1gY5lnZJVmKVYKVqQWCbHvo/view?usp=sharing" TargetMode="External"/><Relationship Id="rId488" Type="http://schemas.openxmlformats.org/officeDocument/2006/relationships/hyperlink" Target="https://drive.google.com/file/d/1EqkLR6Nfrq30qBhxQLChm9toHLGy3Bla/view?usp=sharing" TargetMode="External"/><Relationship Id="rId695" Type="http://schemas.openxmlformats.org/officeDocument/2006/relationships/hyperlink" Target="https://drive.google.com/file/d/1tFpoh56s1Wo6CVXk7_za2xaoA803tFFc/view?usp=sharing" TargetMode="External"/><Relationship Id="rId110" Type="http://schemas.openxmlformats.org/officeDocument/2006/relationships/hyperlink" Target="https://drive.google.com/file/d/1Xo1KlbxUN7MokpjjetMgw9Y4IL2cVItf/view?usp=sharing" TargetMode="External"/><Relationship Id="rId348" Type="http://schemas.openxmlformats.org/officeDocument/2006/relationships/hyperlink" Target="https://drive.google.com/file/d/1pbf-ak6KdgUhIJnz-h1wJa7r9M7t-gaZ/view?usp=sharing" TargetMode="External"/><Relationship Id="rId555" Type="http://schemas.openxmlformats.org/officeDocument/2006/relationships/hyperlink" Target="https://drive.google.com/file/d/1c0VNBsqcL5OdRXobaXBd8RtHeuz_tXRN/view?usp=sharing" TargetMode="External"/><Relationship Id="rId762" Type="http://schemas.openxmlformats.org/officeDocument/2006/relationships/hyperlink" Target="https://drive.google.com/file/d/1ascLnBSWeb1sNFAyzGMtWICkNkDMh07h/view?usp=share_link" TargetMode="External"/><Relationship Id="rId1185" Type="http://schemas.openxmlformats.org/officeDocument/2006/relationships/hyperlink" Target="https://drive.google.com/file/d/15vYk02jtWaUH7Sn62LguLOYOCDKSDSLM/view?usp=drive_link" TargetMode="External"/><Relationship Id="rId1392" Type="http://schemas.openxmlformats.org/officeDocument/2006/relationships/hyperlink" Target="https://drive.google.com/file/d/104_YAnMvAUL79VEDfJ9sz2MAEpFkxtfy/view?usp=drive_link" TargetMode="External"/><Relationship Id="rId208" Type="http://schemas.openxmlformats.org/officeDocument/2006/relationships/hyperlink" Target="https://drive.google.com/file/d/1RYRW_LLGzZ4M9cxxltkqmfrttoKoko6g/view?usp=sharing" TargetMode="External"/><Relationship Id="rId415" Type="http://schemas.openxmlformats.org/officeDocument/2006/relationships/hyperlink" Target="https://drive.google.com/file/d/1dEJFr1I2mDvUMAyAyXZdr8aAlfnu3YIK/view?usp=sharing" TargetMode="External"/><Relationship Id="rId622" Type="http://schemas.openxmlformats.org/officeDocument/2006/relationships/hyperlink" Target="https://drive.google.com/file/d/1AOoekVd7L42rwDBG_uVDiO18JWuIcpYJ/view?usp=sharing" TargetMode="External"/><Relationship Id="rId1045" Type="http://schemas.openxmlformats.org/officeDocument/2006/relationships/hyperlink" Target="https://drive.google.com/file/d/1wNM3KeXZk91IZTbsnwMZZHYcj_gk1za1/view?usp=drive_link" TargetMode="External"/><Relationship Id="rId1252" Type="http://schemas.openxmlformats.org/officeDocument/2006/relationships/hyperlink" Target="https://drive.google.com/file/d/1pPfRi-bWrbXiKf2-n8pN6t79SVtqMaPS/view?usp=drive_link" TargetMode="External"/><Relationship Id="rId1697" Type="http://schemas.openxmlformats.org/officeDocument/2006/relationships/hyperlink" Target="https://drive.google.com/file/d/1XgzxrcwPeKTpwYdAAb_HVdcYqWUoRsPd/view?usp=drive_link" TargetMode="External"/><Relationship Id="rId927" Type="http://schemas.openxmlformats.org/officeDocument/2006/relationships/hyperlink" Target="https://drive.google.com/file/d/14dMPzbXoRvOPygew6Ctm51jhj_VDgmJf/view?usp=share_link" TargetMode="External"/><Relationship Id="rId1112" Type="http://schemas.openxmlformats.org/officeDocument/2006/relationships/hyperlink" Target="https://drive.google.com/file/d/1Kgt4hs0yWiQdFcg4jEvhCG8LXDujlQ5n/view?usp=drive_link" TargetMode="External"/><Relationship Id="rId1557" Type="http://schemas.openxmlformats.org/officeDocument/2006/relationships/hyperlink" Target="https://drive.google.com/file/d/1aJX-5B-I0HHh2TGxJJFCKaKqaVS675-w/view?usp=drive_link" TargetMode="External"/><Relationship Id="rId1764" Type="http://schemas.openxmlformats.org/officeDocument/2006/relationships/hyperlink" Target="https://drive.google.com/file/d/1J56drlenjBfxVpt3_fAWXASQ4NvwCKgd/view?usp=drive_link" TargetMode="External"/><Relationship Id="rId56" Type="http://schemas.openxmlformats.org/officeDocument/2006/relationships/hyperlink" Target="https://drive.google.com/file/d/18Kf75sk8UvwZ4kYWRjyYdYbGd5lObMT3/view?usp=sharing" TargetMode="External"/><Relationship Id="rId1417" Type="http://schemas.openxmlformats.org/officeDocument/2006/relationships/hyperlink" Target="https://drive.google.com/file/d/1MTCfovWnKPjmTLill4n1_6lB8IGhUk_5/view?usp=drive_link" TargetMode="External"/><Relationship Id="rId1624" Type="http://schemas.openxmlformats.org/officeDocument/2006/relationships/hyperlink" Target="https://drive.google.com/file/d/1GWx1SHn9B3yEIBzDpdMVELfy7GWW1-yd/view?usp=drive_link" TargetMode="External"/><Relationship Id="rId1831" Type="http://schemas.openxmlformats.org/officeDocument/2006/relationships/hyperlink" Target="https://drive.google.com/file/d/1aA8CQkiop5OCyT6om5Sxkvv3WiW3W31-/view?usp=drive_link" TargetMode="External"/><Relationship Id="rId272" Type="http://schemas.openxmlformats.org/officeDocument/2006/relationships/hyperlink" Target="https://drive.google.com/file/d/1lPqyOXriZxs99DenWAVpeAObOuplPu1F/view?usp=sharing" TargetMode="External"/><Relationship Id="rId577" Type="http://schemas.openxmlformats.org/officeDocument/2006/relationships/hyperlink" Target="https://drive.google.com/file/d/1ouR-tydrlg8wvLtLGYqf0aFzBk7Iqy_M/view?usp=sharing" TargetMode="External"/><Relationship Id="rId132" Type="http://schemas.openxmlformats.org/officeDocument/2006/relationships/hyperlink" Target="https://drive.google.com/file/d/1_BkTYy4bX9lconJpKICDHq_BBHl2HTLH/view?usp=sharing" TargetMode="External"/><Relationship Id="rId784" Type="http://schemas.openxmlformats.org/officeDocument/2006/relationships/hyperlink" Target="https://drive.google.com/file/d/1-xEZGhwW21TGA9dVwv8cbQ-ja04IGTzD/view?usp=share_link" TargetMode="External"/><Relationship Id="rId991" Type="http://schemas.openxmlformats.org/officeDocument/2006/relationships/hyperlink" Target="https://drive.google.com/file/d/1L3nPhAyciI5flF3rToC-NmYc1T1Q7E9n/view?usp=drive_link" TargetMode="External"/><Relationship Id="rId1067" Type="http://schemas.openxmlformats.org/officeDocument/2006/relationships/hyperlink" Target="https://drive.google.com/file/d/1cjikCYtq7-ACRvDnJ7_T04R6w9j9CW04/view?usp=drive_link" TargetMode="External"/><Relationship Id="rId437" Type="http://schemas.openxmlformats.org/officeDocument/2006/relationships/hyperlink" Target="https://drive.google.com/file/d/1kYDBuGaukxhOioMYjmc8CFunPHrB57BL/view?usp=sharing" TargetMode="External"/><Relationship Id="rId644" Type="http://schemas.openxmlformats.org/officeDocument/2006/relationships/hyperlink" Target="https://drive.google.com/file/d/1YoY2YEIvUuMaOaiuCjISDcwfILcN-rwh/view?usp=sharing" TargetMode="External"/><Relationship Id="rId851" Type="http://schemas.openxmlformats.org/officeDocument/2006/relationships/hyperlink" Target="https://drive.google.com/file/d/1ueGE4paw92yfoCCdBzwpIBjaSzJYeRx7/view?usp=share_link" TargetMode="External"/><Relationship Id="rId1274" Type="http://schemas.openxmlformats.org/officeDocument/2006/relationships/hyperlink" Target="https://drive.google.com/file/d/1mrYbAj5Y-0WpO7spSQA0Lk47UvraWBAh/view?usp=drive_link" TargetMode="External"/><Relationship Id="rId1481" Type="http://schemas.openxmlformats.org/officeDocument/2006/relationships/hyperlink" Target="https://drive.google.com/file/d/17KHXa4Tm2J71dKTm4udl-xzTFU_Hm1hG/view?usp=drive_link" TargetMode="External"/><Relationship Id="rId1579" Type="http://schemas.openxmlformats.org/officeDocument/2006/relationships/hyperlink" Target="https://drive.google.com/file/d/1DvJedePiqKMbXveYCcDwXjFiLijfFrKy/view?usp=drive_link" TargetMode="External"/><Relationship Id="rId504" Type="http://schemas.openxmlformats.org/officeDocument/2006/relationships/hyperlink" Target="https://drive.google.com/file/d/10sM7MC2-ZTVbV-rHUGYTJa02rH926tAU/view?usp=sharing" TargetMode="External"/><Relationship Id="rId711" Type="http://schemas.openxmlformats.org/officeDocument/2006/relationships/hyperlink" Target="https://drive.google.com/file/d/1nzaGzCczT-9p0rjf5Dv1egfEJVAgNUc4/view?usp=share_link" TargetMode="External"/><Relationship Id="rId949" Type="http://schemas.openxmlformats.org/officeDocument/2006/relationships/hyperlink" Target="https://drive.google.com/file/d/1yujDXOslv1B2wwjiDdKedGnnrCdGp46t/view?usp=sharing" TargetMode="External"/><Relationship Id="rId1134" Type="http://schemas.openxmlformats.org/officeDocument/2006/relationships/hyperlink" Target="https://drive.google.com/file/d/1LUKtV5lN9utUgcz8K3PHyKAG-c5-qHlP/view?usp=drive_link" TargetMode="External"/><Relationship Id="rId1341" Type="http://schemas.openxmlformats.org/officeDocument/2006/relationships/hyperlink" Target="https://drive.google.com/file/d/1_cULMuaiFFXcP0SzhL6pWF_yTg9K3CY1/view?usp=drive_link" TargetMode="External"/><Relationship Id="rId1786" Type="http://schemas.openxmlformats.org/officeDocument/2006/relationships/hyperlink" Target="https://drive.google.com/file/d/1BSigfrfolDostbI8u6JTrC29BjIWVHgZ/view?usp=drive_link" TargetMode="External"/><Relationship Id="rId78" Type="http://schemas.openxmlformats.org/officeDocument/2006/relationships/hyperlink" Target="https://drive.google.com/file/d/1JjHKaXgSZlWRmK981JrMIeKsVy5WbWAO/view?usp=sharing" TargetMode="External"/><Relationship Id="rId809" Type="http://schemas.openxmlformats.org/officeDocument/2006/relationships/hyperlink" Target="https://drive.google.com/file/d/1g8cJIcvgUtr0jvo97i2QyBwwLnRacOr5/view?usp=share_link" TargetMode="External"/><Relationship Id="rId1201" Type="http://schemas.openxmlformats.org/officeDocument/2006/relationships/hyperlink" Target="https://drive.google.com/file/d/1V9iau1Cv4yupbnY-JpNQFAi-kwWgCIfA/view?usp=drive_link" TargetMode="External"/><Relationship Id="rId1439" Type="http://schemas.openxmlformats.org/officeDocument/2006/relationships/hyperlink" Target="https://drive.google.com/file/d/1bjv1L2JnM2Cerhc1nN9-DKLn-5A0daCE/view?usp=drive_link" TargetMode="External"/><Relationship Id="rId1646" Type="http://schemas.openxmlformats.org/officeDocument/2006/relationships/hyperlink" Target="https://drive.google.com/file/d/15osXqgfQCAXEDqSPyk2XkVgkeDwwUiOo/view?usp=drive_link" TargetMode="External"/><Relationship Id="rId1853" Type="http://schemas.openxmlformats.org/officeDocument/2006/relationships/hyperlink" Target="https://drive.google.com/file/d/1U-KH_eK5FC3x_MmtGclk9XOygEU1jcUz/view?usp=drive_link" TargetMode="External"/><Relationship Id="rId1506" Type="http://schemas.openxmlformats.org/officeDocument/2006/relationships/hyperlink" Target="https://drive.google.com/file/d/1NOzO8_1yE7YMnQSLz1lWhM4Cj1_uo5kM/view?usp=drive_link" TargetMode="External"/><Relationship Id="rId1713" Type="http://schemas.openxmlformats.org/officeDocument/2006/relationships/hyperlink" Target="https://drive.google.com/file/d/1y-VMzTin37Yi7VhoeKm1IQVHB5G-Nf16/view?usp=drive_link" TargetMode="External"/><Relationship Id="rId294" Type="http://schemas.openxmlformats.org/officeDocument/2006/relationships/hyperlink" Target="https://drive.google.com/file/d/1vKeorDIEVQaG1jL16ORc85f0b7XHeBpK/view?usp=sharing" TargetMode="External"/><Relationship Id="rId154" Type="http://schemas.openxmlformats.org/officeDocument/2006/relationships/hyperlink" Target="https://drive.google.com/file/d/1jcFo2YKRLd5OY7d_vwF_KQFshazYQANu/view?usp=sharing" TargetMode="External"/><Relationship Id="rId361" Type="http://schemas.openxmlformats.org/officeDocument/2006/relationships/hyperlink" Target="https://drive.google.com/file/d/1nzngHH1Os4E0IjuIGYRyWjGaKwYi5N2F/view?usp=sharing" TargetMode="External"/><Relationship Id="rId599" Type="http://schemas.openxmlformats.org/officeDocument/2006/relationships/hyperlink" Target="https://drive.google.com/file/d/1t4h2jCG5fOwhUGeaeeacI9oT_XTPc9NC/view?usp=sharing" TargetMode="External"/><Relationship Id="rId459" Type="http://schemas.openxmlformats.org/officeDocument/2006/relationships/hyperlink" Target="https://drive.google.com/file/d/1nHX0GgvWNXM2cPxi3p3LRuAll_oO_CeI/view?usp=sharing" TargetMode="External"/><Relationship Id="rId666" Type="http://schemas.openxmlformats.org/officeDocument/2006/relationships/hyperlink" Target="https://drive.google.com/file/d/1BJ43QJSJlST9vrFhReks0Ab5VbgGyKMa/view?usp=sharing" TargetMode="External"/><Relationship Id="rId873" Type="http://schemas.openxmlformats.org/officeDocument/2006/relationships/hyperlink" Target="https://drive.google.com/file/d/1b0nV90xXUoXVqtjg--qspY-hehJ6Oj_N/view?usp=share_link" TargetMode="External"/><Relationship Id="rId1089" Type="http://schemas.openxmlformats.org/officeDocument/2006/relationships/hyperlink" Target="https://drive.google.com/file/d/1Bbv-ClMprLlYyZgM1cTT_czE4SYkmN1w/view?usp=drive_link" TargetMode="External"/><Relationship Id="rId1296" Type="http://schemas.openxmlformats.org/officeDocument/2006/relationships/hyperlink" Target="https://drive.google.com/file/d/1IzzxECZr45pX9Mcfs0sWipgZbv0FHDVl/view?usp=sharing" TargetMode="External"/><Relationship Id="rId221" Type="http://schemas.openxmlformats.org/officeDocument/2006/relationships/hyperlink" Target="https://drive.google.com/file/d/1uJpszapWWgBnsXN7WdX5G-9jdomk0bVj/view?usp=sharing" TargetMode="External"/><Relationship Id="rId319" Type="http://schemas.openxmlformats.org/officeDocument/2006/relationships/hyperlink" Target="https://drive.google.com/file/d/1kvC4jA-mAe7XvC6GKx_1PN3wxmxKW9Cb/view?usp=sharing" TargetMode="External"/><Relationship Id="rId526" Type="http://schemas.openxmlformats.org/officeDocument/2006/relationships/hyperlink" Target="https://drive.google.com/file/d/11h-Qn8-VbFflJyjWNqbMM2d00Qxq7log/view?usp=sharing" TargetMode="External"/><Relationship Id="rId1156" Type="http://schemas.openxmlformats.org/officeDocument/2006/relationships/hyperlink" Target="https://drive.google.com/file/d/1aIJtOTGXsfoQ_Z6Y8YkLl1Mn2LUqkFoY/view?usp=drive_link" TargetMode="External"/><Relationship Id="rId1363" Type="http://schemas.openxmlformats.org/officeDocument/2006/relationships/hyperlink" Target="https://drive.google.com/file/d/1zuTnCzc1argem6llMfnQUWNeFaaaOvgc/view?usp=drive_link" TargetMode="External"/><Relationship Id="rId733" Type="http://schemas.openxmlformats.org/officeDocument/2006/relationships/hyperlink" Target="https://drive.google.com/file/d/1UUGfph1Q_eAZbOoDY0OZud4jvAitwBaL/view?usp=sharing" TargetMode="External"/><Relationship Id="rId940" Type="http://schemas.openxmlformats.org/officeDocument/2006/relationships/hyperlink" Target="https://drive.google.com/file/d/1WgrWk3FjquRCPOlAd3VvFnRlNwbwRBDA/view?usp=share_link" TargetMode="External"/><Relationship Id="rId1016" Type="http://schemas.openxmlformats.org/officeDocument/2006/relationships/hyperlink" Target="https://drive.google.com/file/d/1vstpLJAtIUoep02S5zpMwwMNPTIfCLOe/view?usp=share_link" TargetMode="External"/><Relationship Id="rId1570" Type="http://schemas.openxmlformats.org/officeDocument/2006/relationships/hyperlink" Target="https://drive.google.com/file/d/1g_pQlqayIllkNQWowsCLZ8FhUkWsUeQU/view?usp=drive_link" TargetMode="External"/><Relationship Id="rId1668" Type="http://schemas.openxmlformats.org/officeDocument/2006/relationships/hyperlink" Target="https://drive.google.com/file/d/1H9JbP9EMw6EJ-yveGC4o-WW-8Tm7SQv5/view?usp=drive_link" TargetMode="External"/><Relationship Id="rId800" Type="http://schemas.openxmlformats.org/officeDocument/2006/relationships/hyperlink" Target="https://drive.google.com/file/d/1YBQO45kCTNb-KeCof-UJsCPjIgMAeDea/view?usp=share_link" TargetMode="External"/><Relationship Id="rId1223" Type="http://schemas.openxmlformats.org/officeDocument/2006/relationships/hyperlink" Target="https://drive.google.com/file/d/1GPPWIBmdusLLdLZUFwstMTooS9smE2d7/view?usp=drive_link" TargetMode="External"/><Relationship Id="rId1430" Type="http://schemas.openxmlformats.org/officeDocument/2006/relationships/hyperlink" Target="https://drive.google.com/file/d/1Wo9oNokyKusvt6aggvW9Wi5e1GQytzbv/view?usp=drive_link" TargetMode="External"/><Relationship Id="rId1528" Type="http://schemas.openxmlformats.org/officeDocument/2006/relationships/hyperlink" Target="https://drive.google.com/file/d/1W055G0XiI5GpGbcRGOEq5FVT-V4bxYbf/view?usp=drive_link" TargetMode="External"/><Relationship Id="rId1735" Type="http://schemas.openxmlformats.org/officeDocument/2006/relationships/hyperlink" Target="https://drive.google.com/file/d/1Ni3RQl5qN5qJ38KAQhDxtZPIMrpi4oQN/view?usp=drive_link" TargetMode="External"/><Relationship Id="rId27" Type="http://schemas.openxmlformats.org/officeDocument/2006/relationships/hyperlink" Target="https://drive.google.com/file/d/18DPS_Z1dgjfBrmujrxiCt_zaPjc_4U54/view?usp=sharing" TargetMode="External"/><Relationship Id="rId1802" Type="http://schemas.openxmlformats.org/officeDocument/2006/relationships/hyperlink" Target="https://drive.google.com/file/d/1r9tjSVPtf1t9RTf2Y6UlXrtGCT6RhMkB/view?usp=drive_link" TargetMode="External"/><Relationship Id="rId176" Type="http://schemas.openxmlformats.org/officeDocument/2006/relationships/hyperlink" Target="https://drive.google.com/file/d/1ZpdmAICQo5JvmQPIna46rPXJgWhI64-L/view?usp=sharing" TargetMode="External"/><Relationship Id="rId383" Type="http://schemas.openxmlformats.org/officeDocument/2006/relationships/hyperlink" Target="https://drive.google.com/file/d/18QIN6kN3dzTNjUN33FFRHA09RTpTgUy2/view?usp=sharing" TargetMode="External"/><Relationship Id="rId590" Type="http://schemas.openxmlformats.org/officeDocument/2006/relationships/hyperlink" Target="https://drive.google.com/file/d/1lTdYDtdiCvVvc3TAmkyBQGBJL2J0s7pT/view?usp=sharing" TargetMode="External"/><Relationship Id="rId243" Type="http://schemas.openxmlformats.org/officeDocument/2006/relationships/hyperlink" Target="https://drive.google.com/file/d/1jKBINxHYvk9KKA9AaRUMSL1wtbFSq-q4/view?usp=sharing" TargetMode="External"/><Relationship Id="rId450" Type="http://schemas.openxmlformats.org/officeDocument/2006/relationships/hyperlink" Target="https://drive.google.com/file/d/1MFwPIkxQZ2zkebIGbguPf7VC_AUISHgx/view?usp=sharing" TargetMode="External"/><Relationship Id="rId688" Type="http://schemas.openxmlformats.org/officeDocument/2006/relationships/hyperlink" Target="https://drive.google.com/file/d/1LyD3TqdpSd4kymcbvrEfIaq5uMDLIfud/view?usp=sharing" TargetMode="External"/><Relationship Id="rId895" Type="http://schemas.openxmlformats.org/officeDocument/2006/relationships/hyperlink" Target="https://drive.google.com/file/d/1MgTHHm7YYaX5YZiQSeulpPA7q2pT088K/view?usp=share_link" TargetMode="External"/><Relationship Id="rId1080" Type="http://schemas.openxmlformats.org/officeDocument/2006/relationships/hyperlink" Target="https://drive.google.com/file/d/16Dl9Sgbdc1wevVF3H5dgz9wQSucgNGTV/view?usp=sharing" TargetMode="External"/><Relationship Id="rId103" Type="http://schemas.openxmlformats.org/officeDocument/2006/relationships/hyperlink" Target="https://drive.google.com/file/d/1xIgKprhu8xKSTI8DMKzxdF-2ILP3laa9/view?usp=sharing" TargetMode="External"/><Relationship Id="rId310" Type="http://schemas.openxmlformats.org/officeDocument/2006/relationships/hyperlink" Target="https://drive.google.com/file/d/1jalduN9jcUl9Jq-qnQBvPAxXxyMkt-tc/view?usp=sharing" TargetMode="External"/><Relationship Id="rId548" Type="http://schemas.openxmlformats.org/officeDocument/2006/relationships/hyperlink" Target="https://drive.google.com/file/d/1v0GYPahJQJiSMndVOjWFsp7Wx3cpD-1n/view?usp=sharing" TargetMode="External"/><Relationship Id="rId755" Type="http://schemas.openxmlformats.org/officeDocument/2006/relationships/hyperlink" Target="https://drive.google.com/file/d/15W7H020-LQfQUj5Xle6om9V7fxXt-8Ma/view?usp=share_link" TargetMode="External"/><Relationship Id="rId962" Type="http://schemas.openxmlformats.org/officeDocument/2006/relationships/hyperlink" Target="https://drive.google.com/file/d/1J6Kyg49Z7zQLIdi4O2gyp6SgDpYagowZ/view?usp=share_link" TargetMode="External"/><Relationship Id="rId1178" Type="http://schemas.openxmlformats.org/officeDocument/2006/relationships/hyperlink" Target="https://drive.google.com/file/d/1vJHnkYEKEoAKHuRvTdI8gZV4Qu3ucQyY/view?usp=drive_link" TargetMode="External"/><Relationship Id="rId1385" Type="http://schemas.openxmlformats.org/officeDocument/2006/relationships/hyperlink" Target="https://drive.google.com/file/d/1133HL1iMLHX_fgxvnOFIN8t5jUU4Jqok/view?usp=drive_link" TargetMode="External"/><Relationship Id="rId1592" Type="http://schemas.openxmlformats.org/officeDocument/2006/relationships/hyperlink" Target="https://drive.google.com/file/d/1tUGFexZb3jfpR7qj5SESAZWmVdgdnQaU/view?usp=drive_link" TargetMode="External"/><Relationship Id="rId91" Type="http://schemas.openxmlformats.org/officeDocument/2006/relationships/hyperlink" Target="https://drive.google.com/file/d/1f00XQkvwgFHvRK6xIbHCgZRdTtcHbnrp/view?usp=sharing" TargetMode="External"/><Relationship Id="rId408" Type="http://schemas.openxmlformats.org/officeDocument/2006/relationships/hyperlink" Target="https://drive.google.com/file/d/1uYVcR9CDkgWT6FXC4K4QnCd90QTUwFd9/view?usp=sharing" TargetMode="External"/><Relationship Id="rId615" Type="http://schemas.openxmlformats.org/officeDocument/2006/relationships/hyperlink" Target="https://drive.google.com/file/d/1MUSOBYyYoAdsZjNKG_2hUFbbbW-4nsek/view?usp=sharing" TargetMode="External"/><Relationship Id="rId822" Type="http://schemas.openxmlformats.org/officeDocument/2006/relationships/hyperlink" Target="https://drive.google.com/file/d/1kOjGezb13_4pDkUw7qS8zvHHCHZ4LbDP/view?usp=share_link" TargetMode="External"/><Relationship Id="rId1038" Type="http://schemas.openxmlformats.org/officeDocument/2006/relationships/hyperlink" Target="https://drive.google.com/file/d/1v9NZ1BpaAAc_LWJY5LRPzn0Hb3iGwBtE/view?usp=drive_link" TargetMode="External"/><Relationship Id="rId1245" Type="http://schemas.openxmlformats.org/officeDocument/2006/relationships/hyperlink" Target="https://drive.google.com/file/d/17N3-TX3GZjO0WxKV2b2uj0DbDIZHNCv8/view?usp=drive_link" TargetMode="External"/><Relationship Id="rId1452" Type="http://schemas.openxmlformats.org/officeDocument/2006/relationships/hyperlink" Target="https://drive.google.com/file/d/11oYsP9UQ6Y5y4CqH-7UXUbSeapnws9oD/view?usp=drive_link" TargetMode="External"/><Relationship Id="rId1105" Type="http://schemas.openxmlformats.org/officeDocument/2006/relationships/hyperlink" Target="https://drive.google.com/file/d/1sTur6hItVpj25omXmEvQia5RRkQT7Pgp/view?usp=drive_link" TargetMode="External"/><Relationship Id="rId1312" Type="http://schemas.openxmlformats.org/officeDocument/2006/relationships/hyperlink" Target="https://drive.google.com/file/d/1PRn-3A5u9MY46z7a6wChMrL42ewvB0gY/view?usp=sharing" TargetMode="External"/><Relationship Id="rId1757" Type="http://schemas.openxmlformats.org/officeDocument/2006/relationships/hyperlink" Target="https://drive.google.com/file/d/1ixdZawNQ5BKJNxyP1w2mDepfMbX5tm48/view?usp=drive_link" TargetMode="External"/><Relationship Id="rId49" Type="http://schemas.openxmlformats.org/officeDocument/2006/relationships/hyperlink" Target="https://drive.google.com/file/d/1P64NDGvnjClGVu12b6_wk5WQZKC1wRPK/view?usp=sharing" TargetMode="External"/><Relationship Id="rId1617" Type="http://schemas.openxmlformats.org/officeDocument/2006/relationships/hyperlink" Target="https://drive.google.com/file/d/1RTelRmFuk378kjCXFc75M5RjSo2-l0te/view?usp=drive_link" TargetMode="External"/><Relationship Id="rId1824" Type="http://schemas.openxmlformats.org/officeDocument/2006/relationships/hyperlink" Target="https://drive.google.com/file/d/1hNCjtqi7Ht171tgy8fIlDgiE_iBYSPIH/view?usp=sharing" TargetMode="External"/><Relationship Id="rId198" Type="http://schemas.openxmlformats.org/officeDocument/2006/relationships/hyperlink" Target="https://drive.google.com/file/d/1k-njcXboAjxntdwAz0_HSoxFfkb8-bWQ/view?usp=sharing" TargetMode="External"/><Relationship Id="rId265" Type="http://schemas.openxmlformats.org/officeDocument/2006/relationships/hyperlink" Target="https://drive.google.com/file/d/100UhxfXUWtKD9_m0jk2zLD1SoxkGDtE9/view?usp=sharing" TargetMode="External"/><Relationship Id="rId472" Type="http://schemas.openxmlformats.org/officeDocument/2006/relationships/hyperlink" Target="https://drive.google.com/file/d/1cn15NFqs2E5foWxcxg0EENOP6vSDlreO/view?usp=sharing" TargetMode="External"/><Relationship Id="rId125" Type="http://schemas.openxmlformats.org/officeDocument/2006/relationships/hyperlink" Target="https://drive.google.com/file/d/1eyTSwW1HToXIIvRQvUVRexaquK-H8N39/view?usp=sharing" TargetMode="External"/><Relationship Id="rId332" Type="http://schemas.openxmlformats.org/officeDocument/2006/relationships/hyperlink" Target="https://drive.google.com/file/d/1o6cKOkCfmjwvuG5IgTuI-lOS2liTgsaj/view?usp=sharing" TargetMode="External"/><Relationship Id="rId777" Type="http://schemas.openxmlformats.org/officeDocument/2006/relationships/hyperlink" Target="https://drive.google.com/file/d/1hUiePx-KgPsxAoTlc4FUNHJVCDQCWkH1/view?usp=share_link" TargetMode="External"/><Relationship Id="rId984" Type="http://schemas.openxmlformats.org/officeDocument/2006/relationships/hyperlink" Target="https://drive.google.com/file/d/1yIez5BaCqnVqGNuxJdOWMOtynslvfccg/view?usp=drive_link" TargetMode="External"/><Relationship Id="rId637" Type="http://schemas.openxmlformats.org/officeDocument/2006/relationships/hyperlink" Target="https://drive.google.com/file/d/1ZXWl15pjdQimUijQJCkFyzrPRvv3iH79/view?usp=sharing" TargetMode="External"/><Relationship Id="rId844" Type="http://schemas.openxmlformats.org/officeDocument/2006/relationships/hyperlink" Target="https://drive.google.com/file/d/122K6FaTg-qeHcrc1YoSs_aKGN8U4wUW_/view?usp=share_link" TargetMode="External"/><Relationship Id="rId1267" Type="http://schemas.openxmlformats.org/officeDocument/2006/relationships/hyperlink" Target="https://drive.google.com/file/d/15pjSYyh08UMzMnQXyziBIX7q28s_wiPD/view?usp=share_link" TargetMode="External"/><Relationship Id="rId1474" Type="http://schemas.openxmlformats.org/officeDocument/2006/relationships/hyperlink" Target="https://drive.google.com/file/d/1AruCfGIZMFxN40tzE4CI3AVcmTQa4ALa/view?usp=drive_link" TargetMode="External"/><Relationship Id="rId1681" Type="http://schemas.openxmlformats.org/officeDocument/2006/relationships/hyperlink" Target="https://drive.google.com/file/d/1O66EUPE6X32C_GXvL3hmxwuQ1z8NkvLJ/view?usp=drive_link" TargetMode="External"/><Relationship Id="rId704" Type="http://schemas.openxmlformats.org/officeDocument/2006/relationships/hyperlink" Target="https://drive.google.com/file/d/1BuM6IZqCW3CAHeA_Zhz-Uf-hNo3_nAwf/view?usp=sharing" TargetMode="External"/><Relationship Id="rId911" Type="http://schemas.openxmlformats.org/officeDocument/2006/relationships/hyperlink" Target="https://drive.google.com/file/d/18_7YrvMotwB3eNkA-cDSrcVIMSLz-Tw5/view?usp=share_link" TargetMode="External"/><Relationship Id="rId1127" Type="http://schemas.openxmlformats.org/officeDocument/2006/relationships/hyperlink" Target="https://drive.google.com/file/d/1yAD8kfeNWx-VdMOUAxqi8uGZNeVW8AzS/view?usp=drive_link" TargetMode="External"/><Relationship Id="rId1334" Type="http://schemas.openxmlformats.org/officeDocument/2006/relationships/hyperlink" Target="https://drive.google.com/file/d/1XysrW6_ZBIis_k9ehibtuJWvSmg-NGNn/view?usp=sharing" TargetMode="External"/><Relationship Id="rId1541" Type="http://schemas.openxmlformats.org/officeDocument/2006/relationships/hyperlink" Target="https://drive.google.com/file/d/1PnlrO3iNrAdkovcURnkzn6763IJQ5Y7_/view?usp=drive_link" TargetMode="External"/><Relationship Id="rId1779" Type="http://schemas.openxmlformats.org/officeDocument/2006/relationships/hyperlink" Target="https://drive.google.com/file/d/1iMjwR6VApaQ13PS5CQgrVQ7aD0o2zMR_/view?usp=drive_link" TargetMode="External"/><Relationship Id="rId40" Type="http://schemas.openxmlformats.org/officeDocument/2006/relationships/hyperlink" Target="https://drive.google.com/file/d/1sK0_cHLA0RbsKpgQbhvlzgYSMGz1oVZk/view?usp=sharing" TargetMode="External"/><Relationship Id="rId1401" Type="http://schemas.openxmlformats.org/officeDocument/2006/relationships/hyperlink" Target="https://drive.google.com/file/d/1frvDNZhoT2t5mB_wXdlvGBxL1Pba7uCm/view?usp=drive_link" TargetMode="External"/><Relationship Id="rId1639" Type="http://schemas.openxmlformats.org/officeDocument/2006/relationships/hyperlink" Target="https://drive.google.com/file/d/1IifpRF15QXyUw99AMbKEVkiI8xd7TK5R/view?usp=drive_link" TargetMode="External"/><Relationship Id="rId1846" Type="http://schemas.openxmlformats.org/officeDocument/2006/relationships/hyperlink" Target="https://drive.google.com/file/d/1j_adtEy-8Gp1Df1MZ5QKe_TygqyyBLKG/view?usp=drive_link" TargetMode="External"/><Relationship Id="rId1706" Type="http://schemas.openxmlformats.org/officeDocument/2006/relationships/hyperlink" Target="https://drive.google.com/file/d/1fg548L_MiSF-xsJrWNTcD7Qv22SVnF3F/view?usp=drive_link" TargetMode="External"/><Relationship Id="rId287" Type="http://schemas.openxmlformats.org/officeDocument/2006/relationships/hyperlink" Target="https://drive.google.com/file/d/1Kf3ElYyNZunBsb_PQafXw1vpg9JirK3H/view?usp=sharing" TargetMode="External"/><Relationship Id="rId494" Type="http://schemas.openxmlformats.org/officeDocument/2006/relationships/hyperlink" Target="https://drive.google.com/file/d/1nDnHeeO87tHoV70rNye41FzW4xHnEt-3/view?usp=sharing" TargetMode="External"/><Relationship Id="rId147" Type="http://schemas.openxmlformats.org/officeDocument/2006/relationships/hyperlink" Target="https://drive.google.com/file/d/1pm6mkkNlsof_VNUC_FNiSKksVYtgzJhY/view?usp=sharing" TargetMode="External"/><Relationship Id="rId354" Type="http://schemas.openxmlformats.org/officeDocument/2006/relationships/hyperlink" Target="https://drive.google.com/file/d/1gRQJPFgepzPLfSKybGRBBW-d0sRoVIzj/view?usp=sharing" TargetMode="External"/><Relationship Id="rId799" Type="http://schemas.openxmlformats.org/officeDocument/2006/relationships/hyperlink" Target="https://drive.google.com/file/d/13gvEBw-FLm6Pv3HhCCTsB2RNlIpFM958/view?usp=share_link" TargetMode="External"/><Relationship Id="rId1191" Type="http://schemas.openxmlformats.org/officeDocument/2006/relationships/hyperlink" Target="https://drive.google.com/file/d/1eNB1i8__g69man0YaA-xcHge6e3gLftc/view?usp=sharing" TargetMode="External"/><Relationship Id="rId561" Type="http://schemas.openxmlformats.org/officeDocument/2006/relationships/hyperlink" Target="https://drive.google.com/file/d/1Aj80A4HLGUf5fdERtLi9OTnob3rnvKce/view?usp=sharing" TargetMode="External"/><Relationship Id="rId659" Type="http://schemas.openxmlformats.org/officeDocument/2006/relationships/hyperlink" Target="https://drive.google.com/file/d/1-sw_4Ga3egH9MKZ23GTJGJXEIfcGB0eT/view?usp=sharing" TargetMode="External"/><Relationship Id="rId866" Type="http://schemas.openxmlformats.org/officeDocument/2006/relationships/hyperlink" Target="https://drive.google.com/file/d/1rEMgZ_n31mB7STv73eK-4LeQhf5CojDt/view?usp=share_link" TargetMode="External"/><Relationship Id="rId1289" Type="http://schemas.openxmlformats.org/officeDocument/2006/relationships/hyperlink" Target="https://drive.google.com/file/d/11fSGRa4TeoYbh2horvSxGIK_KFn09E5G/view?usp=sharing" TargetMode="External"/><Relationship Id="rId1496" Type="http://schemas.openxmlformats.org/officeDocument/2006/relationships/hyperlink" Target="https://drive.google.com/file/d/1MJ2wVHKF51cGHwGY-RjDmeYxnS0K_Qx-/view?usp=drive_link" TargetMode="External"/><Relationship Id="rId214" Type="http://schemas.openxmlformats.org/officeDocument/2006/relationships/hyperlink" Target="https://drive.google.com/file/d/17DZIfN-UHi8C61a-LgFKFscnWb0IXr4N/view?usp=sharing" TargetMode="External"/><Relationship Id="rId421" Type="http://schemas.openxmlformats.org/officeDocument/2006/relationships/hyperlink" Target="https://drive.google.com/file/d/19jaLi0w0k-W8aP5LI20KZc7vdYLVIhAu/view?usp=sharing" TargetMode="External"/><Relationship Id="rId519" Type="http://schemas.openxmlformats.org/officeDocument/2006/relationships/hyperlink" Target="https://drive.google.com/file/d/138SLeXESNlMcRq2EkkoVo5kQ2kQuzIFo/view?usp=sharing" TargetMode="External"/><Relationship Id="rId1051" Type="http://schemas.openxmlformats.org/officeDocument/2006/relationships/hyperlink" Target="https://drive.google.com/file/d/1yDjaxVlXd0VtC9ugLvWpZDIn5IJX_z4T/view?usp=drive_link" TargetMode="External"/><Relationship Id="rId1149" Type="http://schemas.openxmlformats.org/officeDocument/2006/relationships/hyperlink" Target="https://drive.google.com/file/d/1U-Ffn6Dvf0CAOvmbPIeXrrEDJiNr4LQJ/view?usp=sharing" TargetMode="External"/><Relationship Id="rId1356" Type="http://schemas.openxmlformats.org/officeDocument/2006/relationships/hyperlink" Target="https://drive.google.com/file/d/1JEvgr3dg4R3tGqxJjp9nScyLkbs6c7bA/view?usp=drive_link" TargetMode="External"/><Relationship Id="rId726" Type="http://schemas.openxmlformats.org/officeDocument/2006/relationships/hyperlink" Target="https://drive.google.com/file/d/1zAj3V592UhGB0GjNgec53GhBmIhQ1tuI/view?usp=share_link" TargetMode="External"/><Relationship Id="rId933" Type="http://schemas.openxmlformats.org/officeDocument/2006/relationships/hyperlink" Target="https://drive.google.com/file/d/1kU9Jm3ZD8e1Hw5McrI6I6BIXKGYchP5f/view?usp=share_link" TargetMode="External"/><Relationship Id="rId1009" Type="http://schemas.openxmlformats.org/officeDocument/2006/relationships/hyperlink" Target="https://drive.google.com/file/d/1LkPIPYV-Jj1bFyG2mfrZmuaoctywU4RS/view?usp=drive_link" TargetMode="External"/><Relationship Id="rId1563" Type="http://schemas.openxmlformats.org/officeDocument/2006/relationships/hyperlink" Target="https://drive.google.com/file/d/1eA78j6mlVN6_z5iXNvwsDUWqvUCNuGMF/view?usp=drive_link" TargetMode="External"/><Relationship Id="rId1770" Type="http://schemas.openxmlformats.org/officeDocument/2006/relationships/hyperlink" Target="https://drive.google.com/file/d/1woplRgdJ0Flf00Zam2XxABr6kZfH5dLt/view?usp=drive_link" TargetMode="External"/><Relationship Id="rId1868" Type="http://schemas.openxmlformats.org/officeDocument/2006/relationships/hyperlink" Target="https://drive.google.com/file/d/1DYgJt8k-sxaLaTAq50F-YdoDbKEis5px/view?usp=drive_link" TargetMode="External"/><Relationship Id="rId62" Type="http://schemas.openxmlformats.org/officeDocument/2006/relationships/hyperlink" Target="https://drive.google.com/file/d/1-eWMmczhmRbjcummOGoeoqyefpkYI7Ew/view?usp=sharing" TargetMode="External"/><Relationship Id="rId1216" Type="http://schemas.openxmlformats.org/officeDocument/2006/relationships/hyperlink" Target="https://drive.google.com/file/d/1ZiMPnaex5auHErugAw5Cz6RmE4V3fn7G/view?usp=drive_link" TargetMode="External"/><Relationship Id="rId1423" Type="http://schemas.openxmlformats.org/officeDocument/2006/relationships/hyperlink" Target="https://drive.google.com/file/d/1zvKRrhAud7H2AkaSezNSRUpvcY-v__1F/view?usp=drive_link" TargetMode="External"/><Relationship Id="rId1630" Type="http://schemas.openxmlformats.org/officeDocument/2006/relationships/hyperlink" Target="https://drive.google.com/file/d/1B3zhBqx28JawLgzUM5ETlKr6_7gc1dd8/view?usp=drive_link" TargetMode="External"/><Relationship Id="rId1728" Type="http://schemas.openxmlformats.org/officeDocument/2006/relationships/hyperlink" Target="https://drive.google.com/file/d/1ZSfsIl1K2o_7DbArRFKGf9-zy_4yS8Vm/view?usp=drive_link" TargetMode="External"/><Relationship Id="rId169" Type="http://schemas.openxmlformats.org/officeDocument/2006/relationships/hyperlink" Target="https://drive.google.com/file/d/1U6-341vZ8exZPpmyecZd1cu1Xq_m09K1/view?usp=sharing" TargetMode="External"/><Relationship Id="rId376" Type="http://schemas.openxmlformats.org/officeDocument/2006/relationships/hyperlink" Target="https://drive.google.com/file/d/1bdxse9aKjIqXGlEo6ljTqehR5V8WMaiO/view?usp=sharing" TargetMode="External"/><Relationship Id="rId583" Type="http://schemas.openxmlformats.org/officeDocument/2006/relationships/hyperlink" Target="https://drive.google.com/file/d/1-41tpoKi_SZxQSQqExjKDBp83X0YlHHM/view?usp=sharing" TargetMode="External"/><Relationship Id="rId790" Type="http://schemas.openxmlformats.org/officeDocument/2006/relationships/hyperlink" Target="https://drive.google.com/file/d/16Dl9Sgbdc1wevVF3H5dgz9wQSucgNGTV/view?usp=sharing" TargetMode="External"/><Relationship Id="rId4" Type="http://schemas.openxmlformats.org/officeDocument/2006/relationships/hyperlink" Target="https://drive.google.com/file/d/1dPf0Mk908ctgg8su73tpIORnZePSeIBu/view?usp=sharing" TargetMode="External"/><Relationship Id="rId236" Type="http://schemas.openxmlformats.org/officeDocument/2006/relationships/hyperlink" Target="https://drive.google.com/file/d/1RGxj7MxKTjLX7RspNoVWf9MnwFFjldx_/view?usp=sharing" TargetMode="External"/><Relationship Id="rId443" Type="http://schemas.openxmlformats.org/officeDocument/2006/relationships/hyperlink" Target="https://drive.google.com/file/d/1a9YkYAn4XIR8SVUcvUsYjVUwPkgMhFoN/view?usp=sharing" TargetMode="External"/><Relationship Id="rId650" Type="http://schemas.openxmlformats.org/officeDocument/2006/relationships/hyperlink" Target="https://drive.google.com/file/d/1QlBJz0Y_Hy9ChjTb4DWqOCk5nAC_goJS/view?usp=sharing" TargetMode="External"/><Relationship Id="rId888" Type="http://schemas.openxmlformats.org/officeDocument/2006/relationships/hyperlink" Target="https://drive.google.com/file/d/1bv6OZDibpzshr9oVwLoZ1OtCSkHlvYqb/view?usp=share_link" TargetMode="External"/><Relationship Id="rId1073" Type="http://schemas.openxmlformats.org/officeDocument/2006/relationships/hyperlink" Target="https://drive.google.com/file/d/1I57DvXwHFHMtLrKutCgp9ojLaIFsvty7/view?usp=drive_link" TargetMode="External"/><Relationship Id="rId1280" Type="http://schemas.openxmlformats.org/officeDocument/2006/relationships/hyperlink" Target="https://drive.google.com/file/d/1UGCUsMe1J6YEl-c7EvvEzxM75u9r4qSC/view?usp=drive_link" TargetMode="External"/><Relationship Id="rId303" Type="http://schemas.openxmlformats.org/officeDocument/2006/relationships/hyperlink" Target="https://drive.google.com/file/d/18hFQgQNKgfO4_jMPernYwoyfjIgqLX_e/view?usp=sharing" TargetMode="External"/><Relationship Id="rId748" Type="http://schemas.openxmlformats.org/officeDocument/2006/relationships/hyperlink" Target="https://drive.google.com/file/d/1XysrW6_ZBIis_k9ehibtuJWvSmg-NGNn/view?usp=sharing" TargetMode="External"/><Relationship Id="rId955" Type="http://schemas.openxmlformats.org/officeDocument/2006/relationships/hyperlink" Target="https://drive.google.com/file/d/1widSjwcAi6OK2naRHm9RR_-Btcyo4VY9/view?usp=share_link" TargetMode="External"/><Relationship Id="rId1140" Type="http://schemas.openxmlformats.org/officeDocument/2006/relationships/hyperlink" Target="https://drive.google.com/file/d/1UN4wqgVX4SXvlub3C5WTzKd40UVt8kNP/view?usp=share_link" TargetMode="External"/><Relationship Id="rId1378" Type="http://schemas.openxmlformats.org/officeDocument/2006/relationships/hyperlink" Target="https://drive.google.com/file/d/12nQxNpWC-agqGBNWy9_kjntcb0ELVH64/view?usp=sharing" TargetMode="External"/><Relationship Id="rId1585" Type="http://schemas.openxmlformats.org/officeDocument/2006/relationships/hyperlink" Target="https://drive.google.com/file/d/1DvJedePiqKMbXveYCcDwXjFiLijfFrKy/view?usp=drive_link" TargetMode="External"/><Relationship Id="rId1792" Type="http://schemas.openxmlformats.org/officeDocument/2006/relationships/hyperlink" Target="https://drive.google.com/file/d/17JsxMF4vsYa423ltxvypDT3cTKFGZxmi/view?usp=drive_link" TargetMode="External"/><Relationship Id="rId84" Type="http://schemas.openxmlformats.org/officeDocument/2006/relationships/hyperlink" Target="https://drive.google.com/file/d/1eW3mkr2XnpofnlnMbKp--Xk6y5f9ESHY/view?usp=sharing" TargetMode="External"/><Relationship Id="rId510" Type="http://schemas.openxmlformats.org/officeDocument/2006/relationships/hyperlink" Target="https://drive.google.com/file/d/1Nf8-5k2VbQ03LOU65ZglOeKiMn3rsdCx/view?usp=sharing" TargetMode="External"/><Relationship Id="rId608" Type="http://schemas.openxmlformats.org/officeDocument/2006/relationships/hyperlink" Target="https://drive.google.com/file/d/13xjZCLLTSeXD7yXeddbJVCmRjptZ92ge/view?usp=sharing" TargetMode="External"/><Relationship Id="rId815" Type="http://schemas.openxmlformats.org/officeDocument/2006/relationships/hyperlink" Target="https://drive.google.com/file/d/1ISde_OUN8JGKqGb0ggKiMavVN6vRLcOa/view?usp=share_link" TargetMode="External"/><Relationship Id="rId1238" Type="http://schemas.openxmlformats.org/officeDocument/2006/relationships/hyperlink" Target="https://drive.google.com/file/d/11A2wl7WqfQ-LtpdgxzgmFXoeUZNrw6_w/view?usp=drive_link" TargetMode="External"/><Relationship Id="rId1445" Type="http://schemas.openxmlformats.org/officeDocument/2006/relationships/hyperlink" Target="https://drive.google.com/file/d/1_tbVzUuDNasGaJVVRgieLSFYFJrFpxF0/view?usp=drive_link" TargetMode="External"/><Relationship Id="rId1652" Type="http://schemas.openxmlformats.org/officeDocument/2006/relationships/hyperlink" Target="https://drive.google.com/file/d/1HIojxNAyW4fr7JvvJseYBFCdzT4fgNeb/view?usp=drive_link" TargetMode="External"/><Relationship Id="rId1000" Type="http://schemas.openxmlformats.org/officeDocument/2006/relationships/hyperlink" Target="https://drive.google.com/file/d/1xd37Vnyd03nFvAitEsHkP83ZOvNgpVDr/view?usp=drive_link" TargetMode="External"/><Relationship Id="rId1305" Type="http://schemas.openxmlformats.org/officeDocument/2006/relationships/hyperlink" Target="https://drive.google.com/file/d/1XUuffsxHMUkttr8KHJrhKXvWnFHvKvxR/view?usp=drive_link" TargetMode="External"/><Relationship Id="rId1512" Type="http://schemas.openxmlformats.org/officeDocument/2006/relationships/hyperlink" Target="https://drive.google.com/file/d/1eo6o7SZ7ljM05Kt8Qrhhl7d6HMg5nqxM/view?usp=drive_link" TargetMode="External"/><Relationship Id="rId1817" Type="http://schemas.openxmlformats.org/officeDocument/2006/relationships/hyperlink" Target="https://drive.google.com/file/d/15ntVFaFaHyxOwUmmfMgTWXfXyur1_WAV/view?usp=drive_link" TargetMode="External"/><Relationship Id="rId11" Type="http://schemas.openxmlformats.org/officeDocument/2006/relationships/hyperlink" Target="https://drive.google.com/file/d/1KIdk9_LMsn1TIU0oYSP7ryLUtBk0TL5P/view?usp=sharing" TargetMode="External"/><Relationship Id="rId398" Type="http://schemas.openxmlformats.org/officeDocument/2006/relationships/hyperlink" Target="https://drive.google.com/file/d/1GUAU-8p7cykmUHtkg6RxCM75m3rxXIAN/view?usp=sharing" TargetMode="External"/><Relationship Id="rId160" Type="http://schemas.openxmlformats.org/officeDocument/2006/relationships/hyperlink" Target="https://drive.google.com/file/d/1UTJoeDI-I9653MalxmEt4B2KL5jTpqIw/view?usp=sharing" TargetMode="External"/><Relationship Id="rId258" Type="http://schemas.openxmlformats.org/officeDocument/2006/relationships/hyperlink" Target="https://drive.google.com/file/d/1iChLQ2XwmynT-nJk3myASDhp2EqJBk_-/view?usp=sharing" TargetMode="External"/><Relationship Id="rId465" Type="http://schemas.openxmlformats.org/officeDocument/2006/relationships/hyperlink" Target="https://drive.google.com/file/d/1B3NEmQBvFFI0OoonuBbfRlGPxAVJ4-QM/view?usp=sharing" TargetMode="External"/><Relationship Id="rId672" Type="http://schemas.openxmlformats.org/officeDocument/2006/relationships/hyperlink" Target="https://drive.google.com/file/d/18-gJmhThHDPlBElwog5jJFCVFNPERu6w/view?usp=sharing" TargetMode="External"/><Relationship Id="rId1095" Type="http://schemas.openxmlformats.org/officeDocument/2006/relationships/hyperlink" Target="https://drive.google.com/file/d/1Jd_7ExBzKACkVKRPBZmEHQAcOdHTIAij/view?usp=drive_link" TargetMode="External"/><Relationship Id="rId118" Type="http://schemas.openxmlformats.org/officeDocument/2006/relationships/hyperlink" Target="https://drive.google.com/file/d/1EII1zb4jehmO210BaLElQgCx3v5bMaRI/view?usp=sharing" TargetMode="External"/><Relationship Id="rId325" Type="http://schemas.openxmlformats.org/officeDocument/2006/relationships/hyperlink" Target="https://drive.google.com/file/d/1b5K_3YEiTERAm-xrDx2-76aD1n_G5p3Y/view?usp=sharing" TargetMode="External"/><Relationship Id="rId532" Type="http://schemas.openxmlformats.org/officeDocument/2006/relationships/hyperlink" Target="https://drive.google.com/file/d/1CWw3VhjK1Qh7ixbDA_fgsEwHmpKu5pjy/view?usp=sharing" TargetMode="External"/><Relationship Id="rId977" Type="http://schemas.openxmlformats.org/officeDocument/2006/relationships/hyperlink" Target="https://drive.google.com/file/d/1yv9PP-xsoeCM0jItI5LFUQXPDkSDlsS0/view?usp=drive_link" TargetMode="External"/><Relationship Id="rId1162" Type="http://schemas.openxmlformats.org/officeDocument/2006/relationships/hyperlink" Target="https://drive.google.com/file/d/1WnmN2qkenw_F75P5adbLGUiriUJ29M8G/view?usp=drive_link" TargetMode="External"/><Relationship Id="rId837" Type="http://schemas.openxmlformats.org/officeDocument/2006/relationships/hyperlink" Target="https://drive.google.com/file/d/1K8_SkipZ9N0WNFPKJDnCDpfhZMLBiTJS/view?usp=share_link" TargetMode="External"/><Relationship Id="rId1022" Type="http://schemas.openxmlformats.org/officeDocument/2006/relationships/hyperlink" Target="https://drive.google.com/file/d/1WWaWtU-81YWgrVUNx64GSvwekZjDHv0h/view?usp=drive_link" TargetMode="External"/><Relationship Id="rId1467" Type="http://schemas.openxmlformats.org/officeDocument/2006/relationships/hyperlink" Target="https://drive.google.com/file/d/176yuY6r3TjkM1MNECov-PaKXlhgD91Lq/view?usp=drive_link" TargetMode="External"/><Relationship Id="rId1674" Type="http://schemas.openxmlformats.org/officeDocument/2006/relationships/hyperlink" Target="https://drive.google.com/file/d/1q135a9bI7-DmAyyPVPixhOpeJH-Aq8xM/view?usp=drive_link" TargetMode="External"/><Relationship Id="rId904" Type="http://schemas.openxmlformats.org/officeDocument/2006/relationships/hyperlink" Target="https://drive.google.com/file/d/11AIEBvp9EqzcJXiNrQbwoh5Hc1CRlcEV/view?usp=share_link" TargetMode="External"/><Relationship Id="rId1327" Type="http://schemas.openxmlformats.org/officeDocument/2006/relationships/hyperlink" Target="https://drive.google.com/file/d/1paPA5TT2ECAy2H-YSSAg9lEcBZtFj7W8/view?usp=drive_link" TargetMode="External"/><Relationship Id="rId1534" Type="http://schemas.openxmlformats.org/officeDocument/2006/relationships/hyperlink" Target="https://drive.google.com/file/d/1DvdcmSu2IPPRmf5uCtUAPdnhfTa3qv9x/view?usp=drive_link" TargetMode="External"/><Relationship Id="rId1741" Type="http://schemas.openxmlformats.org/officeDocument/2006/relationships/hyperlink" Target="https://drive.google.com/file/d/1cJKwu1w1zrgREG34LPm3R-jRcxxz2RCS/view?usp=drive_link" TargetMode="External"/><Relationship Id="rId33" Type="http://schemas.openxmlformats.org/officeDocument/2006/relationships/hyperlink" Target="https://drive.google.com/file/d/1uBwDNuwyxWmH_lrh4nrXozcnwnBOa1vX/view?usp=sharing" TargetMode="External"/><Relationship Id="rId1601" Type="http://schemas.openxmlformats.org/officeDocument/2006/relationships/hyperlink" Target="https://drive.google.com/file/d/1BbtQdgaShoqgiMlXgz-qaotOsjoJQoD-/view?usp=drive_link" TargetMode="External"/><Relationship Id="rId1839" Type="http://schemas.openxmlformats.org/officeDocument/2006/relationships/hyperlink" Target="https://drive.google.com/file/d/1JdxXBuspA-13EyCkPn-kl4x7YYB23DBe/view?usp=drive_link" TargetMode="External"/><Relationship Id="rId182" Type="http://schemas.openxmlformats.org/officeDocument/2006/relationships/hyperlink" Target="https://drive.google.com/file/d/10SoDs9_GAnFkaU8jIuBucicM_NnCHRBU/view?usp=sharing" TargetMode="External"/><Relationship Id="rId487" Type="http://schemas.openxmlformats.org/officeDocument/2006/relationships/hyperlink" Target="https://drive.google.com/file/d/1tY5dL5qmLKCdJHmAproFO0rXqlPe6jJD/view?usp=sharing" TargetMode="External"/><Relationship Id="rId694" Type="http://schemas.openxmlformats.org/officeDocument/2006/relationships/hyperlink" Target="https://drive.google.com/file/d/1X_UCxZfcwzkgb5I0I72hjODw9WsTzz5b/view?usp=sharing" TargetMode="External"/><Relationship Id="rId347" Type="http://schemas.openxmlformats.org/officeDocument/2006/relationships/hyperlink" Target="https://drive.google.com/file/d/1Q7TlxP12bSxr7moluVdcYeD3mUf3if6B/view?usp=sharing" TargetMode="External"/><Relationship Id="rId999" Type="http://schemas.openxmlformats.org/officeDocument/2006/relationships/hyperlink" Target="https://drive.google.com/file/d/1lG-7yFiw5m-cxMx5E-xaif8YfZSok0QD/view?usp=drive_link" TargetMode="External"/><Relationship Id="rId1184" Type="http://schemas.openxmlformats.org/officeDocument/2006/relationships/hyperlink" Target="https://drive.google.com/file/d/1h5Jp2fX43lkTTeGl2FK5KGmaSJxOum2K/view?usp=drive_link" TargetMode="External"/><Relationship Id="rId554" Type="http://schemas.openxmlformats.org/officeDocument/2006/relationships/hyperlink" Target="https://drive.google.com/file/d/1c0VNBsqcL5OdRXobaXBd8RtHeuz_tXRN/view?usp=sharing" TargetMode="External"/><Relationship Id="rId761" Type="http://schemas.openxmlformats.org/officeDocument/2006/relationships/hyperlink" Target="https://drive.google.com/file/d/1rPVqDt7G6ThCtcep4lxkrxhGSz4w1GvS/view?usp=share_link" TargetMode="External"/><Relationship Id="rId859" Type="http://schemas.openxmlformats.org/officeDocument/2006/relationships/hyperlink" Target="https://drive.google.com/file/d/1uOAaCdn0l2bY5Qj_egCJAu6xmIf7NGLN/view?usp=share_link" TargetMode="External"/><Relationship Id="rId1391" Type="http://schemas.openxmlformats.org/officeDocument/2006/relationships/hyperlink" Target="https://drive.google.com/file/d/1RqW98PcChoHi7oKfydjzD7oePGsN_Voi/view?usp=drive_link" TargetMode="External"/><Relationship Id="rId1489" Type="http://schemas.openxmlformats.org/officeDocument/2006/relationships/hyperlink" Target="https://drive.google.com/file/d/1wGmKBOVxUHsd6bfe2cgsCIcrRMY2pCMM/view?usp=drive_link" TargetMode="External"/><Relationship Id="rId1696" Type="http://schemas.openxmlformats.org/officeDocument/2006/relationships/hyperlink" Target="https://drive.google.com/file/d/1RdLzM9uJiSOsMamkRiE7tySqI9n58d2j/view?usp=drive_link" TargetMode="External"/><Relationship Id="rId207" Type="http://schemas.openxmlformats.org/officeDocument/2006/relationships/hyperlink" Target="https://drive.google.com/file/d/1EUHeT6NpFaDog2n4qrTRqnWQ84qqqS93/view?usp=sharing" TargetMode="External"/><Relationship Id="rId414" Type="http://schemas.openxmlformats.org/officeDocument/2006/relationships/hyperlink" Target="https://drive.google.com/file/d/1Hy1j3hT0aOAiy9ggm1fEA7l0OKX9zPJ_/view?usp=sharing" TargetMode="External"/><Relationship Id="rId621" Type="http://schemas.openxmlformats.org/officeDocument/2006/relationships/hyperlink" Target="https://drive.google.com/file/d/1ts7gCj1PtGVQU7gT2_MPqfDVOjeyV17W/view?usp=sharing" TargetMode="External"/><Relationship Id="rId1044" Type="http://schemas.openxmlformats.org/officeDocument/2006/relationships/hyperlink" Target="https://drive.google.com/file/d/1Y__1-KhdmnH7rkre0_57uufK6CdFW_Wk/view?usp=drive_link" TargetMode="External"/><Relationship Id="rId1251" Type="http://schemas.openxmlformats.org/officeDocument/2006/relationships/hyperlink" Target="https://drive.google.com/file/d/1eA78j6mlVN6_z5iXNvwsDUWqvUCNuGMF/view?usp=drive_link" TargetMode="External"/><Relationship Id="rId1349" Type="http://schemas.openxmlformats.org/officeDocument/2006/relationships/hyperlink" Target="https://drive.google.com/file/d/1axVqAwdVRu9iUk_EL4BBWPD5G4ZsEhnw/view?usp=drive_link" TargetMode="External"/><Relationship Id="rId719" Type="http://schemas.openxmlformats.org/officeDocument/2006/relationships/hyperlink" Target="https://drive.google.com/file/d/1HsqNtuYrHsrs34mDk8zkW7uTcMYfh0SI/view?usp=share_link" TargetMode="External"/><Relationship Id="rId926" Type="http://schemas.openxmlformats.org/officeDocument/2006/relationships/hyperlink" Target="https://drive.google.com/file/d/104LwvXj4hf8ARXAf4gkLrASOG2KnV1WM/view?usp=share_link" TargetMode="External"/><Relationship Id="rId1111" Type="http://schemas.openxmlformats.org/officeDocument/2006/relationships/hyperlink" Target="https://drive.google.com/file/d/1DlAulBjXzPpFzh49BMzLNVQxUpfY84XM/view?usp=drive_link" TargetMode="External"/><Relationship Id="rId1556" Type="http://schemas.openxmlformats.org/officeDocument/2006/relationships/hyperlink" Target="https://drive.google.com/file/d/1VXZ9uTnHG62Z0thi69ORtqguAJq50ec_/view?usp=drive_link" TargetMode="External"/><Relationship Id="rId1763" Type="http://schemas.openxmlformats.org/officeDocument/2006/relationships/hyperlink" Target="https://drive.google.com/file/d/1hLZ5NsprMS_zd29tUqRj1VjXu6b2J6uJ/view?usp=drive_link" TargetMode="External"/><Relationship Id="rId55" Type="http://schemas.openxmlformats.org/officeDocument/2006/relationships/hyperlink" Target="https://drive.google.com/file/d/1og5H0k1j55Y9ELpwTwA3C9O2Eayu5Hn9/view?usp=sharing" TargetMode="External"/><Relationship Id="rId1209" Type="http://schemas.openxmlformats.org/officeDocument/2006/relationships/hyperlink" Target="https://drive.google.com/file/d/1DFft3GDuqmgKQ-yxySX0INUcJKhFmX9o/view?usp=drive_link" TargetMode="External"/><Relationship Id="rId1416" Type="http://schemas.openxmlformats.org/officeDocument/2006/relationships/hyperlink" Target="https://drive.google.com/file/d/1Z_riwWQlMnHu_HMcETrj6HtfI0UoVr2L/view?usp=drive_link" TargetMode="External"/><Relationship Id="rId1623" Type="http://schemas.openxmlformats.org/officeDocument/2006/relationships/hyperlink" Target="https://drive.google.com/file/d/1GoCVSYHQxWE5E3t58ExB94ez3GKd9T_j/view?usp=drive_link" TargetMode="External"/><Relationship Id="rId1830" Type="http://schemas.openxmlformats.org/officeDocument/2006/relationships/hyperlink" Target="https://drive.google.com/file/d/1NNeTS-GwRn18hVxk8BkCPwAveF3KlZCa/view?usp=drive_link" TargetMode="External"/><Relationship Id="rId271" Type="http://schemas.openxmlformats.org/officeDocument/2006/relationships/hyperlink" Target="https://drive.google.com/file/d/1K15sM2DdSH5xAxuQwRG2hn6WNhtRqkLi/view?usp=sharing" TargetMode="External"/><Relationship Id="rId66" Type="http://schemas.openxmlformats.org/officeDocument/2006/relationships/hyperlink" Target="https://drive.google.com/file/d/1GQBssqWUbq7uZvUSnK8mHniTvx1ShVm0/view?usp=sharing" TargetMode="External"/><Relationship Id="rId131" Type="http://schemas.openxmlformats.org/officeDocument/2006/relationships/hyperlink" Target="https://drive.google.com/file/d/1dsm55eMWGvGoJ-CROTTZEvJl84YFyTBb/view?usp=sharing" TargetMode="External"/><Relationship Id="rId369" Type="http://schemas.openxmlformats.org/officeDocument/2006/relationships/hyperlink" Target="https://drive.google.com/file/d/1Qr-UEArD9-Yh0OoyB-uzuSVwhEXQKP-6/view?usp=sharing" TargetMode="External"/><Relationship Id="rId576" Type="http://schemas.openxmlformats.org/officeDocument/2006/relationships/hyperlink" Target="https://drive.google.com/file/d/1YQ8rA4ndWcQqWyKBWph_vc-1eLT-SezH/view?usp=sharing" TargetMode="External"/><Relationship Id="rId783" Type="http://schemas.openxmlformats.org/officeDocument/2006/relationships/hyperlink" Target="https://drive.google.com/file/d/1CKqZLW5b9HDweDKABikL2csgrcvJN0vq/view?usp=share_link" TargetMode="External"/><Relationship Id="rId990" Type="http://schemas.openxmlformats.org/officeDocument/2006/relationships/hyperlink" Target="https://drive.google.com/file/d/1PO_b6Y03Qsc-wrcF2DAKVsoBIkpjlRsy/view?usp=drive_link" TargetMode="External"/><Relationship Id="rId1427" Type="http://schemas.openxmlformats.org/officeDocument/2006/relationships/hyperlink" Target="https://drive.google.com/file/d/1vhmETUXAlFO8mTygZyNLVl9EbxVIrtKd/view?usp=drive_link" TargetMode="External"/><Relationship Id="rId1634" Type="http://schemas.openxmlformats.org/officeDocument/2006/relationships/hyperlink" Target="https://drive.google.com/file/d/1w27SoETyLbCJOTK3SdOiJhcy47SYjYPK/view?usp=drive_link" TargetMode="External"/><Relationship Id="rId1841" Type="http://schemas.openxmlformats.org/officeDocument/2006/relationships/hyperlink" Target="https://drive.google.com/file/d/1aZzJ4rsNRNAIsvQQ80C6ZjVIu74ulPwZ/view?usp=drive_link" TargetMode="External"/><Relationship Id="rId229" Type="http://schemas.openxmlformats.org/officeDocument/2006/relationships/hyperlink" Target="https://drive.google.com/file/d/1S1OFrBrLsofPOw5VMIFdBK580A-pOB_1/view?usp=sharing" TargetMode="External"/><Relationship Id="rId436" Type="http://schemas.openxmlformats.org/officeDocument/2006/relationships/hyperlink" Target="https://drive.google.com/file/d/1TjkhLQ2tTyG-NfphLQu2g-A7SqDDFU1M/view?usp=sharing" TargetMode="External"/><Relationship Id="rId643" Type="http://schemas.openxmlformats.org/officeDocument/2006/relationships/hyperlink" Target="https://drive.google.com/file/d/176_FuntWw3ZypVmDrzWagmUXHR6A7gOF/view?usp=sharing" TargetMode="External"/><Relationship Id="rId1066" Type="http://schemas.openxmlformats.org/officeDocument/2006/relationships/hyperlink" Target="https://drive.google.com/file/d/1Py0ZD07f16fHAHcm4b05s_Sfp4s4iiu2/view?usp=drive_link" TargetMode="External"/><Relationship Id="rId1273" Type="http://schemas.openxmlformats.org/officeDocument/2006/relationships/hyperlink" Target="https://drive.google.com/file/d/1KN-RXgoRaqFCdLMl38q2xqu5BE-Y_Glx/view?usp=drive_link" TargetMode="External"/><Relationship Id="rId1480" Type="http://schemas.openxmlformats.org/officeDocument/2006/relationships/hyperlink" Target="https://drive.google.com/file/d/1Q9mz3lwmif3-2W48-W-MuleTVW26IsPd/view?usp=drive_link" TargetMode="External"/><Relationship Id="rId850" Type="http://schemas.openxmlformats.org/officeDocument/2006/relationships/hyperlink" Target="https://drive.google.com/file/d/1Tn96aa_qEMiEpcMapnfxzW-9yXzdu2pc/view?usp=share_link" TargetMode="External"/><Relationship Id="rId948" Type="http://schemas.openxmlformats.org/officeDocument/2006/relationships/hyperlink" Target="https://drive.google.com/file/d/1DsdzrNdp39SfylaGscpdIgZf7u-sU2Zw/view?usp=share_link" TargetMode="External"/><Relationship Id="rId1133" Type="http://schemas.openxmlformats.org/officeDocument/2006/relationships/hyperlink" Target="https://drive.google.com/file/d/1B8tQfuzHQ7JAPNSwFeA8AoSa63iciZU6/view?usp=drive_link" TargetMode="External"/><Relationship Id="rId1578" Type="http://schemas.openxmlformats.org/officeDocument/2006/relationships/hyperlink" Target="https://drive.google.com/file/d/1wG0is7GYm44_PI-eXTqpQ49DNA2GluYd/view?usp=drive_link" TargetMode="External"/><Relationship Id="rId1701" Type="http://schemas.openxmlformats.org/officeDocument/2006/relationships/hyperlink" Target="https://drive.google.com/file/d/18-Bi4HHE2_YOjuAgheMQ0gOWSQFlBKgV/view?usp=drive_link" TargetMode="External"/><Relationship Id="rId1785" Type="http://schemas.openxmlformats.org/officeDocument/2006/relationships/hyperlink" Target="https://drive.google.com/file/d/1LL_lP9M6Z4hOecBOe6qWYL48Kywqk35P/view?usp=drive_link" TargetMode="External"/><Relationship Id="rId77" Type="http://schemas.openxmlformats.org/officeDocument/2006/relationships/hyperlink" Target="https://drive.google.com/file/d/1tjeU5Aja9cVB4GJZOjEjiI5BscZOc_Sj/view?usp=sharing" TargetMode="External"/><Relationship Id="rId282" Type="http://schemas.openxmlformats.org/officeDocument/2006/relationships/hyperlink" Target="https://drive.google.com/file/d/1ON9hikds3yaHO-QlFgEG2rT2sbnuBu4p/view?usp=sharing" TargetMode="External"/><Relationship Id="rId503" Type="http://schemas.openxmlformats.org/officeDocument/2006/relationships/hyperlink" Target="https://drive.google.com/file/d/1VaV6IAs3Ly2aMvlbMB7m0XvJX4w0KgZT/view?usp=sharing" TargetMode="External"/><Relationship Id="rId587" Type="http://schemas.openxmlformats.org/officeDocument/2006/relationships/hyperlink" Target="https://drive.google.com/file/d/1m11ONqK2Mo-mb9-egMpyUP5zS8NJ1-I0/view?usp=sharing" TargetMode="External"/><Relationship Id="rId710" Type="http://schemas.openxmlformats.org/officeDocument/2006/relationships/hyperlink" Target="https://drive.google.com/file/d/1w2Me8n8F3jrLzAtGYOjbbGNHqUClc3wE/view?usp=share_link" TargetMode="External"/><Relationship Id="rId808" Type="http://schemas.openxmlformats.org/officeDocument/2006/relationships/hyperlink" Target="https://drive.google.com/file/d/1Q7TlxP12bSxr7moluVdcYeD3mUf3if6B/view?usp=sharing" TargetMode="External"/><Relationship Id="rId1340" Type="http://schemas.openxmlformats.org/officeDocument/2006/relationships/hyperlink" Target="https://drive.google.com/file/d/1h4T2etY62AOhMrY6apPJ8UGdrhg9eK-1/view?usp=drive_link" TargetMode="External"/><Relationship Id="rId1438" Type="http://schemas.openxmlformats.org/officeDocument/2006/relationships/hyperlink" Target="https://drive.google.com/file/d/1ukKOA7gOlq0h04N-B9vjhCRX9iAbzAvI/view?usp=drive_link" TargetMode="External"/><Relationship Id="rId1645" Type="http://schemas.openxmlformats.org/officeDocument/2006/relationships/hyperlink" Target="https://drive.google.com/file/d/1wBmZDfpS3GhflvR600_LcrkbijAL5YxV/view?usp=drive_link" TargetMode="External"/><Relationship Id="rId8" Type="http://schemas.openxmlformats.org/officeDocument/2006/relationships/hyperlink" Target="https://drive.google.com/file/d/1Q7DA1fCCKsolQ8HFawVvrlCxKCkVFxK7/view?usp=sharing" TargetMode="External"/><Relationship Id="rId142" Type="http://schemas.openxmlformats.org/officeDocument/2006/relationships/hyperlink" Target="https://drive.google.com/file/d/110DVJQ8Pam5uL_NIRzzBj0GMuMpSmB8N/view?usp=sharing" TargetMode="External"/><Relationship Id="rId447" Type="http://schemas.openxmlformats.org/officeDocument/2006/relationships/hyperlink" Target="https://drive.google.com/file/d/1xsb9rEuOA5FX5HhuWJBRP798aK-L72Dc/view?usp=sharing" TargetMode="External"/><Relationship Id="rId794" Type="http://schemas.openxmlformats.org/officeDocument/2006/relationships/hyperlink" Target="https://drive.google.com/file/d/11-V8wpilFWNNUsR4OYviw6l7mpq2e2qh/view?usp=share_link" TargetMode="External"/><Relationship Id="rId1077" Type="http://schemas.openxmlformats.org/officeDocument/2006/relationships/hyperlink" Target="https://drive.google.com/file/d/117opQivc0LVCafyIt6yZnj1T3irPOuZ5/view?usp=drive_link" TargetMode="External"/><Relationship Id="rId1200" Type="http://schemas.openxmlformats.org/officeDocument/2006/relationships/hyperlink" Target="https://drive.google.com/file/d/1MbWkdInz6wgnhGtokz8-Tkt8abaH-a4Z/view?usp=drive_link" TargetMode="External"/><Relationship Id="rId1852" Type="http://schemas.openxmlformats.org/officeDocument/2006/relationships/hyperlink" Target="https://drive.google.com/file/d/1SDZmxWL24t6qBvFoTxlkknXA64pgHSLr/view?usp=drive_link" TargetMode="External"/><Relationship Id="rId654" Type="http://schemas.openxmlformats.org/officeDocument/2006/relationships/hyperlink" Target="https://drive.google.com/file/d/1Gq4gUWLOqmTekGK92WYp00_nb6_3CeKW/view?usp=sharing" TargetMode="External"/><Relationship Id="rId861" Type="http://schemas.openxmlformats.org/officeDocument/2006/relationships/hyperlink" Target="https://drive.google.com/file/d/1FFokilnD0mASMPs2qCypIFFMOutiBhLi/view?usp=share_link" TargetMode="External"/><Relationship Id="rId959" Type="http://schemas.openxmlformats.org/officeDocument/2006/relationships/hyperlink" Target="https://drive.google.com/file/d/1CPMdXzGDEFGMEGbBFk4OWL25FdCr3uou/view?usp=share_link" TargetMode="External"/><Relationship Id="rId1284" Type="http://schemas.openxmlformats.org/officeDocument/2006/relationships/hyperlink" Target="https://drive.google.com/file/d/1p4PYy8L9O1CQsEDUq06RhoEaYtNik2NI/view?usp=drive_link" TargetMode="External"/><Relationship Id="rId1491" Type="http://schemas.openxmlformats.org/officeDocument/2006/relationships/hyperlink" Target="https://drive.google.com/file/d/15A1Iz3l6J-owhnICOW6kvx4T6aDtrYhq/view?usp=drive_link" TargetMode="External"/><Relationship Id="rId1505" Type="http://schemas.openxmlformats.org/officeDocument/2006/relationships/hyperlink" Target="https://drive.google.com/file/d/1EeMN6k1h4uG7XT0-9YowOTXOGYpFppT6/view?usp=drive_link" TargetMode="External"/><Relationship Id="rId1589" Type="http://schemas.openxmlformats.org/officeDocument/2006/relationships/hyperlink" Target="https://drive.google.com/file/d/1BQJTr1od8lcOtXu4rqnSnAWxOMEoHoCr/view?usp=drive_link" TargetMode="External"/><Relationship Id="rId1712" Type="http://schemas.openxmlformats.org/officeDocument/2006/relationships/hyperlink" Target="https://drive.google.com/file/d/1FrWSs9d1NPRSNYu3tsKF0vhNkecx1ENX/view?usp=drive_link" TargetMode="External"/><Relationship Id="rId293" Type="http://schemas.openxmlformats.org/officeDocument/2006/relationships/hyperlink" Target="https://drive.google.com/file/d/1IwmqgB27DihN8-ebyRSzkupiW8G1wiTR/view?usp=sharing" TargetMode="External"/><Relationship Id="rId307" Type="http://schemas.openxmlformats.org/officeDocument/2006/relationships/hyperlink" Target="https://drive.google.com/file/d/1XysrW6_ZBIis_k9ehibtuJWvSmg-NGNn/view?usp=sharing" TargetMode="External"/><Relationship Id="rId514" Type="http://schemas.openxmlformats.org/officeDocument/2006/relationships/hyperlink" Target="https://drive.google.com/file/d/1nkkYDi6VXx5_l8busuTq_vb4clY4a0SK/view?usp=sharing" TargetMode="External"/><Relationship Id="rId721" Type="http://schemas.openxmlformats.org/officeDocument/2006/relationships/hyperlink" Target="https://drive.google.com/file/d/11D29LHbNxer1yZx2f2xYhggvsBK7gLSk/view?usp=share_link" TargetMode="External"/><Relationship Id="rId1144" Type="http://schemas.openxmlformats.org/officeDocument/2006/relationships/hyperlink" Target="https://drive.google.com/file/d/1TmgeZHvd5XYGYwFmwKFvBlf81MxY2Imd/view?usp=drive_link" TargetMode="External"/><Relationship Id="rId1351" Type="http://schemas.openxmlformats.org/officeDocument/2006/relationships/hyperlink" Target="https://drive.google.com/file/d/1bhP_i1hMJ8W1bIzPt4Of40EViXXuVJoy/view?usp=drive_link" TargetMode="External"/><Relationship Id="rId1449" Type="http://schemas.openxmlformats.org/officeDocument/2006/relationships/hyperlink" Target="https://drive.google.com/file/d/12S5JCNlTIxVdtdeimScCd124Yydtejer/view?usp=drive_link" TargetMode="External"/><Relationship Id="rId1796" Type="http://schemas.openxmlformats.org/officeDocument/2006/relationships/hyperlink" Target="https://drive.google.com/file/d/1XysrW6_ZBIis_k9ehibtuJWvSmg-NGNn/view?usp=sharing" TargetMode="External"/><Relationship Id="rId88" Type="http://schemas.openxmlformats.org/officeDocument/2006/relationships/hyperlink" Target="https://drive.google.com/file/d/1a5klWUonpw3A8aA0f1ucrQoIF6jTQUXM/view?usp=sharing" TargetMode="External"/><Relationship Id="rId153" Type="http://schemas.openxmlformats.org/officeDocument/2006/relationships/hyperlink" Target="https://drive.google.com/file/d/1tRQ2Y0kkXUYZozALUHb0p-cO2EHiCq9r/view?usp=sharing" TargetMode="External"/><Relationship Id="rId360" Type="http://schemas.openxmlformats.org/officeDocument/2006/relationships/hyperlink" Target="https://drive.google.com/file/d/1yliKQDQoHQsH-dpljnOpIm_R6_h7HMtQ/view?usp=sharing" TargetMode="External"/><Relationship Id="rId598" Type="http://schemas.openxmlformats.org/officeDocument/2006/relationships/hyperlink" Target="https://drive.google.com/file/d/1vMgqKR6WV6z5_AKO8NvNptoS6EZ0-gAK/view?usp=sharing" TargetMode="External"/><Relationship Id="rId819" Type="http://schemas.openxmlformats.org/officeDocument/2006/relationships/hyperlink" Target="https://drive.google.com/file/d/1jRZlFp5smAMXGJUFmrnMQQJTs2KJsfcZ/view?usp=share_link" TargetMode="External"/><Relationship Id="rId1004" Type="http://schemas.openxmlformats.org/officeDocument/2006/relationships/hyperlink" Target="https://drive.google.com/file/d/1f6SMMJcu8cjUkXoHYsjYGfbfbs6Uj6tF/view?usp=drive_link" TargetMode="External"/><Relationship Id="rId1211" Type="http://schemas.openxmlformats.org/officeDocument/2006/relationships/hyperlink" Target="https://drive.google.com/file/d/1_D2ip8Kq7tjWRKOWSbYRHKuA3enY1j75/view?usp=drive_link" TargetMode="External"/><Relationship Id="rId1656" Type="http://schemas.openxmlformats.org/officeDocument/2006/relationships/hyperlink" Target="https://drive.google.com/file/d/1tH3hGWTheoPLRx-kSfn4-Fd4ssZiD8OE/view?usp=drive_link" TargetMode="External"/><Relationship Id="rId1863" Type="http://schemas.openxmlformats.org/officeDocument/2006/relationships/hyperlink" Target="https://drive.google.com/file/d/1Tldsh25viopn5fXwU2tlJrAbDg_tADs7/view?usp=drive_link" TargetMode="External"/><Relationship Id="rId220" Type="http://schemas.openxmlformats.org/officeDocument/2006/relationships/hyperlink" Target="https://drive.google.com/file/d/12JeJtrjWZWxjcmpSewfGt0mA1cAuXmqo/view?usp=sharing" TargetMode="External"/><Relationship Id="rId458" Type="http://schemas.openxmlformats.org/officeDocument/2006/relationships/hyperlink" Target="https://drive.google.com/file/d/1xUGFkroOM_7iFFf-Rb4eqBPnfkvLY3Fl/view?usp=sharing" TargetMode="External"/><Relationship Id="rId665" Type="http://schemas.openxmlformats.org/officeDocument/2006/relationships/hyperlink" Target="https://drive.google.com/file/d/1FqaDB7jKPiYVg3Y5EbYBxsJmQv9ARhEi/view?usp=sharing" TargetMode="External"/><Relationship Id="rId872" Type="http://schemas.openxmlformats.org/officeDocument/2006/relationships/hyperlink" Target="https://drive.google.com/file/d/1b0nV90xXUoXVqtjg--qspY-hehJ6Oj_N/view?usp=share_link" TargetMode="External"/><Relationship Id="rId1088" Type="http://schemas.openxmlformats.org/officeDocument/2006/relationships/hyperlink" Target="https://drive.google.com/file/d/1_Yi8O2xSbJureonqx-ZCfswM1ghz5O6l/view?usp=drive_link" TargetMode="External"/><Relationship Id="rId1295" Type="http://schemas.openxmlformats.org/officeDocument/2006/relationships/hyperlink" Target="https://drive.google.com/file/d/1iMTf5Zg8WDS_xWJTeMlRR2NPR7-iDNdS/view?usp=sharing" TargetMode="External"/><Relationship Id="rId1309" Type="http://schemas.openxmlformats.org/officeDocument/2006/relationships/hyperlink" Target="https://drive.google.com/file/d/11N4g7-vuk1BYzO3x2EwjfhHmGI-vLmuE/view?usp=sharing" TargetMode="External"/><Relationship Id="rId1516" Type="http://schemas.openxmlformats.org/officeDocument/2006/relationships/hyperlink" Target="https://drive.google.com/file/d/1aDyiCIYhqYOr7rLTI5FUttsSbm_EdKaC/view?usp=drive_link" TargetMode="External"/><Relationship Id="rId1723" Type="http://schemas.openxmlformats.org/officeDocument/2006/relationships/hyperlink" Target="https://drive.google.com/file/d/1vPvCypnuKhOpVWM4R-vkCMJvN7nPvrZZ/view?usp=drive_link" TargetMode="External"/><Relationship Id="rId15" Type="http://schemas.openxmlformats.org/officeDocument/2006/relationships/hyperlink" Target="https://drive.google.com/file/d/1M-40fBAl3ptIGme5YPkGnPojfWaB7d7I/view?usp=sharing" TargetMode="External"/><Relationship Id="rId318" Type="http://schemas.openxmlformats.org/officeDocument/2006/relationships/hyperlink" Target="https://drive.google.com/file/d/1iGjekQDYq0p0jleA0hx0ZmvwXa57HBRX/view?usp=sharing" TargetMode="External"/><Relationship Id="rId525" Type="http://schemas.openxmlformats.org/officeDocument/2006/relationships/hyperlink" Target="https://drive.google.com/file/d/15BBNVbJYJ1rrxGbe_D8b2gYbycthHfcI/view?usp=sharing" TargetMode="External"/><Relationship Id="rId732" Type="http://schemas.openxmlformats.org/officeDocument/2006/relationships/hyperlink" Target="https://drive.google.com/file/d/1gizJersM15AK3QO12hdVIKZbWjB5Sdfb/view?usp=share_link" TargetMode="External"/><Relationship Id="rId1155" Type="http://schemas.openxmlformats.org/officeDocument/2006/relationships/hyperlink" Target="https://drive.google.com/file/d/1CPu6DZNG7iX7nExe1KPdfb3VOx4jDjq5/view?usp=drive_link" TargetMode="External"/><Relationship Id="rId1362" Type="http://schemas.openxmlformats.org/officeDocument/2006/relationships/hyperlink" Target="https://drive.google.com/file/d/1uDHDvmT4X2obkG7QPUbGsKJKwRfNKPIy/view?usp=drive_link" TargetMode="External"/><Relationship Id="rId99" Type="http://schemas.openxmlformats.org/officeDocument/2006/relationships/hyperlink" Target="https://drive.google.com/file/d/1eQzrk9oNhIY9OgMy7otGxYwqXfGi-TOu/view?usp=sharing" TargetMode="External"/><Relationship Id="rId164" Type="http://schemas.openxmlformats.org/officeDocument/2006/relationships/hyperlink" Target="https://drive.google.com/file/d/1ldWBtjzninwwSXxwfbgOyyBbC0YA6eiB/view?usp=sharing" TargetMode="External"/><Relationship Id="rId371" Type="http://schemas.openxmlformats.org/officeDocument/2006/relationships/hyperlink" Target="https://drive.google.com/file/d/1CNPdw7RX1mqslxRX4D3BYL9JruH4Fn_H/view?usp=sharing" TargetMode="External"/><Relationship Id="rId1015" Type="http://schemas.openxmlformats.org/officeDocument/2006/relationships/hyperlink" Target="https://drive.google.com/file/d/1hAQ_0psTfpb-srtMbj0zpHQeJdK4FFl7/view?usp=drive_link" TargetMode="External"/><Relationship Id="rId1222" Type="http://schemas.openxmlformats.org/officeDocument/2006/relationships/hyperlink" Target="https://drive.google.com/file/d/1MhOpfijxszgGltvW1dmHmNlYEWAEIw62/view?usp=share_link" TargetMode="External"/><Relationship Id="rId1667" Type="http://schemas.openxmlformats.org/officeDocument/2006/relationships/hyperlink" Target="https://drive.google.com/file/d/1ilu564CsJKVaxdhjaSGNC3Vcq87DN9VW/view?usp=drive_link" TargetMode="External"/><Relationship Id="rId469" Type="http://schemas.openxmlformats.org/officeDocument/2006/relationships/hyperlink" Target="https://drive.google.com/file/d/1frdlYn1CF_CbopiDkRpJbWEqgTtlpElq/view?usp=sharing" TargetMode="External"/><Relationship Id="rId676" Type="http://schemas.openxmlformats.org/officeDocument/2006/relationships/hyperlink" Target="https://drive.google.com/file/d/1cSwo-GkUgptkc5Glspaj6BcR2T0Hv-CM/view?usp=sharing" TargetMode="External"/><Relationship Id="rId883" Type="http://schemas.openxmlformats.org/officeDocument/2006/relationships/hyperlink" Target="https://drive.google.com/file/d/1EO0i9rRKdv5R23RJwADOOq5eTjLi-44D/view?usp=share_link" TargetMode="External"/><Relationship Id="rId1099" Type="http://schemas.openxmlformats.org/officeDocument/2006/relationships/hyperlink" Target="https://drive.google.com/file/d/1XV0Dw06tsHyMXUY5wS8A0waUx0NAKuE2/view?usp=drive_link" TargetMode="External"/><Relationship Id="rId1527" Type="http://schemas.openxmlformats.org/officeDocument/2006/relationships/hyperlink" Target="https://drive.google.com/file/d/1M59R7aEJ6eOh1BDKNQZFUXmntDG4GcFI/view?usp=drive_link" TargetMode="External"/><Relationship Id="rId1734" Type="http://schemas.openxmlformats.org/officeDocument/2006/relationships/hyperlink" Target="https://drive.google.com/file/d/140KnkRPQtaemHVjGOwGa7-j9-yZCZUmj/view?usp=drive_link" TargetMode="External"/><Relationship Id="rId26" Type="http://schemas.openxmlformats.org/officeDocument/2006/relationships/hyperlink" Target="https://drive.google.com/file/d/1SpQHc4-IwUA4c3kihAwgHFuLFQ-WZ7uj/view?usp=sharing" TargetMode="External"/><Relationship Id="rId231" Type="http://schemas.openxmlformats.org/officeDocument/2006/relationships/hyperlink" Target="https://drive.google.com/file/d/1YL2MMqCzTPiY4grpfX1-4W37tiKGCL0A/view?usp=sharing" TargetMode="External"/><Relationship Id="rId329" Type="http://schemas.openxmlformats.org/officeDocument/2006/relationships/hyperlink" Target="https://drive.google.com/file/d/1hvYdM_xgIlnmz6VEFmHPqcIP_i_VkV24/view?usp=sharing" TargetMode="External"/><Relationship Id="rId536" Type="http://schemas.openxmlformats.org/officeDocument/2006/relationships/hyperlink" Target="https://drive.google.com/file/d/1Hsu3M_3UgXnWxHYp2ZnqwUlxy9pAtZXM/view?usp=sharing" TargetMode="External"/><Relationship Id="rId1166" Type="http://schemas.openxmlformats.org/officeDocument/2006/relationships/hyperlink" Target="https://drive.google.com/file/d/1DJA0awecjr_eAmhbeAeFqOumdCWwEaE7/view?usp=drive_link" TargetMode="External"/><Relationship Id="rId1373" Type="http://schemas.openxmlformats.org/officeDocument/2006/relationships/hyperlink" Target="https://drive.google.com/file/d/1B-5Kfr5YZ--nWcdlGm7KXng5DsWtBCZs/view?usp=sharing" TargetMode="External"/><Relationship Id="rId175" Type="http://schemas.openxmlformats.org/officeDocument/2006/relationships/hyperlink" Target="https://drive.google.com/file/d/1EiLnTmSTM3hdo-dk-lhiJBVF7H7ETWH-/view?usp=sharing" TargetMode="External"/><Relationship Id="rId743" Type="http://schemas.openxmlformats.org/officeDocument/2006/relationships/hyperlink" Target="https://drive.google.com/file/d/1eE3BRVwRP5ostRDuu_XVBlNmAP_x8RMg/view?usp=share_link" TargetMode="External"/><Relationship Id="rId950" Type="http://schemas.openxmlformats.org/officeDocument/2006/relationships/hyperlink" Target="https://drive.google.com/file/d/1V_DeyhVNdqVnGhRjZWkYkexlaA5dgj_b/view?usp=share_link" TargetMode="External"/><Relationship Id="rId1026" Type="http://schemas.openxmlformats.org/officeDocument/2006/relationships/hyperlink" Target="https://drive.google.com/file/d/1eiglC-IN99FhPCDX4V-LGs9BqJlmmr_1/view?usp=drive_link" TargetMode="External"/><Relationship Id="rId1580" Type="http://schemas.openxmlformats.org/officeDocument/2006/relationships/hyperlink" Target="https://drive.google.com/file/d/1Oho7kOveziLON_VIHm5Yl4bFtgCXcYr-/view?usp=drive_link" TargetMode="External"/><Relationship Id="rId1678" Type="http://schemas.openxmlformats.org/officeDocument/2006/relationships/hyperlink" Target="https://drive.google.com/file/d/1evOU5aTYwdEQ_tbD2nkHN3SlEAsQBBoH/view?usp=drive_link" TargetMode="External"/><Relationship Id="rId1801" Type="http://schemas.openxmlformats.org/officeDocument/2006/relationships/hyperlink" Target="https://drive.google.com/file/d/1c0tMSxvKfmdBaYxJEDVlUIEXSb_9jYKj/view?usp=drive_link" TargetMode="External"/><Relationship Id="rId382" Type="http://schemas.openxmlformats.org/officeDocument/2006/relationships/hyperlink" Target="https://drive.google.com/file/d/1ts7gCj1PtGVQU7gT2_MPqfDVOjeyV17W/view?usp=sharing" TargetMode="External"/><Relationship Id="rId603" Type="http://schemas.openxmlformats.org/officeDocument/2006/relationships/hyperlink" Target="https://drive.google.com/file/d/17xw7-cZ1w54gjgWqQbiba9OEbiyUOBiG/view?usp=sharing" TargetMode="External"/><Relationship Id="rId687" Type="http://schemas.openxmlformats.org/officeDocument/2006/relationships/hyperlink" Target="https://drive.google.com/file/d/1t4tZhSrU4ZYq3coJQ19bE2qFyyymPo2A/view?usp=sharing" TargetMode="External"/><Relationship Id="rId810" Type="http://schemas.openxmlformats.org/officeDocument/2006/relationships/hyperlink" Target="https://drive.google.com/file/d/1QmbM7Ef4u-nQDqkoMHP3GwVWzT4ER_4q/view?usp=share_link" TargetMode="External"/><Relationship Id="rId908" Type="http://schemas.openxmlformats.org/officeDocument/2006/relationships/hyperlink" Target="https://drive.google.com/file/d/1FjqJpCFUJ5SEUf-Cgio4ZwD3HPdOKIXt/view?usp=share_link" TargetMode="External"/><Relationship Id="rId1233" Type="http://schemas.openxmlformats.org/officeDocument/2006/relationships/hyperlink" Target="https://drive.google.com/file/d/1-sdZV7DLgwyiYA6RcUILozF8ZvjnHTGU/view?usp=drive_link" TargetMode="External"/><Relationship Id="rId1440" Type="http://schemas.openxmlformats.org/officeDocument/2006/relationships/hyperlink" Target="https://drive.google.com/file/d/1AxVrrsl8RDrQJDSbXO8EU8yIlRKSCYXX/view?usp=drive_link" TargetMode="External"/><Relationship Id="rId1538" Type="http://schemas.openxmlformats.org/officeDocument/2006/relationships/hyperlink" Target="https://drive.google.com/file/d/1Z8ZFor4Bf5JUvQiP71syOBAsoyKmUX2n/view?usp=drive_link" TargetMode="External"/><Relationship Id="rId242" Type="http://schemas.openxmlformats.org/officeDocument/2006/relationships/hyperlink" Target="https://drive.google.com/file/d/11mNzZ9uDgFnp4SNVJB88WgggYf8hY9WK/view?usp=sharing" TargetMode="External"/><Relationship Id="rId894" Type="http://schemas.openxmlformats.org/officeDocument/2006/relationships/hyperlink" Target="https://drive.google.com/file/d/1ORpRZxl1Cc9ZBxBx5EsU5hJ-ibIcZx5q/view?usp=sharing" TargetMode="External"/><Relationship Id="rId1177" Type="http://schemas.openxmlformats.org/officeDocument/2006/relationships/hyperlink" Target="https://drive.google.com/file/d/1HRV1dP_NEBsDikiPVN20PcsSaAmZwINS/view?usp=drive_link" TargetMode="External"/><Relationship Id="rId1300" Type="http://schemas.openxmlformats.org/officeDocument/2006/relationships/hyperlink" Target="https://drive.google.com/file/d/1_fk0VToAh473ZL6tmAzeD_b8ExLlvifZ/view?usp=sharing" TargetMode="External"/><Relationship Id="rId1745" Type="http://schemas.openxmlformats.org/officeDocument/2006/relationships/hyperlink" Target="https://drive.google.com/file/d/12v-mlnzNMkS_N9pg7tHEMQP3LcDQhyHX/view?usp=drive_link" TargetMode="External"/><Relationship Id="rId37" Type="http://schemas.openxmlformats.org/officeDocument/2006/relationships/hyperlink" Target="https://drive.google.com/file/d/1sJEMjbZxwMIP1_4QeDApUJctbeextT7N/view?usp=sharing" TargetMode="External"/><Relationship Id="rId102" Type="http://schemas.openxmlformats.org/officeDocument/2006/relationships/hyperlink" Target="https://drive.google.com/file/d/1A_3YYBg-6GOk-R0p1U64jxXsDVznwIQ3/view?usp=sharing" TargetMode="External"/><Relationship Id="rId547" Type="http://schemas.openxmlformats.org/officeDocument/2006/relationships/hyperlink" Target="https://drive.google.com/file/d/1P3_v6SmGt1gOUFPODjLwoLK442fgdmdo/view?usp=sharing" TargetMode="External"/><Relationship Id="rId754" Type="http://schemas.openxmlformats.org/officeDocument/2006/relationships/hyperlink" Target="https://drive.google.com/file/d/1kCKspwTCrFscl2kIhTumGpXbeSVFSNx9/view?usp=share_link" TargetMode="External"/><Relationship Id="rId961" Type="http://schemas.openxmlformats.org/officeDocument/2006/relationships/hyperlink" Target="https://drive.google.com/file/d/1XSv9RkVQBBSi47fY6e0y4vUjEe_lsw1X/view?usp=share_link" TargetMode="External"/><Relationship Id="rId1384" Type="http://schemas.openxmlformats.org/officeDocument/2006/relationships/hyperlink" Target="https://drive.google.com/file/d/1ji7mUz9qRU-pbyauny3NVaEsPLDHlSWg/view?usp=drive_link" TargetMode="External"/><Relationship Id="rId1591" Type="http://schemas.openxmlformats.org/officeDocument/2006/relationships/hyperlink" Target="https://drive.google.com/file/d/1ctTJtyGLAfepFTfY0COQpXRxpLMU331Z/view?usp=sharing" TargetMode="External"/><Relationship Id="rId1605" Type="http://schemas.openxmlformats.org/officeDocument/2006/relationships/hyperlink" Target="https://drive.google.com/file/d/1aMEsx48Ptx4aHKGLOck0iLfxrmOjCEW6/view?usp=drive_link" TargetMode="External"/><Relationship Id="rId1689" Type="http://schemas.openxmlformats.org/officeDocument/2006/relationships/hyperlink" Target="https://drive.google.com/file/d/19CnVO-xb8gWeD7w_OJxLEu1eNZ1kdkXV/view?usp=drive_link" TargetMode="External"/><Relationship Id="rId1812" Type="http://schemas.openxmlformats.org/officeDocument/2006/relationships/hyperlink" Target="https://drive.google.com/file/d/14-Nx_1Z-kLxbEayDEwX_U9l7ppE1TZCT/view?usp=drive_link" TargetMode="External"/><Relationship Id="rId90" Type="http://schemas.openxmlformats.org/officeDocument/2006/relationships/hyperlink" Target="https://drive.google.com/file/d/1a5klWUonpw3A8aA0f1ucrQoIF6jTQUXM/view?usp=sharing" TargetMode="External"/><Relationship Id="rId186" Type="http://schemas.openxmlformats.org/officeDocument/2006/relationships/hyperlink" Target="https://drive.google.com/file/d/13VG9IedbxHnm6TczTFJcpAUzNeBXYZ5G/view?usp=sharing" TargetMode="External"/><Relationship Id="rId393" Type="http://schemas.openxmlformats.org/officeDocument/2006/relationships/hyperlink" Target="https://drive.google.com/file/d/1tt30o7nu6FMI2l58mHNeLbriJ9AD_IeD/view?usp=sharing" TargetMode="External"/><Relationship Id="rId407" Type="http://schemas.openxmlformats.org/officeDocument/2006/relationships/hyperlink" Target="https://drive.google.com/file/d/1TXmlNCaEGGYQK84ZmQuY6Zd8ltZzC7W5/view?usp=sharing" TargetMode="External"/><Relationship Id="rId614" Type="http://schemas.openxmlformats.org/officeDocument/2006/relationships/hyperlink" Target="https://drive.google.com/file/d/1siulpoCQ4WZRht0ekkaN6STfe5InyXj9/view?usp=sharing" TargetMode="External"/><Relationship Id="rId821" Type="http://schemas.openxmlformats.org/officeDocument/2006/relationships/hyperlink" Target="https://drive.google.com/file/d/17_h-yqX5_GJGUSxhpdzKlfVqT0WyRUw-/view?usp=share_link" TargetMode="External"/><Relationship Id="rId1037" Type="http://schemas.openxmlformats.org/officeDocument/2006/relationships/hyperlink" Target="https://drive.google.com/file/d/1_4FrsMMPUgLgeb1bxw9suv6aElyOzTdy/view?usp=drive_link" TargetMode="External"/><Relationship Id="rId1244" Type="http://schemas.openxmlformats.org/officeDocument/2006/relationships/hyperlink" Target="https://drive.google.com/file/d/1865WMGVUgzvXJPPGjIcX7X-dp-JKY3VR/view?usp=drive_link" TargetMode="External"/><Relationship Id="rId1451" Type="http://schemas.openxmlformats.org/officeDocument/2006/relationships/hyperlink" Target="https://drive.google.com/file/d/1a1tfndsmyAlHknEzt7wLFQ8hWvijrab1/view?usp=drive_link" TargetMode="External"/><Relationship Id="rId253" Type="http://schemas.openxmlformats.org/officeDocument/2006/relationships/hyperlink" Target="https://drive.google.com/file/d/1TjkhLQ2tTyG-NfphLQu2g-A7SqDDFU1M/view?usp=sharing" TargetMode="External"/><Relationship Id="rId460" Type="http://schemas.openxmlformats.org/officeDocument/2006/relationships/hyperlink" Target="https://drive.google.com/file/d/1cWEK_CHzdCuZ1J3_kAq9C8iWlaTY1svm/view?usp=sharing" TargetMode="External"/><Relationship Id="rId698" Type="http://schemas.openxmlformats.org/officeDocument/2006/relationships/hyperlink" Target="https://drive.google.com/file/d/1gSRZGWn7Irc8WxDMPSkaL9XoAAR29kbZ/view?usp=sharing" TargetMode="External"/><Relationship Id="rId919" Type="http://schemas.openxmlformats.org/officeDocument/2006/relationships/hyperlink" Target="https://drive.google.com/file/d/1oZMRX6NyUPu1F9Tocsell4FQW_Ls0mgH/view?usp=share_link" TargetMode="External"/><Relationship Id="rId1090" Type="http://schemas.openxmlformats.org/officeDocument/2006/relationships/hyperlink" Target="https://drive.google.com/file/d/1sUme26jEKINLNxjiVeBbtzFJjVnWrr8A/view?usp=drive_link" TargetMode="External"/><Relationship Id="rId1104" Type="http://schemas.openxmlformats.org/officeDocument/2006/relationships/hyperlink" Target="https://drive.google.com/file/d/158bvhb9Ye5mwH0_OoeEdbakVwcEOJAFi/view?usp=drive_link" TargetMode="External"/><Relationship Id="rId1311" Type="http://schemas.openxmlformats.org/officeDocument/2006/relationships/hyperlink" Target="https://drive.google.com/file/d/1PRn-3A5u9MY46z7a6wChMrL42ewvB0gY/view?usp=sharing" TargetMode="External"/><Relationship Id="rId1549" Type="http://schemas.openxmlformats.org/officeDocument/2006/relationships/hyperlink" Target="https://drive.google.com/file/d/14gCF_zjv0va7WRVsJzJUUL_ImjzBDbWj/view?usp=drive_link" TargetMode="External"/><Relationship Id="rId1756" Type="http://schemas.openxmlformats.org/officeDocument/2006/relationships/hyperlink" Target="https://drive.google.com/file/d/1b8QvdY4hfzRZJbaADhttps:/drive.google.com/file/d/1C-kZ5OuRxJXONrH4l922Jp6FMReinl-7/view?usp=drive_linkOskQFCs794BZkB/view?usp=drive_link" TargetMode="External"/><Relationship Id="rId48" Type="http://schemas.openxmlformats.org/officeDocument/2006/relationships/hyperlink" Target="https://drive.google.com/file/d/1iKF2Ns3hBvtOMH-9bUciX4bTdl_j30fS/view?usp=sharing" TargetMode="External"/><Relationship Id="rId113" Type="http://schemas.openxmlformats.org/officeDocument/2006/relationships/hyperlink" Target="https://drive.google.com/file/d/1RrWCfAxInOJFaEVhIhk9_tT5T2khmms2/view?usp=sharing" TargetMode="External"/><Relationship Id="rId320" Type="http://schemas.openxmlformats.org/officeDocument/2006/relationships/hyperlink" Target="https://drive.google.com/file/d/1LUtKU22sf5Nsj1BHTNhDOnQAYlywfq2x/view?usp=sharing" TargetMode="External"/><Relationship Id="rId558" Type="http://schemas.openxmlformats.org/officeDocument/2006/relationships/hyperlink" Target="https://drive.google.com/file/d/1_OtYmAf_DnB9IS8ZrSBe4vfiqXAFERCI/view?usp=sharing" TargetMode="External"/><Relationship Id="rId765" Type="http://schemas.openxmlformats.org/officeDocument/2006/relationships/hyperlink" Target="https://drive.google.com/file/d/1fmK8BMo5FJs-NSS-lwrZzUJZJCAEzEdE/view?usp=share_link" TargetMode="External"/><Relationship Id="rId972" Type="http://schemas.openxmlformats.org/officeDocument/2006/relationships/hyperlink" Target="https://drive.google.com/file/d/11Ewy7xLjtZ2aP5Lz880VK0-d_4AOotTq/view?usp=share_link" TargetMode="External"/><Relationship Id="rId1188" Type="http://schemas.openxmlformats.org/officeDocument/2006/relationships/hyperlink" Target="https://drive.google.com/file/d/1EU0HLJqp26q-NBDNIk4dshKI3SfVT-dm/view?usp=drive_link" TargetMode="External"/><Relationship Id="rId1395" Type="http://schemas.openxmlformats.org/officeDocument/2006/relationships/hyperlink" Target="https://drive.google.com/file/d/1IZBi2fzb4uLFKchiLecCj1Ec5khErVt0/view?usp=drive_link" TargetMode="External"/><Relationship Id="rId1409" Type="http://schemas.openxmlformats.org/officeDocument/2006/relationships/hyperlink" Target="https://drive.google.com/file/d/1tjtobzKf-w1Am-5V_Ss49fjHC8xEIsLm/view?usp=drive_link" TargetMode="External"/><Relationship Id="rId1616" Type="http://schemas.openxmlformats.org/officeDocument/2006/relationships/hyperlink" Target="https://drive.google.com/file/d/1j-p09yQ8CP5XuB7YgwfwPJn-3zUFnW3B/view?usp=drive_link" TargetMode="External"/><Relationship Id="rId1823" Type="http://schemas.openxmlformats.org/officeDocument/2006/relationships/hyperlink" Target="https://drive.google.com/file/d/1JFRHefFEHbsfUbGUiAne7_8cFxOlI1MC/view?usp=drive_link" TargetMode="External"/><Relationship Id="rId197" Type="http://schemas.openxmlformats.org/officeDocument/2006/relationships/hyperlink" Target="https://drive.google.com/file/d/1pvcDhA7dml4mvu6tQQj4zb6P0NnHnwy-/view?usp=sharing" TargetMode="External"/><Relationship Id="rId418" Type="http://schemas.openxmlformats.org/officeDocument/2006/relationships/hyperlink" Target="https://drive.google.com/file/d/1silbjIMQYKStgXST9FUJXmLCWQVY4Y5R/view?usp=sharing" TargetMode="External"/><Relationship Id="rId625" Type="http://schemas.openxmlformats.org/officeDocument/2006/relationships/hyperlink" Target="https://drive.google.com/file/d/1-_O1TcqeyLwB849VTVufUGrg7iwysQ9_/view?usp=sharing" TargetMode="External"/><Relationship Id="rId832" Type="http://schemas.openxmlformats.org/officeDocument/2006/relationships/hyperlink" Target="https://drive.google.com/file/d/1vmWwCCU0ldI7FT2xn9IL_9Bi0aKe9zHL/view?usp=share_link" TargetMode="External"/><Relationship Id="rId1048" Type="http://schemas.openxmlformats.org/officeDocument/2006/relationships/hyperlink" Target="https://drive.google.com/file/d/1aoUdM_CnAhHEZfUmVqNH8VBXmSKovFiI/view?usp=drive_link" TargetMode="External"/><Relationship Id="rId1255" Type="http://schemas.openxmlformats.org/officeDocument/2006/relationships/hyperlink" Target="https://drive.google.com/file/d/1ouihrXGiQwBAE9DAp3qob-pR4x6JJT6m/view?usp=drive_link" TargetMode="External"/><Relationship Id="rId1462" Type="http://schemas.openxmlformats.org/officeDocument/2006/relationships/hyperlink" Target="https://drive.google.com/file/d/1DbOj8JXKqV5pIqN25iViWvktIhvDhmcu/view?usp=drive_link" TargetMode="External"/><Relationship Id="rId264" Type="http://schemas.openxmlformats.org/officeDocument/2006/relationships/hyperlink" Target="https://drive.google.com/file/d/1kFIj678xpsr21sZ7BWWDKXxBPl7oYgji/view?usp=sharing" TargetMode="External"/><Relationship Id="rId471" Type="http://schemas.openxmlformats.org/officeDocument/2006/relationships/hyperlink" Target="https://drive.google.com/file/d/1yBUPBQ_9_ZRMzqzVGZUoHDZw5Lq6PFh9/view?usp=sharing" TargetMode="External"/><Relationship Id="rId1115" Type="http://schemas.openxmlformats.org/officeDocument/2006/relationships/hyperlink" Target="https://drive.google.com/file/d/17ib1Kw2GI2_PDSvmkFi7qSQI9WP9UzQF/view?usp=drive_link" TargetMode="External"/><Relationship Id="rId1322" Type="http://schemas.openxmlformats.org/officeDocument/2006/relationships/hyperlink" Target="https://drive.google.com/file/d/1zNZL0N0JW6BUolBBKMm26kRSPi9RgsZ4/view?usp=drive_link" TargetMode="External"/><Relationship Id="rId1767" Type="http://schemas.openxmlformats.org/officeDocument/2006/relationships/hyperlink" Target="https://drive.google.com/file/d/1LWhzFxYIhNfpsOl_-sh10rM6DtWnIxwi/view?usp=drive_link" TargetMode="External"/><Relationship Id="rId59" Type="http://schemas.openxmlformats.org/officeDocument/2006/relationships/hyperlink" Target="https://drive.google.com/file/d/18FW1i-oh5PWZTFJySizCp5Xyxz9xhplG/view?usp=sharing" TargetMode="External"/><Relationship Id="rId124" Type="http://schemas.openxmlformats.org/officeDocument/2006/relationships/hyperlink" Target="https://drive.google.com/file/d/1jiNlIgRNJLoqNrVji-3fxrV37-hmYQIc/view?usp=sharing" TargetMode="External"/><Relationship Id="rId569" Type="http://schemas.openxmlformats.org/officeDocument/2006/relationships/hyperlink" Target="https://drive.google.com/file/d/1ISQblPiAOXgrHdpOVKt_4HUGIqv-EPPe/view?usp=sharing" TargetMode="External"/><Relationship Id="rId776" Type="http://schemas.openxmlformats.org/officeDocument/2006/relationships/hyperlink" Target="https://drive.google.com/file/d/1yn7brjMewFKcPsvZsdgexhzVcn68l2Mf/view?usp=share_link" TargetMode="External"/><Relationship Id="rId983" Type="http://schemas.openxmlformats.org/officeDocument/2006/relationships/hyperlink" Target="https://drive.google.com/file/d/1PFZ9Dv5pmBp8OWHFC6p5pEKm19_F1I-i/view?usp=drive_link" TargetMode="External"/><Relationship Id="rId1199" Type="http://schemas.openxmlformats.org/officeDocument/2006/relationships/hyperlink" Target="https://drive.google.com/file/d/1CmdOrX18gIOjxZKgSdQl5PtHYKgNscXi/view?usp=drive_link" TargetMode="External"/><Relationship Id="rId1627" Type="http://schemas.openxmlformats.org/officeDocument/2006/relationships/hyperlink" Target="https://drive.google.com/file/d/1raeDrszVTaUz-KynacHcrTPkpQVflBJt/view?usp=drive_link" TargetMode="External"/><Relationship Id="rId1834" Type="http://schemas.openxmlformats.org/officeDocument/2006/relationships/hyperlink" Target="https://drive.google.com/file/d/1jVRJmheNV6ejoV85EpuRWZeXszqLlKzZ/view?usp=drive_link" TargetMode="External"/><Relationship Id="rId331" Type="http://schemas.openxmlformats.org/officeDocument/2006/relationships/hyperlink" Target="https://drive.google.com/file/d/1NoKXAwUiwz9mMxUH4jmKNYuBX6n0RgVZ/view?usp=sharing" TargetMode="External"/><Relationship Id="rId429" Type="http://schemas.openxmlformats.org/officeDocument/2006/relationships/hyperlink" Target="https://drive.google.com/file/d/1UKsrf0YGF_BzC1k-Zf5wkkKZrmv6gTGN/view?usp=sharing" TargetMode="External"/><Relationship Id="rId636" Type="http://schemas.openxmlformats.org/officeDocument/2006/relationships/hyperlink" Target="https://drive.google.com/file/d/1l2ldVfCwUI6T3J01UcDbaMYLdWXRSVXo/view?usp=sharing" TargetMode="External"/><Relationship Id="rId1059" Type="http://schemas.openxmlformats.org/officeDocument/2006/relationships/hyperlink" Target="https://drive.google.com/file/d/1nqYJhu4ryb0vDZbTvveOnTPkM1xRgSvP/view?usp=drive_link" TargetMode="External"/><Relationship Id="rId1266" Type="http://schemas.openxmlformats.org/officeDocument/2006/relationships/hyperlink" Target="https://drive.google.com/file/d/1nBL57fA5T2-lMN2vYpk8QnrAEZqY-n6c/view?usp=drive_link" TargetMode="External"/><Relationship Id="rId1473" Type="http://schemas.openxmlformats.org/officeDocument/2006/relationships/hyperlink" Target="https://drive.google.com/file/d/1natZKKhHh67icEfDLu5re8ED45Z_IY1H/view?usp=drive_link" TargetMode="External"/><Relationship Id="rId843" Type="http://schemas.openxmlformats.org/officeDocument/2006/relationships/hyperlink" Target="https://drive.google.com/file/d/1c16z2X_pKWXgnAFCFznSYCkSSmlxag5X/view?usp=share_link" TargetMode="External"/><Relationship Id="rId1126" Type="http://schemas.openxmlformats.org/officeDocument/2006/relationships/hyperlink" Target="https://drive.google.com/file/d/1vNyknN5mfy0g2QAGcZ8eJnpvPg5jHSjS/view?usp=drive_link" TargetMode="External"/><Relationship Id="rId1680" Type="http://schemas.openxmlformats.org/officeDocument/2006/relationships/hyperlink" Target="https://drive.google.com/file/d/1GxHaavnICCH4FfLgFjHfVeAVZ3waSWQ3/view?usp=drive_link" TargetMode="External"/><Relationship Id="rId1778" Type="http://schemas.openxmlformats.org/officeDocument/2006/relationships/hyperlink" Target="https://drive.google.com/file/d/145XaJW_aiB6FTC7ZK7WG7IgwJmpeCCEJ/view?usp=drive_link" TargetMode="External"/><Relationship Id="rId275" Type="http://schemas.openxmlformats.org/officeDocument/2006/relationships/hyperlink" Target="https://drive.google.com/file/d/1f6i5E0bf9hWbIT5cgNQbWGNEwL-7I0JO/view?usp=sharing" TargetMode="External"/><Relationship Id="rId482" Type="http://schemas.openxmlformats.org/officeDocument/2006/relationships/hyperlink" Target="https://drive.google.com/file/d/1-B7Kfe-8heeDgz_3IXtysb6yAVe6jfYh/view?usp=sharing" TargetMode="External"/><Relationship Id="rId703" Type="http://schemas.openxmlformats.org/officeDocument/2006/relationships/hyperlink" Target="https://drive.google.com/file/d/1FEaXQ1m8rcRZR_1Gl3w-XkCBDOdfTKcl/view?usp=sharing" TargetMode="External"/><Relationship Id="rId910" Type="http://schemas.openxmlformats.org/officeDocument/2006/relationships/hyperlink" Target="https://drive.google.com/file/d/10hXwrcTFIAFM7In-wFhqOvJrbsFerAb-/view?usp=share_link" TargetMode="External"/><Relationship Id="rId1333" Type="http://schemas.openxmlformats.org/officeDocument/2006/relationships/hyperlink" Target="https://drive.google.com/file/d/1UVu5z9b3ooyoucr-9ZqAI-ZXMD08bRbN/view?usp=drive_link" TargetMode="External"/><Relationship Id="rId1540" Type="http://schemas.openxmlformats.org/officeDocument/2006/relationships/hyperlink" Target="https://drive.google.com/file/d/11dCocmCtjoFYeI12v6U8V9YfVqWTu3gN/view?usp=drive_link" TargetMode="External"/><Relationship Id="rId1638" Type="http://schemas.openxmlformats.org/officeDocument/2006/relationships/hyperlink" Target="https://drive.google.com/file/d/1M-40fBAl3ptIGme5YPkGnPojfWaB7d7I/view?usp=sharing" TargetMode="External"/><Relationship Id="rId135" Type="http://schemas.openxmlformats.org/officeDocument/2006/relationships/hyperlink" Target="https://drive.google.com/file/d/1zw7x-AtDNo_8np1O16GLtGG35UxZ7xGH/view?usp=sharing" TargetMode="External"/><Relationship Id="rId342" Type="http://schemas.openxmlformats.org/officeDocument/2006/relationships/hyperlink" Target="https://drive.google.com/file/d/1qvuUHUlK3mjJiQjZv78f9bL0I3nCcdk0/view?usp=sharing" TargetMode="External"/><Relationship Id="rId787" Type="http://schemas.openxmlformats.org/officeDocument/2006/relationships/hyperlink" Target="https://drive.google.com/file/d/1izcbHcamgXipO-ev6g28ovOXvDbFnG9f/view?usp=share_link" TargetMode="External"/><Relationship Id="rId994" Type="http://schemas.openxmlformats.org/officeDocument/2006/relationships/hyperlink" Target="https://drive.google.com/file/d/1PdBjA7bJjEhnFdlRdfBUlLtvvLo8FUQr/view?usp=sharing" TargetMode="External"/><Relationship Id="rId1400" Type="http://schemas.openxmlformats.org/officeDocument/2006/relationships/hyperlink" Target="https://drive.google.com/file/d/1omaUp_WM8l8aKsKGHmjpiCcd-YnfPihI/view?usp=drive_link" TargetMode="External"/><Relationship Id="rId1845" Type="http://schemas.openxmlformats.org/officeDocument/2006/relationships/hyperlink" Target="https://drive.google.com/file/d/1s8DWuF-bhdV-_x9yVbFidUYOxL0e2f6S/view?usp=drive_link" TargetMode="External"/><Relationship Id="rId202" Type="http://schemas.openxmlformats.org/officeDocument/2006/relationships/hyperlink" Target="https://drive.google.com/file/d/1-vXzAqI_po7mz135Yjym56_P-Ai5EETI/view?usp=sharing" TargetMode="External"/><Relationship Id="rId647" Type="http://schemas.openxmlformats.org/officeDocument/2006/relationships/hyperlink" Target="https://drive.google.com/file/d/1gOLmussdL88KGXOu-OS9BEj4r888KN5S/view?usp=sharing" TargetMode="External"/><Relationship Id="rId854" Type="http://schemas.openxmlformats.org/officeDocument/2006/relationships/hyperlink" Target="https://drive.google.com/file/d/1nHX0GgvWNXM2cPxi3p3LRuAll_oO_CeI/view?usp=sharing" TargetMode="External"/><Relationship Id="rId1277" Type="http://schemas.openxmlformats.org/officeDocument/2006/relationships/hyperlink" Target="https://drive.google.com/file/d/13BGjfpkAf76DIwRiouHRZO0Oj4_pAPqV/view?usp=drive_link" TargetMode="External"/><Relationship Id="rId1484" Type="http://schemas.openxmlformats.org/officeDocument/2006/relationships/hyperlink" Target="https://drive.google.com/file/d/11YTo7Izw3OZz67QT4-N9a9pQTLJlNV4d/view?usp=drive_link" TargetMode="External"/><Relationship Id="rId1691" Type="http://schemas.openxmlformats.org/officeDocument/2006/relationships/hyperlink" Target="https://drive.google.com/file/d/1Feg70JRbVhhB1ePqlLfMmLF1djs5KLBM/view?usp=drive_link" TargetMode="External"/><Relationship Id="rId1705" Type="http://schemas.openxmlformats.org/officeDocument/2006/relationships/hyperlink" Target="https://drive.google.com/file/d/1qdxCOwBcoQNDKZFO8RBhoTsTcvlbdEwo/view?usp=drive_link" TargetMode="External"/><Relationship Id="rId286" Type="http://schemas.openxmlformats.org/officeDocument/2006/relationships/hyperlink" Target="https://drive.google.com/file/d/1vsJ8qRkSsaUnqT6yvsZ_CFQHmsJORlvI/view?usp=sharing" TargetMode="External"/><Relationship Id="rId493" Type="http://schemas.openxmlformats.org/officeDocument/2006/relationships/hyperlink" Target="https://drive.google.com/file/d/1sVGIV88rFbdLWoBtDsbux4a_N7oB17jI/view?usp=sharing" TargetMode="External"/><Relationship Id="rId507" Type="http://schemas.openxmlformats.org/officeDocument/2006/relationships/hyperlink" Target="https://drive.google.com/file/d/1JCUdGdEKMUbIz3a2yqYAZ12edzh8YE1N/view?usp=sharing" TargetMode="External"/><Relationship Id="rId714" Type="http://schemas.openxmlformats.org/officeDocument/2006/relationships/hyperlink" Target="https://drive.google.com/file/d/1MM4pHxznZ8tTRCzoJ3_NL1jtPmZeSM2N/view?usp=share_link" TargetMode="External"/><Relationship Id="rId921" Type="http://schemas.openxmlformats.org/officeDocument/2006/relationships/hyperlink" Target="https://drive.google.com/file/d/1cUWdbSxet2dTcmjzhYq84moQh_TbKxRI/view?usp=share_link" TargetMode="External"/><Relationship Id="rId1137" Type="http://schemas.openxmlformats.org/officeDocument/2006/relationships/hyperlink" Target="https://drive.google.com/file/d/1-jkkJ7MIgJY55i8vC3dz6hV-GQwJ6xCs/view?usp=drive_link" TargetMode="External"/><Relationship Id="rId1344" Type="http://schemas.openxmlformats.org/officeDocument/2006/relationships/hyperlink" Target="https://drive.google.com/file/d/1mfEmbk3WkUwQuDN6FcGcN6DLgUtJrMHT/view?usp=drive_link" TargetMode="External"/><Relationship Id="rId1551" Type="http://schemas.openxmlformats.org/officeDocument/2006/relationships/hyperlink" Target="https://drive.google.com/file/d/14IIXKCGAk2eN7pEenelSRTw365UHdwtB/view?usp=drive_link" TargetMode="External"/><Relationship Id="rId1789" Type="http://schemas.openxmlformats.org/officeDocument/2006/relationships/hyperlink" Target="https://drive.google.com/file/d/1tBw7V1RbNr3zLreHRU94Yrbe8yDQNP0s/view?usp=drive_link" TargetMode="External"/><Relationship Id="rId50" Type="http://schemas.openxmlformats.org/officeDocument/2006/relationships/hyperlink" Target="https://drive.google.com/file/d/1jiNqw2iGqVSaDXG7YUN4INx3yeSxxNuC/view?usp=sharing" TargetMode="External"/><Relationship Id="rId146" Type="http://schemas.openxmlformats.org/officeDocument/2006/relationships/hyperlink" Target="https://drive.google.com/file/d/1LBh5x3lI4thQeZ_n-xxpMpyVbSsOm1gp/view?usp=sharing" TargetMode="External"/><Relationship Id="rId353" Type="http://schemas.openxmlformats.org/officeDocument/2006/relationships/hyperlink" Target="https://drive.google.com/file/d/1553UPQj1911AJynym6vkpNKEbtL1auKd/view?usp=sharing" TargetMode="External"/><Relationship Id="rId560" Type="http://schemas.openxmlformats.org/officeDocument/2006/relationships/hyperlink" Target="https://drive.google.com/file/d/1L7eZLeQTP-KzbrxLqoPtRqdbyvEAe0XU/view?usp=sharing" TargetMode="External"/><Relationship Id="rId798" Type="http://schemas.openxmlformats.org/officeDocument/2006/relationships/hyperlink" Target="https://drive.google.com/file/d/1sPY_SdWdkQQdcixsc-k4TUFVp1l6xgc-/view?usp=sharing" TargetMode="External"/><Relationship Id="rId1190" Type="http://schemas.openxmlformats.org/officeDocument/2006/relationships/hyperlink" Target="https://drive.google.com/file/d/1QwQEi8Fq5cvSyC3G8avrbDVZ8Ph2-_Vr/view?usp=drive_link" TargetMode="External"/><Relationship Id="rId1204" Type="http://schemas.openxmlformats.org/officeDocument/2006/relationships/hyperlink" Target="https://drive.google.com/file/d/15VXh11D1mcJbMiKka3Fd5VIjKjqKmuvQ/view?usp=drive_link" TargetMode="External"/><Relationship Id="rId1411" Type="http://schemas.openxmlformats.org/officeDocument/2006/relationships/hyperlink" Target="https://drive.google.com/file/d/1rtB4O1CbdrVQIMu5KWfGUdFj2ERfCq4r/view?usp=drive_link" TargetMode="External"/><Relationship Id="rId1649" Type="http://schemas.openxmlformats.org/officeDocument/2006/relationships/hyperlink" Target="https://drive.google.com/file/d/16Dl9Sgbdc1wevVF3H5dgz9wQSucgNGTV/view?usp=sharing" TargetMode="External"/><Relationship Id="rId1856" Type="http://schemas.openxmlformats.org/officeDocument/2006/relationships/hyperlink" Target="https://drive.google.com/file/d/1fwAhU_g8zs4HO3uOa90lSkkc3jeOCy3i/view?usp=drive_link" TargetMode="External"/><Relationship Id="rId213" Type="http://schemas.openxmlformats.org/officeDocument/2006/relationships/hyperlink" Target="https://drive.google.com/file/d/17DZIfN-UHi8C61a-LgFKFscnWb0IXr4N/view?usp=sharing" TargetMode="External"/><Relationship Id="rId420" Type="http://schemas.openxmlformats.org/officeDocument/2006/relationships/hyperlink" Target="https://drive.google.com/file/d/1U5QCHKVuNN7fy68m_MMePlTIbdW7Blhk/view?usp=sharing" TargetMode="External"/><Relationship Id="rId658" Type="http://schemas.openxmlformats.org/officeDocument/2006/relationships/hyperlink" Target="https://drive.google.com/file/d/1GSWkGVjvgE-mVzzN-6TMy7aoQ6PMiqtf/view?usp=sharing" TargetMode="External"/><Relationship Id="rId865" Type="http://schemas.openxmlformats.org/officeDocument/2006/relationships/hyperlink" Target="https://drive.google.com/file/d/1AIIYbHhUajOj-yxFL7eHuRY4l6wuR3ce/view?usp=share_link" TargetMode="External"/><Relationship Id="rId1050" Type="http://schemas.openxmlformats.org/officeDocument/2006/relationships/hyperlink" Target="https://drive.google.com/file/d/1YoiEBPGVA9Rq7WY6FNBePR2wa2qWh17l/view?usp=drive_link" TargetMode="External"/><Relationship Id="rId1288" Type="http://schemas.openxmlformats.org/officeDocument/2006/relationships/hyperlink" Target="https://drive.google.com/file/d/1zmrmbAr469GCyt_iaAEBzSYLMZht6VJe/view?usp=sharing" TargetMode="External"/><Relationship Id="rId1495" Type="http://schemas.openxmlformats.org/officeDocument/2006/relationships/hyperlink" Target="https://drive.google.com/file/d/11kJUfwHB9LFP1wpZVmmXtWsjHYW8AeLa/view?usp=drive_link" TargetMode="External"/><Relationship Id="rId1509" Type="http://schemas.openxmlformats.org/officeDocument/2006/relationships/hyperlink" Target="https://drive.google.com/file/d/10ELkh-B0duRGQb9hzxBop4qSyMaiV3AP/view?usp=drive_link" TargetMode="External"/><Relationship Id="rId1716" Type="http://schemas.openxmlformats.org/officeDocument/2006/relationships/hyperlink" Target="https://drive.google.com/file/d/1D96Ko8pGLPObmgONjGbIUGcvQ22Q9e_a/view?usp=sharing" TargetMode="External"/><Relationship Id="rId297" Type="http://schemas.openxmlformats.org/officeDocument/2006/relationships/hyperlink" Target="https://drive.google.com/file/d/16Dl9Sgbdc1wevVF3H5dgz9wQSucgNGTV/view?usp=sharing" TargetMode="External"/><Relationship Id="rId518" Type="http://schemas.openxmlformats.org/officeDocument/2006/relationships/hyperlink" Target="https://drive.google.com/file/d/1EQR526ro0uNln1o6HKWtWUHVVIbmTkDf/view?usp=sharing" TargetMode="External"/><Relationship Id="rId725" Type="http://schemas.openxmlformats.org/officeDocument/2006/relationships/hyperlink" Target="https://drive.google.com/file/d/11LX6gfyiAtyBLnTscKs0XfrdcQP-2pM8/view?usp=share_link" TargetMode="External"/><Relationship Id="rId932" Type="http://schemas.openxmlformats.org/officeDocument/2006/relationships/hyperlink" Target="https://drive.google.com/file/d/1nncQ071JOoVhetsQ-s7pn1F2pG1ZrlvX/view?usp=share_link" TargetMode="External"/><Relationship Id="rId1148" Type="http://schemas.openxmlformats.org/officeDocument/2006/relationships/hyperlink" Target="https://drive.google.com/file/d/1noz0A-QG10E7VFcECTYWma5n4mjf3gls/view?usp=drive_link" TargetMode="External"/><Relationship Id="rId1355" Type="http://schemas.openxmlformats.org/officeDocument/2006/relationships/hyperlink" Target="https://drive.google.com/file/d/1-0Yf2FS6sZUmm-eBiTmGYYJ7netlIP8H/view?usp=drive_link" TargetMode="External"/><Relationship Id="rId1562" Type="http://schemas.openxmlformats.org/officeDocument/2006/relationships/hyperlink" Target="https://drive.google.com/file/d/1vhbWwbum9_Xmh8WjkKvqckePLjfjFiF5/view?usp=drive_link" TargetMode="External"/><Relationship Id="rId157" Type="http://schemas.openxmlformats.org/officeDocument/2006/relationships/hyperlink" Target="https://drive.google.com/file/d/1nkkYDi6VXx5_l8busuTq_vb4clY4a0SK/view?usp=sharing" TargetMode="External"/><Relationship Id="rId364" Type="http://schemas.openxmlformats.org/officeDocument/2006/relationships/hyperlink" Target="https://drive.google.com/file/d/1Qa0QeH7v5Ytg04xXrWFyc9iNkdI4OxyU/view?usp=sharing" TargetMode="External"/><Relationship Id="rId1008" Type="http://schemas.openxmlformats.org/officeDocument/2006/relationships/hyperlink" Target="https://drive.google.com/file/d/15nCls-RlnV0nWS-d2KCyTAjZHAUoUIGm/view?usp=drive_link" TargetMode="External"/><Relationship Id="rId1215" Type="http://schemas.openxmlformats.org/officeDocument/2006/relationships/hyperlink" Target="https://drive.google.com/file/d/15-L8zC6rrYtH5FjgFdOz8lBzyjnacQI5/view?usp=drive_link" TargetMode="External"/><Relationship Id="rId1422" Type="http://schemas.openxmlformats.org/officeDocument/2006/relationships/hyperlink" Target="https://drive.google.com/file/d/14V_vDl41zy3-zBpE1LuaXxyCQ4Ud027D/view?usp=drive_link" TargetMode="External"/><Relationship Id="rId1867" Type="http://schemas.openxmlformats.org/officeDocument/2006/relationships/hyperlink" Target="https://drive.google.com/file/d/1vt6ep_26lyzVCW401NVYudcqNdhRBOM-/view?usp=drive_link" TargetMode="External"/><Relationship Id="rId61" Type="http://schemas.openxmlformats.org/officeDocument/2006/relationships/hyperlink" Target="https://drive.google.com/file/d/1ZRcR3Ms5v4vlNQT1uDEMh4RBgPvoG6s4/view?usp=sharing" TargetMode="External"/><Relationship Id="rId571" Type="http://schemas.openxmlformats.org/officeDocument/2006/relationships/hyperlink" Target="https://drive.google.com/file/d/1hi3gvWEPYodU_wC341F_KGPO8MV5MzHV/view?usp=sharing" TargetMode="External"/><Relationship Id="rId669" Type="http://schemas.openxmlformats.org/officeDocument/2006/relationships/hyperlink" Target="https://drive.google.com/file/d/1D2x2fjCA8KpeGIri7u_RpQtAT9ty3H5R/view?usp=sharing" TargetMode="External"/><Relationship Id="rId876" Type="http://schemas.openxmlformats.org/officeDocument/2006/relationships/hyperlink" Target="https://drive.google.com/file/d/1qAD4kSlyK6pCL_yFVhk7txKh6Z3KxVd7/view?usp=share_link" TargetMode="External"/><Relationship Id="rId1299" Type="http://schemas.openxmlformats.org/officeDocument/2006/relationships/hyperlink" Target="https://drive.google.com/file/d/1dLO5MB6YjpJOHWgCD65_oeYueyF6cvYq/view?usp=sharing" TargetMode="External"/><Relationship Id="rId1727" Type="http://schemas.openxmlformats.org/officeDocument/2006/relationships/hyperlink" Target="https://drive.google.com/file/d/1SaS0nK-i2Ahd4YoRxUspAFk60qPegCRV/view?usp=drive_link" TargetMode="External"/><Relationship Id="rId19" Type="http://schemas.openxmlformats.org/officeDocument/2006/relationships/hyperlink" Target="https://drive.google.com/file/d/1aoR7_TY5LUYgtcJBKQ9BHoCsN3F6ubDQ/view?usp=sharing" TargetMode="External"/><Relationship Id="rId224" Type="http://schemas.openxmlformats.org/officeDocument/2006/relationships/hyperlink" Target="https://drive.google.com/file/d/1UKL88vyfzQzbN9RBgnTVpPqqStyeJtVp/view?usp=sharing" TargetMode="External"/><Relationship Id="rId431" Type="http://schemas.openxmlformats.org/officeDocument/2006/relationships/hyperlink" Target="https://drive.google.com/file/d/1QvXyoLfbSHl97oyz5wSuDnOTeskMaOX9/view?usp=sharing" TargetMode="External"/><Relationship Id="rId529" Type="http://schemas.openxmlformats.org/officeDocument/2006/relationships/hyperlink" Target="https://drive.google.com/file/d/1HrNE2Vj3QzsubHy_kLogB20kd7WhElyF/view?usp=sharing" TargetMode="External"/><Relationship Id="rId736" Type="http://schemas.openxmlformats.org/officeDocument/2006/relationships/hyperlink" Target="https://drive.google.com/file/d/1ZvM8fGWwsFWom5Y4QEviHQYZEH2JZq12/view?usp=share_link" TargetMode="External"/><Relationship Id="rId1061" Type="http://schemas.openxmlformats.org/officeDocument/2006/relationships/hyperlink" Target="https://drive.google.com/file/d/1ACqggQ1Fqz4YnZT2_ql-07IsuKWLWwp5/view?usp=drive_link" TargetMode="External"/><Relationship Id="rId1159" Type="http://schemas.openxmlformats.org/officeDocument/2006/relationships/hyperlink" Target="https://drive.google.com/file/d/1jmjj63voVhlxYs5l8-D6c3kLXPkMwxJS/view?usp=drive_link" TargetMode="External"/><Relationship Id="rId1366" Type="http://schemas.openxmlformats.org/officeDocument/2006/relationships/hyperlink" Target="https://drive.google.com/file/d/1r6Lws8l85lPSfK_ruo5IPjh2Vuc1M70F/view?usp=drive_link" TargetMode="External"/><Relationship Id="rId168" Type="http://schemas.openxmlformats.org/officeDocument/2006/relationships/hyperlink" Target="https://drive.google.com/file/d/1NBJQKb5vg8o89kFgB17cRE5XufphmtcU/view?usp=sharing" TargetMode="External"/><Relationship Id="rId943" Type="http://schemas.openxmlformats.org/officeDocument/2006/relationships/hyperlink" Target="https://drive.google.com/file/d/1_kGUKiyqo0-lu44GK4PbEqnsD4AaoFmY/view?usp=share_link" TargetMode="External"/><Relationship Id="rId1019" Type="http://schemas.openxmlformats.org/officeDocument/2006/relationships/hyperlink" Target="https://drive.google.com/file/d/1sMzunCcgSfnVBdSQA59j3Lqx8N6T9I4S/view?usp=drive_link" TargetMode="External"/><Relationship Id="rId1573" Type="http://schemas.openxmlformats.org/officeDocument/2006/relationships/hyperlink" Target="https://drive.google.com/file/d/1bZAKXCh5eOPfNbYe6u0wNTrIaS3JOLQ2/view?usp=drive_link" TargetMode="External"/><Relationship Id="rId1780" Type="http://schemas.openxmlformats.org/officeDocument/2006/relationships/hyperlink" Target="https://drive.google.com/file/d/1iMjwR6VApaQ13PS5CQgrVQ7aD0o2zMR_/view?usp=drive_link" TargetMode="External"/><Relationship Id="rId72" Type="http://schemas.openxmlformats.org/officeDocument/2006/relationships/hyperlink" Target="https://drive.google.com/file/d/1pbf-ak6KdgUhIJnz-h1wJa7r9M7t-gaZ/view?usp=sharing" TargetMode="External"/><Relationship Id="rId375" Type="http://schemas.openxmlformats.org/officeDocument/2006/relationships/hyperlink" Target="https://drive.google.com/file/d/1E4mCySnN2m7bN-MV7AvwTFoV2zxVdU3Z/view?usp=sharing" TargetMode="External"/><Relationship Id="rId582" Type="http://schemas.openxmlformats.org/officeDocument/2006/relationships/hyperlink" Target="https://drive.google.com/file/d/1HXkf4UhvxfUoRdJJF2kRYoX8_y2xrAe1/view?usp=sharing" TargetMode="External"/><Relationship Id="rId803" Type="http://schemas.openxmlformats.org/officeDocument/2006/relationships/hyperlink" Target="https://drive.google.com/file/d/19aB_RIPniVqad0Z-dJBAmWPvOcf94kMj/view?usp=share_link" TargetMode="External"/><Relationship Id="rId1226" Type="http://schemas.openxmlformats.org/officeDocument/2006/relationships/hyperlink" Target="https://drive.google.com/file/d/12XsxVN_GPIOURN6cSGt4THCRffa9iYSO/view?usp=drive_link" TargetMode="External"/><Relationship Id="rId1433" Type="http://schemas.openxmlformats.org/officeDocument/2006/relationships/hyperlink" Target="https://drive.google.com/file/d/1DogsfAhMlapd2I1C6mAqCnRg6Wb5ev9C/view?usp=drive_link" TargetMode="External"/><Relationship Id="rId1640" Type="http://schemas.openxmlformats.org/officeDocument/2006/relationships/hyperlink" Target="https://drive.google.com/file/d/1rUB5wgg1If9BMMwOwNmYUcu1tXnfpY52/view?usp=drive_link" TargetMode="External"/><Relationship Id="rId1738" Type="http://schemas.openxmlformats.org/officeDocument/2006/relationships/hyperlink" Target="https://drive.google.com/open?id=1qHGQmxuVRV9otAUCliMWRqH-7J3njHsM&amp;usp=drive_copy" TargetMode="External"/><Relationship Id="rId3" Type="http://schemas.openxmlformats.org/officeDocument/2006/relationships/hyperlink" Target="https://drive.google.com/file/d/1smxU37qY_S7WFCPYRSN0JnGmxjTrYK-2/view?usp=sharing" TargetMode="External"/><Relationship Id="rId235" Type="http://schemas.openxmlformats.org/officeDocument/2006/relationships/hyperlink" Target="https://drive.google.com/file/d/1l-FRyb5yy8f4kMVXpLrZa7us5iKXIwUI/view?usp=sharing" TargetMode="External"/><Relationship Id="rId442" Type="http://schemas.openxmlformats.org/officeDocument/2006/relationships/hyperlink" Target="https://drive.google.com/file/d/1y5QvfH_wTgfehJq3WtZkH5WdlFy7aNFN/view?usp=sharing" TargetMode="External"/><Relationship Id="rId887" Type="http://schemas.openxmlformats.org/officeDocument/2006/relationships/hyperlink" Target="https://drive.google.com/file/d/1_T0Jk8_6nAzQ-cXvnMoXC0QX6MWNc2oZ/view?usp=share_link" TargetMode="External"/><Relationship Id="rId1072" Type="http://schemas.openxmlformats.org/officeDocument/2006/relationships/hyperlink" Target="https://drive.google.com/file/d/1wwwAzfvoL9lWEO8lBUawLfNOI5YOoze2/view?usp=drive_link" TargetMode="External"/><Relationship Id="rId1500" Type="http://schemas.openxmlformats.org/officeDocument/2006/relationships/hyperlink" Target="https://drive.google.com/file/d/1Q5V4GUGxLDB6ZRgWjjLra-90C9HWBNto/view?usp=drive_link" TargetMode="External"/><Relationship Id="rId302" Type="http://schemas.openxmlformats.org/officeDocument/2006/relationships/hyperlink" Target="https://drive.google.com/file/d/1lPV_rsgShQ4R0JiYVa5RyHDeyM0M8naA/view?usp=sharing" TargetMode="External"/><Relationship Id="rId747" Type="http://schemas.openxmlformats.org/officeDocument/2006/relationships/hyperlink" Target="https://drive.google.com/file/d/1cDaXZMLEiOfx4FmxQsNgQ2SEHlwk8Oml/view?usp=share_link" TargetMode="External"/><Relationship Id="rId954" Type="http://schemas.openxmlformats.org/officeDocument/2006/relationships/hyperlink" Target="https://drive.google.com/file/d/1widSjwcAi6OK2naRHm9RR_-Btcyo4VY9/view?usp=share_link" TargetMode="External"/><Relationship Id="rId1377" Type="http://schemas.openxmlformats.org/officeDocument/2006/relationships/hyperlink" Target="https://drive.google.com/file/d/1udhRYIHKk-5AGrNazc4dqA2zj9E8iqKl/view?usp=sharing" TargetMode="External"/><Relationship Id="rId1584" Type="http://schemas.openxmlformats.org/officeDocument/2006/relationships/hyperlink" Target="https://drive.google.com/file/d/1RgObDln7ZdHCc60GrN2GqbUnrKNAzeF-/view?usp=drive_link" TargetMode="External"/><Relationship Id="rId1791" Type="http://schemas.openxmlformats.org/officeDocument/2006/relationships/hyperlink" Target="https://drive.google.com/file/d/1HaBLqELyrqmuF1ry-tXgKfackc4Z-RJ3/view?usp=drive_link" TargetMode="External"/><Relationship Id="rId1805" Type="http://schemas.openxmlformats.org/officeDocument/2006/relationships/hyperlink" Target="https://drive.google.com/file/d/1ioxrDXJgof0hXrdpaVfS_6nFuAtayr8i/view?usp=drive_link" TargetMode="External"/><Relationship Id="rId83" Type="http://schemas.openxmlformats.org/officeDocument/2006/relationships/hyperlink" Target="https://drive.google.com/file/d/110lv9tFmOapna-BSEORKA-FSc4_ft-ke/view?usp=sharing" TargetMode="External"/><Relationship Id="rId179" Type="http://schemas.openxmlformats.org/officeDocument/2006/relationships/hyperlink" Target="https://drive.google.com/file/d/1MxIIT3fJdw_5rZOw2IKzcybylAXYq7iy/view?usp=sharing" TargetMode="External"/><Relationship Id="rId386" Type="http://schemas.openxmlformats.org/officeDocument/2006/relationships/hyperlink" Target="https://drive.google.com/file/d/1WWQ7Wzv2JjiWaVmgxWPMmMKF8Gcf2XOP/view?usp=sharing" TargetMode="External"/><Relationship Id="rId593" Type="http://schemas.openxmlformats.org/officeDocument/2006/relationships/hyperlink" Target="https://drive.google.com/file/d/1x26Q_QkHjfqdAtgT0BQ29kuj28CJ4nKf/view?usp=sharing" TargetMode="External"/><Relationship Id="rId607" Type="http://schemas.openxmlformats.org/officeDocument/2006/relationships/hyperlink" Target="https://drive.google.com/file/d/11CJoQiwnaqnMwrVIqXyG3A3ng9NtCYf4/view?usp=sharing" TargetMode="External"/><Relationship Id="rId814" Type="http://schemas.openxmlformats.org/officeDocument/2006/relationships/hyperlink" Target="https://drive.google.com/file/d/1ISde_OUN8JGKqGb0ggKiMavVN6vRLcOa/view?usp=share_link" TargetMode="External"/><Relationship Id="rId1237" Type="http://schemas.openxmlformats.org/officeDocument/2006/relationships/hyperlink" Target="https://drive.google.com/file/d/1zhT0n1XRJ3Ut7reurDISQqrDB5kZofYQ/view?usp=drive_link" TargetMode="External"/><Relationship Id="rId1444" Type="http://schemas.openxmlformats.org/officeDocument/2006/relationships/hyperlink" Target="https://drive.google.com/file/d/1afcG57Lom4Y8bRCyX1DEg_WFXvu6I9gJ/view?usp=drive_link" TargetMode="External"/><Relationship Id="rId1651" Type="http://schemas.openxmlformats.org/officeDocument/2006/relationships/hyperlink" Target="https://drive.google.com/file/d/10siN4ka1t5pVjVMRSWKc3k15hEqLqjAC/view?usp=drive_link" TargetMode="External"/><Relationship Id="rId246" Type="http://schemas.openxmlformats.org/officeDocument/2006/relationships/hyperlink" Target="https://drive.google.com/file/d/1cejEeNruoaZx44VTEEgODHO5EYZi8uUJ/view?usp=sharing" TargetMode="External"/><Relationship Id="rId453" Type="http://schemas.openxmlformats.org/officeDocument/2006/relationships/hyperlink" Target="https://drive.google.com/file/d/1c6putZlmM9x0Y0cr-6wRohICyUlyEFBU/view?usp=sharing" TargetMode="External"/><Relationship Id="rId660" Type="http://schemas.openxmlformats.org/officeDocument/2006/relationships/hyperlink" Target="https://drive.google.com/file/d/14brDwNSXyOcu9a3Im6EiuzpyA4QYIKWb/view?usp=sharing" TargetMode="External"/><Relationship Id="rId898" Type="http://schemas.openxmlformats.org/officeDocument/2006/relationships/hyperlink" Target="https://drive.google.com/file/d/1j9zOM9tBoHXCm5DRJXgworNrN3h_PmFq/view?usp=share_link" TargetMode="External"/><Relationship Id="rId1083" Type="http://schemas.openxmlformats.org/officeDocument/2006/relationships/hyperlink" Target="https://drive.google.com/file/d/1L5wdFLcRgR4AsztUzOYer0myF1WGtwhY/view?usp=drive_link" TargetMode="External"/><Relationship Id="rId1290" Type="http://schemas.openxmlformats.org/officeDocument/2006/relationships/hyperlink" Target="https://drive.google.com/file/d/1eNB1i8__g69man0YaA-xcHge6e3gLftc/view?usp=sharing" TargetMode="External"/><Relationship Id="rId1304" Type="http://schemas.openxmlformats.org/officeDocument/2006/relationships/hyperlink" Target="https://drive.google.com/file/d/1AgBL_sPQwrOkJFuwnq6Id5k8bD1xsFyz/view?usp=sharing" TargetMode="External"/><Relationship Id="rId1511" Type="http://schemas.openxmlformats.org/officeDocument/2006/relationships/hyperlink" Target="https://drive.google.com/file/d/1VKHHzUY7hXoCpafEtHbxSpwze6Fzedca/view?usp=drive_link" TargetMode="External"/><Relationship Id="rId1749" Type="http://schemas.openxmlformats.org/officeDocument/2006/relationships/hyperlink" Target="https://drive.google.com/file/d/10gU6xahFo8mz9GwxSPM587fx6xmFOwGV/view?usp=drive_link" TargetMode="External"/><Relationship Id="rId106" Type="http://schemas.openxmlformats.org/officeDocument/2006/relationships/hyperlink" Target="https://drive.google.com/file/d/1XlLZ7Vb4ijGLBMiVG8OaexE8Ex3WqGLx/view?usp=sharing" TargetMode="External"/><Relationship Id="rId313" Type="http://schemas.openxmlformats.org/officeDocument/2006/relationships/hyperlink" Target="https://drive.google.com/file/d/1BRGWVpkEScV1eq6GpmX2_9OGsedybES0/view?usp=sharing" TargetMode="External"/><Relationship Id="rId758" Type="http://schemas.openxmlformats.org/officeDocument/2006/relationships/hyperlink" Target="https://drive.google.com/file/d/1v8iPJijb73rpofCNSFuELbYlvhsJVJGt/view?usp=share_link" TargetMode="External"/><Relationship Id="rId965" Type="http://schemas.openxmlformats.org/officeDocument/2006/relationships/hyperlink" Target="https://drive.google.com/file/d/1FvsbLwQcuD51J1vyBcaP4bqVqN9oTpHx/view?usp=share_link" TargetMode="External"/><Relationship Id="rId1150" Type="http://schemas.openxmlformats.org/officeDocument/2006/relationships/hyperlink" Target="https://drive.google.com/file/d/1R4Jw_AOIzRWWXig3RFIVQ_lCMOE1E7F-/view?usp=drive_link" TargetMode="External"/><Relationship Id="rId1388" Type="http://schemas.openxmlformats.org/officeDocument/2006/relationships/hyperlink" Target="https://drive.google.com/file/d/1f9d9KerJnm2NV-LP-BlesgbGhICu2tIf/view?usp=drive_link" TargetMode="External"/><Relationship Id="rId1595" Type="http://schemas.openxmlformats.org/officeDocument/2006/relationships/hyperlink" Target="https://drive.google.com/file/d/1ctTJtyGLAfepFTfY0COQpXRxpLMU331Z/view?usp=drive_link" TargetMode="External"/><Relationship Id="rId1609" Type="http://schemas.openxmlformats.org/officeDocument/2006/relationships/hyperlink" Target="https://drive.google.com/file/d/16lMFWZcuJck1EuUFSnP_dlVVI-DLWCDb/view?usp=drive_link" TargetMode="External"/><Relationship Id="rId1816" Type="http://schemas.openxmlformats.org/officeDocument/2006/relationships/hyperlink" Target="https://drive.google.com/file/d/1UpdpmtmopYr04W6n5oCGkokSeuJuQbNv/view?usp=drive_link" TargetMode="External"/><Relationship Id="rId10" Type="http://schemas.openxmlformats.org/officeDocument/2006/relationships/hyperlink" Target="https://drive.google.com/file/d/1kYDBuGaukxhOioMYjmc8CFunPHrB57BL/view?usp=sharing" TargetMode="External"/><Relationship Id="rId94" Type="http://schemas.openxmlformats.org/officeDocument/2006/relationships/hyperlink" Target="https://drive.google.com/file/d/132cx4dYVtutntWY51EI1TfhQ3yCYB26W/view?usp=sharing" TargetMode="External"/><Relationship Id="rId397" Type="http://schemas.openxmlformats.org/officeDocument/2006/relationships/hyperlink" Target="https://drive.google.com/file/d/1ELWJx6ah3ISDDcvEw5LupKIMTadhJQOn/view?usp=sharing" TargetMode="External"/><Relationship Id="rId520" Type="http://schemas.openxmlformats.org/officeDocument/2006/relationships/hyperlink" Target="https://drive.google.com/file/d/1qoAbm1Epqu1ntxbbNIfdUgS6CghMC534/view?usp=sharing" TargetMode="External"/><Relationship Id="rId618" Type="http://schemas.openxmlformats.org/officeDocument/2006/relationships/hyperlink" Target="https://drive.google.com/file/d/1MtTQbcCMdyq-SsmKwwTrOFtCB8PKAliH/view?usp=sharing" TargetMode="External"/><Relationship Id="rId825" Type="http://schemas.openxmlformats.org/officeDocument/2006/relationships/hyperlink" Target="https://drive.google.com/file/d/1crSOhIN3PZAGpczY9L8WLfE8LhF8VR-Y/view?usp=share_link" TargetMode="External"/><Relationship Id="rId1248" Type="http://schemas.openxmlformats.org/officeDocument/2006/relationships/hyperlink" Target="https://drive.google.com/file/d/1M31IpJ8qSrxs3hYjNN5O85pdwkRyuC6j/view?usp=drive_link" TargetMode="External"/><Relationship Id="rId1455" Type="http://schemas.openxmlformats.org/officeDocument/2006/relationships/hyperlink" Target="https://drive.google.com/file/d/15fdMvq5U55Rrrj2_JeEvcmEUAuYb1p4P/view?usp=drive_link" TargetMode="External"/><Relationship Id="rId1662" Type="http://schemas.openxmlformats.org/officeDocument/2006/relationships/hyperlink" Target="https://drive.google.com/file/d/11WKQGsiL-8KN6nu7vM83RuIKdL4sGsyv/view?usp=drive_link" TargetMode="External"/><Relationship Id="rId257" Type="http://schemas.openxmlformats.org/officeDocument/2006/relationships/hyperlink" Target="https://drive.google.com/file/d/1JVI6PgEogViQ6ZUlP_XGID29neTVrhdJ/view?usp=sharing" TargetMode="External"/><Relationship Id="rId464" Type="http://schemas.openxmlformats.org/officeDocument/2006/relationships/hyperlink" Target="https://drive.google.com/file/d/1xOaQ7B0cMp9KEaGsDweJKwtQY8w3Uxn_/view?usp=sharing" TargetMode="External"/><Relationship Id="rId1010" Type="http://schemas.openxmlformats.org/officeDocument/2006/relationships/hyperlink" Target="https://drive.google.com/file/d/1o0IfQBaIkg31ph8sQgdVMvbVIrSp03jH/view?usp=drive_link" TargetMode="External"/><Relationship Id="rId1094" Type="http://schemas.openxmlformats.org/officeDocument/2006/relationships/hyperlink" Target="https://drive.google.com/file/d/1hwNY0O22jkwbRDy5-YNGYPaF00_JhegN/view?usp=drive_link" TargetMode="External"/><Relationship Id="rId1108" Type="http://schemas.openxmlformats.org/officeDocument/2006/relationships/hyperlink" Target="https://drive.google.com/file/d/1kfNKPcEJx_gktnwqWHY4rYgTYMTT7S37/view?usp=drive_link" TargetMode="External"/><Relationship Id="rId1315" Type="http://schemas.openxmlformats.org/officeDocument/2006/relationships/hyperlink" Target="https://drive.google.com/file/d/1jqMZISv1wKbXB9s7ec3k5vpiXY4sYKXS/view?usp=drive_link" TargetMode="External"/><Relationship Id="rId117" Type="http://schemas.openxmlformats.org/officeDocument/2006/relationships/hyperlink" Target="https://drive.google.com/file/d/1YGEFDX6UOCMXYlk7as1RDl_a1D_WHHst/view?usp=sharing" TargetMode="External"/><Relationship Id="rId671" Type="http://schemas.openxmlformats.org/officeDocument/2006/relationships/hyperlink" Target="https://drive.google.com/file/d/14rTD3A3uIu4v4_7hfAEfcyVvB55S3ayg/view?usp=sharing" TargetMode="External"/><Relationship Id="rId769" Type="http://schemas.openxmlformats.org/officeDocument/2006/relationships/hyperlink" Target="https://drive.google.com/file/d/19F8LwCaVbTvjr0J0ddpq5sU1HFjgtWR2/view?usp=share_link" TargetMode="External"/><Relationship Id="rId976" Type="http://schemas.openxmlformats.org/officeDocument/2006/relationships/hyperlink" Target="https://drive.google.com/file/d/1NoKXAwUiwz9mMxUH4jmKNYuBX6n0RgVZ/view?usp=sharing" TargetMode="External"/><Relationship Id="rId1399" Type="http://schemas.openxmlformats.org/officeDocument/2006/relationships/hyperlink" Target="https://drive.google.com/file/d/1cioHhpqMVo_x9s8TGoBDI8pVI9u_0J0x/view?usp=drive_link" TargetMode="External"/><Relationship Id="rId324" Type="http://schemas.openxmlformats.org/officeDocument/2006/relationships/hyperlink" Target="https://drive.google.com/file/d/1yXQHnzW8saEVWraedTJQ4MXDl375M4fR/view?usp=sharing" TargetMode="External"/><Relationship Id="rId531" Type="http://schemas.openxmlformats.org/officeDocument/2006/relationships/hyperlink" Target="https://drive.google.com/file/d/1tlppBItOc7nmx8tSjpfaT9NMPJkLgCw6/view?usp=sharing" TargetMode="External"/><Relationship Id="rId629" Type="http://schemas.openxmlformats.org/officeDocument/2006/relationships/hyperlink" Target="https://drive.google.com/file/d/1shzqchaP2I_0kngVXvh5mVVL9SpbJTbB/view?usp=sharing" TargetMode="External"/><Relationship Id="rId1161" Type="http://schemas.openxmlformats.org/officeDocument/2006/relationships/hyperlink" Target="https://drive.google.com/file/d/1MZL0cCDH-kzgPki_lOkRfcziy7pwMZ_K/view?usp=drive_link" TargetMode="External"/><Relationship Id="rId1259" Type="http://schemas.openxmlformats.org/officeDocument/2006/relationships/hyperlink" Target="https://drive.google.com/file/d/1j-FEHSNcW3pM3jSOAZFP3z6nPhT3YfO6/view?usp=drive_link" TargetMode="External"/><Relationship Id="rId1466" Type="http://schemas.openxmlformats.org/officeDocument/2006/relationships/hyperlink" Target="https://drive.google.com/file/d/11SGvEio5FobJ1RBoazrpMPhzhPQlyf9e/view?usp=drive_link" TargetMode="External"/><Relationship Id="rId836" Type="http://schemas.openxmlformats.org/officeDocument/2006/relationships/hyperlink" Target="https://drive.google.com/file/d/13Zu2DCLEGZE1vjDq0v00wkKMK7OQcw_s/view?usp=share_link" TargetMode="External"/><Relationship Id="rId1021" Type="http://schemas.openxmlformats.org/officeDocument/2006/relationships/hyperlink" Target="https://drive.google.com/file/d/1qYIjVxkhUc58lTZJKDwn8fKWTP_S51xt/view?usp=drive_link" TargetMode="External"/><Relationship Id="rId1119" Type="http://schemas.openxmlformats.org/officeDocument/2006/relationships/hyperlink" Target="https://drive.google.com/file/d/1ir6BVhdlorDsiLg5vNMQRkcnMhMff9AI/view?usp=drive_link" TargetMode="External"/><Relationship Id="rId1673" Type="http://schemas.openxmlformats.org/officeDocument/2006/relationships/hyperlink" Target="https://drive.google.com/file/d/1hdBPymBeNFvUBO-V0J7CDaZTaXEzdeRr/view?usp=drive_link" TargetMode="External"/><Relationship Id="rId903" Type="http://schemas.openxmlformats.org/officeDocument/2006/relationships/hyperlink" Target="https://drive.google.com/file/d/16jgsY0RXYJ1ka-u5DYXDOeBv8rZ9gveY/view?usp=share_link" TargetMode="External"/><Relationship Id="rId1326" Type="http://schemas.openxmlformats.org/officeDocument/2006/relationships/hyperlink" Target="https://drive.google.com/file/d/1VVymkqkPsvf8vHcCJZ5jCtuFkRCQKImT/view?usp=drive_link" TargetMode="External"/><Relationship Id="rId1533" Type="http://schemas.openxmlformats.org/officeDocument/2006/relationships/hyperlink" Target="https://drive.google.com/file/d/1HtYWNuMAK3cOkw0Rwfaf9z3f3N4tXNW7/view?usp=drive_link" TargetMode="External"/><Relationship Id="rId1740" Type="http://schemas.openxmlformats.org/officeDocument/2006/relationships/hyperlink" Target="https://drive.google.com/file/d/18hBXtGygq85T1YG59DWYefoxQnl2tDgK/view?usp=drive_link" TargetMode="External"/><Relationship Id="rId32" Type="http://schemas.openxmlformats.org/officeDocument/2006/relationships/hyperlink" Target="https://drive.google.com/file/d/19zaxZx2bisQhGmjFDn_pP-74Qfijv_LB/view?usp=sharing" TargetMode="External"/><Relationship Id="rId1600" Type="http://schemas.openxmlformats.org/officeDocument/2006/relationships/hyperlink" Target="https://drive.google.com/file/d/1fdXFqfmzgyjWXf4Z4HM3DqgBr8erqwFM/view?usp=drive_link" TargetMode="External"/><Relationship Id="rId1838" Type="http://schemas.openxmlformats.org/officeDocument/2006/relationships/hyperlink" Target="https://drive.google.com/file/d/1JdxXBuspA-13EyCkPn-kl4x7YYB23DBe/view?usp=drive_link" TargetMode="External"/><Relationship Id="rId181" Type="http://schemas.openxmlformats.org/officeDocument/2006/relationships/hyperlink" Target="https://drive.google.com/file/d/1ez8INYifEAXPhu-Itb1rMh_D66I-TJf3/view?usp=sharing" TargetMode="External"/><Relationship Id="rId279" Type="http://schemas.openxmlformats.org/officeDocument/2006/relationships/hyperlink" Target="https://drive.google.com/file/d/1u_fkAhyFNCOo5Ctt4w8CuuQ9ln-yTNF9/view?usp=sharing" TargetMode="External"/><Relationship Id="rId486" Type="http://schemas.openxmlformats.org/officeDocument/2006/relationships/hyperlink" Target="https://drive.google.com/file/d/1TwN9eOnFj7vtB7EuplvHhyXIitpOg9sx/view?usp=sharing" TargetMode="External"/><Relationship Id="rId693" Type="http://schemas.openxmlformats.org/officeDocument/2006/relationships/hyperlink" Target="https://drive.google.com/file/d/1wJVqFBASsalNCctkfMSi_dJNF-YNLNQo/view?usp=sharing" TargetMode="External"/><Relationship Id="rId139" Type="http://schemas.openxmlformats.org/officeDocument/2006/relationships/hyperlink" Target="https://drive.google.com/file/d/1ihBSHJOgw1DcUJkiYGc1lax6ehf9DmSn/view?usp=sharing" TargetMode="External"/><Relationship Id="rId346" Type="http://schemas.openxmlformats.org/officeDocument/2006/relationships/hyperlink" Target="https://drive.google.com/file/d/1z6BQpCiQYzdOJ3v9p4oZgovVWSY7c8ck/view?usp=sharing" TargetMode="External"/><Relationship Id="rId553" Type="http://schemas.openxmlformats.org/officeDocument/2006/relationships/hyperlink" Target="https://drive.google.com/file/d/16Vs1fgz-GDVaCB8m_DeNjK1bmOJF8Js6/view?usp=sharing" TargetMode="External"/><Relationship Id="rId760" Type="http://schemas.openxmlformats.org/officeDocument/2006/relationships/hyperlink" Target="https://drive.google.com/file/d/1nSNEAkfWZeNcFY9YOvOwHf7Wqiee_wmi/view?usp=share_link" TargetMode="External"/><Relationship Id="rId998" Type="http://schemas.openxmlformats.org/officeDocument/2006/relationships/hyperlink" Target="https://drive.google.com/file/d/1C49H5ezVOH4vByWpbwj5vPhLY35eGB1C/view?usp=drive_link" TargetMode="External"/><Relationship Id="rId1183" Type="http://schemas.openxmlformats.org/officeDocument/2006/relationships/hyperlink" Target="https://drive.google.com/file/d/1PYR85JiIAlre6Bfau2MpOfn2XjVTrRbt/view?usp=drive_link" TargetMode="External"/><Relationship Id="rId1390" Type="http://schemas.openxmlformats.org/officeDocument/2006/relationships/hyperlink" Target="https://drive.google.com/file/d/1OF_ZfrxXeuFjyTCre0H6U0TYb7l4DP6i/view?usp=drive_link" TargetMode="External"/><Relationship Id="rId206" Type="http://schemas.openxmlformats.org/officeDocument/2006/relationships/hyperlink" Target="https://drive.google.com/file/d/1SJ3Y-i9y9Q_vmXhuoZCqISg_qpAS0kT7/view?usp=sharing" TargetMode="External"/><Relationship Id="rId413" Type="http://schemas.openxmlformats.org/officeDocument/2006/relationships/hyperlink" Target="https://drive.google.com/file/d/1silbjIMQYKStgXST9FUJXmLCWQVY4Y5R/view?usp=sharing" TargetMode="External"/><Relationship Id="rId858" Type="http://schemas.openxmlformats.org/officeDocument/2006/relationships/hyperlink" Target="https://drive.google.com/file/d/1hsfeYCdgM7kL9MQHkgyUyWCkNgp1RAcP/view?usp=share_link" TargetMode="External"/><Relationship Id="rId1043" Type="http://schemas.openxmlformats.org/officeDocument/2006/relationships/hyperlink" Target="https://drive.google.com/file/d/1F5B5RjLMsQgdfLVNG0sP6Dci42LlNwIT/view?usp=drive_link" TargetMode="External"/><Relationship Id="rId1488" Type="http://schemas.openxmlformats.org/officeDocument/2006/relationships/hyperlink" Target="https://drive.google.com/file/d/1r9zRW0Hh1wY7AEypkfgGC-E7PFgd-7L8/view?usp=drive_link" TargetMode="External"/><Relationship Id="rId1695" Type="http://schemas.openxmlformats.org/officeDocument/2006/relationships/hyperlink" Target="https://drive.google.com/file/d/1NlTY3qBsH0i2eMSVO94MSaQYX9ETcJ9R/view?usp=drive_link" TargetMode="External"/><Relationship Id="rId620" Type="http://schemas.openxmlformats.org/officeDocument/2006/relationships/hyperlink" Target="https://drive.google.com/file/d/1UIOFpAKHM52WSrp38N4MfYmN7GcQLOES/view?usp=sharing" TargetMode="External"/><Relationship Id="rId718" Type="http://schemas.openxmlformats.org/officeDocument/2006/relationships/hyperlink" Target="https://drive.google.com/file/d/1-iUvau0j2yeD-0IhJ93ChJE5tEzwR4h4/view?usp=share_link" TargetMode="External"/><Relationship Id="rId925" Type="http://schemas.openxmlformats.org/officeDocument/2006/relationships/hyperlink" Target="https://drive.google.com/file/d/1ut8p_it44erVeJuSlySkd0Zy5KKOwjhO/view?usp=share_link" TargetMode="External"/><Relationship Id="rId1250" Type="http://schemas.openxmlformats.org/officeDocument/2006/relationships/hyperlink" Target="https://drive.google.com/file/d/1WRECRNLka3beam1gQOsq6x5tjdlZHHdB/view?usp=drive_link" TargetMode="External"/><Relationship Id="rId1348" Type="http://schemas.openxmlformats.org/officeDocument/2006/relationships/hyperlink" Target="https://drive.google.com/file/d/1Y5c9Ye6KnErJEgoKMQgpj_QeXWxQZeLB/view?usp=drive_link" TargetMode="External"/><Relationship Id="rId1555" Type="http://schemas.openxmlformats.org/officeDocument/2006/relationships/hyperlink" Target="https://drive.google.com/file/d/1oV0OT-ByRbM-ex9Y9jWd0vzVzzbsMpKR/view?usp=drive_link" TargetMode="External"/><Relationship Id="rId1762" Type="http://schemas.openxmlformats.org/officeDocument/2006/relationships/hyperlink" Target="https://drive.google.com/file/d/11LLSFVvCpdmsAUxl7RuscKd2dMtZyfKC/view?usp=drive_link" TargetMode="External"/><Relationship Id="rId1110" Type="http://schemas.openxmlformats.org/officeDocument/2006/relationships/hyperlink" Target="https://drive.google.com/file/d/17vWr05LXN00KCNlqLrimZNlAUhNmpzMP/view?usp=drive_link" TargetMode="External"/><Relationship Id="rId1208" Type="http://schemas.openxmlformats.org/officeDocument/2006/relationships/hyperlink" Target="https://drive.google.com/file/d/1WhFNvHFgKOBiy9z_Vhag9SODW2IXv2Lt/view?usp=drive_link" TargetMode="External"/><Relationship Id="rId1415" Type="http://schemas.openxmlformats.org/officeDocument/2006/relationships/hyperlink" Target="https://drive.google.com/file/d/1BleFSt7bC9t58YZHxqxJBhmWp9V709FK/view?usp=drive_link" TargetMode="External"/><Relationship Id="rId54" Type="http://schemas.openxmlformats.org/officeDocument/2006/relationships/hyperlink" Target="https://drive.google.com/file/d/1eaOQqaskHMPid-j7wlHlRVhv49rYpPO5/view?usp=sharing" TargetMode="External"/><Relationship Id="rId1622" Type="http://schemas.openxmlformats.org/officeDocument/2006/relationships/hyperlink" Target="https://drive.google.com/file/d/1F98HMQU3zFArTNzX759Wke-XScxnjsZF/view?usp=drive_link" TargetMode="External"/><Relationship Id="rId270" Type="http://schemas.openxmlformats.org/officeDocument/2006/relationships/hyperlink" Target="https://drive.google.com/file/d/1ifq37Y6Y5h--UtoLOS8000LUrGx8yYAr/view?usp=sharing" TargetMode="External"/><Relationship Id="rId130" Type="http://schemas.openxmlformats.org/officeDocument/2006/relationships/hyperlink" Target="https://drive.google.com/file/d/1QptlYgD_OoCL6fXfYrDKWaHzjT2ZcChW/view?usp=sharing" TargetMode="External"/><Relationship Id="rId368" Type="http://schemas.openxmlformats.org/officeDocument/2006/relationships/hyperlink" Target="https://drive.google.com/file/d/1BopB3G1RkJjVMfbRzxkePsWUSbKWMI8N/view?usp=sharing" TargetMode="External"/><Relationship Id="rId575" Type="http://schemas.openxmlformats.org/officeDocument/2006/relationships/hyperlink" Target="https://drive.google.com/file/d/1rHjfWFlapHCBtdvQkVITW1n2tU1cgBoT/view?usp=sharing" TargetMode="External"/><Relationship Id="rId782" Type="http://schemas.openxmlformats.org/officeDocument/2006/relationships/hyperlink" Target="https://drive.google.com/file/d/1FvsbLwQcuD51J1vyBcaP4bqVqN9oTpHx/view?usp=share_link" TargetMode="External"/><Relationship Id="rId228" Type="http://schemas.openxmlformats.org/officeDocument/2006/relationships/hyperlink" Target="https://drive.google.com/file/d/1FwmZiDiJuwqTKiHsZO7VmX6FNRUj6bTN/view?usp=sharing" TargetMode="External"/><Relationship Id="rId435" Type="http://schemas.openxmlformats.org/officeDocument/2006/relationships/hyperlink" Target="https://drive.google.com/file/d/1QuPaklms5iuo-a2YJlcf3mYWQvFisJA6/view?usp=sharing" TargetMode="External"/><Relationship Id="rId642" Type="http://schemas.openxmlformats.org/officeDocument/2006/relationships/hyperlink" Target="https://drive.google.com/file/d/12ZNU_-4XZoSSY5I5sef1ZfRH7WynLvLq/view?usp=sharing" TargetMode="External"/><Relationship Id="rId1065" Type="http://schemas.openxmlformats.org/officeDocument/2006/relationships/hyperlink" Target="https://drive.google.com/file/d/17HWuqNHGa7-d_Yqc6J_k_AS7E2Um2U89/view?usp=drive_link" TargetMode="External"/><Relationship Id="rId1272" Type="http://schemas.openxmlformats.org/officeDocument/2006/relationships/hyperlink" Target="https://drive.google.com/file/d/1whfCDgDO7PLB-BchThDHTiIDatexLSvg/view?usp=drive_link" TargetMode="External"/><Relationship Id="rId502" Type="http://schemas.openxmlformats.org/officeDocument/2006/relationships/hyperlink" Target="https://drive.google.com/file/d/1K7aChLCskKvnkWKmoNzgMaDKaIomfbUV/view?usp=sharing" TargetMode="External"/><Relationship Id="rId947" Type="http://schemas.openxmlformats.org/officeDocument/2006/relationships/hyperlink" Target="https://drive.google.com/file/d/1mt4HwKh5WSuZHmenMvmC72nqkT8IMhp_/view?usp=share_link" TargetMode="External"/><Relationship Id="rId1132" Type="http://schemas.openxmlformats.org/officeDocument/2006/relationships/hyperlink" Target="https://drive.google.com/file/d/1m1_MWH3k4OjF28o04raLKPvZXK2a6iSq/view?usp=drive_link" TargetMode="External"/><Relationship Id="rId1577" Type="http://schemas.openxmlformats.org/officeDocument/2006/relationships/hyperlink" Target="https://drive.google.com/file/d/1C1kqgicp1K5RCXroSMEjAXVbejpf48Ql/view?usp=drive_link" TargetMode="External"/><Relationship Id="rId1784" Type="http://schemas.openxmlformats.org/officeDocument/2006/relationships/hyperlink" Target="https://drive.google.com/file/d/1X2PfwrzCI37nuxn_Ju-BkRyR54NWgp17/view?usp=drive_link" TargetMode="External"/><Relationship Id="rId76" Type="http://schemas.openxmlformats.org/officeDocument/2006/relationships/hyperlink" Target="https://drive.google.com/file/d/1rQUYHp3VXMZe_-BsA482xoeyF7p7OlXl/view?usp=sharing" TargetMode="External"/><Relationship Id="rId807" Type="http://schemas.openxmlformats.org/officeDocument/2006/relationships/hyperlink" Target="https://drive.google.com/file/d/1Ni4qhAIQWWlYwvERui3qNvRh7ViluZvQ/view?usp=share_link" TargetMode="External"/><Relationship Id="rId1437" Type="http://schemas.openxmlformats.org/officeDocument/2006/relationships/hyperlink" Target="https://drive.google.com/file/d/1uaJHppVR6s0wDQbJR9r8jxFXHkQW_RN3/view?usp=drive_link" TargetMode="External"/><Relationship Id="rId1644" Type="http://schemas.openxmlformats.org/officeDocument/2006/relationships/hyperlink" Target="https://drive.google.com/file/d/1GlADUYvmQJJAE3VNvb5El2i-wwqHN1AR/view?usp=drive_link" TargetMode="External"/><Relationship Id="rId1851" Type="http://schemas.openxmlformats.org/officeDocument/2006/relationships/hyperlink" Target="https://drive.google.com/file/d/1Hel-fIsoWLv3WWT1oslCJur8RWto9tlo/view?usp=drive_link" TargetMode="External"/><Relationship Id="rId1504" Type="http://schemas.openxmlformats.org/officeDocument/2006/relationships/hyperlink" Target="https://drive.google.com/file/d/1uYsw7_P2aJ-RQ7BKqAHuftWhf1fKE-uz/view?usp=sharing" TargetMode="External"/><Relationship Id="rId1711" Type="http://schemas.openxmlformats.org/officeDocument/2006/relationships/hyperlink" Target="https://drive.google.com/file/d/14txg7fQhpha3gTIs0gnunvcM_awdmhCn/view?usp=drive_link" TargetMode="External"/><Relationship Id="rId292" Type="http://schemas.openxmlformats.org/officeDocument/2006/relationships/hyperlink" Target="https://drive.google.com/file/d/11mNzZ9uDgFnp4SNVJB88WgggYf8hY9WK/view?usp=sharing" TargetMode="External"/><Relationship Id="rId1809" Type="http://schemas.openxmlformats.org/officeDocument/2006/relationships/hyperlink" Target="https://drive.google.com/file/d/1ea3SxfEf91hxAkweah_wm4a-1qWP1uOx/view?usp=drive_link" TargetMode="External"/><Relationship Id="rId597" Type="http://schemas.openxmlformats.org/officeDocument/2006/relationships/hyperlink" Target="https://drive.google.com/file/d/1ZVIcNvrIY--L22eVSJF673PSGUmjt8zI/view?usp=sharing" TargetMode="External"/><Relationship Id="rId152" Type="http://schemas.openxmlformats.org/officeDocument/2006/relationships/hyperlink" Target="https://drive.google.com/file/d/1zwfDUj5UsNV7_gAiaERzUZb3EzixI-7e/view?usp=sharing" TargetMode="External"/><Relationship Id="rId457" Type="http://schemas.openxmlformats.org/officeDocument/2006/relationships/hyperlink" Target="https://drive.google.com/file/d/1EQqMrw5a7RPJmPeOZO0BLg2fad3TkRQ-/view?usp=sharing" TargetMode="External"/><Relationship Id="rId1087" Type="http://schemas.openxmlformats.org/officeDocument/2006/relationships/hyperlink" Target="https://drive.google.com/file/d/1Lkcuh_JlKc3ciGm7xrBW1nTUC7ZWmycq/view?usp=drive_link" TargetMode="External"/><Relationship Id="rId1294" Type="http://schemas.openxmlformats.org/officeDocument/2006/relationships/hyperlink" Target="https://drive.google.com/file/d/1mOAVRPVfBREBf9A5U81L7vizup9PCFx2/view?usp=sharing" TargetMode="External"/><Relationship Id="rId664" Type="http://schemas.openxmlformats.org/officeDocument/2006/relationships/hyperlink" Target="https://drive.google.com/file/d/1I5ZK_SEt59M_qvEHgau4RtwNel9Tyfsa/view?usp=sharing" TargetMode="External"/><Relationship Id="rId871" Type="http://schemas.openxmlformats.org/officeDocument/2006/relationships/hyperlink" Target="https://drive.google.com/file/d/1b0nV90xXUoXVqtjg--qspY-hehJ6Oj_N/view?usp=share_link" TargetMode="External"/><Relationship Id="rId969" Type="http://schemas.openxmlformats.org/officeDocument/2006/relationships/hyperlink" Target="https://drive.google.com/file/d/17_h-yqX5_GJGUSxhpdzKlfVqT0WyRUw-/view?usp=share_link" TargetMode="External"/><Relationship Id="rId1599" Type="http://schemas.openxmlformats.org/officeDocument/2006/relationships/hyperlink" Target="https://drive.google.com/file/d/1lNFnk7Z9DSCafjiiqOmACs3zJOjkfakx/view?usp=drive_link" TargetMode="External"/><Relationship Id="rId317" Type="http://schemas.openxmlformats.org/officeDocument/2006/relationships/hyperlink" Target="https://drive.google.com/file/d/1mEB3PiHHloJNt7gSZrKGU7VVNrZh-sQ2/view?usp=sharing" TargetMode="External"/><Relationship Id="rId524" Type="http://schemas.openxmlformats.org/officeDocument/2006/relationships/hyperlink" Target="https://drive.google.com/file/d/1cvCUHzh3X7yXpvHSTmUlUzHGcAWUjp-m/view?usp=sharing" TargetMode="External"/><Relationship Id="rId731" Type="http://schemas.openxmlformats.org/officeDocument/2006/relationships/hyperlink" Target="https://drive.google.com/file/d/1ROfxpkGjzJ7JM6b5jWZUL9D_a_tlG2Bi/view?usp=share_link" TargetMode="External"/><Relationship Id="rId1154" Type="http://schemas.openxmlformats.org/officeDocument/2006/relationships/hyperlink" Target="https://drive.google.com/file/d/1jyvmC4R7fFegagedjvrBTwFpy-WvuoDl/view?usp=drive_link" TargetMode="External"/><Relationship Id="rId1361" Type="http://schemas.openxmlformats.org/officeDocument/2006/relationships/hyperlink" Target="https://drive.google.com/file/d/1riw-xrunor7pVDo_lMRGz9TYs1Pa4nEI/view?usp=drive_link" TargetMode="External"/><Relationship Id="rId1459" Type="http://schemas.openxmlformats.org/officeDocument/2006/relationships/hyperlink" Target="https://drive.google.com/file/d/1RgQn_VPbLDS4JQuZCBYBR4oqx-2tNlCz/view?usp=drive_link" TargetMode="External"/><Relationship Id="rId98" Type="http://schemas.openxmlformats.org/officeDocument/2006/relationships/hyperlink" Target="https://drive.google.com/file/d/1FRt3lhuybr8LL1H1QRiERdznnM6Le528/view?usp=sharing" TargetMode="External"/><Relationship Id="rId829" Type="http://schemas.openxmlformats.org/officeDocument/2006/relationships/hyperlink" Target="https://drive.google.com/file/d/1naseQC1D8KWPNpDJmPSIHXjH9NhBQwM2/view?usp=share_link" TargetMode="External"/><Relationship Id="rId1014" Type="http://schemas.openxmlformats.org/officeDocument/2006/relationships/hyperlink" Target="https://drive.google.com/file/d/1piW2f7v5A6k5V2MZpeInzSo5Jj4FigvF/view?usp=drive_link" TargetMode="External"/><Relationship Id="rId1221" Type="http://schemas.openxmlformats.org/officeDocument/2006/relationships/hyperlink" Target="https://drive.google.com/file/d/1gdDn-OtGURAWsE3Vz7SWwQXb8WwGFBja/view?usp=sharing" TargetMode="External"/><Relationship Id="rId1666" Type="http://schemas.openxmlformats.org/officeDocument/2006/relationships/hyperlink" Target="https://drive.google.com/file/d/15ykFrbjrM5cMY62KrcYQU7FxvKddS0Ty/view?usp=drive_link" TargetMode="External"/><Relationship Id="rId1319" Type="http://schemas.openxmlformats.org/officeDocument/2006/relationships/hyperlink" Target="https://drive.google.com/file/d/16MwSk-xWV2lYiW7mnDLVY4qNQiStTK3c/view?usp=drive_link" TargetMode="External"/><Relationship Id="rId1526" Type="http://schemas.openxmlformats.org/officeDocument/2006/relationships/hyperlink" Target="https://drive.google.com/file/d/1fHFwqYOsK-Gxjehf9_31qgxVtdhmI1so/view?usp=drive_link" TargetMode="External"/><Relationship Id="rId1733" Type="http://schemas.openxmlformats.org/officeDocument/2006/relationships/hyperlink" Target="https://drive.google.com/file/d/1J9DLkkenvQz8aSXNSEiGJrbzNV93U6hP/view?usp=drive_link" TargetMode="External"/><Relationship Id="rId25" Type="http://schemas.openxmlformats.org/officeDocument/2006/relationships/hyperlink" Target="https://drive.google.com/file/d/157f8qb_4cTdDCZcSpWMzTRm-qBkgSJVv/view?usp=sharing" TargetMode="External"/><Relationship Id="rId1800" Type="http://schemas.openxmlformats.org/officeDocument/2006/relationships/hyperlink" Target="https://drive.google.com/file/d/1B2FmQp_jN8OIMLqULzRMppFqZPRjle__/view?usp=drive_link" TargetMode="External"/><Relationship Id="rId174" Type="http://schemas.openxmlformats.org/officeDocument/2006/relationships/hyperlink" Target="https://drive.google.com/file/d/1T3uDQpbmQFlzmjphg0dm8mMCHLXciNqB/view?usp=sharing" TargetMode="External"/><Relationship Id="rId381" Type="http://schemas.openxmlformats.org/officeDocument/2006/relationships/hyperlink" Target="https://drive.google.com/file/d/1R8xu7IGibQm3J267XobUZxU6se9Paa-9/view?usp=sharing" TargetMode="External"/><Relationship Id="rId241" Type="http://schemas.openxmlformats.org/officeDocument/2006/relationships/hyperlink" Target="https://drive.google.com/file/d/1ySxfQr0HfWuEVHqz1XCwcHnEspWaQtdg/view?usp=sharing" TargetMode="External"/><Relationship Id="rId479" Type="http://schemas.openxmlformats.org/officeDocument/2006/relationships/hyperlink" Target="https://drive.google.com/file/d/1Yko79Xih79QxHSkghxJADoqPdCD56Paj/view?usp=sharing" TargetMode="External"/><Relationship Id="rId686" Type="http://schemas.openxmlformats.org/officeDocument/2006/relationships/hyperlink" Target="https://drive.google.com/file/d/11h-Qn8-VbFflJyjWNqbMM2d00Qxq7log/view?usp=sharing" TargetMode="External"/><Relationship Id="rId893" Type="http://schemas.openxmlformats.org/officeDocument/2006/relationships/hyperlink" Target="https://drive.google.com/file/d/1ORpRZxl1Cc9ZBxBx5EsU5hJ-ibIcZx5q/view?usp=sharing" TargetMode="External"/><Relationship Id="rId339" Type="http://schemas.openxmlformats.org/officeDocument/2006/relationships/hyperlink" Target="https://drive.google.com/file/d/1tVze6C12uV8Qu3ACCli1VWRuiZdIzMPu/view?usp=sharing" TargetMode="External"/><Relationship Id="rId546" Type="http://schemas.openxmlformats.org/officeDocument/2006/relationships/hyperlink" Target="https://drive.google.com/file/d/1Q9xsIIp8uke8SfRg3J13qQ1QBeAAALnP/view?usp=sharing" TargetMode="External"/><Relationship Id="rId753" Type="http://schemas.openxmlformats.org/officeDocument/2006/relationships/hyperlink" Target="https://drive.google.com/file/d/1p62zta8lvSbimtKytPyTPJ_0ARwsNz1v/view?usp=share_link" TargetMode="External"/><Relationship Id="rId1176" Type="http://schemas.openxmlformats.org/officeDocument/2006/relationships/hyperlink" Target="https://drive.google.com/file/d/1jt-JabThwrFU_eobBwqlBmPrxrZeallR/view?usp=drive_link" TargetMode="External"/><Relationship Id="rId1383" Type="http://schemas.openxmlformats.org/officeDocument/2006/relationships/hyperlink" Target="https://drive.google.com/file/d/11j_00Gwttl-tGLshhjdzMJ36QhI6Qc2P/view?usp=drive_link" TargetMode="External"/><Relationship Id="rId101" Type="http://schemas.openxmlformats.org/officeDocument/2006/relationships/hyperlink" Target="https://drive.google.com/file/d/1uBaLnveUbZ7pEpPPe1J3h_AmU0sHGtpQ/view?usp=sharing" TargetMode="External"/><Relationship Id="rId406" Type="http://schemas.openxmlformats.org/officeDocument/2006/relationships/hyperlink" Target="https://drive.google.com/file/d/1l2ldVfCwUI6T3J01UcDbaMYLdWXRSVXo/view?usp=sharing" TargetMode="External"/><Relationship Id="rId960" Type="http://schemas.openxmlformats.org/officeDocument/2006/relationships/hyperlink" Target="https://drive.google.com/file/d/18vU-kMW-mEJqNr7ba5BQ02gV3xBMIqUm/view?usp=share_link" TargetMode="External"/><Relationship Id="rId1036" Type="http://schemas.openxmlformats.org/officeDocument/2006/relationships/hyperlink" Target="https://drive.google.com/file/d/1iIyZnLKcCIdW-ZI8V59UNqeg5VRo0WJ6/view?usp=drive_link" TargetMode="External"/><Relationship Id="rId1243" Type="http://schemas.openxmlformats.org/officeDocument/2006/relationships/hyperlink" Target="https://drive.google.com/file/d/1U8IJztSOHhEx9NMsRgMxkhY7HHi_WQJy/view?usp=drive_link" TargetMode="External"/><Relationship Id="rId1590" Type="http://schemas.openxmlformats.org/officeDocument/2006/relationships/hyperlink" Target="https://drive.google.com/file/d/15TpCEOTCwGik9Ix8EiwKfy3o0vk2y9T-/view?usp=drive_link" TargetMode="External"/><Relationship Id="rId1688" Type="http://schemas.openxmlformats.org/officeDocument/2006/relationships/hyperlink" Target="https://drive.google.com/file/d/1R_6X70GQ81ubuhpAKWOxsTvT9-xVZCGL/view?usp=drive_link" TargetMode="External"/><Relationship Id="rId613" Type="http://schemas.openxmlformats.org/officeDocument/2006/relationships/hyperlink" Target="https://drive.google.com/file/d/1VM0H0TzzsweFmSPfxxmF2RPNIlR-8WYF/view?usp=sharing" TargetMode="External"/><Relationship Id="rId820" Type="http://schemas.openxmlformats.org/officeDocument/2006/relationships/hyperlink" Target="https://drive.google.com/file/d/1fLp40u1NV1S-XMGK-yqHv__qDZ-pORGt/view?usp=share_link" TargetMode="External"/><Relationship Id="rId918" Type="http://schemas.openxmlformats.org/officeDocument/2006/relationships/hyperlink" Target="https://drive.google.com/file/d/1zG2S3yQG_gOr0WuhMWgSKNfMBjYLN_7B/view?usp=share_link" TargetMode="External"/><Relationship Id="rId1450" Type="http://schemas.openxmlformats.org/officeDocument/2006/relationships/hyperlink" Target="https://drive.google.com/file/d/10RtCXlbjPP6wTyxRayHJCyw4vqgnYJr-/view?usp=drive_link" TargetMode="External"/><Relationship Id="rId1548" Type="http://schemas.openxmlformats.org/officeDocument/2006/relationships/hyperlink" Target="https://drive.google.com/file/d/1tifUcXoWCHzCdHorkNdTJW2ExAhwY0VF/view?usp=drive_link" TargetMode="External"/><Relationship Id="rId1755" Type="http://schemas.openxmlformats.org/officeDocument/2006/relationships/hyperlink" Target="https://drive.google.com/file/d/1cW8hWDnR5UUNDIdtGHCfWn3PY06syd78/view?usp=drive_link" TargetMode="External"/><Relationship Id="rId1103" Type="http://schemas.openxmlformats.org/officeDocument/2006/relationships/hyperlink" Target="https://drive.google.com/file/d/1ohAR_eyaRzosFfKr_yRj7R7ux93gKMeo/view?usp=drive_link" TargetMode="External"/><Relationship Id="rId1310" Type="http://schemas.openxmlformats.org/officeDocument/2006/relationships/hyperlink" Target="https://drive.google.com/file/d/11N4g7-vuk1BYzO3x2EwjfhHmGI-vLmuE/view?usp=drive_link" TargetMode="External"/><Relationship Id="rId1408" Type="http://schemas.openxmlformats.org/officeDocument/2006/relationships/hyperlink" Target="https://drive.google.com/file/d/15Ar8a4WRpX-iHJ_L2WoKWHqTZFSIr1rL/view?usp=share_link" TargetMode="External"/><Relationship Id="rId47" Type="http://schemas.openxmlformats.org/officeDocument/2006/relationships/hyperlink" Target="https://drive.google.com/file/d/1M2JtlQMK7jqIXdhb68Y-otTnD6Ny6ffo/view?usp=sharing" TargetMode="External"/><Relationship Id="rId1615" Type="http://schemas.openxmlformats.org/officeDocument/2006/relationships/hyperlink" Target="https://drive.google.com/file/d/1XtENdN7ahBUGHIjd1PYVAOwrF-tu5pcJ/view?usp=drive_link" TargetMode="External"/><Relationship Id="rId1822" Type="http://schemas.openxmlformats.org/officeDocument/2006/relationships/hyperlink" Target="https://drive.google.com/file/d/1FW7XFEBDI8Z53GiY4KUb4mJGkttzwzyh/view?usp=drive_link" TargetMode="External"/><Relationship Id="rId196" Type="http://schemas.openxmlformats.org/officeDocument/2006/relationships/hyperlink" Target="https://drive.google.com/file/d/1FA1JhQXSh44i8CMkE8KbGZEMr6rNGgD3/view?usp=sharing" TargetMode="External"/><Relationship Id="rId263" Type="http://schemas.openxmlformats.org/officeDocument/2006/relationships/hyperlink" Target="https://drive.google.com/file/d/1i1Tm6OESFDuYzXjFEo9YcVsUPK4RBa_S/view?usp=sharing" TargetMode="External"/><Relationship Id="rId470" Type="http://schemas.openxmlformats.org/officeDocument/2006/relationships/hyperlink" Target="https://drive.google.com/file/d/1K2QL3iCHxbayEQ3SrA9MbeWvpIezkXFc/view?usp=sharing" TargetMode="External"/><Relationship Id="rId123" Type="http://schemas.openxmlformats.org/officeDocument/2006/relationships/hyperlink" Target="https://drive.google.com/file/d/1aoFh2N1uaUL0wbWxW8zHR9tgn-ISIQR8/view?usp=sharing" TargetMode="External"/><Relationship Id="rId330" Type="http://schemas.openxmlformats.org/officeDocument/2006/relationships/hyperlink" Target="https://drive.google.com/file/d/17OxPDB4bpHCuNEpMQVOAbU9TOgAU8qYG/view?usp=sharing" TargetMode="External"/><Relationship Id="rId568" Type="http://schemas.openxmlformats.org/officeDocument/2006/relationships/hyperlink" Target="https://drive.google.com/file/d/1TOKAgH9thZDMZjSFP0ZtraAb1hlxB5_6/view?usp=sharing" TargetMode="External"/><Relationship Id="rId775" Type="http://schemas.openxmlformats.org/officeDocument/2006/relationships/hyperlink" Target="https://drive.google.com/file/d/1eNB1i8__g69man0YaA-xcHge6e3gLftc/view?usp=sharing" TargetMode="External"/><Relationship Id="rId982" Type="http://schemas.openxmlformats.org/officeDocument/2006/relationships/hyperlink" Target="https://drive.google.com/file/d/1ZHMOT8eD5ouYMeF-1ZBgRiWhdP4imRVk/view?usp=drive_link" TargetMode="External"/><Relationship Id="rId1198" Type="http://schemas.openxmlformats.org/officeDocument/2006/relationships/hyperlink" Target="https://drive.google.com/file/d/1p4zz1PX9gEmknewg4kiLuVbSSQTADxZG/view?usp=share_link" TargetMode="External"/><Relationship Id="rId428" Type="http://schemas.openxmlformats.org/officeDocument/2006/relationships/hyperlink" Target="https://drive.google.com/file/d/1LN-Mit6WWCHvx6K9TrsbX9JOJ4M-__UM/view?usp=sharing" TargetMode="External"/><Relationship Id="rId635" Type="http://schemas.openxmlformats.org/officeDocument/2006/relationships/hyperlink" Target="https://drive.google.com/file/d/1SzKCYZzr8jLIqKj_g6fBGVdS8ydpNkWZ/view?usp=sharing" TargetMode="External"/><Relationship Id="rId842" Type="http://schemas.openxmlformats.org/officeDocument/2006/relationships/hyperlink" Target="https://drive.google.com/file/d/1h7uSzDXVuoGvMpTKCPu4322hkcnt0yUM/view?usp=share_link" TargetMode="External"/><Relationship Id="rId1058" Type="http://schemas.openxmlformats.org/officeDocument/2006/relationships/hyperlink" Target="https://drive.google.com/file/d/1xqovaOmr4_XjMqEXYF89zVLIu5bm9izX/view?usp=drive_link" TargetMode="External"/><Relationship Id="rId1265" Type="http://schemas.openxmlformats.org/officeDocument/2006/relationships/hyperlink" Target="https://drive.google.com/file/d/16kjSYeDuYVipSk9u7zN62dflSOKbZ1-I/view?usp=drive_link" TargetMode="External"/><Relationship Id="rId1472" Type="http://schemas.openxmlformats.org/officeDocument/2006/relationships/hyperlink" Target="https://drive.google.com/file/d/1zZ43-dBnkWqj2qxOL8NVTA8aPxsAf3qp/view?usp=drive_link" TargetMode="External"/><Relationship Id="rId702" Type="http://schemas.openxmlformats.org/officeDocument/2006/relationships/hyperlink" Target="https://drive.google.com/file/d/1exhVfd4jEjJ-oagYmY-aaD7PwckTeQtt/view?usp=sharing" TargetMode="External"/><Relationship Id="rId1125" Type="http://schemas.openxmlformats.org/officeDocument/2006/relationships/hyperlink" Target="https://drive.google.com/file/d/1Gn_UqBQZybs_WRhwGuKtxMR4ZjGV83jL/view?usp=drive_link" TargetMode="External"/><Relationship Id="rId1332" Type="http://schemas.openxmlformats.org/officeDocument/2006/relationships/hyperlink" Target="https://drive.google.com/file/d/1LO7klKhxeU2-iCJCc1U0dV588MaeF1WY/view?usp=drive_link" TargetMode="External"/><Relationship Id="rId1777" Type="http://schemas.openxmlformats.org/officeDocument/2006/relationships/hyperlink" Target="https://drive.google.com/file/d/1qxwlH6kgsdj3AhBo1m_ARgpgyF5Aet_C/view?usp=drive_link" TargetMode="External"/><Relationship Id="rId69" Type="http://schemas.openxmlformats.org/officeDocument/2006/relationships/hyperlink" Target="https://drive.google.com/file/d/1VYw_rpDcY9r8cwqEBWgLc3hSNtggYi9E/view?usp=sharing" TargetMode="External"/><Relationship Id="rId1637" Type="http://schemas.openxmlformats.org/officeDocument/2006/relationships/hyperlink" Target="https://drive.google.com/file/d/1M-40fBAl3ptIGme5YPkGnPojfWaB7d7I/view?usp=sharing" TargetMode="External"/><Relationship Id="rId1844" Type="http://schemas.openxmlformats.org/officeDocument/2006/relationships/hyperlink" Target="https://drive.google.com/file/d/1MOC3DK2dDO_PbHDqmXUnIKHdr8_gsyUc/view?usp=drive_link" TargetMode="External"/><Relationship Id="rId1704" Type="http://schemas.openxmlformats.org/officeDocument/2006/relationships/hyperlink" Target="https://drive.google.com/file/d/1YBHPs0yeJWw-pkTB-rRHZetx884wFLZM/view?usp=drive_link" TargetMode="External"/><Relationship Id="rId285" Type="http://schemas.openxmlformats.org/officeDocument/2006/relationships/hyperlink" Target="https://drive.google.com/file/d/1mNwLl4yI49IpZIcgNKY4dVK-i1ofAyOO/view?usp=sharing" TargetMode="External"/><Relationship Id="rId492" Type="http://schemas.openxmlformats.org/officeDocument/2006/relationships/hyperlink" Target="https://drive.google.com/file/d/1f52c9ihyjqmQZfs_9u07exyOlAt2Bo2x/view?usp=sharing" TargetMode="External"/><Relationship Id="rId797" Type="http://schemas.openxmlformats.org/officeDocument/2006/relationships/hyperlink" Target="https://drive.google.com/file/d/1RuoeDy-gKwtDz3cyCJu8dKExbMPJgBua/view?usp=share_link" TargetMode="External"/><Relationship Id="rId145" Type="http://schemas.openxmlformats.org/officeDocument/2006/relationships/hyperlink" Target="https://drive.google.com/file/d/1mgtjsvI2Lyj2dmlcrj2NM1CbnF6e_XrQ/view?usp=sharing" TargetMode="External"/><Relationship Id="rId352" Type="http://schemas.openxmlformats.org/officeDocument/2006/relationships/hyperlink" Target="https://drive.google.com/file/d/1c9zgYFV26y2pM9EIrWKl6zTEfqxNpf2c/view?usp=sharing" TargetMode="External"/><Relationship Id="rId1287" Type="http://schemas.openxmlformats.org/officeDocument/2006/relationships/hyperlink" Target="https://drive.google.com/file/d/1AYoMCEXEW6NvjNx1TPaGmMLb0upupw1f/view?usp=sharing" TargetMode="External"/><Relationship Id="rId212" Type="http://schemas.openxmlformats.org/officeDocument/2006/relationships/hyperlink" Target="https://drive.google.com/file/d/17DZIfN-UHi8C61a-LgFKFscnWb0IXr4N/view?usp=sharing" TargetMode="External"/><Relationship Id="rId657" Type="http://schemas.openxmlformats.org/officeDocument/2006/relationships/hyperlink" Target="https://drive.google.com/file/d/1LuBUjUil-ap1AMHNOuspqZGwzF8sqnN8/view?usp=sharing" TargetMode="External"/><Relationship Id="rId864" Type="http://schemas.openxmlformats.org/officeDocument/2006/relationships/hyperlink" Target="https://drive.google.com/file/d/1rEMgZ_n31mB7STv73eK-4LeQhf5CojDt/view?usp=share_link" TargetMode="External"/><Relationship Id="rId1494" Type="http://schemas.openxmlformats.org/officeDocument/2006/relationships/hyperlink" Target="https://drive.google.com/file/d/1uM4G0SVE6lrBgmyqrLEytjYPqL0uogkO/view?usp=drive_link" TargetMode="External"/><Relationship Id="rId1799" Type="http://schemas.openxmlformats.org/officeDocument/2006/relationships/hyperlink" Target="https://drive.google.com/file/d/1LZO-zuRF59V4HB37HDms853Jfba5jDJ1/view?usp=drive_link" TargetMode="External"/><Relationship Id="rId517" Type="http://schemas.openxmlformats.org/officeDocument/2006/relationships/hyperlink" Target="https://drive.google.com/file/d/1Rk3pQTOcgeTGW9GfrLYXCUsM77yY2i0Y/view?usp=sharing" TargetMode="External"/><Relationship Id="rId724" Type="http://schemas.openxmlformats.org/officeDocument/2006/relationships/hyperlink" Target="https://drive.google.com/file/d/1dWKkQpB03PmOsCdsqxAZsEGD3qfo-sKY/view?usp=share_link" TargetMode="External"/><Relationship Id="rId931" Type="http://schemas.openxmlformats.org/officeDocument/2006/relationships/hyperlink" Target="https://drive.google.com/file/d/1gRMul6WZW_3Ftd4sO6rDuTQB3aa34-RX/view?usp=share_link" TargetMode="External"/><Relationship Id="rId1147" Type="http://schemas.openxmlformats.org/officeDocument/2006/relationships/hyperlink" Target="https://drive.google.com/file/d/1yp8HICfNz9nIcNI9jWXwktDCZtOmJFBw/view?usp=drive_link" TargetMode="External"/><Relationship Id="rId1354" Type="http://schemas.openxmlformats.org/officeDocument/2006/relationships/hyperlink" Target="https://drive.google.com/file/d/1LiUsM7qjbtVIs_jxbzw94BsasnybFOn8/view?usp=drive_link" TargetMode="External"/><Relationship Id="rId1561" Type="http://schemas.openxmlformats.org/officeDocument/2006/relationships/hyperlink" Target="https://drive.google.com/file/d/1M31IpJ8qSrxs3hYjNN5O85pdwkRyuC6j/view?usp=drive_link" TargetMode="External"/><Relationship Id="rId60" Type="http://schemas.openxmlformats.org/officeDocument/2006/relationships/hyperlink" Target="https://drive.google.com/file/d/1qR2syLeoCTYJUdYHGJ7Y6kv8vBdWVyu5/view?usp=sharing" TargetMode="External"/><Relationship Id="rId1007" Type="http://schemas.openxmlformats.org/officeDocument/2006/relationships/hyperlink" Target="https://drive.google.com/file/d/1bJQJmRxqompb1fV2i5RwPnmpbY1I25_K/view?usp=share_link" TargetMode="External"/><Relationship Id="rId1214" Type="http://schemas.openxmlformats.org/officeDocument/2006/relationships/hyperlink" Target="https://drive.google.com/file/d/1MDuUG_ffjZIEXQZ4ST4gCDxnoIwkbo-C/view?usp=drive_link" TargetMode="External"/><Relationship Id="rId1421" Type="http://schemas.openxmlformats.org/officeDocument/2006/relationships/hyperlink" Target="https://drive.google.com/file/d/1Z-a1CQodPGCQG7oaFwyuaq1qXXHeG5sb/view?usp=drive_link" TargetMode="External"/><Relationship Id="rId1659" Type="http://schemas.openxmlformats.org/officeDocument/2006/relationships/hyperlink" Target="https://drive.google.com/file/d/1SdzQi-FsPp7mU1levw_U_ZLReAtBsRia/view?usp=drive_link" TargetMode="External"/><Relationship Id="rId1866" Type="http://schemas.openxmlformats.org/officeDocument/2006/relationships/hyperlink" Target="https://drive.google.com/file/d/1moo0GDGqNAfb0_re7NDKFRIM-l7F1OIJ/view?usp=drive_link" TargetMode="External"/><Relationship Id="rId1519" Type="http://schemas.openxmlformats.org/officeDocument/2006/relationships/hyperlink" Target="https://drive.google.com/file/d/1bZAKXCh5eOPfNbYe6u0wNTrIaS3JOLQ2/view?usp=drive_link" TargetMode="External"/><Relationship Id="rId1726" Type="http://schemas.openxmlformats.org/officeDocument/2006/relationships/hyperlink" Target="https://drive.google.com/file/d/12zUaG0OVBrB6lQ3JpzQw2dnl4FVXBv4u/view?usp=drive_link" TargetMode="External"/><Relationship Id="rId18" Type="http://schemas.openxmlformats.org/officeDocument/2006/relationships/hyperlink" Target="https://drive.google.com/file/d/1za0Syh0ZwAE10QiE5rEKpuXYmEgSspOl/view?usp=sharing" TargetMode="External"/><Relationship Id="rId167" Type="http://schemas.openxmlformats.org/officeDocument/2006/relationships/hyperlink" Target="https://drive.google.com/file/d/17yvV9OWkMhwsYduEmZfKCdOTSYo9uVCn/view?usp=sharing" TargetMode="External"/><Relationship Id="rId374" Type="http://schemas.openxmlformats.org/officeDocument/2006/relationships/hyperlink" Target="https://drive.google.com/file/d/1DLdD-UHO6-4lA0Rm7VhP8IQvAIRdE7uy/view?usp=sharing" TargetMode="External"/><Relationship Id="rId581" Type="http://schemas.openxmlformats.org/officeDocument/2006/relationships/hyperlink" Target="https://drive.google.com/file/d/1XFpDar9RxABv3pkIOj3w34ihOae8gK7I/view?usp=sharing" TargetMode="External"/><Relationship Id="rId234" Type="http://schemas.openxmlformats.org/officeDocument/2006/relationships/hyperlink" Target="https://drive.google.com/file/d/12_mQrM97DlaYDDoKEgLnqK1bKH18D-hf/view?usp=sharing" TargetMode="External"/><Relationship Id="rId679" Type="http://schemas.openxmlformats.org/officeDocument/2006/relationships/hyperlink" Target="https://drive.google.com/file/d/1TUmv7nh4nmhhrPM7HBDbJQeMfdLjcHIW/view?usp=sharing" TargetMode="External"/><Relationship Id="rId886" Type="http://schemas.openxmlformats.org/officeDocument/2006/relationships/hyperlink" Target="https://drive.google.com/file/d/1BTZQdz-bnGzBOGsPXCexanUOcFFydYv7/view?usp=share_link" TargetMode="External"/><Relationship Id="rId2" Type="http://schemas.openxmlformats.org/officeDocument/2006/relationships/hyperlink" Target="https://drive.google.com/file/d/1C-dRvLA4zacx89Z6zrZOl1ncmJwBTBBN/view?usp=sharing" TargetMode="External"/><Relationship Id="rId441" Type="http://schemas.openxmlformats.org/officeDocument/2006/relationships/hyperlink" Target="https://drive.google.com/file/d/1JVI6PgEogViQ6ZUlP_XGID29neTVrhdJ/view?usp=sharing" TargetMode="External"/><Relationship Id="rId539" Type="http://schemas.openxmlformats.org/officeDocument/2006/relationships/hyperlink" Target="https://drive.google.com/file/d/143JZGYo8SCnqnxPMaalEuib1caFFSXkj/view?usp=sharing" TargetMode="External"/><Relationship Id="rId746" Type="http://schemas.openxmlformats.org/officeDocument/2006/relationships/hyperlink" Target="https://drive.google.com/file/d/1SGRQ2JOfP_7Qk1XOIQ7qV6KjGDY2OlYP/view?usp=share_link" TargetMode="External"/><Relationship Id="rId1071" Type="http://schemas.openxmlformats.org/officeDocument/2006/relationships/hyperlink" Target="https://drive.google.com/file/d/1tbbByEA9W4H5R6LPr9mpGDLbtyYVWrRJ/view?usp=drive_link" TargetMode="External"/><Relationship Id="rId1169" Type="http://schemas.openxmlformats.org/officeDocument/2006/relationships/hyperlink" Target="https://drive.google.com/file/d/1S80rTd11EYn4IDneegTLUbLSvDc5PI-9/view?usp=drive_link" TargetMode="External"/><Relationship Id="rId1376" Type="http://schemas.openxmlformats.org/officeDocument/2006/relationships/hyperlink" Target="https://drive.google.com/file/d/1O9AcORWnA4YmJYFup-79I3gXK_akAntz/view?usp=sharing" TargetMode="External"/><Relationship Id="rId1583" Type="http://schemas.openxmlformats.org/officeDocument/2006/relationships/hyperlink" Target="https://drive.google.com/file/d/1M59R7aEJ6eOh1BDKNQZFUXmntDG4GcFI/view?usp=drive_link" TargetMode="External"/><Relationship Id="rId301" Type="http://schemas.openxmlformats.org/officeDocument/2006/relationships/hyperlink" Target="https://drive.google.com/file/d/1AJspBey_EsmGTFgQ9LqK5wkgadLmsdVn/view?usp=sharing" TargetMode="External"/><Relationship Id="rId953" Type="http://schemas.openxmlformats.org/officeDocument/2006/relationships/hyperlink" Target="https://drive.google.com/file/d/1HhphSIkzQc8wcHIy_nBdX8Xuvqa2Rcpd/view?usp=share_link" TargetMode="External"/><Relationship Id="rId1029" Type="http://schemas.openxmlformats.org/officeDocument/2006/relationships/hyperlink" Target="https://drive.google.com/file/d/1Ix_l2EajvSU-TTCB4bjLw7WDScuA6fSF/view?usp=drive_link" TargetMode="External"/><Relationship Id="rId1236" Type="http://schemas.openxmlformats.org/officeDocument/2006/relationships/hyperlink" Target="https://drive.google.com/file/d/1P-mFbOcGe95q9OOjCsu-OfrhW2yRYanN/view?usp=drive_link" TargetMode="External"/><Relationship Id="rId1790" Type="http://schemas.openxmlformats.org/officeDocument/2006/relationships/hyperlink" Target="https://drive.google.com/file/d/1L-2latK4l54ZkIG5AU2mhDjk0yNjhvkn/view?usp=drive_link" TargetMode="External"/><Relationship Id="rId82" Type="http://schemas.openxmlformats.org/officeDocument/2006/relationships/hyperlink" Target="https://drive.google.com/file/d/1UZW-GeGahtncZG9oPDDwl0ANxxVzq489/view?usp=sharing" TargetMode="External"/><Relationship Id="rId606" Type="http://schemas.openxmlformats.org/officeDocument/2006/relationships/hyperlink" Target="https://drive.google.com/file/d/1oyn_G5KL6MS2vbHS9EVadPtKY6quIBgH/view?usp=sharing" TargetMode="External"/><Relationship Id="rId813" Type="http://schemas.openxmlformats.org/officeDocument/2006/relationships/hyperlink" Target="https://drive.google.com/file/d/1XHCDUnbTx055i8_veBltqU7gN7SNPaQp/view?usp=share_link" TargetMode="External"/><Relationship Id="rId1443" Type="http://schemas.openxmlformats.org/officeDocument/2006/relationships/hyperlink" Target="https://drive.google.com/file/d/1zStqqIV2n4T-pbJeN884aBrto2BoN0d5/view?usp=drive_link" TargetMode="External"/><Relationship Id="rId1650" Type="http://schemas.openxmlformats.org/officeDocument/2006/relationships/hyperlink" Target="https://drive.google.com/file/d/1xAI_Ovtpc89Hbf8X-R42zdTgNWjJH7mS/view?usp=drive_link" TargetMode="External"/><Relationship Id="rId1748" Type="http://schemas.openxmlformats.org/officeDocument/2006/relationships/hyperlink" Target="https://drive.google.com/file/d/17P7VVNdE5PIVgCQ9ymesXZayC6CsXSdb/view?usp=drive_link" TargetMode="External"/><Relationship Id="rId1303" Type="http://schemas.openxmlformats.org/officeDocument/2006/relationships/hyperlink" Target="https://drive.google.com/file/d/1Hi5RLvwlr5XqWd28KjJGIRvxRuHKFQPz/view?usp=drive_link" TargetMode="External"/><Relationship Id="rId1510" Type="http://schemas.openxmlformats.org/officeDocument/2006/relationships/hyperlink" Target="https://drive.google.com/file/d/1YXpt3L9aHTuO2lYJlO9ecqNbt_O8LJkQ/view?usp=drive_link" TargetMode="External"/><Relationship Id="rId1608" Type="http://schemas.openxmlformats.org/officeDocument/2006/relationships/hyperlink" Target="https://drive.google.com/file/d/1fjtNuwmShzilPsKkERjYUiUneIIgP0yP/view?usp=drive_link" TargetMode="External"/><Relationship Id="rId1815" Type="http://schemas.openxmlformats.org/officeDocument/2006/relationships/hyperlink" Target="https://drive.google.com/file/d/1tMaXSvwXRdf_xb0PLqj1cLo1H5dHeE07/view?usp=drive_link" TargetMode="External"/><Relationship Id="rId189" Type="http://schemas.openxmlformats.org/officeDocument/2006/relationships/hyperlink" Target="https://drive.google.com/file/d/1E9_NTL7teMWDkhHr4sysWT1jYMTVqR25/view?usp=sharing" TargetMode="External"/><Relationship Id="rId396" Type="http://schemas.openxmlformats.org/officeDocument/2006/relationships/hyperlink" Target="https://drive.google.com/file/d/1hsE_d6kpkOROgc4-xpl9ndqOhDa7Oq6N/view?usp=sharing" TargetMode="External"/><Relationship Id="rId256" Type="http://schemas.openxmlformats.org/officeDocument/2006/relationships/hyperlink" Target="https://drive.google.com/file/d/195uPE_wTqnB3STnWaOPg28cGC9_IKezy/view?usp=sharing" TargetMode="External"/><Relationship Id="rId463" Type="http://schemas.openxmlformats.org/officeDocument/2006/relationships/hyperlink" Target="https://drive.google.com/file/d/1XjOodgeAkWY-1jRB62c4jOxHQ-ArWikU/view?usp=sharing" TargetMode="External"/><Relationship Id="rId670" Type="http://schemas.openxmlformats.org/officeDocument/2006/relationships/hyperlink" Target="https://drive.google.com/file/d/12XmoVQlAxwF2ZXbANUwoRJ9_MJ8uC_5I/view?usp=sharing" TargetMode="External"/><Relationship Id="rId1093" Type="http://schemas.openxmlformats.org/officeDocument/2006/relationships/hyperlink" Target="https://drive.google.com/file/d/15Ar8a4WRpX-iHJ_L2WoKWHqTZFSIr1rL/view?usp=share_link" TargetMode="External"/><Relationship Id="rId116" Type="http://schemas.openxmlformats.org/officeDocument/2006/relationships/hyperlink" Target="https://drive.google.com/file/d/1V8XHX70zTKuGlNbWVsXZGC_OhJYAwkoU/view?usp=sharing" TargetMode="External"/><Relationship Id="rId323" Type="http://schemas.openxmlformats.org/officeDocument/2006/relationships/hyperlink" Target="https://drive.google.com/file/d/12n_zWrYj-RHL1u7BdUb6SMcjgR2mesHb/view?usp=sharing" TargetMode="External"/><Relationship Id="rId530" Type="http://schemas.openxmlformats.org/officeDocument/2006/relationships/hyperlink" Target="https://drive.google.com/file/d/12cmmj8ZNh3t8GDR0RtUdDY6VX3K7jGA2/view?usp=sharing" TargetMode="External"/><Relationship Id="rId768" Type="http://schemas.openxmlformats.org/officeDocument/2006/relationships/hyperlink" Target="https://drive.google.com/file/d/1AyEDuoeqCHZV7ecr7njw6cIlFB4FeBH-/view?usp=share_link" TargetMode="External"/><Relationship Id="rId975" Type="http://schemas.openxmlformats.org/officeDocument/2006/relationships/hyperlink" Target="https://drive.google.com/file/d/1M-40fBAl3ptIGme5YPkGnPojfWaB7d7I/view?usp=sharing" TargetMode="External"/><Relationship Id="rId1160" Type="http://schemas.openxmlformats.org/officeDocument/2006/relationships/hyperlink" Target="https://drive.google.com/file/d/15SAY1eDTqtbzwW1cASHG2v0E8_7hZY8K/view?usp=drive_link" TargetMode="External"/><Relationship Id="rId1398" Type="http://schemas.openxmlformats.org/officeDocument/2006/relationships/hyperlink" Target="https://drive.google.com/file/d/1q-uDFiGj06_WUy-R14V6OwuEwDTM6WdS/view?usp=drive_link" TargetMode="External"/><Relationship Id="rId628" Type="http://schemas.openxmlformats.org/officeDocument/2006/relationships/hyperlink" Target="https://drive.google.com/file/d/1K6fPRFkW8Lw_Oni4nLkrx6g6OJK0-pR6/view?usp=sharing" TargetMode="External"/><Relationship Id="rId835" Type="http://schemas.openxmlformats.org/officeDocument/2006/relationships/hyperlink" Target="https://drive.google.com/file/d/1dM4PxmnwhxWK0hy-4tHGf2Np8fYMmUGF/view?usp=share_link" TargetMode="External"/><Relationship Id="rId1258" Type="http://schemas.openxmlformats.org/officeDocument/2006/relationships/hyperlink" Target="https://drive.google.com/file/d/1kPNXJw81G_bOXD0wDajT4MHy1ii9xlD2/view?usp=drive_link" TargetMode="External"/><Relationship Id="rId1465" Type="http://schemas.openxmlformats.org/officeDocument/2006/relationships/hyperlink" Target="https://drive.google.com/file/d/1D7CAwooFTvz80X0Aho-D2LOAZ31hkXDv/view?usp=drive_link" TargetMode="External"/><Relationship Id="rId1672" Type="http://schemas.openxmlformats.org/officeDocument/2006/relationships/hyperlink" Target="https://drive.google.com/file/d/1aHqwWhZVy6qqJeVA3B0xDgpKKji7yXJM/view?usp=drive_link" TargetMode="External"/><Relationship Id="rId1020" Type="http://schemas.openxmlformats.org/officeDocument/2006/relationships/hyperlink" Target="https://drive.google.com/file/d/1v57F6nNe-h_eqK0GfCTnPUhxcPRpRdq9/view?usp=drive_link" TargetMode="External"/><Relationship Id="rId1118" Type="http://schemas.openxmlformats.org/officeDocument/2006/relationships/hyperlink" Target="https://drive.google.com/file/d/1y_b9h5luffJTEBdazyCG4qleQpiOVUy2/view?usp=drive_link" TargetMode="External"/><Relationship Id="rId1325" Type="http://schemas.openxmlformats.org/officeDocument/2006/relationships/hyperlink" Target="https://drive.google.com/file/d/1i9hSAeeodhr-krRR3HxAA6YLGQwB7yCZ/view?usp=drive_link" TargetMode="External"/><Relationship Id="rId1532" Type="http://schemas.openxmlformats.org/officeDocument/2006/relationships/hyperlink" Target="https://drive.google.com/file/d/1gXO9-C6ShD7QZF6Hj2Dnt1h33VL3q00b/view?usp=drive_link" TargetMode="External"/><Relationship Id="rId902" Type="http://schemas.openxmlformats.org/officeDocument/2006/relationships/hyperlink" Target="https://drive.google.com/file/d/1-0m5hxPIpuKZZtuPTszkoZRzWa3J_q5I/view?usp=share_link" TargetMode="External"/><Relationship Id="rId1837" Type="http://schemas.openxmlformats.org/officeDocument/2006/relationships/hyperlink" Target="https://drive.google.com/file/d/1jVRJmheNV6ejoV85EpuRWZeXszqLlKzZ/view?usp=drive_link" TargetMode="External"/><Relationship Id="rId31" Type="http://schemas.openxmlformats.org/officeDocument/2006/relationships/hyperlink" Target="https://drive.google.com/file/d/1V51wv5OT2E3iXyZqxsxXPNSuiHft4CHN/view?usp=sharing" TargetMode="External"/><Relationship Id="rId180" Type="http://schemas.openxmlformats.org/officeDocument/2006/relationships/hyperlink" Target="https://drive.google.com/file/d/1TmpwKvMGeUKS9Fe58vcXtzsQSZCuHekw/view?usp=sharing" TargetMode="External"/><Relationship Id="rId278" Type="http://schemas.openxmlformats.org/officeDocument/2006/relationships/hyperlink" Target="https://drive.google.com/file/d/1R4c7r0vEfTiC0bekwZqaILNaSDGxaJAv/view?usp=sharing" TargetMode="External"/><Relationship Id="rId485" Type="http://schemas.openxmlformats.org/officeDocument/2006/relationships/hyperlink" Target="https://drive.google.com/file/d/1t2JFISZTxcniK3wMJm-s8pIG2hk6RIUd/view?usp=sharing" TargetMode="External"/><Relationship Id="rId692" Type="http://schemas.openxmlformats.org/officeDocument/2006/relationships/hyperlink" Target="https://drive.google.com/file/d/1N2Km_zzMerSbV6c14L7CY3HT02_OST__/view?usp=sharing" TargetMode="External"/><Relationship Id="rId138" Type="http://schemas.openxmlformats.org/officeDocument/2006/relationships/hyperlink" Target="https://drive.google.com/file/d/1Zfwpbm4wJwQjEkeyZXXCBFPHN2vSIaV8/view?usp=sharing" TargetMode="External"/><Relationship Id="rId345" Type="http://schemas.openxmlformats.org/officeDocument/2006/relationships/hyperlink" Target="https://drive.google.com/file/d/1wDQlkeJ8DdvpD5D_girhXyGc4H-sKnVk/view?usp=sharing" TargetMode="External"/><Relationship Id="rId552" Type="http://schemas.openxmlformats.org/officeDocument/2006/relationships/hyperlink" Target="https://drive.google.com/file/d/1ML55NQn5BDQ3UNFkO2-LF-UiUzpQPx7T/view?usp=sharing" TargetMode="External"/><Relationship Id="rId997" Type="http://schemas.openxmlformats.org/officeDocument/2006/relationships/hyperlink" Target="https://drive.google.com/file/d/1C49H5ezVOH4vByWpbwj5vPhLY35eGB1C/view?usp=drive_link" TargetMode="External"/><Relationship Id="rId1182" Type="http://schemas.openxmlformats.org/officeDocument/2006/relationships/hyperlink" Target="https://drive.google.com/file/d/1pwGVSyuv4PdA9Nq5EB6qzGeRiZHy2U6-/view?usp=drive_link" TargetMode="External"/><Relationship Id="rId205" Type="http://schemas.openxmlformats.org/officeDocument/2006/relationships/hyperlink" Target="https://drive.google.com/file/d/11Yfb4w6qY9Df6HaRUePG5u8TKjROWF9T/view?usp=sharing" TargetMode="External"/><Relationship Id="rId412" Type="http://schemas.openxmlformats.org/officeDocument/2006/relationships/hyperlink" Target="https://drive.google.com/file/d/1pPA2SzHc7cik8m_7papNdIKQF5Ba-kVB/view?usp=sharing" TargetMode="External"/><Relationship Id="rId857" Type="http://schemas.openxmlformats.org/officeDocument/2006/relationships/hyperlink" Target="https://drive.google.com/file/d/1_tMPxZyTeGQhtKJkqZYTIWnfDmB7-L3R/view?usp=share_link" TargetMode="External"/><Relationship Id="rId1042" Type="http://schemas.openxmlformats.org/officeDocument/2006/relationships/hyperlink" Target="https://drive.google.com/file/d/19FOHEObuPufiHMXDIU62ulmFzUB0hExq/view?usp=drive_link" TargetMode="External"/><Relationship Id="rId1487" Type="http://schemas.openxmlformats.org/officeDocument/2006/relationships/hyperlink" Target="https://drive.google.com/file/d/1xylygwkI40yeEy7pqwBYi-BdQnvdCqcR/view?usp=drive_link" TargetMode="External"/><Relationship Id="rId1694" Type="http://schemas.openxmlformats.org/officeDocument/2006/relationships/hyperlink" Target="https://drive.google.com/file/d/1rC6NTQ15tlGoM6aUw8zLNhHEu0w8CD8c/view?usp=drive_link" TargetMode="External"/><Relationship Id="rId717" Type="http://schemas.openxmlformats.org/officeDocument/2006/relationships/hyperlink" Target="https://drive.google.com/file/d/1GElUtyucxA1pSSsUzia7JcGR_oZvwle8/view?usp=share_link" TargetMode="External"/><Relationship Id="rId924" Type="http://schemas.openxmlformats.org/officeDocument/2006/relationships/hyperlink" Target="https://drive.google.com/file/d/1vstpLJAtIUoep02S5zpMwwMNPTIfCLOe/view?usp=share_link" TargetMode="External"/><Relationship Id="rId1347" Type="http://schemas.openxmlformats.org/officeDocument/2006/relationships/hyperlink" Target="https://drive.google.com/file/d/1L5Dqzl5PW8TwEqSpMDPCLDfbr4mS5BAq/view?usp=drive_link" TargetMode="External"/><Relationship Id="rId1554" Type="http://schemas.openxmlformats.org/officeDocument/2006/relationships/hyperlink" Target="https://drive.google.com/file/d/15k4FSINp2S9glVNnpLEQ8hkM8TonqZo1/view?usp=drive_link" TargetMode="External"/><Relationship Id="rId1761" Type="http://schemas.openxmlformats.org/officeDocument/2006/relationships/hyperlink" Target="https://drive.google.com/file/d/1Jy6uY8HS6jkmmwA_cctVH_hAquDGYDWa/view?usp=drive_link" TargetMode="External"/><Relationship Id="rId53" Type="http://schemas.openxmlformats.org/officeDocument/2006/relationships/hyperlink" Target="https://drive.google.com/file/d/1G2rRyStB6J7U2K-hjJeaZ7Lgi77cPD32/view?usp=sharing" TargetMode="External"/><Relationship Id="rId1207" Type="http://schemas.openxmlformats.org/officeDocument/2006/relationships/hyperlink" Target="https://drive.google.com/file/d/12Cu5Xrxsa8D7MKMXLkAXuPjgwHBYCeDf/view?usp=drive_link" TargetMode="External"/><Relationship Id="rId1414" Type="http://schemas.openxmlformats.org/officeDocument/2006/relationships/hyperlink" Target="https://drive.google.com/file/d/1NVVMCeV9VfgXmBhmNt8vNe88S4YqkwUT/view?usp=drive_link" TargetMode="External"/><Relationship Id="rId1621" Type="http://schemas.openxmlformats.org/officeDocument/2006/relationships/hyperlink" Target="https://drive.google.com/file/d/1_N3b6vbi4fWoM7OMvTnaGZugVCDvlCt2/view?usp=drive_link" TargetMode="External"/><Relationship Id="rId1859" Type="http://schemas.openxmlformats.org/officeDocument/2006/relationships/hyperlink" Target="https://drive.google.com/file/d/15f49z0Z3ub_u3E1EjdllXCnATZgxOSM0/view?usp=drive_link" TargetMode="External"/><Relationship Id="rId1719" Type="http://schemas.openxmlformats.org/officeDocument/2006/relationships/hyperlink" Target="https://drive.google.com/file/d/1hz56L_rhRFXN6XGVRSDI8z57AgwczfvI/view?usp=drive_link" TargetMode="External"/><Relationship Id="rId367" Type="http://schemas.openxmlformats.org/officeDocument/2006/relationships/hyperlink" Target="https://drive.google.com/file/d/1IxjXJE76lp6W2fQIiiNPsPCn1JfeBXjK/view?usp=sharing" TargetMode="External"/><Relationship Id="rId574" Type="http://schemas.openxmlformats.org/officeDocument/2006/relationships/hyperlink" Target="https://drive.google.com/file/d/1BZ7WhG1vkrODNp8cJbJkvlFtV76JD4ni/view?usp=sharing" TargetMode="External"/><Relationship Id="rId227" Type="http://schemas.openxmlformats.org/officeDocument/2006/relationships/hyperlink" Target="https://drive.google.com/file/d/1M-_HHP3aSmT_vWsnmsOmphYkwgDpMIMe/view?usp=sharing" TargetMode="External"/><Relationship Id="rId781" Type="http://schemas.openxmlformats.org/officeDocument/2006/relationships/hyperlink" Target="https://drive.google.com/file/d/13LDWrM9VlFdlCSxrZRTqXTAh9dq-OnPn/view?usp=share_link" TargetMode="External"/><Relationship Id="rId879" Type="http://schemas.openxmlformats.org/officeDocument/2006/relationships/hyperlink" Target="https://drive.google.com/file/d/1qAD4kSlyK6pCL_yFVhk7txKh6Z3KxVd7/view?usp=share_link" TargetMode="External"/><Relationship Id="rId434" Type="http://schemas.openxmlformats.org/officeDocument/2006/relationships/hyperlink" Target="https://drive.google.com/file/d/1W8ATS4GxbE2HFQ7LM2q93RiMkdExbEVa/view?usp=sharing" TargetMode="External"/><Relationship Id="rId641" Type="http://schemas.openxmlformats.org/officeDocument/2006/relationships/hyperlink" Target="https://drive.google.com/file/d/1kTZegoN_hOr1KJ66_5AvuWdDG0BLLEQ0/view?usp=sharing" TargetMode="External"/><Relationship Id="rId739" Type="http://schemas.openxmlformats.org/officeDocument/2006/relationships/hyperlink" Target="https://drive.google.com/file/d/1F2VA0vKHtQCw-Bubkr6ycmc883pV086L/view?usp=share_link" TargetMode="External"/><Relationship Id="rId1064" Type="http://schemas.openxmlformats.org/officeDocument/2006/relationships/hyperlink" Target="https://drive.google.com/file/d/1DkaXO4NkxCrOsOWyB78ljjYUxCSqBM6X/view?usp=drive_link" TargetMode="External"/><Relationship Id="rId1271" Type="http://schemas.openxmlformats.org/officeDocument/2006/relationships/hyperlink" Target="https://drive.google.com/file/d/1sTur6hItVpj25omXmEvQia5RRkQT7Pgp/view?usp=drive_link" TargetMode="External"/><Relationship Id="rId1369" Type="http://schemas.openxmlformats.org/officeDocument/2006/relationships/hyperlink" Target="https://drive.google.com/file/d/11kstUxJNE0h2vm1my_HpLNzOz_veaNFl/view?usp=drive_link" TargetMode="External"/><Relationship Id="rId1576" Type="http://schemas.openxmlformats.org/officeDocument/2006/relationships/hyperlink" Target="https://drive.google.com/file/d/1NRUPxFVHxzhqCo__b6-W6FxZQzj5OUkH/view?usp=drive_link" TargetMode="External"/><Relationship Id="rId501" Type="http://schemas.openxmlformats.org/officeDocument/2006/relationships/hyperlink" Target="https://drive.google.com/file/d/1LG2BoiOD9bIYD6jnkh77btD5psqYiw18/view?usp=sharing" TargetMode="External"/><Relationship Id="rId946" Type="http://schemas.openxmlformats.org/officeDocument/2006/relationships/hyperlink" Target="https://drive.google.com/file/d/1t_6Gd39Szqj5T8N6-ENxaM9_to_YQR1k/view?usp=share_link" TargetMode="External"/><Relationship Id="rId1131" Type="http://schemas.openxmlformats.org/officeDocument/2006/relationships/hyperlink" Target="https://drive.google.com/file/d/1hxUVkhBNLf8yiHKRt_ZFmCNhY4lPnDd9/view?usp=drive_link" TargetMode="External"/><Relationship Id="rId1229" Type="http://schemas.openxmlformats.org/officeDocument/2006/relationships/hyperlink" Target="https://drive.google.com/file/d/18FoutK9iZrtiEP20jpmhYoQu31R5LdMI/view?usp=drive_link" TargetMode="External"/><Relationship Id="rId1783" Type="http://schemas.openxmlformats.org/officeDocument/2006/relationships/hyperlink" Target="https://drive.google.com/file/d/1EeMN6k1h4uG7XT0-9YowOTXOGYpFppT6/view?usp=drive_link" TargetMode="External"/><Relationship Id="rId75" Type="http://schemas.openxmlformats.org/officeDocument/2006/relationships/hyperlink" Target="https://drive.google.com/file/d/1irpenF-wVqG7hG1t2pTCZyQXtP7PADi2/view?usp=sharing" TargetMode="External"/><Relationship Id="rId806" Type="http://schemas.openxmlformats.org/officeDocument/2006/relationships/hyperlink" Target="https://drive.google.com/file/d/1ECCbmcSzyjnosfo5EbnuR3li2lJWFVqb/view?usp=share_link" TargetMode="External"/><Relationship Id="rId1436" Type="http://schemas.openxmlformats.org/officeDocument/2006/relationships/hyperlink" Target="https://drive.google.com/file/d/1jL4Mo-UvqidhinCihRH9dxbq2i6PA0o0/view?usp=drive_link" TargetMode="External"/><Relationship Id="rId1643" Type="http://schemas.openxmlformats.org/officeDocument/2006/relationships/hyperlink" Target="https://drive.google.com/file/d/1NEx2YshFZxh1Z0q_dx5HhnA-hWcg-V9-/view?usp=drive_link" TargetMode="External"/><Relationship Id="rId1850" Type="http://schemas.openxmlformats.org/officeDocument/2006/relationships/hyperlink" Target="https://drive.google.com/file/d/1X6FhKLNfutu_wQ0MUXHVNgyFIBhZPjvM/view?usp=drive_link" TargetMode="External"/><Relationship Id="rId1503" Type="http://schemas.openxmlformats.org/officeDocument/2006/relationships/hyperlink" Target="https://drive.google.com/file/d/1hATLOEXtgtk0pZB3duMDeNATfp-k7ca0/view?usp=drive_link" TargetMode="External"/><Relationship Id="rId1710" Type="http://schemas.openxmlformats.org/officeDocument/2006/relationships/hyperlink" Target="https://drive.google.com/file/d/1p_5ji6eGbWZkLdeJLPWElbxfiFXKjI2w/view?usp=drive_link" TargetMode="External"/><Relationship Id="rId291" Type="http://schemas.openxmlformats.org/officeDocument/2006/relationships/hyperlink" Target="https://drive.google.com/file/d/1G50KxRQ6Wckaut7bsFFJuZ4zNXxPzm8J/view?usp=sharing" TargetMode="External"/><Relationship Id="rId1808" Type="http://schemas.openxmlformats.org/officeDocument/2006/relationships/hyperlink" Target="https://drive.google.com/file/d/14ykmh3O5toEV22tDzll4EqJiY_Ga--PL/view?usp=drive_link" TargetMode="External"/><Relationship Id="rId151" Type="http://schemas.openxmlformats.org/officeDocument/2006/relationships/hyperlink" Target="https://drive.google.com/file/d/1Uiv-i0WdUVdiDJOiAM_AfwwpHOe3i0CH/view?usp=sharing" TargetMode="External"/><Relationship Id="rId389" Type="http://schemas.openxmlformats.org/officeDocument/2006/relationships/hyperlink" Target="https://drive.google.com/file/d/1anuMY7VPmQiN7CzRHMNMXSwjztIfPvPH/view?usp=sharing" TargetMode="External"/><Relationship Id="rId596" Type="http://schemas.openxmlformats.org/officeDocument/2006/relationships/hyperlink" Target="https://drive.google.com/file/d/1D2d0ITDYzlVGO_M7eutxUGBq1BgCv_Ih/view?usp=sharing" TargetMode="External"/><Relationship Id="rId249" Type="http://schemas.openxmlformats.org/officeDocument/2006/relationships/hyperlink" Target="https://drive.google.com/file/d/10ylg1KKuq1qnLOgxHGPDzBHgy6qo-HU6/view?usp=sharing" TargetMode="External"/><Relationship Id="rId456" Type="http://schemas.openxmlformats.org/officeDocument/2006/relationships/hyperlink" Target="https://drive.google.com/file/d/1jqHv371gJ9x15MvRQ9LbioH2Oaar0ht-/view?usp=sharing" TargetMode="External"/><Relationship Id="rId663" Type="http://schemas.openxmlformats.org/officeDocument/2006/relationships/hyperlink" Target="https://drive.google.com/file/d/1J1DMKDuCb4epeDEYiYRp9nwMBkhaf7LP/view?usp=sharing" TargetMode="External"/><Relationship Id="rId870" Type="http://schemas.openxmlformats.org/officeDocument/2006/relationships/hyperlink" Target="https://drive.google.com/file/d/1XO-IBNJI49Qey6_Fx4zYo3Ezca0bDL8i/view?usp=share_link" TargetMode="External"/><Relationship Id="rId1086" Type="http://schemas.openxmlformats.org/officeDocument/2006/relationships/hyperlink" Target="https://drive.google.com/file/d/1sPY_SdWdkQQdcixsc-k4TUFVp1l6xgc-/view?usp=sharing" TargetMode="External"/><Relationship Id="rId1293" Type="http://schemas.openxmlformats.org/officeDocument/2006/relationships/hyperlink" Target="https://drive.google.com/file/d/1kf4JwulI7hkKYzrq40N1QiiaCvwI1fuM/view?usp=drive_link" TargetMode="External"/><Relationship Id="rId109" Type="http://schemas.openxmlformats.org/officeDocument/2006/relationships/hyperlink" Target="https://drive.google.com/file/d/1E6TNFDuAypPpmxzhqPbkbsjhU3wkRLvd/view?usp=sharing" TargetMode="External"/><Relationship Id="rId316" Type="http://schemas.openxmlformats.org/officeDocument/2006/relationships/hyperlink" Target="https://drive.google.com/file/d/1iB7begDUad3O5Adxah69hnbKqMI_y3vo/view?usp=sharing" TargetMode="External"/><Relationship Id="rId523" Type="http://schemas.openxmlformats.org/officeDocument/2006/relationships/hyperlink" Target="https://drive.google.com/file/d/1aFDkiBUt_CoisK01jfPCxoU1eIWdXibT/view?usp=sharing" TargetMode="External"/><Relationship Id="rId968" Type="http://schemas.openxmlformats.org/officeDocument/2006/relationships/hyperlink" Target="https://drive.google.com/file/d/1AfaiIQVMdyt8_62QotEyg2VwAjo2cjY_/view?usp=share_link" TargetMode="External"/><Relationship Id="rId1153" Type="http://schemas.openxmlformats.org/officeDocument/2006/relationships/hyperlink" Target="https://drive.google.com/file/d/1an_vNU6NX_ywnofV9aeyPHVpXAe8DoDN/view?usp=drive_link" TargetMode="External"/><Relationship Id="rId1598" Type="http://schemas.openxmlformats.org/officeDocument/2006/relationships/hyperlink" Target="https://drive.google.com/file/d/1Omy-XeWjx0EZb4tuRq3pAeBuevm_UJCl/view?usp=drive_link" TargetMode="External"/><Relationship Id="rId97" Type="http://schemas.openxmlformats.org/officeDocument/2006/relationships/hyperlink" Target="https://drive.google.com/file/d/1ILy_nFoG1HTluEAf5NCR9xHqkdxQle9R/view?usp=sharing" TargetMode="External"/><Relationship Id="rId730" Type="http://schemas.openxmlformats.org/officeDocument/2006/relationships/hyperlink" Target="https://drive.google.com/file/d/1bp-lTsMZeMKspQZsDdIjqygx_K3xOLkh/view?usp=share_link" TargetMode="External"/><Relationship Id="rId828" Type="http://schemas.openxmlformats.org/officeDocument/2006/relationships/hyperlink" Target="https://drive.google.com/file/d/1oUgaAZN_oCVxKe8S34ytLAQPnQsyIH8F/view?usp=share_link" TargetMode="External"/><Relationship Id="rId1013" Type="http://schemas.openxmlformats.org/officeDocument/2006/relationships/hyperlink" Target="https://drive.google.com/file/d/18D_Ys_mQ-YDI6VEyYSJyAckd01OzCOcy/view?usp=drive_link" TargetMode="External"/><Relationship Id="rId1360" Type="http://schemas.openxmlformats.org/officeDocument/2006/relationships/hyperlink" Target="https://drive.google.com/file/d/158YL2Hdc516M6g0qCY7htmaGrtmu5djT/view?usp=drive_link" TargetMode="External"/><Relationship Id="rId1458" Type="http://schemas.openxmlformats.org/officeDocument/2006/relationships/hyperlink" Target="https://drive.google.com/file/d/1xSRoliMbwvKMOKp3-UbOIv04eCRH5OIs/view?usp=drive_link" TargetMode="External"/><Relationship Id="rId1665" Type="http://schemas.openxmlformats.org/officeDocument/2006/relationships/hyperlink" Target="https://drive.google.com/file/d/1il0dGpQZIocRg-n6u0eCyQo-K74290n0/view?usp=drive_link" TargetMode="External"/><Relationship Id="rId1872" Type="http://schemas.openxmlformats.org/officeDocument/2006/relationships/table" Target="../tables/table1.xml"/><Relationship Id="rId1220" Type="http://schemas.openxmlformats.org/officeDocument/2006/relationships/hyperlink" Target="https://drive.google.com/file/d/1EyxEua4x98ewnj5P6x6Ovk9pEQforddI/view?usp=drive_link" TargetMode="External"/><Relationship Id="rId1318" Type="http://schemas.openxmlformats.org/officeDocument/2006/relationships/hyperlink" Target="https://drive.google.com/file/d/16MwSk-xWV2lYiW7mnDLVY4qNQiStTK3c/view?usp=drive_link" TargetMode="External"/><Relationship Id="rId1525" Type="http://schemas.openxmlformats.org/officeDocument/2006/relationships/hyperlink" Target="https://drive.google.com/file/d/1Rxpxl70HaxH4e_etIGKIGjrg5Wdx6r2H/view?usp=drive_link" TargetMode="External"/><Relationship Id="rId1732" Type="http://schemas.openxmlformats.org/officeDocument/2006/relationships/hyperlink" Target="https://drive.google.com/file/d/1DvLoSO0YnZgryYGKDjL7U8NJLgzjgDi4/view?usp=drive_link" TargetMode="External"/><Relationship Id="rId24" Type="http://schemas.openxmlformats.org/officeDocument/2006/relationships/hyperlink" Target="https://drive.google.com/file/d/1b-0CxBYnutdCxs8cDQHtB4lOIKkQ_6jO/view?usp=sharing" TargetMode="External"/><Relationship Id="rId173" Type="http://schemas.openxmlformats.org/officeDocument/2006/relationships/hyperlink" Target="https://drive.google.com/file/d/1MqYauXWIyZSWXy66vFZXf0qD83t1WLw2/view?usp=sharing" TargetMode="External"/><Relationship Id="rId380" Type="http://schemas.openxmlformats.org/officeDocument/2006/relationships/hyperlink" Target="https://drive.google.com/file/d/1pd3CSfJm3ZFUscUUlLTGocl118UcK-kd/view?usp=sharing" TargetMode="External"/><Relationship Id="rId240" Type="http://schemas.openxmlformats.org/officeDocument/2006/relationships/hyperlink" Target="https://drive.google.com/file/d/101WmNK4GISMZZRlMYXT4SlqVrWT9kZdf/view?usp=sharing" TargetMode="External"/><Relationship Id="rId478" Type="http://schemas.openxmlformats.org/officeDocument/2006/relationships/hyperlink" Target="https://drive.google.com/file/d/1Pbw0i3xrD9KnzK1M3VtP-jRpUT5xiS5U/view?usp=sharing" TargetMode="External"/><Relationship Id="rId685" Type="http://schemas.openxmlformats.org/officeDocument/2006/relationships/hyperlink" Target="https://drive.google.com/file/d/1mbPVh59YZeTKhGbHLbLWiFjG4Xi0QceJ/view?usp=sharing" TargetMode="External"/><Relationship Id="rId892" Type="http://schemas.openxmlformats.org/officeDocument/2006/relationships/hyperlink" Target="https://drive.google.com/file/d/1ORpRZxl1Cc9ZBxBx5EsU5hJ-ibIcZx5q/view?usp=sharing" TargetMode="External"/><Relationship Id="rId100" Type="http://schemas.openxmlformats.org/officeDocument/2006/relationships/hyperlink" Target="https://drive.google.com/file/d/1A_3YYBg-6GOk-R0p1U64jxXsDVznwIQ3/view?usp=sharing" TargetMode="External"/><Relationship Id="rId338" Type="http://schemas.openxmlformats.org/officeDocument/2006/relationships/hyperlink" Target="https://drive.google.com/file/d/1wgzu0fT2WGKed3tylpNLQxgKlD7n029E/view?usp=sharing" TargetMode="External"/><Relationship Id="rId545" Type="http://schemas.openxmlformats.org/officeDocument/2006/relationships/hyperlink" Target="https://drive.google.com/file/d/1_cCmr7JZKNIOKVHbpgkfFdoRjBTEb0LX/view?usp=sharing" TargetMode="External"/><Relationship Id="rId752" Type="http://schemas.openxmlformats.org/officeDocument/2006/relationships/hyperlink" Target="https://drive.google.com/file/d/1pbJQETBaQR3kARKxT5TeFjmi7gHCOQIO/view?usp=share_link" TargetMode="External"/><Relationship Id="rId1175" Type="http://schemas.openxmlformats.org/officeDocument/2006/relationships/hyperlink" Target="https://drive.google.com/file/d/1Ijy6BqQR1bb6GkZ2nTdZ3JDMfJbuOscs/view?usp=drive_link" TargetMode="External"/><Relationship Id="rId1382" Type="http://schemas.openxmlformats.org/officeDocument/2006/relationships/hyperlink" Target="https://drive.google.com/file/d/1VYlivuVnkYb7ylUgWWL29BEeFR7IMtMp/view?usp=drive_link" TargetMode="External"/><Relationship Id="rId405" Type="http://schemas.openxmlformats.org/officeDocument/2006/relationships/hyperlink" Target="https://drive.google.com/file/d/1pKHmfCF9AMcRA48PuXqo04Yh_As8b5-L/view?usp=sharing" TargetMode="External"/><Relationship Id="rId612" Type="http://schemas.openxmlformats.org/officeDocument/2006/relationships/hyperlink" Target="https://drive.google.com/file/d/1aWweMBYIhAUZ6FqdAg8hLmWiKrm2JKyz/view?usp=sharing" TargetMode="External"/><Relationship Id="rId1035" Type="http://schemas.openxmlformats.org/officeDocument/2006/relationships/hyperlink" Target="https://drive.google.com/file/d/1qzU61gYQLMmZLEmryyazv9M9G_HGTcc9/view?usp=drive_link" TargetMode="External"/><Relationship Id="rId1242" Type="http://schemas.openxmlformats.org/officeDocument/2006/relationships/hyperlink" Target="https://drive.google.com/file/d/1K_4Ow1hFYdcJojv4Q6OHf7GfpUAgK-z2/view?usp=drive_link" TargetMode="External"/><Relationship Id="rId1687" Type="http://schemas.openxmlformats.org/officeDocument/2006/relationships/hyperlink" Target="https://drive.google.com/file/d/1QZo0APvsN4Inta7ytwHgsm2TLZ-YxEfs/view?usp=drive_link" TargetMode="External"/><Relationship Id="rId917" Type="http://schemas.openxmlformats.org/officeDocument/2006/relationships/hyperlink" Target="https://drive.google.com/file/d/1oZMRX6NyUPu1F9Tocsell4FQW_Ls0mgH/view?usp=share_link" TargetMode="External"/><Relationship Id="rId1102" Type="http://schemas.openxmlformats.org/officeDocument/2006/relationships/hyperlink" Target="https://drive.google.com/file/d/1gEfCLb20rdHKMmqQBZs62aScUifrpJbX/view?usp=drive_link" TargetMode="External"/><Relationship Id="rId1547" Type="http://schemas.openxmlformats.org/officeDocument/2006/relationships/hyperlink" Target="https://drive.google.com/file/d/1wk9xeKBhcyCfDgEP_yC4HDAQICzU7fz8/view?usp=drive_link" TargetMode="External"/><Relationship Id="rId1754" Type="http://schemas.openxmlformats.org/officeDocument/2006/relationships/hyperlink" Target="https://drive.google.com/file/d/1RhHjAdv_AapsQ8PafsgQ5_xkaC2_L2FW/view?usp=drive_link" TargetMode="External"/><Relationship Id="rId46" Type="http://schemas.openxmlformats.org/officeDocument/2006/relationships/hyperlink" Target="https://drive.google.com/file/d/1AWUm6UxYG_dXUZVhyKvx3gKtjT6Xsvno/view?usp=sharing" TargetMode="External"/><Relationship Id="rId1407" Type="http://schemas.openxmlformats.org/officeDocument/2006/relationships/hyperlink" Target="https://drive.google.com/file/d/1sPY_SdWdkQQdcixsc-k4TUFVp1l6xgc-/view?usp=sharing" TargetMode="External"/><Relationship Id="rId1614" Type="http://schemas.openxmlformats.org/officeDocument/2006/relationships/hyperlink" Target="https://drive.google.com/file/d/1UNXzlPNkU8WKx0XrZUO17WpehuEZATxd/view?usp=drive_link" TargetMode="External"/><Relationship Id="rId1821" Type="http://schemas.openxmlformats.org/officeDocument/2006/relationships/hyperlink" Target="https://drive.google.com/file/d/1uisTPhmaqrKSmESyNAcNBVIJ3CS2NYlF/view?usp=drive_link" TargetMode="External"/><Relationship Id="rId195" Type="http://schemas.openxmlformats.org/officeDocument/2006/relationships/hyperlink" Target="https://drive.google.com/file/d/1YfxdoOj4YARpe6DIPSh_poaVF_i_i-lS/view?usp=sharing" TargetMode="External"/><Relationship Id="rId262" Type="http://schemas.openxmlformats.org/officeDocument/2006/relationships/hyperlink" Target="https://drive.google.com/file/d/1qzIoRSY_YgNOTYkdc-DE6ZoTHwL9ly4x/view?usp=sharing" TargetMode="External"/><Relationship Id="rId567" Type="http://schemas.openxmlformats.org/officeDocument/2006/relationships/hyperlink" Target="https://drive.google.com/file/d/1bRkops1gsqyUtMRcEwY7r_IfRO8FVNdh/view?usp=sharing" TargetMode="External"/><Relationship Id="rId1197" Type="http://schemas.openxmlformats.org/officeDocument/2006/relationships/hyperlink" Target="https://drive.google.com/file/d/17znKx15s5B30mGHFuTCS8D1oDX97ghvd/view?usp=drive_link" TargetMode="External"/><Relationship Id="rId122" Type="http://schemas.openxmlformats.org/officeDocument/2006/relationships/hyperlink" Target="https://drive.google.com/file/d/1NjxatgaZM-Kc3L6saf1jri321gmSOCPe/view?usp=sharing" TargetMode="External"/><Relationship Id="rId774" Type="http://schemas.openxmlformats.org/officeDocument/2006/relationships/hyperlink" Target="https://drive.google.com/file/d/1suC9lmf91VZQfdjjgOBzIk6283SMAT8Q/view?usp=share_link" TargetMode="External"/><Relationship Id="rId981" Type="http://schemas.openxmlformats.org/officeDocument/2006/relationships/hyperlink" Target="https://drive.google.com/file/d/1oIyq31Y_9TrymbCSOWz10blT4yQyswbE/view?usp=drive_link" TargetMode="External"/><Relationship Id="rId1057" Type="http://schemas.openxmlformats.org/officeDocument/2006/relationships/hyperlink" Target="https://drive.google.com/file/d/1xZy6jSAcwJ2eNprGXCLpzDkFvn56A0O9/view?usp=drive_link" TargetMode="External"/><Relationship Id="rId427" Type="http://schemas.openxmlformats.org/officeDocument/2006/relationships/hyperlink" Target="https://drive.google.com/file/d/1CBQQ0CNBntNM8OkWXGzwSrBn6WhneX6P/view?usp=sharing" TargetMode="External"/><Relationship Id="rId634" Type="http://schemas.openxmlformats.org/officeDocument/2006/relationships/hyperlink" Target="https://drive.google.com/file/d/1sY4pa-oHqcaj6JKshdzi8Kg6ilZFXg8y/view?usp=sharing" TargetMode="External"/><Relationship Id="rId841" Type="http://schemas.openxmlformats.org/officeDocument/2006/relationships/hyperlink" Target="https://drive.google.com/file/d/10rmKwm7QksOEzXozRE5munoD_Cqg18D3/view?usp=share_link" TargetMode="External"/><Relationship Id="rId1264" Type="http://schemas.openxmlformats.org/officeDocument/2006/relationships/hyperlink" Target="https://drive.google.com/file/d/101BwAMXbxz89nfH4DiXLtyk6VHE7M1rE/view?usp=drive_link" TargetMode="External"/><Relationship Id="rId1471" Type="http://schemas.openxmlformats.org/officeDocument/2006/relationships/hyperlink" Target="https://drive.google.com/file/d/1LDcrrPqtXbSo-pEc7QrUv28_FMzmZgpd/view?usp=drive_link" TargetMode="External"/><Relationship Id="rId1569" Type="http://schemas.openxmlformats.org/officeDocument/2006/relationships/hyperlink" Target="https://drive.google.com/file/d/1hBkKJYKFRuN588k1Y4CvxHSMbOPo7LYL/view?usp=drive_link" TargetMode="External"/><Relationship Id="rId701" Type="http://schemas.openxmlformats.org/officeDocument/2006/relationships/hyperlink" Target="https://drive.google.com/file/d/1WhOsCGgodck0Y7yTVVxRzNDBsJoLfaOX/view?usp=sharing" TargetMode="External"/><Relationship Id="rId939" Type="http://schemas.openxmlformats.org/officeDocument/2006/relationships/hyperlink" Target="https://drive.google.com/file/d/1MxIIT3fJdw_5rZOw2IKzcybylAXYq7iy/view?usp=sharing" TargetMode="External"/><Relationship Id="rId1124" Type="http://schemas.openxmlformats.org/officeDocument/2006/relationships/hyperlink" Target="https://drive.google.com/file/d/1B7KTwfQCpu1pH4t6btrG-SV2bt82wuJl/view?usp=share_link" TargetMode="External"/><Relationship Id="rId1331" Type="http://schemas.openxmlformats.org/officeDocument/2006/relationships/hyperlink" Target="https://drive.google.com/file/d/1NpqAFHvXnWZs8IMzYGaa716sge-jzms8/view?usp=drive_link" TargetMode="External"/><Relationship Id="rId1776" Type="http://schemas.openxmlformats.org/officeDocument/2006/relationships/hyperlink" Target="https://drive.google.com/file/d/1ufqYQ6lz5TVUcUms4uTQq5ToOrcBBad-/view?usp=drive_link" TargetMode="External"/><Relationship Id="rId68" Type="http://schemas.openxmlformats.org/officeDocument/2006/relationships/hyperlink" Target="https://drive.google.com/file/d/1E97rgoUxB1_hGefmsa60M91LYQ0vkfRc/view?usp=sharing" TargetMode="External"/><Relationship Id="rId1429" Type="http://schemas.openxmlformats.org/officeDocument/2006/relationships/hyperlink" Target="https://drive.google.com/file/d/15p3eDMgPUZ8Gu7qGcsw2TClGYHqoVBOC/view?usp=drive_link" TargetMode="External"/><Relationship Id="rId1636" Type="http://schemas.openxmlformats.org/officeDocument/2006/relationships/hyperlink" Target="https://drive.google.com/file/d/1M-40fBAl3ptIGme5YPkGnPojfWaB7d7I/view?usp=sharing" TargetMode="External"/><Relationship Id="rId1843" Type="http://schemas.openxmlformats.org/officeDocument/2006/relationships/hyperlink" Target="https://drive.google.com/file/d/1YeTpfvA92E7LO3C2INLtBbEidMamFcmu/view?usp=drive_link" TargetMode="External"/><Relationship Id="rId1703" Type="http://schemas.openxmlformats.org/officeDocument/2006/relationships/hyperlink" Target="https://drive.google.com/file/d/1-MSs2tc4hPOqTpVjasGmWeJXCzMHq2AL/view?usp=drive_link" TargetMode="External"/><Relationship Id="rId284" Type="http://schemas.openxmlformats.org/officeDocument/2006/relationships/hyperlink" Target="https://drive.google.com/file/d/1ZsvDRvpiAe4-P2RSd-scLroBMFsc1FVG/view?usp=sharing" TargetMode="External"/><Relationship Id="rId491" Type="http://schemas.openxmlformats.org/officeDocument/2006/relationships/hyperlink" Target="https://drive.google.com/file/d/1PSMaTWYXWCrE3R-Al5pRw31rKGg5VwXp/view?usp=sharing" TargetMode="External"/><Relationship Id="rId144" Type="http://schemas.openxmlformats.org/officeDocument/2006/relationships/hyperlink" Target="https://drive.google.com/file/d/1ihBSHJOgw1DcUJkiYGc1lax6ehf9DmSn/view?usp=sharing" TargetMode="External"/><Relationship Id="rId589" Type="http://schemas.openxmlformats.org/officeDocument/2006/relationships/hyperlink" Target="https://drive.google.com/file/d/1BYEmuPFz9GG6L509wZWnaqGWtwbqoCQU/view?usp=sharing" TargetMode="External"/><Relationship Id="rId796" Type="http://schemas.openxmlformats.org/officeDocument/2006/relationships/hyperlink" Target="https://drive.google.com/file/d/1XFP0KfPS5c_v6cUYUMrnZsWRGhvypXsh/view?usp=share_link" TargetMode="External"/><Relationship Id="rId351" Type="http://schemas.openxmlformats.org/officeDocument/2006/relationships/hyperlink" Target="https://drive.google.com/file/d/1PoQVs_pwlfGlkkUflmoRYjpslgq99_RK/view?usp=sharing" TargetMode="External"/><Relationship Id="rId449" Type="http://schemas.openxmlformats.org/officeDocument/2006/relationships/hyperlink" Target="https://drive.google.com/file/d/1O6Non1Ovx8VtbYAIuDhuaKF4_E9D8X8T/view?usp=sharing" TargetMode="External"/><Relationship Id="rId656" Type="http://schemas.openxmlformats.org/officeDocument/2006/relationships/hyperlink" Target="https://drive.google.com/file/d/15hm1T27BAU9ZJY4diQ79Smmmd7GQKYF6/view?usp=sharing" TargetMode="External"/><Relationship Id="rId863" Type="http://schemas.openxmlformats.org/officeDocument/2006/relationships/hyperlink" Target="https://drive.google.com/file/d/1nBs6D4SUXypH3Y1bkZjEpyLfHydSeAP3/view?usp=share_link" TargetMode="External"/><Relationship Id="rId1079" Type="http://schemas.openxmlformats.org/officeDocument/2006/relationships/hyperlink" Target="https://drive.google.com/file/d/1FfdUvefu6z3w51CnUxK7b9hXTg5wShUN/view?usp=drive_link" TargetMode="External"/><Relationship Id="rId1286" Type="http://schemas.openxmlformats.org/officeDocument/2006/relationships/hyperlink" Target="https://drive.google.com/file/d/1K6H2DXI_SmqJki2gV69chOh0_GkpwD0E/view?usp=drive_link" TargetMode="External"/><Relationship Id="rId1493" Type="http://schemas.openxmlformats.org/officeDocument/2006/relationships/hyperlink" Target="https://drive.google.com/file/d/1ynbEnKiF2hJq2601mvuke1AywruMW4x7/view?usp=drive_link" TargetMode="External"/><Relationship Id="rId211" Type="http://schemas.openxmlformats.org/officeDocument/2006/relationships/hyperlink" Target="https://drive.google.com/file/d/17DZIfN-UHi8C61a-LgFKFscnWb0IXr4N/view?usp=sharing" TargetMode="External"/><Relationship Id="rId309" Type="http://schemas.openxmlformats.org/officeDocument/2006/relationships/hyperlink" Target="https://drive.google.com/file/d/1knEGnXHbTwsrUsr1jJzg1-cn0M4HwW2P/view?usp=sharing" TargetMode="External"/><Relationship Id="rId516" Type="http://schemas.openxmlformats.org/officeDocument/2006/relationships/hyperlink" Target="https://drive.google.com/file/d/182Z8nWBju_RzZQdwQljBML7Jb-9SoyGP/view?usp=sharing" TargetMode="External"/><Relationship Id="rId1146" Type="http://schemas.openxmlformats.org/officeDocument/2006/relationships/hyperlink" Target="https://drive.google.com/file/d/1mt4HwKh5WSuZHmenMvmC72nqkT8IMhp_/view?usp=share_link" TargetMode="External"/><Relationship Id="rId1798" Type="http://schemas.openxmlformats.org/officeDocument/2006/relationships/hyperlink" Target="https://drive.google.com/file/d/1HqRwX5w4uCwJIE3Ernuy5ZMUglCFhqKr/view?usp=sharing" TargetMode="External"/><Relationship Id="rId723" Type="http://schemas.openxmlformats.org/officeDocument/2006/relationships/hyperlink" Target="https://drive.google.com/file/d/1ed2tQz3D9BID6Ny8xCeIC3giyjSVLPGc/view?usp=share_link" TargetMode="External"/><Relationship Id="rId930" Type="http://schemas.openxmlformats.org/officeDocument/2006/relationships/hyperlink" Target="https://drive.google.com/file/d/1bXv0yE0Vp4_hHWkS_7NoOW11O-_qLRFN/view?usp=share_link" TargetMode="External"/><Relationship Id="rId1006" Type="http://schemas.openxmlformats.org/officeDocument/2006/relationships/hyperlink" Target="https://drive.google.com/file/d/1VQRjjUTosMPrAOl1OfoySCkFzJDIVSQ-/view?usp=share_link" TargetMode="External"/><Relationship Id="rId1353" Type="http://schemas.openxmlformats.org/officeDocument/2006/relationships/hyperlink" Target="https://drive.google.com/file/d/1xbyrycFatkPK3Avx9bBQeb_mAX58PuFo/view?usp=drive_link" TargetMode="External"/><Relationship Id="rId1560" Type="http://schemas.openxmlformats.org/officeDocument/2006/relationships/hyperlink" Target="https://drive.google.com/file/d/1ZEwUGODoAdnAu150mysVK2r8fMa6smqz/view?usp=drive_link" TargetMode="External"/><Relationship Id="rId1658" Type="http://schemas.openxmlformats.org/officeDocument/2006/relationships/hyperlink" Target="https://drive.google.com/file/d/1Qqv9O3Pvyvhp0p5NXRtSJHKcPAhmeIV0/view?usp=drive_link" TargetMode="External"/><Relationship Id="rId1865" Type="http://schemas.openxmlformats.org/officeDocument/2006/relationships/hyperlink" Target="https://drive.google.com/file/d/1flsY-BoYgTInTYeOOzwq7lxMmRZh0EGn/view?usp=drive_link" TargetMode="External"/><Relationship Id="rId1213" Type="http://schemas.openxmlformats.org/officeDocument/2006/relationships/hyperlink" Target="https://drive.google.com/file/d/1551s4rMxqV61HI4qfrJ8jphCWbruhf6q/view?usp=drive_link" TargetMode="External"/><Relationship Id="rId1420" Type="http://schemas.openxmlformats.org/officeDocument/2006/relationships/hyperlink" Target="https://drive.google.com/file/d/16Dl9Sgbdc1wevVF3H5dgz9wQSucgNGTV/view?usp=sharing" TargetMode="External"/><Relationship Id="rId1518" Type="http://schemas.openxmlformats.org/officeDocument/2006/relationships/hyperlink" Target="https://drive.google.com/file/d/11A2wl7WqfQ-LtpdgxzgmFXoeUZNrw6_w/view?usp=drive_link" TargetMode="External"/><Relationship Id="rId1725" Type="http://schemas.openxmlformats.org/officeDocument/2006/relationships/hyperlink" Target="https://drive.google.com/file/d/1TfShbiZ9hJHAQabp2QRExA7eWZj8blPp/view?usp=drive_link" TargetMode="External"/><Relationship Id="rId17" Type="http://schemas.openxmlformats.org/officeDocument/2006/relationships/hyperlink" Target="https://drive.google.com/file/d/1NhUarmxurUlRN3yGhYSd5uLkQbZM-09M/view?usp=sharing" TargetMode="External"/><Relationship Id="rId166" Type="http://schemas.openxmlformats.org/officeDocument/2006/relationships/hyperlink" Target="https://drive.google.com/file/d/1C5weYWex8o8vLlVd_6CyXVoAVB9AxKmo/view?usp=sharing" TargetMode="External"/><Relationship Id="rId373" Type="http://schemas.openxmlformats.org/officeDocument/2006/relationships/hyperlink" Target="https://drive.google.com/file/d/1imcqnjWrE2zwP9hTE3OYhfOJSMouF9Vm/view?usp=sharing" TargetMode="External"/><Relationship Id="rId580" Type="http://schemas.openxmlformats.org/officeDocument/2006/relationships/hyperlink" Target="https://drive.google.com/file/d/1B_75FP4FfIVSJHt6rtGdnUHiXJA0JLUq/view?usp=sharing" TargetMode="External"/><Relationship Id="rId1" Type="http://schemas.openxmlformats.org/officeDocument/2006/relationships/hyperlink" Target="https://drive.google.com/file/d/1w447XFi2ltrTwmS1N0RZy7OxYb4IZCCy/view?usp=sharing" TargetMode="External"/><Relationship Id="rId233" Type="http://schemas.openxmlformats.org/officeDocument/2006/relationships/hyperlink" Target="https://drive.google.com/file/d/1QlmIe5Dd27YtR1C1R7pgtoDhTBMD1x25/view?usp=sharing" TargetMode="External"/><Relationship Id="rId440" Type="http://schemas.openxmlformats.org/officeDocument/2006/relationships/hyperlink" Target="https://drive.google.com/file/d/1I3zgMUfvyPS6ZUAvhpZ8YRIyvPGgs58N/view?usp=sharing" TargetMode="External"/><Relationship Id="rId678" Type="http://schemas.openxmlformats.org/officeDocument/2006/relationships/hyperlink" Target="https://drive.google.com/file/d/1UGgZK_lKHt22gK78J8kbmC_pGVVpv-Vl/view?usp=sharing" TargetMode="External"/><Relationship Id="rId885" Type="http://schemas.openxmlformats.org/officeDocument/2006/relationships/hyperlink" Target="https://drive.google.com/file/d/13dwJI5p-HKcouMozqavdjbTpo2LEe3PC/view?usp=share_link" TargetMode="External"/><Relationship Id="rId1070" Type="http://schemas.openxmlformats.org/officeDocument/2006/relationships/hyperlink" Target="https://drive.google.com/file/d/1bMmEDfR8yiK--5uCkz7_kjIQh70v9JV1/view?usp=drive_link" TargetMode="External"/><Relationship Id="rId300" Type="http://schemas.openxmlformats.org/officeDocument/2006/relationships/hyperlink" Target="https://drive.google.com/file/d/1u9BPiQMGTp79LNurwy0v8iF3BGiypZpv/view?usp=sharing" TargetMode="External"/><Relationship Id="rId538" Type="http://schemas.openxmlformats.org/officeDocument/2006/relationships/hyperlink" Target="https://drive.google.com/file/d/1MZDXdYCShmR282dunQGKXi5pzUyz9leX/view?usp=sharing" TargetMode="External"/><Relationship Id="rId745" Type="http://schemas.openxmlformats.org/officeDocument/2006/relationships/hyperlink" Target="https://drive.google.com/file/d/1U52Bo3etZuVo6DAxqwSpduZXQI-lIW4Q/view?usp=share_link" TargetMode="External"/><Relationship Id="rId952" Type="http://schemas.openxmlformats.org/officeDocument/2006/relationships/hyperlink" Target="https://drive.google.com/file/d/1nUCjZg_m-js3kN9b9sVTB9M9F1tgIsLT/view?usp=share_link" TargetMode="External"/><Relationship Id="rId1168" Type="http://schemas.openxmlformats.org/officeDocument/2006/relationships/hyperlink" Target="https://drive.google.com/file/d/1S80rTd11EYn4IDneegTLUbLSvDc5PI-9/view?usp=drive_link" TargetMode="External"/><Relationship Id="rId1375" Type="http://schemas.openxmlformats.org/officeDocument/2006/relationships/hyperlink" Target="https://drive.google.com/file/d/1t9W4Oyq1vEh9YVyhkkTL7e9AUui3mOpV/view?usp=sharing" TargetMode="External"/><Relationship Id="rId1582" Type="http://schemas.openxmlformats.org/officeDocument/2006/relationships/hyperlink" Target="https://drive.google.com/file/d/1gWEYb-VXuE-3hQakUq4Yh7Mh0Zt1-vM5/view?usp=drive_link" TargetMode="External"/><Relationship Id="rId81" Type="http://schemas.openxmlformats.org/officeDocument/2006/relationships/hyperlink" Target="https://drive.google.com/file/d/17OxPDB4bpHCuNEpMQVOAbU9TOgAU8qYG/view?usp=sharing" TargetMode="External"/><Relationship Id="rId605" Type="http://schemas.openxmlformats.org/officeDocument/2006/relationships/hyperlink" Target="https://drive.google.com/file/d/1RhXSKkfcIQh5-oPPsU5mukaI5wKY7adk/view?usp=sharing" TargetMode="External"/><Relationship Id="rId812" Type="http://schemas.openxmlformats.org/officeDocument/2006/relationships/hyperlink" Target="https://drive.google.com/file/d/1gDVkX0Cdry3De_JAZhGDtPWwf7aHHzn-/view?usp=share_link" TargetMode="External"/><Relationship Id="rId1028" Type="http://schemas.openxmlformats.org/officeDocument/2006/relationships/hyperlink" Target="https://drive.google.com/file/d/1RzoBPYEJgDpz1IW9VhP-dhDRjKWi6Ftr/view?usp=drive_link" TargetMode="External"/><Relationship Id="rId1235" Type="http://schemas.openxmlformats.org/officeDocument/2006/relationships/hyperlink" Target="https://drive.google.com/file/d/1dsHmdB9NZIQm66fvohURTSp_0shL3BP1/view?usp=drive_link" TargetMode="External"/><Relationship Id="rId1442" Type="http://schemas.openxmlformats.org/officeDocument/2006/relationships/hyperlink" Target="https://drive.google.com/file/d/1Jty3NhSeEQnyRcTsej6n-o6-Y5jzsZi2/view?usp=drive_link" TargetMode="External"/><Relationship Id="rId1302" Type="http://schemas.openxmlformats.org/officeDocument/2006/relationships/hyperlink" Target="https://drive.google.com/file/d/1bYUWN5dNGL2_7vFJBLMYfAXIFhQoPjqJ/view?usp=sharing" TargetMode="External"/><Relationship Id="rId1747" Type="http://schemas.openxmlformats.org/officeDocument/2006/relationships/hyperlink" Target="https://drive.google.com/file/d/1Ll5qe8LivaTjo93FpVjEyKNv3xWOOFoj/view?usp=drive_link" TargetMode="External"/><Relationship Id="rId39" Type="http://schemas.openxmlformats.org/officeDocument/2006/relationships/hyperlink" Target="https://drive.google.com/file/d/1VMPZ5dJ942Ha0N2JC1wgIVAqCBZ5xbQb/view?usp=sharing" TargetMode="External"/><Relationship Id="rId1607" Type="http://schemas.openxmlformats.org/officeDocument/2006/relationships/hyperlink" Target="https://drive.google.com/file/d/1v-2mrMNAZbl7Mnpr0Qju9XnQeGuHdSY6/view?usp=drive_link" TargetMode="External"/><Relationship Id="rId1814" Type="http://schemas.openxmlformats.org/officeDocument/2006/relationships/hyperlink" Target="https://drive.google.com/file/d/1p4Jp2OwcSHFBQB2x-tWqAYqoC25tp7s7/view?usp=drive_link" TargetMode="External"/><Relationship Id="rId188" Type="http://schemas.openxmlformats.org/officeDocument/2006/relationships/hyperlink" Target="https://drive.google.com/file/d/1QfG39NQ1dmOZQfkKlvMoUX84NEfCDaOR/view?usp=sharing" TargetMode="External"/><Relationship Id="rId395" Type="http://schemas.openxmlformats.org/officeDocument/2006/relationships/hyperlink" Target="https://drive.google.com/file/d/1Xo1KlbxUN7MokpjjetMgw9Y4IL2cVItf/view?usp=sharing" TargetMode="External"/><Relationship Id="rId255" Type="http://schemas.openxmlformats.org/officeDocument/2006/relationships/hyperlink" Target="https://drive.google.com/file/d/1X2S38bRlmwtCXiFkb3xF_9IXWvUlVOCI/view?usp=sharing" TargetMode="External"/><Relationship Id="rId462" Type="http://schemas.openxmlformats.org/officeDocument/2006/relationships/hyperlink" Target="https://drive.google.com/file/d/1cWEK_CHzdCuZ1J3_kAq9C8iWlaTY1svm/view?usp=sharing" TargetMode="External"/><Relationship Id="rId1092" Type="http://schemas.openxmlformats.org/officeDocument/2006/relationships/hyperlink" Target="https://drive.google.com/file/d/1dtqzgf5OEeghM5CQ2aNbIK74VerT0fVK/view?usp=drive_link" TargetMode="External"/><Relationship Id="rId1397" Type="http://schemas.openxmlformats.org/officeDocument/2006/relationships/hyperlink" Target="https://drive.google.com/file/d/177LG9Iq0akrNrkmpMZUQwA-hQzoYPSe6/view?usp=drive_link" TargetMode="External"/><Relationship Id="rId115" Type="http://schemas.openxmlformats.org/officeDocument/2006/relationships/hyperlink" Target="https://drive.google.com/file/d/1iKF2Ns3hBvtOMH-9bUciX4bTdl_j30fS/view?usp=sharing" TargetMode="External"/><Relationship Id="rId322" Type="http://schemas.openxmlformats.org/officeDocument/2006/relationships/hyperlink" Target="https://drive.google.com/file/d/1RFlqzcvMM765uQoiKZxqtVggdjqZfH-d/view?usp=sharing" TargetMode="External"/><Relationship Id="rId767" Type="http://schemas.openxmlformats.org/officeDocument/2006/relationships/hyperlink" Target="https://drive.google.com/file/d/1Ca5GdpKgP8DJz89qqpxW8FEEIkxdHnCr/view?usp=share_link" TargetMode="External"/><Relationship Id="rId974" Type="http://schemas.openxmlformats.org/officeDocument/2006/relationships/hyperlink" Target="https://drive.google.com/file/d/1i-56EXDCNsbrkhxKb_V_GWtzDYRlNOcY/view?usp=sharing" TargetMode="External"/><Relationship Id="rId627" Type="http://schemas.openxmlformats.org/officeDocument/2006/relationships/hyperlink" Target="https://drive.google.com/file/d/1pwta9Y0kjfIruV44TfEE8X43Pl7eZa6R/view?usp=sharing" TargetMode="External"/><Relationship Id="rId834" Type="http://schemas.openxmlformats.org/officeDocument/2006/relationships/hyperlink" Target="https://drive.google.com/file/d/1Ea_0YMWFY3vPD9CVng2P1mFJsOcHIvx8/view?usp=share_link" TargetMode="External"/><Relationship Id="rId1257" Type="http://schemas.openxmlformats.org/officeDocument/2006/relationships/hyperlink" Target="https://drive.google.com/file/d/1fMt2G-U88KXuIx-3XWM13WI8k37ysa7U/view?usp=drive_link" TargetMode="External"/><Relationship Id="rId1464" Type="http://schemas.openxmlformats.org/officeDocument/2006/relationships/hyperlink" Target="https://drive.google.com/file/d/1KzoRk9tq3bksa2Fg5hRyoNsRkMG7HfCb/view?usp=drive_link" TargetMode="External"/><Relationship Id="rId1671" Type="http://schemas.openxmlformats.org/officeDocument/2006/relationships/hyperlink" Target="https://drive.google.com/file/d/1FvQBORVuGuIdiXSVw4WG2KZ0oLu2fHF9/view?usp=drive_link" TargetMode="External"/><Relationship Id="rId901" Type="http://schemas.openxmlformats.org/officeDocument/2006/relationships/hyperlink" Target="https://drive.google.com/file/d/1MzQ8hfckIs-kkdc8P5HR2BozcTDfgAi5/view?usp=share_link" TargetMode="External"/><Relationship Id="rId1117" Type="http://schemas.openxmlformats.org/officeDocument/2006/relationships/hyperlink" Target="https://drive.google.com/file/d/1fMIM3qw_WkCRdAW2RARss8BJxi2GHona/view?usp=drive_link" TargetMode="External"/><Relationship Id="rId1324" Type="http://schemas.openxmlformats.org/officeDocument/2006/relationships/hyperlink" Target="https://drive.google.com/file/d/16h1AmOgU0qPlYf6In3Pr6UdjRy9v4cRR/view?usp=drive_link" TargetMode="External"/><Relationship Id="rId1531" Type="http://schemas.openxmlformats.org/officeDocument/2006/relationships/hyperlink" Target="https://drive.google.com/file/d/1NwMZUKB2ptA2lF1YqRTsEHZDwznzmFnT/view?usp=drive_link" TargetMode="External"/><Relationship Id="rId1769" Type="http://schemas.openxmlformats.org/officeDocument/2006/relationships/hyperlink" Target="https://drive.google.com/file/d/1EC5r25RO9NxqDQGTAhtHXEzC1_Eq0zLO/view?usp=drive_link" TargetMode="External"/><Relationship Id="rId30" Type="http://schemas.openxmlformats.org/officeDocument/2006/relationships/hyperlink" Target="https://drive.google.com/file/d/1jEdp2FQ8iOL986WQC-9k3eF71sniJPGu/view?usp=sharing" TargetMode="External"/><Relationship Id="rId1629" Type="http://schemas.openxmlformats.org/officeDocument/2006/relationships/hyperlink" Target="https://drive.google.com/file/d/18E-NZhD5G9Z7027Xl39ezrjFB_E16nHe/view?usp=drive_link" TargetMode="External"/><Relationship Id="rId1836" Type="http://schemas.openxmlformats.org/officeDocument/2006/relationships/hyperlink" Target="https://drive.google.com/file/d/1jVRJmheNV6ejoV85EpuRWZeXszqLlKzZ/view?usp=drive_link" TargetMode="External"/><Relationship Id="rId277" Type="http://schemas.openxmlformats.org/officeDocument/2006/relationships/hyperlink" Target="https://drive.google.com/file/d/1u_fkAhyFNCOo5Ctt4w8CuuQ9ln-yTNF9/view?usp=sharing" TargetMode="External"/><Relationship Id="rId484" Type="http://schemas.openxmlformats.org/officeDocument/2006/relationships/hyperlink" Target="https://drive.google.com/file/d/1rKNa-WOLYlC04eZpoDtK537gRq32UFpw/view?usp=sharing" TargetMode="External"/><Relationship Id="rId137" Type="http://schemas.openxmlformats.org/officeDocument/2006/relationships/hyperlink" Target="https://drive.google.com/file/d/1QRu-dFyamvssPZIOOezaBCAbE6FQ6c96/view?usp=sharing" TargetMode="External"/><Relationship Id="rId344" Type="http://schemas.openxmlformats.org/officeDocument/2006/relationships/hyperlink" Target="https://drive.google.com/file/d/1Q9Q6gAMFVpcE_V3Vm4WzGkPhK2X9-5Qd/view?usp=sharing" TargetMode="External"/><Relationship Id="rId691" Type="http://schemas.openxmlformats.org/officeDocument/2006/relationships/hyperlink" Target="https://drive.google.com/file/d/1iVnCUHgVW8_B0QHEvvTij1DA_n-Xh77Y/view?usp=sharing" TargetMode="External"/><Relationship Id="rId789" Type="http://schemas.openxmlformats.org/officeDocument/2006/relationships/hyperlink" Target="https://drive.google.com/file/d/1WiGN08DTi06b7oX8zQfNXZJ4IbFXbjlA/view?usp=share_link" TargetMode="External"/><Relationship Id="rId996" Type="http://schemas.openxmlformats.org/officeDocument/2006/relationships/hyperlink" Target="https://drive.google.com/file/d/1NIS9QNtpnRi3GrBBOOzNea8Hvh8JGya_/view?usp=drive_link" TargetMode="External"/><Relationship Id="rId551" Type="http://schemas.openxmlformats.org/officeDocument/2006/relationships/hyperlink" Target="https://drive.google.com/file/d/1YAe0oUbD0JAqA4Du4hzekBqAbYRaktvR/view?usp=sharing" TargetMode="External"/><Relationship Id="rId649" Type="http://schemas.openxmlformats.org/officeDocument/2006/relationships/hyperlink" Target="https://drive.google.com/file/d/11WPgL0vBWnHtGtAEPYFCmUEIZhPWq2na/view?usp=sharing" TargetMode="External"/><Relationship Id="rId856" Type="http://schemas.openxmlformats.org/officeDocument/2006/relationships/hyperlink" Target="https://drive.google.com/file/d/11a8HLHgzHnlnCW-O7o_vtYP5wME0rFHX/view?usp=share_link" TargetMode="External"/><Relationship Id="rId1181" Type="http://schemas.openxmlformats.org/officeDocument/2006/relationships/hyperlink" Target="https://drive.google.com/file/d/1o8vThZstCxwzC-6luzbJzdqHcgDfdKXD/view?usp=drive_link" TargetMode="External"/><Relationship Id="rId1279" Type="http://schemas.openxmlformats.org/officeDocument/2006/relationships/hyperlink" Target="https://drive.google.com/file/d/11ooIQSURRnR69imwnnUxoI71DmbLyUeY/view?usp=drive_link" TargetMode="External"/><Relationship Id="rId1486" Type="http://schemas.openxmlformats.org/officeDocument/2006/relationships/hyperlink" Target="https://drive.google.com/file/d/1p2vU3BxjTFw1P_LfUR9Tw16GnVnLVKq2/view?usp=drive_link" TargetMode="External"/><Relationship Id="rId204" Type="http://schemas.openxmlformats.org/officeDocument/2006/relationships/hyperlink" Target="https://drive.google.com/file/d/14tDFyTfyGgdhbb01HpjXvt-DOdHKDdwQ/view?usp=sharing" TargetMode="External"/><Relationship Id="rId411" Type="http://schemas.openxmlformats.org/officeDocument/2006/relationships/hyperlink" Target="https://drive.google.com/file/d/1U9Nvl-trU1vwf7f0MXIBVZ3iU9IsFupl/view?usp=sharing" TargetMode="External"/><Relationship Id="rId509" Type="http://schemas.openxmlformats.org/officeDocument/2006/relationships/hyperlink" Target="https://drive.google.com/file/d/16nRR6REpSoZERICXlpJh71rvarv8QftP/view?usp=sharing" TargetMode="External"/><Relationship Id="rId1041" Type="http://schemas.openxmlformats.org/officeDocument/2006/relationships/hyperlink" Target="https://drive.google.com/file/d/142kN4n7SFh19dvzC9FbKMwaijgLCkI9Q/view?usp=drive_link" TargetMode="External"/><Relationship Id="rId1139" Type="http://schemas.openxmlformats.org/officeDocument/2006/relationships/hyperlink" Target="https://drive.google.com/file/d/1PWI6SV5ofLoIWPG57M3TTgVFgPZoL7yb/view?usp=drive_link" TargetMode="External"/><Relationship Id="rId1346" Type="http://schemas.openxmlformats.org/officeDocument/2006/relationships/hyperlink" Target="https://drive.google.com/file/d/1zEm2Vl1Fb6IKbYv92TNGbVR2Q_qsfI_X/view?usp=drive_link" TargetMode="External"/><Relationship Id="rId1693" Type="http://schemas.openxmlformats.org/officeDocument/2006/relationships/hyperlink" Target="https://drive.google.com/file/d/1oowxEcY8F3wnFlJc0Eftqo-SZHOJrl_l/view?usp=drive_link" TargetMode="External"/><Relationship Id="rId716" Type="http://schemas.openxmlformats.org/officeDocument/2006/relationships/hyperlink" Target="https://drive.google.com/file/d/1qkac5W41Vf7oFAUyMy20pqnQ1jossQcC/view?usp=sharing" TargetMode="External"/><Relationship Id="rId923" Type="http://schemas.openxmlformats.org/officeDocument/2006/relationships/hyperlink" Target="https://drive.google.com/file/d/1FHss0K_aNgta2v6gC3A23I3-AsfE3-nq/view?usp=share_link" TargetMode="External"/><Relationship Id="rId1553" Type="http://schemas.openxmlformats.org/officeDocument/2006/relationships/hyperlink" Target="https://drive.google.com/file/d/1F3U_cJZd_JWLwUqNi90MfckXAiFjr-IT/view?usp=drive_link" TargetMode="External"/><Relationship Id="rId1760" Type="http://schemas.openxmlformats.org/officeDocument/2006/relationships/hyperlink" Target="https://drive.google.com/file/d/1XF-UfT5RQTFYauHRVO3j3xHGRM6XEdn3/view?usp=drive_link" TargetMode="External"/><Relationship Id="rId1858" Type="http://schemas.openxmlformats.org/officeDocument/2006/relationships/hyperlink" Target="https://drive.google.com/file/d/14dLhTl9nsyVAb25MayLEFkx6zR4zp1Lq/view?usp=drive_link" TargetMode="External"/><Relationship Id="rId52" Type="http://schemas.openxmlformats.org/officeDocument/2006/relationships/hyperlink" Target="https://drive.google.com/file/d/143JZGYo8SCnqnxPMaalEuib1caFFSXkj/view?usp=sharing" TargetMode="External"/><Relationship Id="rId1206" Type="http://schemas.openxmlformats.org/officeDocument/2006/relationships/hyperlink" Target="https://drive.google.com/file/d/1jLZdykDMEN_ptsoQ9bvvW_HFXYXoa8pD/view?usp=drive_link" TargetMode="External"/><Relationship Id="rId1413" Type="http://schemas.openxmlformats.org/officeDocument/2006/relationships/hyperlink" Target="https://drive.google.com/file/d/1klypoP6j17bC-w78xxhrPm7C9my_AYAw/view?usp=drive_link" TargetMode="External"/><Relationship Id="rId1620" Type="http://schemas.openxmlformats.org/officeDocument/2006/relationships/hyperlink" Target="https://drive.google.com/file/d/1kvUML9IaSsJ7PXXUatmkWqMrLDypUciQ/view?usp=drive_link" TargetMode="External"/><Relationship Id="rId1718" Type="http://schemas.openxmlformats.org/officeDocument/2006/relationships/hyperlink" Target="https://drive.google.com/file/d/1AwbvN2gtMz1OfQYhDeNi9aN6dc9zni63/view?usp=drive_link" TargetMode="External"/><Relationship Id="rId299" Type="http://schemas.openxmlformats.org/officeDocument/2006/relationships/hyperlink" Target="https://drive.google.com/file/d/16kKPHyKc_XkNBjxHcPxOqdzOmu-xSRvt/view?usp=sharing" TargetMode="External"/><Relationship Id="rId159" Type="http://schemas.openxmlformats.org/officeDocument/2006/relationships/hyperlink" Target="https://drive.google.com/file/d/1PxdOLuYCGXH5aiXSc1Hgs5j4gYa9xeDL/view?usp=sharing" TargetMode="External"/><Relationship Id="rId366" Type="http://schemas.openxmlformats.org/officeDocument/2006/relationships/hyperlink" Target="https://drive.google.com/file/d/1Bw6XeuTXK4U49pZxowX_9SGWR3rFY6Ho/view?usp=sharing" TargetMode="External"/><Relationship Id="rId573" Type="http://schemas.openxmlformats.org/officeDocument/2006/relationships/hyperlink" Target="https://drive.google.com/file/d/1GYGMgRWBzA5GiPwxYh21G0iI0TiNqJQe/view?usp=sharing" TargetMode="External"/><Relationship Id="rId780" Type="http://schemas.openxmlformats.org/officeDocument/2006/relationships/hyperlink" Target="https://drive.google.com/file/d/1z9H28nhFicVYT6__Xry3iTxmg8232pFs/view?usp=share_link" TargetMode="External"/><Relationship Id="rId226" Type="http://schemas.openxmlformats.org/officeDocument/2006/relationships/hyperlink" Target="https://drive.google.com/file/d/1b39PSi6lh8NSnOHStpDbzp8VZhCubAIm/view?usp=sharing" TargetMode="External"/><Relationship Id="rId433" Type="http://schemas.openxmlformats.org/officeDocument/2006/relationships/hyperlink" Target="https://drive.google.com/file/d/17tI2N0pBzjyl-ubcVRD42FN7iOfP2a_b/view?usp=sharing" TargetMode="External"/><Relationship Id="rId878" Type="http://schemas.openxmlformats.org/officeDocument/2006/relationships/hyperlink" Target="https://drive.google.com/file/d/1qAD4kSlyK6pCL_yFVhk7txKh6Z3KxVd7/view?usp=share_link" TargetMode="External"/><Relationship Id="rId1063" Type="http://schemas.openxmlformats.org/officeDocument/2006/relationships/hyperlink" Target="https://drive.google.com/file/d/16z5rZX2eqXRxXlehK3h-6J5Hqhk8wjqK/view?usp=drive_link" TargetMode="External"/><Relationship Id="rId1270" Type="http://schemas.openxmlformats.org/officeDocument/2006/relationships/hyperlink" Target="https://drive.google.com/file/d/1M9yf3XX-V1b-siavrbcW3OS12Co8so6X/view?usp=drive_link" TargetMode="External"/><Relationship Id="rId640" Type="http://schemas.openxmlformats.org/officeDocument/2006/relationships/hyperlink" Target="https://drive.google.com/file/d/1G1xO1BDJnThkP2nlHMIx7gvKlYz6ygIp/view?usp=sharing" TargetMode="External"/><Relationship Id="rId738" Type="http://schemas.openxmlformats.org/officeDocument/2006/relationships/hyperlink" Target="https://drive.google.com/file/d/1TOu3RJWYnpk0PwSDLvJwU85k9rwBPOQG/view?usp=sharing" TargetMode="External"/><Relationship Id="rId945" Type="http://schemas.openxmlformats.org/officeDocument/2006/relationships/hyperlink" Target="https://drive.google.com/file/d/1Aiyszrm37ZZUTJwaD5FI5bSrLu7SDeon/view?usp=share_link" TargetMode="External"/><Relationship Id="rId1368" Type="http://schemas.openxmlformats.org/officeDocument/2006/relationships/hyperlink" Target="https://drive.google.com/file/d/1xsvQRrsjtF2XnW_xv6JrZr7oZxi1R_eG/view?usp=drive_link" TargetMode="External"/><Relationship Id="rId1575" Type="http://schemas.openxmlformats.org/officeDocument/2006/relationships/hyperlink" Target="https://drive.google.com/file/d/1iOc-hpsdaf479ubmMf9WTERIsPwoC8oN/view?usp=drive_link" TargetMode="External"/><Relationship Id="rId1782" Type="http://schemas.openxmlformats.org/officeDocument/2006/relationships/hyperlink" Target="https://drive.google.com/file/d/1jvrJI2eKXBNZFZBnQclG3GzMCnsOJXf7/view?usp=drive_link" TargetMode="External"/><Relationship Id="rId74" Type="http://schemas.openxmlformats.org/officeDocument/2006/relationships/hyperlink" Target="https://drive.google.com/file/d/1abLDBBTdGz2SPRUaVTRpW20DSopwZsda/view?usp=sharing" TargetMode="External"/><Relationship Id="rId500" Type="http://schemas.openxmlformats.org/officeDocument/2006/relationships/hyperlink" Target="https://drive.google.com/file/d/1tyK8rckBN1qYz8j1ZpvhCxmzD2a18JcW/view?usp=sharing" TargetMode="External"/><Relationship Id="rId805" Type="http://schemas.openxmlformats.org/officeDocument/2006/relationships/hyperlink" Target="https://drive.google.com/file/d/1c33T877dDcCYHlOOHqwoQ3i8zpGlC4vM/view?usp=share_link" TargetMode="External"/><Relationship Id="rId1130" Type="http://schemas.openxmlformats.org/officeDocument/2006/relationships/hyperlink" Target="https://drive.google.com/file/d/1kFit6vH3eP_tZwxa5oxNO_ippnhw1Lfz/view?usp=drive_link" TargetMode="External"/><Relationship Id="rId1228" Type="http://schemas.openxmlformats.org/officeDocument/2006/relationships/hyperlink" Target="https://drive.google.com/file/d/1QawgUG2HW2qfO8MZpKMwUETm3-S-JhUW/view?usp=drive_link" TargetMode="External"/><Relationship Id="rId1435" Type="http://schemas.openxmlformats.org/officeDocument/2006/relationships/hyperlink" Target="https://drive.google.com/file/d/1wW1a1vAmwuB6oABJZXmi9PBlo73nAEi9/view?usp=share_link" TargetMode="External"/><Relationship Id="rId1642" Type="http://schemas.openxmlformats.org/officeDocument/2006/relationships/hyperlink" Target="https://drive.google.com/file/d/1w20ZTEjJypBawKB9g8cKgv9fkHoyrWkO/view?usp=drive_link" TargetMode="External"/><Relationship Id="rId1502" Type="http://schemas.openxmlformats.org/officeDocument/2006/relationships/hyperlink" Target="https://drive.google.com/file/d/1p2Ln56uANpZpmGbyqMosOZW4drzjbbVu/view?usp=drive_link" TargetMode="External"/><Relationship Id="rId1807" Type="http://schemas.openxmlformats.org/officeDocument/2006/relationships/hyperlink" Target="https://drive.google.com/file/d/155KS0bjqWq5513ngDnAoP4pkkVXDeXYf/view?usp=drive_link" TargetMode="External"/><Relationship Id="rId290" Type="http://schemas.openxmlformats.org/officeDocument/2006/relationships/hyperlink" Target="https://drive.google.com/file/d/1ShNiBbLYzNfN943sFbeqo-GObRz5Y_UJ/view?usp=sharing" TargetMode="External"/><Relationship Id="rId388" Type="http://schemas.openxmlformats.org/officeDocument/2006/relationships/hyperlink" Target="https://drive.google.com/file/d/1SL7N-UpzaFTdw3MWfOdBuKXs0GfkSNdu/view?usp=sharing" TargetMode="External"/><Relationship Id="rId150" Type="http://schemas.openxmlformats.org/officeDocument/2006/relationships/hyperlink" Target="https://drive.google.com/file/d/1PGGRdIZYIwXXU8FGdKQ5EHE9hhia0XoE/view?usp=sharing" TargetMode="External"/><Relationship Id="rId595" Type="http://schemas.openxmlformats.org/officeDocument/2006/relationships/hyperlink" Target="https://drive.google.com/file/d/1C7PRoIvDJxOOwqBqYOvnNcdhD-bhqnYX/view?usp=sharing" TargetMode="External"/><Relationship Id="rId248" Type="http://schemas.openxmlformats.org/officeDocument/2006/relationships/hyperlink" Target="https://drive.google.com/file/d/1UKsrf0YGF_BzC1k-Zf5wkkKZrmv6gTGN/view?usp=sharing" TargetMode="External"/><Relationship Id="rId455" Type="http://schemas.openxmlformats.org/officeDocument/2006/relationships/hyperlink" Target="https://drive.google.com/file/d/1dIFuTJJFtB-6F5bLNtYPSJjLxsdZfrdv/view?usp=sharing" TargetMode="External"/><Relationship Id="rId662" Type="http://schemas.openxmlformats.org/officeDocument/2006/relationships/hyperlink" Target="https://drive.google.com/file/d/19wcY2NZCWe0CYV1Fxo9HQJF88q5DV7rC/view?usp=sharing" TargetMode="External"/><Relationship Id="rId1085" Type="http://schemas.openxmlformats.org/officeDocument/2006/relationships/hyperlink" Target="https://drive.google.com/file/d/14A-Z7ae_V20Ai_azBQK7fLiI_Rx269xd/view?usp=drive_link" TargetMode="External"/><Relationship Id="rId1292" Type="http://schemas.openxmlformats.org/officeDocument/2006/relationships/hyperlink" Target="https://drive.google.com/file/d/1tOLRhuhuYsm_Oa_RvGOr752w5rtTAHXk/view?usp=sharing" TargetMode="External"/><Relationship Id="rId108" Type="http://schemas.openxmlformats.org/officeDocument/2006/relationships/hyperlink" Target="https://drive.google.com/file/d/1x4nCfX59lyZjakZhgdqaGQNQSlM2oLpn/view?usp=sharing" TargetMode="External"/><Relationship Id="rId315" Type="http://schemas.openxmlformats.org/officeDocument/2006/relationships/hyperlink" Target="https://drive.google.com/file/d/1wrksOMJCCCFefe21hKGMeZaMt1La2NdP/view?usp=sharing" TargetMode="External"/><Relationship Id="rId522" Type="http://schemas.openxmlformats.org/officeDocument/2006/relationships/hyperlink" Target="https://drive.google.com/file/d/1GhWTrPGE3FjDRRoWND2naarA0DEzOmwO/view?usp=sharing" TargetMode="External"/><Relationship Id="rId967" Type="http://schemas.openxmlformats.org/officeDocument/2006/relationships/hyperlink" Target="https://drive.google.com/file/d/1nSNEAkfWZeNcFY9YOvOwHf7Wqiee_wmi/view?usp=share_link" TargetMode="External"/><Relationship Id="rId1152" Type="http://schemas.openxmlformats.org/officeDocument/2006/relationships/hyperlink" Target="https://drive.google.com/file/d/1n4AC9gDWTXcKzCw3JSx7PhR1crwZwAbs/view?usp=drive_link" TargetMode="External"/><Relationship Id="rId1597" Type="http://schemas.openxmlformats.org/officeDocument/2006/relationships/hyperlink" Target="https://drive.google.com/file/d/1BLH02vjK3A6_d1NB3k0FWr0hLCbJuPyE/view?usp=drive_link" TargetMode="External"/><Relationship Id="rId96" Type="http://schemas.openxmlformats.org/officeDocument/2006/relationships/hyperlink" Target="https://drive.google.com/file/d/1Xc90yMR4alll3qwcLlkOq22VeNCoRNOK/view?usp=sharing" TargetMode="External"/><Relationship Id="rId827" Type="http://schemas.openxmlformats.org/officeDocument/2006/relationships/hyperlink" Target="https://drive.google.com/file/d/1BT2npMi-J9iLZgB2nqOpRMXTaSfbA9BM/view?usp=share_link" TargetMode="External"/><Relationship Id="rId1012" Type="http://schemas.openxmlformats.org/officeDocument/2006/relationships/hyperlink" Target="https://drive.google.com/file/d/1GAoXuqQ9cEUuStMX91YbkTBhQuX41agF/view?usp=drive_link" TargetMode="External"/><Relationship Id="rId1457" Type="http://schemas.openxmlformats.org/officeDocument/2006/relationships/hyperlink" Target="https://drive.google.com/file/d/1LA8L2Y-UVo8GGkn1A7dqCY6WSTUpLrQR/view?usp=drive_link" TargetMode="External"/><Relationship Id="rId1664" Type="http://schemas.openxmlformats.org/officeDocument/2006/relationships/hyperlink" Target="https://drive.google.com/file/d/1IjlXJmxC_mup8QdaeEODMOBO5Dspli3z/view?usp=drive_link" TargetMode="External"/><Relationship Id="rId1871" Type="http://schemas.openxmlformats.org/officeDocument/2006/relationships/printerSettings" Target="../printerSettings/printerSettings2.bin"/><Relationship Id="rId1317" Type="http://schemas.openxmlformats.org/officeDocument/2006/relationships/hyperlink" Target="https://drive.google.com/file/d/1WTLu31VHIT99vQwB0La7uv8r6TbC_OgY/view?usp=drive_link" TargetMode="External"/><Relationship Id="rId1524" Type="http://schemas.openxmlformats.org/officeDocument/2006/relationships/hyperlink" Target="https://drive.google.com/file/d/144brHYowsycYayhtv-otqoHQ43RSGRO1/view?usp=drive_link" TargetMode="External"/><Relationship Id="rId1731" Type="http://schemas.openxmlformats.org/officeDocument/2006/relationships/hyperlink" Target="https://drive.google.com/file/d/1tsySMps0iIJDrMJo6_mUizhR9bgczY_w/view?usp=drive_link" TargetMode="External"/><Relationship Id="rId23" Type="http://schemas.openxmlformats.org/officeDocument/2006/relationships/hyperlink" Target="https://drive.google.com/file/d/1cKVCVKCmIIw2IZ6eAsYOCdypS5nSGwZZ/view?usp=sharing" TargetMode="External"/><Relationship Id="rId1829" Type="http://schemas.openxmlformats.org/officeDocument/2006/relationships/hyperlink" Target="https://drive.google.com/file/d/1W_yb88GRjLpI2dVus7Zr8uWowD_kcRfE/view?usp=drive_link" TargetMode="External"/><Relationship Id="rId172" Type="http://schemas.openxmlformats.org/officeDocument/2006/relationships/hyperlink" Target="https://drive.google.com/file/d/1XbEJDq5MqVPlad9WZLYnf6JaulcUa2fg/view?usp=sharing" TargetMode="External"/><Relationship Id="rId477" Type="http://schemas.openxmlformats.org/officeDocument/2006/relationships/hyperlink" Target="https://drive.google.com/file/d/17ZfMbr3xNd4tT8beI9v1XYQW-sCrLdUu/view?usp=sharing" TargetMode="External"/><Relationship Id="rId684" Type="http://schemas.openxmlformats.org/officeDocument/2006/relationships/hyperlink" Target="https://drive.google.com/file/d/1i70_f845UTXUTI7thKYyB3l696x9Q7Zp/view?usp=sharing" TargetMode="External"/><Relationship Id="rId337" Type="http://schemas.openxmlformats.org/officeDocument/2006/relationships/hyperlink" Target="https://drive.google.com/file/d/1FH80dydQW5BEVwd-zBTf3W0ik3EvYmZ9/view?usp=sharing" TargetMode="External"/><Relationship Id="rId891" Type="http://schemas.openxmlformats.org/officeDocument/2006/relationships/hyperlink" Target="https://drive.google.com/file/d/1gurkmWla1s99UaYmSHMwpa95wkZkNOgo/view?usp=share_link" TargetMode="External"/><Relationship Id="rId989" Type="http://schemas.openxmlformats.org/officeDocument/2006/relationships/hyperlink" Target="https://drive.google.com/file/d/1RScsGsM0HwAEoSmrAJczXr-YITx6b1w2/view?usp=drive_link" TargetMode="External"/><Relationship Id="rId544" Type="http://schemas.openxmlformats.org/officeDocument/2006/relationships/hyperlink" Target="https://drive.google.com/file/d/1k9wSDW0FJpBxxsOc_nVMuZftiJizlx2m/view?usp=sharing" TargetMode="External"/><Relationship Id="rId751" Type="http://schemas.openxmlformats.org/officeDocument/2006/relationships/hyperlink" Target="https://drive.google.com/file/d/1O-0SO69dDA5fWmDBwa6mTMC1CqLRn-km/view?usp=share_link" TargetMode="External"/><Relationship Id="rId849" Type="http://schemas.openxmlformats.org/officeDocument/2006/relationships/hyperlink" Target="https://drive.google.com/file/d/1dSDFVb8zM5M78DUmjccYXEh3cakYSJdy/view?usp=share_link" TargetMode="External"/><Relationship Id="rId1174" Type="http://schemas.openxmlformats.org/officeDocument/2006/relationships/hyperlink" Target="https://drive.google.com/file/d/1Ijy6BqQR1bb6GkZ2nTdZ3JDMfJbuOscs/view?usp=drive_link" TargetMode="External"/><Relationship Id="rId1381" Type="http://schemas.openxmlformats.org/officeDocument/2006/relationships/hyperlink" Target="https://drive.google.com/file/d/12D2XN6IkABK198CS_AlJ5jyga0alaWPW/view?usp=drive_link" TargetMode="External"/><Relationship Id="rId1479" Type="http://schemas.openxmlformats.org/officeDocument/2006/relationships/hyperlink" Target="https://drive.google.com/file/d/1wdWxboxN-Ae6E-RTGpB5xyVuD3XAMw5f/view?usp=drive_link" TargetMode="External"/><Relationship Id="rId1686" Type="http://schemas.openxmlformats.org/officeDocument/2006/relationships/hyperlink" Target="https://drive.google.com/file/d/1d8FxgZVlnyfCOp81W90dO7adAfZYAvqu/view?usp=drive_link" TargetMode="External"/><Relationship Id="rId404" Type="http://schemas.openxmlformats.org/officeDocument/2006/relationships/hyperlink" Target="https://drive.google.com/file/d/1I_MS94hIVDxlZtaJorFL6UOLCmhgMPhi/view?usp=sharing" TargetMode="External"/><Relationship Id="rId611" Type="http://schemas.openxmlformats.org/officeDocument/2006/relationships/hyperlink" Target="https://drive.google.com/file/d/1mmsLdBhtcMfY9KMn6pp8L3-lyxONEtDE/view?usp=sharing" TargetMode="External"/><Relationship Id="rId1034" Type="http://schemas.openxmlformats.org/officeDocument/2006/relationships/hyperlink" Target="https://drive.google.com/file/d/1WYneeUCfBtXRB1mQsgD4et7VD3D08m3Z/view?usp=drive_link" TargetMode="External"/><Relationship Id="rId1241" Type="http://schemas.openxmlformats.org/officeDocument/2006/relationships/hyperlink" Target="https://drive.google.com/file/d/155Q_3Qc_DUVmqUcuJNA65AlNUg4TW1OQ/view?usp=drive_link" TargetMode="External"/><Relationship Id="rId1339" Type="http://schemas.openxmlformats.org/officeDocument/2006/relationships/hyperlink" Target="https://drive.google.com/file/d/1UZ6Ao75WRY9lPtXJAlBxpliTEOKS8VD2/view?usp=drive_link" TargetMode="External"/><Relationship Id="rId709" Type="http://schemas.openxmlformats.org/officeDocument/2006/relationships/hyperlink" Target="https://drive.google.com/file/d/1t_jDsWTLsLtb8M3v4_vFA-u9q0jjTI9Z/view?usp=share_link" TargetMode="External"/><Relationship Id="rId916" Type="http://schemas.openxmlformats.org/officeDocument/2006/relationships/hyperlink" Target="https://drive.google.com/file/d/1vndbqLUFS36S7NRZfSukaYoqB7Sv3b2m/view?usp=share_link" TargetMode="External"/><Relationship Id="rId1101" Type="http://schemas.openxmlformats.org/officeDocument/2006/relationships/hyperlink" Target="https://drive.google.com/file/d/1Q7TlxP12bSxr7moluVdcYeD3mUf3if6B/view?usp=sharing" TargetMode="External"/><Relationship Id="rId1546" Type="http://schemas.openxmlformats.org/officeDocument/2006/relationships/hyperlink" Target="https://drive.google.com/file/d/1wk9xeKBhcyCfDgEP_yC4HDAQICzU7fz8/view?usp=drive_link" TargetMode="External"/><Relationship Id="rId1753" Type="http://schemas.openxmlformats.org/officeDocument/2006/relationships/hyperlink" Target="https://drive.google.com/file/d/1kEVd9DnVsHCGTl4rPHfEcWn0qIvymis8/view?usp=drive_link" TargetMode="External"/><Relationship Id="rId45" Type="http://schemas.openxmlformats.org/officeDocument/2006/relationships/hyperlink" Target="https://drive.google.com/file/d/1Xv2UQau7DL3tLeo1u_p5CvjHwQmW9UL6/view?usp=sharing" TargetMode="External"/><Relationship Id="rId1406" Type="http://schemas.openxmlformats.org/officeDocument/2006/relationships/hyperlink" Target="https://drive.google.com/file/d/1bMmEDfR8yiK--5uCkz7_kjIQh70v9JV1/view?usp=drive_link" TargetMode="External"/><Relationship Id="rId1613" Type="http://schemas.openxmlformats.org/officeDocument/2006/relationships/hyperlink" Target="https://drive.google.com/file/d/15-HqHIitksvmFf52XtnnnNnAzNTebavV/view?usp=drive_link" TargetMode="External"/><Relationship Id="rId1820" Type="http://schemas.openxmlformats.org/officeDocument/2006/relationships/hyperlink" Target="https://drive.google.com/file/d/1Z3vOsslh4noDKdp63sjMFgwgt68qKy6c/view?usp=drive_link" TargetMode="External"/><Relationship Id="rId194" Type="http://schemas.openxmlformats.org/officeDocument/2006/relationships/hyperlink" Target="https://drive.google.com/file/d/1bYWztpqCQ5_vWahGoc4EIOuc1khQpIbf/view?usp=sharing" TargetMode="External"/><Relationship Id="rId261" Type="http://schemas.openxmlformats.org/officeDocument/2006/relationships/hyperlink" Target="https://drive.google.com/file/d/1yPzNLQV1k1aflXUCKmsiTfwAKwjxUy8l/view?usp=sharing" TargetMode="External"/><Relationship Id="rId499" Type="http://schemas.openxmlformats.org/officeDocument/2006/relationships/hyperlink" Target="https://drive.google.com/file/d/1knEGnXHbTwsrUsr1jJzg1-cn0M4HwW2P/view?usp=sharing" TargetMode="External"/><Relationship Id="rId359" Type="http://schemas.openxmlformats.org/officeDocument/2006/relationships/hyperlink" Target="https://drive.google.com/file/d/12FmfZbTnq_kse7rjSVKOdSAcde5Fb5KT/view?usp=sharing" TargetMode="External"/><Relationship Id="rId566" Type="http://schemas.openxmlformats.org/officeDocument/2006/relationships/hyperlink" Target="https://drive.google.com/file/d/1i8Pbc-bnvj6AsuCTRKzDNCZGHSv04-UD/view?usp=sharing" TargetMode="External"/><Relationship Id="rId773" Type="http://schemas.openxmlformats.org/officeDocument/2006/relationships/hyperlink" Target="https://drive.google.com/file/d/1NygLbZoG7thIR0Ns_wveqs_c9hpcOYCG/view?usp=share_link" TargetMode="External"/><Relationship Id="rId1196" Type="http://schemas.openxmlformats.org/officeDocument/2006/relationships/hyperlink" Target="https://drive.google.com/file/d/1t02_2vD3f4k_BXOJ9vo0gT8pw7B-yqyJ/view?usp=drive_link" TargetMode="External"/><Relationship Id="rId121" Type="http://schemas.openxmlformats.org/officeDocument/2006/relationships/hyperlink" Target="https://drive.google.com/file/d/1HJB7Cveah_e51C3LIjQHDMrUl977Tpd-/view?usp=sharing" TargetMode="External"/><Relationship Id="rId219" Type="http://schemas.openxmlformats.org/officeDocument/2006/relationships/hyperlink" Target="https://drive.google.com/file/d/17DZIfN-UHi8C61a-LgFKFscnWb0IXr4N/view?usp=sharing" TargetMode="External"/><Relationship Id="rId426" Type="http://schemas.openxmlformats.org/officeDocument/2006/relationships/hyperlink" Target="https://drive.google.com/file/d/1_uvpWacD8m6M0ScNErMkOy9fX0bjvq10/view?usp=sharing" TargetMode="External"/><Relationship Id="rId633" Type="http://schemas.openxmlformats.org/officeDocument/2006/relationships/hyperlink" Target="https://drive.google.com/file/d/1IKBZ3VEOvh9ivOY941RmOUwEmPDzru4O/view?usp=sharing" TargetMode="External"/><Relationship Id="rId980" Type="http://schemas.openxmlformats.org/officeDocument/2006/relationships/hyperlink" Target="https://drive.google.com/file/d/1cd0QZ_RJSUgYejQuBE0Q9uYz3viHomar/view?usp=drive_link" TargetMode="External"/><Relationship Id="rId1056" Type="http://schemas.openxmlformats.org/officeDocument/2006/relationships/hyperlink" Target="https://drive.google.com/file/d/1zMCIoyFAhpgQouLWFKd5HenJjsI48qXU/view?usp=drive_link" TargetMode="External"/><Relationship Id="rId1263" Type="http://schemas.openxmlformats.org/officeDocument/2006/relationships/hyperlink" Target="https://drive.google.com/file/d/1Q0hLlodbnX3pPp627x6XRX9NKjAkddEW/view?usp=drive_link" TargetMode="External"/><Relationship Id="rId840" Type="http://schemas.openxmlformats.org/officeDocument/2006/relationships/hyperlink" Target="https://drive.google.com/file/d/13xET8dEM3B_sBpQftwrW6QyNqfEGtWfx/view?usp=share_link" TargetMode="External"/><Relationship Id="rId938" Type="http://schemas.openxmlformats.org/officeDocument/2006/relationships/hyperlink" Target="https://drive.google.com/file/d/1MxIIT3fJdw_5rZOw2IKzcybylAXYq7iy/view?usp=sharing" TargetMode="External"/><Relationship Id="rId1470" Type="http://schemas.openxmlformats.org/officeDocument/2006/relationships/hyperlink" Target="https://drive.google.com/file/d/16nQcHJijoAXnQ9MmXb4HNvK0PdGcTKLi/view?usp=drive_link" TargetMode="External"/><Relationship Id="rId1568" Type="http://schemas.openxmlformats.org/officeDocument/2006/relationships/hyperlink" Target="https://drive.google.com/file/d/1kc5rS8IcF6T5UcgG-SLLEZcdFyJ82OeB/view?usp=drive_link" TargetMode="External"/><Relationship Id="rId1775" Type="http://schemas.openxmlformats.org/officeDocument/2006/relationships/hyperlink" Target="https://drive.google.com/file/d/1uD3EBwPsXoLGmErF7lfuUf79whsweb1-/view?usp=drive_link" TargetMode="External"/><Relationship Id="rId67" Type="http://schemas.openxmlformats.org/officeDocument/2006/relationships/hyperlink" Target="https://drive.google.com/file/d/1LTX2PMGEXtq3bBIH9U6o57kGodb8AUjU/view?usp=sharing" TargetMode="External"/><Relationship Id="rId700" Type="http://schemas.openxmlformats.org/officeDocument/2006/relationships/hyperlink" Target="https://drive.google.com/file/d/19h_oYnrh3g0hCxrByM4XNiObQ6o8I139/view?usp=sharing" TargetMode="External"/><Relationship Id="rId1123" Type="http://schemas.openxmlformats.org/officeDocument/2006/relationships/hyperlink" Target="https://drive.google.com/file/d/1zlxIT8JYpCnpIePP8roU-okiN7kBAX89/view?usp=drive_link" TargetMode="External"/><Relationship Id="rId1330" Type="http://schemas.openxmlformats.org/officeDocument/2006/relationships/hyperlink" Target="https://drive.google.com/file/d/1P4_TTKk6DWIFeJwW1ikTxOpGRRQ-8cTl/view?usp=drive_link" TargetMode="External"/><Relationship Id="rId1428" Type="http://schemas.openxmlformats.org/officeDocument/2006/relationships/hyperlink" Target="https://drive.google.com/file/d/1atUF8TO9NVSQl0v8gR_0ZWwMMuO2LT2I/view?usp=drive_link" TargetMode="External"/><Relationship Id="rId1635" Type="http://schemas.openxmlformats.org/officeDocument/2006/relationships/hyperlink" Target="https://drive.google.com/file/d/1psH0B0r_rO9vrmB8wXvuyBbTSV1nzyZt/view?usp=drive_link" TargetMode="External"/><Relationship Id="rId1842" Type="http://schemas.openxmlformats.org/officeDocument/2006/relationships/hyperlink" Target="https://drive.google.com/file/d/18hkdLxEgHxn_N6WRl22Z-4al1ryrEkR3/view?usp=drive_link" TargetMode="External"/><Relationship Id="rId1702" Type="http://schemas.openxmlformats.org/officeDocument/2006/relationships/hyperlink" Target="https://drive.google.com/file/d/1GznR0mxmjoZxfFt9F3X8CBT5_Joxrqjm/view?usp=drive_link" TargetMode="External"/><Relationship Id="rId283" Type="http://schemas.openxmlformats.org/officeDocument/2006/relationships/hyperlink" Target="https://drive.google.com/file/d/1tcVcd3_-ZC0X-njkNud3RcDbcrzzNsL6/view?usp=sharing" TargetMode="External"/><Relationship Id="rId490" Type="http://schemas.openxmlformats.org/officeDocument/2006/relationships/hyperlink" Target="https://drive.google.com/file/d/1kgPwpVPrGdPCrDTv8MQ004Jd2S08-DIS/view?usp=sharing" TargetMode="External"/><Relationship Id="rId143" Type="http://schemas.openxmlformats.org/officeDocument/2006/relationships/hyperlink" Target="https://drive.google.com/file/d/1Bp1SPSZFYKzvJoE_tlm0Hbpt-pt935B1/view?usp=sharing" TargetMode="External"/><Relationship Id="rId350" Type="http://schemas.openxmlformats.org/officeDocument/2006/relationships/hyperlink" Target="https://drive.google.com/file/d/1PoQVs_pwlfGlkkUflmoRYjpslgq99_RK/view?usp=sharing" TargetMode="External"/><Relationship Id="rId588" Type="http://schemas.openxmlformats.org/officeDocument/2006/relationships/hyperlink" Target="https://drive.google.com/file/d/1efsvVdDAfoJPOWT3hQs8TXXTHSoE51kO/view?usp=sharing" TargetMode="External"/><Relationship Id="rId795" Type="http://schemas.openxmlformats.org/officeDocument/2006/relationships/hyperlink" Target="https://drive.google.com/file/d/1hFIx3KElNgdGlLt1af_SDZbSc-8B5_mg/view?usp=share_link" TargetMode="External"/><Relationship Id="rId9" Type="http://schemas.openxmlformats.org/officeDocument/2006/relationships/hyperlink" Target="https://drive.google.com/file/d/1yZSAdDZPSg8OpYHHsqBJx5SShggh6dCW/view?usp=sharing" TargetMode="External"/><Relationship Id="rId210" Type="http://schemas.openxmlformats.org/officeDocument/2006/relationships/hyperlink" Target="https://drive.google.com/file/d/17DZIfN-UHi8C61a-LgFKFscnWb0IXr4N/view?usp=sharing" TargetMode="External"/><Relationship Id="rId448" Type="http://schemas.openxmlformats.org/officeDocument/2006/relationships/hyperlink" Target="https://drive.google.com/file/d/1RcFuJoknnJ6lYPfE74cP4UL_rrChEv7K/view?usp=sharing" TargetMode="External"/><Relationship Id="rId655" Type="http://schemas.openxmlformats.org/officeDocument/2006/relationships/hyperlink" Target="https://drive.google.com/file/d/1sxngCqK1WwKixjwxx18TXM6IBL5z5mrR/view?usp=sharing" TargetMode="External"/><Relationship Id="rId862" Type="http://schemas.openxmlformats.org/officeDocument/2006/relationships/hyperlink" Target="https://drive.google.com/file/d/1DlujVMrWsNtvRTLY0hTa0wTHYJiWKtzL/view?usp=share_link" TargetMode="External"/><Relationship Id="rId1078" Type="http://schemas.openxmlformats.org/officeDocument/2006/relationships/hyperlink" Target="https://drive.google.com/file/d/1RhGS6TuoccYPRAjzdYmZQc-ObkODAP4u/view?usp=drive_link" TargetMode="External"/><Relationship Id="rId1285" Type="http://schemas.openxmlformats.org/officeDocument/2006/relationships/hyperlink" Target="https://drive.google.com/file/d/1Ogjp2kBqYwh_6EvQsMTFPDYBGEIEwS1r/view?usp=drive_link" TargetMode="External"/><Relationship Id="rId1492" Type="http://schemas.openxmlformats.org/officeDocument/2006/relationships/hyperlink" Target="https://drive.google.com/file/d/1Wt-1TWkDFHP8dDI73edELtI0n-wjKenB/view?usp=drive_link" TargetMode="External"/><Relationship Id="rId308" Type="http://schemas.openxmlformats.org/officeDocument/2006/relationships/hyperlink" Target="https://drive.google.com/file/d/1YgyXl19mcGClzTP3sVP9jdVcCfcMLIzE/view?usp=sharing" TargetMode="External"/><Relationship Id="rId515" Type="http://schemas.openxmlformats.org/officeDocument/2006/relationships/hyperlink" Target="https://drive.google.com/file/d/1snry4ULXF8H1QQWirBzxGPd-lPcTCVNU/view?usp=sharing" TargetMode="External"/><Relationship Id="rId722" Type="http://schemas.openxmlformats.org/officeDocument/2006/relationships/hyperlink" Target="https://drive.google.com/file/d/1oHZSd6Am7U_RuwHbt56-kKukwc4InRO_/view?usp=share_link" TargetMode="External"/><Relationship Id="rId1145" Type="http://schemas.openxmlformats.org/officeDocument/2006/relationships/hyperlink" Target="https://drive.google.com/file/d/1gOds5sjTECLMFdcHUtduK8vpCjRh0YO_/view?usp=drive_link" TargetMode="External"/><Relationship Id="rId1352" Type="http://schemas.openxmlformats.org/officeDocument/2006/relationships/hyperlink" Target="https://drive.google.com/file/d/1ez8INYifEAXPhu-Itb1rMh_D66I-TJf3/view?usp=sharing" TargetMode="External"/><Relationship Id="rId1797" Type="http://schemas.openxmlformats.org/officeDocument/2006/relationships/hyperlink" Target="https://drive.google.com/file/d/1LZO-zuRF59V4HB37HDms853Jfba5jDJ1/view?usp=drive_link" TargetMode="External"/><Relationship Id="rId89" Type="http://schemas.openxmlformats.org/officeDocument/2006/relationships/hyperlink" Target="https://drive.google.com/file/d/1EI7Is5qh8O36UZ_a_sfit2aPScjqyqUl/view?usp=sharing" TargetMode="External"/><Relationship Id="rId1005" Type="http://schemas.openxmlformats.org/officeDocument/2006/relationships/hyperlink" Target="https://drive.google.com/file/d/148EKFc0-9RhPQZTfFaFsFZx10qR95hfE/view?usp=share_link" TargetMode="External"/><Relationship Id="rId1212" Type="http://schemas.openxmlformats.org/officeDocument/2006/relationships/hyperlink" Target="https://drive.google.com/file/d/1eR-27FLInq752zAJGgGq7Zrk5hDzBO5E/view?usp=drive_link" TargetMode="External"/><Relationship Id="rId1657" Type="http://schemas.openxmlformats.org/officeDocument/2006/relationships/hyperlink" Target="https://drive.google.com/file/d/1D01YVTE_4mc57sp0r3FOqsEnOLnQi1XU/view?usp=drive_link" TargetMode="External"/><Relationship Id="rId1864" Type="http://schemas.openxmlformats.org/officeDocument/2006/relationships/hyperlink" Target="https://drive.google.com/file/d/1KWS9zmdpcQIO0yvjZ8A9FSABLVeBcVMq/view?usp=drive_link" TargetMode="External"/><Relationship Id="rId1517" Type="http://schemas.openxmlformats.org/officeDocument/2006/relationships/hyperlink" Target="https://drive.google.com/file/d/1Sb2cDw_9zjTyufSsK29DSBKMXkspqhs_/view?usp=drive_link" TargetMode="External"/><Relationship Id="rId1724" Type="http://schemas.openxmlformats.org/officeDocument/2006/relationships/hyperlink" Target="https://drive.google.com/file/d/1y8R8YF_D_kh0WUe2dzCIg3y_sm1KBgmf/view?usp=drive_link" TargetMode="External"/><Relationship Id="rId16" Type="http://schemas.openxmlformats.org/officeDocument/2006/relationships/hyperlink" Target="https://drive.google.com/file/d/1T0KaObJbkx68RjKITZT7LOaD0yZl1YsJ/view?usp=sharing" TargetMode="External"/><Relationship Id="rId165" Type="http://schemas.openxmlformats.org/officeDocument/2006/relationships/hyperlink" Target="https://drive.google.com/file/d/1hXrVcGEGDicGyGlew7kggeHXVB6BTozC/view?usp=sharing" TargetMode="External"/><Relationship Id="rId372" Type="http://schemas.openxmlformats.org/officeDocument/2006/relationships/hyperlink" Target="https://drive.google.com/file/d/1MqQsiVhj4Chck6Zt2dfiB14hRP-O8vTg/view?usp=sharing" TargetMode="External"/><Relationship Id="rId677" Type="http://schemas.openxmlformats.org/officeDocument/2006/relationships/hyperlink" Target="https://drive.google.com/file/d/1NhUarmxurUlRN3yGhYSd5uLkQbZM-09M/view?usp=sharing" TargetMode="External"/><Relationship Id="rId232" Type="http://schemas.openxmlformats.org/officeDocument/2006/relationships/hyperlink" Target="https://drive.google.com/file/d/1fxMRDxrx7Usxaa9F2Vp9N9cjTLdhbffM/view?usp=sharing" TargetMode="External"/><Relationship Id="rId884" Type="http://schemas.openxmlformats.org/officeDocument/2006/relationships/hyperlink" Target="https://drive.google.com/file/d/1S5mp43nh7Zq-YxVgJkCh8ctZDm6uNDTw/view?usp=share_link" TargetMode="External"/><Relationship Id="rId537" Type="http://schemas.openxmlformats.org/officeDocument/2006/relationships/hyperlink" Target="https://drive.google.com/file/d/1KhTOXGC8CBzL5d10oc2X_vxU6WLUaHUp/view?usp=sharing" TargetMode="External"/><Relationship Id="rId744" Type="http://schemas.openxmlformats.org/officeDocument/2006/relationships/hyperlink" Target="https://drive.google.com/file/d/1v6PdNM6KyhfKHkoF3I6up928bpTTf7_U/view?usp=share_link" TargetMode="External"/><Relationship Id="rId951" Type="http://schemas.openxmlformats.org/officeDocument/2006/relationships/hyperlink" Target="https://drive.google.com/file/d/1U-Ffn6Dvf0CAOvmbPIeXrrEDJiNr4LQJ/view?usp=sharing" TargetMode="External"/><Relationship Id="rId1167" Type="http://schemas.openxmlformats.org/officeDocument/2006/relationships/hyperlink" Target="https://drive.google.com/file/d/1usNZGyZ7EKHbf40oThlCETx8H0FWxw0f/view?usp=drive_link" TargetMode="External"/><Relationship Id="rId1374" Type="http://schemas.openxmlformats.org/officeDocument/2006/relationships/hyperlink" Target="https://drive.google.com/file/d/1sF00MRhYjJUEkrbcv9fc_wAHJYy5nMzl/view?usp=sharing" TargetMode="External"/><Relationship Id="rId1581" Type="http://schemas.openxmlformats.org/officeDocument/2006/relationships/hyperlink" Target="https://drive.google.com/file/d/1EhGyJOWvePwo7LQDhlXzWCxF1VHZZ7Vy/view?usp=drive_link" TargetMode="External"/><Relationship Id="rId1679" Type="http://schemas.openxmlformats.org/officeDocument/2006/relationships/hyperlink" Target="https://drive.google.com/file/d/12NgARyvAKFzWjaCPag3YQ2AaxsUoeVWk/view?usp=drive_link" TargetMode="External"/><Relationship Id="rId80" Type="http://schemas.openxmlformats.org/officeDocument/2006/relationships/hyperlink" Target="https://drive.google.com/file/d/15p67cCwF8yWY5KW7gNZZ_Qz40PfiQxlb/view?usp=sharing" TargetMode="External"/><Relationship Id="rId604" Type="http://schemas.openxmlformats.org/officeDocument/2006/relationships/hyperlink" Target="https://drive.google.com/file/d/1VJs63Bhi5F3umsKnzS_oRIU9T9qsTU86/view?usp=sharing" TargetMode="External"/><Relationship Id="rId811" Type="http://schemas.openxmlformats.org/officeDocument/2006/relationships/hyperlink" Target="https://drive.google.com/file/d/1KXxATnGHA1pUXyzwCpcvx6BTQintxDyi/view?usp=share_link" TargetMode="External"/><Relationship Id="rId1027" Type="http://schemas.openxmlformats.org/officeDocument/2006/relationships/hyperlink" Target="https://drive.google.com/file/d/1-0hXQGdybpBEEiL1UKuXgiUxCWXUyFmu/view?usp=drive_link" TargetMode="External"/><Relationship Id="rId1234" Type="http://schemas.openxmlformats.org/officeDocument/2006/relationships/hyperlink" Target="https://drive.google.com/file/d/1Ht78fcD4l-PqCXp7MFvGiascOBLgryKr/view?usp=drive_link" TargetMode="External"/><Relationship Id="rId1441" Type="http://schemas.openxmlformats.org/officeDocument/2006/relationships/hyperlink" Target="https://drive.google.com/file/d/1ZNubCcnd0R-sx4Qd0XEBS_p8pgmWeQ4M/view?usp=drive_link" TargetMode="External"/><Relationship Id="rId909" Type="http://schemas.openxmlformats.org/officeDocument/2006/relationships/hyperlink" Target="https://drive.google.com/file/d/1uhTqQwMBh5JJMfmRWZTnuil1TBROxXIk/view?usp=share_link" TargetMode="External"/><Relationship Id="rId1301" Type="http://schemas.openxmlformats.org/officeDocument/2006/relationships/hyperlink" Target="https://drive.google.com/file/d/12jt_SVP5pIyfP1mIOowD9RyzUHK1c52k/view?usp=sharing" TargetMode="External"/><Relationship Id="rId1539" Type="http://schemas.openxmlformats.org/officeDocument/2006/relationships/hyperlink" Target="https://drive.google.com/file/d/1wNc-DC9mKWJDW3w-2yJITnJ3HeyO9OPf/view?usp=drive_link" TargetMode="External"/><Relationship Id="rId1746" Type="http://schemas.openxmlformats.org/officeDocument/2006/relationships/hyperlink" Target="https://drive.google.com/file/d/1wqZ3J1-CyCDU2QYEUXkuBmDul70hUsW4/view?usp=drive_link" TargetMode="External"/><Relationship Id="rId38" Type="http://schemas.openxmlformats.org/officeDocument/2006/relationships/hyperlink" Target="https://drive.google.com/file/d/1MjRYI28a9UxKDCUIXCBnwlAkaTavykiL/view?usp=sharing" TargetMode="External"/><Relationship Id="rId1606" Type="http://schemas.openxmlformats.org/officeDocument/2006/relationships/hyperlink" Target="https://drive.google.com/file/d/1qMwMIFrq1V59fPWgoigWmpm5bAX0_RTL/view?usp=drive_link" TargetMode="External"/><Relationship Id="rId1813" Type="http://schemas.openxmlformats.org/officeDocument/2006/relationships/hyperlink" Target="https://drive.google.com/file/d/14-Nx_1Z-kLxbEayDEwX_U9l7ppE1TZCT/view?usp=drive_link" TargetMode="External"/><Relationship Id="rId187" Type="http://schemas.openxmlformats.org/officeDocument/2006/relationships/hyperlink" Target="https://drive.google.com/file/d/1UAkEZT4Q8iOhk6RNP526sPbGgiSpomk2/view?usp=sharing" TargetMode="External"/><Relationship Id="rId394" Type="http://schemas.openxmlformats.org/officeDocument/2006/relationships/hyperlink" Target="https://drive.google.com/file/d/1uxnfRrJR4AC_0ipQJJGsNw-mcly-fQEa/view?usp=sharing" TargetMode="External"/><Relationship Id="rId254" Type="http://schemas.openxmlformats.org/officeDocument/2006/relationships/hyperlink" Target="https://drive.google.com/file/d/1kYDBuGaukxhOioMYjmc8CFunPHrB57BL/view?usp=sharing" TargetMode="External"/><Relationship Id="rId699" Type="http://schemas.openxmlformats.org/officeDocument/2006/relationships/hyperlink" Target="https://drive.google.com/file/d/1N_296ibQaFt_aLy_oG6ct2IHZTXYKHlk/view?usp=sharing" TargetMode="External"/><Relationship Id="rId1091" Type="http://schemas.openxmlformats.org/officeDocument/2006/relationships/hyperlink" Target="https://drive.google.com/file/d/1DyN3_QBnYAMQ1FW4sJqgoRK5IhvtYE39/view?usp=drive_link" TargetMode="External"/><Relationship Id="rId114" Type="http://schemas.openxmlformats.org/officeDocument/2006/relationships/hyperlink" Target="https://drive.google.com/file/d/1b-0CxBYnutdCxs8cDQHtB4lOIKkQ_6jO/view?usp=sharing" TargetMode="External"/><Relationship Id="rId461" Type="http://schemas.openxmlformats.org/officeDocument/2006/relationships/hyperlink" Target="https://drive.google.com/file/d/1nHX0GgvWNXM2cPxi3p3LRuAll_oO_CeI/view?usp=sharing" TargetMode="External"/><Relationship Id="rId559" Type="http://schemas.openxmlformats.org/officeDocument/2006/relationships/hyperlink" Target="https://drive.google.com/file/d/1kAgBZWldjX5BQ488O0AtWxp_lXjpMK7Z/view?usp=sharing" TargetMode="External"/><Relationship Id="rId766" Type="http://schemas.openxmlformats.org/officeDocument/2006/relationships/hyperlink" Target="https://drive.google.com/file/d/1Y_hjVpqOkPpirtjcRDqz3LQO7Iayfpje/view?usp=share_link" TargetMode="External"/><Relationship Id="rId1189" Type="http://schemas.openxmlformats.org/officeDocument/2006/relationships/hyperlink" Target="https://drive.google.com/file/d/1Su7QPV6X3E15EvxjZmicA2K0LtwGfskq/view?usp=drive_link" TargetMode="External"/><Relationship Id="rId1396" Type="http://schemas.openxmlformats.org/officeDocument/2006/relationships/hyperlink" Target="https://drive.google.com/file/d/109yALPdm-qymGzACP4yLz57guPtyF5C5/view?usp=drive_link" TargetMode="External"/><Relationship Id="rId321" Type="http://schemas.openxmlformats.org/officeDocument/2006/relationships/hyperlink" Target="https://drive.google.com/file/d/1RJZPEFEuJ2x0mIl6rFYpJTrfmkFCmgMK/view?usp=sharing" TargetMode="External"/><Relationship Id="rId419" Type="http://schemas.openxmlformats.org/officeDocument/2006/relationships/hyperlink" Target="https://drive.google.com/file/d/1TC70i8bDZ6sHz5b9efSQ5k1G0oIzhgad/view?usp=sharing" TargetMode="External"/><Relationship Id="rId626" Type="http://schemas.openxmlformats.org/officeDocument/2006/relationships/hyperlink" Target="https://drive.google.com/file/d/1MHreH1IgLAPg6eRd9zgRT-RvUlZuouja/view?usp=sharing" TargetMode="External"/><Relationship Id="rId973" Type="http://schemas.openxmlformats.org/officeDocument/2006/relationships/hyperlink" Target="https://drive.google.com/file/d/1NhUarmxurUlRN3yGhYSd5uLkQbZM-09M/view?usp=sharing" TargetMode="External"/><Relationship Id="rId1049" Type="http://schemas.openxmlformats.org/officeDocument/2006/relationships/hyperlink" Target="https://drive.google.com/file/d/1QZoLJrCUXOZZgkEHVyjuEIaOhbM9WCRh/view?usp=drive_link" TargetMode="External"/><Relationship Id="rId1256" Type="http://schemas.openxmlformats.org/officeDocument/2006/relationships/hyperlink" Target="https://drive.google.com/file/d/1PAYLKbQLrBbSpEkLKVZOtBYq849r5wg7/view?usp=drive_link" TargetMode="External"/><Relationship Id="rId833" Type="http://schemas.openxmlformats.org/officeDocument/2006/relationships/hyperlink" Target="https://drive.google.com/file/d/1yI3L7c1cvq7CPSMJzFzpdKi0gd9MK6cP/view?usp=share_link" TargetMode="External"/><Relationship Id="rId1116" Type="http://schemas.openxmlformats.org/officeDocument/2006/relationships/hyperlink" Target="https://drive.google.com/file/d/1ec-X_lloJlx7sfPJMsbTFK3Miya3N_kL/view?usp=drive_link" TargetMode="External"/><Relationship Id="rId1463" Type="http://schemas.openxmlformats.org/officeDocument/2006/relationships/hyperlink" Target="https://drive.google.com/file/d/1E2MBDo23FWkme_joGWIc0VSxby2Jkcd_/view?usp=drive_link" TargetMode="External"/><Relationship Id="rId1670" Type="http://schemas.openxmlformats.org/officeDocument/2006/relationships/hyperlink" Target="https://drive.google.com/file/d/1JO7FPBnK3uuSxs2_ou0lXMwRQ8dZDXwZ/view?usp=drive_link" TargetMode="External"/><Relationship Id="rId1768" Type="http://schemas.openxmlformats.org/officeDocument/2006/relationships/hyperlink" Target="https://drive.google.com/file/d/1UWuAUvIAnfNbvT2EpLIYkdWOcBrM7JVR/view?usp=drive_link" TargetMode="External"/><Relationship Id="rId900" Type="http://schemas.openxmlformats.org/officeDocument/2006/relationships/hyperlink" Target="https://drive.google.com/file/d/1MRk_T1pkaoTzpaTKJLNKDLDO1xwBqD8W/view?usp=share_link" TargetMode="External"/><Relationship Id="rId1323" Type="http://schemas.openxmlformats.org/officeDocument/2006/relationships/hyperlink" Target="https://drive.google.com/file/d/1-ztc4hU8tdo64-qjN5IxBHdTX3RNSsRl/view?usp=sharing" TargetMode="External"/><Relationship Id="rId1530" Type="http://schemas.openxmlformats.org/officeDocument/2006/relationships/hyperlink" Target="https://drive.google.com/file/d/1v89VTow8YbkVLZ0fIzX7a978klA5x0eD/view?usp=drive_link" TargetMode="External"/><Relationship Id="rId1628" Type="http://schemas.openxmlformats.org/officeDocument/2006/relationships/hyperlink" Target="https://drive.google.com/file/d/13T0L9GwBm0EnbAYOV3UJSdSeLAjjZ0Ij/view?usp=drive_link" TargetMode="External"/><Relationship Id="rId1835" Type="http://schemas.openxmlformats.org/officeDocument/2006/relationships/hyperlink" Target="https://drive.google.com/file/d/1rHSeoEUa6OvRNFtQKPXz1waJxSsnSRvs/view?usp=drive_link" TargetMode="External"/><Relationship Id="rId276" Type="http://schemas.openxmlformats.org/officeDocument/2006/relationships/hyperlink" Target="https://drive.google.com/file/d/1n_dbDmLq9dPNujtWbuuwMXD0qf8WSm33/view?usp=sharing" TargetMode="External"/><Relationship Id="rId483" Type="http://schemas.openxmlformats.org/officeDocument/2006/relationships/hyperlink" Target="https://drive.google.com/file/d/1EcGYf503dzrLrUnm24qovZlJsaMos023/view?usp=sharing" TargetMode="External"/><Relationship Id="rId690" Type="http://schemas.openxmlformats.org/officeDocument/2006/relationships/hyperlink" Target="https://drive.google.com/file/d/1yujDXOslv1B2wwjiDdKedGnnrCdGp46t/view?usp=sharing" TargetMode="External"/><Relationship Id="rId136" Type="http://schemas.openxmlformats.org/officeDocument/2006/relationships/hyperlink" Target="https://drive.google.com/file/d/1uGyUhvCqSS2jbzLCMv-ylmjAgwiELL-C/view?usp=sharing" TargetMode="External"/><Relationship Id="rId343" Type="http://schemas.openxmlformats.org/officeDocument/2006/relationships/hyperlink" Target="https://drive.google.com/file/d/1l3UeFZWfOIlP3Xw0aqVXtwpedKO6exVJ/view?usp=sharing" TargetMode="External"/><Relationship Id="rId550" Type="http://schemas.openxmlformats.org/officeDocument/2006/relationships/hyperlink" Target="https://drive.google.com/file/d/1Q8Vfk_HLLX_K1HF82Laejc8Ri7RDF7rV/view?usp=sharing" TargetMode="External"/><Relationship Id="rId788" Type="http://schemas.openxmlformats.org/officeDocument/2006/relationships/hyperlink" Target="https://drive.google.com/file/d/1iPPniAkj9IswU3zC9tsCYmyF31rWk92e/view?usp=share_link" TargetMode="External"/><Relationship Id="rId995" Type="http://schemas.openxmlformats.org/officeDocument/2006/relationships/hyperlink" Target="https://drive.google.com/file/d/1SGxW8c0xnG-9qNWA9JzLXOWUQGsJVU6b/view?usp=drive_link" TargetMode="External"/><Relationship Id="rId1180" Type="http://schemas.openxmlformats.org/officeDocument/2006/relationships/hyperlink" Target="https://drive.google.com/file/d/10i5byl5Z_2g9ybmgNERoMBMM8Pwfchgi/view?usp=drive_link" TargetMode="External"/><Relationship Id="rId203" Type="http://schemas.openxmlformats.org/officeDocument/2006/relationships/hyperlink" Target="https://drive.google.com/file/d/1O2l5Y_vGz-D1-K9jbxWc3FV3E2ZZ9C0P/view?usp=sharing" TargetMode="External"/><Relationship Id="rId648" Type="http://schemas.openxmlformats.org/officeDocument/2006/relationships/hyperlink" Target="https://drive.google.com/file/d/1QKec8DsKOB-P_5W0_wgqzxXSWGcvRS41/view?usp=sharing" TargetMode="External"/><Relationship Id="rId855" Type="http://schemas.openxmlformats.org/officeDocument/2006/relationships/hyperlink" Target="https://drive.google.com/file/d/1cWEK_CHzdCuZ1J3_kAq9C8iWlaTY1svm/view?usp=sharing" TargetMode="External"/><Relationship Id="rId1040" Type="http://schemas.openxmlformats.org/officeDocument/2006/relationships/hyperlink" Target="https://drive.google.com/file/d/1XysrW6_ZBIis_k9ehibtuJWvSmg-NGNn/view?usp=sharing" TargetMode="External"/><Relationship Id="rId1278" Type="http://schemas.openxmlformats.org/officeDocument/2006/relationships/hyperlink" Target="https://drive.google.com/file/d/1KJ_lDqFp8hdCu2aK76QJ4tXmU9YMYWKl/view?usp=drive_link" TargetMode="External"/><Relationship Id="rId1485" Type="http://schemas.openxmlformats.org/officeDocument/2006/relationships/hyperlink" Target="https://drive.google.com/file/d/1fc78afRdiK-zQZLUYnIwbHzoerAtgYsl/view?usp=drive_link" TargetMode="External"/><Relationship Id="rId1692" Type="http://schemas.openxmlformats.org/officeDocument/2006/relationships/hyperlink" Target="https://drive.google.com/file/d/1JW9cj_5kxV3Vk_OzpJK8uns2230Qje39/view?usp=drive_link" TargetMode="External"/><Relationship Id="rId410" Type="http://schemas.openxmlformats.org/officeDocument/2006/relationships/hyperlink" Target="https://drive.google.com/file/d/1w7Of3hJKGuo4nkXUfpqv6SGiW5cUZu82/view?usp=sharing" TargetMode="External"/><Relationship Id="rId508" Type="http://schemas.openxmlformats.org/officeDocument/2006/relationships/hyperlink" Target="https://drive.google.com/file/d/1LFSecar2wxci8FeRtzNw3HnvjIHjaMPT/view?usp=sharing" TargetMode="External"/><Relationship Id="rId715" Type="http://schemas.openxmlformats.org/officeDocument/2006/relationships/hyperlink" Target="https://drive.google.com/file/d/1mZvDMMH-_2lSYZRlIQyIk6mFqQJJPZN7/view?usp=share_link" TargetMode="External"/><Relationship Id="rId922" Type="http://schemas.openxmlformats.org/officeDocument/2006/relationships/hyperlink" Target="https://drive.google.com/file/d/1xgL-mgpMVzgYw5jcfzDTYWqHgg9dXSn1/view?usp=share_link" TargetMode="External"/><Relationship Id="rId1138" Type="http://schemas.openxmlformats.org/officeDocument/2006/relationships/hyperlink" Target="https://drive.google.com/file/d/1OyaAQ6gZJapZUGs2y5mthLyj0QgGtx1x/view?usp=share_link" TargetMode="External"/><Relationship Id="rId1345" Type="http://schemas.openxmlformats.org/officeDocument/2006/relationships/hyperlink" Target="https://drive.google.com/file/d/1VibufkhhX70e8WqBuoXlg1x9F6dOz7v7/view?usp=drive_link" TargetMode="External"/><Relationship Id="rId1552" Type="http://schemas.openxmlformats.org/officeDocument/2006/relationships/hyperlink" Target="https://drive.google.com/file/d/1_Srg2l6UNHkE277Q6sTUHDa8qORUEwoV/view?usp=drive_link" TargetMode="External"/><Relationship Id="rId1205" Type="http://schemas.openxmlformats.org/officeDocument/2006/relationships/hyperlink" Target="https://drive.google.com/file/d/1Hi5RLvwlr5XqWd28KjJGIRvxRuHKFQPz/view?usp=drive_link" TargetMode="External"/><Relationship Id="rId1857" Type="http://schemas.openxmlformats.org/officeDocument/2006/relationships/hyperlink" Target="https://drive.google.com/file/d/1oQMrYl2puMo8hT1GgnvxifqmJq28zATC/view?usp=drive_link" TargetMode="External"/><Relationship Id="rId51" Type="http://schemas.openxmlformats.org/officeDocument/2006/relationships/hyperlink" Target="https://drive.google.com/file/d/1pLtzEVqPdoqqucLkMuy-MMi51JPFeHbH/view?usp=sharing" TargetMode="External"/><Relationship Id="rId1412" Type="http://schemas.openxmlformats.org/officeDocument/2006/relationships/hyperlink" Target="https://drive.google.com/file/d/1mctt_LGmMdLdbNHwjgTak7ckIIrKU6VB/view?usp=drive_link" TargetMode="External"/><Relationship Id="rId1717" Type="http://schemas.openxmlformats.org/officeDocument/2006/relationships/hyperlink" Target="https://drive.google.com/file/d/176_FuntWw3ZypVmDrzWagmUXHR6A7gOF/view?usp=sharing" TargetMode="External"/><Relationship Id="rId298" Type="http://schemas.openxmlformats.org/officeDocument/2006/relationships/hyperlink" Target="https://drive.google.com/file/d/17ZfMbr3xNd4tT8beI9v1XYQW-sCrLdUu/view?usp=sharing" TargetMode="External"/><Relationship Id="rId158" Type="http://schemas.openxmlformats.org/officeDocument/2006/relationships/hyperlink" Target="https://drive.google.com/file/d/1f8b4AiSPir6tBh316MiVWSu9DCs_cCL0/view?usp=sharing" TargetMode="External"/><Relationship Id="rId365" Type="http://schemas.openxmlformats.org/officeDocument/2006/relationships/hyperlink" Target="https://drive.google.com/file/d/1B9OQX4JGZN-2ciGyO_kIh6UxNM_8BE6h/view?usp=sharing" TargetMode="External"/><Relationship Id="rId572" Type="http://schemas.openxmlformats.org/officeDocument/2006/relationships/hyperlink" Target="https://drive.google.com/file/d/16rHsaxxl93ZjS1z5qr5WZ3MRjFm1Qern/view?usp=sharing" TargetMode="External"/><Relationship Id="rId225" Type="http://schemas.openxmlformats.org/officeDocument/2006/relationships/hyperlink" Target="https://drive.google.com/file/d/1o1Hawn8UnLvoC5taakW0S2bKx7-JTEk7/view?usp=sharing" TargetMode="External"/><Relationship Id="rId432" Type="http://schemas.openxmlformats.org/officeDocument/2006/relationships/hyperlink" Target="https://drive.google.com/file/d/1MRflmC5PnRDToHS7_H4ajjjKW6rbtdWB/view?usp=sharing" TargetMode="External"/><Relationship Id="rId877" Type="http://schemas.openxmlformats.org/officeDocument/2006/relationships/hyperlink" Target="https://drive.google.com/file/d/1qAD4kSlyK6pCL_yFVhk7txKh6Z3KxVd7/view?usp=share_link" TargetMode="External"/><Relationship Id="rId1062" Type="http://schemas.openxmlformats.org/officeDocument/2006/relationships/hyperlink" Target="https://drive.google.com/file/d/16z5rZX2eqXRxXlehK3h-6J5Hqhk8wjqK/view?usp=drive_link" TargetMode="External"/><Relationship Id="rId737" Type="http://schemas.openxmlformats.org/officeDocument/2006/relationships/hyperlink" Target="https://drive.google.com/file/d/1B7KTwfQCpu1pH4t6btrG-SV2bt82wuJl/view?usp=share_link" TargetMode="External"/><Relationship Id="rId944" Type="http://schemas.openxmlformats.org/officeDocument/2006/relationships/hyperlink" Target="https://drive.google.com/file/d/1ovbecnt0IE0ke8rfxPKmKNXFNQRJqirm/view?usp=share_link" TargetMode="External"/><Relationship Id="rId1367" Type="http://schemas.openxmlformats.org/officeDocument/2006/relationships/hyperlink" Target="https://drive.google.com/file/d/12zUaG0OVBrB6lQ3JpzQw2dnl4FVXBv4u/view?usp=drive_link" TargetMode="External"/><Relationship Id="rId1574" Type="http://schemas.openxmlformats.org/officeDocument/2006/relationships/hyperlink" Target="https://drive.google.com/file/d/1Q7TlxP12bSxr7moluVdcYeD3mUf3if6B/view?usp=sharing" TargetMode="External"/><Relationship Id="rId1781" Type="http://schemas.openxmlformats.org/officeDocument/2006/relationships/hyperlink" Target="https://drive.google.com/file/d/1iTHpxT_RT_VpyEFbKgFJ4tpOHVX65dOl/view?usp=drive_link" TargetMode="External"/><Relationship Id="rId73" Type="http://schemas.openxmlformats.org/officeDocument/2006/relationships/hyperlink" Target="https://drive.google.com/file/d/1LCSMg47eXB1WajO9HSZqt-hH_7RgTlcY/view?usp=sharing" TargetMode="External"/><Relationship Id="rId804" Type="http://schemas.openxmlformats.org/officeDocument/2006/relationships/hyperlink" Target="https://drive.google.com/file/d/15Ar8a4WRpX-iHJ_L2WoKWHqTZFSIr1rL/view?usp=share_link" TargetMode="External"/><Relationship Id="rId1227" Type="http://schemas.openxmlformats.org/officeDocument/2006/relationships/hyperlink" Target="https://drive.google.com/file/d/1RN5efh7GJ3iyGQaJ53cYP5L638LvrRiB/view?usp=drive_link" TargetMode="External"/><Relationship Id="rId1434" Type="http://schemas.openxmlformats.org/officeDocument/2006/relationships/hyperlink" Target="https://drive.google.com/file/d/1kjSpI2HRrjYxqVAUB_KhCwMsCtQ5B3I2/view?usp=drive_link" TargetMode="External"/><Relationship Id="rId1641" Type="http://schemas.openxmlformats.org/officeDocument/2006/relationships/hyperlink" Target="https://drive.google.com/file/d/1mU8B2zrxjAmURYQd0QSrMfHh6jO-PEnZ/view?usp=drive_link" TargetMode="External"/><Relationship Id="rId1501" Type="http://schemas.openxmlformats.org/officeDocument/2006/relationships/hyperlink" Target="https://drive.google.com/file/d/1iMjwR6VApaQ13PS5CQgrVQ7aD0o2zMR_/view?usp=drive_link" TargetMode="External"/><Relationship Id="rId1739" Type="http://schemas.openxmlformats.org/officeDocument/2006/relationships/hyperlink" Target="https://drive.google.com/file/d/1kPgHU05OzkkuqGN4grNtyyTfTN-Q3_Zi/view?usp=drive_link" TargetMode="External"/><Relationship Id="rId1806" Type="http://schemas.openxmlformats.org/officeDocument/2006/relationships/hyperlink" Target="https://drive.google.com/file/d/1znpHwHQQ55O-iS3uN6ksOzdRxJnNC-v7/view?usp=drive_link" TargetMode="External"/><Relationship Id="rId387" Type="http://schemas.openxmlformats.org/officeDocument/2006/relationships/hyperlink" Target="https://drive.google.com/file/d/1anuMY7VPmQiN7CzRHMNMXSwjztIfPvPH/view?usp=sharing" TargetMode="External"/><Relationship Id="rId594" Type="http://schemas.openxmlformats.org/officeDocument/2006/relationships/hyperlink" Target="https://drive.google.com/file/d/1DybQcx97gwQjeEz4buBFF5WldWqIZ7eq/view?usp=sharing" TargetMode="External"/><Relationship Id="rId247" Type="http://schemas.openxmlformats.org/officeDocument/2006/relationships/hyperlink" Target="https://drive.google.com/file/d/1Ggdr-A9NXeZ1UYJfjAD1oE-mxWaIFto_/view?usp=sharing" TargetMode="External"/><Relationship Id="rId899" Type="http://schemas.openxmlformats.org/officeDocument/2006/relationships/hyperlink" Target="https://drive.google.com/file/d/1cn15NFqs2E5foWxcxg0EENOP6vSDlreO/view?usp=sharing" TargetMode="External"/><Relationship Id="rId1084" Type="http://schemas.openxmlformats.org/officeDocument/2006/relationships/hyperlink" Target="https://drive.google.com/file/d/1MS_Jl-Ef6PC7CNofd21OjezrgnWdGo6M/view?usp=drive_link" TargetMode="External"/><Relationship Id="rId107" Type="http://schemas.openxmlformats.org/officeDocument/2006/relationships/hyperlink" Target="https://drive.google.com/file/d/1Q7TlxP12bSxr7moluVdcYeD3mUf3if6B/view?usp=sharing" TargetMode="External"/><Relationship Id="rId454" Type="http://schemas.openxmlformats.org/officeDocument/2006/relationships/hyperlink" Target="https://drive.google.com/file/d/1fVRtrmQ0GsUVaig_6GFnOsPgfbJO3wFw/view?usp=sharing" TargetMode="External"/><Relationship Id="rId661" Type="http://schemas.openxmlformats.org/officeDocument/2006/relationships/hyperlink" Target="https://drive.google.com/file/d/1RMBsrTZsyTtBGIv4Pio2PLn5zrM1iZiS/view?usp=sharing" TargetMode="External"/><Relationship Id="rId759" Type="http://schemas.openxmlformats.org/officeDocument/2006/relationships/hyperlink" Target="https://drive.google.com/file/d/1kdd4P09KccRA52zGUW68B1Q8OnQQd1Fx/view?usp=share_link" TargetMode="External"/><Relationship Id="rId966" Type="http://schemas.openxmlformats.org/officeDocument/2006/relationships/hyperlink" Target="https://drive.google.com/file/d/1lJxcJpORz304GNqHG7oMI_AxxSC6S9Tu/view?usp=share_link" TargetMode="External"/><Relationship Id="rId1291" Type="http://schemas.openxmlformats.org/officeDocument/2006/relationships/hyperlink" Target="https://drive.google.com/file/d/1dvyhhgXdN5RGmPg8hLsA3lbK_6BN4JD8/view?usp=sharing" TargetMode="External"/><Relationship Id="rId1389" Type="http://schemas.openxmlformats.org/officeDocument/2006/relationships/hyperlink" Target="https://drive.google.com/file/d/10Vn1YhwhuN7dWPKgbqNOZNEbf5ka8KYV/view?usp=drive_link" TargetMode="External"/><Relationship Id="rId1596" Type="http://schemas.openxmlformats.org/officeDocument/2006/relationships/hyperlink" Target="https://drive.google.com/file/d/1GEhzkctqErroFgniwpty6MQROfkv3jH1/view?usp=drive_link" TargetMode="External"/><Relationship Id="rId314" Type="http://schemas.openxmlformats.org/officeDocument/2006/relationships/hyperlink" Target="https://drive.google.com/file/d/1pCtpm6Tqcz9sFL0tMlvbxVj_2UpSNeEd/view?usp=sharing" TargetMode="External"/><Relationship Id="rId521" Type="http://schemas.openxmlformats.org/officeDocument/2006/relationships/hyperlink" Target="https://drive.google.com/file/d/1FEJ16aj1qnfZh5KcQmYAYWVWCTPyqNKs/view?usp=sharing" TargetMode="External"/><Relationship Id="rId619" Type="http://schemas.openxmlformats.org/officeDocument/2006/relationships/hyperlink" Target="https://drive.google.com/file/d/1L1v-dfeTDR58vZqIbm8Whf9-DbIiEXm1/view?usp=sharing" TargetMode="External"/><Relationship Id="rId1151" Type="http://schemas.openxmlformats.org/officeDocument/2006/relationships/hyperlink" Target="https://drive.google.com/file/d/1tIJAwThcAnIrx4MWtoYpKmNE1Sz-ay5l/view?usp=drive_link" TargetMode="External"/><Relationship Id="rId1249" Type="http://schemas.openxmlformats.org/officeDocument/2006/relationships/hyperlink" Target="https://drive.google.com/file/d/1iOc-hpsdaf479ubmMf9WTERIsPwoC8oN/view?usp=drive_link" TargetMode="External"/><Relationship Id="rId95" Type="http://schemas.openxmlformats.org/officeDocument/2006/relationships/hyperlink" Target="https://drive.google.com/file/d/1MesS4AT9vWrZ-FjSpKn25WAAsXf4UZtF/view?usp=sharing" TargetMode="External"/><Relationship Id="rId826" Type="http://schemas.openxmlformats.org/officeDocument/2006/relationships/hyperlink" Target="https://drive.google.com/file/d/1HZFV_R4DEv6j6iDWL6Fvk2AUKg60pPCO/view?usp=share_link" TargetMode="External"/><Relationship Id="rId1011" Type="http://schemas.openxmlformats.org/officeDocument/2006/relationships/hyperlink" Target="https://drive.google.com/file/d/1E9JaPxX-40_IIOOxydLIRpRLuanERErD/view?usp=drive_link" TargetMode="External"/><Relationship Id="rId1109" Type="http://schemas.openxmlformats.org/officeDocument/2006/relationships/hyperlink" Target="https://drive.google.com/file/d/1Bs5VHrWKL7pnV3sWTXNPE8TkRuFZITI3/view?usp=drive_link" TargetMode="External"/><Relationship Id="rId1456" Type="http://schemas.openxmlformats.org/officeDocument/2006/relationships/hyperlink" Target="https://drive.google.com/file/d/1Xye_b9gEtRghkxcG3jdSNtKVuhoVPACp/view?usp=drive_link" TargetMode="External"/><Relationship Id="rId1663" Type="http://schemas.openxmlformats.org/officeDocument/2006/relationships/hyperlink" Target="https://drive.google.com/file/d/1itD52pg5X5eLMG-IwRD4CScAPPvhVC9N/view?usp=drive_link" TargetMode="External"/><Relationship Id="rId1870" Type="http://schemas.openxmlformats.org/officeDocument/2006/relationships/hyperlink" Target="https://drive.google.com/file/d/1N3Xlzl9C6ccaDpzavdGuPiIL5sfvkN1k/view?usp=drive_link" TargetMode="External"/><Relationship Id="rId1316" Type="http://schemas.openxmlformats.org/officeDocument/2006/relationships/hyperlink" Target="https://drive.google.com/file/d/1jqMZISv1wKbXB9s7ec3k5vpiXY4sYKXS/view?usp=drive_link" TargetMode="External"/><Relationship Id="rId1523" Type="http://schemas.openxmlformats.org/officeDocument/2006/relationships/hyperlink" Target="https://drive.google.com/file/d/1e8xAOrOzQWxYEIeie4jbus9wRgeFwkJg/view?usp=drive_link" TargetMode="External"/><Relationship Id="rId1730" Type="http://schemas.openxmlformats.org/officeDocument/2006/relationships/hyperlink" Target="https://drive.google.com/file/d/1m6MFV_SBqVQ9OZbsS7VpePfr7exwvUQO/view?usp=drive_link" TargetMode="External"/><Relationship Id="rId22" Type="http://schemas.openxmlformats.org/officeDocument/2006/relationships/hyperlink" Target="https://drive.google.com/file/d/1goBQP-UAxwRclOU7uW29QCcyY4tXmVxf/view?usp=sharing" TargetMode="External"/><Relationship Id="rId1828" Type="http://schemas.openxmlformats.org/officeDocument/2006/relationships/hyperlink" Target="https://drive.google.com/file/d/1qG3591L3hSAKbMFKwl0TtdeKflsp4AKL/view?usp=drive_link" TargetMode="External"/><Relationship Id="rId171" Type="http://schemas.openxmlformats.org/officeDocument/2006/relationships/hyperlink" Target="https://drive.google.com/file/d/1tuLqeQgaGd11JcZPQgZRMSAeeVWP4dk9/view?usp=sharing" TargetMode="External"/><Relationship Id="rId269" Type="http://schemas.openxmlformats.org/officeDocument/2006/relationships/hyperlink" Target="https://drive.google.com/file/d/1BPAyyiFp2b1mZt_w-8HckPY2FOMhycYH/view?usp=sharing" TargetMode="External"/><Relationship Id="rId476" Type="http://schemas.openxmlformats.org/officeDocument/2006/relationships/hyperlink" Target="https://drive.google.com/file/d/17ZfMbr3xNd4tT8beI9v1XYQW-sCrLdUu/view?usp=sharing" TargetMode="External"/><Relationship Id="rId683" Type="http://schemas.openxmlformats.org/officeDocument/2006/relationships/hyperlink" Target="https://drive.google.com/file/d/1GhWTrPGE3FjDRRoWND2naarA0DEzOmwO/view?usp=sharing" TargetMode="External"/><Relationship Id="rId890" Type="http://schemas.openxmlformats.org/officeDocument/2006/relationships/hyperlink" Target="https://drive.google.com/file/d/1DhhcuomzLS-39xLnv7FKxyOGbPA_pufD/view?usp=share_link" TargetMode="External"/><Relationship Id="rId129" Type="http://schemas.openxmlformats.org/officeDocument/2006/relationships/hyperlink" Target="https://drive.google.com/file/d/1oMfrvp-Uf02ZNxyDbsocdsQJOMPqY9AM/view?usp=sharing" TargetMode="External"/><Relationship Id="rId336" Type="http://schemas.openxmlformats.org/officeDocument/2006/relationships/hyperlink" Target="https://drive.google.com/file/d/1mnYS-n9xD9GapVMao6l2WmJv7o8QqDoL/view?usp=sharing" TargetMode="External"/><Relationship Id="rId543" Type="http://schemas.openxmlformats.org/officeDocument/2006/relationships/hyperlink" Target="https://drive.google.com/file/d/1Ip_ilpzntMz_jQpzjJEUAKyjIn1j9B1E/view?usp=sharing" TargetMode="External"/><Relationship Id="rId988" Type="http://schemas.openxmlformats.org/officeDocument/2006/relationships/hyperlink" Target="https://drive.google.com/file/d/16yG6AP-QzAZNFsfB9k1-0rHQe_gqPP79/view?usp=drive_link" TargetMode="External"/><Relationship Id="rId1173" Type="http://schemas.openxmlformats.org/officeDocument/2006/relationships/hyperlink" Target="https://drive.google.com/file/d/1Ijy6BqQR1bb6GkZ2nTdZ3JDMfJbuOscs/view?usp=drive_link" TargetMode="External"/><Relationship Id="rId1380" Type="http://schemas.openxmlformats.org/officeDocument/2006/relationships/hyperlink" Target="https://drive.google.com/file/d/1aKxPqehCEiL3jkkSgpWU-31h325qzBfF/view?usp=drive_link" TargetMode="External"/><Relationship Id="rId403" Type="http://schemas.openxmlformats.org/officeDocument/2006/relationships/hyperlink" Target="https://drive.google.com/file/d/1yG7soq8Tu3b3_VUoeKp9ebOfPb6HoXCU/view?usp=sharing" TargetMode="External"/><Relationship Id="rId750" Type="http://schemas.openxmlformats.org/officeDocument/2006/relationships/hyperlink" Target="https://drive.google.com/file/d/1DRLTFLTdoB7DUSaehVKyXfJbUtyQOfEX/view?usp=share_link" TargetMode="External"/><Relationship Id="rId848" Type="http://schemas.openxmlformats.org/officeDocument/2006/relationships/hyperlink" Target="https://drive.google.com/file/d/1gXx-gmp6svq1SboIP2RfPgQnIaCrCWvP/view?usp=share_link" TargetMode="External"/><Relationship Id="rId1033" Type="http://schemas.openxmlformats.org/officeDocument/2006/relationships/hyperlink" Target="https://drive.google.com/file/d/1cWUyiTABcJfyeN9VvjLO4tf5juy4Cind/view?usp=drive_link" TargetMode="External"/><Relationship Id="rId1478" Type="http://schemas.openxmlformats.org/officeDocument/2006/relationships/hyperlink" Target="https://drive.google.com/file/d/143dOn48g1nsOHO-GUycAIuwTh8hEKpOL/view?usp=drive_link" TargetMode="External"/><Relationship Id="rId1685" Type="http://schemas.openxmlformats.org/officeDocument/2006/relationships/hyperlink" Target="https://drive.google.com/file/d/1yWJTn7IIX75juLHf7xNJhp6Du4AyGkQJ/view?usp=drive_link" TargetMode="External"/><Relationship Id="rId610" Type="http://schemas.openxmlformats.org/officeDocument/2006/relationships/hyperlink" Target="https://drive.google.com/file/d/1TwN9eOnFj7vtB7EuplvHhyXIitpOg9sx/view?usp=sharing" TargetMode="External"/><Relationship Id="rId708" Type="http://schemas.openxmlformats.org/officeDocument/2006/relationships/hyperlink" Target="https://drive.google.com/file/d/1P5yRialKfhozWmhmg5iKeSz1s4o9JLaT/view?usp=share_link" TargetMode="External"/><Relationship Id="rId915" Type="http://schemas.openxmlformats.org/officeDocument/2006/relationships/hyperlink" Target="https://drive.google.com/file/d/1WtBs8uubxKqC9jNqGsae9PmMWs2hSRGM/view?usp=share_link" TargetMode="External"/><Relationship Id="rId1240" Type="http://schemas.openxmlformats.org/officeDocument/2006/relationships/hyperlink" Target="https://drive.google.com/file/d/1XvqdnIeH04L4TC74_Qp035bLC2MPsA5r/view?usp=drive_link" TargetMode="External"/><Relationship Id="rId1338" Type="http://schemas.openxmlformats.org/officeDocument/2006/relationships/hyperlink" Target="https://drive.google.com/file/d/1bo3h70rxRKtzm15E9AOqhN0WiO7RQ_hx/view?usp=drive_link" TargetMode="External"/><Relationship Id="rId1545" Type="http://schemas.openxmlformats.org/officeDocument/2006/relationships/hyperlink" Target="https://drive.google.com/file/d/1PbXdRq8ySVn7NMaghWeCfjP6UIKCAzRA/view?usp=drive_link" TargetMode="External"/><Relationship Id="rId1100" Type="http://schemas.openxmlformats.org/officeDocument/2006/relationships/hyperlink" Target="https://drive.google.com/file/d/1SuFddfInI4HTdjQiNblRU_VzkPhcJaNz/view?usp=drive_link" TargetMode="External"/><Relationship Id="rId1405" Type="http://schemas.openxmlformats.org/officeDocument/2006/relationships/hyperlink" Target="https://drive.google.com/file/d/1W1in0huoEeMNuunHg_3_hJ2K0xhTjNV6/view?usp=drive_link" TargetMode="External"/><Relationship Id="rId1752" Type="http://schemas.openxmlformats.org/officeDocument/2006/relationships/hyperlink" Target="https://drive.google.com/file/d/1dmLCIWMNvh4dfz0ryf3ZvkDj9M9WCzG7/view?usp=drive_link" TargetMode="External"/><Relationship Id="rId44" Type="http://schemas.openxmlformats.org/officeDocument/2006/relationships/hyperlink" Target="https://drive.google.com/file/d/1JVCK60D0nqMBcU_HdONvl33vfoGHc_1f/view?usp=sharing" TargetMode="External"/><Relationship Id="rId1612" Type="http://schemas.openxmlformats.org/officeDocument/2006/relationships/hyperlink" Target="https://drive.google.com/file/d/1JDezk3ChrzpZR7PerE4yKUvi0pzWNBvO/view?usp=drive_link" TargetMode="External"/><Relationship Id="rId193" Type="http://schemas.openxmlformats.org/officeDocument/2006/relationships/hyperlink" Target="https://drive.google.com/file/d/1cKtzb4Gp10MT9j_FuE00TzWPgYViZcsR/view?usp=sharing" TargetMode="External"/><Relationship Id="rId498" Type="http://schemas.openxmlformats.org/officeDocument/2006/relationships/hyperlink" Target="https://drive.google.com/file/d/1CoH49VTfpjRzfR6tsM_KAzG23gBpt_Z_/view?usp=sharing" TargetMode="External"/><Relationship Id="rId260" Type="http://schemas.openxmlformats.org/officeDocument/2006/relationships/hyperlink" Target="https://drive.google.com/file/d/1gOyQl5FJi-HzolSQ_iaogatWFUPTQAm4/view?usp=sharing" TargetMode="External"/><Relationship Id="rId120" Type="http://schemas.openxmlformats.org/officeDocument/2006/relationships/hyperlink" Target="https://drive.google.com/file/d/1W1VEo_-zFUUFsVDpvpC5vDHFLZpAD7Ot/view?usp=sharing" TargetMode="External"/><Relationship Id="rId358" Type="http://schemas.openxmlformats.org/officeDocument/2006/relationships/hyperlink" Target="https://drive.google.com/file/d/1s93-zD5_qfXR2qu5gsVVfGYPaUOs1ds4/view?usp=sharing" TargetMode="External"/><Relationship Id="rId565" Type="http://schemas.openxmlformats.org/officeDocument/2006/relationships/hyperlink" Target="https://drive.google.com/file/d/1bnXIZK1aUAC5YR6qn5HzYWXp6R51UxkJ/view?usp=sharing" TargetMode="External"/><Relationship Id="rId772" Type="http://schemas.openxmlformats.org/officeDocument/2006/relationships/hyperlink" Target="https://drive.google.com/file/d/1Vd0tvx5qiD7kh9P_pW_QXLLHcOKQqcTv/view?usp=share_link" TargetMode="External"/><Relationship Id="rId1195" Type="http://schemas.openxmlformats.org/officeDocument/2006/relationships/hyperlink" Target="https://drive.google.com/file/d/16gsCJ3Zv2Cn7Vc9wE6HW9LeBBLGcWN41/view?usp=drive_link" TargetMode="External"/><Relationship Id="rId218" Type="http://schemas.openxmlformats.org/officeDocument/2006/relationships/hyperlink" Target="https://drive.google.com/file/d/17DZIfN-UHi8C61a-LgFKFscnWb0IXr4N/view?usp=sharing" TargetMode="External"/><Relationship Id="rId425" Type="http://schemas.openxmlformats.org/officeDocument/2006/relationships/hyperlink" Target="https://drive.google.com/file/d/1E39aG_ypvwJQ6YMrTeoDW_am1JUrwlKz/view?usp=sharing" TargetMode="External"/><Relationship Id="rId632" Type="http://schemas.openxmlformats.org/officeDocument/2006/relationships/hyperlink" Target="https://drive.google.com/file/d/1QFlX7GXiwiq6J2jsRIHLrFEZCIiONrhS/view?usp=sharing" TargetMode="External"/><Relationship Id="rId1055" Type="http://schemas.openxmlformats.org/officeDocument/2006/relationships/hyperlink" Target="https://drive.google.com/file/d/1mZvDMMH-_2lSYZRlIQyIk6mFqQJJPZN7/view?usp=share_link" TargetMode="External"/><Relationship Id="rId1262" Type="http://schemas.openxmlformats.org/officeDocument/2006/relationships/hyperlink" Target="https://drive.google.com/file/d/1bZAKXCh5eOPfNbYe6u0wNTrIaS3JOLQ2/view?usp=drive_link" TargetMode="External"/><Relationship Id="rId937" Type="http://schemas.openxmlformats.org/officeDocument/2006/relationships/hyperlink" Target="https://drive.google.com/file/d/1--JhEhtCgn-g_bYK0IB_IUvhuIPCG13x/view?usp=share_link" TargetMode="External"/><Relationship Id="rId1122" Type="http://schemas.openxmlformats.org/officeDocument/2006/relationships/hyperlink" Target="https://drive.google.com/file/d/1TjKpDTKLOWXWieviQBu0HCUT64e_PQor/view?usp=drive_link" TargetMode="External"/><Relationship Id="rId1567" Type="http://schemas.openxmlformats.org/officeDocument/2006/relationships/hyperlink" Target="https://drive.google.com/file/d/1kc5rS8IcF6T5UcgG-SLLEZcdFyJ82OeB/view?usp=drive_link" TargetMode="External"/><Relationship Id="rId1774" Type="http://schemas.openxmlformats.org/officeDocument/2006/relationships/hyperlink" Target="https://drive.google.com/file/d/1yZh19IJIrRk6K8vxNGT1o9JfcnlBqvby/view?usp=drive_link"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drive.google.com/file/d/1xc_6_iveB8UNDymm3el32Eiif_wxQSRI/view?usp=drive_link" TargetMode="External"/><Relationship Id="rId21" Type="http://schemas.openxmlformats.org/officeDocument/2006/relationships/hyperlink" Target="https://drive.google.com/file/d/1Oho7kOveziLON_VIHm5Yl4bFtgCXcYr-/view?usp=drive_link" TargetMode="External"/><Relationship Id="rId63" Type="http://schemas.openxmlformats.org/officeDocument/2006/relationships/hyperlink" Target="https://drive.google.com/file/d/1Q3YuwgO2Va0LlRyT8iBHc6a1MSbZBSDR/view?usp=drive_link" TargetMode="External"/><Relationship Id="rId159" Type="http://schemas.openxmlformats.org/officeDocument/2006/relationships/hyperlink" Target="https://drive.google.com/file/d/1Ni3RQl5qN5qJ38KAQhDxtZPIMrpi4oQN/view?usp=drive_link" TargetMode="External"/><Relationship Id="rId170" Type="http://schemas.openxmlformats.org/officeDocument/2006/relationships/hyperlink" Target="https://drive.google.com/file/d/1wqZ3J1-CyCDU2QYEUXkuBmDul70hUsW4/view?usp=drive_link" TargetMode="External"/><Relationship Id="rId226" Type="http://schemas.openxmlformats.org/officeDocument/2006/relationships/hyperlink" Target="https://drive.google.com/file/d/1ea3SxfEf91hxAkweah_wm4a-1qWP1uOx/view?usp=drive_link" TargetMode="External"/><Relationship Id="rId268" Type="http://schemas.openxmlformats.org/officeDocument/2006/relationships/hyperlink" Target="https://drive.google.com/file/d/1B9AY8dzYSdWTNgRATrJcwucTSePzxouU/view?usp=drive_link" TargetMode="External"/><Relationship Id="rId32" Type="http://schemas.openxmlformats.org/officeDocument/2006/relationships/hyperlink" Target="https://drive.google.com/file/d/1tUGFexZb3jfpR7qj5SESAZWmVdgdnQaU/view?usp=drive_link" TargetMode="External"/><Relationship Id="rId74" Type="http://schemas.openxmlformats.org/officeDocument/2006/relationships/hyperlink" Target="https://drive.google.com/file/d/1M-40fBAl3ptIGme5YPkGnPojfWaB7d7I/view?usp=sharing" TargetMode="External"/><Relationship Id="rId128" Type="http://schemas.openxmlformats.org/officeDocument/2006/relationships/hyperlink" Target="https://drive.google.com/file/d/1XgzxrcwPeKTpwYdAAb_HVdcYqWUoRsPd/view?usp=drive_link" TargetMode="External"/><Relationship Id="rId5" Type="http://schemas.openxmlformats.org/officeDocument/2006/relationships/hyperlink" Target="https://drive.google.com/file/d/1LQ9q5GyL4Mq5oUzY2MUM1YqORLFSVIv1/view?usp=drive_link" TargetMode="External"/><Relationship Id="rId181" Type="http://schemas.openxmlformats.org/officeDocument/2006/relationships/hyperlink" Target="https://drive.google.com/file/d/1TtU4UMw7H_I_DUyf16To8Xs-31acRQRl/view?usp=drive_link" TargetMode="External"/><Relationship Id="rId237" Type="http://schemas.openxmlformats.org/officeDocument/2006/relationships/hyperlink" Target="https://drive.google.com/file/d/1uisTPhmaqrKSmESyNAcNBVIJ3CS2NYlF/view?usp=drive_link" TargetMode="External"/><Relationship Id="rId279" Type="http://schemas.openxmlformats.org/officeDocument/2006/relationships/hyperlink" Target="https://drive.google.com/file/d/1flsY-BoYgTInTYeOOzwq7lxMmRZh0EGn/view?usp=drive_link" TargetMode="External"/><Relationship Id="rId43" Type="http://schemas.openxmlformats.org/officeDocument/2006/relationships/hyperlink" Target="https://drive.google.com/file/d/14gCF_zjv0va7WRVsJzJUUL_ImjzBDbWj/view?usp=drive_link" TargetMode="External"/><Relationship Id="rId139" Type="http://schemas.openxmlformats.org/officeDocument/2006/relationships/hyperlink" Target="https://drive.google.com/file/d/1p_5ji6eGbWZkLdeJLPWElbxfiFXKjI2w/view?usp=drive_link" TargetMode="External"/><Relationship Id="rId85" Type="http://schemas.openxmlformats.org/officeDocument/2006/relationships/hyperlink" Target="https://drive.google.com/file/d/16Dl9Sgbdc1wevVF3H5dgz9wQSucgNGTV/view?usp=sharing" TargetMode="External"/><Relationship Id="rId150" Type="http://schemas.openxmlformats.org/officeDocument/2006/relationships/hyperlink" Target="https://drive.google.com/file/d/12zUaG0OVBrB6lQ3JpzQw2dnl4FVXBv4u/view?usp=drive_link" TargetMode="External"/><Relationship Id="rId171" Type="http://schemas.openxmlformats.org/officeDocument/2006/relationships/hyperlink" Target="https://drive.google.com/file/d/1Ll5qe8LivaTjo93FpVjEyKNv3xWOOFoj/view?usp=drive_link" TargetMode="External"/><Relationship Id="rId192" Type="http://schemas.openxmlformats.org/officeDocument/2006/relationships/hyperlink" Target="https://drive.google.com/file/d/1rkP25LApirfHYKg7jAcPzkRkSiO6abOd/view?usp=drive_link" TargetMode="External"/><Relationship Id="rId206" Type="http://schemas.openxmlformats.org/officeDocument/2006/relationships/hyperlink" Target="https://drive.google.com/file/d/17atRRVt-zaHHEmBVDhr73QBzykm3VXMz/view?usp=drive_link" TargetMode="External"/><Relationship Id="rId227" Type="http://schemas.openxmlformats.org/officeDocument/2006/relationships/hyperlink" Target="https://drive.google.com/file/d/1hovVcu6zero6-o_iz6Dh5rc4MueRrNBR/view?usp=drive_link" TargetMode="External"/><Relationship Id="rId248" Type="http://schemas.openxmlformats.org/officeDocument/2006/relationships/hyperlink" Target="https://drive.google.com/file/d/1jVRJmheNV6ejoV85EpuRWZeXszqLlKzZ/view?usp=drive_link" TargetMode="External"/><Relationship Id="rId269" Type="http://schemas.openxmlformats.org/officeDocument/2006/relationships/hyperlink" Target="https://drive.google.com/file/d/1J-3afAzMf3YVzfOVqUGed4oyeo_NJVC3/view?usp=drive_link" TargetMode="External"/><Relationship Id="rId12" Type="http://schemas.openxmlformats.org/officeDocument/2006/relationships/hyperlink" Target="https://drive.google.com/file/d/12nQxNpWC-agqGBNWy9_kjntcb0ELVH64/view?usp=sharing" TargetMode="External"/><Relationship Id="rId33" Type="http://schemas.openxmlformats.org/officeDocument/2006/relationships/hyperlink" Target="https://drive.google.com/file/d/1F-AkAHohiGBbvaUWY1k2PEPpUxxLV_qB/view?usp=drive_link" TargetMode="External"/><Relationship Id="rId108" Type="http://schemas.openxmlformats.org/officeDocument/2006/relationships/hyperlink" Target="https://drive.google.com/file/d/1aHqwWhZVy6qqJeVA3B0xDgpKKji7yXJM/view?usp=drive_link" TargetMode="External"/><Relationship Id="rId129" Type="http://schemas.openxmlformats.org/officeDocument/2006/relationships/hyperlink" Target="https://drive.google.com/file/d/18Tul4lW4zQJ3XTRHvUgUc7doQeNqTLqe/view?usp=drive_link" TargetMode="External"/><Relationship Id="rId280" Type="http://schemas.openxmlformats.org/officeDocument/2006/relationships/hyperlink" Target="https://drive.google.com/file/d/1moo0GDGqNAfb0_re7NDKFRIM-l7F1OIJ/view?usp=drive_link" TargetMode="External"/><Relationship Id="rId54" Type="http://schemas.openxmlformats.org/officeDocument/2006/relationships/hyperlink" Target="https://drive.google.com/file/d/1XtENdN7ahBUGHIjd1PYVAOwrF-tu5pcJ/view?usp=drive_link" TargetMode="External"/><Relationship Id="rId75" Type="http://schemas.openxmlformats.org/officeDocument/2006/relationships/hyperlink" Target="https://drive.google.com/file/d/1IifpRF15QXyUw99AMbKEVkiI8xd7TK5R/view?usp=drive_link" TargetMode="External"/><Relationship Id="rId96" Type="http://schemas.openxmlformats.org/officeDocument/2006/relationships/hyperlink" Target="https://drive.google.com/file/d/1bnaxbBkCd04z_lHWvzO09YM-Y1yg9eDx/view?usp=drive_link" TargetMode="External"/><Relationship Id="rId140" Type="http://schemas.openxmlformats.org/officeDocument/2006/relationships/hyperlink" Target="https://drive.google.com/file/d/14txg7fQhpha3gTIs0gnunvcM_awdmhCn/view?usp=drive_link" TargetMode="External"/><Relationship Id="rId161" Type="http://schemas.openxmlformats.org/officeDocument/2006/relationships/hyperlink" Target="https://drive.google.com/file/d/1WvZfeeBeTEW9nHoSfabF5ehIiutGUqfB/view?usp=drive_link" TargetMode="External"/><Relationship Id="rId182" Type="http://schemas.openxmlformats.org/officeDocument/2006/relationships/hyperlink" Target="https://drive.google.com/file/d/1Jy6uY8HS6jkmmwA_cctVH_hAquDGYDWa/view?usp=drive_link" TargetMode="External"/><Relationship Id="rId217" Type="http://schemas.openxmlformats.org/officeDocument/2006/relationships/hyperlink" Target="https://drive.google.com/file/d/1B2FmQp_jN8OIMLqULzRMppFqZPRjle__/view?usp=drive_link" TargetMode="External"/><Relationship Id="rId6" Type="http://schemas.openxmlformats.org/officeDocument/2006/relationships/hyperlink" Target="https://drive.google.com/file/d/1bhP_i1hMJ8W1bIzPt4Of40EViXXuVJoy/view?usp=drive_link" TargetMode="External"/><Relationship Id="rId238" Type="http://schemas.openxmlformats.org/officeDocument/2006/relationships/hyperlink" Target="https://drive.google.com/file/d/1FW7XFEBDI8Z53GiY4KUb4mJGkttzwzyh/view?usp=drive_link" TargetMode="External"/><Relationship Id="rId259" Type="http://schemas.openxmlformats.org/officeDocument/2006/relationships/hyperlink" Target="https://drive.google.com/file/d/1s8DWuF-bhdV-_x9yVbFidUYOxL0e2f6S/view?usp=drive_link" TargetMode="External"/><Relationship Id="rId23" Type="http://schemas.openxmlformats.org/officeDocument/2006/relationships/hyperlink" Target="https://drive.google.com/file/d/1gWEYb-VXuE-3hQakUq4Yh7Mh0Zt1-vM5/view?usp=drive_link" TargetMode="External"/><Relationship Id="rId119" Type="http://schemas.openxmlformats.org/officeDocument/2006/relationships/hyperlink" Target="https://drive.google.com/file/d/1wzTORLAISNDF34meMWuhmSbjzFhjSp5j/view?usp=drive_link" TargetMode="External"/><Relationship Id="rId270" Type="http://schemas.openxmlformats.org/officeDocument/2006/relationships/hyperlink" Target="https://drive.google.com/file/d/1fwAhU_g8zs4HO3uOa90lSkkc3jeOCy3i/view?usp=drive_link" TargetMode="External"/><Relationship Id="rId44" Type="http://schemas.openxmlformats.org/officeDocument/2006/relationships/hyperlink" Target="https://drive.google.com/file/d/19pVdQpdleMYN7AMC7UQvRuSMzqNEnmBB/view?usp=drive_link" TargetMode="External"/><Relationship Id="rId65" Type="http://schemas.openxmlformats.org/officeDocument/2006/relationships/hyperlink" Target="https://drive.google.com/file/d/1raeDrszVTaUz-KynacHcrTPkpQVflBJt/view?usp=drive_link" TargetMode="External"/><Relationship Id="rId86" Type="http://schemas.openxmlformats.org/officeDocument/2006/relationships/hyperlink" Target="https://drive.google.com/file/d/1xAI_Ovtpc89Hbf8X-R42zdTgNWjJH7mS/view?usp=drive_link" TargetMode="External"/><Relationship Id="rId130" Type="http://schemas.openxmlformats.org/officeDocument/2006/relationships/hyperlink" Target="https://drive.google.com/file/d/19IYFRx18r3yQ6XpZkuJbN1ht5B6rzOn_/view?usp=drive_link" TargetMode="External"/><Relationship Id="rId151" Type="http://schemas.openxmlformats.org/officeDocument/2006/relationships/hyperlink" Target="https://drive.google.com/file/d/1SaS0nK-i2Ahd4YoRxUspAFk60qPegCRV/view?usp=drive_link" TargetMode="External"/><Relationship Id="rId172" Type="http://schemas.openxmlformats.org/officeDocument/2006/relationships/hyperlink" Target="https://drive.google.com/file/d/17P7VVNdE5PIVgCQ9ymesXZayC6CsXSdb/view?usp=drive_link" TargetMode="External"/><Relationship Id="rId193" Type="http://schemas.openxmlformats.org/officeDocument/2006/relationships/hyperlink" Target="https://drive.google.com/file/d/1r-T3Zufvdgg1vMBK77wRqMvFF2hRI82G/view?usp=drive_link" TargetMode="External"/><Relationship Id="rId207" Type="http://schemas.openxmlformats.org/officeDocument/2006/relationships/hyperlink" Target="https://drive.google.com/file/d/1M8iqCp0oE5aK7qXkEngVwckpdWqGV5JT/view?usp=drive_link" TargetMode="External"/><Relationship Id="rId228" Type="http://schemas.openxmlformats.org/officeDocument/2006/relationships/hyperlink" Target="https://drive.google.com/file/d/1ztoszIR5dQGyy93fvZ2dHApXii7f0q32/view?usp=drive_link" TargetMode="External"/><Relationship Id="rId249" Type="http://schemas.openxmlformats.org/officeDocument/2006/relationships/hyperlink" Target="https://drive.google.com/file/d/1rHSeoEUa6OvRNFtQKPXz1waJxSsnSRvs/view?usp=drive_link" TargetMode="External"/><Relationship Id="rId13" Type="http://schemas.openxmlformats.org/officeDocument/2006/relationships/hyperlink" Target="https://drive.google.com/file/d/1kc5rS8IcF6T5UcgG-SLLEZcdFyJ82OeB/view?usp=drive_link" TargetMode="External"/><Relationship Id="rId109" Type="http://schemas.openxmlformats.org/officeDocument/2006/relationships/hyperlink" Target="https://drive.google.com/file/d/1hdBPymBeNFvUBO-V0J7CDaZTaXEzdeRr/view?usp=drive_link" TargetMode="External"/><Relationship Id="rId260" Type="http://schemas.openxmlformats.org/officeDocument/2006/relationships/hyperlink" Target="https://drive.google.com/file/d/1j_adtEy-8Gp1Df1MZ5QKe_TygqyyBLKG/view?usp=drive_link" TargetMode="External"/><Relationship Id="rId281" Type="http://schemas.openxmlformats.org/officeDocument/2006/relationships/hyperlink" Target="https://drive.google.com/file/d/1vt6ep_26lyzVCW401NVYudcqNdhRBOM-/view?usp=drive_link" TargetMode="External"/><Relationship Id="rId34" Type="http://schemas.openxmlformats.org/officeDocument/2006/relationships/hyperlink" Target="https://drive.google.com/file/d/1wNc-DC9mKWJDW3w-2yJITnJ3HeyO9OPf/view?usp=drive_link" TargetMode="External"/><Relationship Id="rId55" Type="http://schemas.openxmlformats.org/officeDocument/2006/relationships/hyperlink" Target="https://drive.google.com/file/d/1j-p09yQ8CP5XuB7YgwfwPJn-3zUFnW3B/view?usp=drive_link" TargetMode="External"/><Relationship Id="rId76" Type="http://schemas.openxmlformats.org/officeDocument/2006/relationships/hyperlink" Target="https://drive.google.com/file/d/1rUB5wgg1If9BMMwOwNmYUcu1tXnfpY52/view?usp=drive_link" TargetMode="External"/><Relationship Id="rId97" Type="http://schemas.openxmlformats.org/officeDocument/2006/relationships/hyperlink" Target="https://drive.google.com/file/d/1ALpSWw6Rs_YnTn9bK6hsXiWwhzKkjUFs/view?usp=drive_link" TargetMode="External"/><Relationship Id="rId120" Type="http://schemas.openxmlformats.org/officeDocument/2006/relationships/hyperlink" Target="https://drive.google.com/file/d/1yWJTn7IIX75juLHf7xNJhp6Du4AyGkQJ/view?usp=drive_link" TargetMode="External"/><Relationship Id="rId141" Type="http://schemas.openxmlformats.org/officeDocument/2006/relationships/hyperlink" Target="https://drive.google.com/file/d/1FrWSs9d1NPRSNYu3tsKF0vhNkecx1ENX/view?usp=drive_link" TargetMode="External"/><Relationship Id="rId7" Type="http://schemas.openxmlformats.org/officeDocument/2006/relationships/hyperlink" Target="https://drive.google.com/file/d/1B-5Kfr5YZ--nWcdlGm7KXng5DsWtBCZs/view?usp=sharing" TargetMode="External"/><Relationship Id="rId162" Type="http://schemas.openxmlformats.org/officeDocument/2006/relationships/hyperlink" Target="https://drive.google.com/open?id=1qHGQmxuVRV9otAUCliMWRqH-7J3njHsM&amp;usp=drive_copy" TargetMode="External"/><Relationship Id="rId183" Type="http://schemas.openxmlformats.org/officeDocument/2006/relationships/hyperlink" Target="https://drive.google.com/file/d/11LLSFVvCpdmsAUxl7RuscKd2dMtZyfKC/view?usp=drive_link" TargetMode="External"/><Relationship Id="rId218" Type="http://schemas.openxmlformats.org/officeDocument/2006/relationships/hyperlink" Target="https://drive.google.com/file/d/1c0tMSxvKfmdBaYxJEDVlUIEXSb_9jYKj/view?usp=drive_link" TargetMode="External"/><Relationship Id="rId239" Type="http://schemas.openxmlformats.org/officeDocument/2006/relationships/hyperlink" Target="https://drive.google.com/file/d/1JFRHefFEHbsfUbGUiAne7_8cFxOlI1MC/view?usp=drive_link" TargetMode="External"/><Relationship Id="rId250" Type="http://schemas.openxmlformats.org/officeDocument/2006/relationships/hyperlink" Target="https://drive.google.com/file/d/1jVRJmheNV6ejoV85EpuRWZeXszqLlKzZ/view?usp=drive_link" TargetMode="External"/><Relationship Id="rId271" Type="http://schemas.openxmlformats.org/officeDocument/2006/relationships/hyperlink" Target="https://drive.google.com/file/d/1oQMrYl2puMo8hT1GgnvxifqmJq28zATC/view?usp=drive_link" TargetMode="External"/><Relationship Id="rId24" Type="http://schemas.openxmlformats.org/officeDocument/2006/relationships/hyperlink" Target="https://drive.google.com/file/d/1M59R7aEJ6eOh1BDKNQZFUXmntDG4GcFI/view?usp=drive_link" TargetMode="External"/><Relationship Id="rId45" Type="http://schemas.openxmlformats.org/officeDocument/2006/relationships/hyperlink" Target="https://drive.google.com/file/d/1aMEsx48Ptx4aHKGLOck0iLfxrmOjCEW6/view?usp=drive_link" TargetMode="External"/><Relationship Id="rId66" Type="http://schemas.openxmlformats.org/officeDocument/2006/relationships/hyperlink" Target="https://drive.google.com/file/d/13T0L9GwBm0EnbAYOV3UJSdSeLAjjZ0Ij/view?usp=drive_link" TargetMode="External"/><Relationship Id="rId87" Type="http://schemas.openxmlformats.org/officeDocument/2006/relationships/hyperlink" Target="https://drive.google.com/file/d/10siN4ka1t5pVjVMRSWKc3k15hEqLqjAC/view?usp=drive_link" TargetMode="External"/><Relationship Id="rId110" Type="http://schemas.openxmlformats.org/officeDocument/2006/relationships/hyperlink" Target="https://drive.google.com/file/d/1q135a9bI7-DmAyyPVPixhOpeJH-Aq8xM/view?usp=drive_link" TargetMode="External"/><Relationship Id="rId131" Type="http://schemas.openxmlformats.org/officeDocument/2006/relationships/hyperlink" Target="https://drive.google.com/file/d/18-Bi4HHE2_YOjuAgheMQ0gOWSQFlBKgV/view?usp=drive_link" TargetMode="External"/><Relationship Id="rId152" Type="http://schemas.openxmlformats.org/officeDocument/2006/relationships/hyperlink" Target="https://drive.google.com/file/d/1ZSfsIl1K2o_7DbArRFKGf9-zy_4yS8Vm/view?usp=drive_link" TargetMode="External"/><Relationship Id="rId173" Type="http://schemas.openxmlformats.org/officeDocument/2006/relationships/hyperlink" Target="https://drive.google.com/file/d/10gU6xahFo8mz9GwxSPM587fx6xmFOwGV/view?usp=drive_link" TargetMode="External"/><Relationship Id="rId194" Type="http://schemas.openxmlformats.org/officeDocument/2006/relationships/hyperlink" Target="https://drive.google.com/file/d/1pSWr-AUPWmmL5Cu0vsUzZmqdUdct918F/view?usp=drive_link" TargetMode="External"/><Relationship Id="rId208" Type="http://schemas.openxmlformats.org/officeDocument/2006/relationships/hyperlink" Target="https://drive.google.com/file/d/1tBw7V1RbNr3zLreHRU94Yrbe8yDQNP0s/view?usp=drive_link" TargetMode="External"/><Relationship Id="rId229" Type="http://schemas.openxmlformats.org/officeDocument/2006/relationships/hyperlink" Target="https://drive.google.com/file/d/14-Nx_1Z-kLxbEayDEwX_U9l7ppE1TZCT/view?usp=drive_link" TargetMode="External"/><Relationship Id="rId240" Type="http://schemas.openxmlformats.org/officeDocument/2006/relationships/hyperlink" Target="https://drive.google.com/file/d/1j60Qwyu5flcBbTCsaX8x37y1AVECf41F/view?usp=drive_link" TargetMode="External"/><Relationship Id="rId261" Type="http://schemas.openxmlformats.org/officeDocument/2006/relationships/hyperlink" Target="https://drive.google.com/file/d/1Be7r93Xr4hwjtgJtVmAFrzPVvmOy0et6/view?usp=drive_link" TargetMode="External"/><Relationship Id="rId14" Type="http://schemas.openxmlformats.org/officeDocument/2006/relationships/hyperlink" Target="https://drive.google.com/file/d/1hBkKJYKFRuN588k1Y4CvxHSMbOPo7LYL/view?usp=drive_link" TargetMode="External"/><Relationship Id="rId35" Type="http://schemas.openxmlformats.org/officeDocument/2006/relationships/hyperlink" Target="https://drive.google.com/file/d/1ctTJtyGLAfepFTfY0COQpXRxpLMU331Z/view?usp=drive_link" TargetMode="External"/><Relationship Id="rId56" Type="http://schemas.openxmlformats.org/officeDocument/2006/relationships/hyperlink" Target="https://drive.google.com/file/d/1RTelRmFuk378kjCXFc75M5RjSo2-l0te/view?usp=drive_link" TargetMode="External"/><Relationship Id="rId77" Type="http://schemas.openxmlformats.org/officeDocument/2006/relationships/hyperlink" Target="https://drive.google.com/file/d/1mU8B2zrxjAmURYQd0QSrMfHh6jO-PEnZ/view?usp=drive_link" TargetMode="External"/><Relationship Id="rId100" Type="http://schemas.openxmlformats.org/officeDocument/2006/relationships/hyperlink" Target="https://drive.google.com/file/d/1IjlXJmxC_mup8QdaeEODMOBO5Dspli3z/view?usp=drive_link" TargetMode="External"/><Relationship Id="rId282" Type="http://schemas.openxmlformats.org/officeDocument/2006/relationships/hyperlink" Target="https://drive.google.com/file/d/15GQkSlUyoxzmURUmt4gJgzJvCDNxhQSb/view?usp=drive_link" TargetMode="External"/><Relationship Id="rId8" Type="http://schemas.openxmlformats.org/officeDocument/2006/relationships/hyperlink" Target="https://drive.google.com/file/d/1sF00MRhYjJUEkrbcv9fc_wAHJYy5nMzl/view?usp=sharing" TargetMode="External"/><Relationship Id="rId98" Type="http://schemas.openxmlformats.org/officeDocument/2006/relationships/hyperlink" Target="https://drive.google.com/file/d/11WKQGsiL-8KN6nu7vM83RuIKdL4sGsyv/view?usp=drive_link" TargetMode="External"/><Relationship Id="rId121" Type="http://schemas.openxmlformats.org/officeDocument/2006/relationships/hyperlink" Target="https://drive.google.com/file/d/1d8FxgZVlnyfCOp81W90dO7adAfZYAvqu/view?usp=drive_link" TargetMode="External"/><Relationship Id="rId142" Type="http://schemas.openxmlformats.org/officeDocument/2006/relationships/hyperlink" Target="https://drive.google.com/file/d/1AwbvN2gtMz1OfQYhDeNi9aN6dc9zni63/view?usp=drive_link" TargetMode="External"/><Relationship Id="rId163" Type="http://schemas.openxmlformats.org/officeDocument/2006/relationships/hyperlink" Target="https://drive.google.com/file/d/1kPgHU05OzkkuqGN4grNtyyTfTN-Q3_Zi/view?usp=drive_link" TargetMode="External"/><Relationship Id="rId184" Type="http://schemas.openxmlformats.org/officeDocument/2006/relationships/hyperlink" Target="https://drive.google.com/file/d/1hLZ5NsprMS_zd29tUqRj1VjXu6b2J6uJ/view?usp=drive_link" TargetMode="External"/><Relationship Id="rId219" Type="http://schemas.openxmlformats.org/officeDocument/2006/relationships/hyperlink" Target="https://drive.google.com/file/d/1r9tjSVPtf1t9RTf2Y6UlXrtGCT6RhMkB/view?usp=drive_link" TargetMode="External"/><Relationship Id="rId230" Type="http://schemas.openxmlformats.org/officeDocument/2006/relationships/hyperlink" Target="https://drive.google.com/file/d/1p4Jp2OwcSHFBQB2x-tWqAYqoC25tp7s7/view?usp=drive_link" TargetMode="External"/><Relationship Id="rId251" Type="http://schemas.openxmlformats.org/officeDocument/2006/relationships/hyperlink" Target="https://drive.google.com/file/d/1jVRJmheNV6ejoV85EpuRWZeXszqLlKzZ/view?usp=drive_link" TargetMode="External"/><Relationship Id="rId25" Type="http://schemas.openxmlformats.org/officeDocument/2006/relationships/hyperlink" Target="https://drive.google.com/file/d/1DvJedePiqKMbXveYCcDwXjFiLijfFrKy/view?usp=drive_link" TargetMode="External"/><Relationship Id="rId46" Type="http://schemas.openxmlformats.org/officeDocument/2006/relationships/hyperlink" Target="https://drive.google.com/file/d/1qMwMIFrq1V59fPWgoigWmpm5bAX0_RTL/view?usp=drive_link" TargetMode="External"/><Relationship Id="rId67" Type="http://schemas.openxmlformats.org/officeDocument/2006/relationships/hyperlink" Target="https://drive.google.com/file/d/18E-NZhD5G9Z7027Xl39ezrjFB_E16nHe/view?usp=drive_link" TargetMode="External"/><Relationship Id="rId272" Type="http://schemas.openxmlformats.org/officeDocument/2006/relationships/hyperlink" Target="https://drive.google.com/file/d/14dLhTl9nsyVAb25MayLEFkx6zR4zp1Lq/view?usp=drive_link" TargetMode="External"/><Relationship Id="rId88" Type="http://schemas.openxmlformats.org/officeDocument/2006/relationships/hyperlink" Target="https://drive.google.com/file/d/1HIojxNAyW4fr7JvvJseYBFCdzT4fgNeb/view?usp=drive_link" TargetMode="External"/><Relationship Id="rId111" Type="http://schemas.openxmlformats.org/officeDocument/2006/relationships/hyperlink" Target="https://drive.google.com/file/d/1hEnmubUXu4_TDqIdirOuK7MWE5N7EVOO/view?usp=drive_link" TargetMode="External"/><Relationship Id="rId132" Type="http://schemas.openxmlformats.org/officeDocument/2006/relationships/hyperlink" Target="https://drive.google.com/file/d/1-MSs2tc4hPOqTpVjasGmWeJXCzMHq2AL/view?usp=drive_link" TargetMode="External"/><Relationship Id="rId153" Type="http://schemas.openxmlformats.org/officeDocument/2006/relationships/hyperlink" Target="https://drive.google.com/file/d/1q6S2mU6pnlCcPvFS0l-xpV4DSNozmNS3/view?usp=drive_link" TargetMode="External"/><Relationship Id="rId174" Type="http://schemas.openxmlformats.org/officeDocument/2006/relationships/hyperlink" Target="https://drive.google.com/file/d/1qBx72mOMUosvPU9rBolp93SAXP2OsScW/view?usp=drive_link" TargetMode="External"/><Relationship Id="rId195" Type="http://schemas.openxmlformats.org/officeDocument/2006/relationships/hyperlink" Target="https://drive.google.com/file/d/1yZh19IJIrRk6K8vxNGT1o9JfcnlBqvby/view?usp=drive_link" TargetMode="External"/><Relationship Id="rId209" Type="http://schemas.openxmlformats.org/officeDocument/2006/relationships/hyperlink" Target="https://drive.google.com/file/d/1HaBLqELyrqmuF1ry-tXgKfackc4Z-RJ3/view?usp=drive_link" TargetMode="External"/><Relationship Id="rId220" Type="http://schemas.openxmlformats.org/officeDocument/2006/relationships/hyperlink" Target="https://drive.google.com/file/d/1pmUGctgzIpE3qRQAsHdmxJqsh9G794vv/view?usp=drive_link" TargetMode="External"/><Relationship Id="rId241" Type="http://schemas.openxmlformats.org/officeDocument/2006/relationships/hyperlink" Target="https://drive.google.com/file/d/1odYA97RV8sW42rjF8zc6p8K2r6xFByVu/view?usp=drive_link" TargetMode="External"/><Relationship Id="rId15" Type="http://schemas.openxmlformats.org/officeDocument/2006/relationships/hyperlink" Target="https://drive.google.com/file/d/1g_pQlqayIllkNQWowsCLZ8FhUkWsUeQU/view?usp=drive_link" TargetMode="External"/><Relationship Id="rId36" Type="http://schemas.openxmlformats.org/officeDocument/2006/relationships/hyperlink" Target="https://drive.google.com/file/d/1GEhzkctqErroFgniwpty6MQROfkv3jH1/view?usp=drive_link" TargetMode="External"/><Relationship Id="rId57" Type="http://schemas.openxmlformats.org/officeDocument/2006/relationships/hyperlink" Target="https://drive.google.com/file/d/15jZ5tHQ-jzMSx7LpSgbztpq1sPM3ydw_/view?usp=drive_link" TargetMode="External"/><Relationship Id="rId262" Type="http://schemas.openxmlformats.org/officeDocument/2006/relationships/hyperlink" Target="https://drive.google.com/file/d/1Qa8F9Tsnebki3JCXtf9ePuluT_ki2YUB/view?usp=drive_link" TargetMode="External"/><Relationship Id="rId283" Type="http://schemas.openxmlformats.org/officeDocument/2006/relationships/hyperlink" Target="https://drive.google.com/file/d/1N3Xlzl9C6ccaDpzavdGuPiIL5sfvkN1k/view?usp=drive_link" TargetMode="External"/><Relationship Id="rId78" Type="http://schemas.openxmlformats.org/officeDocument/2006/relationships/hyperlink" Target="https://drive.google.com/file/d/1w20ZTEjJypBawKB9g8cKgv9fkHoyrWkO/view?usp=drive_link" TargetMode="External"/><Relationship Id="rId99" Type="http://schemas.openxmlformats.org/officeDocument/2006/relationships/hyperlink" Target="https://drive.google.com/file/d/1itD52pg5X5eLMG-IwRD4CScAPPvhVC9N/view?usp=drive_link" TargetMode="External"/><Relationship Id="rId101" Type="http://schemas.openxmlformats.org/officeDocument/2006/relationships/hyperlink" Target="https://drive.google.com/file/d/1il0dGpQZIocRg-n6u0eCyQo-K74290n0/view?usp=drive_link" TargetMode="External"/><Relationship Id="rId122" Type="http://schemas.openxmlformats.org/officeDocument/2006/relationships/hyperlink" Target="https://drive.google.com/file/d/1R_6X70GQ81ubuhpAKWOxsTvT9-xVZCGL/view?usp=drive_link" TargetMode="External"/><Relationship Id="rId143" Type="http://schemas.openxmlformats.org/officeDocument/2006/relationships/hyperlink" Target="https://drive.google.com/file/d/1hz56L_rhRFXN6XGVRSDI8z57AgwczfvI/view?usp=drive_link" TargetMode="External"/><Relationship Id="rId164" Type="http://schemas.openxmlformats.org/officeDocument/2006/relationships/hyperlink" Target="https://drive.google.com/file/d/18hBXtGygq85T1YG59DWYefoxQnl2tDgK/view?usp=drive_link" TargetMode="External"/><Relationship Id="rId185" Type="http://schemas.openxmlformats.org/officeDocument/2006/relationships/hyperlink" Target="https://drive.google.com/file/d/1J56drlenjBfxVpt3_fAWXASQ4NvwCKgd/view?usp=drive_link" TargetMode="External"/><Relationship Id="rId9" Type="http://schemas.openxmlformats.org/officeDocument/2006/relationships/hyperlink" Target="https://drive.google.com/file/d/1t9W4Oyq1vEh9YVyhkkTL7e9AUui3mOpV/view?usp=sharing" TargetMode="External"/><Relationship Id="rId210" Type="http://schemas.openxmlformats.org/officeDocument/2006/relationships/hyperlink" Target="https://drive.google.com/file/d/17JsxMF4vsYa423ltxvypDT3cTKFGZxmi/view?usp=drive_link" TargetMode="External"/><Relationship Id="rId26" Type="http://schemas.openxmlformats.org/officeDocument/2006/relationships/hyperlink" Target="https://drive.google.com/file/d/1_-zysdrqVEpI_AbKZ-ck7JdR58MqJs4l/view?usp=drive_link" TargetMode="External"/><Relationship Id="rId231" Type="http://schemas.openxmlformats.org/officeDocument/2006/relationships/hyperlink" Target="https://drive.google.com/file/d/1tMaXSvwXRdf_xb0PLqj1cLo1H5dHeE07/view?usp=drive_link" TargetMode="External"/><Relationship Id="rId252" Type="http://schemas.openxmlformats.org/officeDocument/2006/relationships/hyperlink" Target="https://drive.google.com/file/d/1JdxXBuspA-13EyCkPn-kl4x7YYB23DBe/view?usp=drive_link" TargetMode="External"/><Relationship Id="rId273" Type="http://schemas.openxmlformats.org/officeDocument/2006/relationships/hyperlink" Target="https://drive.google.com/file/d/15f49z0Z3ub_u3E1EjdllXCnATZgxOSM0/view?usp=drive_link" TargetMode="External"/><Relationship Id="rId47" Type="http://schemas.openxmlformats.org/officeDocument/2006/relationships/hyperlink" Target="https://drive.google.com/file/d/1v-2mrMNAZbl7Mnpr0Qju9XnQeGuHdSY6/view?usp=drive_link" TargetMode="External"/><Relationship Id="rId68" Type="http://schemas.openxmlformats.org/officeDocument/2006/relationships/hyperlink" Target="https://drive.google.com/file/d/1B3zhBqx28JawLgzUM5ETlKr6_7gc1dd8/view?usp=drive_link" TargetMode="External"/><Relationship Id="rId89" Type="http://schemas.openxmlformats.org/officeDocument/2006/relationships/hyperlink" Target="https://drive.google.com/file/d/1LNjwsWCpR21yZVtp_LiXyHwQ0Tywryz0/view?usp=drive_link" TargetMode="External"/><Relationship Id="rId112" Type="http://schemas.openxmlformats.org/officeDocument/2006/relationships/hyperlink" Target="https://drive.google.com/file/d/1MlCaIjB-HVzRNPGVookRwQZuV1eSKeX-/view?usp=drive_link" TargetMode="External"/><Relationship Id="rId133" Type="http://schemas.openxmlformats.org/officeDocument/2006/relationships/hyperlink" Target="https://drive.google.com/file/d/1YBHPs0yeJWw-pkTB-rRHZetx884wFLZM/view?usp=drive_link" TargetMode="External"/><Relationship Id="rId154" Type="http://schemas.openxmlformats.org/officeDocument/2006/relationships/hyperlink" Target="https://drive.google.com/file/d/1m6MFV_SBqVQ9OZbsS7VpePfr7exwvUQO/view?usp=drive_link" TargetMode="External"/><Relationship Id="rId175" Type="http://schemas.openxmlformats.org/officeDocument/2006/relationships/hyperlink" Target="https://drive.google.com/file/d/1kEVd9DnVsHCGTl4rPHfEcWn0qIvymis8/view?usp=drive_link" TargetMode="External"/><Relationship Id="rId196" Type="http://schemas.openxmlformats.org/officeDocument/2006/relationships/hyperlink" Target="https://drive.google.com/file/d/1uD3EBwPsXoLGmErF7lfuUf79whsweb1-/view?usp=drive_link" TargetMode="External"/><Relationship Id="rId200" Type="http://schemas.openxmlformats.org/officeDocument/2006/relationships/hyperlink" Target="https://drive.google.com/file/d/1iMjwR6VApaQ13PS5CQgrVQ7aD0o2zMR_/view?usp=drive_link" TargetMode="External"/><Relationship Id="rId16" Type="http://schemas.openxmlformats.org/officeDocument/2006/relationships/hyperlink" Target="https://drive.google.com/file/d/1Q7TlxP12bSxr7moluVdcYeD3mUf3if6B/view?usp=sharing" TargetMode="External"/><Relationship Id="rId221" Type="http://schemas.openxmlformats.org/officeDocument/2006/relationships/hyperlink" Target="https://drive.google.com/file/d/1OIoJSZl8KO-N-grGqHy9httW_bHzsbxJ/view?usp=drive_link" TargetMode="External"/><Relationship Id="rId242" Type="http://schemas.openxmlformats.org/officeDocument/2006/relationships/hyperlink" Target="https://drive.google.com/file/d/1sTqAlUnBswnurkPj9SsDvtPpWyIn812z/view?usp=drive_link" TargetMode="External"/><Relationship Id="rId263" Type="http://schemas.openxmlformats.org/officeDocument/2006/relationships/hyperlink" Target="https://drive.google.com/file/d/1MXzIc-73DbQd8Ww03D_2NCyy3j3GQP3i/view?usp=drive_link" TargetMode="External"/><Relationship Id="rId284" Type="http://schemas.openxmlformats.org/officeDocument/2006/relationships/printerSettings" Target="../printerSettings/printerSettings3.bin"/><Relationship Id="rId37" Type="http://schemas.openxmlformats.org/officeDocument/2006/relationships/hyperlink" Target="https://drive.google.com/file/d/1BLH02vjK3A6_d1NB3k0FWr0hLCbJuPyE/view?usp=drive_link" TargetMode="External"/><Relationship Id="rId58" Type="http://schemas.openxmlformats.org/officeDocument/2006/relationships/hyperlink" Target="https://drive.google.com/file/d/1kvUML9IaSsJ7PXXUatmkWqMrLDypUciQ/view?usp=drive_link" TargetMode="External"/><Relationship Id="rId79" Type="http://schemas.openxmlformats.org/officeDocument/2006/relationships/hyperlink" Target="https://drive.google.com/file/d/1NEx2YshFZxh1Z0q_dx5HhnA-hWcg-V9-/view?usp=drive_link" TargetMode="External"/><Relationship Id="rId102" Type="http://schemas.openxmlformats.org/officeDocument/2006/relationships/hyperlink" Target="https://drive.google.com/file/d/15ykFrbjrM5cMY62KrcYQU7FxvKddS0Ty/view?usp=drive_link" TargetMode="External"/><Relationship Id="rId123" Type="http://schemas.openxmlformats.org/officeDocument/2006/relationships/hyperlink" Target="https://drive.google.com/file/d/1Feg70JRbVhhB1ePqlLfMmLF1djs5KLBM/view?usp=drive_link" TargetMode="External"/><Relationship Id="rId144" Type="http://schemas.openxmlformats.org/officeDocument/2006/relationships/hyperlink" Target="https://drive.google.com/file/d/1KFF1Ie5DgXXRXnrHN2aujIRfxqDhPA3i/view?usp=drive_link" TargetMode="External"/><Relationship Id="rId90" Type="http://schemas.openxmlformats.org/officeDocument/2006/relationships/hyperlink" Target="https://drive.google.com/file/d/1OM5OZB0HXV4jFcf5KEpHqcA63YANv7Eh/view?usp=drive_link" TargetMode="External"/><Relationship Id="rId165" Type="http://schemas.openxmlformats.org/officeDocument/2006/relationships/hyperlink" Target="https://drive.google.com/file/d/1cJKwu1w1zrgREG34LPm3R-jRcxxz2RCS/view?usp=drive_link" TargetMode="External"/><Relationship Id="rId186" Type="http://schemas.openxmlformats.org/officeDocument/2006/relationships/hyperlink" Target="https://drive.google.com/file/d/1dfS3MDsMVEHXaE6LhQEmHt38EsIkTypO/view?usp=drive_link" TargetMode="External"/><Relationship Id="rId211" Type="http://schemas.openxmlformats.org/officeDocument/2006/relationships/hyperlink" Target="https://drive.google.com/file/d/1e_gotLvHSeWhdcQlrfgMTxEU0lY8JlrP/view?usp=drive_link" TargetMode="External"/><Relationship Id="rId232" Type="http://schemas.openxmlformats.org/officeDocument/2006/relationships/hyperlink" Target="https://drive.google.com/file/d/1UpdpmtmopYr04W6n5oCGkokSeuJuQbNv/view?usp=drive_link" TargetMode="External"/><Relationship Id="rId253" Type="http://schemas.openxmlformats.org/officeDocument/2006/relationships/hyperlink" Target="https://drive.google.com/file/d/1JdxXBuspA-13EyCkPn-kl4x7YYB23DBe/view?usp=drive_link" TargetMode="External"/><Relationship Id="rId274" Type="http://schemas.openxmlformats.org/officeDocument/2006/relationships/hyperlink" Target="https://drive.google.com/file/d/1697b2rUnTblsJHEUtjB7xLz8cbh7inFL/view?usp=drive_link" TargetMode="External"/><Relationship Id="rId27" Type="http://schemas.openxmlformats.org/officeDocument/2006/relationships/hyperlink" Target="https://drive.google.com/file/d/1V2isuEAy3W8C-5V6S2AON3dek5QxbWvf/view?usp=drive_link" TargetMode="External"/><Relationship Id="rId48" Type="http://schemas.openxmlformats.org/officeDocument/2006/relationships/hyperlink" Target="https://drive.google.com/file/d/1fjtNuwmShzilPsKkERjYUiUneIIgP0yP/view?usp=drive_link" TargetMode="External"/><Relationship Id="rId69" Type="http://schemas.openxmlformats.org/officeDocument/2006/relationships/hyperlink" Target="https://drive.google.com/file/d/1B3zhBqx28JawLgzUM5ETlKr6_7gc1dd8/view?usp=drive_link" TargetMode="External"/><Relationship Id="rId113" Type="http://schemas.openxmlformats.org/officeDocument/2006/relationships/hyperlink" Target="https://drive.google.com/file/d/1evOU5aTYwdEQ_tbD2nkHN3SlEAsQBBoH/view?usp=drive_link" TargetMode="External"/><Relationship Id="rId134" Type="http://schemas.openxmlformats.org/officeDocument/2006/relationships/hyperlink" Target="https://drive.google.com/file/d/1qdxCOwBcoQNDKZFO8RBhoTsTcvlbdEwo/view?usp=drive_link" TargetMode="External"/><Relationship Id="rId80" Type="http://schemas.openxmlformats.org/officeDocument/2006/relationships/hyperlink" Target="https://drive.google.com/file/d/1GlADUYvmQJJAE3VNvb5El2i-wwqHN1AR/view?usp=drive_link" TargetMode="External"/><Relationship Id="rId155" Type="http://schemas.openxmlformats.org/officeDocument/2006/relationships/hyperlink" Target="https://drive.google.com/file/d/1tsySMps0iIJDrMJo6_mUizhR9bgczY_w/view?usp=drive_link" TargetMode="External"/><Relationship Id="rId176" Type="http://schemas.openxmlformats.org/officeDocument/2006/relationships/hyperlink" Target="https://drive.google.com/file/d/1RhHjAdv_AapsQ8PafsgQ5_xkaC2_L2FW/view?usp=drive_link" TargetMode="External"/><Relationship Id="rId197" Type="http://schemas.openxmlformats.org/officeDocument/2006/relationships/hyperlink" Target="https://drive.google.com/file/d/1ufqYQ6lz5TVUcUms4uTQq5ToOrcBBad-/view?usp=drive_link" TargetMode="External"/><Relationship Id="rId201" Type="http://schemas.openxmlformats.org/officeDocument/2006/relationships/hyperlink" Target="https://drive.google.com/file/d/1iTHpxT_RT_VpyEFbKgFJ4tpOHVX65dOl/view?usp=drive_link" TargetMode="External"/><Relationship Id="rId222" Type="http://schemas.openxmlformats.org/officeDocument/2006/relationships/hyperlink" Target="https://drive.google.com/file/d/1ioxrDXJgof0hXrdpaVfS_6nFuAtayr8i/view?usp=drive_link" TargetMode="External"/><Relationship Id="rId243" Type="http://schemas.openxmlformats.org/officeDocument/2006/relationships/hyperlink" Target="https://drive.google.com/file/d/1qG3591L3hSAKbMFKwl0TtdeKflsp4AKL/view?usp=drive_link" TargetMode="External"/><Relationship Id="rId264" Type="http://schemas.openxmlformats.org/officeDocument/2006/relationships/hyperlink" Target="https://drive.google.com/file/d/1X6FhKLNfutu_wQ0MUXHVNgyFIBhZPjvM/view?usp=drive_link" TargetMode="External"/><Relationship Id="rId285" Type="http://schemas.openxmlformats.org/officeDocument/2006/relationships/table" Target="../tables/table2.xml"/><Relationship Id="rId17" Type="http://schemas.openxmlformats.org/officeDocument/2006/relationships/hyperlink" Target="https://drive.google.com/file/d/1NRUPxFVHxzhqCo__b6-W6FxZQzj5OUkH/view?usp=drive_link" TargetMode="External"/><Relationship Id="rId38" Type="http://schemas.openxmlformats.org/officeDocument/2006/relationships/hyperlink" Target="https://drive.google.com/file/d/1Omy-XeWjx0EZb4tuRq3pAeBuevm_UJCl/view?usp=drive_link" TargetMode="External"/><Relationship Id="rId59" Type="http://schemas.openxmlformats.org/officeDocument/2006/relationships/hyperlink" Target="https://drive.google.com/file/d/1_N3b6vbi4fWoM7OMvTnaGZugVCDvlCt2/view?usp=drive_link" TargetMode="External"/><Relationship Id="rId103" Type="http://schemas.openxmlformats.org/officeDocument/2006/relationships/hyperlink" Target="https://drive.google.com/file/d/1ilu564CsJKVaxdhjaSGNC3Vcq87DN9VW/view?usp=drive_link" TargetMode="External"/><Relationship Id="rId124" Type="http://schemas.openxmlformats.org/officeDocument/2006/relationships/hyperlink" Target="https://drive.google.com/file/d/1JW9cj_5kxV3Vk_OzpJK8uns2230Qje39/view?usp=drive_link" TargetMode="External"/><Relationship Id="rId70" Type="http://schemas.openxmlformats.org/officeDocument/2006/relationships/hyperlink" Target="https://drive.google.com/file/d/1LlpJOZJdPCqY3uiNKYZNGjf43JZtmi_M/view?usp=drive_link" TargetMode="External"/><Relationship Id="rId91" Type="http://schemas.openxmlformats.org/officeDocument/2006/relationships/hyperlink" Target="https://drive.google.com/file/d/1N-_x3henOI7v4O3L5UYBSEHPIEC1kzKu/view?usp=drive_link" TargetMode="External"/><Relationship Id="rId145" Type="http://schemas.openxmlformats.org/officeDocument/2006/relationships/hyperlink" Target="https://drive.google.com/file/d/1KmOVc_QkUr-G0bLRsSN47CDLmYfBDl2W/view?usp=drive_link" TargetMode="External"/><Relationship Id="rId166" Type="http://schemas.openxmlformats.org/officeDocument/2006/relationships/hyperlink" Target="https://drive.google.com/file/d/1spqTPL7UsvZtj7RRF_qqq6dFoQ7AOuzF/view?usp=drive_link" TargetMode="External"/><Relationship Id="rId187" Type="http://schemas.openxmlformats.org/officeDocument/2006/relationships/hyperlink" Target="https://drive.google.com/file/d/19harpSeIvpe3IS0625aRRW6uGk9zuhrk/view?usp=drive_link" TargetMode="External"/><Relationship Id="rId1" Type="http://schemas.openxmlformats.org/officeDocument/2006/relationships/hyperlink" Target="https://drive.google.com/file/d/1jiNqw2iGqVSaDXG7YUN4INx3yeSxxNuC/view?usp=sharing" TargetMode="External"/><Relationship Id="rId212" Type="http://schemas.openxmlformats.org/officeDocument/2006/relationships/hyperlink" Target="https://drive.google.com/file/d/1YvoB1i-L3OuDa9ZmfZ_0zZlufVsjXRGg/view?usp=drive_link" TargetMode="External"/><Relationship Id="rId233" Type="http://schemas.openxmlformats.org/officeDocument/2006/relationships/hyperlink" Target="https://drive.google.com/file/d/15ntVFaFaHyxOwUmmfMgTWXfXyur1_WAV/view?usp=drive_link" TargetMode="External"/><Relationship Id="rId254" Type="http://schemas.openxmlformats.org/officeDocument/2006/relationships/hyperlink" Target="https://drive.google.com/file/d/1HaBLqELyrqmuF1ry-tXgKfackc4Z-RJ3/view?usp=drive_link" TargetMode="External"/><Relationship Id="rId28" Type="http://schemas.openxmlformats.org/officeDocument/2006/relationships/hyperlink" Target="https://drive.google.com/file/d/1jP1CSak9DiqlXIn6QHYIh8v_BVDoAk4m/view?usp=drive_link" TargetMode="External"/><Relationship Id="rId49" Type="http://schemas.openxmlformats.org/officeDocument/2006/relationships/hyperlink" Target="https://drive.google.com/file/d/16lMFWZcuJck1EuUFSnP_dlVVI-DLWCDb/view?usp=drive_link" TargetMode="External"/><Relationship Id="rId114" Type="http://schemas.openxmlformats.org/officeDocument/2006/relationships/hyperlink" Target="https://drive.google.com/file/d/12NgARyvAKFzWjaCPag3YQ2AaxsUoeVWk/view?usp=drive_link" TargetMode="External"/><Relationship Id="rId275" Type="http://schemas.openxmlformats.org/officeDocument/2006/relationships/hyperlink" Target="https://drive.google.com/file/d/1eIW8Oc3LOFhpwLxlnBUcly-paIB9moNi/view?usp=drive_link" TargetMode="External"/><Relationship Id="rId60" Type="http://schemas.openxmlformats.org/officeDocument/2006/relationships/hyperlink" Target="https://drive.google.com/file/d/1F98HMQU3zFArTNzX759Wke-XScxnjsZF/view?usp=drive_link" TargetMode="External"/><Relationship Id="rId81" Type="http://schemas.openxmlformats.org/officeDocument/2006/relationships/hyperlink" Target="https://drive.google.com/file/d/1wBmZDfpS3GhflvR600_LcrkbijAL5YxV/view?usp=drive_link" TargetMode="External"/><Relationship Id="rId135" Type="http://schemas.openxmlformats.org/officeDocument/2006/relationships/hyperlink" Target="https://drive.google.com/file/d/1fg548L_MiSF-xsJrWNTcD7Qv22SVnF3F/view?usp=drive_link" TargetMode="External"/><Relationship Id="rId156" Type="http://schemas.openxmlformats.org/officeDocument/2006/relationships/hyperlink" Target="https://drive.google.com/file/d/1DvLoSO0YnZgryYGKDjL7U8NJLgzjgDi4/view?usp=drive_link" TargetMode="External"/><Relationship Id="rId177" Type="http://schemas.openxmlformats.org/officeDocument/2006/relationships/hyperlink" Target="https://drive.google.com/file/d/1cW8hWDnR5UUNDIdtGHCfWn3PY06syd78/view?usp=drive_link" TargetMode="External"/><Relationship Id="rId198" Type="http://schemas.openxmlformats.org/officeDocument/2006/relationships/hyperlink" Target="https://drive.google.com/file/d/1qxwlH6kgsdj3AhBo1m_ARgpgyF5Aet_C/view?usp=drive_link" TargetMode="External"/><Relationship Id="rId202" Type="http://schemas.openxmlformats.org/officeDocument/2006/relationships/hyperlink" Target="https://drive.google.com/file/d/1jvrJI2eKXBNZFZBnQclG3GzMCnsOJXf7/view?usp=drive_link" TargetMode="External"/><Relationship Id="rId223" Type="http://schemas.openxmlformats.org/officeDocument/2006/relationships/hyperlink" Target="https://drive.google.com/file/d/1znpHwHQQ55O-iS3uN6ksOzdRxJnNC-v7/view?usp=drive_link" TargetMode="External"/><Relationship Id="rId244" Type="http://schemas.openxmlformats.org/officeDocument/2006/relationships/hyperlink" Target="https://drive.google.com/file/d/1W_yb88GRjLpI2dVus7Zr8uWowD_kcRfE/view?usp=drive_link" TargetMode="External"/><Relationship Id="rId18" Type="http://schemas.openxmlformats.org/officeDocument/2006/relationships/hyperlink" Target="https://drive.google.com/file/d/1C1kqgicp1K5RCXroSMEjAXVbejpf48Ql/view?usp=drive_link" TargetMode="External"/><Relationship Id="rId39" Type="http://schemas.openxmlformats.org/officeDocument/2006/relationships/hyperlink" Target="https://drive.google.com/file/d/1lNFnk7Z9DSCafjiiqOmACs3zJOjkfakx/view?usp=drive_link" TargetMode="External"/><Relationship Id="rId265" Type="http://schemas.openxmlformats.org/officeDocument/2006/relationships/hyperlink" Target="https://drive.google.com/file/d/1Hel-fIsoWLv3WWT1oslCJur8RWto9tlo/view?usp=drive_link" TargetMode="External"/><Relationship Id="rId50" Type="http://schemas.openxmlformats.org/officeDocument/2006/relationships/hyperlink" Target="https://drive.google.com/file/d/19PdntIcVFAsDv9PqDbNWAHAfXKO4Gyzw/view?usp=drive_link" TargetMode="External"/><Relationship Id="rId104" Type="http://schemas.openxmlformats.org/officeDocument/2006/relationships/hyperlink" Target="https://drive.google.com/file/d/1H9JbP9EMw6EJ-yveGC4o-WW-8Tm7SQv5/view?usp=drive_link" TargetMode="External"/><Relationship Id="rId125" Type="http://schemas.openxmlformats.org/officeDocument/2006/relationships/hyperlink" Target="https://drive.google.com/file/d/1rC6NTQ15tlGoM6aUw8zLNhHEu0w8CD8c/view?usp=drive_link" TargetMode="External"/><Relationship Id="rId146" Type="http://schemas.openxmlformats.org/officeDocument/2006/relationships/hyperlink" Target="https://drive.google.com/file/d/13QEoF4zkI92ycktRyN26Hd_RIb--rxkC/view?usp=drive_link" TargetMode="External"/><Relationship Id="rId167" Type="http://schemas.openxmlformats.org/officeDocument/2006/relationships/hyperlink" Target="https://drive.google.com/file/d/1UAjj5-dOHQCOaQVAaMTqhEBSz87SUNcx/view?usp=drive_link" TargetMode="External"/><Relationship Id="rId188" Type="http://schemas.openxmlformats.org/officeDocument/2006/relationships/hyperlink" Target="https://drive.google.com/file/d/1LWhzFxYIhNfpsOl_-sh10rM6DtWnIxwi/view?usp=drive_link" TargetMode="External"/><Relationship Id="rId71" Type="http://schemas.openxmlformats.org/officeDocument/2006/relationships/hyperlink" Target="https://drive.google.com/file/d/1rz0WaZb0ILresXLBJrXRlswj00HGKeui/view?usp=drive_link" TargetMode="External"/><Relationship Id="rId92" Type="http://schemas.openxmlformats.org/officeDocument/2006/relationships/hyperlink" Target="https://drive.google.com/file/d/1tH3hGWTheoPLRx-kSfn4-Fd4ssZiD8OE/view?usp=drive_link" TargetMode="External"/><Relationship Id="rId213" Type="http://schemas.openxmlformats.org/officeDocument/2006/relationships/hyperlink" Target="https://drive.google.com/file/d/1x48PbqBV3JwU5ZwqYs98bj-3e-ukyWZ6/view?usp=drive_link" TargetMode="External"/><Relationship Id="rId234" Type="http://schemas.openxmlformats.org/officeDocument/2006/relationships/hyperlink" Target="https://drive.google.com/file/d/1HPUYGJY63Mc13w-FuE-XSN1nCp54mSwa/view?usp=drive_link" TargetMode="External"/><Relationship Id="rId2" Type="http://schemas.openxmlformats.org/officeDocument/2006/relationships/hyperlink" Target="https://drive.google.com/file/d/1FEaXQ1m8rcRZR_1Gl3w-XkCBDOdfTKcl/view?usp=sharing" TargetMode="External"/><Relationship Id="rId29" Type="http://schemas.openxmlformats.org/officeDocument/2006/relationships/hyperlink" Target="https://drive.google.com/file/d/1BQJTr1od8lcOtXu4rqnSnAWxOMEoHoCr/view?usp=drive_link" TargetMode="External"/><Relationship Id="rId255" Type="http://schemas.openxmlformats.org/officeDocument/2006/relationships/hyperlink" Target="https://drive.google.com/file/d/1aZzJ4rsNRNAIsvQQ80C6ZjVIu74ulPwZ/view?usp=drive_link" TargetMode="External"/><Relationship Id="rId276" Type="http://schemas.openxmlformats.org/officeDocument/2006/relationships/hyperlink" Target="https://drive.google.com/file/d/1l--I1yj5SDkkZuvi7Fx8uAluZ8Pamekx/view?usp=drive_link" TargetMode="External"/><Relationship Id="rId40" Type="http://schemas.openxmlformats.org/officeDocument/2006/relationships/hyperlink" Target="https://drive.google.com/file/d/1fdXFqfmzgyjWXf4Z4HM3DqgBr8erqwFM/view?usp=drive_link" TargetMode="External"/><Relationship Id="rId115" Type="http://schemas.openxmlformats.org/officeDocument/2006/relationships/hyperlink" Target="https://drive.google.com/file/d/1GxHaavnICCH4FfLgFjHfVeAVZ3waSWQ3/view?usp=drive_link" TargetMode="External"/><Relationship Id="rId136" Type="http://schemas.openxmlformats.org/officeDocument/2006/relationships/hyperlink" Target="https://drive.google.com/file/d/1O9Ri0b3XxU2FyrNNJFu_owSokpoCJnYZ/view?usp=drive_link" TargetMode="External"/><Relationship Id="rId157" Type="http://schemas.openxmlformats.org/officeDocument/2006/relationships/hyperlink" Target="https://drive.google.com/file/d/1J9DLkkenvQz8aSXNSEiGJrbzNV93U6hP/view?usp=drive_link" TargetMode="External"/><Relationship Id="rId178" Type="http://schemas.openxmlformats.org/officeDocument/2006/relationships/hyperlink" Target="https://drive.google.com/file/d/1b8QvdY4hfzRZJbaADhttps:/drive.google.com/file/d/1C-kZ5OuRxJXONrH4l922Jp6FMReinl-7/view?usp=drive_linkOskQFCs794BZkB/view?usp=drive_link" TargetMode="External"/><Relationship Id="rId61" Type="http://schemas.openxmlformats.org/officeDocument/2006/relationships/hyperlink" Target="https://drive.google.com/file/d/1GoCVSYHQxWE5E3t58ExB94ez3GKd9T_j/view?usp=drive_link" TargetMode="External"/><Relationship Id="rId82" Type="http://schemas.openxmlformats.org/officeDocument/2006/relationships/hyperlink" Target="https://drive.google.com/file/d/15osXqgfQCAXEDqSPyk2XkVgkeDwwUiOo/view?usp=drive_link" TargetMode="External"/><Relationship Id="rId199" Type="http://schemas.openxmlformats.org/officeDocument/2006/relationships/hyperlink" Target="https://drive.google.com/file/d/145XaJW_aiB6FTC7ZK7WG7IgwJmpeCCEJ/view?usp=drive_link" TargetMode="External"/><Relationship Id="rId203" Type="http://schemas.openxmlformats.org/officeDocument/2006/relationships/hyperlink" Target="https://drive.google.com/file/d/1X2PfwrzCI37nuxn_Ju-BkRyR54NWgp17/view?usp=drive_link" TargetMode="External"/><Relationship Id="rId19" Type="http://schemas.openxmlformats.org/officeDocument/2006/relationships/hyperlink" Target="https://drive.google.com/file/d/1wG0is7GYm44_PI-eXTqpQ49DNA2GluYd/view?usp=drive_link" TargetMode="External"/><Relationship Id="rId224" Type="http://schemas.openxmlformats.org/officeDocument/2006/relationships/hyperlink" Target="https://drive.google.com/file/d/155KS0bjqWq5513ngDnAoP4pkkVXDeXYf/view?usp=drive_link" TargetMode="External"/><Relationship Id="rId245" Type="http://schemas.openxmlformats.org/officeDocument/2006/relationships/hyperlink" Target="https://drive.google.com/file/d/1NNeTS-GwRn18hVxk8BkCPwAveF3KlZCa/view?usp=drive_link" TargetMode="External"/><Relationship Id="rId266" Type="http://schemas.openxmlformats.org/officeDocument/2006/relationships/hyperlink" Target="https://drive.google.com/file/d/1SDZmxWL24t6qBvFoTxlkknXA64pgHSLr/view?usp=drive_link" TargetMode="External"/><Relationship Id="rId30" Type="http://schemas.openxmlformats.org/officeDocument/2006/relationships/hyperlink" Target="https://drive.google.com/file/d/15TpCEOTCwGik9Ix8EiwKfy3o0vk2y9T-/view?usp=drive_link" TargetMode="External"/><Relationship Id="rId105" Type="http://schemas.openxmlformats.org/officeDocument/2006/relationships/hyperlink" Target="https://drive.google.com/file/d/1WGvg75Yo1El7KFqKBFq7Ltv0r5feXaMb/view?usp=drive_link" TargetMode="External"/><Relationship Id="rId126" Type="http://schemas.openxmlformats.org/officeDocument/2006/relationships/hyperlink" Target="https://drive.google.com/file/d/1NlTY3qBsH0i2eMSVO94MSaQYX9ETcJ9R/view?usp=drive_link" TargetMode="External"/><Relationship Id="rId147" Type="http://schemas.openxmlformats.org/officeDocument/2006/relationships/hyperlink" Target="https://drive.google.com/file/d/1vPvCypnuKhOpVWM4R-vkCMJvN7nPvrZZ/view?usp=drive_link" TargetMode="External"/><Relationship Id="rId168" Type="http://schemas.openxmlformats.org/officeDocument/2006/relationships/hyperlink" Target="https://drive.google.com/file/d/1RLM_FNyg3nyiaeDbFsW-AeiiLGHz1ORF/view?usp=drive_link" TargetMode="External"/><Relationship Id="rId51" Type="http://schemas.openxmlformats.org/officeDocument/2006/relationships/hyperlink" Target="https://drive.google.com/file/d/1W_1ghCJznbyL4OfUBnYJjBD73TTw4jR2/view?usp=drive_link" TargetMode="External"/><Relationship Id="rId72" Type="http://schemas.openxmlformats.org/officeDocument/2006/relationships/hyperlink" Target="https://drive.google.com/file/d/1w27SoETyLbCJOTK3SdOiJhcy47SYjYPK/view?usp=drive_link" TargetMode="External"/><Relationship Id="rId93" Type="http://schemas.openxmlformats.org/officeDocument/2006/relationships/hyperlink" Target="https://drive.google.com/file/d/1D01YVTE_4mc57sp0r3FOqsEnOLnQi1XU/view?usp=drive_link" TargetMode="External"/><Relationship Id="rId189" Type="http://schemas.openxmlformats.org/officeDocument/2006/relationships/hyperlink" Target="https://drive.google.com/file/d/1UWuAUvIAnfNbvT2EpLIYkdWOcBrM7JVR/view?usp=drive_link" TargetMode="External"/><Relationship Id="rId3" Type="http://schemas.openxmlformats.org/officeDocument/2006/relationships/hyperlink" Target="https://drive.google.com/file/d/1BuM6IZqCW3CAHeA_Zhz-Uf-hNo3_nAwf/view?usp=sharing" TargetMode="External"/><Relationship Id="rId214" Type="http://schemas.openxmlformats.org/officeDocument/2006/relationships/hyperlink" Target="https://drive.google.com/file/d/1XysrW6_ZBIis_k9ehibtuJWvSmg-NGNn/view?usp=sharing" TargetMode="External"/><Relationship Id="rId235" Type="http://schemas.openxmlformats.org/officeDocument/2006/relationships/hyperlink" Target="https://drive.google.com/file/d/1iE4KU_RYvKxzJa3K9C0KcTMXYwhC-A1q/view?usp=drive_link" TargetMode="External"/><Relationship Id="rId256" Type="http://schemas.openxmlformats.org/officeDocument/2006/relationships/hyperlink" Target="https://drive.google.com/file/d/18hkdLxEgHxn_N6WRl22Z-4al1ryrEkR3/view?usp=drive_link" TargetMode="External"/><Relationship Id="rId277" Type="http://schemas.openxmlformats.org/officeDocument/2006/relationships/hyperlink" Target="https://drive.google.com/file/d/1Tldsh25viopn5fXwU2tlJrAbDg_tADs7/view?usp=drive_link" TargetMode="External"/><Relationship Id="rId116" Type="http://schemas.openxmlformats.org/officeDocument/2006/relationships/hyperlink" Target="https://drive.google.com/file/d/1O66EUPE6X32C_GXvL3hmxwuQ1z8NkvLJ/view?usp=drive_link" TargetMode="External"/><Relationship Id="rId137" Type="http://schemas.openxmlformats.org/officeDocument/2006/relationships/hyperlink" Target="https://drive.google.com/file/d/1qqBEyAbqEysv9FM_SqcZTkTMXMW_Ql1T/view?usp=drive_link" TargetMode="External"/><Relationship Id="rId158" Type="http://schemas.openxmlformats.org/officeDocument/2006/relationships/hyperlink" Target="https://drive.google.com/file/d/140KnkRPQtaemHVjGOwGa7-j9-yZCZUmj/view?usp=drive_link" TargetMode="External"/><Relationship Id="rId20" Type="http://schemas.openxmlformats.org/officeDocument/2006/relationships/hyperlink" Target="https://drive.google.com/file/d/1DvJedePiqKMbXveYCcDwXjFiLijfFrKy/view?usp=drive_link" TargetMode="External"/><Relationship Id="rId41" Type="http://schemas.openxmlformats.org/officeDocument/2006/relationships/hyperlink" Target="https://drive.google.com/file/d/1BbtQdgaShoqgiMlXgz-qaotOsjoJQoD-/view?usp=drive_link" TargetMode="External"/><Relationship Id="rId62" Type="http://schemas.openxmlformats.org/officeDocument/2006/relationships/hyperlink" Target="https://drive.google.com/file/d/1GWx1SHn9B3yEIBzDpdMVELfy7GWW1-yd/view?usp=drive_link" TargetMode="External"/><Relationship Id="rId83" Type="http://schemas.openxmlformats.org/officeDocument/2006/relationships/hyperlink" Target="https://drive.google.com/file/d/13V8ldgO3d2kjHZCk6-6RAsNwq8rwWH7N/view?usp=drive_link" TargetMode="External"/><Relationship Id="rId179" Type="http://schemas.openxmlformats.org/officeDocument/2006/relationships/hyperlink" Target="https://drive.google.com/file/d/1ixdZawNQ5BKJNxyP1w2mDepfMbX5tm48/view?usp=drive_link" TargetMode="External"/><Relationship Id="rId190" Type="http://schemas.openxmlformats.org/officeDocument/2006/relationships/hyperlink" Target="https://drive.google.com/file/d/1EC5r25RO9NxqDQGTAhtHXEzC1_Eq0zLO/view?usp=drive_link" TargetMode="External"/><Relationship Id="rId204" Type="http://schemas.openxmlformats.org/officeDocument/2006/relationships/hyperlink" Target="https://drive.google.com/file/d/1LL_lP9M6Z4hOecBOe6qWYL48Kywqk35P/view?usp=drive_link" TargetMode="External"/><Relationship Id="rId225" Type="http://schemas.openxmlformats.org/officeDocument/2006/relationships/hyperlink" Target="https://drive.google.com/file/d/14ykmh3O5toEV22tDzll4EqJiY_Ga--PL/view?usp=drive_link" TargetMode="External"/><Relationship Id="rId246" Type="http://schemas.openxmlformats.org/officeDocument/2006/relationships/hyperlink" Target="https://drive.google.com/file/d/1aA8CQkiop5OCyT6om5Sxkvv3WiW3W31-/view?usp=drive_link" TargetMode="External"/><Relationship Id="rId267" Type="http://schemas.openxmlformats.org/officeDocument/2006/relationships/hyperlink" Target="https://drive.google.com/file/d/1U-KH_eK5FC3x_MmtGclk9XOygEU1jcUz/view?usp=drive_link" TargetMode="External"/><Relationship Id="rId106" Type="http://schemas.openxmlformats.org/officeDocument/2006/relationships/hyperlink" Target="https://drive.google.com/file/d/1JO7FPBnK3uuSxs2_ou0lXMwRQ8dZDXwZ/view?usp=drive_link" TargetMode="External"/><Relationship Id="rId127" Type="http://schemas.openxmlformats.org/officeDocument/2006/relationships/hyperlink" Target="https://drive.google.com/file/d/1RdLzM9uJiSOsMamkRiE7tySqI9n58d2j/view?usp=drive_link" TargetMode="External"/><Relationship Id="rId10" Type="http://schemas.openxmlformats.org/officeDocument/2006/relationships/hyperlink" Target="https://drive.google.com/file/d/1O9AcORWnA4YmJYFup-79I3gXK_akAntz/view?usp=sharing" TargetMode="External"/><Relationship Id="rId31" Type="http://schemas.openxmlformats.org/officeDocument/2006/relationships/hyperlink" Target="https://drive.google.com/file/d/1ctTJtyGLAfepFTfY0COQpXRxpLMU331Z/view?usp=sharing" TargetMode="External"/><Relationship Id="rId52" Type="http://schemas.openxmlformats.org/officeDocument/2006/relationships/hyperlink" Target="https://drive.google.com/file/d/1JDezk3ChrzpZR7PerE4yKUvi0pzWNBvO/view?usp=drive_link" TargetMode="External"/><Relationship Id="rId73" Type="http://schemas.openxmlformats.org/officeDocument/2006/relationships/hyperlink" Target="https://drive.google.com/file/d/1psH0B0r_rO9vrmB8wXvuyBbTSV1nzyZt/view?usp=drive_link" TargetMode="External"/><Relationship Id="rId94" Type="http://schemas.openxmlformats.org/officeDocument/2006/relationships/hyperlink" Target="https://drive.google.com/file/d/1Qqv9O3Pvyvhp0p5NXRtSJHKcPAhmeIV0/view?usp=drive_link" TargetMode="External"/><Relationship Id="rId148" Type="http://schemas.openxmlformats.org/officeDocument/2006/relationships/hyperlink" Target="https://drive.google.com/file/d/1y8R8YF_D_kh0WUe2dzCIg3y_sm1KBgmf/view?usp=drive_link" TargetMode="External"/><Relationship Id="rId169" Type="http://schemas.openxmlformats.org/officeDocument/2006/relationships/hyperlink" Target="https://drive.google.com/file/d/12v-mlnzNMkS_N9pg7tHEMQP3LcDQhyHX/view?usp=drive_link" TargetMode="External"/><Relationship Id="rId4" Type="http://schemas.openxmlformats.org/officeDocument/2006/relationships/hyperlink" Target="https://drive.google.com/file/d/1hRYWKKXyaLnTRqwGAs-s8aOKMTQeHzsq/view?usp=sharing" TargetMode="External"/><Relationship Id="rId180" Type="http://schemas.openxmlformats.org/officeDocument/2006/relationships/hyperlink" Target="https://drive.google.com/file/d/1VOfxItVE1Ukg0ySnnY_hLffg9FTIuKCJ/view?usp=drive_link" TargetMode="External"/><Relationship Id="rId215" Type="http://schemas.openxmlformats.org/officeDocument/2006/relationships/hyperlink" Target="https://drive.google.com/file/d/1LZO-zuRF59V4HB37HDms853Jfba5jDJ1/view?usp=drive_link" TargetMode="External"/><Relationship Id="rId236" Type="http://schemas.openxmlformats.org/officeDocument/2006/relationships/hyperlink" Target="https://drive.google.com/file/d/1Z3vOsslh4noDKdp63sjMFgwgt68qKy6c/view?usp=drive_link" TargetMode="External"/><Relationship Id="rId257" Type="http://schemas.openxmlformats.org/officeDocument/2006/relationships/hyperlink" Target="https://drive.google.com/file/d/1YeTpfvA92E7LO3C2INLtBbEidMamFcmu/view?usp=drive_link" TargetMode="External"/><Relationship Id="rId278" Type="http://schemas.openxmlformats.org/officeDocument/2006/relationships/hyperlink" Target="https://drive.google.com/file/d/1KWS9zmdpcQIO0yvjZ8A9FSABLVeBcVMq/view?usp=drive_link" TargetMode="External"/><Relationship Id="rId42" Type="http://schemas.openxmlformats.org/officeDocument/2006/relationships/hyperlink" Target="https://drive.google.com/file/d/1PL23URrbhH4gOK9AAtdJt2zdMf7H_5RB/view?usp=drive_link" TargetMode="External"/><Relationship Id="rId84" Type="http://schemas.openxmlformats.org/officeDocument/2006/relationships/hyperlink" Target="https://drive.google.com/file/d/17m-LTHTMGLOoXGfz1XERujlpScAjS7l9/view?usp=drive_link" TargetMode="External"/><Relationship Id="rId138" Type="http://schemas.openxmlformats.org/officeDocument/2006/relationships/hyperlink" Target="https://drive.google.com/file/d/16TcHlN5qlKjaoZ5uOW04aPjM4v5Vk4n-/view?usp=drive_link" TargetMode="External"/><Relationship Id="rId191" Type="http://schemas.openxmlformats.org/officeDocument/2006/relationships/hyperlink" Target="https://drive.google.com/file/d/1woplRgdJ0Flf00Zam2XxABr6kZfH5dLt/view?usp=drive_link" TargetMode="External"/><Relationship Id="rId205" Type="http://schemas.openxmlformats.org/officeDocument/2006/relationships/hyperlink" Target="https://drive.google.com/file/d/1BSigfrfolDostbI8u6JTrC29BjIWVHgZ/view?usp=drive_link" TargetMode="External"/><Relationship Id="rId247" Type="http://schemas.openxmlformats.org/officeDocument/2006/relationships/hyperlink" Target="https://drive.google.com/file/d/1rHSeoEUa6OvRNFtQKPXz1waJxSsnSRvs/view?usp=drive_link" TargetMode="External"/><Relationship Id="rId107" Type="http://schemas.openxmlformats.org/officeDocument/2006/relationships/hyperlink" Target="https://drive.google.com/file/d/1FvQBORVuGuIdiXSVw4WG2KZ0oLu2fHF9/view?usp=drive_link" TargetMode="External"/><Relationship Id="rId11" Type="http://schemas.openxmlformats.org/officeDocument/2006/relationships/hyperlink" Target="https://drive.google.com/file/d/1udhRYIHKk-5AGrNazc4dqA2zj9E8iqKl/view?usp=sharing" TargetMode="External"/><Relationship Id="rId53" Type="http://schemas.openxmlformats.org/officeDocument/2006/relationships/hyperlink" Target="https://drive.google.com/file/d/1UNXzlPNkU8WKx0XrZUO17WpehuEZATxd/view?usp=drive_link" TargetMode="External"/><Relationship Id="rId149" Type="http://schemas.openxmlformats.org/officeDocument/2006/relationships/hyperlink" Target="https://drive.google.com/file/d/1TfShbiZ9hJHAQabp2QRExA7eWZj8blPp/view?usp=drive_link" TargetMode="External"/><Relationship Id="rId95" Type="http://schemas.openxmlformats.org/officeDocument/2006/relationships/hyperlink" Target="https://drive.google.com/file/d/1SdzQi-FsPp7mU1levw_U_ZLReAtBsRia/view?usp=drive_link" TargetMode="External"/><Relationship Id="rId160" Type="http://schemas.openxmlformats.org/officeDocument/2006/relationships/hyperlink" Target="https://drive.google.com/file/d/14AkvRzBbV1fUJmdnOJNGjLvJs3OtEIct/view?usp=drive_link" TargetMode="External"/><Relationship Id="rId216" Type="http://schemas.openxmlformats.org/officeDocument/2006/relationships/hyperlink" Target="https://drive.google.com/file/d/1LZO-zuRF59V4HB37HDms853Jfba5jDJ1/view?usp=drive_link" TargetMode="External"/><Relationship Id="rId258" Type="http://schemas.openxmlformats.org/officeDocument/2006/relationships/hyperlink" Target="https://drive.google.com/file/d/1MOC3DK2dDO_PbHDqmXUnIKHdr8_gsyUc/view?usp=drive_link" TargetMode="External"/><Relationship Id="rId22" Type="http://schemas.openxmlformats.org/officeDocument/2006/relationships/hyperlink" Target="https://drive.google.com/file/d/1EhGyJOWvePwo7LQDhlXzWCxF1VHZZ7Vy/view?usp=drive_link" TargetMode="External"/><Relationship Id="rId64" Type="http://schemas.openxmlformats.org/officeDocument/2006/relationships/hyperlink" Target="https://drive.google.com/file/d/17c88ebdjdSky6VA6lB8hs24lgCS8Izsk/view?usp=drive_link" TargetMode="External"/><Relationship Id="rId118" Type="http://schemas.openxmlformats.org/officeDocument/2006/relationships/hyperlink" Target="https://drive.google.com/file/d/16efX37ZuGn7cFZWyLUz15IfYlSSyZzqI/view?usp=drive_link"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hyperlink" Target="mailto:jmartin@cityofmarcoisland.com" TargetMode="External"/><Relationship Id="rId7" Type="http://schemas.openxmlformats.org/officeDocument/2006/relationships/table" Target="../tables/table4.xml"/><Relationship Id="rId2" Type="http://schemas.openxmlformats.org/officeDocument/2006/relationships/hyperlink" Target="https://www.navcen.uscg.gov/?pageName=atonOutageReport" TargetMode="External"/><Relationship Id="rId1" Type="http://schemas.openxmlformats.org/officeDocument/2006/relationships/hyperlink" Target="mailto:Christopher.Darco@colliercountyfl.gov" TargetMode="External"/><Relationship Id="rId6" Type="http://schemas.openxmlformats.org/officeDocument/2006/relationships/table" Target="../tables/table3.xml"/><Relationship Id="rId5" Type="http://schemas.openxmlformats.org/officeDocument/2006/relationships/drawing" Target="../drawings/drawing2.xml"/><Relationship Id="rId4" Type="http://schemas.openxmlformats.org/officeDocument/2006/relationships/printerSettings" Target="../printerSettings/printerSettings5.bin"/><Relationship Id="rId9"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6.bin"/><Relationship Id="rId4" Type="http://schemas.openxmlformats.org/officeDocument/2006/relationships/table" Target="../tables/table9.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C23"/>
  <sheetViews>
    <sheetView tabSelected="1" workbookViewId="0">
      <selection activeCell="C1" sqref="C1"/>
    </sheetView>
  </sheetViews>
  <sheetFormatPr defaultColWidth="9.140625" defaultRowHeight="12.75" x14ac:dyDescent="0.2"/>
  <cols>
    <col min="1" max="1" width="4.28515625" style="279" customWidth="1"/>
    <col min="2" max="2" width="27.7109375" style="279" customWidth="1"/>
    <col min="3" max="3" width="99" style="278" customWidth="1"/>
    <col min="4" max="5" width="11" style="279" customWidth="1"/>
    <col min="6" max="6" width="13.5703125" style="279" customWidth="1"/>
    <col min="7" max="7" width="14" style="279" customWidth="1"/>
    <col min="8" max="8" width="11.42578125" style="279" customWidth="1"/>
    <col min="9" max="9" width="11.140625" style="279" customWidth="1"/>
    <col min="10" max="10" width="11.7109375" style="279" customWidth="1"/>
    <col min="11" max="16384" width="9.140625" style="279"/>
  </cols>
  <sheetData>
    <row r="1" spans="2:3" ht="21" customHeight="1" x14ac:dyDescent="0.2">
      <c r="B1" s="286" t="s">
        <v>3090</v>
      </c>
      <c r="C1" s="540">
        <v>46124</v>
      </c>
    </row>
    <row r="2" spans="2:3" s="282" customFormat="1" ht="31.5" customHeight="1" x14ac:dyDescent="0.2">
      <c r="B2" s="280" t="s">
        <v>290</v>
      </c>
      <c r="C2" s="281" t="s">
        <v>89</v>
      </c>
    </row>
    <row r="3" spans="2:3" ht="63" customHeight="1" x14ac:dyDescent="0.2">
      <c r="B3" s="283" t="s">
        <v>90</v>
      </c>
      <c r="C3" s="346" t="s">
        <v>4811</v>
      </c>
    </row>
    <row r="4" spans="2:3" ht="170.25" customHeight="1" x14ac:dyDescent="0.2">
      <c r="B4" s="284" t="s">
        <v>3091</v>
      </c>
      <c r="C4" s="287" t="s">
        <v>4815</v>
      </c>
    </row>
    <row r="5" spans="2:3" ht="93" customHeight="1" x14ac:dyDescent="0.2">
      <c r="B5" s="284" t="s">
        <v>3092</v>
      </c>
      <c r="C5" s="287" t="s">
        <v>4060</v>
      </c>
    </row>
    <row r="6" spans="2:3" ht="48" customHeight="1" x14ac:dyDescent="0.2">
      <c r="B6" s="284" t="s">
        <v>3093</v>
      </c>
      <c r="C6" s="287" t="s">
        <v>4061</v>
      </c>
    </row>
    <row r="7" spans="2:3" ht="43.5" customHeight="1" x14ac:dyDescent="0.2">
      <c r="B7" s="284" t="s">
        <v>3094</v>
      </c>
      <c r="C7" s="287" t="s">
        <v>4062</v>
      </c>
    </row>
    <row r="8" spans="2:3" ht="67.5" customHeight="1" x14ac:dyDescent="0.2">
      <c r="B8" s="284" t="s">
        <v>3095</v>
      </c>
      <c r="C8" s="287" t="s">
        <v>3097</v>
      </c>
    </row>
    <row r="9" spans="2:3" ht="67.5" customHeight="1" x14ac:dyDescent="0.2">
      <c r="B9" s="284" t="s">
        <v>3096</v>
      </c>
      <c r="C9" s="287" t="s">
        <v>6667</v>
      </c>
    </row>
    <row r="10" spans="2:3" ht="45" customHeight="1" x14ac:dyDescent="0.2">
      <c r="B10" s="285" t="s">
        <v>6084</v>
      </c>
      <c r="C10" s="288" t="s">
        <v>6671</v>
      </c>
    </row>
    <row r="11" spans="2:3" ht="31.5" customHeight="1" x14ac:dyDescent="0.2"/>
    <row r="15" spans="2:3" ht="46.5" customHeight="1" x14ac:dyDescent="0.2">
      <c r="B15" s="489"/>
      <c r="C15" s="489"/>
    </row>
    <row r="16" spans="2:3" ht="18.75" customHeight="1" x14ac:dyDescent="0.2"/>
    <row r="17" ht="18.75" customHeight="1" x14ac:dyDescent="0.2"/>
    <row r="18" ht="18.75" customHeight="1" x14ac:dyDescent="0.2"/>
    <row r="19" ht="18.75" customHeight="1" x14ac:dyDescent="0.2"/>
    <row r="20" ht="18.75" customHeight="1" x14ac:dyDescent="0.2"/>
    <row r="21" ht="18.75" customHeight="1" x14ac:dyDescent="0.2"/>
    <row r="22" ht="18.75" customHeight="1" x14ac:dyDescent="0.2"/>
    <row r="23" ht="18.75" customHeight="1" x14ac:dyDescent="0.2"/>
  </sheetData>
  <mergeCells count="1">
    <mergeCell ref="B15:C15"/>
  </mergeCells>
  <pageMargins left="0.32" right="0.13" top="0.67" bottom="0.36" header="0.3" footer="0.18"/>
  <pageSetup orientation="portrait" r:id="rId1"/>
  <headerFooter>
    <oddFooter>&amp;R&amp;F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A1:AP3347"/>
  <sheetViews>
    <sheetView zoomScaleNormal="100" workbookViewId="0">
      <pane xSplit="1" ySplit="2" topLeftCell="B3" activePane="bottomRight" state="frozen"/>
      <selection pane="topRight" activeCell="B1" sqref="B1"/>
      <selection pane="bottomLeft" activeCell="A3" sqref="A3"/>
      <selection pane="bottomRight"/>
    </sheetView>
  </sheetViews>
  <sheetFormatPr defaultColWidth="9.140625" defaultRowHeight="16.5" outlineLevelCol="1" x14ac:dyDescent="0.2"/>
  <cols>
    <col min="1" max="1" width="13.140625" style="9" customWidth="1"/>
    <col min="2" max="2" width="14.42578125" customWidth="1"/>
    <col min="3" max="3" width="10.5703125" style="20" customWidth="1"/>
    <col min="4" max="4" width="10.5703125" style="9" customWidth="1" collapsed="1"/>
    <col min="5" max="5" width="10.5703125" style="7" customWidth="1"/>
    <col min="6" max="7" width="14.7109375" style="9" customWidth="1"/>
    <col min="8" max="8" width="10.5703125" hidden="1" customWidth="1" outlineLevel="1"/>
    <col min="9" max="9" width="11.5703125" hidden="1" customWidth="1" outlineLevel="1"/>
    <col min="10" max="10" width="14.140625" hidden="1" customWidth="1" outlineLevel="1"/>
    <col min="11" max="11" width="15.85546875" hidden="1" customWidth="1" outlineLevel="1"/>
    <col min="12" max="12" width="49.85546875" style="11" customWidth="1" collapsed="1"/>
    <col min="13" max="13" width="10.5703125" style="12" customWidth="1"/>
    <col min="14" max="14" width="12.42578125" style="9" customWidth="1"/>
    <col min="15" max="15" width="12.140625" style="205" customWidth="1"/>
    <col min="16" max="16" width="10.28515625" style="214" customWidth="1"/>
    <col min="17" max="17" width="10.5703125" style="9" customWidth="1"/>
    <col min="18" max="18" width="10" style="9" customWidth="1"/>
    <col min="19" max="19" width="9.42578125" style="13" customWidth="1"/>
    <col min="20" max="20" width="12.42578125" style="9" customWidth="1"/>
    <col min="21" max="21" width="10.85546875" style="455" customWidth="1"/>
    <col min="22" max="22" width="14.7109375" customWidth="1"/>
    <col min="23" max="23" width="9.140625" customWidth="1"/>
    <col min="24" max="24" width="9.5703125" style="83" customWidth="1"/>
    <col min="25" max="25" width="11.5703125" style="83" customWidth="1"/>
    <col min="26" max="26" width="10.5703125" style="13" customWidth="1"/>
    <col min="27" max="28" width="10.5703125" customWidth="1"/>
    <col min="29" max="29" width="9.140625" customWidth="1"/>
    <col min="30" max="30" width="25.5703125" customWidth="1"/>
    <col min="31" max="31" width="13.140625" style="13" customWidth="1"/>
    <col min="32" max="32" width="10.5703125" customWidth="1"/>
    <col min="33" max="33" width="27.5703125" style="110" customWidth="1"/>
    <col min="34" max="34" width="12" style="2" customWidth="1"/>
    <col min="35" max="35" width="18.85546875" style="2" customWidth="1"/>
    <col min="36" max="36" width="51.7109375" style="110" customWidth="1"/>
    <col min="37" max="37" width="13.5703125" style="9" hidden="1" customWidth="1" outlineLevel="1"/>
    <col min="38" max="38" width="14.42578125" style="9" hidden="1" customWidth="1" outlineLevel="1"/>
    <col min="39" max="39" width="11.42578125" style="9" hidden="1" customWidth="1" outlineLevel="1"/>
    <col min="40" max="40" width="13.28515625" style="9" hidden="1" customWidth="1" outlineLevel="1"/>
    <col min="41" max="41" width="18.28515625" style="9" hidden="1" customWidth="1" outlineLevel="1"/>
    <col min="42" max="42" width="9.140625" style="9" collapsed="1"/>
    <col min="43" max="16384" width="9.140625" style="9"/>
  </cols>
  <sheetData>
    <row r="1" spans="1:41" ht="30.75" customHeight="1" x14ac:dyDescent="0.2">
      <c r="A1" s="541">
        <v>46124</v>
      </c>
      <c r="B1" s="44"/>
      <c r="E1" s="8"/>
      <c r="H1" s="10"/>
      <c r="I1" s="10"/>
      <c r="J1" s="10"/>
      <c r="K1" s="10"/>
      <c r="L1" s="358"/>
      <c r="M1" s="72"/>
      <c r="N1" s="10"/>
      <c r="Q1" s="10"/>
      <c r="R1" s="12"/>
      <c r="S1" s="11"/>
      <c r="T1" s="10"/>
      <c r="U1" s="451"/>
      <c r="V1" s="80"/>
      <c r="W1" s="80"/>
      <c r="X1" s="11"/>
      <c r="Y1" s="12"/>
      <c r="Z1" s="12"/>
      <c r="AA1" s="16"/>
      <c r="AB1" s="11"/>
      <c r="AC1" s="16"/>
      <c r="AD1" s="88"/>
      <c r="AE1" s="10"/>
      <c r="AF1" s="10"/>
      <c r="AG1" s="88"/>
      <c r="AH1" s="11"/>
      <c r="AI1" s="11"/>
      <c r="AJ1" s="17"/>
      <c r="AK1" s="11"/>
      <c r="AL1" s="11"/>
      <c r="AM1" s="11"/>
      <c r="AN1" s="11"/>
      <c r="AO1" s="11"/>
    </row>
    <row r="2" spans="1:41" s="43" customFormat="1" ht="81.75" customHeight="1" x14ac:dyDescent="0.2">
      <c r="A2" s="32" t="s">
        <v>88</v>
      </c>
      <c r="B2" s="27" t="s">
        <v>383</v>
      </c>
      <c r="C2" s="32" t="s">
        <v>542</v>
      </c>
      <c r="D2" s="33" t="s">
        <v>404</v>
      </c>
      <c r="E2" s="32" t="s">
        <v>116</v>
      </c>
      <c r="F2" s="32" t="s">
        <v>4813</v>
      </c>
      <c r="G2" s="32" t="s">
        <v>4814</v>
      </c>
      <c r="H2" s="27" t="s">
        <v>1696</v>
      </c>
      <c r="I2" s="27" t="s">
        <v>297</v>
      </c>
      <c r="J2" s="27" t="s">
        <v>2006</v>
      </c>
      <c r="K2" s="27" t="s">
        <v>2007</v>
      </c>
      <c r="L2" s="33" t="s">
        <v>6317</v>
      </c>
      <c r="M2" s="33" t="s">
        <v>2837</v>
      </c>
      <c r="N2" s="147" t="s">
        <v>3675</v>
      </c>
      <c r="O2" s="206" t="s">
        <v>3232</v>
      </c>
      <c r="P2" s="215" t="s">
        <v>4651</v>
      </c>
      <c r="Q2" s="32" t="s">
        <v>6206</v>
      </c>
      <c r="R2" s="33" t="s">
        <v>5507</v>
      </c>
      <c r="S2" s="32" t="s">
        <v>2145</v>
      </c>
      <c r="T2" s="147" t="s">
        <v>6672</v>
      </c>
      <c r="U2" s="452" t="s">
        <v>6065</v>
      </c>
      <c r="V2" s="81" t="s">
        <v>3235</v>
      </c>
      <c r="W2" s="28" t="s">
        <v>2686</v>
      </c>
      <c r="X2" s="27" t="s">
        <v>1700</v>
      </c>
      <c r="Y2" s="28" t="s">
        <v>3233</v>
      </c>
      <c r="Z2" s="28" t="s">
        <v>3327</v>
      </c>
      <c r="AA2" s="28" t="s">
        <v>3234</v>
      </c>
      <c r="AB2" s="27" t="s">
        <v>1695</v>
      </c>
      <c r="AC2" s="28" t="s">
        <v>2009</v>
      </c>
      <c r="AD2" s="29" t="s">
        <v>2608</v>
      </c>
      <c r="AE2" s="27" t="s">
        <v>423</v>
      </c>
      <c r="AF2" s="27" t="s">
        <v>6522</v>
      </c>
      <c r="AG2" s="28" t="s">
        <v>3089</v>
      </c>
      <c r="AH2" s="27" t="s">
        <v>1008</v>
      </c>
      <c r="AI2" s="27" t="s">
        <v>1009</v>
      </c>
      <c r="AJ2" s="29" t="s">
        <v>3231</v>
      </c>
      <c r="AK2" s="27" t="s">
        <v>1921</v>
      </c>
      <c r="AL2" s="27" t="s">
        <v>1922</v>
      </c>
      <c r="AM2" s="30" t="s">
        <v>298</v>
      </c>
      <c r="AN2" s="30" t="s">
        <v>299</v>
      </c>
      <c r="AO2" s="31" t="s">
        <v>300</v>
      </c>
    </row>
    <row r="3" spans="1:41" s="290" customFormat="1" ht="25.5" x14ac:dyDescent="0.2">
      <c r="A3" s="45" t="s">
        <v>2439</v>
      </c>
      <c r="B3" s="42" t="s">
        <v>104</v>
      </c>
      <c r="C3" s="46"/>
      <c r="D3" s="35" t="s">
        <v>1119</v>
      </c>
      <c r="E3" s="34">
        <v>38869</v>
      </c>
      <c r="F3" s="347" t="s">
        <v>136</v>
      </c>
      <c r="G3" s="347" t="s">
        <v>138</v>
      </c>
      <c r="H3" s="344">
        <v>25.93375</v>
      </c>
      <c r="I3" s="344">
        <v>-81.654849999999996</v>
      </c>
      <c r="J3" s="56" t="s">
        <v>8568</v>
      </c>
      <c r="K3" s="56" t="s">
        <v>8569</v>
      </c>
      <c r="L3" s="49" t="s">
        <v>1965</v>
      </c>
      <c r="M3" s="120"/>
      <c r="N3" s="35" t="s">
        <v>364</v>
      </c>
      <c r="O3" s="203" t="s">
        <v>1969</v>
      </c>
      <c r="P3" s="216" t="s">
        <v>1969</v>
      </c>
      <c r="Q3" s="443">
        <v>0</v>
      </c>
      <c r="R3" s="47"/>
      <c r="S3" s="36">
        <v>0</v>
      </c>
      <c r="T3" s="35"/>
      <c r="U3" s="34"/>
      <c r="V3" s="82">
        <v>0</v>
      </c>
      <c r="W3" s="55" t="s">
        <v>2688</v>
      </c>
      <c r="X3" s="55" t="s">
        <v>3317</v>
      </c>
      <c r="Y3" s="157">
        <v>0</v>
      </c>
      <c r="Z3" s="57" t="s">
        <v>1746</v>
      </c>
      <c r="AA3" s="55" t="s">
        <v>6987</v>
      </c>
      <c r="AB3" s="55">
        <v>1</v>
      </c>
      <c r="AC3" s="55" t="s">
        <v>2841</v>
      </c>
      <c r="AD3" s="89" t="s">
        <v>3181</v>
      </c>
      <c r="AE3" s="243">
        <v>16835</v>
      </c>
      <c r="AF3" s="157" t="s">
        <v>3901</v>
      </c>
      <c r="AG3" s="89" t="s">
        <v>6967</v>
      </c>
      <c r="AH3" s="58" t="s">
        <v>6968</v>
      </c>
      <c r="AI3" s="58" t="s">
        <v>6969</v>
      </c>
      <c r="AJ3" s="59" t="s">
        <v>4821</v>
      </c>
      <c r="AK3" s="56">
        <v>25.933666666666667</v>
      </c>
      <c r="AL3" s="56">
        <v>-81.654444444444451</v>
      </c>
      <c r="AM3" s="60">
        <v>30.38999999971324</v>
      </c>
      <c r="AN3" s="60">
        <v>-133.00518989096742</v>
      </c>
      <c r="AO3" s="60">
        <v>136.43288693681913</v>
      </c>
    </row>
    <row r="4" spans="1:41" s="290" customFormat="1" x14ac:dyDescent="0.2">
      <c r="A4" s="45" t="s">
        <v>2439</v>
      </c>
      <c r="B4" s="42" t="s">
        <v>104</v>
      </c>
      <c r="C4" s="46"/>
      <c r="D4" s="35" t="s">
        <v>899</v>
      </c>
      <c r="E4" s="34">
        <v>42852</v>
      </c>
      <c r="F4" s="347" t="s">
        <v>932</v>
      </c>
      <c r="G4" s="347" t="s">
        <v>133</v>
      </c>
      <c r="H4" s="344">
        <v>25.933783333333334</v>
      </c>
      <c r="I4" s="344">
        <v>-81.654349999999994</v>
      </c>
      <c r="J4" s="56" t="s">
        <v>8570</v>
      </c>
      <c r="K4" s="56" t="s">
        <v>8571</v>
      </c>
      <c r="L4" s="49" t="s">
        <v>8284</v>
      </c>
      <c r="M4" s="120"/>
      <c r="N4" s="35" t="s">
        <v>1919</v>
      </c>
      <c r="O4" s="203" t="s">
        <v>931</v>
      </c>
      <c r="P4" s="216">
        <v>0</v>
      </c>
      <c r="Q4" s="443">
        <v>0</v>
      </c>
      <c r="R4" s="47"/>
      <c r="S4" s="36">
        <v>0</v>
      </c>
      <c r="T4" s="35"/>
      <c r="U4" s="34"/>
      <c r="V4" s="82" t="s">
        <v>1969</v>
      </c>
      <c r="W4" s="55" t="s">
        <v>2688</v>
      </c>
      <c r="X4" s="55" t="s">
        <v>3317</v>
      </c>
      <c r="Y4" s="157" t="s">
        <v>1919</v>
      </c>
      <c r="Z4" s="57" t="s">
        <v>1746</v>
      </c>
      <c r="AA4" s="55" t="s">
        <v>6966</v>
      </c>
      <c r="AB4" s="55">
        <v>1</v>
      </c>
      <c r="AC4" s="55" t="s">
        <v>2841</v>
      </c>
      <c r="AD4" s="89" t="s">
        <v>3181</v>
      </c>
      <c r="AE4" s="243">
        <v>16835</v>
      </c>
      <c r="AF4" s="157" t="s">
        <v>3901</v>
      </c>
      <c r="AG4" s="89" t="s">
        <v>6967</v>
      </c>
      <c r="AH4" s="58" t="s">
        <v>6968</v>
      </c>
      <c r="AI4" s="58" t="s">
        <v>6969</v>
      </c>
      <c r="AJ4" s="59" t="s">
        <v>4821</v>
      </c>
      <c r="AK4" s="56">
        <v>25.933666666666667</v>
      </c>
      <c r="AL4" s="56">
        <v>-81.654444444444451</v>
      </c>
      <c r="AM4" s="60">
        <v>42.546000000116777</v>
      </c>
      <c r="AN4" s="60">
        <v>30.973811349387802</v>
      </c>
      <c r="AO4" s="60">
        <v>52.626410722349299</v>
      </c>
    </row>
    <row r="5" spans="1:41" s="290" customFormat="1" x14ac:dyDescent="0.2">
      <c r="A5" s="45" t="s">
        <v>2439</v>
      </c>
      <c r="B5" s="42" t="s">
        <v>104</v>
      </c>
      <c r="C5" s="46"/>
      <c r="D5" s="35" t="s">
        <v>424</v>
      </c>
      <c r="E5" s="34">
        <v>43481</v>
      </c>
      <c r="F5" s="347" t="s">
        <v>932</v>
      </c>
      <c r="G5" s="347" t="s">
        <v>133</v>
      </c>
      <c r="H5" s="344">
        <v>25.933783333333334</v>
      </c>
      <c r="I5" s="344">
        <v>-81.654349999999994</v>
      </c>
      <c r="J5" s="56" t="s">
        <v>8570</v>
      </c>
      <c r="K5" s="56" t="s">
        <v>8571</v>
      </c>
      <c r="L5" s="49" t="s">
        <v>8284</v>
      </c>
      <c r="M5" s="117" t="s">
        <v>2833</v>
      </c>
      <c r="N5" s="35" t="s">
        <v>1919</v>
      </c>
      <c r="O5" s="203" t="s">
        <v>1969</v>
      </c>
      <c r="P5" s="216">
        <v>0</v>
      </c>
      <c r="Q5" s="443">
        <v>0</v>
      </c>
      <c r="R5" s="47"/>
      <c r="S5" s="36">
        <v>0</v>
      </c>
      <c r="T5" s="35"/>
      <c r="U5" s="34"/>
      <c r="V5" s="82" t="s">
        <v>1969</v>
      </c>
      <c r="W5" s="55" t="s">
        <v>2688</v>
      </c>
      <c r="X5" s="55" t="s">
        <v>3317</v>
      </c>
      <c r="Y5" s="157" t="s">
        <v>1919</v>
      </c>
      <c r="Z5" s="57" t="s">
        <v>1746</v>
      </c>
      <c r="AA5" s="55" t="s">
        <v>6966</v>
      </c>
      <c r="AB5" s="55">
        <v>1</v>
      </c>
      <c r="AC5" s="55" t="s">
        <v>2841</v>
      </c>
      <c r="AD5" s="89" t="s">
        <v>3181</v>
      </c>
      <c r="AE5" s="243">
        <v>16835</v>
      </c>
      <c r="AF5" s="157" t="s">
        <v>3901</v>
      </c>
      <c r="AG5" s="89" t="s">
        <v>6967</v>
      </c>
      <c r="AH5" s="58" t="s">
        <v>6968</v>
      </c>
      <c r="AI5" s="58" t="s">
        <v>6969</v>
      </c>
      <c r="AJ5" s="59" t="s">
        <v>4821</v>
      </c>
      <c r="AK5" s="56">
        <v>25.933666666666667</v>
      </c>
      <c r="AL5" s="56">
        <v>-81.654444444444451</v>
      </c>
      <c r="AM5" s="60">
        <v>42.546000000116777</v>
      </c>
      <c r="AN5" s="60">
        <v>30.973811349387802</v>
      </c>
      <c r="AO5" s="60">
        <v>52.626410722349299</v>
      </c>
    </row>
    <row r="6" spans="1:41" s="290" customFormat="1" x14ac:dyDescent="0.2">
      <c r="A6" s="45" t="s">
        <v>2439</v>
      </c>
      <c r="B6" s="42" t="s">
        <v>104</v>
      </c>
      <c r="C6" s="46"/>
      <c r="D6" s="35" t="s">
        <v>2857</v>
      </c>
      <c r="E6" s="34">
        <v>43853</v>
      </c>
      <c r="F6" s="347" t="s">
        <v>932</v>
      </c>
      <c r="G6" s="347" t="s">
        <v>133</v>
      </c>
      <c r="H6" s="344">
        <v>25.933783333333334</v>
      </c>
      <c r="I6" s="344">
        <v>-81.654349999999994</v>
      </c>
      <c r="J6" s="56" t="s">
        <v>8570</v>
      </c>
      <c r="K6" s="56" t="s">
        <v>8571</v>
      </c>
      <c r="L6" s="49" t="s">
        <v>8284</v>
      </c>
      <c r="M6" s="117" t="s">
        <v>2833</v>
      </c>
      <c r="N6" s="35" t="s">
        <v>1919</v>
      </c>
      <c r="O6" s="208"/>
      <c r="P6" s="216">
        <v>0</v>
      </c>
      <c r="Q6" s="443">
        <v>0</v>
      </c>
      <c r="R6" s="47"/>
      <c r="S6" s="36">
        <v>0</v>
      </c>
      <c r="T6" s="35"/>
      <c r="U6" s="34"/>
      <c r="V6" s="82" t="s">
        <v>1969</v>
      </c>
      <c r="W6" s="55" t="s">
        <v>2688</v>
      </c>
      <c r="X6" s="55" t="s">
        <v>3317</v>
      </c>
      <c r="Y6" s="157" t="s">
        <v>1919</v>
      </c>
      <c r="Z6" s="57" t="s">
        <v>1746</v>
      </c>
      <c r="AA6" s="55" t="s">
        <v>6966</v>
      </c>
      <c r="AB6" s="55">
        <v>1</v>
      </c>
      <c r="AC6" s="55" t="s">
        <v>2841</v>
      </c>
      <c r="AD6" s="89" t="s">
        <v>3181</v>
      </c>
      <c r="AE6" s="243">
        <v>16835</v>
      </c>
      <c r="AF6" s="157" t="s">
        <v>3901</v>
      </c>
      <c r="AG6" s="89" t="s">
        <v>6967</v>
      </c>
      <c r="AH6" s="58" t="s">
        <v>6968</v>
      </c>
      <c r="AI6" s="58" t="s">
        <v>6969</v>
      </c>
      <c r="AJ6" s="59" t="s">
        <v>4821</v>
      </c>
      <c r="AK6" s="56">
        <v>25.933666666666667</v>
      </c>
      <c r="AL6" s="56">
        <v>-81.654444444444451</v>
      </c>
      <c r="AM6" s="60">
        <v>42.546000000116777</v>
      </c>
      <c r="AN6" s="60">
        <v>30.973811349387802</v>
      </c>
      <c r="AO6" s="60">
        <v>52.626410722349299</v>
      </c>
    </row>
    <row r="7" spans="1:41" s="290" customFormat="1" x14ac:dyDescent="0.2">
      <c r="A7" s="45" t="s">
        <v>2439</v>
      </c>
      <c r="B7" s="42" t="s">
        <v>104</v>
      </c>
      <c r="C7" s="46"/>
      <c r="D7" s="35" t="s">
        <v>3695</v>
      </c>
      <c r="E7" s="34">
        <v>44258</v>
      </c>
      <c r="F7" s="347" t="s">
        <v>932</v>
      </c>
      <c r="G7" s="347" t="s">
        <v>133</v>
      </c>
      <c r="H7" s="344">
        <v>25.933783333333334</v>
      </c>
      <c r="I7" s="344">
        <v>-81.654349999999994</v>
      </c>
      <c r="J7" s="56" t="s">
        <v>8570</v>
      </c>
      <c r="K7" s="56" t="s">
        <v>8571</v>
      </c>
      <c r="L7" s="49" t="s">
        <v>8284</v>
      </c>
      <c r="M7" s="117" t="s">
        <v>2833</v>
      </c>
      <c r="N7" s="35" t="s">
        <v>1919</v>
      </c>
      <c r="O7" s="208"/>
      <c r="P7" s="216">
        <v>0</v>
      </c>
      <c r="Q7" s="443">
        <v>0</v>
      </c>
      <c r="R7" s="47"/>
      <c r="S7" s="36">
        <v>0</v>
      </c>
      <c r="T7" s="35"/>
      <c r="U7" s="34"/>
      <c r="V7" s="82" t="s">
        <v>1969</v>
      </c>
      <c r="W7" s="55" t="s">
        <v>2688</v>
      </c>
      <c r="X7" s="55" t="s">
        <v>3317</v>
      </c>
      <c r="Y7" s="157" t="s">
        <v>1919</v>
      </c>
      <c r="Z7" s="57" t="s">
        <v>1746</v>
      </c>
      <c r="AA7" s="55" t="s">
        <v>6966</v>
      </c>
      <c r="AB7" s="55">
        <v>1</v>
      </c>
      <c r="AC7" s="55" t="s">
        <v>2841</v>
      </c>
      <c r="AD7" s="89" t="s">
        <v>3181</v>
      </c>
      <c r="AE7" s="243">
        <v>16835</v>
      </c>
      <c r="AF7" s="157" t="s">
        <v>3901</v>
      </c>
      <c r="AG7" s="89" t="s">
        <v>6967</v>
      </c>
      <c r="AH7" s="58" t="s">
        <v>6968</v>
      </c>
      <c r="AI7" s="58" t="s">
        <v>6969</v>
      </c>
      <c r="AJ7" s="59" t="s">
        <v>4821</v>
      </c>
      <c r="AK7" s="56">
        <v>25.933666666666667</v>
      </c>
      <c r="AL7" s="56">
        <v>-81.654444444444451</v>
      </c>
      <c r="AM7" s="60">
        <v>42.546000000116777</v>
      </c>
      <c r="AN7" s="60">
        <v>30.973811349387802</v>
      </c>
      <c r="AO7" s="60">
        <v>52.626410722349299</v>
      </c>
    </row>
    <row r="8" spans="1:41" s="290" customFormat="1" x14ac:dyDescent="0.2">
      <c r="A8" s="45" t="s">
        <v>2439</v>
      </c>
      <c r="B8" s="42" t="s">
        <v>104</v>
      </c>
      <c r="C8" s="46"/>
      <c r="D8" s="35" t="s">
        <v>4327</v>
      </c>
      <c r="E8" s="34">
        <v>44619</v>
      </c>
      <c r="F8" s="347" t="s">
        <v>4307</v>
      </c>
      <c r="G8" s="347" t="s">
        <v>133</v>
      </c>
      <c r="H8" s="344">
        <v>25.933733333333333</v>
      </c>
      <c r="I8" s="344">
        <v>-81.654349999999994</v>
      </c>
      <c r="J8" s="56" t="s">
        <v>8572</v>
      </c>
      <c r="K8" s="56" t="s">
        <v>8571</v>
      </c>
      <c r="L8" s="49" t="s">
        <v>8284</v>
      </c>
      <c r="M8" s="117" t="s">
        <v>2833</v>
      </c>
      <c r="N8" s="35" t="s">
        <v>1919</v>
      </c>
      <c r="O8" s="207" t="s">
        <v>4308</v>
      </c>
      <c r="P8" s="216">
        <v>0</v>
      </c>
      <c r="Q8" s="443">
        <v>0</v>
      </c>
      <c r="R8" s="47"/>
      <c r="S8" s="36">
        <v>0</v>
      </c>
      <c r="T8" s="35"/>
      <c r="U8" s="34"/>
      <c r="V8" s="82" t="s">
        <v>1969</v>
      </c>
      <c r="W8" s="55" t="s">
        <v>2688</v>
      </c>
      <c r="X8" s="55" t="s">
        <v>3317</v>
      </c>
      <c r="Y8" s="157" t="s">
        <v>1919</v>
      </c>
      <c r="Z8" s="57" t="s">
        <v>1746</v>
      </c>
      <c r="AA8" s="55" t="s">
        <v>6966</v>
      </c>
      <c r="AB8" s="55">
        <v>1</v>
      </c>
      <c r="AC8" s="55" t="s">
        <v>2841</v>
      </c>
      <c r="AD8" s="89" t="s">
        <v>3181</v>
      </c>
      <c r="AE8" s="243">
        <v>16835</v>
      </c>
      <c r="AF8" s="157" t="s">
        <v>3901</v>
      </c>
      <c r="AG8" s="89" t="s">
        <v>6967</v>
      </c>
      <c r="AH8" s="58" t="s">
        <v>6968</v>
      </c>
      <c r="AI8" s="58" t="s">
        <v>6969</v>
      </c>
      <c r="AJ8" s="59" t="s">
        <v>4821</v>
      </c>
      <c r="AK8" s="56">
        <v>25.933666666666667</v>
      </c>
      <c r="AL8" s="56">
        <v>-81.654444444444451</v>
      </c>
      <c r="AM8" s="60">
        <v>24.311999999511471</v>
      </c>
      <c r="AN8" s="60">
        <v>30.973811349387802</v>
      </c>
      <c r="AO8" s="60">
        <v>39.375758195667935</v>
      </c>
    </row>
    <row r="9" spans="1:41" s="290" customFormat="1" x14ac:dyDescent="0.2">
      <c r="A9" s="45" t="s">
        <v>2439</v>
      </c>
      <c r="B9" s="42" t="s">
        <v>104</v>
      </c>
      <c r="C9" s="46"/>
      <c r="D9" s="35" t="s">
        <v>424</v>
      </c>
      <c r="E9" s="34">
        <v>44994</v>
      </c>
      <c r="F9" s="347" t="s">
        <v>930</v>
      </c>
      <c r="G9" s="347" t="s">
        <v>5331</v>
      </c>
      <c r="H9" s="344">
        <v>25.933766666666667</v>
      </c>
      <c r="I9" s="344">
        <v>-81.654333333333327</v>
      </c>
      <c r="J9" s="56" t="s">
        <v>6964</v>
      </c>
      <c r="K9" s="56" t="s">
        <v>6965</v>
      </c>
      <c r="L9" s="49" t="s">
        <v>8284</v>
      </c>
      <c r="M9" s="117" t="s">
        <v>2833</v>
      </c>
      <c r="N9" s="35" t="s">
        <v>1919</v>
      </c>
      <c r="O9" s="207" t="s">
        <v>5332</v>
      </c>
      <c r="P9" s="216">
        <v>0</v>
      </c>
      <c r="Q9" s="443">
        <v>0</v>
      </c>
      <c r="R9" s="47"/>
      <c r="S9" s="36">
        <v>0</v>
      </c>
      <c r="T9" s="35"/>
      <c r="U9" s="34"/>
      <c r="V9" s="82" t="s">
        <v>1969</v>
      </c>
      <c r="W9" s="55" t="s">
        <v>2688</v>
      </c>
      <c r="X9" s="55" t="s">
        <v>3317</v>
      </c>
      <c r="Y9" s="157" t="s">
        <v>1919</v>
      </c>
      <c r="Z9" s="57" t="s">
        <v>1746</v>
      </c>
      <c r="AA9" s="55" t="s">
        <v>6966</v>
      </c>
      <c r="AB9" s="55">
        <v>1</v>
      </c>
      <c r="AC9" s="55" t="s">
        <v>2841</v>
      </c>
      <c r="AD9" s="89" t="s">
        <v>3181</v>
      </c>
      <c r="AE9" s="243">
        <v>16835</v>
      </c>
      <c r="AF9" s="157" t="s">
        <v>3901</v>
      </c>
      <c r="AG9" s="89" t="s">
        <v>6967</v>
      </c>
      <c r="AH9" s="58" t="s">
        <v>6968</v>
      </c>
      <c r="AI9" s="58" t="s">
        <v>6969</v>
      </c>
      <c r="AJ9" s="59" t="s">
        <v>4821</v>
      </c>
      <c r="AK9" s="56">
        <v>25.933666666666667</v>
      </c>
      <c r="AL9" s="56">
        <v>-81.654444444444451</v>
      </c>
      <c r="AM9" s="60">
        <v>36.467999999915008</v>
      </c>
      <c r="AN9" s="60">
        <v>36.439778057554996</v>
      </c>
      <c r="AO9" s="60">
        <v>51.553588128060177</v>
      </c>
    </row>
    <row r="10" spans="1:41" s="290" customFormat="1" x14ac:dyDescent="0.2">
      <c r="A10" s="45" t="s">
        <v>2439</v>
      </c>
      <c r="B10" s="42" t="s">
        <v>104</v>
      </c>
      <c r="C10" s="46"/>
      <c r="D10" s="35" t="s">
        <v>5508</v>
      </c>
      <c r="E10" s="34">
        <v>45332</v>
      </c>
      <c r="F10" s="347" t="s">
        <v>930</v>
      </c>
      <c r="G10" s="347" t="s">
        <v>5331</v>
      </c>
      <c r="H10" s="344">
        <v>25.933766666666667</v>
      </c>
      <c r="I10" s="344">
        <v>-81.654333333333327</v>
      </c>
      <c r="J10" s="56" t="s">
        <v>6964</v>
      </c>
      <c r="K10" s="56" t="s">
        <v>6965</v>
      </c>
      <c r="L10" s="49" t="s">
        <v>8284</v>
      </c>
      <c r="M10" s="117" t="s">
        <v>2833</v>
      </c>
      <c r="N10" s="35" t="s">
        <v>1919</v>
      </c>
      <c r="O10" s="207" t="s">
        <v>5509</v>
      </c>
      <c r="P10" s="216">
        <v>0</v>
      </c>
      <c r="Q10" s="443">
        <v>0</v>
      </c>
      <c r="R10" s="47"/>
      <c r="S10" s="36">
        <v>0</v>
      </c>
      <c r="T10" s="35"/>
      <c r="U10" s="34"/>
      <c r="V10" s="82" t="s">
        <v>1969</v>
      </c>
      <c r="W10" s="55" t="s">
        <v>2688</v>
      </c>
      <c r="X10" s="55" t="s">
        <v>3317</v>
      </c>
      <c r="Y10" s="157" t="s">
        <v>1919</v>
      </c>
      <c r="Z10" s="57" t="s">
        <v>1746</v>
      </c>
      <c r="AA10" s="55" t="s">
        <v>6966</v>
      </c>
      <c r="AB10" s="55">
        <v>1</v>
      </c>
      <c r="AC10" s="55" t="s">
        <v>2841</v>
      </c>
      <c r="AD10" s="89" t="s">
        <v>3181</v>
      </c>
      <c r="AE10" s="243">
        <v>16835</v>
      </c>
      <c r="AF10" s="157" t="s">
        <v>3901</v>
      </c>
      <c r="AG10" s="89" t="s">
        <v>6967</v>
      </c>
      <c r="AH10" s="58" t="s">
        <v>6968</v>
      </c>
      <c r="AI10" s="58" t="s">
        <v>6969</v>
      </c>
      <c r="AJ10" s="59" t="s">
        <v>4821</v>
      </c>
      <c r="AK10" s="56">
        <v>25.933666666666667</v>
      </c>
      <c r="AL10" s="56">
        <v>-81.654444444444451</v>
      </c>
      <c r="AM10" s="60">
        <v>36.467999999915008</v>
      </c>
      <c r="AN10" s="60">
        <v>36.439778057554996</v>
      </c>
      <c r="AO10" s="60">
        <v>51.553588128060177</v>
      </c>
    </row>
    <row r="11" spans="1:41" s="290" customFormat="1" x14ac:dyDescent="0.2">
      <c r="A11" s="45" t="s">
        <v>2439</v>
      </c>
      <c r="B11" s="42" t="s">
        <v>104</v>
      </c>
      <c r="C11" s="46"/>
      <c r="D11" s="35" t="s">
        <v>6273</v>
      </c>
      <c r="E11" s="34">
        <v>45746</v>
      </c>
      <c r="F11" s="347" t="s">
        <v>930</v>
      </c>
      <c r="G11" s="347" t="s">
        <v>5331</v>
      </c>
      <c r="H11" s="344">
        <v>25.933766666666667</v>
      </c>
      <c r="I11" s="344">
        <v>-81.654333333333327</v>
      </c>
      <c r="J11" s="56" t="s">
        <v>6964</v>
      </c>
      <c r="K11" s="56" t="s">
        <v>6965</v>
      </c>
      <c r="L11" s="49" t="s">
        <v>8284</v>
      </c>
      <c r="M11" s="117" t="s">
        <v>2833</v>
      </c>
      <c r="N11" s="35" t="s">
        <v>1919</v>
      </c>
      <c r="O11" s="207" t="s">
        <v>6359</v>
      </c>
      <c r="P11" s="216">
        <v>0</v>
      </c>
      <c r="Q11" s="443">
        <v>0</v>
      </c>
      <c r="R11" s="47"/>
      <c r="S11" s="36">
        <v>0</v>
      </c>
      <c r="T11" s="35"/>
      <c r="U11" s="34" t="s">
        <v>6400</v>
      </c>
      <c r="V11" s="82" t="s">
        <v>1969</v>
      </c>
      <c r="W11" s="55" t="s">
        <v>2688</v>
      </c>
      <c r="X11" s="55" t="s">
        <v>3317</v>
      </c>
      <c r="Y11" s="157" t="s">
        <v>1919</v>
      </c>
      <c r="Z11" s="57" t="s">
        <v>1746</v>
      </c>
      <c r="AA11" s="55" t="s">
        <v>6966</v>
      </c>
      <c r="AB11" s="55">
        <v>1</v>
      </c>
      <c r="AC11" s="55" t="s">
        <v>2841</v>
      </c>
      <c r="AD11" s="89" t="s">
        <v>3181</v>
      </c>
      <c r="AE11" s="243">
        <v>16835</v>
      </c>
      <c r="AF11" s="157" t="s">
        <v>3901</v>
      </c>
      <c r="AG11" s="89" t="s">
        <v>6967</v>
      </c>
      <c r="AH11" s="58" t="s">
        <v>6968</v>
      </c>
      <c r="AI11" s="58" t="s">
        <v>6969</v>
      </c>
      <c r="AJ11" s="59" t="s">
        <v>4821</v>
      </c>
      <c r="AK11" s="56">
        <v>25.933666666666667</v>
      </c>
      <c r="AL11" s="56">
        <v>-81.654444444444451</v>
      </c>
      <c r="AM11" s="60">
        <v>36.467999999915008</v>
      </c>
      <c r="AN11" s="60">
        <v>36.439778057554996</v>
      </c>
      <c r="AO11" s="60">
        <v>51.553588128060177</v>
      </c>
    </row>
    <row r="12" spans="1:41" s="290" customFormat="1" x14ac:dyDescent="0.2">
      <c r="A12" s="45" t="s">
        <v>2439</v>
      </c>
      <c r="B12" s="42" t="s">
        <v>104</v>
      </c>
      <c r="C12" s="46" t="s">
        <v>473</v>
      </c>
      <c r="D12" s="35" t="s">
        <v>8506</v>
      </c>
      <c r="E12" s="34">
        <v>46118</v>
      </c>
      <c r="F12" s="347" t="s">
        <v>930</v>
      </c>
      <c r="G12" s="347" t="s">
        <v>5331</v>
      </c>
      <c r="H12" s="344">
        <v>25.933766666666667</v>
      </c>
      <c r="I12" s="344">
        <v>-81.654333333333327</v>
      </c>
      <c r="J12" s="56" t="s">
        <v>6964</v>
      </c>
      <c r="K12" s="56" t="s">
        <v>6965</v>
      </c>
      <c r="L12" s="49" t="s">
        <v>8284</v>
      </c>
      <c r="M12" s="117" t="s">
        <v>2833</v>
      </c>
      <c r="N12" s="35" t="s">
        <v>1919</v>
      </c>
      <c r="O12" s="207" t="s">
        <v>8507</v>
      </c>
      <c r="P12" s="216" t="s">
        <v>6005</v>
      </c>
      <c r="Q12" s="443">
        <v>0</v>
      </c>
      <c r="R12" s="47"/>
      <c r="S12" s="36">
        <v>0</v>
      </c>
      <c r="T12" s="35"/>
      <c r="U12" s="34" t="s">
        <v>6400</v>
      </c>
      <c r="V12" s="82" t="s">
        <v>1969</v>
      </c>
      <c r="W12" s="55" t="s">
        <v>2688</v>
      </c>
      <c r="X12" s="55" t="s">
        <v>3317</v>
      </c>
      <c r="Y12" s="157" t="s">
        <v>1919</v>
      </c>
      <c r="Z12" s="57" t="s">
        <v>1746</v>
      </c>
      <c r="AA12" s="55" t="s">
        <v>6966</v>
      </c>
      <c r="AB12" s="55">
        <v>1</v>
      </c>
      <c r="AC12" s="55" t="s">
        <v>2841</v>
      </c>
      <c r="AD12" s="89" t="s">
        <v>3181</v>
      </c>
      <c r="AE12" s="243">
        <v>16835</v>
      </c>
      <c r="AF12" s="157" t="s">
        <v>3901</v>
      </c>
      <c r="AG12" s="89" t="s">
        <v>6967</v>
      </c>
      <c r="AH12" s="58" t="s">
        <v>6968</v>
      </c>
      <c r="AI12" s="58" t="s">
        <v>6969</v>
      </c>
      <c r="AJ12" s="59" t="s">
        <v>4821</v>
      </c>
      <c r="AK12" s="56">
        <v>25.933666666666667</v>
      </c>
      <c r="AL12" s="56">
        <v>-81.654444444444451</v>
      </c>
      <c r="AM12" s="60">
        <v>36.467999999915008</v>
      </c>
      <c r="AN12" s="60">
        <v>36.439778057554996</v>
      </c>
      <c r="AO12" s="60">
        <v>51.553588128060177</v>
      </c>
    </row>
    <row r="13" spans="1:41" s="290" customFormat="1" x14ac:dyDescent="0.2">
      <c r="A13" s="45" t="s">
        <v>2440</v>
      </c>
      <c r="B13" s="42" t="s">
        <v>98</v>
      </c>
      <c r="C13" s="46"/>
      <c r="D13" s="35" t="s">
        <v>1119</v>
      </c>
      <c r="E13" s="34">
        <v>38869</v>
      </c>
      <c r="F13" s="347" t="s">
        <v>132</v>
      </c>
      <c r="G13" s="347" t="s">
        <v>133</v>
      </c>
      <c r="H13" s="344">
        <v>25.934049999999999</v>
      </c>
      <c r="I13" s="344">
        <v>-81.654349999999994</v>
      </c>
      <c r="J13" s="56" t="s">
        <v>6970</v>
      </c>
      <c r="K13" s="56" t="s">
        <v>8571</v>
      </c>
      <c r="L13" s="49" t="s">
        <v>1964</v>
      </c>
      <c r="M13" s="120"/>
      <c r="N13" s="35" t="s">
        <v>364</v>
      </c>
      <c r="O13" s="203" t="s">
        <v>1969</v>
      </c>
      <c r="P13" s="216" t="s">
        <v>1969</v>
      </c>
      <c r="Q13" s="443">
        <v>0</v>
      </c>
      <c r="R13" s="47"/>
      <c r="S13" s="36">
        <v>0</v>
      </c>
      <c r="T13" s="35"/>
      <c r="U13" s="34"/>
      <c r="V13" s="82">
        <v>0</v>
      </c>
      <c r="W13" s="55" t="s">
        <v>2688</v>
      </c>
      <c r="X13" s="55" t="s">
        <v>3317</v>
      </c>
      <c r="Y13" s="157">
        <v>0</v>
      </c>
      <c r="Z13" s="57" t="s">
        <v>1746</v>
      </c>
      <c r="AA13" s="55" t="s">
        <v>6987</v>
      </c>
      <c r="AB13" s="55">
        <v>2</v>
      </c>
      <c r="AC13" s="55" t="s">
        <v>2841</v>
      </c>
      <c r="AD13" s="89" t="s">
        <v>3181</v>
      </c>
      <c r="AE13" s="243">
        <v>16840</v>
      </c>
      <c r="AF13" s="157" t="s">
        <v>3901</v>
      </c>
      <c r="AG13" s="89" t="s">
        <v>6973</v>
      </c>
      <c r="AH13" s="58" t="s">
        <v>6974</v>
      </c>
      <c r="AI13" s="58" t="s">
        <v>6975</v>
      </c>
      <c r="AJ13" s="59" t="s">
        <v>4822</v>
      </c>
      <c r="AK13" s="56">
        <v>25.934027777777779</v>
      </c>
      <c r="AL13" s="56">
        <v>-81.654666666666671</v>
      </c>
      <c r="AM13" s="60">
        <v>8.1039999994052891</v>
      </c>
      <c r="AN13" s="60">
        <v>103.85336745517667</v>
      </c>
      <c r="AO13" s="60">
        <v>104.16907769472814</v>
      </c>
    </row>
    <row r="14" spans="1:41" s="290" customFormat="1" x14ac:dyDescent="0.2">
      <c r="A14" s="45" t="s">
        <v>2440</v>
      </c>
      <c r="B14" s="42" t="s">
        <v>98</v>
      </c>
      <c r="C14" s="46"/>
      <c r="D14" s="35" t="s">
        <v>899</v>
      </c>
      <c r="E14" s="34">
        <v>42852</v>
      </c>
      <c r="F14" s="347" t="s">
        <v>132</v>
      </c>
      <c r="G14" s="347" t="s">
        <v>133</v>
      </c>
      <c r="H14" s="344">
        <v>25.934049999999999</v>
      </c>
      <c r="I14" s="344">
        <v>-81.654349999999994</v>
      </c>
      <c r="J14" s="56" t="s">
        <v>6970</v>
      </c>
      <c r="K14" s="56" t="s">
        <v>8571</v>
      </c>
      <c r="L14" s="49" t="s">
        <v>388</v>
      </c>
      <c r="M14" s="120"/>
      <c r="N14" s="35" t="s">
        <v>387</v>
      </c>
      <c r="O14" s="203" t="s">
        <v>926</v>
      </c>
      <c r="P14" s="216" t="s">
        <v>927</v>
      </c>
      <c r="Q14" s="443">
        <v>0</v>
      </c>
      <c r="R14" s="47"/>
      <c r="S14" s="36">
        <v>0</v>
      </c>
      <c r="T14" s="35"/>
      <c r="U14" s="34"/>
      <c r="V14" s="82">
        <v>0</v>
      </c>
      <c r="W14" s="55" t="s">
        <v>2688</v>
      </c>
      <c r="X14" s="55" t="s">
        <v>3317</v>
      </c>
      <c r="Y14" s="157" t="s">
        <v>387</v>
      </c>
      <c r="Z14" s="57" t="s">
        <v>1746</v>
      </c>
      <c r="AA14" s="55" t="s">
        <v>6982</v>
      </c>
      <c r="AB14" s="55">
        <v>2</v>
      </c>
      <c r="AC14" s="55" t="s">
        <v>2841</v>
      </c>
      <c r="AD14" s="89" t="s">
        <v>3181</v>
      </c>
      <c r="AE14" s="243">
        <v>16840</v>
      </c>
      <c r="AF14" s="157" t="s">
        <v>3901</v>
      </c>
      <c r="AG14" s="89" t="s">
        <v>6973</v>
      </c>
      <c r="AH14" s="58" t="s">
        <v>6974</v>
      </c>
      <c r="AI14" s="58" t="s">
        <v>6975</v>
      </c>
      <c r="AJ14" s="59" t="s">
        <v>4822</v>
      </c>
      <c r="AK14" s="56">
        <v>25.934027777777779</v>
      </c>
      <c r="AL14" s="56">
        <v>-81.654666666666671</v>
      </c>
      <c r="AM14" s="60">
        <v>8.1039999994052891</v>
      </c>
      <c r="AN14" s="60">
        <v>103.85336745517667</v>
      </c>
      <c r="AO14" s="60">
        <v>104.16907769472814</v>
      </c>
    </row>
    <row r="15" spans="1:41" s="290" customFormat="1" x14ac:dyDescent="0.2">
      <c r="A15" s="45" t="s">
        <v>2440</v>
      </c>
      <c r="B15" s="42" t="s">
        <v>98</v>
      </c>
      <c r="C15" s="46"/>
      <c r="D15" s="35" t="s">
        <v>424</v>
      </c>
      <c r="E15" s="34">
        <v>43481</v>
      </c>
      <c r="F15" s="347" t="s">
        <v>132</v>
      </c>
      <c r="G15" s="347" t="s">
        <v>2446</v>
      </c>
      <c r="H15" s="344">
        <v>25.934049999999999</v>
      </c>
      <c r="I15" s="344">
        <v>-81.654316666666674</v>
      </c>
      <c r="J15" s="56" t="s">
        <v>6970</v>
      </c>
      <c r="K15" s="56" t="s">
        <v>6971</v>
      </c>
      <c r="L15" s="49" t="s">
        <v>2443</v>
      </c>
      <c r="M15" s="117" t="s">
        <v>2833</v>
      </c>
      <c r="N15" s="35" t="s">
        <v>427</v>
      </c>
      <c r="O15" s="203" t="s">
        <v>1969</v>
      </c>
      <c r="P15" s="216">
        <v>0</v>
      </c>
      <c r="Q15" s="443">
        <v>0</v>
      </c>
      <c r="R15" s="47"/>
      <c r="S15" s="36">
        <v>0</v>
      </c>
      <c r="T15" s="35"/>
      <c r="U15" s="34"/>
      <c r="V15" s="82" t="s">
        <v>1969</v>
      </c>
      <c r="W15" s="55" t="s">
        <v>2688</v>
      </c>
      <c r="X15" s="55" t="s">
        <v>3317</v>
      </c>
      <c r="Y15" s="157" t="s">
        <v>427</v>
      </c>
      <c r="Z15" s="57" t="s">
        <v>1746</v>
      </c>
      <c r="AA15" s="55" t="s">
        <v>7125</v>
      </c>
      <c r="AB15" s="55">
        <v>2</v>
      </c>
      <c r="AC15" s="55" t="s">
        <v>2841</v>
      </c>
      <c r="AD15" s="89" t="s">
        <v>3181</v>
      </c>
      <c r="AE15" s="243">
        <v>16840</v>
      </c>
      <c r="AF15" s="157" t="s">
        <v>3901</v>
      </c>
      <c r="AG15" s="89" t="s">
        <v>6973</v>
      </c>
      <c r="AH15" s="58" t="s">
        <v>6974</v>
      </c>
      <c r="AI15" s="58" t="s">
        <v>6975</v>
      </c>
      <c r="AJ15" s="59" t="s">
        <v>4822</v>
      </c>
      <c r="AK15" s="56">
        <v>25.934027777777779</v>
      </c>
      <c r="AL15" s="56">
        <v>-81.654666666666671</v>
      </c>
      <c r="AM15" s="60">
        <v>8.1039999994052891</v>
      </c>
      <c r="AN15" s="60">
        <v>114.78530086685049</v>
      </c>
      <c r="AO15" s="60">
        <v>115.07102203023901</v>
      </c>
    </row>
    <row r="16" spans="1:41" s="290" customFormat="1" x14ac:dyDescent="0.2">
      <c r="A16" s="45" t="s">
        <v>2440</v>
      </c>
      <c r="B16" s="42" t="s">
        <v>98</v>
      </c>
      <c r="C16" s="46"/>
      <c r="D16" s="35" t="s">
        <v>2857</v>
      </c>
      <c r="E16" s="34">
        <v>43853</v>
      </c>
      <c r="F16" s="347" t="s">
        <v>132</v>
      </c>
      <c r="G16" s="347" t="s">
        <v>2446</v>
      </c>
      <c r="H16" s="344">
        <v>25.934049999999999</v>
      </c>
      <c r="I16" s="344">
        <v>-81.654316666666674</v>
      </c>
      <c r="J16" s="56" t="s">
        <v>6970</v>
      </c>
      <c r="K16" s="56" t="s">
        <v>6971</v>
      </c>
      <c r="L16" s="49" t="s">
        <v>3302</v>
      </c>
      <c r="M16" s="117" t="s">
        <v>2833</v>
      </c>
      <c r="N16" s="35" t="s">
        <v>448</v>
      </c>
      <c r="O16" s="203"/>
      <c r="P16" s="216">
        <v>0</v>
      </c>
      <c r="Q16" s="443">
        <v>0</v>
      </c>
      <c r="R16" s="47"/>
      <c r="S16" s="36">
        <v>0</v>
      </c>
      <c r="T16" s="35" t="s">
        <v>3310</v>
      </c>
      <c r="U16" s="34"/>
      <c r="V16" s="82" t="s">
        <v>1969</v>
      </c>
      <c r="W16" s="55" t="s">
        <v>2688</v>
      </c>
      <c r="X16" s="55" t="s">
        <v>3317</v>
      </c>
      <c r="Y16" s="157" t="s">
        <v>448</v>
      </c>
      <c r="Z16" s="57" t="s">
        <v>1746</v>
      </c>
      <c r="AA16" s="55" t="s">
        <v>6972</v>
      </c>
      <c r="AB16" s="55">
        <v>2</v>
      </c>
      <c r="AC16" s="55" t="s">
        <v>2841</v>
      </c>
      <c r="AD16" s="89" t="s">
        <v>3181</v>
      </c>
      <c r="AE16" s="243">
        <v>16840</v>
      </c>
      <c r="AF16" s="157" t="s">
        <v>3901</v>
      </c>
      <c r="AG16" s="89" t="s">
        <v>6973</v>
      </c>
      <c r="AH16" s="58" t="s">
        <v>6974</v>
      </c>
      <c r="AI16" s="58" t="s">
        <v>6975</v>
      </c>
      <c r="AJ16" s="59" t="s">
        <v>4822</v>
      </c>
      <c r="AK16" s="56">
        <v>25.934027777777779</v>
      </c>
      <c r="AL16" s="56">
        <v>-81.654666666666671</v>
      </c>
      <c r="AM16" s="60">
        <v>8.1039999994052891</v>
      </c>
      <c r="AN16" s="60">
        <v>114.78530086685049</v>
      </c>
      <c r="AO16" s="60">
        <v>115.07102203023901</v>
      </c>
    </row>
    <row r="17" spans="1:41" s="290" customFormat="1" x14ac:dyDescent="0.2">
      <c r="A17" s="45" t="s">
        <v>2440</v>
      </c>
      <c r="B17" s="42" t="s">
        <v>98</v>
      </c>
      <c r="C17" s="46"/>
      <c r="D17" s="35" t="s">
        <v>3695</v>
      </c>
      <c r="E17" s="34">
        <v>44258</v>
      </c>
      <c r="F17" s="347" t="s">
        <v>132</v>
      </c>
      <c r="G17" s="347" t="s">
        <v>2446</v>
      </c>
      <c r="H17" s="344">
        <v>25.934049999999999</v>
      </c>
      <c r="I17" s="344">
        <v>-81.654316666666674</v>
      </c>
      <c r="J17" s="56" t="s">
        <v>6970</v>
      </c>
      <c r="K17" s="56" t="s">
        <v>6971</v>
      </c>
      <c r="L17" s="49" t="s">
        <v>3302</v>
      </c>
      <c r="M17" s="117" t="s">
        <v>2833</v>
      </c>
      <c r="N17" s="35" t="s">
        <v>448</v>
      </c>
      <c r="O17" s="203"/>
      <c r="P17" s="216">
        <v>0</v>
      </c>
      <c r="Q17" s="443">
        <v>0</v>
      </c>
      <c r="R17" s="47"/>
      <c r="S17" s="36">
        <v>0</v>
      </c>
      <c r="T17" s="35"/>
      <c r="U17" s="34"/>
      <c r="V17" s="82" t="s">
        <v>1969</v>
      </c>
      <c r="W17" s="55" t="s">
        <v>2688</v>
      </c>
      <c r="X17" s="55" t="s">
        <v>3317</v>
      </c>
      <c r="Y17" s="157" t="s">
        <v>448</v>
      </c>
      <c r="Z17" s="57" t="s">
        <v>1746</v>
      </c>
      <c r="AA17" s="55" t="s">
        <v>6972</v>
      </c>
      <c r="AB17" s="55">
        <v>2</v>
      </c>
      <c r="AC17" s="55" t="s">
        <v>2841</v>
      </c>
      <c r="AD17" s="89" t="s">
        <v>3181</v>
      </c>
      <c r="AE17" s="243">
        <v>16840</v>
      </c>
      <c r="AF17" s="157" t="s">
        <v>3901</v>
      </c>
      <c r="AG17" s="89" t="s">
        <v>6973</v>
      </c>
      <c r="AH17" s="58" t="s">
        <v>6974</v>
      </c>
      <c r="AI17" s="58" t="s">
        <v>6975</v>
      </c>
      <c r="AJ17" s="59" t="s">
        <v>4822</v>
      </c>
      <c r="AK17" s="56">
        <v>25.934027777777779</v>
      </c>
      <c r="AL17" s="56">
        <v>-81.654666666666671</v>
      </c>
      <c r="AM17" s="60">
        <v>8.1039999994052891</v>
      </c>
      <c r="AN17" s="60">
        <v>114.78530086685049</v>
      </c>
      <c r="AO17" s="60">
        <v>115.07102203023901</v>
      </c>
    </row>
    <row r="18" spans="1:41" s="290" customFormat="1" x14ac:dyDescent="0.2">
      <c r="A18" s="45" t="s">
        <v>2440</v>
      </c>
      <c r="B18" s="42" t="s">
        <v>98</v>
      </c>
      <c r="C18" s="46"/>
      <c r="D18" s="35" t="s">
        <v>4327</v>
      </c>
      <c r="E18" s="34">
        <v>44619</v>
      </c>
      <c r="F18" s="347" t="s">
        <v>132</v>
      </c>
      <c r="G18" s="347" t="s">
        <v>2446</v>
      </c>
      <c r="H18" s="344">
        <v>25.934049999999999</v>
      </c>
      <c r="I18" s="344">
        <v>-81.654316666666674</v>
      </c>
      <c r="J18" s="56" t="s">
        <v>6970</v>
      </c>
      <c r="K18" s="56" t="s">
        <v>6971</v>
      </c>
      <c r="L18" s="49" t="s">
        <v>3302</v>
      </c>
      <c r="M18" s="117" t="s">
        <v>2833</v>
      </c>
      <c r="N18" s="35" t="s">
        <v>448</v>
      </c>
      <c r="O18" s="240" t="s">
        <v>4309</v>
      </c>
      <c r="P18" s="216">
        <v>0</v>
      </c>
      <c r="Q18" s="443">
        <v>0</v>
      </c>
      <c r="R18" s="47"/>
      <c r="S18" s="36">
        <v>0</v>
      </c>
      <c r="T18" s="35"/>
      <c r="U18" s="34"/>
      <c r="V18" s="82" t="s">
        <v>1969</v>
      </c>
      <c r="W18" s="55" t="s">
        <v>2688</v>
      </c>
      <c r="X18" s="55" t="s">
        <v>3317</v>
      </c>
      <c r="Y18" s="157" t="s">
        <v>448</v>
      </c>
      <c r="Z18" s="57" t="s">
        <v>1746</v>
      </c>
      <c r="AA18" s="55" t="s">
        <v>6972</v>
      </c>
      <c r="AB18" s="55">
        <v>2</v>
      </c>
      <c r="AC18" s="55" t="s">
        <v>2841</v>
      </c>
      <c r="AD18" s="89" t="s">
        <v>3181</v>
      </c>
      <c r="AE18" s="243">
        <v>16840</v>
      </c>
      <c r="AF18" s="157" t="s">
        <v>3901</v>
      </c>
      <c r="AG18" s="89" t="s">
        <v>6973</v>
      </c>
      <c r="AH18" s="58" t="s">
        <v>6974</v>
      </c>
      <c r="AI18" s="58" t="s">
        <v>6975</v>
      </c>
      <c r="AJ18" s="59" t="s">
        <v>4822</v>
      </c>
      <c r="AK18" s="56">
        <v>25.934027777777779</v>
      </c>
      <c r="AL18" s="56">
        <v>-81.654666666666671</v>
      </c>
      <c r="AM18" s="60">
        <v>8.1039999994052891</v>
      </c>
      <c r="AN18" s="60">
        <v>114.78530086685049</v>
      </c>
      <c r="AO18" s="60">
        <v>115.07102203023901</v>
      </c>
    </row>
    <row r="19" spans="1:41" s="290" customFormat="1" x14ac:dyDescent="0.2">
      <c r="A19" s="45" t="s">
        <v>2440</v>
      </c>
      <c r="B19" s="42" t="s">
        <v>98</v>
      </c>
      <c r="C19" s="46"/>
      <c r="D19" s="35" t="s">
        <v>424</v>
      </c>
      <c r="E19" s="34">
        <v>44994</v>
      </c>
      <c r="F19" s="347" t="s">
        <v>132</v>
      </c>
      <c r="G19" s="347" t="s">
        <v>2446</v>
      </c>
      <c r="H19" s="344">
        <v>25.934049999999999</v>
      </c>
      <c r="I19" s="344">
        <v>-81.654316666666674</v>
      </c>
      <c r="J19" s="56" t="s">
        <v>6970</v>
      </c>
      <c r="K19" s="56" t="s">
        <v>6971</v>
      </c>
      <c r="L19" s="49" t="s">
        <v>3302</v>
      </c>
      <c r="M19" s="117" t="s">
        <v>2833</v>
      </c>
      <c r="N19" s="35" t="s">
        <v>448</v>
      </c>
      <c r="O19" s="240" t="s">
        <v>5333</v>
      </c>
      <c r="P19" s="216">
        <v>0</v>
      </c>
      <c r="Q19" s="443">
        <v>0</v>
      </c>
      <c r="R19" s="47"/>
      <c r="S19" s="36">
        <v>0</v>
      </c>
      <c r="T19" s="35"/>
      <c r="U19" s="34"/>
      <c r="V19" s="82" t="s">
        <v>1969</v>
      </c>
      <c r="W19" s="55" t="s">
        <v>2688</v>
      </c>
      <c r="X19" s="55" t="s">
        <v>3317</v>
      </c>
      <c r="Y19" s="157" t="s">
        <v>448</v>
      </c>
      <c r="Z19" s="57" t="s">
        <v>1746</v>
      </c>
      <c r="AA19" s="55" t="s">
        <v>6972</v>
      </c>
      <c r="AB19" s="55">
        <v>2</v>
      </c>
      <c r="AC19" s="55" t="s">
        <v>2841</v>
      </c>
      <c r="AD19" s="89" t="s">
        <v>3181</v>
      </c>
      <c r="AE19" s="243">
        <v>16840</v>
      </c>
      <c r="AF19" s="157" t="s">
        <v>3901</v>
      </c>
      <c r="AG19" s="89" t="s">
        <v>6973</v>
      </c>
      <c r="AH19" s="58" t="s">
        <v>6974</v>
      </c>
      <c r="AI19" s="58" t="s">
        <v>6975</v>
      </c>
      <c r="AJ19" s="59" t="s">
        <v>4822</v>
      </c>
      <c r="AK19" s="56">
        <v>25.934027777777779</v>
      </c>
      <c r="AL19" s="56">
        <v>-81.654666666666671</v>
      </c>
      <c r="AM19" s="60">
        <v>8.1039999994052891</v>
      </c>
      <c r="AN19" s="60">
        <v>114.78530086685049</v>
      </c>
      <c r="AO19" s="60">
        <v>115.07102203023901</v>
      </c>
    </row>
    <row r="20" spans="1:41" s="290" customFormat="1" x14ac:dyDescent="0.2">
      <c r="A20" s="45" t="s">
        <v>2440</v>
      </c>
      <c r="B20" s="42" t="s">
        <v>98</v>
      </c>
      <c r="C20" s="46"/>
      <c r="D20" s="35" t="s">
        <v>5508</v>
      </c>
      <c r="E20" s="34">
        <v>45332</v>
      </c>
      <c r="F20" s="347" t="s">
        <v>132</v>
      </c>
      <c r="G20" s="347" t="s">
        <v>2446</v>
      </c>
      <c r="H20" s="344">
        <v>25.934049999999999</v>
      </c>
      <c r="I20" s="344">
        <v>-81.654316666666674</v>
      </c>
      <c r="J20" s="56" t="s">
        <v>6970</v>
      </c>
      <c r="K20" s="56" t="s">
        <v>6971</v>
      </c>
      <c r="L20" s="49" t="s">
        <v>3302</v>
      </c>
      <c r="M20" s="117" t="s">
        <v>2833</v>
      </c>
      <c r="N20" s="35" t="s">
        <v>448</v>
      </c>
      <c r="O20" s="240" t="s">
        <v>5510</v>
      </c>
      <c r="P20" s="216">
        <v>0</v>
      </c>
      <c r="Q20" s="443">
        <v>0</v>
      </c>
      <c r="R20" s="47"/>
      <c r="S20" s="36">
        <v>0</v>
      </c>
      <c r="T20" s="35"/>
      <c r="U20" s="34"/>
      <c r="V20" s="82" t="s">
        <v>1969</v>
      </c>
      <c r="W20" s="55" t="s">
        <v>2688</v>
      </c>
      <c r="X20" s="55" t="s">
        <v>3317</v>
      </c>
      <c r="Y20" s="157" t="s">
        <v>448</v>
      </c>
      <c r="Z20" s="57" t="s">
        <v>1746</v>
      </c>
      <c r="AA20" s="55" t="s">
        <v>6972</v>
      </c>
      <c r="AB20" s="55">
        <v>2</v>
      </c>
      <c r="AC20" s="55" t="s">
        <v>2841</v>
      </c>
      <c r="AD20" s="89" t="s">
        <v>3181</v>
      </c>
      <c r="AE20" s="243">
        <v>16840</v>
      </c>
      <c r="AF20" s="157" t="s">
        <v>3901</v>
      </c>
      <c r="AG20" s="89" t="s">
        <v>6973</v>
      </c>
      <c r="AH20" s="58" t="s">
        <v>6974</v>
      </c>
      <c r="AI20" s="58" t="s">
        <v>6975</v>
      </c>
      <c r="AJ20" s="59" t="s">
        <v>4822</v>
      </c>
      <c r="AK20" s="56">
        <v>25.934027777777779</v>
      </c>
      <c r="AL20" s="56">
        <v>-81.654666666666671</v>
      </c>
      <c r="AM20" s="60">
        <v>8.1039999994052891</v>
      </c>
      <c r="AN20" s="60">
        <v>114.78530086685049</v>
      </c>
      <c r="AO20" s="60">
        <v>115.07102203023901</v>
      </c>
    </row>
    <row r="21" spans="1:41" s="290" customFormat="1" x14ac:dyDescent="0.2">
      <c r="A21" s="45" t="s">
        <v>2440</v>
      </c>
      <c r="B21" s="42" t="s">
        <v>98</v>
      </c>
      <c r="C21" s="46"/>
      <c r="D21" s="35" t="s">
        <v>6273</v>
      </c>
      <c r="E21" s="34">
        <v>45746</v>
      </c>
      <c r="F21" s="347" t="s">
        <v>132</v>
      </c>
      <c r="G21" s="347" t="s">
        <v>2446</v>
      </c>
      <c r="H21" s="344">
        <v>25.934049999999999</v>
      </c>
      <c r="I21" s="344">
        <v>-81.654316666666674</v>
      </c>
      <c r="J21" s="56" t="s">
        <v>6970</v>
      </c>
      <c r="K21" s="56" t="s">
        <v>6971</v>
      </c>
      <c r="L21" s="49" t="s">
        <v>3302</v>
      </c>
      <c r="M21" s="117" t="s">
        <v>2833</v>
      </c>
      <c r="N21" s="35" t="s">
        <v>448</v>
      </c>
      <c r="O21" s="240" t="s">
        <v>6360</v>
      </c>
      <c r="P21" s="216">
        <v>0</v>
      </c>
      <c r="Q21" s="443">
        <v>0</v>
      </c>
      <c r="R21" s="47"/>
      <c r="S21" s="36">
        <v>0</v>
      </c>
      <c r="T21" s="35"/>
      <c r="U21" s="34" t="s">
        <v>6401</v>
      </c>
      <c r="V21" s="82" t="s">
        <v>1969</v>
      </c>
      <c r="W21" s="55" t="s">
        <v>2688</v>
      </c>
      <c r="X21" s="55" t="s">
        <v>3317</v>
      </c>
      <c r="Y21" s="157" t="s">
        <v>448</v>
      </c>
      <c r="Z21" s="57" t="s">
        <v>1746</v>
      </c>
      <c r="AA21" s="55" t="s">
        <v>6972</v>
      </c>
      <c r="AB21" s="55">
        <v>2</v>
      </c>
      <c r="AC21" s="55" t="s">
        <v>2841</v>
      </c>
      <c r="AD21" s="89" t="s">
        <v>3181</v>
      </c>
      <c r="AE21" s="243">
        <v>16840</v>
      </c>
      <c r="AF21" s="157" t="s">
        <v>3901</v>
      </c>
      <c r="AG21" s="89" t="s">
        <v>6973</v>
      </c>
      <c r="AH21" s="58" t="s">
        <v>6974</v>
      </c>
      <c r="AI21" s="58" t="s">
        <v>6975</v>
      </c>
      <c r="AJ21" s="59" t="s">
        <v>4822</v>
      </c>
      <c r="AK21" s="56">
        <v>25.934027777777779</v>
      </c>
      <c r="AL21" s="56">
        <v>-81.654666666666671</v>
      </c>
      <c r="AM21" s="60">
        <v>8.1039999994052891</v>
      </c>
      <c r="AN21" s="60">
        <v>114.78530086685049</v>
      </c>
      <c r="AO21" s="60">
        <v>115.07102203023901</v>
      </c>
    </row>
    <row r="22" spans="1:41" s="290" customFormat="1" x14ac:dyDescent="0.2">
      <c r="A22" s="45" t="s">
        <v>2440</v>
      </c>
      <c r="B22" s="42" t="s">
        <v>98</v>
      </c>
      <c r="C22" s="46" t="s">
        <v>473</v>
      </c>
      <c r="D22" s="35" t="s">
        <v>8506</v>
      </c>
      <c r="E22" s="34">
        <v>46118</v>
      </c>
      <c r="F22" s="347" t="s">
        <v>132</v>
      </c>
      <c r="G22" s="347" t="s">
        <v>2446</v>
      </c>
      <c r="H22" s="344">
        <v>25.934049999999999</v>
      </c>
      <c r="I22" s="344">
        <v>-81.654316666666674</v>
      </c>
      <c r="J22" s="56" t="s">
        <v>6970</v>
      </c>
      <c r="K22" s="56" t="s">
        <v>6971</v>
      </c>
      <c r="L22" s="49" t="s">
        <v>8509</v>
      </c>
      <c r="M22" s="117" t="s">
        <v>2833</v>
      </c>
      <c r="N22" s="35" t="s">
        <v>448</v>
      </c>
      <c r="O22" s="240" t="s">
        <v>8508</v>
      </c>
      <c r="P22" s="216" t="s">
        <v>6005</v>
      </c>
      <c r="Q22" s="443">
        <v>0</v>
      </c>
      <c r="R22" s="47"/>
      <c r="S22" s="36">
        <v>0</v>
      </c>
      <c r="T22" s="35"/>
      <c r="U22" s="34" t="s">
        <v>6401</v>
      </c>
      <c r="V22" s="82" t="s">
        <v>1969</v>
      </c>
      <c r="W22" s="55" t="s">
        <v>2688</v>
      </c>
      <c r="X22" s="55" t="s">
        <v>3317</v>
      </c>
      <c r="Y22" s="157" t="s">
        <v>448</v>
      </c>
      <c r="Z22" s="57" t="s">
        <v>1746</v>
      </c>
      <c r="AA22" s="55" t="s">
        <v>6972</v>
      </c>
      <c r="AB22" s="55">
        <v>2</v>
      </c>
      <c r="AC22" s="55" t="s">
        <v>2841</v>
      </c>
      <c r="AD22" s="89" t="s">
        <v>3181</v>
      </c>
      <c r="AE22" s="243">
        <v>16840</v>
      </c>
      <c r="AF22" s="157" t="s">
        <v>3901</v>
      </c>
      <c r="AG22" s="89" t="s">
        <v>6973</v>
      </c>
      <c r="AH22" s="58" t="s">
        <v>6974</v>
      </c>
      <c r="AI22" s="58" t="s">
        <v>6975</v>
      </c>
      <c r="AJ22" s="59" t="s">
        <v>4822</v>
      </c>
      <c r="AK22" s="56">
        <v>25.934027777777779</v>
      </c>
      <c r="AL22" s="56">
        <v>-81.654666666666671</v>
      </c>
      <c r="AM22" s="60">
        <v>8.1039999994052891</v>
      </c>
      <c r="AN22" s="60">
        <v>114.78530086685049</v>
      </c>
      <c r="AO22" s="60">
        <v>115.07102203023901</v>
      </c>
    </row>
    <row r="23" spans="1:41" s="290" customFormat="1" x14ac:dyDescent="0.2">
      <c r="A23" s="45" t="s">
        <v>2442</v>
      </c>
      <c r="B23" s="42" t="s">
        <v>100</v>
      </c>
      <c r="C23" s="46"/>
      <c r="D23" s="35" t="s">
        <v>1119</v>
      </c>
      <c r="E23" s="34">
        <v>38869</v>
      </c>
      <c r="F23" s="347" t="s">
        <v>136</v>
      </c>
      <c r="G23" s="347" t="s">
        <v>137</v>
      </c>
      <c r="H23" s="344">
        <v>25.93375</v>
      </c>
      <c r="I23" s="344">
        <v>-81.65506666666667</v>
      </c>
      <c r="J23" s="56" t="s">
        <v>8568</v>
      </c>
      <c r="K23" s="56" t="s">
        <v>8573</v>
      </c>
      <c r="L23" s="49" t="s">
        <v>2447</v>
      </c>
      <c r="M23" s="120"/>
      <c r="N23" s="35" t="s">
        <v>364</v>
      </c>
      <c r="O23" s="203" t="s">
        <v>1969</v>
      </c>
      <c r="P23" s="216" t="s">
        <v>1969</v>
      </c>
      <c r="Q23" s="443">
        <v>0</v>
      </c>
      <c r="R23" s="47"/>
      <c r="S23" s="36">
        <v>0</v>
      </c>
      <c r="T23" s="35"/>
      <c r="U23" s="34"/>
      <c r="V23" s="82">
        <v>0</v>
      </c>
      <c r="W23" s="55" t="s">
        <v>2688</v>
      </c>
      <c r="X23" s="55" t="s">
        <v>3317</v>
      </c>
      <c r="Y23" s="157">
        <v>0</v>
      </c>
      <c r="Z23" s="57" t="s">
        <v>1746</v>
      </c>
      <c r="AA23" s="55" t="s">
        <v>6987</v>
      </c>
      <c r="AB23" s="55">
        <v>3</v>
      </c>
      <c r="AC23" s="55" t="s">
        <v>2841</v>
      </c>
      <c r="AD23" s="89" t="s">
        <v>3181</v>
      </c>
      <c r="AE23" s="243">
        <v>16845</v>
      </c>
      <c r="AF23" s="157">
        <v>0</v>
      </c>
      <c r="AG23" s="89" t="s">
        <v>6977</v>
      </c>
      <c r="AH23" s="58" t="s">
        <v>6978</v>
      </c>
      <c r="AI23" s="58" t="s">
        <v>6979</v>
      </c>
      <c r="AJ23" s="59" t="s">
        <v>5612</v>
      </c>
      <c r="AK23" s="56">
        <v>25.933583333333335</v>
      </c>
      <c r="AL23" s="56">
        <v>-81.655027777777775</v>
      </c>
      <c r="AM23" s="60">
        <v>60.779999999426479</v>
      </c>
      <c r="AN23" s="60">
        <v>-12.753922320610304</v>
      </c>
      <c r="AO23" s="60">
        <v>62.103711116892562</v>
      </c>
    </row>
    <row r="24" spans="1:41" s="290" customFormat="1" x14ac:dyDescent="0.2">
      <c r="A24" s="45" t="s">
        <v>2442</v>
      </c>
      <c r="B24" s="42" t="s">
        <v>100</v>
      </c>
      <c r="C24" s="46"/>
      <c r="D24" s="35" t="s">
        <v>899</v>
      </c>
      <c r="E24" s="34">
        <v>42852</v>
      </c>
      <c r="F24" s="347" t="s">
        <v>930</v>
      </c>
      <c r="G24" s="347" t="s">
        <v>135</v>
      </c>
      <c r="H24" s="344">
        <v>25.933766666666667</v>
      </c>
      <c r="I24" s="344">
        <v>-81.655083333333337</v>
      </c>
      <c r="J24" s="56" t="s">
        <v>6964</v>
      </c>
      <c r="K24" s="56" t="s">
        <v>8574</v>
      </c>
      <c r="L24" s="49" t="s">
        <v>8284</v>
      </c>
      <c r="M24" s="120"/>
      <c r="N24" s="35" t="s">
        <v>1919</v>
      </c>
      <c r="O24" s="203" t="s">
        <v>931</v>
      </c>
      <c r="P24" s="216">
        <v>0</v>
      </c>
      <c r="Q24" s="443">
        <v>0</v>
      </c>
      <c r="R24" s="47"/>
      <c r="S24" s="36">
        <v>0</v>
      </c>
      <c r="T24" s="35"/>
      <c r="U24" s="34"/>
      <c r="V24" s="82" t="s">
        <v>1969</v>
      </c>
      <c r="W24" s="55" t="s">
        <v>2688</v>
      </c>
      <c r="X24" s="55" t="s">
        <v>3317</v>
      </c>
      <c r="Y24" s="157" t="s">
        <v>1919</v>
      </c>
      <c r="Z24" s="57" t="s">
        <v>1746</v>
      </c>
      <c r="AA24" s="55" t="s">
        <v>6966</v>
      </c>
      <c r="AB24" s="55">
        <v>3</v>
      </c>
      <c r="AC24" s="55" t="s">
        <v>2841</v>
      </c>
      <c r="AD24" s="89" t="s">
        <v>3181</v>
      </c>
      <c r="AE24" s="243">
        <v>16845</v>
      </c>
      <c r="AF24" s="157">
        <v>0</v>
      </c>
      <c r="AG24" s="89" t="s">
        <v>6977</v>
      </c>
      <c r="AH24" s="58" t="s">
        <v>6978</v>
      </c>
      <c r="AI24" s="58" t="s">
        <v>6979</v>
      </c>
      <c r="AJ24" s="59" t="s">
        <v>5612</v>
      </c>
      <c r="AK24" s="56">
        <v>25.933583333333335</v>
      </c>
      <c r="AL24" s="56">
        <v>-81.655027777777775</v>
      </c>
      <c r="AM24" s="60">
        <v>66.857999999628248</v>
      </c>
      <c r="AN24" s="60">
        <v>-18.219889028777498</v>
      </c>
      <c r="AO24" s="60">
        <v>69.296150832288347</v>
      </c>
    </row>
    <row r="25" spans="1:41" s="290" customFormat="1" x14ac:dyDescent="0.2">
      <c r="A25" s="45" t="s">
        <v>2442</v>
      </c>
      <c r="B25" s="42" t="s">
        <v>100</v>
      </c>
      <c r="C25" s="46"/>
      <c r="D25" s="35" t="s">
        <v>424</v>
      </c>
      <c r="E25" s="34">
        <v>43481</v>
      </c>
      <c r="F25" s="347" t="s">
        <v>930</v>
      </c>
      <c r="G25" s="347" t="s">
        <v>135</v>
      </c>
      <c r="H25" s="344">
        <v>25.933766666666667</v>
      </c>
      <c r="I25" s="344">
        <v>-81.655083333333337</v>
      </c>
      <c r="J25" s="56" t="s">
        <v>6964</v>
      </c>
      <c r="K25" s="56" t="s">
        <v>8574</v>
      </c>
      <c r="L25" s="49" t="s">
        <v>8284</v>
      </c>
      <c r="M25" s="117" t="s">
        <v>2833</v>
      </c>
      <c r="N25" s="35" t="s">
        <v>1919</v>
      </c>
      <c r="O25" s="203" t="s">
        <v>1969</v>
      </c>
      <c r="P25" s="216">
        <v>0</v>
      </c>
      <c r="Q25" s="443">
        <v>0</v>
      </c>
      <c r="R25" s="47"/>
      <c r="S25" s="36">
        <v>0</v>
      </c>
      <c r="T25" s="35"/>
      <c r="U25" s="34"/>
      <c r="V25" s="82" t="s">
        <v>1969</v>
      </c>
      <c r="W25" s="55" t="s">
        <v>2688</v>
      </c>
      <c r="X25" s="55" t="s">
        <v>3317</v>
      </c>
      <c r="Y25" s="157" t="s">
        <v>1919</v>
      </c>
      <c r="Z25" s="57" t="s">
        <v>1746</v>
      </c>
      <c r="AA25" s="55" t="s">
        <v>6966</v>
      </c>
      <c r="AB25" s="55">
        <v>3</v>
      </c>
      <c r="AC25" s="55" t="s">
        <v>2841</v>
      </c>
      <c r="AD25" s="89" t="s">
        <v>3181</v>
      </c>
      <c r="AE25" s="243">
        <v>16845</v>
      </c>
      <c r="AF25" s="157">
        <v>0</v>
      </c>
      <c r="AG25" s="89" t="s">
        <v>6977</v>
      </c>
      <c r="AH25" s="58" t="s">
        <v>6978</v>
      </c>
      <c r="AI25" s="58" t="s">
        <v>6979</v>
      </c>
      <c r="AJ25" s="59" t="s">
        <v>5612</v>
      </c>
      <c r="AK25" s="56">
        <v>25.933583333333335</v>
      </c>
      <c r="AL25" s="56">
        <v>-81.655027777777775</v>
      </c>
      <c r="AM25" s="60">
        <v>66.857999999628248</v>
      </c>
      <c r="AN25" s="60">
        <v>-18.219889028777498</v>
      </c>
      <c r="AO25" s="60">
        <v>69.296150832288347</v>
      </c>
    </row>
    <row r="26" spans="1:41" s="290" customFormat="1" x14ac:dyDescent="0.2">
      <c r="A26" s="45" t="s">
        <v>2442</v>
      </c>
      <c r="B26" s="42" t="s">
        <v>100</v>
      </c>
      <c r="C26" s="46"/>
      <c r="D26" s="35" t="s">
        <v>2857</v>
      </c>
      <c r="E26" s="34">
        <v>43853</v>
      </c>
      <c r="F26" s="347" t="s">
        <v>930</v>
      </c>
      <c r="G26" s="347" t="s">
        <v>135</v>
      </c>
      <c r="H26" s="344">
        <v>25.933766666666667</v>
      </c>
      <c r="I26" s="344">
        <v>-81.655083333333337</v>
      </c>
      <c r="J26" s="56" t="s">
        <v>6964</v>
      </c>
      <c r="K26" s="56" t="s">
        <v>8574</v>
      </c>
      <c r="L26" s="49" t="s">
        <v>8284</v>
      </c>
      <c r="M26" s="117" t="s">
        <v>2833</v>
      </c>
      <c r="N26" s="35" t="s">
        <v>1919</v>
      </c>
      <c r="O26" s="207" t="s">
        <v>3295</v>
      </c>
      <c r="P26" s="216">
        <v>0</v>
      </c>
      <c r="Q26" s="443">
        <v>0</v>
      </c>
      <c r="R26" s="47"/>
      <c r="S26" s="36">
        <v>0</v>
      </c>
      <c r="T26" s="35"/>
      <c r="U26" s="34"/>
      <c r="V26" s="82" t="s">
        <v>1969</v>
      </c>
      <c r="W26" s="55" t="s">
        <v>2688</v>
      </c>
      <c r="X26" s="55" t="s">
        <v>3317</v>
      </c>
      <c r="Y26" s="157" t="s">
        <v>1919</v>
      </c>
      <c r="Z26" s="57" t="s">
        <v>1746</v>
      </c>
      <c r="AA26" s="55" t="s">
        <v>6966</v>
      </c>
      <c r="AB26" s="55">
        <v>3</v>
      </c>
      <c r="AC26" s="55" t="s">
        <v>2841</v>
      </c>
      <c r="AD26" s="89" t="s">
        <v>3181</v>
      </c>
      <c r="AE26" s="243">
        <v>16845</v>
      </c>
      <c r="AF26" s="157">
        <v>0</v>
      </c>
      <c r="AG26" s="89" t="s">
        <v>6977</v>
      </c>
      <c r="AH26" s="58" t="s">
        <v>6978</v>
      </c>
      <c r="AI26" s="58" t="s">
        <v>6979</v>
      </c>
      <c r="AJ26" s="59" t="s">
        <v>5612</v>
      </c>
      <c r="AK26" s="56">
        <v>25.933583333333335</v>
      </c>
      <c r="AL26" s="56">
        <v>-81.655027777777775</v>
      </c>
      <c r="AM26" s="60">
        <v>66.857999999628248</v>
      </c>
      <c r="AN26" s="60">
        <v>-18.219889028777498</v>
      </c>
      <c r="AO26" s="60">
        <v>69.296150832288347</v>
      </c>
    </row>
    <row r="27" spans="1:41" s="290" customFormat="1" ht="34.9" customHeight="1" x14ac:dyDescent="0.2">
      <c r="A27" s="45" t="s">
        <v>2442</v>
      </c>
      <c r="B27" s="42" t="s">
        <v>100</v>
      </c>
      <c r="C27" s="46"/>
      <c r="D27" s="35" t="s">
        <v>3695</v>
      </c>
      <c r="E27" s="34">
        <v>44258</v>
      </c>
      <c r="F27" s="347" t="s">
        <v>930</v>
      </c>
      <c r="G27" s="347" t="s">
        <v>135</v>
      </c>
      <c r="H27" s="344">
        <v>25.933766666666667</v>
      </c>
      <c r="I27" s="344">
        <v>-81.655083333333337</v>
      </c>
      <c r="J27" s="56" t="s">
        <v>6964</v>
      </c>
      <c r="K27" s="56" t="s">
        <v>8574</v>
      </c>
      <c r="L27" s="49" t="s">
        <v>8284</v>
      </c>
      <c r="M27" s="117" t="s">
        <v>2833</v>
      </c>
      <c r="N27" s="35" t="s">
        <v>1919</v>
      </c>
      <c r="O27" s="207"/>
      <c r="P27" s="216">
        <v>0</v>
      </c>
      <c r="Q27" s="443">
        <v>0</v>
      </c>
      <c r="R27" s="47"/>
      <c r="S27" s="36">
        <v>0</v>
      </c>
      <c r="T27" s="35"/>
      <c r="U27" s="34"/>
      <c r="V27" s="82" t="s">
        <v>1969</v>
      </c>
      <c r="W27" s="55" t="s">
        <v>2688</v>
      </c>
      <c r="X27" s="55" t="s">
        <v>3317</v>
      </c>
      <c r="Y27" s="157" t="s">
        <v>1919</v>
      </c>
      <c r="Z27" s="57" t="s">
        <v>1746</v>
      </c>
      <c r="AA27" s="55" t="s">
        <v>6966</v>
      </c>
      <c r="AB27" s="55">
        <v>3</v>
      </c>
      <c r="AC27" s="55" t="s">
        <v>2841</v>
      </c>
      <c r="AD27" s="89" t="s">
        <v>3181</v>
      </c>
      <c r="AE27" s="243">
        <v>16845</v>
      </c>
      <c r="AF27" s="157">
        <v>0</v>
      </c>
      <c r="AG27" s="89" t="s">
        <v>6977</v>
      </c>
      <c r="AH27" s="58" t="s">
        <v>6978</v>
      </c>
      <c r="AI27" s="58" t="s">
        <v>6979</v>
      </c>
      <c r="AJ27" s="59" t="s">
        <v>5612</v>
      </c>
      <c r="AK27" s="56">
        <v>25.933583333333335</v>
      </c>
      <c r="AL27" s="56">
        <v>-81.655027777777775</v>
      </c>
      <c r="AM27" s="60">
        <v>66.857999999628248</v>
      </c>
      <c r="AN27" s="60">
        <v>-18.219889028777498</v>
      </c>
      <c r="AO27" s="60">
        <v>69.296150832288347</v>
      </c>
    </row>
    <row r="28" spans="1:41" s="290" customFormat="1" x14ac:dyDescent="0.2">
      <c r="A28" s="45" t="s">
        <v>2442</v>
      </c>
      <c r="B28" s="42" t="s">
        <v>100</v>
      </c>
      <c r="C28" s="46"/>
      <c r="D28" s="35" t="s">
        <v>4327</v>
      </c>
      <c r="E28" s="34">
        <v>44619</v>
      </c>
      <c r="F28" s="347" t="s">
        <v>930</v>
      </c>
      <c r="G28" s="347" t="s">
        <v>135</v>
      </c>
      <c r="H28" s="344">
        <v>25.933766666666667</v>
      </c>
      <c r="I28" s="344">
        <v>-81.655083333333337</v>
      </c>
      <c r="J28" s="56" t="s">
        <v>6964</v>
      </c>
      <c r="K28" s="56" t="s">
        <v>8574</v>
      </c>
      <c r="L28" s="49" t="s">
        <v>8284</v>
      </c>
      <c r="M28" s="117" t="s">
        <v>2833</v>
      </c>
      <c r="N28" s="35" t="s">
        <v>1919</v>
      </c>
      <c r="O28" s="207" t="s">
        <v>4310</v>
      </c>
      <c r="P28" s="216">
        <v>0</v>
      </c>
      <c r="Q28" s="443">
        <v>0</v>
      </c>
      <c r="R28" s="47"/>
      <c r="S28" s="36">
        <v>0</v>
      </c>
      <c r="T28" s="35"/>
      <c r="U28" s="34"/>
      <c r="V28" s="82" t="s">
        <v>1969</v>
      </c>
      <c r="W28" s="55" t="s">
        <v>2688</v>
      </c>
      <c r="X28" s="55" t="s">
        <v>3317</v>
      </c>
      <c r="Y28" s="157" t="s">
        <v>1919</v>
      </c>
      <c r="Z28" s="57" t="s">
        <v>1746</v>
      </c>
      <c r="AA28" s="55" t="s">
        <v>6966</v>
      </c>
      <c r="AB28" s="55">
        <v>3</v>
      </c>
      <c r="AC28" s="55" t="s">
        <v>2841</v>
      </c>
      <c r="AD28" s="89" t="s">
        <v>3181</v>
      </c>
      <c r="AE28" s="243">
        <v>16845</v>
      </c>
      <c r="AF28" s="157">
        <v>0</v>
      </c>
      <c r="AG28" s="89" t="s">
        <v>6977</v>
      </c>
      <c r="AH28" s="58" t="s">
        <v>6978</v>
      </c>
      <c r="AI28" s="58" t="s">
        <v>6979</v>
      </c>
      <c r="AJ28" s="59" t="s">
        <v>5612</v>
      </c>
      <c r="AK28" s="56">
        <v>25.933583333333335</v>
      </c>
      <c r="AL28" s="56">
        <v>-81.655027777777775</v>
      </c>
      <c r="AM28" s="60">
        <v>66.857999999628248</v>
      </c>
      <c r="AN28" s="60">
        <v>-18.219889028777498</v>
      </c>
      <c r="AO28" s="60">
        <v>69.296150832288347</v>
      </c>
    </row>
    <row r="29" spans="1:41" s="290" customFormat="1" x14ac:dyDescent="0.2">
      <c r="A29" s="45" t="s">
        <v>2442</v>
      </c>
      <c r="B29" s="42" t="s">
        <v>100</v>
      </c>
      <c r="C29" s="46"/>
      <c r="D29" s="35" t="s">
        <v>424</v>
      </c>
      <c r="E29" s="34">
        <v>44994</v>
      </c>
      <c r="F29" s="347" t="s">
        <v>930</v>
      </c>
      <c r="G29" s="347" t="s">
        <v>5334</v>
      </c>
      <c r="H29" s="344">
        <v>25.933766666666667</v>
      </c>
      <c r="I29" s="344">
        <v>-81.654949999999999</v>
      </c>
      <c r="J29" s="56" t="s">
        <v>6964</v>
      </c>
      <c r="K29" s="56" t="s">
        <v>8575</v>
      </c>
      <c r="L29" s="49" t="s">
        <v>8284</v>
      </c>
      <c r="M29" s="117" t="s">
        <v>2833</v>
      </c>
      <c r="N29" s="35" t="s">
        <v>1919</v>
      </c>
      <c r="O29" s="207" t="s">
        <v>5335</v>
      </c>
      <c r="P29" s="216">
        <v>0</v>
      </c>
      <c r="Q29" s="443">
        <v>0</v>
      </c>
      <c r="R29" s="47"/>
      <c r="S29" s="36">
        <v>0</v>
      </c>
      <c r="T29" s="35"/>
      <c r="U29" s="34"/>
      <c r="V29" s="82" t="s">
        <v>1969</v>
      </c>
      <c r="W29" s="55" t="s">
        <v>2688</v>
      </c>
      <c r="X29" s="55" t="s">
        <v>3317</v>
      </c>
      <c r="Y29" s="157" t="s">
        <v>1919</v>
      </c>
      <c r="Z29" s="57" t="s">
        <v>1746</v>
      </c>
      <c r="AA29" s="55" t="s">
        <v>6966</v>
      </c>
      <c r="AB29" s="55">
        <v>3</v>
      </c>
      <c r="AC29" s="55" t="s">
        <v>2841</v>
      </c>
      <c r="AD29" s="89" t="s">
        <v>3181</v>
      </c>
      <c r="AE29" s="243">
        <v>16845</v>
      </c>
      <c r="AF29" s="157">
        <v>0</v>
      </c>
      <c r="AG29" s="89" t="s">
        <v>6977</v>
      </c>
      <c r="AH29" s="58" t="s">
        <v>6978</v>
      </c>
      <c r="AI29" s="58" t="s">
        <v>6979</v>
      </c>
      <c r="AJ29" s="59" t="s">
        <v>5612</v>
      </c>
      <c r="AK29" s="56">
        <v>25.933583333333335</v>
      </c>
      <c r="AL29" s="56">
        <v>-81.655027777777775</v>
      </c>
      <c r="AM29" s="60">
        <v>66.857999999628248</v>
      </c>
      <c r="AN29" s="60">
        <v>25.507844636560044</v>
      </c>
      <c r="AO29" s="60">
        <v>71.558663360582528</v>
      </c>
    </row>
    <row r="30" spans="1:41" s="290" customFormat="1" x14ac:dyDescent="0.2">
      <c r="A30" s="45" t="s">
        <v>2442</v>
      </c>
      <c r="B30" s="42" t="s">
        <v>100</v>
      </c>
      <c r="C30" s="46"/>
      <c r="D30" s="35" t="s">
        <v>5508</v>
      </c>
      <c r="E30" s="34">
        <v>45332</v>
      </c>
      <c r="F30" s="347" t="s">
        <v>930</v>
      </c>
      <c r="G30" s="347" t="s">
        <v>4826</v>
      </c>
      <c r="H30" s="344">
        <v>25.933766666666667</v>
      </c>
      <c r="I30" s="344">
        <v>-81.655000000000001</v>
      </c>
      <c r="J30" s="56" t="s">
        <v>6964</v>
      </c>
      <c r="K30" s="56" t="s">
        <v>6976</v>
      </c>
      <c r="L30" s="49" t="s">
        <v>8284</v>
      </c>
      <c r="M30" s="117" t="s">
        <v>2833</v>
      </c>
      <c r="N30" s="35" t="s">
        <v>1919</v>
      </c>
      <c r="O30" s="207" t="s">
        <v>5511</v>
      </c>
      <c r="P30" s="216">
        <v>0</v>
      </c>
      <c r="Q30" s="443">
        <v>0</v>
      </c>
      <c r="R30" s="47"/>
      <c r="S30" s="36">
        <v>0</v>
      </c>
      <c r="T30" s="35"/>
      <c r="U30" s="34"/>
      <c r="V30" s="82" t="s">
        <v>1969</v>
      </c>
      <c r="W30" s="55" t="s">
        <v>2688</v>
      </c>
      <c r="X30" s="55" t="s">
        <v>3317</v>
      </c>
      <c r="Y30" s="157" t="s">
        <v>1919</v>
      </c>
      <c r="Z30" s="57" t="s">
        <v>1746</v>
      </c>
      <c r="AA30" s="55" t="s">
        <v>6966</v>
      </c>
      <c r="AB30" s="55">
        <v>3</v>
      </c>
      <c r="AC30" s="55" t="s">
        <v>2841</v>
      </c>
      <c r="AD30" s="89" t="s">
        <v>3181</v>
      </c>
      <c r="AE30" s="243">
        <v>16845</v>
      </c>
      <c r="AF30" s="157">
        <v>0</v>
      </c>
      <c r="AG30" s="89" t="s">
        <v>6977</v>
      </c>
      <c r="AH30" s="58" t="s">
        <v>6978</v>
      </c>
      <c r="AI30" s="58" t="s">
        <v>6979</v>
      </c>
      <c r="AJ30" s="59" t="s">
        <v>5612</v>
      </c>
      <c r="AK30" s="56">
        <v>25.933583333333335</v>
      </c>
      <c r="AL30" s="56">
        <v>-81.655027777777775</v>
      </c>
      <c r="AM30" s="60">
        <v>66.857999999628248</v>
      </c>
      <c r="AN30" s="60">
        <v>9.1099445120584672</v>
      </c>
      <c r="AO30" s="60">
        <v>67.475797534842627</v>
      </c>
    </row>
    <row r="31" spans="1:41" s="290" customFormat="1" x14ac:dyDescent="0.2">
      <c r="A31" s="45" t="s">
        <v>2442</v>
      </c>
      <c r="B31" s="42" t="s">
        <v>100</v>
      </c>
      <c r="C31" s="46"/>
      <c r="D31" s="35" t="s">
        <v>6273</v>
      </c>
      <c r="E31" s="34">
        <v>45746</v>
      </c>
      <c r="F31" s="347" t="s">
        <v>930</v>
      </c>
      <c r="G31" s="347" t="s">
        <v>4826</v>
      </c>
      <c r="H31" s="344">
        <v>25.933766666666667</v>
      </c>
      <c r="I31" s="344">
        <v>-81.655000000000001</v>
      </c>
      <c r="J31" s="56" t="s">
        <v>6964</v>
      </c>
      <c r="K31" s="56" t="s">
        <v>6976</v>
      </c>
      <c r="L31" s="49" t="s">
        <v>8284</v>
      </c>
      <c r="M31" s="117" t="s">
        <v>2833</v>
      </c>
      <c r="N31" s="35" t="s">
        <v>1919</v>
      </c>
      <c r="O31" s="207" t="s">
        <v>6361</v>
      </c>
      <c r="P31" s="216">
        <v>0</v>
      </c>
      <c r="Q31" s="443">
        <v>0</v>
      </c>
      <c r="R31" s="47"/>
      <c r="S31" s="36">
        <v>0</v>
      </c>
      <c r="T31" s="35"/>
      <c r="U31" s="34" t="s">
        <v>6400</v>
      </c>
      <c r="V31" s="82" t="s">
        <v>1969</v>
      </c>
      <c r="W31" s="55" t="s">
        <v>2688</v>
      </c>
      <c r="X31" s="55" t="s">
        <v>3317</v>
      </c>
      <c r="Y31" s="157" t="s">
        <v>1919</v>
      </c>
      <c r="Z31" s="57" t="s">
        <v>1746</v>
      </c>
      <c r="AA31" s="55" t="s">
        <v>6966</v>
      </c>
      <c r="AB31" s="55">
        <v>3</v>
      </c>
      <c r="AC31" s="55" t="s">
        <v>2841</v>
      </c>
      <c r="AD31" s="89" t="s">
        <v>3181</v>
      </c>
      <c r="AE31" s="243">
        <v>16845</v>
      </c>
      <c r="AF31" s="157">
        <v>0</v>
      </c>
      <c r="AG31" s="89" t="s">
        <v>6977</v>
      </c>
      <c r="AH31" s="58" t="s">
        <v>6978</v>
      </c>
      <c r="AI31" s="58" t="s">
        <v>6979</v>
      </c>
      <c r="AJ31" s="59" t="s">
        <v>5612</v>
      </c>
      <c r="AK31" s="56">
        <v>25.933583333333335</v>
      </c>
      <c r="AL31" s="56">
        <v>-81.655027777777775</v>
      </c>
      <c r="AM31" s="60">
        <v>66.857999999628248</v>
      </c>
      <c r="AN31" s="60">
        <v>9.1099445120584672</v>
      </c>
      <c r="AO31" s="60">
        <v>67.475797534842627</v>
      </c>
    </row>
    <row r="32" spans="1:41" s="290" customFormat="1" x14ac:dyDescent="0.2">
      <c r="A32" s="45" t="s">
        <v>2442</v>
      </c>
      <c r="B32" s="42" t="s">
        <v>100</v>
      </c>
      <c r="C32" s="46" t="s">
        <v>473</v>
      </c>
      <c r="D32" s="35" t="s">
        <v>8506</v>
      </c>
      <c r="E32" s="34">
        <v>46118</v>
      </c>
      <c r="F32" s="347" t="s">
        <v>930</v>
      </c>
      <c r="G32" s="347" t="s">
        <v>4826</v>
      </c>
      <c r="H32" s="344">
        <v>25.933766666666667</v>
      </c>
      <c r="I32" s="344">
        <v>-81.655000000000001</v>
      </c>
      <c r="J32" s="56" t="s">
        <v>6964</v>
      </c>
      <c r="K32" s="56" t="s">
        <v>6976</v>
      </c>
      <c r="L32" s="49" t="s">
        <v>8284</v>
      </c>
      <c r="M32" s="117" t="s">
        <v>2833</v>
      </c>
      <c r="N32" s="35" t="s">
        <v>1919</v>
      </c>
      <c r="O32" s="207" t="s">
        <v>8510</v>
      </c>
      <c r="P32" s="216" t="s">
        <v>6005</v>
      </c>
      <c r="Q32" s="443">
        <v>0</v>
      </c>
      <c r="R32" s="47"/>
      <c r="S32" s="36">
        <v>0</v>
      </c>
      <c r="T32" s="35"/>
      <c r="U32" s="34" t="s">
        <v>6400</v>
      </c>
      <c r="V32" s="82" t="s">
        <v>1969</v>
      </c>
      <c r="W32" s="55" t="s">
        <v>2688</v>
      </c>
      <c r="X32" s="55" t="s">
        <v>3317</v>
      </c>
      <c r="Y32" s="157" t="s">
        <v>1919</v>
      </c>
      <c r="Z32" s="57" t="s">
        <v>1746</v>
      </c>
      <c r="AA32" s="55" t="s">
        <v>6966</v>
      </c>
      <c r="AB32" s="55">
        <v>3</v>
      </c>
      <c r="AC32" s="55" t="s">
        <v>2841</v>
      </c>
      <c r="AD32" s="89" t="s">
        <v>3181</v>
      </c>
      <c r="AE32" s="243">
        <v>16845</v>
      </c>
      <c r="AF32" s="157">
        <v>0</v>
      </c>
      <c r="AG32" s="89" t="s">
        <v>6977</v>
      </c>
      <c r="AH32" s="58" t="s">
        <v>6978</v>
      </c>
      <c r="AI32" s="58" t="s">
        <v>6979</v>
      </c>
      <c r="AJ32" s="59" t="s">
        <v>5612</v>
      </c>
      <c r="AK32" s="56">
        <v>25.933583333333335</v>
      </c>
      <c r="AL32" s="56">
        <v>-81.655027777777775</v>
      </c>
      <c r="AM32" s="60">
        <v>66.857999999628248</v>
      </c>
      <c r="AN32" s="60">
        <v>9.1099445120584672</v>
      </c>
      <c r="AO32" s="60">
        <v>67.475797534842627</v>
      </c>
    </row>
    <row r="33" spans="1:41" s="290" customFormat="1" x14ac:dyDescent="0.2">
      <c r="A33" s="45" t="s">
        <v>2441</v>
      </c>
      <c r="B33" s="42" t="s">
        <v>99</v>
      </c>
      <c r="C33" s="46"/>
      <c r="D33" s="35" t="s">
        <v>1119</v>
      </c>
      <c r="E33" s="34">
        <v>38869</v>
      </c>
      <c r="F33" s="347" t="s">
        <v>134</v>
      </c>
      <c r="G33" s="347" t="s">
        <v>135</v>
      </c>
      <c r="H33" s="344">
        <v>25.934216666666668</v>
      </c>
      <c r="I33" s="344">
        <v>-81.655083333333337</v>
      </c>
      <c r="J33" s="56" t="s">
        <v>8576</v>
      </c>
      <c r="K33" s="56" t="s">
        <v>8574</v>
      </c>
      <c r="L33" s="49" t="s">
        <v>1964</v>
      </c>
      <c r="M33" s="120"/>
      <c r="N33" s="35" t="s">
        <v>364</v>
      </c>
      <c r="O33" s="203" t="s">
        <v>1969</v>
      </c>
      <c r="P33" s="216" t="s">
        <v>1969</v>
      </c>
      <c r="Q33" s="443">
        <v>0</v>
      </c>
      <c r="R33" s="47"/>
      <c r="S33" s="36">
        <v>0</v>
      </c>
      <c r="T33" s="35"/>
      <c r="U33" s="34"/>
      <c r="V33" s="82">
        <v>0</v>
      </c>
      <c r="W33" s="55" t="s">
        <v>2688</v>
      </c>
      <c r="X33" s="55" t="s">
        <v>3317</v>
      </c>
      <c r="Y33" s="157">
        <v>0</v>
      </c>
      <c r="Z33" s="57" t="s">
        <v>1746</v>
      </c>
      <c r="AA33" s="55" t="s">
        <v>6987</v>
      </c>
      <c r="AB33" s="55">
        <v>4</v>
      </c>
      <c r="AC33" s="55" t="s">
        <v>2841</v>
      </c>
      <c r="AD33" s="89" t="s">
        <v>3181</v>
      </c>
      <c r="AE33" s="243">
        <v>16850</v>
      </c>
      <c r="AF33" s="157">
        <v>0</v>
      </c>
      <c r="AG33" s="89" t="s">
        <v>6983</v>
      </c>
      <c r="AH33" s="58" t="s">
        <v>6984</v>
      </c>
      <c r="AI33" s="58" t="s">
        <v>4826</v>
      </c>
      <c r="AJ33" s="59" t="s">
        <v>4893</v>
      </c>
      <c r="AK33" s="56">
        <v>25.933916666666665</v>
      </c>
      <c r="AL33" s="56">
        <v>-81.655000000000001</v>
      </c>
      <c r="AM33" s="60">
        <v>109.40400000104063</v>
      </c>
      <c r="AN33" s="60">
        <v>-27.329833540835963</v>
      </c>
      <c r="AO33" s="60">
        <v>112.76593021652197</v>
      </c>
    </row>
    <row r="34" spans="1:41" s="290" customFormat="1" x14ac:dyDescent="0.2">
      <c r="A34" s="45" t="s">
        <v>2441</v>
      </c>
      <c r="B34" s="42" t="s">
        <v>99</v>
      </c>
      <c r="C34" s="46"/>
      <c r="D34" s="35" t="s">
        <v>899</v>
      </c>
      <c r="E34" s="34">
        <v>42852</v>
      </c>
      <c r="F34" s="347" t="s">
        <v>134</v>
      </c>
      <c r="G34" s="347" t="s">
        <v>929</v>
      </c>
      <c r="H34" s="344">
        <v>25.934216666666668</v>
      </c>
      <c r="I34" s="344">
        <v>-81.655116666666672</v>
      </c>
      <c r="J34" s="56" t="s">
        <v>8576</v>
      </c>
      <c r="K34" s="56" t="s">
        <v>8577</v>
      </c>
      <c r="L34" s="49" t="s">
        <v>1746</v>
      </c>
      <c r="M34" s="117"/>
      <c r="N34" s="35" t="s">
        <v>364</v>
      </c>
      <c r="O34" s="203" t="s">
        <v>928</v>
      </c>
      <c r="P34" s="216">
        <v>0</v>
      </c>
      <c r="Q34" s="443">
        <v>0</v>
      </c>
      <c r="R34" s="47"/>
      <c r="S34" s="36">
        <v>0</v>
      </c>
      <c r="T34" s="35"/>
      <c r="U34" s="34"/>
      <c r="V34" s="82">
        <v>0</v>
      </c>
      <c r="W34" s="55" t="s">
        <v>2688</v>
      </c>
      <c r="X34" s="55" t="s">
        <v>3317</v>
      </c>
      <c r="Y34" s="157">
        <v>0</v>
      </c>
      <c r="Z34" s="57" t="s">
        <v>1746</v>
      </c>
      <c r="AA34" s="55" t="s">
        <v>6987</v>
      </c>
      <c r="AB34" s="55">
        <v>4</v>
      </c>
      <c r="AC34" s="55" t="s">
        <v>2841</v>
      </c>
      <c r="AD34" s="89" t="s">
        <v>3181</v>
      </c>
      <c r="AE34" s="243">
        <v>16850</v>
      </c>
      <c r="AF34" s="157">
        <v>0</v>
      </c>
      <c r="AG34" s="89" t="s">
        <v>6983</v>
      </c>
      <c r="AH34" s="58" t="s">
        <v>6984</v>
      </c>
      <c r="AI34" s="58" t="s">
        <v>4826</v>
      </c>
      <c r="AJ34" s="59" t="s">
        <v>4893</v>
      </c>
      <c r="AK34" s="56">
        <v>25.933916666666665</v>
      </c>
      <c r="AL34" s="56">
        <v>-81.655000000000001</v>
      </c>
      <c r="AM34" s="60">
        <v>109.40400000104063</v>
      </c>
      <c r="AN34" s="60">
        <v>-38.261766957170352</v>
      </c>
      <c r="AO34" s="60">
        <v>115.90167396078674</v>
      </c>
    </row>
    <row r="35" spans="1:41" s="290" customFormat="1" x14ac:dyDescent="0.2">
      <c r="A35" s="45" t="s">
        <v>2441</v>
      </c>
      <c r="B35" s="42" t="s">
        <v>99</v>
      </c>
      <c r="C35" s="46"/>
      <c r="D35" s="35" t="s">
        <v>424</v>
      </c>
      <c r="E35" s="34">
        <v>43481</v>
      </c>
      <c r="F35" s="347" t="s">
        <v>2444</v>
      </c>
      <c r="G35" s="347" t="s">
        <v>2445</v>
      </c>
      <c r="H35" s="344">
        <v>25.934200000000001</v>
      </c>
      <c r="I35" s="344">
        <v>-81.655133333333339</v>
      </c>
      <c r="J35" s="56" t="s">
        <v>6980</v>
      </c>
      <c r="K35" s="56" t="s">
        <v>6981</v>
      </c>
      <c r="L35" s="49" t="s">
        <v>2068</v>
      </c>
      <c r="M35" s="117" t="s">
        <v>2833</v>
      </c>
      <c r="N35" s="35" t="s">
        <v>364</v>
      </c>
      <c r="O35" s="203" t="s">
        <v>1969</v>
      </c>
      <c r="P35" s="216">
        <v>0</v>
      </c>
      <c r="Q35" s="443">
        <v>0</v>
      </c>
      <c r="R35" s="47"/>
      <c r="S35" s="36">
        <v>0</v>
      </c>
      <c r="T35" s="35"/>
      <c r="U35" s="34"/>
      <c r="V35" s="82">
        <v>0</v>
      </c>
      <c r="W35" s="55" t="s">
        <v>2688</v>
      </c>
      <c r="X35" s="55" t="s">
        <v>3317</v>
      </c>
      <c r="Y35" s="157">
        <v>0</v>
      </c>
      <c r="Z35" s="57" t="s">
        <v>1746</v>
      </c>
      <c r="AA35" s="55" t="s">
        <v>6987</v>
      </c>
      <c r="AB35" s="55">
        <v>4</v>
      </c>
      <c r="AC35" s="55" t="s">
        <v>2841</v>
      </c>
      <c r="AD35" s="89" t="s">
        <v>3181</v>
      </c>
      <c r="AE35" s="243">
        <v>16850</v>
      </c>
      <c r="AF35" s="157">
        <v>0</v>
      </c>
      <c r="AG35" s="89" t="s">
        <v>6983</v>
      </c>
      <c r="AH35" s="58" t="s">
        <v>6984</v>
      </c>
      <c r="AI35" s="58" t="s">
        <v>4826</v>
      </c>
      <c r="AJ35" s="59" t="s">
        <v>4893</v>
      </c>
      <c r="AK35" s="56">
        <v>25.933916666666665</v>
      </c>
      <c r="AL35" s="56">
        <v>-81.655000000000001</v>
      </c>
      <c r="AM35" s="60">
        <v>103.32600000083886</v>
      </c>
      <c r="AN35" s="60">
        <v>-43.727733665337539</v>
      </c>
      <c r="AO35" s="60">
        <v>112.19793655714015</v>
      </c>
    </row>
    <row r="36" spans="1:41" s="290" customFormat="1" x14ac:dyDescent="0.2">
      <c r="A36" s="45" t="s">
        <v>2441</v>
      </c>
      <c r="B36" s="42" t="s">
        <v>99</v>
      </c>
      <c r="C36" s="46"/>
      <c r="D36" s="35" t="s">
        <v>2857</v>
      </c>
      <c r="E36" s="34">
        <v>43853</v>
      </c>
      <c r="F36" s="347" t="s">
        <v>2444</v>
      </c>
      <c r="G36" s="347" t="s">
        <v>2445</v>
      </c>
      <c r="H36" s="344">
        <v>25.934200000000001</v>
      </c>
      <c r="I36" s="344">
        <v>-81.655133333333339</v>
      </c>
      <c r="J36" s="56" t="s">
        <v>6980</v>
      </c>
      <c r="K36" s="56" t="s">
        <v>6981</v>
      </c>
      <c r="L36" s="49" t="s">
        <v>2856</v>
      </c>
      <c r="M36" s="117" t="s">
        <v>2833</v>
      </c>
      <c r="N36" s="35" t="s">
        <v>387</v>
      </c>
      <c r="O36" s="207" t="s">
        <v>3296</v>
      </c>
      <c r="P36" s="216" t="s">
        <v>1969</v>
      </c>
      <c r="Q36" s="443">
        <v>0</v>
      </c>
      <c r="R36" s="47"/>
      <c r="S36" s="36">
        <v>0</v>
      </c>
      <c r="T36" s="35" t="s">
        <v>3310</v>
      </c>
      <c r="U36" s="34"/>
      <c r="V36" s="82">
        <v>0</v>
      </c>
      <c r="W36" s="55" t="s">
        <v>2688</v>
      </c>
      <c r="X36" s="55" t="s">
        <v>3317</v>
      </c>
      <c r="Y36" s="157" t="s">
        <v>387</v>
      </c>
      <c r="Z36" s="57" t="s">
        <v>1746</v>
      </c>
      <c r="AA36" s="55" t="s">
        <v>6982</v>
      </c>
      <c r="AB36" s="55">
        <v>4</v>
      </c>
      <c r="AC36" s="55" t="s">
        <v>2841</v>
      </c>
      <c r="AD36" s="89" t="s">
        <v>3181</v>
      </c>
      <c r="AE36" s="243">
        <v>16850</v>
      </c>
      <c r="AF36" s="157">
        <v>0</v>
      </c>
      <c r="AG36" s="89" t="s">
        <v>6983</v>
      </c>
      <c r="AH36" s="58" t="s">
        <v>6984</v>
      </c>
      <c r="AI36" s="58" t="s">
        <v>4826</v>
      </c>
      <c r="AJ36" s="59" t="s">
        <v>4893</v>
      </c>
      <c r="AK36" s="56">
        <v>25.933916666666665</v>
      </c>
      <c r="AL36" s="56">
        <v>-81.655000000000001</v>
      </c>
      <c r="AM36" s="60">
        <v>103.32600000083886</v>
      </c>
      <c r="AN36" s="60">
        <v>-43.727733665337539</v>
      </c>
      <c r="AO36" s="60">
        <v>112.19793655714015</v>
      </c>
    </row>
    <row r="37" spans="1:41" s="290" customFormat="1" x14ac:dyDescent="0.2">
      <c r="A37" s="45" t="s">
        <v>2441</v>
      </c>
      <c r="B37" s="42" t="s">
        <v>99</v>
      </c>
      <c r="C37" s="46"/>
      <c r="D37" s="35" t="s">
        <v>3695</v>
      </c>
      <c r="E37" s="34">
        <v>44258</v>
      </c>
      <c r="F37" s="347" t="s">
        <v>2444</v>
      </c>
      <c r="G37" s="347" t="s">
        <v>2445</v>
      </c>
      <c r="H37" s="344">
        <v>25.934200000000001</v>
      </c>
      <c r="I37" s="344">
        <v>-81.655133333333339</v>
      </c>
      <c r="J37" s="56" t="s">
        <v>6980</v>
      </c>
      <c r="K37" s="56" t="s">
        <v>6981</v>
      </c>
      <c r="L37" s="49" t="s">
        <v>3683</v>
      </c>
      <c r="M37" s="117" t="s">
        <v>2833</v>
      </c>
      <c r="N37" s="35" t="s">
        <v>387</v>
      </c>
      <c r="O37" s="207" t="s">
        <v>3708</v>
      </c>
      <c r="P37" s="216" t="s">
        <v>1969</v>
      </c>
      <c r="Q37" s="443">
        <v>0</v>
      </c>
      <c r="R37" s="47"/>
      <c r="S37" s="36">
        <v>0</v>
      </c>
      <c r="T37" s="35"/>
      <c r="U37" s="34"/>
      <c r="V37" s="82">
        <v>0</v>
      </c>
      <c r="W37" s="55" t="s">
        <v>2688</v>
      </c>
      <c r="X37" s="55" t="s">
        <v>3317</v>
      </c>
      <c r="Y37" s="157" t="s">
        <v>387</v>
      </c>
      <c r="Z37" s="57" t="s">
        <v>1746</v>
      </c>
      <c r="AA37" s="55" t="s">
        <v>6982</v>
      </c>
      <c r="AB37" s="55">
        <v>4</v>
      </c>
      <c r="AC37" s="55" t="s">
        <v>2841</v>
      </c>
      <c r="AD37" s="89" t="s">
        <v>3181</v>
      </c>
      <c r="AE37" s="243">
        <v>16850</v>
      </c>
      <c r="AF37" s="157">
        <v>0</v>
      </c>
      <c r="AG37" s="89" t="s">
        <v>6983</v>
      </c>
      <c r="AH37" s="58" t="s">
        <v>6984</v>
      </c>
      <c r="AI37" s="58" t="s">
        <v>4826</v>
      </c>
      <c r="AJ37" s="59" t="s">
        <v>4893</v>
      </c>
      <c r="AK37" s="56">
        <v>25.933916666666665</v>
      </c>
      <c r="AL37" s="56">
        <v>-81.655000000000001</v>
      </c>
      <c r="AM37" s="60">
        <v>103.32600000083886</v>
      </c>
      <c r="AN37" s="60">
        <v>-43.727733665337539</v>
      </c>
      <c r="AO37" s="60">
        <v>112.19793655714015</v>
      </c>
    </row>
    <row r="38" spans="1:41" s="290" customFormat="1" x14ac:dyDescent="0.2">
      <c r="A38" s="45" t="s">
        <v>2441</v>
      </c>
      <c r="B38" s="42" t="s">
        <v>99</v>
      </c>
      <c r="C38" s="46"/>
      <c r="D38" s="35" t="s">
        <v>4327</v>
      </c>
      <c r="E38" s="34">
        <v>44619</v>
      </c>
      <c r="F38" s="347" t="s">
        <v>2444</v>
      </c>
      <c r="G38" s="347" t="s">
        <v>2445</v>
      </c>
      <c r="H38" s="344">
        <v>25.934200000000001</v>
      </c>
      <c r="I38" s="344">
        <v>-81.655133333333339</v>
      </c>
      <c r="J38" s="56" t="s">
        <v>6980</v>
      </c>
      <c r="K38" s="56" t="s">
        <v>6981</v>
      </c>
      <c r="L38" s="49" t="s">
        <v>4311</v>
      </c>
      <c r="M38" s="117" t="s">
        <v>2833</v>
      </c>
      <c r="N38" s="35" t="s">
        <v>387</v>
      </c>
      <c r="O38" s="207" t="s">
        <v>4312</v>
      </c>
      <c r="P38" s="216" t="s">
        <v>1969</v>
      </c>
      <c r="Q38" s="443">
        <v>0</v>
      </c>
      <c r="R38" s="47"/>
      <c r="S38" s="36">
        <v>0</v>
      </c>
      <c r="T38" s="35"/>
      <c r="U38" s="34"/>
      <c r="V38" s="82">
        <v>0</v>
      </c>
      <c r="W38" s="55" t="s">
        <v>2688</v>
      </c>
      <c r="X38" s="55" t="s">
        <v>3317</v>
      </c>
      <c r="Y38" s="157" t="s">
        <v>387</v>
      </c>
      <c r="Z38" s="57" t="s">
        <v>1746</v>
      </c>
      <c r="AA38" s="55" t="s">
        <v>6982</v>
      </c>
      <c r="AB38" s="55">
        <v>4</v>
      </c>
      <c r="AC38" s="55" t="s">
        <v>2841</v>
      </c>
      <c r="AD38" s="89" t="s">
        <v>3181</v>
      </c>
      <c r="AE38" s="243">
        <v>16850</v>
      </c>
      <c r="AF38" s="157">
        <v>0</v>
      </c>
      <c r="AG38" s="89" t="s">
        <v>6983</v>
      </c>
      <c r="AH38" s="58" t="s">
        <v>6984</v>
      </c>
      <c r="AI38" s="58" t="s">
        <v>4826</v>
      </c>
      <c r="AJ38" s="59" t="s">
        <v>4893</v>
      </c>
      <c r="AK38" s="56">
        <v>25.933916666666665</v>
      </c>
      <c r="AL38" s="56">
        <v>-81.655000000000001</v>
      </c>
      <c r="AM38" s="60">
        <v>103.32600000083886</v>
      </c>
      <c r="AN38" s="60">
        <v>-43.727733665337539</v>
      </c>
      <c r="AO38" s="60">
        <v>112.19793655714015</v>
      </c>
    </row>
    <row r="39" spans="1:41" s="290" customFormat="1" x14ac:dyDescent="0.2">
      <c r="A39" s="45" t="s">
        <v>2441</v>
      </c>
      <c r="B39" s="42" t="s">
        <v>99</v>
      </c>
      <c r="C39" s="46"/>
      <c r="D39" s="35" t="s">
        <v>424</v>
      </c>
      <c r="E39" s="34">
        <v>44994</v>
      </c>
      <c r="F39" s="347" t="s">
        <v>2444</v>
      </c>
      <c r="G39" s="347" t="s">
        <v>5336</v>
      </c>
      <c r="H39" s="344">
        <v>25.934200000000001</v>
      </c>
      <c r="I39" s="344">
        <v>-81.655150000000006</v>
      </c>
      <c r="J39" s="56" t="s">
        <v>6980</v>
      </c>
      <c r="K39" s="56" t="s">
        <v>8578</v>
      </c>
      <c r="L39" s="49" t="s">
        <v>4311</v>
      </c>
      <c r="M39" s="117" t="s">
        <v>2833</v>
      </c>
      <c r="N39" s="35" t="s">
        <v>387</v>
      </c>
      <c r="O39" s="207" t="s">
        <v>5337</v>
      </c>
      <c r="P39" s="216" t="s">
        <v>1969</v>
      </c>
      <c r="Q39" s="443">
        <v>0</v>
      </c>
      <c r="R39" s="47"/>
      <c r="S39" s="36">
        <v>0</v>
      </c>
      <c r="T39" s="35"/>
      <c r="U39" s="34"/>
      <c r="V39" s="82">
        <v>0</v>
      </c>
      <c r="W39" s="55" t="s">
        <v>2688</v>
      </c>
      <c r="X39" s="55" t="s">
        <v>3317</v>
      </c>
      <c r="Y39" s="157" t="s">
        <v>387</v>
      </c>
      <c r="Z39" s="57" t="s">
        <v>1746</v>
      </c>
      <c r="AA39" s="55" t="s">
        <v>6982</v>
      </c>
      <c r="AB39" s="55">
        <v>4</v>
      </c>
      <c r="AC39" s="55" t="s">
        <v>2841</v>
      </c>
      <c r="AD39" s="89" t="s">
        <v>3181</v>
      </c>
      <c r="AE39" s="243">
        <v>16850</v>
      </c>
      <c r="AF39" s="157">
        <v>0</v>
      </c>
      <c r="AG39" s="89" t="s">
        <v>6983</v>
      </c>
      <c r="AH39" s="58" t="s">
        <v>6984</v>
      </c>
      <c r="AI39" s="58" t="s">
        <v>4826</v>
      </c>
      <c r="AJ39" s="59" t="s">
        <v>4893</v>
      </c>
      <c r="AK39" s="56">
        <v>25.933916666666665</v>
      </c>
      <c r="AL39" s="56">
        <v>-81.655000000000001</v>
      </c>
      <c r="AM39" s="60">
        <v>103.32600000083886</v>
      </c>
      <c r="AN39" s="60">
        <v>-49.193700373504733</v>
      </c>
      <c r="AO39" s="60">
        <v>114.43899000171014</v>
      </c>
    </row>
    <row r="40" spans="1:41" s="290" customFormat="1" x14ac:dyDescent="0.2">
      <c r="A40" s="45" t="s">
        <v>2441</v>
      </c>
      <c r="B40" s="42" t="s">
        <v>99</v>
      </c>
      <c r="C40" s="46"/>
      <c r="D40" s="35" t="s">
        <v>5508</v>
      </c>
      <c r="E40" s="34">
        <v>45332</v>
      </c>
      <c r="F40" s="347" t="s">
        <v>2444</v>
      </c>
      <c r="G40" s="347" t="s">
        <v>2445</v>
      </c>
      <c r="H40" s="344">
        <v>25.934200000000001</v>
      </c>
      <c r="I40" s="344">
        <v>-81.655133333333339</v>
      </c>
      <c r="J40" s="56" t="s">
        <v>6980</v>
      </c>
      <c r="K40" s="56" t="s">
        <v>6981</v>
      </c>
      <c r="L40" s="49" t="s">
        <v>5512</v>
      </c>
      <c r="M40" s="117" t="s">
        <v>2833</v>
      </c>
      <c r="N40" s="35" t="s">
        <v>387</v>
      </c>
      <c r="O40" s="207" t="s">
        <v>5513</v>
      </c>
      <c r="P40" s="216" t="s">
        <v>1969</v>
      </c>
      <c r="Q40" s="443">
        <v>0</v>
      </c>
      <c r="R40" s="47"/>
      <c r="S40" s="36">
        <v>0</v>
      </c>
      <c r="T40" s="35"/>
      <c r="U40" s="34"/>
      <c r="V40" s="82">
        <v>0</v>
      </c>
      <c r="W40" s="55" t="s">
        <v>2688</v>
      </c>
      <c r="X40" s="55" t="s">
        <v>3317</v>
      </c>
      <c r="Y40" s="157" t="s">
        <v>387</v>
      </c>
      <c r="Z40" s="57" t="s">
        <v>1746</v>
      </c>
      <c r="AA40" s="55" t="s">
        <v>6982</v>
      </c>
      <c r="AB40" s="55">
        <v>4</v>
      </c>
      <c r="AC40" s="55" t="s">
        <v>2841</v>
      </c>
      <c r="AD40" s="89" t="s">
        <v>3181</v>
      </c>
      <c r="AE40" s="243">
        <v>16850</v>
      </c>
      <c r="AF40" s="157">
        <v>0</v>
      </c>
      <c r="AG40" s="89" t="s">
        <v>6983</v>
      </c>
      <c r="AH40" s="58" t="s">
        <v>6984</v>
      </c>
      <c r="AI40" s="58" t="s">
        <v>4826</v>
      </c>
      <c r="AJ40" s="59" t="s">
        <v>4893</v>
      </c>
      <c r="AK40" s="56">
        <v>25.933916666666665</v>
      </c>
      <c r="AL40" s="56">
        <v>-81.655000000000001</v>
      </c>
      <c r="AM40" s="60">
        <v>103.32600000083886</v>
      </c>
      <c r="AN40" s="60">
        <v>-43.727733665337539</v>
      </c>
      <c r="AO40" s="60">
        <v>112.19793655714015</v>
      </c>
    </row>
    <row r="41" spans="1:41" s="290" customFormat="1" x14ac:dyDescent="0.2">
      <c r="A41" s="45" t="s">
        <v>2441</v>
      </c>
      <c r="B41" s="42" t="s">
        <v>99</v>
      </c>
      <c r="C41" s="46"/>
      <c r="D41" s="35" t="s">
        <v>6273</v>
      </c>
      <c r="E41" s="34">
        <v>45746</v>
      </c>
      <c r="F41" s="347" t="s">
        <v>2444</v>
      </c>
      <c r="G41" s="347" t="s">
        <v>2445</v>
      </c>
      <c r="H41" s="344">
        <v>25.934200000000001</v>
      </c>
      <c r="I41" s="344">
        <v>-81.655133333333339</v>
      </c>
      <c r="J41" s="56" t="s">
        <v>6980</v>
      </c>
      <c r="K41" s="56" t="s">
        <v>6981</v>
      </c>
      <c r="L41" s="49" t="s">
        <v>5512</v>
      </c>
      <c r="M41" s="117" t="s">
        <v>2833</v>
      </c>
      <c r="N41" s="35" t="s">
        <v>387</v>
      </c>
      <c r="O41" s="207" t="s">
        <v>6362</v>
      </c>
      <c r="P41" s="216" t="s">
        <v>1969</v>
      </c>
      <c r="Q41" s="443">
        <v>0</v>
      </c>
      <c r="R41" s="47"/>
      <c r="S41" s="36">
        <v>0</v>
      </c>
      <c r="T41" s="35"/>
      <c r="U41" s="34"/>
      <c r="V41" s="82">
        <v>0</v>
      </c>
      <c r="W41" s="55" t="s">
        <v>2688</v>
      </c>
      <c r="X41" s="55" t="s">
        <v>3317</v>
      </c>
      <c r="Y41" s="157" t="s">
        <v>387</v>
      </c>
      <c r="Z41" s="57" t="s">
        <v>1746</v>
      </c>
      <c r="AA41" s="55" t="s">
        <v>6982</v>
      </c>
      <c r="AB41" s="55">
        <v>4</v>
      </c>
      <c r="AC41" s="55" t="s">
        <v>2841</v>
      </c>
      <c r="AD41" s="89" t="s">
        <v>3181</v>
      </c>
      <c r="AE41" s="243">
        <v>16850</v>
      </c>
      <c r="AF41" s="157">
        <v>0</v>
      </c>
      <c r="AG41" s="89" t="s">
        <v>6983</v>
      </c>
      <c r="AH41" s="58" t="s">
        <v>6984</v>
      </c>
      <c r="AI41" s="58" t="s">
        <v>4826</v>
      </c>
      <c r="AJ41" s="59" t="s">
        <v>4893</v>
      </c>
      <c r="AK41" s="56">
        <v>25.933916666666665</v>
      </c>
      <c r="AL41" s="56">
        <v>-81.655000000000001</v>
      </c>
      <c r="AM41" s="60">
        <v>103.32600000083886</v>
      </c>
      <c r="AN41" s="60">
        <v>-43.727733665337539</v>
      </c>
      <c r="AO41" s="60">
        <v>112.19793655714015</v>
      </c>
    </row>
    <row r="42" spans="1:41" s="290" customFormat="1" x14ac:dyDescent="0.2">
      <c r="A42" s="45" t="s">
        <v>2441</v>
      </c>
      <c r="B42" s="42" t="s">
        <v>99</v>
      </c>
      <c r="C42" s="46" t="s">
        <v>473</v>
      </c>
      <c r="D42" s="35" t="s">
        <v>8506</v>
      </c>
      <c r="E42" s="34">
        <v>46118</v>
      </c>
      <c r="F42" s="347" t="s">
        <v>2444</v>
      </c>
      <c r="G42" s="347" t="s">
        <v>2445</v>
      </c>
      <c r="H42" s="344">
        <v>25.934200000000001</v>
      </c>
      <c r="I42" s="344">
        <v>-81.655133333333339</v>
      </c>
      <c r="J42" s="56" t="s">
        <v>6980</v>
      </c>
      <c r="K42" s="56" t="s">
        <v>6981</v>
      </c>
      <c r="L42" s="49" t="s">
        <v>5512</v>
      </c>
      <c r="M42" s="117" t="s">
        <v>2833</v>
      </c>
      <c r="N42" s="35" t="s">
        <v>387</v>
      </c>
      <c r="O42" s="207" t="s">
        <v>8511</v>
      </c>
      <c r="P42" s="216" t="s">
        <v>1969</v>
      </c>
      <c r="Q42" s="443">
        <v>0</v>
      </c>
      <c r="R42" s="47"/>
      <c r="S42" s="36">
        <v>0</v>
      </c>
      <c r="T42" s="35"/>
      <c r="U42" s="34"/>
      <c r="V42" s="82">
        <v>0</v>
      </c>
      <c r="W42" s="55" t="s">
        <v>2688</v>
      </c>
      <c r="X42" s="55" t="s">
        <v>3317</v>
      </c>
      <c r="Y42" s="157" t="s">
        <v>387</v>
      </c>
      <c r="Z42" s="57" t="s">
        <v>1746</v>
      </c>
      <c r="AA42" s="55" t="s">
        <v>6982</v>
      </c>
      <c r="AB42" s="55">
        <v>4</v>
      </c>
      <c r="AC42" s="55" t="s">
        <v>2841</v>
      </c>
      <c r="AD42" s="89" t="s">
        <v>3181</v>
      </c>
      <c r="AE42" s="243">
        <v>16850</v>
      </c>
      <c r="AF42" s="157">
        <v>0</v>
      </c>
      <c r="AG42" s="89" t="s">
        <v>6983</v>
      </c>
      <c r="AH42" s="58" t="s">
        <v>6984</v>
      </c>
      <c r="AI42" s="58" t="s">
        <v>4826</v>
      </c>
      <c r="AJ42" s="59" t="s">
        <v>4893</v>
      </c>
      <c r="AK42" s="56">
        <v>25.933916666666665</v>
      </c>
      <c r="AL42" s="56">
        <v>-81.655000000000001</v>
      </c>
      <c r="AM42" s="60">
        <v>103.32600000083886</v>
      </c>
      <c r="AN42" s="60">
        <v>-43.727733665337539</v>
      </c>
      <c r="AO42" s="60">
        <v>112.19793655714015</v>
      </c>
    </row>
    <row r="43" spans="1:41" s="290" customFormat="1" ht="15.75" customHeight="1" x14ac:dyDescent="0.2">
      <c r="A43" s="45" t="s">
        <v>887</v>
      </c>
      <c r="B43" s="42" t="s">
        <v>106</v>
      </c>
      <c r="C43" s="48"/>
      <c r="D43" s="35" t="s">
        <v>899</v>
      </c>
      <c r="E43" s="34">
        <v>42852</v>
      </c>
      <c r="F43" s="347" t="s">
        <v>897</v>
      </c>
      <c r="G43" s="348" t="s">
        <v>898</v>
      </c>
      <c r="H43" s="344">
        <v>25.9346</v>
      </c>
      <c r="I43" s="344">
        <v>-81.653933333333327</v>
      </c>
      <c r="J43" s="56" t="s">
        <v>8579</v>
      </c>
      <c r="K43" s="56" t="s">
        <v>6986</v>
      </c>
      <c r="L43" s="49" t="s">
        <v>1746</v>
      </c>
      <c r="M43" s="117"/>
      <c r="N43" s="35" t="s">
        <v>364</v>
      </c>
      <c r="O43" s="203" t="s">
        <v>911</v>
      </c>
      <c r="P43" s="216" t="s">
        <v>910</v>
      </c>
      <c r="Q43" s="443">
        <v>0</v>
      </c>
      <c r="R43" s="47"/>
      <c r="S43" s="36">
        <v>0</v>
      </c>
      <c r="T43" s="35"/>
      <c r="U43" s="34"/>
      <c r="V43" s="82">
        <v>0</v>
      </c>
      <c r="W43" s="55" t="s">
        <v>2689</v>
      </c>
      <c r="X43" s="55" t="s">
        <v>1898</v>
      </c>
      <c r="Y43" s="157">
        <v>0</v>
      </c>
      <c r="Z43" s="57" t="s">
        <v>1746</v>
      </c>
      <c r="AA43" s="55" t="s">
        <v>6987</v>
      </c>
      <c r="AB43" s="55">
        <v>5</v>
      </c>
      <c r="AC43" s="55" t="s">
        <v>2010</v>
      </c>
      <c r="AD43" s="89" t="s">
        <v>2600</v>
      </c>
      <c r="AE43" s="243">
        <v>16855</v>
      </c>
      <c r="AF43" s="157" t="s">
        <v>3901</v>
      </c>
      <c r="AG43" s="89" t="s">
        <v>6988</v>
      </c>
      <c r="AH43" s="58" t="s">
        <v>6989</v>
      </c>
      <c r="AI43" s="58" t="s">
        <v>6990</v>
      </c>
      <c r="AJ43" s="59" t="s">
        <v>1291</v>
      </c>
      <c r="AK43" s="56">
        <v>25.934561388888888</v>
      </c>
      <c r="AL43" s="56">
        <v>-81.653903888888891</v>
      </c>
      <c r="AM43" s="60">
        <v>14.080700000294684</v>
      </c>
      <c r="AN43" s="60">
        <v>-9.6565411814770172</v>
      </c>
      <c r="AO43" s="60">
        <v>17.073807427983375</v>
      </c>
    </row>
    <row r="44" spans="1:41" s="290" customFormat="1" x14ac:dyDescent="0.2">
      <c r="A44" s="45" t="s">
        <v>887</v>
      </c>
      <c r="B44" s="42" t="s">
        <v>106</v>
      </c>
      <c r="C44" s="48"/>
      <c r="D44" s="35" t="s">
        <v>424</v>
      </c>
      <c r="E44" s="34">
        <v>43481</v>
      </c>
      <c r="F44" s="347" t="s">
        <v>897</v>
      </c>
      <c r="G44" s="348" t="s">
        <v>898</v>
      </c>
      <c r="H44" s="344">
        <v>25.9346</v>
      </c>
      <c r="I44" s="344">
        <v>-81.653933333333327</v>
      </c>
      <c r="J44" s="56" t="s">
        <v>8579</v>
      </c>
      <c r="K44" s="56" t="s">
        <v>6986</v>
      </c>
      <c r="L44" s="49" t="s">
        <v>2448</v>
      </c>
      <c r="M44" s="117" t="s">
        <v>2833</v>
      </c>
      <c r="N44" s="35" t="s">
        <v>1920</v>
      </c>
      <c r="O44" s="203" t="s">
        <v>1969</v>
      </c>
      <c r="P44" s="216" t="s">
        <v>4315</v>
      </c>
      <c r="Q44" s="443">
        <v>0</v>
      </c>
      <c r="R44" s="47"/>
      <c r="S44" s="36">
        <v>0</v>
      </c>
      <c r="T44" s="35"/>
      <c r="U44" s="34"/>
      <c r="V44" s="82" t="s">
        <v>1969</v>
      </c>
      <c r="W44" s="55" t="s">
        <v>2689</v>
      </c>
      <c r="X44" s="55" t="s">
        <v>1898</v>
      </c>
      <c r="Y44" s="157" t="s">
        <v>1920</v>
      </c>
      <c r="Z44" s="57" t="s">
        <v>1746</v>
      </c>
      <c r="AA44" s="55" t="s">
        <v>7301</v>
      </c>
      <c r="AB44" s="55">
        <v>5</v>
      </c>
      <c r="AC44" s="55" t="s">
        <v>2010</v>
      </c>
      <c r="AD44" s="89" t="s">
        <v>2600</v>
      </c>
      <c r="AE44" s="243">
        <v>16855</v>
      </c>
      <c r="AF44" s="157" t="s">
        <v>3901</v>
      </c>
      <c r="AG44" s="89" t="s">
        <v>6988</v>
      </c>
      <c r="AH44" s="58" t="s">
        <v>6989</v>
      </c>
      <c r="AI44" s="58" t="s">
        <v>6990</v>
      </c>
      <c r="AJ44" s="59" t="s">
        <v>1291</v>
      </c>
      <c r="AK44" s="56">
        <v>25.934561388888888</v>
      </c>
      <c r="AL44" s="56">
        <v>-81.653903888888891</v>
      </c>
      <c r="AM44" s="60">
        <v>14.080700000294684</v>
      </c>
      <c r="AN44" s="60">
        <v>-9.6565411814770172</v>
      </c>
      <c r="AO44" s="60">
        <v>17.073807427983375</v>
      </c>
    </row>
    <row r="45" spans="1:41" s="290" customFormat="1" x14ac:dyDescent="0.2">
      <c r="A45" s="45" t="s">
        <v>887</v>
      </c>
      <c r="B45" s="42" t="s">
        <v>106</v>
      </c>
      <c r="C45" s="48"/>
      <c r="D45" s="35" t="s">
        <v>2857</v>
      </c>
      <c r="E45" s="34">
        <v>43853</v>
      </c>
      <c r="F45" s="347" t="s">
        <v>897</v>
      </c>
      <c r="G45" s="348" t="s">
        <v>898</v>
      </c>
      <c r="H45" s="344">
        <v>25.9346</v>
      </c>
      <c r="I45" s="344">
        <v>-81.653933333333327</v>
      </c>
      <c r="J45" s="56" t="s">
        <v>8579</v>
      </c>
      <c r="K45" s="56" t="s">
        <v>6986</v>
      </c>
      <c r="L45" s="49" t="s">
        <v>2448</v>
      </c>
      <c r="M45" s="117" t="s">
        <v>2833</v>
      </c>
      <c r="N45" s="35" t="s">
        <v>1920</v>
      </c>
      <c r="O45" s="207" t="s">
        <v>3297</v>
      </c>
      <c r="P45" s="216" t="s">
        <v>1969</v>
      </c>
      <c r="Q45" s="443">
        <v>0</v>
      </c>
      <c r="R45" s="47"/>
      <c r="S45" s="36">
        <v>0</v>
      </c>
      <c r="T45" s="35"/>
      <c r="U45" s="34"/>
      <c r="V45" s="82" t="s">
        <v>1969</v>
      </c>
      <c r="W45" s="55" t="s">
        <v>2689</v>
      </c>
      <c r="X45" s="55" t="s">
        <v>1898</v>
      </c>
      <c r="Y45" s="157" t="s">
        <v>1920</v>
      </c>
      <c r="Z45" s="57" t="s">
        <v>1746</v>
      </c>
      <c r="AA45" s="55" t="s">
        <v>7301</v>
      </c>
      <c r="AB45" s="55">
        <v>5</v>
      </c>
      <c r="AC45" s="55" t="s">
        <v>2010</v>
      </c>
      <c r="AD45" s="89" t="s">
        <v>2600</v>
      </c>
      <c r="AE45" s="243">
        <v>16855</v>
      </c>
      <c r="AF45" s="157" t="s">
        <v>3901</v>
      </c>
      <c r="AG45" s="89" t="s">
        <v>6988</v>
      </c>
      <c r="AH45" s="58" t="s">
        <v>6989</v>
      </c>
      <c r="AI45" s="58" t="s">
        <v>6990</v>
      </c>
      <c r="AJ45" s="59" t="s">
        <v>1291</v>
      </c>
      <c r="AK45" s="56">
        <v>25.934561388888888</v>
      </c>
      <c r="AL45" s="56">
        <v>-81.653903888888891</v>
      </c>
      <c r="AM45" s="60">
        <v>14.080700000294684</v>
      </c>
      <c r="AN45" s="60">
        <v>-9.6565411814770172</v>
      </c>
      <c r="AO45" s="60">
        <v>17.073807427983375</v>
      </c>
    </row>
    <row r="46" spans="1:41" s="290" customFormat="1" x14ac:dyDescent="0.2">
      <c r="A46" s="45" t="s">
        <v>887</v>
      </c>
      <c r="B46" s="42" t="s">
        <v>106</v>
      </c>
      <c r="C46" s="48"/>
      <c r="D46" s="35" t="s">
        <v>3695</v>
      </c>
      <c r="E46" s="34">
        <v>44258</v>
      </c>
      <c r="F46" s="347" t="s">
        <v>897</v>
      </c>
      <c r="G46" s="348" t="s">
        <v>898</v>
      </c>
      <c r="H46" s="344">
        <v>25.9346</v>
      </c>
      <c r="I46" s="344">
        <v>-81.653933333333327</v>
      </c>
      <c r="J46" s="56" t="s">
        <v>8579</v>
      </c>
      <c r="K46" s="56" t="s">
        <v>6986</v>
      </c>
      <c r="L46" s="49" t="s">
        <v>2448</v>
      </c>
      <c r="M46" s="117" t="s">
        <v>2833</v>
      </c>
      <c r="N46" s="35" t="s">
        <v>1920</v>
      </c>
      <c r="O46" s="207" t="s">
        <v>3684</v>
      </c>
      <c r="P46" s="216" t="s">
        <v>3685</v>
      </c>
      <c r="Q46" s="443">
        <v>0</v>
      </c>
      <c r="R46" s="47"/>
      <c r="S46" s="36">
        <v>0</v>
      </c>
      <c r="T46" s="35"/>
      <c r="U46" s="34"/>
      <c r="V46" s="82" t="s">
        <v>1969</v>
      </c>
      <c r="W46" s="55" t="s">
        <v>2689</v>
      </c>
      <c r="X46" s="55" t="s">
        <v>1898</v>
      </c>
      <c r="Y46" s="157" t="s">
        <v>1920</v>
      </c>
      <c r="Z46" s="57" t="s">
        <v>1746</v>
      </c>
      <c r="AA46" s="55" t="s">
        <v>7301</v>
      </c>
      <c r="AB46" s="55">
        <v>5</v>
      </c>
      <c r="AC46" s="55" t="s">
        <v>2010</v>
      </c>
      <c r="AD46" s="89" t="s">
        <v>2600</v>
      </c>
      <c r="AE46" s="243">
        <v>16855</v>
      </c>
      <c r="AF46" s="157" t="s">
        <v>3901</v>
      </c>
      <c r="AG46" s="89" t="s">
        <v>6988</v>
      </c>
      <c r="AH46" s="58" t="s">
        <v>6989</v>
      </c>
      <c r="AI46" s="58" t="s">
        <v>6990</v>
      </c>
      <c r="AJ46" s="59" t="s">
        <v>1291</v>
      </c>
      <c r="AK46" s="56">
        <v>25.934561388888888</v>
      </c>
      <c r="AL46" s="56">
        <v>-81.653903888888891</v>
      </c>
      <c r="AM46" s="60">
        <v>14.080700000294684</v>
      </c>
      <c r="AN46" s="60">
        <v>-9.6565411814770172</v>
      </c>
      <c r="AO46" s="60">
        <v>17.073807427983375</v>
      </c>
    </row>
    <row r="47" spans="1:41" s="290" customFormat="1" x14ac:dyDescent="0.2">
      <c r="A47" s="45" t="s">
        <v>887</v>
      </c>
      <c r="B47" s="42" t="s">
        <v>106</v>
      </c>
      <c r="C47" s="48"/>
      <c r="D47" s="35" t="s">
        <v>4327</v>
      </c>
      <c r="E47" s="34">
        <v>44619</v>
      </c>
      <c r="F47" s="347" t="s">
        <v>4313</v>
      </c>
      <c r="G47" s="348" t="s">
        <v>898</v>
      </c>
      <c r="H47" s="344">
        <v>25.934633333333334</v>
      </c>
      <c r="I47" s="344">
        <v>-81.653933333333327</v>
      </c>
      <c r="J47" s="56" t="s">
        <v>6985</v>
      </c>
      <c r="K47" s="56" t="s">
        <v>6986</v>
      </c>
      <c r="L47" s="49" t="s">
        <v>4314</v>
      </c>
      <c r="M47" s="117" t="s">
        <v>2833</v>
      </c>
      <c r="N47" s="35" t="s">
        <v>364</v>
      </c>
      <c r="O47" s="207" t="s">
        <v>4315</v>
      </c>
      <c r="P47" s="216" t="s">
        <v>1969</v>
      </c>
      <c r="Q47" s="443">
        <v>0</v>
      </c>
      <c r="R47" s="47"/>
      <c r="S47" s="36">
        <v>0</v>
      </c>
      <c r="T47" s="35" t="s">
        <v>2011</v>
      </c>
      <c r="U47" s="34"/>
      <c r="V47" s="82">
        <v>0</v>
      </c>
      <c r="W47" s="55" t="s">
        <v>2689</v>
      </c>
      <c r="X47" s="55" t="s">
        <v>1898</v>
      </c>
      <c r="Y47" s="157">
        <v>0</v>
      </c>
      <c r="Z47" s="57" t="s">
        <v>1746</v>
      </c>
      <c r="AA47" s="55" t="s">
        <v>6987</v>
      </c>
      <c r="AB47" s="55">
        <v>5</v>
      </c>
      <c r="AC47" s="55" t="s">
        <v>2010</v>
      </c>
      <c r="AD47" s="89" t="s">
        <v>2600</v>
      </c>
      <c r="AE47" s="243">
        <v>16855</v>
      </c>
      <c r="AF47" s="157" t="s">
        <v>3901</v>
      </c>
      <c r="AG47" s="89" t="s">
        <v>6988</v>
      </c>
      <c r="AH47" s="58" t="s">
        <v>6989</v>
      </c>
      <c r="AI47" s="58" t="s">
        <v>6990</v>
      </c>
      <c r="AJ47" s="59" t="s">
        <v>1291</v>
      </c>
      <c r="AK47" s="56">
        <v>25.934561388888888</v>
      </c>
      <c r="AL47" s="56">
        <v>-81.653903888888891</v>
      </c>
      <c r="AM47" s="60">
        <v>26.236700000698221</v>
      </c>
      <c r="AN47" s="60">
        <v>-9.6565411814770172</v>
      </c>
      <c r="AO47" s="60">
        <v>27.957346342530428</v>
      </c>
    </row>
    <row r="48" spans="1:41" s="290" customFormat="1" x14ac:dyDescent="0.2">
      <c r="A48" s="45" t="s">
        <v>887</v>
      </c>
      <c r="B48" s="42" t="s">
        <v>106</v>
      </c>
      <c r="C48" s="48"/>
      <c r="D48" s="35" t="s">
        <v>424</v>
      </c>
      <c r="E48" s="34">
        <v>44994</v>
      </c>
      <c r="F48" s="347" t="s">
        <v>2581</v>
      </c>
      <c r="G48" s="348" t="s">
        <v>898</v>
      </c>
      <c r="H48" s="344">
        <v>25.934666666666665</v>
      </c>
      <c r="I48" s="344">
        <v>-81.653933333333327</v>
      </c>
      <c r="J48" s="56" t="s">
        <v>7739</v>
      </c>
      <c r="K48" s="56" t="s">
        <v>6986</v>
      </c>
      <c r="L48" s="49" t="s">
        <v>5338</v>
      </c>
      <c r="M48" s="117" t="s">
        <v>2833</v>
      </c>
      <c r="N48" s="35" t="s">
        <v>364</v>
      </c>
      <c r="O48" s="207" t="s">
        <v>4315</v>
      </c>
      <c r="P48" s="216">
        <v>0</v>
      </c>
      <c r="Q48" s="443">
        <v>0</v>
      </c>
      <c r="R48" s="47"/>
      <c r="S48" s="36">
        <v>0</v>
      </c>
      <c r="T48" s="35"/>
      <c r="U48" s="34"/>
      <c r="V48" s="82">
        <v>0</v>
      </c>
      <c r="W48" s="55" t="s">
        <v>2689</v>
      </c>
      <c r="X48" s="55" t="s">
        <v>1898</v>
      </c>
      <c r="Y48" s="157">
        <v>0</v>
      </c>
      <c r="Z48" s="57" t="s">
        <v>1746</v>
      </c>
      <c r="AA48" s="55" t="s">
        <v>6987</v>
      </c>
      <c r="AB48" s="55">
        <v>5</v>
      </c>
      <c r="AC48" s="55" t="s">
        <v>2010</v>
      </c>
      <c r="AD48" s="89" t="s">
        <v>2600</v>
      </c>
      <c r="AE48" s="243">
        <v>16855</v>
      </c>
      <c r="AF48" s="157" t="s">
        <v>3901</v>
      </c>
      <c r="AG48" s="89" t="s">
        <v>6988</v>
      </c>
      <c r="AH48" s="58" t="s">
        <v>6989</v>
      </c>
      <c r="AI48" s="58" t="s">
        <v>6990</v>
      </c>
      <c r="AJ48" s="59" t="s">
        <v>1291</v>
      </c>
      <c r="AK48" s="56">
        <v>25.934561388888888</v>
      </c>
      <c r="AL48" s="56">
        <v>-81.653903888888891</v>
      </c>
      <c r="AM48" s="60">
        <v>38.392699999806155</v>
      </c>
      <c r="AN48" s="60">
        <v>-9.6565411814770172</v>
      </c>
      <c r="AO48" s="60">
        <v>39.588485710679528</v>
      </c>
    </row>
    <row r="49" spans="1:41" s="290" customFormat="1" x14ac:dyDescent="0.2">
      <c r="A49" s="45" t="s">
        <v>887</v>
      </c>
      <c r="B49" s="42" t="s">
        <v>106</v>
      </c>
      <c r="C49" s="48"/>
      <c r="D49" s="35" t="s">
        <v>5508</v>
      </c>
      <c r="E49" s="34">
        <v>45332</v>
      </c>
      <c r="F49" s="347" t="s">
        <v>4313</v>
      </c>
      <c r="G49" s="348" t="s">
        <v>898</v>
      </c>
      <c r="H49" s="344">
        <v>25.934633333333334</v>
      </c>
      <c r="I49" s="344">
        <v>-81.653933333333327</v>
      </c>
      <c r="J49" s="56" t="s">
        <v>6985</v>
      </c>
      <c r="K49" s="56" t="s">
        <v>6986</v>
      </c>
      <c r="L49" s="49" t="s">
        <v>2540</v>
      </c>
      <c r="M49" s="117" t="s">
        <v>2833</v>
      </c>
      <c r="N49" s="35" t="s">
        <v>364</v>
      </c>
      <c r="O49" s="207" t="s">
        <v>5514</v>
      </c>
      <c r="P49" s="216">
        <v>0</v>
      </c>
      <c r="Q49" s="443">
        <v>0</v>
      </c>
      <c r="R49" s="47"/>
      <c r="S49" s="36">
        <v>0</v>
      </c>
      <c r="T49" s="35"/>
      <c r="U49" s="34"/>
      <c r="V49" s="82">
        <v>0</v>
      </c>
      <c r="W49" s="55" t="s">
        <v>2689</v>
      </c>
      <c r="X49" s="55" t="s">
        <v>1898</v>
      </c>
      <c r="Y49" s="157">
        <v>0</v>
      </c>
      <c r="Z49" s="57" t="s">
        <v>1746</v>
      </c>
      <c r="AA49" s="55" t="s">
        <v>6987</v>
      </c>
      <c r="AB49" s="55">
        <v>5</v>
      </c>
      <c r="AC49" s="55" t="s">
        <v>2010</v>
      </c>
      <c r="AD49" s="89" t="s">
        <v>2600</v>
      </c>
      <c r="AE49" s="243">
        <v>16855</v>
      </c>
      <c r="AF49" s="157" t="s">
        <v>3901</v>
      </c>
      <c r="AG49" s="89" t="s">
        <v>6988</v>
      </c>
      <c r="AH49" s="58" t="s">
        <v>6989</v>
      </c>
      <c r="AI49" s="58" t="s">
        <v>6990</v>
      </c>
      <c r="AJ49" s="59" t="s">
        <v>1291</v>
      </c>
      <c r="AK49" s="56">
        <v>25.934561388888888</v>
      </c>
      <c r="AL49" s="56">
        <v>-81.653903888888891</v>
      </c>
      <c r="AM49" s="60">
        <v>26.236700000698221</v>
      </c>
      <c r="AN49" s="60">
        <v>-9.6565411814770172</v>
      </c>
      <c r="AO49" s="60">
        <v>27.957346342530428</v>
      </c>
    </row>
    <row r="50" spans="1:41" s="290" customFormat="1" x14ac:dyDescent="0.2">
      <c r="A50" s="45" t="s">
        <v>887</v>
      </c>
      <c r="B50" s="42" t="s">
        <v>106</v>
      </c>
      <c r="C50" s="48"/>
      <c r="D50" s="35" t="s">
        <v>6273</v>
      </c>
      <c r="E50" s="34">
        <v>45746</v>
      </c>
      <c r="F50" s="347" t="s">
        <v>4313</v>
      </c>
      <c r="G50" s="348" t="s">
        <v>898</v>
      </c>
      <c r="H50" s="344">
        <v>25.934633333333334</v>
      </c>
      <c r="I50" s="344">
        <v>-81.653933333333327</v>
      </c>
      <c r="J50" s="56" t="s">
        <v>6985</v>
      </c>
      <c r="K50" s="56" t="s">
        <v>6986</v>
      </c>
      <c r="L50" s="49" t="s">
        <v>2540</v>
      </c>
      <c r="M50" s="117" t="s">
        <v>2833</v>
      </c>
      <c r="N50" s="35" t="s">
        <v>364</v>
      </c>
      <c r="O50" s="207" t="s">
        <v>6572</v>
      </c>
      <c r="P50" s="216">
        <v>0</v>
      </c>
      <c r="Q50" s="443">
        <v>0</v>
      </c>
      <c r="R50" s="47"/>
      <c r="S50" s="36">
        <v>0</v>
      </c>
      <c r="T50" s="35"/>
      <c r="U50" s="34"/>
      <c r="V50" s="82">
        <v>0</v>
      </c>
      <c r="W50" s="55" t="s">
        <v>2689</v>
      </c>
      <c r="X50" s="55" t="s">
        <v>1898</v>
      </c>
      <c r="Y50" s="157">
        <v>0</v>
      </c>
      <c r="Z50" s="57" t="s">
        <v>1746</v>
      </c>
      <c r="AA50" s="55" t="s">
        <v>6987</v>
      </c>
      <c r="AB50" s="55">
        <v>5</v>
      </c>
      <c r="AC50" s="55" t="s">
        <v>2010</v>
      </c>
      <c r="AD50" s="89" t="s">
        <v>2600</v>
      </c>
      <c r="AE50" s="243">
        <v>16855</v>
      </c>
      <c r="AF50" s="157" t="s">
        <v>3901</v>
      </c>
      <c r="AG50" s="89" t="s">
        <v>6988</v>
      </c>
      <c r="AH50" s="58" t="s">
        <v>6989</v>
      </c>
      <c r="AI50" s="58" t="s">
        <v>6990</v>
      </c>
      <c r="AJ50" s="59" t="s">
        <v>1291</v>
      </c>
      <c r="AK50" s="56">
        <v>25.934561388888888</v>
      </c>
      <c r="AL50" s="56">
        <v>-81.653903888888891</v>
      </c>
      <c r="AM50" s="60">
        <v>26.236700000698221</v>
      </c>
      <c r="AN50" s="60">
        <v>-9.6565411814770172</v>
      </c>
      <c r="AO50" s="60">
        <v>27.957346342530428</v>
      </c>
    </row>
    <row r="51" spans="1:41" s="290" customFormat="1" x14ac:dyDescent="0.2">
      <c r="A51" s="45" t="s">
        <v>887</v>
      </c>
      <c r="B51" s="42" t="s">
        <v>106</v>
      </c>
      <c r="C51" s="48" t="s">
        <v>473</v>
      </c>
      <c r="D51" s="35" t="s">
        <v>8506</v>
      </c>
      <c r="E51" s="34">
        <v>46118</v>
      </c>
      <c r="F51" s="347" t="s">
        <v>4313</v>
      </c>
      <c r="G51" s="348" t="s">
        <v>898</v>
      </c>
      <c r="H51" s="344">
        <v>25.934633333333334</v>
      </c>
      <c r="I51" s="344">
        <v>-81.653933333333327</v>
      </c>
      <c r="J51" s="56" t="s">
        <v>6985</v>
      </c>
      <c r="K51" s="56" t="s">
        <v>6986</v>
      </c>
      <c r="L51" s="49" t="s">
        <v>2540</v>
      </c>
      <c r="M51" s="117" t="s">
        <v>2833</v>
      </c>
      <c r="N51" s="35" t="s">
        <v>364</v>
      </c>
      <c r="O51" s="207" t="s">
        <v>8512</v>
      </c>
      <c r="P51" s="216" t="s">
        <v>1969</v>
      </c>
      <c r="Q51" s="443">
        <v>0</v>
      </c>
      <c r="R51" s="47"/>
      <c r="S51" s="36">
        <v>0</v>
      </c>
      <c r="T51" s="35"/>
      <c r="U51" s="34"/>
      <c r="V51" s="82">
        <v>0</v>
      </c>
      <c r="W51" s="55" t="s">
        <v>2689</v>
      </c>
      <c r="X51" s="55" t="s">
        <v>1898</v>
      </c>
      <c r="Y51" s="157">
        <v>0</v>
      </c>
      <c r="Z51" s="57" t="s">
        <v>1746</v>
      </c>
      <c r="AA51" s="55" t="s">
        <v>6987</v>
      </c>
      <c r="AB51" s="55">
        <v>5</v>
      </c>
      <c r="AC51" s="55" t="s">
        <v>2010</v>
      </c>
      <c r="AD51" s="89" t="s">
        <v>2600</v>
      </c>
      <c r="AE51" s="243">
        <v>16855</v>
      </c>
      <c r="AF51" s="157" t="s">
        <v>3901</v>
      </c>
      <c r="AG51" s="89" t="s">
        <v>6988</v>
      </c>
      <c r="AH51" s="58" t="s">
        <v>6989</v>
      </c>
      <c r="AI51" s="58" t="s">
        <v>6990</v>
      </c>
      <c r="AJ51" s="59" t="s">
        <v>1291</v>
      </c>
      <c r="AK51" s="56">
        <v>25.934561388888888</v>
      </c>
      <c r="AL51" s="56">
        <v>-81.653903888888891</v>
      </c>
      <c r="AM51" s="60">
        <v>26.236700000698221</v>
      </c>
      <c r="AN51" s="60">
        <v>-9.6565411814770172</v>
      </c>
      <c r="AO51" s="60">
        <v>27.957346342530428</v>
      </c>
    </row>
    <row r="52" spans="1:41" s="290" customFormat="1" x14ac:dyDescent="0.2">
      <c r="A52" s="45" t="s">
        <v>22</v>
      </c>
      <c r="B52" s="42" t="s">
        <v>97</v>
      </c>
      <c r="C52" s="46"/>
      <c r="D52" s="35" t="s">
        <v>1119</v>
      </c>
      <c r="E52" s="34">
        <v>38869</v>
      </c>
      <c r="F52" s="347" t="s">
        <v>130</v>
      </c>
      <c r="G52" s="347" t="s">
        <v>131</v>
      </c>
      <c r="H52" s="344">
        <v>25.943433333333335</v>
      </c>
      <c r="I52" s="344">
        <v>-81.654750000000007</v>
      </c>
      <c r="J52" s="56" t="s">
        <v>8580</v>
      </c>
      <c r="K52" s="56" t="s">
        <v>8581</v>
      </c>
      <c r="L52" s="49" t="s">
        <v>1746</v>
      </c>
      <c r="M52" s="117"/>
      <c r="N52" s="35" t="s">
        <v>364</v>
      </c>
      <c r="O52" s="203" t="s">
        <v>1969</v>
      </c>
      <c r="P52" s="216" t="s">
        <v>1969</v>
      </c>
      <c r="Q52" s="443">
        <v>0</v>
      </c>
      <c r="R52" s="47"/>
      <c r="S52" s="36">
        <v>0</v>
      </c>
      <c r="T52" s="35"/>
      <c r="U52" s="34"/>
      <c r="V52" s="82">
        <v>0</v>
      </c>
      <c r="W52" s="55" t="s">
        <v>2689</v>
      </c>
      <c r="X52" s="55" t="s">
        <v>1898</v>
      </c>
      <c r="Y52" s="157">
        <v>0</v>
      </c>
      <c r="Z52" s="57" t="s">
        <v>1746</v>
      </c>
      <c r="AA52" s="55" t="s">
        <v>6987</v>
      </c>
      <c r="AB52" s="55">
        <v>6</v>
      </c>
      <c r="AC52" s="55" t="s">
        <v>2010</v>
      </c>
      <c r="AD52" s="89" t="s">
        <v>2600</v>
      </c>
      <c r="AE52" s="243">
        <v>16860</v>
      </c>
      <c r="AF52" s="157" t="s">
        <v>3901</v>
      </c>
      <c r="AG52" s="89" t="s">
        <v>6991</v>
      </c>
      <c r="AH52" s="58" t="s">
        <v>6992</v>
      </c>
      <c r="AI52" s="58" t="s">
        <v>6993</v>
      </c>
      <c r="AJ52" s="59" t="s">
        <v>292</v>
      </c>
      <c r="AK52" s="56">
        <v>25.943454166666665</v>
      </c>
      <c r="AL52" s="56">
        <v>-81.654706944444442</v>
      </c>
      <c r="AM52" s="60">
        <v>-7.5974999989566072</v>
      </c>
      <c r="AN52" s="60">
        <v>-14.120413998817243</v>
      </c>
      <c r="AO52" s="60">
        <v>16.034590663067753</v>
      </c>
    </row>
    <row r="53" spans="1:41" s="290" customFormat="1" x14ac:dyDescent="0.2">
      <c r="A53" s="45" t="s">
        <v>22</v>
      </c>
      <c r="B53" s="42" t="s">
        <v>97</v>
      </c>
      <c r="C53" s="46"/>
      <c r="D53" s="35" t="s">
        <v>899</v>
      </c>
      <c r="E53" s="34">
        <v>42852</v>
      </c>
      <c r="F53" s="347" t="s">
        <v>922</v>
      </c>
      <c r="G53" s="347" t="s">
        <v>923</v>
      </c>
      <c r="H53" s="344">
        <v>25.943583333333333</v>
      </c>
      <c r="I53" s="344">
        <v>-81.654883333333331</v>
      </c>
      <c r="J53" s="56" t="s">
        <v>8582</v>
      </c>
      <c r="K53" s="56" t="s">
        <v>8583</v>
      </c>
      <c r="L53" s="49" t="s">
        <v>1746</v>
      </c>
      <c r="M53" s="117"/>
      <c r="N53" s="35" t="s">
        <v>364</v>
      </c>
      <c r="O53" s="203" t="s">
        <v>924</v>
      </c>
      <c r="P53" s="216" t="s">
        <v>925</v>
      </c>
      <c r="Q53" s="443">
        <v>0</v>
      </c>
      <c r="R53" s="47"/>
      <c r="S53" s="36">
        <v>0</v>
      </c>
      <c r="T53" s="35"/>
      <c r="U53" s="34"/>
      <c r="V53" s="82">
        <v>0</v>
      </c>
      <c r="W53" s="55" t="s">
        <v>2689</v>
      </c>
      <c r="X53" s="55" t="s">
        <v>1898</v>
      </c>
      <c r="Y53" s="157">
        <v>0</v>
      </c>
      <c r="Z53" s="57" t="s">
        <v>1746</v>
      </c>
      <c r="AA53" s="55" t="s">
        <v>6987</v>
      </c>
      <c r="AB53" s="55">
        <v>6</v>
      </c>
      <c r="AC53" s="55" t="s">
        <v>2010</v>
      </c>
      <c r="AD53" s="89" t="s">
        <v>2600</v>
      </c>
      <c r="AE53" s="243">
        <v>16860</v>
      </c>
      <c r="AF53" s="157" t="s">
        <v>3901</v>
      </c>
      <c r="AG53" s="89" t="s">
        <v>6991</v>
      </c>
      <c r="AH53" s="58" t="s">
        <v>6992</v>
      </c>
      <c r="AI53" s="58" t="s">
        <v>6993</v>
      </c>
      <c r="AJ53" s="59" t="s">
        <v>292</v>
      </c>
      <c r="AK53" s="56">
        <v>25.943454166666665</v>
      </c>
      <c r="AL53" s="56">
        <v>-81.654706944444442</v>
      </c>
      <c r="AM53" s="60">
        <v>47.104500000268104</v>
      </c>
      <c r="AN53" s="60">
        <v>-57.848147659494224</v>
      </c>
      <c r="AO53" s="60">
        <v>74.600550319082132</v>
      </c>
    </row>
    <row r="54" spans="1:41" s="290" customFormat="1" x14ac:dyDescent="0.2">
      <c r="A54" s="45" t="s">
        <v>22</v>
      </c>
      <c r="B54" s="42" t="s">
        <v>97</v>
      </c>
      <c r="C54" s="46"/>
      <c r="D54" s="35" t="s">
        <v>424</v>
      </c>
      <c r="E54" s="34">
        <v>43481</v>
      </c>
      <c r="F54" s="347" t="s">
        <v>922</v>
      </c>
      <c r="G54" s="347" t="s">
        <v>923</v>
      </c>
      <c r="H54" s="344">
        <v>25.943583333333333</v>
      </c>
      <c r="I54" s="344">
        <v>-81.654883333333331</v>
      </c>
      <c r="J54" s="56" t="s">
        <v>8582</v>
      </c>
      <c r="K54" s="56" t="s">
        <v>8583</v>
      </c>
      <c r="L54" s="49" t="s">
        <v>2244</v>
      </c>
      <c r="M54" s="117"/>
      <c r="N54" s="35" t="s">
        <v>448</v>
      </c>
      <c r="O54" s="203"/>
      <c r="P54" s="216">
        <v>0</v>
      </c>
      <c r="Q54" s="443">
        <v>0</v>
      </c>
      <c r="R54" s="47"/>
      <c r="S54" s="36">
        <v>0</v>
      </c>
      <c r="T54" s="35"/>
      <c r="U54" s="34"/>
      <c r="V54" s="82" t="s">
        <v>1969</v>
      </c>
      <c r="W54" s="55" t="s">
        <v>2689</v>
      </c>
      <c r="X54" s="55" t="s">
        <v>1898</v>
      </c>
      <c r="Y54" s="157" t="s">
        <v>448</v>
      </c>
      <c r="Z54" s="57" t="s">
        <v>1746</v>
      </c>
      <c r="AA54" s="55" t="s">
        <v>6972</v>
      </c>
      <c r="AB54" s="55">
        <v>6</v>
      </c>
      <c r="AC54" s="55" t="s">
        <v>2010</v>
      </c>
      <c r="AD54" s="89" t="s">
        <v>2600</v>
      </c>
      <c r="AE54" s="243">
        <v>16860</v>
      </c>
      <c r="AF54" s="157" t="s">
        <v>3901</v>
      </c>
      <c r="AG54" s="89" t="s">
        <v>6991</v>
      </c>
      <c r="AH54" s="58" t="s">
        <v>6992</v>
      </c>
      <c r="AI54" s="58" t="s">
        <v>6993</v>
      </c>
      <c r="AJ54" s="59" t="s">
        <v>292</v>
      </c>
      <c r="AK54" s="56">
        <v>25.943454166666665</v>
      </c>
      <c r="AL54" s="56">
        <v>-81.654706944444442</v>
      </c>
      <c r="AM54" s="60">
        <v>47.104500000268104</v>
      </c>
      <c r="AN54" s="60">
        <v>-57.848147659494224</v>
      </c>
      <c r="AO54" s="60">
        <v>74.600550319082132</v>
      </c>
    </row>
    <row r="55" spans="1:41" s="290" customFormat="1" x14ac:dyDescent="0.2">
      <c r="A55" s="45" t="s">
        <v>22</v>
      </c>
      <c r="B55" s="42" t="s">
        <v>97</v>
      </c>
      <c r="C55" s="46"/>
      <c r="D55" s="35" t="s">
        <v>2857</v>
      </c>
      <c r="E55" s="34">
        <v>43853</v>
      </c>
      <c r="F55" s="347" t="s">
        <v>922</v>
      </c>
      <c r="G55" s="347" t="s">
        <v>923</v>
      </c>
      <c r="H55" s="344">
        <v>25.943583333333333</v>
      </c>
      <c r="I55" s="344">
        <v>-81.654883333333331</v>
      </c>
      <c r="J55" s="56" t="s">
        <v>8582</v>
      </c>
      <c r="K55" s="56" t="s">
        <v>8583</v>
      </c>
      <c r="L55" s="49" t="s">
        <v>2244</v>
      </c>
      <c r="M55" s="117"/>
      <c r="N55" s="35" t="s">
        <v>448</v>
      </c>
      <c r="O55" s="208" t="s">
        <v>1746</v>
      </c>
      <c r="P55" s="216">
        <v>0</v>
      </c>
      <c r="Q55" s="443">
        <v>0</v>
      </c>
      <c r="R55" s="47"/>
      <c r="S55" s="36">
        <v>0</v>
      </c>
      <c r="T55" s="35"/>
      <c r="U55" s="34"/>
      <c r="V55" s="82" t="s">
        <v>1969</v>
      </c>
      <c r="W55" s="55" t="s">
        <v>2689</v>
      </c>
      <c r="X55" s="55" t="s">
        <v>1898</v>
      </c>
      <c r="Y55" s="157" t="s">
        <v>448</v>
      </c>
      <c r="Z55" s="57" t="s">
        <v>1746</v>
      </c>
      <c r="AA55" s="55" t="s">
        <v>6972</v>
      </c>
      <c r="AB55" s="55">
        <v>6</v>
      </c>
      <c r="AC55" s="55" t="s">
        <v>2010</v>
      </c>
      <c r="AD55" s="89" t="s">
        <v>2600</v>
      </c>
      <c r="AE55" s="243">
        <v>16860</v>
      </c>
      <c r="AF55" s="157" t="s">
        <v>3901</v>
      </c>
      <c r="AG55" s="89" t="s">
        <v>6991</v>
      </c>
      <c r="AH55" s="58" t="s">
        <v>6992</v>
      </c>
      <c r="AI55" s="58" t="s">
        <v>6993</v>
      </c>
      <c r="AJ55" s="59" t="s">
        <v>292</v>
      </c>
      <c r="AK55" s="56">
        <v>25.943454166666665</v>
      </c>
      <c r="AL55" s="56">
        <v>-81.654706944444442</v>
      </c>
      <c r="AM55" s="60">
        <v>47.104500000268104</v>
      </c>
      <c r="AN55" s="60">
        <v>-57.848147659494224</v>
      </c>
      <c r="AO55" s="60">
        <v>74.600550319082132</v>
      </c>
    </row>
    <row r="56" spans="1:41" s="290" customFormat="1" x14ac:dyDescent="0.2">
      <c r="A56" s="45" t="s">
        <v>22</v>
      </c>
      <c r="B56" s="42" t="s">
        <v>97</v>
      </c>
      <c r="C56" s="46"/>
      <c r="D56" s="35" t="s">
        <v>3695</v>
      </c>
      <c r="E56" s="34">
        <v>44258</v>
      </c>
      <c r="F56" s="347" t="s">
        <v>922</v>
      </c>
      <c r="G56" s="347" t="s">
        <v>923</v>
      </c>
      <c r="H56" s="344">
        <v>25.943583333333333</v>
      </c>
      <c r="I56" s="344">
        <v>-81.654883333333331</v>
      </c>
      <c r="J56" s="56" t="s">
        <v>8582</v>
      </c>
      <c r="K56" s="56" t="s">
        <v>8583</v>
      </c>
      <c r="L56" s="49" t="s">
        <v>2244</v>
      </c>
      <c r="M56" s="117"/>
      <c r="N56" s="35" t="s">
        <v>448</v>
      </c>
      <c r="O56" s="208" t="s">
        <v>1746</v>
      </c>
      <c r="P56" s="216">
        <v>0</v>
      </c>
      <c r="Q56" s="443">
        <v>0</v>
      </c>
      <c r="R56" s="47"/>
      <c r="S56" s="36">
        <v>0</v>
      </c>
      <c r="T56" s="35"/>
      <c r="U56" s="34"/>
      <c r="V56" s="82" t="s">
        <v>1969</v>
      </c>
      <c r="W56" s="55" t="s">
        <v>2689</v>
      </c>
      <c r="X56" s="55" t="s">
        <v>1898</v>
      </c>
      <c r="Y56" s="157" t="s">
        <v>448</v>
      </c>
      <c r="Z56" s="57" t="s">
        <v>1746</v>
      </c>
      <c r="AA56" s="55" t="s">
        <v>6972</v>
      </c>
      <c r="AB56" s="55">
        <v>6</v>
      </c>
      <c r="AC56" s="55" t="s">
        <v>2010</v>
      </c>
      <c r="AD56" s="89" t="s">
        <v>2600</v>
      </c>
      <c r="AE56" s="243">
        <v>16860</v>
      </c>
      <c r="AF56" s="157" t="s">
        <v>3901</v>
      </c>
      <c r="AG56" s="89" t="s">
        <v>6991</v>
      </c>
      <c r="AH56" s="58" t="s">
        <v>6992</v>
      </c>
      <c r="AI56" s="58" t="s">
        <v>6993</v>
      </c>
      <c r="AJ56" s="59" t="s">
        <v>292</v>
      </c>
      <c r="AK56" s="56">
        <v>25.943454166666665</v>
      </c>
      <c r="AL56" s="56">
        <v>-81.654706944444442</v>
      </c>
      <c r="AM56" s="60">
        <v>47.104500000268104</v>
      </c>
      <c r="AN56" s="60">
        <v>-57.848147659494224</v>
      </c>
      <c r="AO56" s="60">
        <v>74.600550319082132</v>
      </c>
    </row>
    <row r="57" spans="1:41" s="290" customFormat="1" x14ac:dyDescent="0.2">
      <c r="A57" s="45" t="s">
        <v>22</v>
      </c>
      <c r="B57" s="42" t="s">
        <v>97</v>
      </c>
      <c r="C57" s="46"/>
      <c r="D57" s="35" t="s">
        <v>4327</v>
      </c>
      <c r="E57" s="34">
        <v>44619</v>
      </c>
      <c r="F57" s="347" t="s">
        <v>922</v>
      </c>
      <c r="G57" s="347" t="s">
        <v>923</v>
      </c>
      <c r="H57" s="344">
        <v>25.943583333333333</v>
      </c>
      <c r="I57" s="344">
        <v>-81.654883333333331</v>
      </c>
      <c r="J57" s="56" t="s">
        <v>8582</v>
      </c>
      <c r="K57" s="56" t="s">
        <v>8583</v>
      </c>
      <c r="L57" s="49" t="s">
        <v>2244</v>
      </c>
      <c r="M57" s="117"/>
      <c r="N57" s="35" t="s">
        <v>448</v>
      </c>
      <c r="O57" s="207" t="s">
        <v>4316</v>
      </c>
      <c r="P57" s="216">
        <v>0</v>
      </c>
      <c r="Q57" s="443">
        <v>0</v>
      </c>
      <c r="R57" s="47"/>
      <c r="S57" s="36">
        <v>0</v>
      </c>
      <c r="T57" s="35"/>
      <c r="U57" s="34"/>
      <c r="V57" s="82" t="s">
        <v>1969</v>
      </c>
      <c r="W57" s="55" t="s">
        <v>2689</v>
      </c>
      <c r="X57" s="55" t="s">
        <v>1898</v>
      </c>
      <c r="Y57" s="157" t="s">
        <v>448</v>
      </c>
      <c r="Z57" s="57" t="s">
        <v>1746</v>
      </c>
      <c r="AA57" s="55" t="s">
        <v>6972</v>
      </c>
      <c r="AB57" s="55">
        <v>6</v>
      </c>
      <c r="AC57" s="55" t="s">
        <v>2010</v>
      </c>
      <c r="AD57" s="89" t="s">
        <v>2600</v>
      </c>
      <c r="AE57" s="243">
        <v>16860</v>
      </c>
      <c r="AF57" s="157" t="s">
        <v>3901</v>
      </c>
      <c r="AG57" s="89" t="s">
        <v>6991</v>
      </c>
      <c r="AH57" s="58" t="s">
        <v>6992</v>
      </c>
      <c r="AI57" s="58" t="s">
        <v>6993</v>
      </c>
      <c r="AJ57" s="59" t="s">
        <v>292</v>
      </c>
      <c r="AK57" s="56">
        <v>25.943454166666665</v>
      </c>
      <c r="AL57" s="56">
        <v>-81.654706944444442</v>
      </c>
      <c r="AM57" s="60">
        <v>47.104500000268104</v>
      </c>
      <c r="AN57" s="60">
        <v>-57.848147659494224</v>
      </c>
      <c r="AO57" s="60">
        <v>74.600550319082132</v>
      </c>
    </row>
    <row r="58" spans="1:41" s="290" customFormat="1" x14ac:dyDescent="0.2">
      <c r="A58" s="45" t="s">
        <v>22</v>
      </c>
      <c r="B58" s="42" t="s">
        <v>97</v>
      </c>
      <c r="C58" s="46"/>
      <c r="D58" s="35" t="s">
        <v>424</v>
      </c>
      <c r="E58" s="34">
        <v>44994</v>
      </c>
      <c r="F58" s="347" t="s">
        <v>5339</v>
      </c>
      <c r="G58" s="347" t="s">
        <v>5340</v>
      </c>
      <c r="H58" s="344">
        <v>25.943766666666665</v>
      </c>
      <c r="I58" s="344">
        <v>-81.654983333333334</v>
      </c>
      <c r="J58" s="56" t="s">
        <v>8584</v>
      </c>
      <c r="K58" s="56" t="s">
        <v>8585</v>
      </c>
      <c r="L58" s="49" t="s">
        <v>5341</v>
      </c>
      <c r="M58" s="117"/>
      <c r="N58" s="35" t="s">
        <v>364</v>
      </c>
      <c r="O58" s="207" t="s">
        <v>5342</v>
      </c>
      <c r="P58" s="216">
        <v>0</v>
      </c>
      <c r="Q58" s="443">
        <v>0</v>
      </c>
      <c r="R58" s="47"/>
      <c r="S58" s="36">
        <v>0</v>
      </c>
      <c r="T58" s="35"/>
      <c r="U58" s="34"/>
      <c r="V58" s="82">
        <v>0</v>
      </c>
      <c r="W58" s="55" t="s">
        <v>2689</v>
      </c>
      <c r="X58" s="55" t="s">
        <v>1898</v>
      </c>
      <c r="Y58" s="157">
        <v>0</v>
      </c>
      <c r="Z58" s="57" t="s">
        <v>1746</v>
      </c>
      <c r="AA58" s="55" t="s">
        <v>6987</v>
      </c>
      <c r="AB58" s="55">
        <v>6</v>
      </c>
      <c r="AC58" s="55" t="s">
        <v>2010</v>
      </c>
      <c r="AD58" s="89" t="s">
        <v>2600</v>
      </c>
      <c r="AE58" s="243">
        <v>16860</v>
      </c>
      <c r="AF58" s="157" t="s">
        <v>3901</v>
      </c>
      <c r="AG58" s="89" t="s">
        <v>6991</v>
      </c>
      <c r="AH58" s="58" t="s">
        <v>6992</v>
      </c>
      <c r="AI58" s="58" t="s">
        <v>6993</v>
      </c>
      <c r="AJ58" s="59" t="s">
        <v>292</v>
      </c>
      <c r="AK58" s="56">
        <v>25.943454166666665</v>
      </c>
      <c r="AL58" s="56">
        <v>-81.654706944444442</v>
      </c>
      <c r="AM58" s="60">
        <v>113.96249999989635</v>
      </c>
      <c r="AN58" s="60">
        <v>-90.643947908497381</v>
      </c>
      <c r="AO58" s="60">
        <v>145.61516644451828</v>
      </c>
    </row>
    <row r="59" spans="1:41" s="290" customFormat="1" ht="38.25" x14ac:dyDescent="0.2">
      <c r="A59" s="45" t="s">
        <v>22</v>
      </c>
      <c r="B59" s="42" t="s">
        <v>97</v>
      </c>
      <c r="C59" s="46"/>
      <c r="D59" s="35" t="s">
        <v>5508</v>
      </c>
      <c r="E59" s="34">
        <v>45332</v>
      </c>
      <c r="F59" s="347" t="s">
        <v>5515</v>
      </c>
      <c r="G59" s="347" t="s">
        <v>5516</v>
      </c>
      <c r="H59" s="344">
        <v>25.9435</v>
      </c>
      <c r="I59" s="344">
        <v>-81.654633333333337</v>
      </c>
      <c r="J59" s="56" t="s">
        <v>8586</v>
      </c>
      <c r="K59" s="56" t="s">
        <v>8587</v>
      </c>
      <c r="L59" s="49" t="s">
        <v>5517</v>
      </c>
      <c r="M59" s="117"/>
      <c r="N59" s="35" t="s">
        <v>387</v>
      </c>
      <c r="O59" s="207" t="s">
        <v>5518</v>
      </c>
      <c r="P59" s="216">
        <v>0</v>
      </c>
      <c r="Q59" s="443">
        <v>0</v>
      </c>
      <c r="R59" s="47"/>
      <c r="S59" s="36">
        <v>0</v>
      </c>
      <c r="T59" s="35" t="s">
        <v>3310</v>
      </c>
      <c r="U59" s="34"/>
      <c r="V59" s="82">
        <v>0</v>
      </c>
      <c r="W59" s="55" t="s">
        <v>2689</v>
      </c>
      <c r="X59" s="55" t="s">
        <v>1898</v>
      </c>
      <c r="Y59" s="157" t="s">
        <v>387</v>
      </c>
      <c r="Z59" s="57" t="s">
        <v>1746</v>
      </c>
      <c r="AA59" s="55" t="s">
        <v>6982</v>
      </c>
      <c r="AB59" s="55">
        <v>6</v>
      </c>
      <c r="AC59" s="55" t="s">
        <v>2010</v>
      </c>
      <c r="AD59" s="89" t="s">
        <v>2600</v>
      </c>
      <c r="AE59" s="243">
        <v>16860</v>
      </c>
      <c r="AF59" s="157" t="s">
        <v>3901</v>
      </c>
      <c r="AG59" s="89" t="s">
        <v>6991</v>
      </c>
      <c r="AH59" s="58" t="s">
        <v>6992</v>
      </c>
      <c r="AI59" s="58" t="s">
        <v>6993</v>
      </c>
      <c r="AJ59" s="59" t="s">
        <v>292</v>
      </c>
      <c r="AK59" s="56">
        <v>25.943454166666665</v>
      </c>
      <c r="AL59" s="56">
        <v>-81.654706944444442</v>
      </c>
      <c r="AM59" s="60">
        <v>16.714500000554864</v>
      </c>
      <c r="AN59" s="60">
        <v>24.141352958353107</v>
      </c>
      <c r="AO59" s="60">
        <v>29.362892107698329</v>
      </c>
    </row>
    <row r="60" spans="1:41" s="290" customFormat="1" ht="38.25" x14ac:dyDescent="0.2">
      <c r="A60" s="45" t="s">
        <v>22</v>
      </c>
      <c r="B60" s="42" t="s">
        <v>97</v>
      </c>
      <c r="C60" s="46"/>
      <c r="D60" s="35" t="s">
        <v>6273</v>
      </c>
      <c r="E60" s="34">
        <v>45746</v>
      </c>
      <c r="F60" s="347" t="s">
        <v>6274</v>
      </c>
      <c r="G60" s="347" t="s">
        <v>6275</v>
      </c>
      <c r="H60" s="344">
        <v>25.950616666666665</v>
      </c>
      <c r="I60" s="344">
        <v>-81.666449999999998</v>
      </c>
      <c r="J60" s="56" t="s">
        <v>8588</v>
      </c>
      <c r="K60" s="56" t="s">
        <v>8589</v>
      </c>
      <c r="L60" s="49" t="s">
        <v>6364</v>
      </c>
      <c r="M60" s="117"/>
      <c r="N60" s="35" t="s">
        <v>427</v>
      </c>
      <c r="O60" s="207" t="s">
        <v>6363</v>
      </c>
      <c r="P60" s="216">
        <v>0</v>
      </c>
      <c r="Q60" s="443">
        <v>0</v>
      </c>
      <c r="R60" s="47"/>
      <c r="S60" s="36">
        <v>0</v>
      </c>
      <c r="T60" s="35" t="s">
        <v>3310</v>
      </c>
      <c r="U60" s="34">
        <v>45746</v>
      </c>
      <c r="V60" s="82" t="s">
        <v>1969</v>
      </c>
      <c r="W60" s="55" t="s">
        <v>2689</v>
      </c>
      <c r="X60" s="55" t="s">
        <v>1898</v>
      </c>
      <c r="Y60" s="157" t="s">
        <v>427</v>
      </c>
      <c r="Z60" s="57">
        <v>4653.4520771229036</v>
      </c>
      <c r="AA60" s="55" t="s">
        <v>8590</v>
      </c>
      <c r="AB60" s="55">
        <v>6</v>
      </c>
      <c r="AC60" s="55" t="s">
        <v>2010</v>
      </c>
      <c r="AD60" s="89" t="s">
        <v>2600</v>
      </c>
      <c r="AE60" s="243">
        <v>16860</v>
      </c>
      <c r="AF60" s="157" t="s">
        <v>3901</v>
      </c>
      <c r="AG60" s="89" t="s">
        <v>6991</v>
      </c>
      <c r="AH60" s="58" t="s">
        <v>6992</v>
      </c>
      <c r="AI60" s="58" t="s">
        <v>6993</v>
      </c>
      <c r="AJ60" s="59" t="s">
        <v>292</v>
      </c>
      <c r="AK60" s="56">
        <v>25.943454166666665</v>
      </c>
      <c r="AL60" s="56">
        <v>-81.654706944444442</v>
      </c>
      <c r="AM60" s="60">
        <v>2612.0204999999046</v>
      </c>
      <c r="AN60" s="60">
        <v>-3851.2290430016906</v>
      </c>
      <c r="AO60" s="60">
        <v>4653.4520771229036</v>
      </c>
    </row>
    <row r="61" spans="1:41" s="290" customFormat="1" ht="38.25" x14ac:dyDescent="0.2">
      <c r="A61" s="45" t="s">
        <v>22</v>
      </c>
      <c r="B61" s="42" t="s">
        <v>97</v>
      </c>
      <c r="C61" s="46" t="s">
        <v>473</v>
      </c>
      <c r="D61" s="35" t="s">
        <v>8506</v>
      </c>
      <c r="E61" s="34">
        <v>46118</v>
      </c>
      <c r="F61" s="347" t="s">
        <v>8514</v>
      </c>
      <c r="G61" s="347" t="s">
        <v>8515</v>
      </c>
      <c r="H61" s="344">
        <v>25.948383333333332</v>
      </c>
      <c r="I61" s="344">
        <v>-81.664266666666663</v>
      </c>
      <c r="J61" s="56" t="s">
        <v>8555</v>
      </c>
      <c r="K61" s="56" t="s">
        <v>8556</v>
      </c>
      <c r="L61" s="49" t="s">
        <v>8516</v>
      </c>
      <c r="M61" s="117"/>
      <c r="N61" s="35" t="s">
        <v>427</v>
      </c>
      <c r="O61" s="207" t="s">
        <v>8513</v>
      </c>
      <c r="P61" s="216" t="s">
        <v>1969</v>
      </c>
      <c r="Q61" s="443">
        <v>0</v>
      </c>
      <c r="R61" s="47"/>
      <c r="S61" s="36">
        <v>0</v>
      </c>
      <c r="T61" s="35" t="s">
        <v>3310</v>
      </c>
      <c r="U61" s="34">
        <v>45746</v>
      </c>
      <c r="V61" s="82" t="s">
        <v>1969</v>
      </c>
      <c r="W61" s="55" t="s">
        <v>2689</v>
      </c>
      <c r="X61" s="55" t="s">
        <v>1898</v>
      </c>
      <c r="Y61" s="157" t="s">
        <v>427</v>
      </c>
      <c r="Z61" s="57">
        <v>3613.9524861282139</v>
      </c>
      <c r="AA61" s="55" t="s">
        <v>8557</v>
      </c>
      <c r="AB61" s="55">
        <v>6</v>
      </c>
      <c r="AC61" s="55" t="s">
        <v>2010</v>
      </c>
      <c r="AD61" s="89" t="s">
        <v>2600</v>
      </c>
      <c r="AE61" s="243">
        <v>16860</v>
      </c>
      <c r="AF61" s="157" t="s">
        <v>3901</v>
      </c>
      <c r="AG61" s="89" t="s">
        <v>6991</v>
      </c>
      <c r="AH61" s="58" t="s">
        <v>6992</v>
      </c>
      <c r="AI61" s="58" t="s">
        <v>6993</v>
      </c>
      <c r="AJ61" s="59" t="s">
        <v>292</v>
      </c>
      <c r="AK61" s="56">
        <v>25.943454166666665</v>
      </c>
      <c r="AL61" s="56">
        <v>-81.654706944444442</v>
      </c>
      <c r="AM61" s="60">
        <v>1797.5685000000753</v>
      </c>
      <c r="AN61" s="60">
        <v>-3135.1874042550912</v>
      </c>
      <c r="AO61" s="60">
        <v>3613.9524861282139</v>
      </c>
    </row>
    <row r="62" spans="1:41" s="290" customFormat="1" x14ac:dyDescent="0.2">
      <c r="A62" s="45" t="s">
        <v>21</v>
      </c>
      <c r="B62" s="42" t="s">
        <v>96</v>
      </c>
      <c r="C62" s="46"/>
      <c r="D62" s="35" t="s">
        <v>1119</v>
      </c>
      <c r="E62" s="34">
        <v>38869</v>
      </c>
      <c r="F62" s="347" t="s">
        <v>128</v>
      </c>
      <c r="G62" s="347" t="s">
        <v>129</v>
      </c>
      <c r="H62" s="344">
        <v>25.944833333333332</v>
      </c>
      <c r="I62" s="344">
        <v>-81.662816666666671</v>
      </c>
      <c r="J62" s="56" t="s">
        <v>8591</v>
      </c>
      <c r="K62" s="56" t="s">
        <v>8592</v>
      </c>
      <c r="L62" s="49" t="s">
        <v>1746</v>
      </c>
      <c r="M62" s="117"/>
      <c r="N62" s="35" t="s">
        <v>364</v>
      </c>
      <c r="O62" s="203" t="s">
        <v>1969</v>
      </c>
      <c r="P62" s="216" t="s">
        <v>1969</v>
      </c>
      <c r="Q62" s="443">
        <v>0</v>
      </c>
      <c r="R62" s="47"/>
      <c r="S62" s="36">
        <v>0</v>
      </c>
      <c r="T62" s="35"/>
      <c r="U62" s="34"/>
      <c r="V62" s="82">
        <v>0</v>
      </c>
      <c r="W62" s="55" t="s">
        <v>2689</v>
      </c>
      <c r="X62" s="55" t="s">
        <v>1898</v>
      </c>
      <c r="Y62" s="157">
        <v>0</v>
      </c>
      <c r="Z62" s="57" t="s">
        <v>1746</v>
      </c>
      <c r="AA62" s="55" t="s">
        <v>6987</v>
      </c>
      <c r="AB62" s="55">
        <v>7</v>
      </c>
      <c r="AC62" s="55" t="s">
        <v>2010</v>
      </c>
      <c r="AD62" s="89" t="s">
        <v>2600</v>
      </c>
      <c r="AE62" s="243">
        <v>16865</v>
      </c>
      <c r="AF62" s="157" t="s">
        <v>3901</v>
      </c>
      <c r="AG62" s="89" t="s">
        <v>6996</v>
      </c>
      <c r="AH62" s="58" t="s">
        <v>128</v>
      </c>
      <c r="AI62" s="58" t="s">
        <v>6997</v>
      </c>
      <c r="AJ62" s="59" t="s">
        <v>293</v>
      </c>
      <c r="AK62" s="56">
        <v>25.944829166666665</v>
      </c>
      <c r="AL62" s="56">
        <v>-81.662776388888886</v>
      </c>
      <c r="AM62" s="60">
        <v>1.5195000000504422</v>
      </c>
      <c r="AN62" s="60">
        <v>-13.209419546679284</v>
      </c>
      <c r="AO62" s="60">
        <v>13.296527554604097</v>
      </c>
    </row>
    <row r="63" spans="1:41" s="290" customFormat="1" x14ac:dyDescent="0.2">
      <c r="A63" s="45" t="s">
        <v>21</v>
      </c>
      <c r="B63" s="42" t="s">
        <v>96</v>
      </c>
      <c r="C63" s="46"/>
      <c r="D63" s="35" t="s">
        <v>899</v>
      </c>
      <c r="E63" s="34">
        <v>42852</v>
      </c>
      <c r="F63" s="347" t="s">
        <v>918</v>
      </c>
      <c r="G63" s="347" t="s">
        <v>919</v>
      </c>
      <c r="H63" s="344">
        <v>25.944866666666666</v>
      </c>
      <c r="I63" s="344">
        <v>-81.662750000000003</v>
      </c>
      <c r="J63" s="56" t="s">
        <v>6994</v>
      </c>
      <c r="K63" s="56" t="s">
        <v>6995</v>
      </c>
      <c r="L63" s="49" t="s">
        <v>1829</v>
      </c>
      <c r="M63" s="120"/>
      <c r="N63" s="35" t="s">
        <v>387</v>
      </c>
      <c r="O63" s="203" t="s">
        <v>920</v>
      </c>
      <c r="P63" s="216" t="s">
        <v>921</v>
      </c>
      <c r="Q63" s="443">
        <v>0</v>
      </c>
      <c r="R63" s="47"/>
      <c r="S63" s="36">
        <v>0</v>
      </c>
      <c r="T63" s="35"/>
      <c r="U63" s="34"/>
      <c r="V63" s="82">
        <v>0</v>
      </c>
      <c r="W63" s="55" t="s">
        <v>2689</v>
      </c>
      <c r="X63" s="55" t="s">
        <v>1898</v>
      </c>
      <c r="Y63" s="157" t="s">
        <v>387</v>
      </c>
      <c r="Z63" s="57" t="s">
        <v>1746</v>
      </c>
      <c r="AA63" s="55" t="s">
        <v>6982</v>
      </c>
      <c r="AB63" s="55">
        <v>7</v>
      </c>
      <c r="AC63" s="55" t="s">
        <v>2010</v>
      </c>
      <c r="AD63" s="89" t="s">
        <v>2600</v>
      </c>
      <c r="AE63" s="243">
        <v>16865</v>
      </c>
      <c r="AF63" s="157" t="s">
        <v>3901</v>
      </c>
      <c r="AG63" s="89" t="s">
        <v>6996</v>
      </c>
      <c r="AH63" s="58" t="s">
        <v>128</v>
      </c>
      <c r="AI63" s="58" t="s">
        <v>6997</v>
      </c>
      <c r="AJ63" s="59" t="s">
        <v>293</v>
      </c>
      <c r="AK63" s="56">
        <v>25.944829166666665</v>
      </c>
      <c r="AL63" s="56">
        <v>-81.662776388888886</v>
      </c>
      <c r="AM63" s="60">
        <v>13.67550000045398</v>
      </c>
      <c r="AN63" s="60">
        <v>8.6544472859894874</v>
      </c>
      <c r="AO63" s="60">
        <v>16.183904290633567</v>
      </c>
    </row>
    <row r="64" spans="1:41" s="290" customFormat="1" x14ac:dyDescent="0.2">
      <c r="A64" s="45" t="s">
        <v>21</v>
      </c>
      <c r="B64" s="42" t="s">
        <v>96</v>
      </c>
      <c r="C64" s="46"/>
      <c r="D64" s="35" t="s">
        <v>424</v>
      </c>
      <c r="E64" s="34">
        <v>43481</v>
      </c>
      <c r="F64" s="347" t="s">
        <v>918</v>
      </c>
      <c r="G64" s="347" t="s">
        <v>919</v>
      </c>
      <c r="H64" s="344">
        <v>25.944866666666666</v>
      </c>
      <c r="I64" s="344">
        <v>-81.662750000000003</v>
      </c>
      <c r="J64" s="56" t="s">
        <v>6994</v>
      </c>
      <c r="K64" s="56" t="s">
        <v>6995</v>
      </c>
      <c r="L64" s="49" t="s">
        <v>2449</v>
      </c>
      <c r="M64" s="117" t="s">
        <v>2833</v>
      </c>
      <c r="N64" s="35" t="s">
        <v>387</v>
      </c>
      <c r="O64" s="203" t="s">
        <v>1969</v>
      </c>
      <c r="P64" s="216" t="s">
        <v>1969</v>
      </c>
      <c r="Q64" s="443">
        <v>0</v>
      </c>
      <c r="R64" s="47"/>
      <c r="S64" s="36">
        <v>0</v>
      </c>
      <c r="T64" s="35"/>
      <c r="U64" s="34"/>
      <c r="V64" s="82">
        <v>0</v>
      </c>
      <c r="W64" s="55" t="s">
        <v>2689</v>
      </c>
      <c r="X64" s="55" t="s">
        <v>1898</v>
      </c>
      <c r="Y64" s="157" t="s">
        <v>387</v>
      </c>
      <c r="Z64" s="57" t="s">
        <v>1746</v>
      </c>
      <c r="AA64" s="55" t="s">
        <v>6982</v>
      </c>
      <c r="AB64" s="55">
        <v>7</v>
      </c>
      <c r="AC64" s="55" t="s">
        <v>2010</v>
      </c>
      <c r="AD64" s="89" t="s">
        <v>2600</v>
      </c>
      <c r="AE64" s="243">
        <v>16865</v>
      </c>
      <c r="AF64" s="157" t="s">
        <v>3901</v>
      </c>
      <c r="AG64" s="89" t="s">
        <v>6996</v>
      </c>
      <c r="AH64" s="58" t="s">
        <v>128</v>
      </c>
      <c r="AI64" s="58" t="s">
        <v>6997</v>
      </c>
      <c r="AJ64" s="59" t="s">
        <v>293</v>
      </c>
      <c r="AK64" s="56">
        <v>25.944829166666665</v>
      </c>
      <c r="AL64" s="56">
        <v>-81.662776388888886</v>
      </c>
      <c r="AM64" s="60">
        <v>13.67550000045398</v>
      </c>
      <c r="AN64" s="60">
        <v>8.6544472859894874</v>
      </c>
      <c r="AO64" s="60">
        <v>16.183904290633567</v>
      </c>
    </row>
    <row r="65" spans="1:41" s="290" customFormat="1" x14ac:dyDescent="0.2">
      <c r="A65" s="45" t="s">
        <v>21</v>
      </c>
      <c r="B65" s="42" t="s">
        <v>96</v>
      </c>
      <c r="C65" s="46"/>
      <c r="D65" s="35" t="s">
        <v>2857</v>
      </c>
      <c r="E65" s="34">
        <v>43853</v>
      </c>
      <c r="F65" s="347" t="s">
        <v>918</v>
      </c>
      <c r="G65" s="347" t="s">
        <v>919</v>
      </c>
      <c r="H65" s="344">
        <v>25.944866666666666</v>
      </c>
      <c r="I65" s="344">
        <v>-81.662750000000003</v>
      </c>
      <c r="J65" s="56" t="s">
        <v>6994</v>
      </c>
      <c r="K65" s="56" t="s">
        <v>6995</v>
      </c>
      <c r="L65" s="49" t="s">
        <v>2449</v>
      </c>
      <c r="M65" s="117" t="s">
        <v>2833</v>
      </c>
      <c r="N65" s="35" t="s">
        <v>387</v>
      </c>
      <c r="O65" s="207" t="s">
        <v>3298</v>
      </c>
      <c r="P65" s="216" t="s">
        <v>1969</v>
      </c>
      <c r="Q65" s="443">
        <v>0</v>
      </c>
      <c r="R65" s="47"/>
      <c r="S65" s="36">
        <v>0</v>
      </c>
      <c r="T65" s="35"/>
      <c r="U65" s="34"/>
      <c r="V65" s="82">
        <v>0</v>
      </c>
      <c r="W65" s="55" t="s">
        <v>2689</v>
      </c>
      <c r="X65" s="55" t="s">
        <v>1898</v>
      </c>
      <c r="Y65" s="157" t="s">
        <v>387</v>
      </c>
      <c r="Z65" s="57" t="s">
        <v>1746</v>
      </c>
      <c r="AA65" s="55" t="s">
        <v>6982</v>
      </c>
      <c r="AB65" s="55">
        <v>7</v>
      </c>
      <c r="AC65" s="55" t="s">
        <v>2010</v>
      </c>
      <c r="AD65" s="89" t="s">
        <v>2600</v>
      </c>
      <c r="AE65" s="243">
        <v>16865</v>
      </c>
      <c r="AF65" s="157" t="s">
        <v>3901</v>
      </c>
      <c r="AG65" s="89" t="s">
        <v>6996</v>
      </c>
      <c r="AH65" s="58" t="s">
        <v>128</v>
      </c>
      <c r="AI65" s="58" t="s">
        <v>6997</v>
      </c>
      <c r="AJ65" s="59" t="s">
        <v>293</v>
      </c>
      <c r="AK65" s="56">
        <v>25.944829166666665</v>
      </c>
      <c r="AL65" s="56">
        <v>-81.662776388888886</v>
      </c>
      <c r="AM65" s="60">
        <v>13.67550000045398</v>
      </c>
      <c r="AN65" s="60">
        <v>8.6544472859894874</v>
      </c>
      <c r="AO65" s="60">
        <v>16.183904290633567</v>
      </c>
    </row>
    <row r="66" spans="1:41" s="290" customFormat="1" ht="25.5" x14ac:dyDescent="0.2">
      <c r="A66" s="45" t="s">
        <v>21</v>
      </c>
      <c r="B66" s="42" t="s">
        <v>96</v>
      </c>
      <c r="C66" s="46"/>
      <c r="D66" s="35" t="s">
        <v>3695</v>
      </c>
      <c r="E66" s="34">
        <v>44258</v>
      </c>
      <c r="F66" s="347" t="s">
        <v>918</v>
      </c>
      <c r="G66" s="347" t="s">
        <v>919</v>
      </c>
      <c r="H66" s="344">
        <v>25.944866666666666</v>
      </c>
      <c r="I66" s="344">
        <v>-81.662750000000003</v>
      </c>
      <c r="J66" s="56" t="s">
        <v>6994</v>
      </c>
      <c r="K66" s="56" t="s">
        <v>6995</v>
      </c>
      <c r="L66" s="49" t="s">
        <v>3686</v>
      </c>
      <c r="M66" s="117" t="s">
        <v>2833</v>
      </c>
      <c r="N66" s="35" t="s">
        <v>387</v>
      </c>
      <c r="O66" s="207" t="s">
        <v>3687</v>
      </c>
      <c r="P66" s="216">
        <v>0</v>
      </c>
      <c r="Q66" s="443">
        <v>0</v>
      </c>
      <c r="R66" s="47"/>
      <c r="S66" s="36">
        <v>0</v>
      </c>
      <c r="T66" s="35"/>
      <c r="U66" s="34"/>
      <c r="V66" s="82">
        <v>0</v>
      </c>
      <c r="W66" s="55" t="s">
        <v>2689</v>
      </c>
      <c r="X66" s="55" t="s">
        <v>1898</v>
      </c>
      <c r="Y66" s="157" t="s">
        <v>387</v>
      </c>
      <c r="Z66" s="57" t="s">
        <v>1746</v>
      </c>
      <c r="AA66" s="55" t="s">
        <v>6982</v>
      </c>
      <c r="AB66" s="55">
        <v>7</v>
      </c>
      <c r="AC66" s="55" t="s">
        <v>2010</v>
      </c>
      <c r="AD66" s="89" t="s">
        <v>2600</v>
      </c>
      <c r="AE66" s="243">
        <v>16865</v>
      </c>
      <c r="AF66" s="157" t="s">
        <v>3901</v>
      </c>
      <c r="AG66" s="89" t="s">
        <v>6996</v>
      </c>
      <c r="AH66" s="58" t="s">
        <v>128</v>
      </c>
      <c r="AI66" s="58" t="s">
        <v>6997</v>
      </c>
      <c r="AJ66" s="59" t="s">
        <v>293</v>
      </c>
      <c r="AK66" s="56">
        <v>25.944829166666665</v>
      </c>
      <c r="AL66" s="56">
        <v>-81.662776388888886</v>
      </c>
      <c r="AM66" s="60">
        <v>13.67550000045398</v>
      </c>
      <c r="AN66" s="60">
        <v>8.6544472859894874</v>
      </c>
      <c r="AO66" s="60">
        <v>16.183904290633567</v>
      </c>
    </row>
    <row r="67" spans="1:41" s="290" customFormat="1" ht="25.5" x14ac:dyDescent="0.2">
      <c r="A67" s="45" t="s">
        <v>21</v>
      </c>
      <c r="B67" s="42" t="s">
        <v>96</v>
      </c>
      <c r="C67" s="46"/>
      <c r="D67" s="35" t="s">
        <v>4327</v>
      </c>
      <c r="E67" s="34">
        <v>44619</v>
      </c>
      <c r="F67" s="347" t="s">
        <v>918</v>
      </c>
      <c r="G67" s="347" t="s">
        <v>919</v>
      </c>
      <c r="H67" s="344">
        <v>25.944866666666666</v>
      </c>
      <c r="I67" s="344">
        <v>-81.662750000000003</v>
      </c>
      <c r="J67" s="56" t="s">
        <v>6994</v>
      </c>
      <c r="K67" s="56" t="s">
        <v>6995</v>
      </c>
      <c r="L67" s="49" t="s">
        <v>3686</v>
      </c>
      <c r="M67" s="117" t="s">
        <v>2833</v>
      </c>
      <c r="N67" s="35" t="s">
        <v>387</v>
      </c>
      <c r="O67" s="207" t="s">
        <v>4317</v>
      </c>
      <c r="P67" s="216" t="s">
        <v>4318</v>
      </c>
      <c r="Q67" s="443">
        <v>0</v>
      </c>
      <c r="R67" s="47"/>
      <c r="S67" s="36">
        <v>0</v>
      </c>
      <c r="T67" s="35"/>
      <c r="U67" s="34"/>
      <c r="V67" s="82">
        <v>0</v>
      </c>
      <c r="W67" s="55" t="s">
        <v>2689</v>
      </c>
      <c r="X67" s="55" t="s">
        <v>1898</v>
      </c>
      <c r="Y67" s="157" t="s">
        <v>387</v>
      </c>
      <c r="Z67" s="57" t="s">
        <v>1746</v>
      </c>
      <c r="AA67" s="55" t="s">
        <v>6982</v>
      </c>
      <c r="AB67" s="55">
        <v>7</v>
      </c>
      <c r="AC67" s="55" t="s">
        <v>2010</v>
      </c>
      <c r="AD67" s="89" t="s">
        <v>2600</v>
      </c>
      <c r="AE67" s="243">
        <v>16865</v>
      </c>
      <c r="AF67" s="157" t="s">
        <v>3901</v>
      </c>
      <c r="AG67" s="89" t="s">
        <v>6996</v>
      </c>
      <c r="AH67" s="58" t="s">
        <v>128</v>
      </c>
      <c r="AI67" s="58" t="s">
        <v>6997</v>
      </c>
      <c r="AJ67" s="59" t="s">
        <v>293</v>
      </c>
      <c r="AK67" s="56">
        <v>25.944829166666665</v>
      </c>
      <c r="AL67" s="56">
        <v>-81.662776388888886</v>
      </c>
      <c r="AM67" s="60">
        <v>13.67550000045398</v>
      </c>
      <c r="AN67" s="60">
        <v>8.6544472859894874</v>
      </c>
      <c r="AO67" s="60">
        <v>16.183904290633567</v>
      </c>
    </row>
    <row r="68" spans="1:41" s="290" customFormat="1" x14ac:dyDescent="0.2">
      <c r="A68" s="45" t="s">
        <v>21</v>
      </c>
      <c r="B68" s="42" t="s">
        <v>96</v>
      </c>
      <c r="C68" s="46"/>
      <c r="D68" s="35" t="s">
        <v>424</v>
      </c>
      <c r="E68" s="34">
        <v>44994</v>
      </c>
      <c r="F68" s="347" t="s">
        <v>918</v>
      </c>
      <c r="G68" s="347" t="s">
        <v>919</v>
      </c>
      <c r="H68" s="344">
        <v>25.944866666666666</v>
      </c>
      <c r="I68" s="344">
        <v>-81.662750000000003</v>
      </c>
      <c r="J68" s="56" t="s">
        <v>6994</v>
      </c>
      <c r="K68" s="56" t="s">
        <v>6995</v>
      </c>
      <c r="L68" s="49" t="s">
        <v>4670</v>
      </c>
      <c r="M68" s="117" t="s">
        <v>2833</v>
      </c>
      <c r="N68" s="35" t="s">
        <v>364</v>
      </c>
      <c r="O68" s="207" t="s">
        <v>5343</v>
      </c>
      <c r="P68" s="216" t="s">
        <v>5344</v>
      </c>
      <c r="Q68" s="443">
        <v>0</v>
      </c>
      <c r="R68" s="47"/>
      <c r="S68" s="36">
        <v>0</v>
      </c>
      <c r="T68" s="35"/>
      <c r="U68" s="34"/>
      <c r="V68" s="82">
        <v>0</v>
      </c>
      <c r="W68" s="55" t="s">
        <v>2689</v>
      </c>
      <c r="X68" s="55" t="s">
        <v>1898</v>
      </c>
      <c r="Y68" s="157">
        <v>0</v>
      </c>
      <c r="Z68" s="57" t="s">
        <v>1746</v>
      </c>
      <c r="AA68" s="55" t="s">
        <v>6987</v>
      </c>
      <c r="AB68" s="55">
        <v>7</v>
      </c>
      <c r="AC68" s="55" t="s">
        <v>2010</v>
      </c>
      <c r="AD68" s="89" t="s">
        <v>2600</v>
      </c>
      <c r="AE68" s="243">
        <v>16865</v>
      </c>
      <c r="AF68" s="157" t="s">
        <v>3901</v>
      </c>
      <c r="AG68" s="89" t="s">
        <v>6996</v>
      </c>
      <c r="AH68" s="58" t="s">
        <v>128</v>
      </c>
      <c r="AI68" s="58" t="s">
        <v>6997</v>
      </c>
      <c r="AJ68" s="59" t="s">
        <v>293</v>
      </c>
      <c r="AK68" s="56">
        <v>25.944829166666665</v>
      </c>
      <c r="AL68" s="56">
        <v>-81.662776388888886</v>
      </c>
      <c r="AM68" s="60">
        <v>13.67550000045398</v>
      </c>
      <c r="AN68" s="60">
        <v>8.6544472859894874</v>
      </c>
      <c r="AO68" s="60">
        <v>16.183904290633567</v>
      </c>
    </row>
    <row r="69" spans="1:41" s="290" customFormat="1" x14ac:dyDescent="0.2">
      <c r="A69" s="45" t="s">
        <v>21</v>
      </c>
      <c r="B69" s="42" t="s">
        <v>96</v>
      </c>
      <c r="C69" s="46"/>
      <c r="D69" s="35" t="s">
        <v>5508</v>
      </c>
      <c r="E69" s="34">
        <v>45332</v>
      </c>
      <c r="F69" s="347" t="s">
        <v>918</v>
      </c>
      <c r="G69" s="347" t="s">
        <v>919</v>
      </c>
      <c r="H69" s="344">
        <v>25.944866666666666</v>
      </c>
      <c r="I69" s="344">
        <v>-81.662750000000003</v>
      </c>
      <c r="J69" s="56" t="s">
        <v>6994</v>
      </c>
      <c r="K69" s="56" t="s">
        <v>6995</v>
      </c>
      <c r="L69" s="49" t="s">
        <v>5519</v>
      </c>
      <c r="M69" s="117" t="s">
        <v>2833</v>
      </c>
      <c r="N69" s="35" t="s">
        <v>364</v>
      </c>
      <c r="O69" s="207" t="s">
        <v>5520</v>
      </c>
      <c r="P69" s="216" t="s">
        <v>1969</v>
      </c>
      <c r="Q69" s="443">
        <v>0</v>
      </c>
      <c r="R69" s="47"/>
      <c r="S69" s="36">
        <v>0</v>
      </c>
      <c r="T69" s="35"/>
      <c r="U69" s="34"/>
      <c r="V69" s="82">
        <v>0</v>
      </c>
      <c r="W69" s="55" t="s">
        <v>2689</v>
      </c>
      <c r="X69" s="55" t="s">
        <v>1898</v>
      </c>
      <c r="Y69" s="157">
        <v>0</v>
      </c>
      <c r="Z69" s="57" t="s">
        <v>1746</v>
      </c>
      <c r="AA69" s="55" t="s">
        <v>6987</v>
      </c>
      <c r="AB69" s="55">
        <v>7</v>
      </c>
      <c r="AC69" s="55" t="s">
        <v>2010</v>
      </c>
      <c r="AD69" s="89" t="s">
        <v>2600</v>
      </c>
      <c r="AE69" s="243">
        <v>16865</v>
      </c>
      <c r="AF69" s="157" t="s">
        <v>3901</v>
      </c>
      <c r="AG69" s="89" t="s">
        <v>6996</v>
      </c>
      <c r="AH69" s="58" t="s">
        <v>128</v>
      </c>
      <c r="AI69" s="58" t="s">
        <v>6997</v>
      </c>
      <c r="AJ69" s="59" t="s">
        <v>293</v>
      </c>
      <c r="AK69" s="56">
        <v>25.944829166666665</v>
      </c>
      <c r="AL69" s="56">
        <v>-81.662776388888886</v>
      </c>
      <c r="AM69" s="60">
        <v>13.67550000045398</v>
      </c>
      <c r="AN69" s="60">
        <v>8.6544472859894874</v>
      </c>
      <c r="AO69" s="60">
        <v>16.183904290633567</v>
      </c>
    </row>
    <row r="70" spans="1:41" s="290" customFormat="1" x14ac:dyDescent="0.2">
      <c r="A70" s="45" t="s">
        <v>21</v>
      </c>
      <c r="B70" s="42" t="s">
        <v>96</v>
      </c>
      <c r="C70" s="46"/>
      <c r="D70" s="35" t="s">
        <v>6273</v>
      </c>
      <c r="E70" s="34">
        <v>45746</v>
      </c>
      <c r="F70" s="347" t="s">
        <v>918</v>
      </c>
      <c r="G70" s="347" t="s">
        <v>919</v>
      </c>
      <c r="H70" s="344">
        <v>25.944866666666666</v>
      </c>
      <c r="I70" s="344">
        <v>-81.662750000000003</v>
      </c>
      <c r="J70" s="56" t="s">
        <v>6994</v>
      </c>
      <c r="K70" s="56" t="s">
        <v>6995</v>
      </c>
      <c r="L70" s="49" t="s">
        <v>5519</v>
      </c>
      <c r="M70" s="117" t="s">
        <v>2833</v>
      </c>
      <c r="N70" s="35" t="s">
        <v>364</v>
      </c>
      <c r="O70" s="207" t="s">
        <v>6365</v>
      </c>
      <c r="P70" s="216" t="s">
        <v>1969</v>
      </c>
      <c r="Q70" s="443">
        <v>0</v>
      </c>
      <c r="R70" s="47"/>
      <c r="S70" s="36">
        <v>0</v>
      </c>
      <c r="T70" s="35"/>
      <c r="U70" s="34"/>
      <c r="V70" s="82">
        <v>0</v>
      </c>
      <c r="W70" s="55" t="s">
        <v>2689</v>
      </c>
      <c r="X70" s="55" t="s">
        <v>1898</v>
      </c>
      <c r="Y70" s="157">
        <v>0</v>
      </c>
      <c r="Z70" s="57" t="s">
        <v>1746</v>
      </c>
      <c r="AA70" s="55" t="s">
        <v>6987</v>
      </c>
      <c r="AB70" s="55">
        <v>7</v>
      </c>
      <c r="AC70" s="55" t="s">
        <v>2010</v>
      </c>
      <c r="AD70" s="89" t="s">
        <v>2600</v>
      </c>
      <c r="AE70" s="243">
        <v>16865</v>
      </c>
      <c r="AF70" s="157" t="s">
        <v>3901</v>
      </c>
      <c r="AG70" s="89" t="s">
        <v>6996</v>
      </c>
      <c r="AH70" s="58" t="s">
        <v>128</v>
      </c>
      <c r="AI70" s="58" t="s">
        <v>6997</v>
      </c>
      <c r="AJ70" s="59" t="s">
        <v>293</v>
      </c>
      <c r="AK70" s="56">
        <v>25.944829166666665</v>
      </c>
      <c r="AL70" s="56">
        <v>-81.662776388888886</v>
      </c>
      <c r="AM70" s="60">
        <v>13.67550000045398</v>
      </c>
      <c r="AN70" s="60">
        <v>8.6544472859894874</v>
      </c>
      <c r="AO70" s="60">
        <v>16.183904290633567</v>
      </c>
    </row>
    <row r="71" spans="1:41" s="290" customFormat="1" x14ac:dyDescent="0.2">
      <c r="A71" s="45" t="s">
        <v>21</v>
      </c>
      <c r="B71" s="42" t="s">
        <v>96</v>
      </c>
      <c r="C71" s="46" t="s">
        <v>473</v>
      </c>
      <c r="D71" s="35" t="s">
        <v>8506</v>
      </c>
      <c r="E71" s="34">
        <v>46118</v>
      </c>
      <c r="F71" s="347" t="s">
        <v>918</v>
      </c>
      <c r="G71" s="347" t="s">
        <v>919</v>
      </c>
      <c r="H71" s="344">
        <v>25.944866666666666</v>
      </c>
      <c r="I71" s="344">
        <v>-81.662750000000003</v>
      </c>
      <c r="J71" s="56" t="s">
        <v>6994</v>
      </c>
      <c r="K71" s="56" t="s">
        <v>6995</v>
      </c>
      <c r="L71" s="49" t="s">
        <v>5519</v>
      </c>
      <c r="M71" s="117" t="s">
        <v>2833</v>
      </c>
      <c r="N71" s="35" t="s">
        <v>364</v>
      </c>
      <c r="O71" s="207" t="s">
        <v>8517</v>
      </c>
      <c r="P71" s="216" t="s">
        <v>1969</v>
      </c>
      <c r="Q71" s="443">
        <v>0</v>
      </c>
      <c r="R71" s="47"/>
      <c r="S71" s="36">
        <v>0</v>
      </c>
      <c r="T71" s="35"/>
      <c r="U71" s="34"/>
      <c r="V71" s="82">
        <v>0</v>
      </c>
      <c r="W71" s="55" t="s">
        <v>2689</v>
      </c>
      <c r="X71" s="55" t="s">
        <v>1898</v>
      </c>
      <c r="Y71" s="157">
        <v>0</v>
      </c>
      <c r="Z71" s="57" t="s">
        <v>1746</v>
      </c>
      <c r="AA71" s="55" t="s">
        <v>6987</v>
      </c>
      <c r="AB71" s="55">
        <v>7</v>
      </c>
      <c r="AC71" s="55" t="s">
        <v>2010</v>
      </c>
      <c r="AD71" s="89" t="s">
        <v>2600</v>
      </c>
      <c r="AE71" s="243">
        <v>16865</v>
      </c>
      <c r="AF71" s="157" t="s">
        <v>3901</v>
      </c>
      <c r="AG71" s="89" t="s">
        <v>6996</v>
      </c>
      <c r="AH71" s="58" t="s">
        <v>128</v>
      </c>
      <c r="AI71" s="58" t="s">
        <v>6997</v>
      </c>
      <c r="AJ71" s="59" t="s">
        <v>293</v>
      </c>
      <c r="AK71" s="56">
        <v>25.944829166666665</v>
      </c>
      <c r="AL71" s="56">
        <v>-81.662776388888886</v>
      </c>
      <c r="AM71" s="60">
        <v>13.67550000045398</v>
      </c>
      <c r="AN71" s="60">
        <v>8.6544472859894874</v>
      </c>
      <c r="AO71" s="60">
        <v>16.183904290633567</v>
      </c>
    </row>
    <row r="72" spans="1:41" s="290" customFormat="1" x14ac:dyDescent="0.2">
      <c r="A72" s="45" t="s">
        <v>20</v>
      </c>
      <c r="B72" s="42" t="s">
        <v>95</v>
      </c>
      <c r="C72" s="46"/>
      <c r="D72" s="35" t="s">
        <v>1119</v>
      </c>
      <c r="E72" s="34">
        <v>38869</v>
      </c>
      <c r="F72" s="347" t="s">
        <v>126</v>
      </c>
      <c r="G72" s="347" t="s">
        <v>127</v>
      </c>
      <c r="H72" s="344">
        <v>25.951566666666668</v>
      </c>
      <c r="I72" s="344">
        <v>-81.667950000000005</v>
      </c>
      <c r="J72" s="56" t="s">
        <v>6998</v>
      </c>
      <c r="K72" s="56" t="s">
        <v>8593</v>
      </c>
      <c r="L72" s="49" t="s">
        <v>1746</v>
      </c>
      <c r="M72" s="117"/>
      <c r="N72" s="35" t="s">
        <v>364</v>
      </c>
      <c r="O72" s="203" t="s">
        <v>1969</v>
      </c>
      <c r="P72" s="216" t="s">
        <v>1969</v>
      </c>
      <c r="Q72" s="443">
        <v>0</v>
      </c>
      <c r="R72" s="47"/>
      <c r="S72" s="36">
        <v>0</v>
      </c>
      <c r="T72" s="35"/>
      <c r="U72" s="34"/>
      <c r="V72" s="82">
        <v>0</v>
      </c>
      <c r="W72" s="55" t="s">
        <v>2689</v>
      </c>
      <c r="X72" s="55" t="s">
        <v>1898</v>
      </c>
      <c r="Y72" s="157">
        <v>0</v>
      </c>
      <c r="Z72" s="57" t="s">
        <v>1746</v>
      </c>
      <c r="AA72" s="55" t="s">
        <v>6987</v>
      </c>
      <c r="AB72" s="55">
        <v>8</v>
      </c>
      <c r="AC72" s="55" t="s">
        <v>2010</v>
      </c>
      <c r="AD72" s="89" t="s">
        <v>2600</v>
      </c>
      <c r="AE72" s="243">
        <v>16870</v>
      </c>
      <c r="AF72" s="157" t="s">
        <v>3901</v>
      </c>
      <c r="AG72" s="89" t="s">
        <v>7000</v>
      </c>
      <c r="AH72" s="58" t="s">
        <v>120</v>
      </c>
      <c r="AI72" s="58" t="s">
        <v>7001</v>
      </c>
      <c r="AJ72" s="59" t="s">
        <v>294</v>
      </c>
      <c r="AK72" s="56">
        <v>25.951596111111112</v>
      </c>
      <c r="AL72" s="56">
        <v>-81.667905000000005</v>
      </c>
      <c r="AM72" s="60">
        <v>-10.737799999665469</v>
      </c>
      <c r="AN72" s="60">
        <v>-14.758110111585363</v>
      </c>
      <c r="AO72" s="60">
        <v>18.251086622403992</v>
      </c>
    </row>
    <row r="73" spans="1:41" s="290" customFormat="1" x14ac:dyDescent="0.2">
      <c r="A73" s="45" t="s">
        <v>20</v>
      </c>
      <c r="B73" s="42" t="s">
        <v>95</v>
      </c>
      <c r="C73" s="46"/>
      <c r="D73" s="35" t="s">
        <v>899</v>
      </c>
      <c r="E73" s="34">
        <v>42852</v>
      </c>
      <c r="F73" s="347" t="s">
        <v>126</v>
      </c>
      <c r="G73" s="347" t="s">
        <v>917</v>
      </c>
      <c r="H73" s="344">
        <v>25.951566666666668</v>
      </c>
      <c r="I73" s="344">
        <v>-81.667933333333337</v>
      </c>
      <c r="J73" s="56" t="s">
        <v>6998</v>
      </c>
      <c r="K73" s="56" t="s">
        <v>8594</v>
      </c>
      <c r="L73" s="49" t="s">
        <v>1830</v>
      </c>
      <c r="M73" s="120"/>
      <c r="N73" s="35" t="s">
        <v>387</v>
      </c>
      <c r="O73" s="203" t="s">
        <v>915</v>
      </c>
      <c r="P73" s="216" t="s">
        <v>916</v>
      </c>
      <c r="Q73" s="443">
        <v>0</v>
      </c>
      <c r="R73" s="47"/>
      <c r="S73" s="36">
        <v>0</v>
      </c>
      <c r="T73" s="35"/>
      <c r="U73" s="34"/>
      <c r="V73" s="82">
        <v>0</v>
      </c>
      <c r="W73" s="55" t="s">
        <v>2689</v>
      </c>
      <c r="X73" s="55" t="s">
        <v>1898</v>
      </c>
      <c r="Y73" s="157" t="s">
        <v>387</v>
      </c>
      <c r="Z73" s="57" t="s">
        <v>1746</v>
      </c>
      <c r="AA73" s="55" t="s">
        <v>6982</v>
      </c>
      <c r="AB73" s="55">
        <v>8</v>
      </c>
      <c r="AC73" s="55" t="s">
        <v>2010</v>
      </c>
      <c r="AD73" s="89" t="s">
        <v>2600</v>
      </c>
      <c r="AE73" s="243">
        <v>16870</v>
      </c>
      <c r="AF73" s="157" t="s">
        <v>3901</v>
      </c>
      <c r="AG73" s="89" t="s">
        <v>7000</v>
      </c>
      <c r="AH73" s="58" t="s">
        <v>120</v>
      </c>
      <c r="AI73" s="58" t="s">
        <v>7001</v>
      </c>
      <c r="AJ73" s="59" t="s">
        <v>294</v>
      </c>
      <c r="AK73" s="56">
        <v>25.951596111111112</v>
      </c>
      <c r="AL73" s="56">
        <v>-81.667905000000005</v>
      </c>
      <c r="AM73" s="60">
        <v>-10.737799999665469</v>
      </c>
      <c r="AN73" s="60">
        <v>-9.2921434034181711</v>
      </c>
      <c r="AO73" s="60">
        <v>14.200150628162492</v>
      </c>
    </row>
    <row r="74" spans="1:41" s="290" customFormat="1" ht="25.5" x14ac:dyDescent="0.2">
      <c r="A74" s="45" t="s">
        <v>20</v>
      </c>
      <c r="B74" s="42" t="s">
        <v>95</v>
      </c>
      <c r="C74" s="46"/>
      <c r="D74" s="35" t="s">
        <v>424</v>
      </c>
      <c r="E74" s="34">
        <v>43481</v>
      </c>
      <c r="F74" s="347" t="s">
        <v>126</v>
      </c>
      <c r="G74" s="347" t="s">
        <v>917</v>
      </c>
      <c r="H74" s="344">
        <v>25.951566666666668</v>
      </c>
      <c r="I74" s="344">
        <v>-81.667933333333337</v>
      </c>
      <c r="J74" s="56" t="s">
        <v>6998</v>
      </c>
      <c r="K74" s="56" t="s">
        <v>8594</v>
      </c>
      <c r="L74" s="49" t="s">
        <v>2450</v>
      </c>
      <c r="M74" s="117" t="s">
        <v>2833</v>
      </c>
      <c r="N74" s="35" t="s">
        <v>427</v>
      </c>
      <c r="O74" s="203" t="s">
        <v>1969</v>
      </c>
      <c r="P74" s="216" t="s">
        <v>1969</v>
      </c>
      <c r="Q74" s="443">
        <v>0</v>
      </c>
      <c r="R74" s="47"/>
      <c r="S74" s="36">
        <v>0</v>
      </c>
      <c r="T74" s="35"/>
      <c r="U74" s="34"/>
      <c r="V74" s="82" t="s">
        <v>1969</v>
      </c>
      <c r="W74" s="55" t="s">
        <v>2689</v>
      </c>
      <c r="X74" s="55" t="s">
        <v>1898</v>
      </c>
      <c r="Y74" s="157" t="s">
        <v>427</v>
      </c>
      <c r="Z74" s="57" t="s">
        <v>1746</v>
      </c>
      <c r="AA74" s="55" t="s">
        <v>7125</v>
      </c>
      <c r="AB74" s="55">
        <v>8</v>
      </c>
      <c r="AC74" s="55" t="s">
        <v>2010</v>
      </c>
      <c r="AD74" s="89" t="s">
        <v>2600</v>
      </c>
      <c r="AE74" s="243">
        <v>16870</v>
      </c>
      <c r="AF74" s="157" t="s">
        <v>3901</v>
      </c>
      <c r="AG74" s="89" t="s">
        <v>7000</v>
      </c>
      <c r="AH74" s="58" t="s">
        <v>120</v>
      </c>
      <c r="AI74" s="58" t="s">
        <v>7001</v>
      </c>
      <c r="AJ74" s="59" t="s">
        <v>294</v>
      </c>
      <c r="AK74" s="56">
        <v>25.951596111111112</v>
      </c>
      <c r="AL74" s="56">
        <v>-81.667905000000005</v>
      </c>
      <c r="AM74" s="60">
        <v>-10.737799999665469</v>
      </c>
      <c r="AN74" s="60">
        <v>-9.2921434034181711</v>
      </c>
      <c r="AO74" s="60">
        <v>14.200150628162492</v>
      </c>
    </row>
    <row r="75" spans="1:41" s="290" customFormat="1" ht="25.5" x14ac:dyDescent="0.2">
      <c r="A75" s="45" t="s">
        <v>20</v>
      </c>
      <c r="B75" s="42" t="s">
        <v>95</v>
      </c>
      <c r="C75" s="46"/>
      <c r="D75" s="35" t="s">
        <v>2857</v>
      </c>
      <c r="E75" s="34">
        <v>43853</v>
      </c>
      <c r="F75" s="347" t="s">
        <v>126</v>
      </c>
      <c r="G75" s="347" t="s">
        <v>917</v>
      </c>
      <c r="H75" s="344">
        <v>25.951566666666668</v>
      </c>
      <c r="I75" s="344">
        <v>-81.667933333333337</v>
      </c>
      <c r="J75" s="56" t="s">
        <v>6998</v>
      </c>
      <c r="K75" s="56" t="s">
        <v>8594</v>
      </c>
      <c r="L75" s="49" t="s">
        <v>2450</v>
      </c>
      <c r="M75" s="117" t="s">
        <v>2833</v>
      </c>
      <c r="N75" s="35" t="s">
        <v>427</v>
      </c>
      <c r="O75" s="204" t="s">
        <v>3299</v>
      </c>
      <c r="P75" s="216" t="s">
        <v>3301</v>
      </c>
      <c r="Q75" s="443">
        <v>0</v>
      </c>
      <c r="R75" s="47"/>
      <c r="S75" s="36">
        <v>0</v>
      </c>
      <c r="T75" s="35"/>
      <c r="U75" s="34"/>
      <c r="V75" s="82" t="s">
        <v>1969</v>
      </c>
      <c r="W75" s="55" t="s">
        <v>2689</v>
      </c>
      <c r="X75" s="55" t="s">
        <v>1898</v>
      </c>
      <c r="Y75" s="157" t="s">
        <v>427</v>
      </c>
      <c r="Z75" s="57" t="s">
        <v>1746</v>
      </c>
      <c r="AA75" s="55" t="s">
        <v>7125</v>
      </c>
      <c r="AB75" s="55">
        <v>8</v>
      </c>
      <c r="AC75" s="55" t="s">
        <v>2010</v>
      </c>
      <c r="AD75" s="89" t="s">
        <v>2600</v>
      </c>
      <c r="AE75" s="243">
        <v>16870</v>
      </c>
      <c r="AF75" s="157" t="s">
        <v>3901</v>
      </c>
      <c r="AG75" s="89" t="s">
        <v>7000</v>
      </c>
      <c r="AH75" s="58" t="s">
        <v>120</v>
      </c>
      <c r="AI75" s="58" t="s">
        <v>7001</v>
      </c>
      <c r="AJ75" s="59" t="s">
        <v>294</v>
      </c>
      <c r="AK75" s="56">
        <v>25.951596111111112</v>
      </c>
      <c r="AL75" s="56">
        <v>-81.667905000000005</v>
      </c>
      <c r="AM75" s="60">
        <v>-10.737799999665469</v>
      </c>
      <c r="AN75" s="60">
        <v>-9.2921434034181711</v>
      </c>
      <c r="AO75" s="60">
        <v>14.200150628162492</v>
      </c>
    </row>
    <row r="76" spans="1:41" s="290" customFormat="1" ht="25.5" x14ac:dyDescent="0.2">
      <c r="A76" s="45" t="s">
        <v>20</v>
      </c>
      <c r="B76" s="42" t="s">
        <v>95</v>
      </c>
      <c r="C76" s="46"/>
      <c r="D76" s="35" t="s">
        <v>3695</v>
      </c>
      <c r="E76" s="34">
        <v>44258</v>
      </c>
      <c r="F76" s="347" t="s">
        <v>126</v>
      </c>
      <c r="G76" s="347" t="s">
        <v>917</v>
      </c>
      <c r="H76" s="344">
        <v>25.951566666666668</v>
      </c>
      <c r="I76" s="344">
        <v>-81.667933333333337</v>
      </c>
      <c r="J76" s="56" t="s">
        <v>6998</v>
      </c>
      <c r="K76" s="56" t="s">
        <v>8594</v>
      </c>
      <c r="L76" s="49" t="s">
        <v>2450</v>
      </c>
      <c r="M76" s="117" t="s">
        <v>2833</v>
      </c>
      <c r="N76" s="35" t="s">
        <v>427</v>
      </c>
      <c r="O76" s="204" t="s">
        <v>3688</v>
      </c>
      <c r="P76" s="216" t="s">
        <v>3852</v>
      </c>
      <c r="Q76" s="443">
        <v>0</v>
      </c>
      <c r="R76" s="47"/>
      <c r="S76" s="36">
        <v>0</v>
      </c>
      <c r="T76" s="35"/>
      <c r="U76" s="34"/>
      <c r="V76" s="82" t="s">
        <v>1969</v>
      </c>
      <c r="W76" s="55" t="s">
        <v>2689</v>
      </c>
      <c r="X76" s="55" t="s">
        <v>1898</v>
      </c>
      <c r="Y76" s="157" t="s">
        <v>427</v>
      </c>
      <c r="Z76" s="57" t="s">
        <v>1746</v>
      </c>
      <c r="AA76" s="55" t="s">
        <v>7125</v>
      </c>
      <c r="AB76" s="55">
        <v>8</v>
      </c>
      <c r="AC76" s="55" t="s">
        <v>2010</v>
      </c>
      <c r="AD76" s="89" t="s">
        <v>2600</v>
      </c>
      <c r="AE76" s="243">
        <v>16870</v>
      </c>
      <c r="AF76" s="157" t="s">
        <v>3901</v>
      </c>
      <c r="AG76" s="89" t="s">
        <v>7000</v>
      </c>
      <c r="AH76" s="58" t="s">
        <v>120</v>
      </c>
      <c r="AI76" s="58" t="s">
        <v>7001</v>
      </c>
      <c r="AJ76" s="59" t="s">
        <v>294</v>
      </c>
      <c r="AK76" s="56">
        <v>25.951596111111112</v>
      </c>
      <c r="AL76" s="56">
        <v>-81.667905000000005</v>
      </c>
      <c r="AM76" s="60">
        <v>-10.737799999665469</v>
      </c>
      <c r="AN76" s="60">
        <v>-9.2921434034181711</v>
      </c>
      <c r="AO76" s="60">
        <v>14.200150628162492</v>
      </c>
    </row>
    <row r="77" spans="1:41" s="290" customFormat="1" x14ac:dyDescent="0.2">
      <c r="A77" s="45" t="s">
        <v>20</v>
      </c>
      <c r="B77" s="42" t="s">
        <v>95</v>
      </c>
      <c r="C77" s="46"/>
      <c r="D77" s="35" t="s">
        <v>4327</v>
      </c>
      <c r="E77" s="34">
        <v>44619</v>
      </c>
      <c r="F77" s="347" t="s">
        <v>126</v>
      </c>
      <c r="G77" s="347" t="s">
        <v>917</v>
      </c>
      <c r="H77" s="344">
        <v>25.951566666666668</v>
      </c>
      <c r="I77" s="344">
        <v>-81.667933333333337</v>
      </c>
      <c r="J77" s="56" t="s">
        <v>6998</v>
      </c>
      <c r="K77" s="56" t="s">
        <v>8594</v>
      </c>
      <c r="L77" s="49" t="s">
        <v>4314</v>
      </c>
      <c r="M77" s="117" t="s">
        <v>2833</v>
      </c>
      <c r="N77" s="35" t="s">
        <v>364</v>
      </c>
      <c r="O77" s="204" t="s">
        <v>4319</v>
      </c>
      <c r="P77" s="216" t="s">
        <v>1969</v>
      </c>
      <c r="Q77" s="443">
        <v>0</v>
      </c>
      <c r="R77" s="47"/>
      <c r="S77" s="36">
        <v>0</v>
      </c>
      <c r="T77" s="35" t="s">
        <v>2011</v>
      </c>
      <c r="U77" s="34"/>
      <c r="V77" s="82">
        <v>0</v>
      </c>
      <c r="W77" s="55" t="s">
        <v>2689</v>
      </c>
      <c r="X77" s="55" t="s">
        <v>1898</v>
      </c>
      <c r="Y77" s="157">
        <v>0</v>
      </c>
      <c r="Z77" s="57" t="s">
        <v>1746</v>
      </c>
      <c r="AA77" s="55" t="s">
        <v>6987</v>
      </c>
      <c r="AB77" s="55">
        <v>8</v>
      </c>
      <c r="AC77" s="55" t="s">
        <v>2010</v>
      </c>
      <c r="AD77" s="89" t="s">
        <v>2600</v>
      </c>
      <c r="AE77" s="243">
        <v>16870</v>
      </c>
      <c r="AF77" s="157" t="s">
        <v>3901</v>
      </c>
      <c r="AG77" s="89" t="s">
        <v>7000</v>
      </c>
      <c r="AH77" s="58" t="s">
        <v>120</v>
      </c>
      <c r="AI77" s="58" t="s">
        <v>7001</v>
      </c>
      <c r="AJ77" s="59" t="s">
        <v>294</v>
      </c>
      <c r="AK77" s="56">
        <v>25.951596111111112</v>
      </c>
      <c r="AL77" s="56">
        <v>-81.667905000000005</v>
      </c>
      <c r="AM77" s="60">
        <v>-10.737799999665469</v>
      </c>
      <c r="AN77" s="60">
        <v>-9.2921434034181711</v>
      </c>
      <c r="AO77" s="60">
        <v>14.200150628162492</v>
      </c>
    </row>
    <row r="78" spans="1:41" s="290" customFormat="1" x14ac:dyDescent="0.2">
      <c r="A78" s="45" t="s">
        <v>20</v>
      </c>
      <c r="B78" s="42" t="s">
        <v>95</v>
      </c>
      <c r="C78" s="46"/>
      <c r="D78" s="35" t="s">
        <v>424</v>
      </c>
      <c r="E78" s="34">
        <v>44994</v>
      </c>
      <c r="F78" s="347" t="s">
        <v>126</v>
      </c>
      <c r="G78" s="347" t="s">
        <v>5345</v>
      </c>
      <c r="H78" s="344">
        <v>25.951566666666668</v>
      </c>
      <c r="I78" s="344">
        <v>-81.66791666666667</v>
      </c>
      <c r="J78" s="56" t="s">
        <v>6998</v>
      </c>
      <c r="K78" s="56" t="s">
        <v>6999</v>
      </c>
      <c r="L78" s="49" t="s">
        <v>4819</v>
      </c>
      <c r="M78" s="117" t="s">
        <v>2833</v>
      </c>
      <c r="N78" s="35" t="s">
        <v>1919</v>
      </c>
      <c r="O78" s="204" t="s">
        <v>5346</v>
      </c>
      <c r="P78" s="216">
        <v>0</v>
      </c>
      <c r="Q78" s="443">
        <v>0</v>
      </c>
      <c r="R78" s="47"/>
      <c r="S78" s="36">
        <v>0</v>
      </c>
      <c r="T78" s="35" t="s">
        <v>3310</v>
      </c>
      <c r="U78" s="34"/>
      <c r="V78" s="82" t="s">
        <v>1969</v>
      </c>
      <c r="W78" s="55" t="s">
        <v>2689</v>
      </c>
      <c r="X78" s="55" t="s">
        <v>1898</v>
      </c>
      <c r="Y78" s="157" t="s">
        <v>1919</v>
      </c>
      <c r="Z78" s="57" t="s">
        <v>1746</v>
      </c>
      <c r="AA78" s="55" t="s">
        <v>6966</v>
      </c>
      <c r="AB78" s="55">
        <v>8</v>
      </c>
      <c r="AC78" s="55" t="s">
        <v>2010</v>
      </c>
      <c r="AD78" s="89" t="s">
        <v>2600</v>
      </c>
      <c r="AE78" s="243">
        <v>16870</v>
      </c>
      <c r="AF78" s="157" t="s">
        <v>3901</v>
      </c>
      <c r="AG78" s="89" t="s">
        <v>7000</v>
      </c>
      <c r="AH78" s="58" t="s">
        <v>120</v>
      </c>
      <c r="AI78" s="58" t="s">
        <v>7001</v>
      </c>
      <c r="AJ78" s="59" t="s">
        <v>294</v>
      </c>
      <c r="AK78" s="56">
        <v>25.951596111111112</v>
      </c>
      <c r="AL78" s="56">
        <v>-81.667905000000005</v>
      </c>
      <c r="AM78" s="60">
        <v>-10.737799999665469</v>
      </c>
      <c r="AN78" s="60">
        <v>-3.8261766952509784</v>
      </c>
      <c r="AO78" s="60">
        <v>11.399121761613806</v>
      </c>
    </row>
    <row r="79" spans="1:41" s="290" customFormat="1" x14ac:dyDescent="0.2">
      <c r="A79" s="45" t="s">
        <v>20</v>
      </c>
      <c r="B79" s="42" t="s">
        <v>95</v>
      </c>
      <c r="C79" s="46"/>
      <c r="D79" s="35" t="s">
        <v>5508</v>
      </c>
      <c r="E79" s="34">
        <v>45332</v>
      </c>
      <c r="F79" s="347" t="s">
        <v>126</v>
      </c>
      <c r="G79" s="347" t="s">
        <v>5345</v>
      </c>
      <c r="H79" s="344">
        <v>25.951566666666668</v>
      </c>
      <c r="I79" s="344">
        <v>-81.66791666666667</v>
      </c>
      <c r="J79" s="56" t="s">
        <v>6998</v>
      </c>
      <c r="K79" s="56" t="s">
        <v>6999</v>
      </c>
      <c r="L79" s="49" t="s">
        <v>5521</v>
      </c>
      <c r="M79" s="117" t="s">
        <v>2833</v>
      </c>
      <c r="N79" s="35" t="s">
        <v>364</v>
      </c>
      <c r="O79" s="204" t="s">
        <v>5522</v>
      </c>
      <c r="P79" s="216">
        <v>0</v>
      </c>
      <c r="Q79" s="443">
        <v>0</v>
      </c>
      <c r="R79" s="47"/>
      <c r="S79" s="36">
        <v>0</v>
      </c>
      <c r="T79" s="35" t="s">
        <v>2011</v>
      </c>
      <c r="U79" s="34"/>
      <c r="V79" s="82">
        <v>0</v>
      </c>
      <c r="W79" s="55" t="s">
        <v>2689</v>
      </c>
      <c r="X79" s="55" t="s">
        <v>1898</v>
      </c>
      <c r="Y79" s="157">
        <v>0</v>
      </c>
      <c r="Z79" s="57" t="s">
        <v>1746</v>
      </c>
      <c r="AA79" s="55" t="s">
        <v>6987</v>
      </c>
      <c r="AB79" s="55">
        <v>8</v>
      </c>
      <c r="AC79" s="55" t="s">
        <v>2010</v>
      </c>
      <c r="AD79" s="89" t="s">
        <v>2600</v>
      </c>
      <c r="AE79" s="243">
        <v>16870</v>
      </c>
      <c r="AF79" s="157" t="s">
        <v>3901</v>
      </c>
      <c r="AG79" s="89" t="s">
        <v>7000</v>
      </c>
      <c r="AH79" s="58" t="s">
        <v>120</v>
      </c>
      <c r="AI79" s="58" t="s">
        <v>7001</v>
      </c>
      <c r="AJ79" s="59" t="s">
        <v>294</v>
      </c>
      <c r="AK79" s="56">
        <v>25.951596111111112</v>
      </c>
      <c r="AL79" s="56">
        <v>-81.667905000000005</v>
      </c>
      <c r="AM79" s="60">
        <v>-10.737799999665469</v>
      </c>
      <c r="AN79" s="60">
        <v>-3.8261766952509784</v>
      </c>
      <c r="AO79" s="60">
        <v>11.399121761613806</v>
      </c>
    </row>
    <row r="80" spans="1:41" s="290" customFormat="1" x14ac:dyDescent="0.2">
      <c r="A80" s="45" t="s">
        <v>20</v>
      </c>
      <c r="B80" s="42" t="s">
        <v>95</v>
      </c>
      <c r="C80" s="46"/>
      <c r="D80" s="35" t="s">
        <v>6273</v>
      </c>
      <c r="E80" s="34">
        <v>45746</v>
      </c>
      <c r="F80" s="347" t="s">
        <v>126</v>
      </c>
      <c r="G80" s="347" t="s">
        <v>5345</v>
      </c>
      <c r="H80" s="344">
        <v>25.951566666666668</v>
      </c>
      <c r="I80" s="344">
        <v>-81.66791666666667</v>
      </c>
      <c r="J80" s="56" t="s">
        <v>6998</v>
      </c>
      <c r="K80" s="56" t="s">
        <v>6999</v>
      </c>
      <c r="L80" s="49" t="s">
        <v>6276</v>
      </c>
      <c r="M80" s="117" t="s">
        <v>2833</v>
      </c>
      <c r="N80" s="35" t="s">
        <v>364</v>
      </c>
      <c r="O80" s="204" t="s">
        <v>6366</v>
      </c>
      <c r="P80" s="216">
        <v>0</v>
      </c>
      <c r="Q80" s="443">
        <v>0</v>
      </c>
      <c r="R80" s="47"/>
      <c r="S80" s="36">
        <v>0</v>
      </c>
      <c r="T80" s="35"/>
      <c r="U80" s="34"/>
      <c r="V80" s="82">
        <v>0</v>
      </c>
      <c r="W80" s="55" t="s">
        <v>2689</v>
      </c>
      <c r="X80" s="55" t="s">
        <v>1898</v>
      </c>
      <c r="Y80" s="157">
        <v>0</v>
      </c>
      <c r="Z80" s="57" t="s">
        <v>1746</v>
      </c>
      <c r="AA80" s="55" t="s">
        <v>6987</v>
      </c>
      <c r="AB80" s="55">
        <v>8</v>
      </c>
      <c r="AC80" s="55" t="s">
        <v>2010</v>
      </c>
      <c r="AD80" s="89" t="s">
        <v>2600</v>
      </c>
      <c r="AE80" s="243">
        <v>16870</v>
      </c>
      <c r="AF80" s="157" t="s">
        <v>3901</v>
      </c>
      <c r="AG80" s="89" t="s">
        <v>7000</v>
      </c>
      <c r="AH80" s="58" t="s">
        <v>120</v>
      </c>
      <c r="AI80" s="58" t="s">
        <v>7001</v>
      </c>
      <c r="AJ80" s="59" t="s">
        <v>294</v>
      </c>
      <c r="AK80" s="56">
        <v>25.951596111111112</v>
      </c>
      <c r="AL80" s="56">
        <v>-81.667905000000005</v>
      </c>
      <c r="AM80" s="60">
        <v>-10.737799999665469</v>
      </c>
      <c r="AN80" s="60">
        <v>-3.8261766952509784</v>
      </c>
      <c r="AO80" s="60">
        <v>11.399121761613806</v>
      </c>
    </row>
    <row r="81" spans="1:41" s="290" customFormat="1" x14ac:dyDescent="0.2">
      <c r="A81" s="45" t="s">
        <v>20</v>
      </c>
      <c r="B81" s="42" t="s">
        <v>95</v>
      </c>
      <c r="C81" s="46" t="s">
        <v>473</v>
      </c>
      <c r="D81" s="35" t="s">
        <v>8506</v>
      </c>
      <c r="E81" s="34">
        <v>46118</v>
      </c>
      <c r="F81" s="347" t="s">
        <v>126</v>
      </c>
      <c r="G81" s="347" t="s">
        <v>5345</v>
      </c>
      <c r="H81" s="344">
        <v>25.951566666666668</v>
      </c>
      <c r="I81" s="344">
        <v>-81.66791666666667</v>
      </c>
      <c r="J81" s="56" t="s">
        <v>6998</v>
      </c>
      <c r="K81" s="56" t="s">
        <v>6999</v>
      </c>
      <c r="L81" s="49" t="s">
        <v>6276</v>
      </c>
      <c r="M81" s="117" t="s">
        <v>2833</v>
      </c>
      <c r="N81" s="35" t="s">
        <v>364</v>
      </c>
      <c r="O81" s="204" t="s">
        <v>8518</v>
      </c>
      <c r="P81" s="216" t="s">
        <v>1969</v>
      </c>
      <c r="Q81" s="443">
        <v>0</v>
      </c>
      <c r="R81" s="47"/>
      <c r="S81" s="36">
        <v>0</v>
      </c>
      <c r="T81" s="35"/>
      <c r="U81" s="34"/>
      <c r="V81" s="82">
        <v>0</v>
      </c>
      <c r="W81" s="55" t="s">
        <v>2689</v>
      </c>
      <c r="X81" s="55" t="s">
        <v>1898</v>
      </c>
      <c r="Y81" s="157">
        <v>0</v>
      </c>
      <c r="Z81" s="57" t="s">
        <v>1746</v>
      </c>
      <c r="AA81" s="55" t="s">
        <v>6987</v>
      </c>
      <c r="AB81" s="55">
        <v>8</v>
      </c>
      <c r="AC81" s="55" t="s">
        <v>2010</v>
      </c>
      <c r="AD81" s="89" t="s">
        <v>2600</v>
      </c>
      <c r="AE81" s="243">
        <v>16870</v>
      </c>
      <c r="AF81" s="157" t="s">
        <v>3901</v>
      </c>
      <c r="AG81" s="89" t="s">
        <v>7000</v>
      </c>
      <c r="AH81" s="58" t="s">
        <v>120</v>
      </c>
      <c r="AI81" s="58" t="s">
        <v>7001</v>
      </c>
      <c r="AJ81" s="59" t="s">
        <v>294</v>
      </c>
      <c r="AK81" s="56">
        <v>25.951596111111112</v>
      </c>
      <c r="AL81" s="56">
        <v>-81.667905000000005</v>
      </c>
      <c r="AM81" s="60">
        <v>-10.737799999665469</v>
      </c>
      <c r="AN81" s="60">
        <v>-3.8261766952509784</v>
      </c>
      <c r="AO81" s="60">
        <v>11.399121761613806</v>
      </c>
    </row>
    <row r="82" spans="1:41" s="290" customFormat="1" x14ac:dyDescent="0.2">
      <c r="A82" s="45" t="s">
        <v>19</v>
      </c>
      <c r="B82" s="42" t="s">
        <v>94</v>
      </c>
      <c r="C82" s="46"/>
      <c r="D82" s="35" t="s">
        <v>1119</v>
      </c>
      <c r="E82" s="34">
        <v>38869</v>
      </c>
      <c r="F82" s="347" t="s">
        <v>124</v>
      </c>
      <c r="G82" s="347" t="s">
        <v>125</v>
      </c>
      <c r="H82" s="344">
        <v>25.953099999999999</v>
      </c>
      <c r="I82" s="344">
        <v>-81.674616666666665</v>
      </c>
      <c r="J82" s="56" t="s">
        <v>8595</v>
      </c>
      <c r="K82" s="56" t="s">
        <v>7003</v>
      </c>
      <c r="L82" s="49" t="s">
        <v>1746</v>
      </c>
      <c r="M82" s="117"/>
      <c r="N82" s="35" t="s">
        <v>364</v>
      </c>
      <c r="O82" s="203"/>
      <c r="P82" s="216"/>
      <c r="Q82" s="443">
        <v>0</v>
      </c>
      <c r="R82" s="47"/>
      <c r="S82" s="36">
        <v>0</v>
      </c>
      <c r="T82" s="35"/>
      <c r="U82" s="34"/>
      <c r="V82" s="82">
        <v>0</v>
      </c>
      <c r="W82" s="55" t="s">
        <v>2689</v>
      </c>
      <c r="X82" s="55" t="s">
        <v>1898</v>
      </c>
      <c r="Y82" s="157">
        <v>0</v>
      </c>
      <c r="Z82" s="57" t="s">
        <v>1746</v>
      </c>
      <c r="AA82" s="55" t="s">
        <v>6987</v>
      </c>
      <c r="AB82" s="55">
        <v>9</v>
      </c>
      <c r="AC82" s="55" t="s">
        <v>2010</v>
      </c>
      <c r="AD82" s="89" t="s">
        <v>2600</v>
      </c>
      <c r="AE82" s="243">
        <v>16875</v>
      </c>
      <c r="AF82" s="157" t="s">
        <v>3901</v>
      </c>
      <c r="AG82" s="89" t="s">
        <v>7004</v>
      </c>
      <c r="AH82" s="58" t="s">
        <v>7005</v>
      </c>
      <c r="AI82" s="58" t="s">
        <v>7006</v>
      </c>
      <c r="AJ82" s="59" t="s">
        <v>295</v>
      </c>
      <c r="AK82" s="56">
        <v>25.953150833333332</v>
      </c>
      <c r="AL82" s="56">
        <v>-81.674638055555562</v>
      </c>
      <c r="AM82" s="60">
        <v>-18.537899999838032</v>
      </c>
      <c r="AN82" s="60">
        <v>7.0146572777338365</v>
      </c>
      <c r="AO82" s="60">
        <v>19.820674890832027</v>
      </c>
    </row>
    <row r="83" spans="1:41" s="290" customFormat="1" x14ac:dyDescent="0.2">
      <c r="A83" s="45" t="s">
        <v>19</v>
      </c>
      <c r="B83" s="42" t="s">
        <v>94</v>
      </c>
      <c r="C83" s="46"/>
      <c r="D83" s="35" t="s">
        <v>899</v>
      </c>
      <c r="E83" s="34">
        <v>42852</v>
      </c>
      <c r="F83" s="347" t="s">
        <v>908</v>
      </c>
      <c r="G83" s="347" t="s">
        <v>909</v>
      </c>
      <c r="H83" s="344">
        <v>25.953133333333334</v>
      </c>
      <c r="I83" s="344">
        <v>-81.674599999999998</v>
      </c>
      <c r="J83" s="56" t="s">
        <v>8596</v>
      </c>
      <c r="K83" s="56" t="s">
        <v>8597</v>
      </c>
      <c r="L83" s="49" t="s">
        <v>1831</v>
      </c>
      <c r="M83" s="120"/>
      <c r="N83" s="35" t="s">
        <v>387</v>
      </c>
      <c r="O83" s="203" t="s">
        <v>913</v>
      </c>
      <c r="P83" s="216" t="s">
        <v>914</v>
      </c>
      <c r="Q83" s="443">
        <v>0</v>
      </c>
      <c r="R83" s="47"/>
      <c r="S83" s="36">
        <v>0</v>
      </c>
      <c r="T83" s="35"/>
      <c r="U83" s="34"/>
      <c r="V83" s="82">
        <v>0</v>
      </c>
      <c r="W83" s="55" t="s">
        <v>2689</v>
      </c>
      <c r="X83" s="55" t="s">
        <v>1898</v>
      </c>
      <c r="Y83" s="157" t="s">
        <v>387</v>
      </c>
      <c r="Z83" s="57" t="s">
        <v>1746</v>
      </c>
      <c r="AA83" s="55" t="s">
        <v>6982</v>
      </c>
      <c r="AB83" s="55">
        <v>9</v>
      </c>
      <c r="AC83" s="55" t="s">
        <v>2010</v>
      </c>
      <c r="AD83" s="89" t="s">
        <v>2600</v>
      </c>
      <c r="AE83" s="243">
        <v>16875</v>
      </c>
      <c r="AF83" s="157" t="s">
        <v>3901</v>
      </c>
      <c r="AG83" s="89" t="s">
        <v>7004</v>
      </c>
      <c r="AH83" s="58" t="s">
        <v>7005</v>
      </c>
      <c r="AI83" s="58" t="s">
        <v>7006</v>
      </c>
      <c r="AJ83" s="59" t="s">
        <v>295</v>
      </c>
      <c r="AK83" s="56">
        <v>25.953150833333332</v>
      </c>
      <c r="AL83" s="56">
        <v>-81.674638055555562</v>
      </c>
      <c r="AM83" s="60">
        <v>-6.3818999994344949</v>
      </c>
      <c r="AN83" s="60">
        <v>12.48062398590103</v>
      </c>
      <c r="AO83" s="60">
        <v>14.01765396491974</v>
      </c>
    </row>
    <row r="84" spans="1:41" s="290" customFormat="1" ht="25.5" x14ac:dyDescent="0.2">
      <c r="A84" s="45" t="s">
        <v>19</v>
      </c>
      <c r="B84" s="42" t="s">
        <v>94</v>
      </c>
      <c r="C84" s="46"/>
      <c r="D84" s="35" t="s">
        <v>424</v>
      </c>
      <c r="E84" s="34">
        <v>43481</v>
      </c>
      <c r="F84" s="347" t="s">
        <v>2457</v>
      </c>
      <c r="G84" s="347" t="s">
        <v>125</v>
      </c>
      <c r="H84" s="344">
        <v>25.953116666666666</v>
      </c>
      <c r="I84" s="344">
        <v>-81.674616666666665</v>
      </c>
      <c r="J84" s="56" t="s">
        <v>7002</v>
      </c>
      <c r="K84" s="56" t="s">
        <v>7003</v>
      </c>
      <c r="L84" s="49" t="s">
        <v>2451</v>
      </c>
      <c r="M84" s="117" t="s">
        <v>2833</v>
      </c>
      <c r="N84" s="35" t="s">
        <v>387</v>
      </c>
      <c r="O84" s="203" t="s">
        <v>1969</v>
      </c>
      <c r="P84" s="216" t="s">
        <v>1969</v>
      </c>
      <c r="Q84" s="443">
        <v>0</v>
      </c>
      <c r="R84" s="47"/>
      <c r="S84" s="36">
        <v>0</v>
      </c>
      <c r="T84" s="35"/>
      <c r="U84" s="34"/>
      <c r="V84" s="82">
        <v>0</v>
      </c>
      <c r="W84" s="55" t="s">
        <v>2689</v>
      </c>
      <c r="X84" s="55" t="s">
        <v>1898</v>
      </c>
      <c r="Y84" s="157" t="s">
        <v>387</v>
      </c>
      <c r="Z84" s="57" t="s">
        <v>1746</v>
      </c>
      <c r="AA84" s="55" t="s">
        <v>6982</v>
      </c>
      <c r="AB84" s="55">
        <v>9</v>
      </c>
      <c r="AC84" s="55" t="s">
        <v>2010</v>
      </c>
      <c r="AD84" s="89" t="s">
        <v>2600</v>
      </c>
      <c r="AE84" s="243">
        <v>16875</v>
      </c>
      <c r="AF84" s="157" t="s">
        <v>3901</v>
      </c>
      <c r="AG84" s="89" t="s">
        <v>7004</v>
      </c>
      <c r="AH84" s="58" t="s">
        <v>7005</v>
      </c>
      <c r="AI84" s="58" t="s">
        <v>7006</v>
      </c>
      <c r="AJ84" s="59" t="s">
        <v>295</v>
      </c>
      <c r="AK84" s="56">
        <v>25.953150833333332</v>
      </c>
      <c r="AL84" s="56">
        <v>-81.674638055555562</v>
      </c>
      <c r="AM84" s="60">
        <v>-12.459899999636264</v>
      </c>
      <c r="AN84" s="60">
        <v>7.0146572777338365</v>
      </c>
      <c r="AO84" s="60">
        <v>14.298759551968137</v>
      </c>
    </row>
    <row r="85" spans="1:41" s="290" customFormat="1" ht="25.5" x14ac:dyDescent="0.2">
      <c r="A85" s="45" t="s">
        <v>19</v>
      </c>
      <c r="B85" s="42" t="s">
        <v>94</v>
      </c>
      <c r="C85" s="46"/>
      <c r="D85" s="35" t="s">
        <v>2857</v>
      </c>
      <c r="E85" s="34">
        <v>43853</v>
      </c>
      <c r="F85" s="347" t="s">
        <v>2457</v>
      </c>
      <c r="G85" s="347" t="s">
        <v>125</v>
      </c>
      <c r="H85" s="344">
        <v>25.953116666666666</v>
      </c>
      <c r="I85" s="344">
        <v>-81.674616666666665</v>
      </c>
      <c r="J85" s="56" t="s">
        <v>7002</v>
      </c>
      <c r="K85" s="56" t="s">
        <v>7003</v>
      </c>
      <c r="L85" s="49" t="s">
        <v>2451</v>
      </c>
      <c r="M85" s="117" t="s">
        <v>2833</v>
      </c>
      <c r="N85" s="35" t="s">
        <v>387</v>
      </c>
      <c r="O85" s="207" t="s">
        <v>3300</v>
      </c>
      <c r="P85" s="216" t="s">
        <v>1969</v>
      </c>
      <c r="Q85" s="443">
        <v>0</v>
      </c>
      <c r="R85" s="47"/>
      <c r="S85" s="36">
        <v>0</v>
      </c>
      <c r="T85" s="35"/>
      <c r="U85" s="34"/>
      <c r="V85" s="82">
        <v>0</v>
      </c>
      <c r="W85" s="55" t="s">
        <v>2689</v>
      </c>
      <c r="X85" s="55" t="s">
        <v>1898</v>
      </c>
      <c r="Y85" s="157" t="s">
        <v>387</v>
      </c>
      <c r="Z85" s="57" t="s">
        <v>1746</v>
      </c>
      <c r="AA85" s="55" t="s">
        <v>6982</v>
      </c>
      <c r="AB85" s="55">
        <v>9</v>
      </c>
      <c r="AC85" s="55" t="s">
        <v>2010</v>
      </c>
      <c r="AD85" s="89" t="s">
        <v>2600</v>
      </c>
      <c r="AE85" s="243">
        <v>16875</v>
      </c>
      <c r="AF85" s="157" t="s">
        <v>3901</v>
      </c>
      <c r="AG85" s="89" t="s">
        <v>7004</v>
      </c>
      <c r="AH85" s="58" t="s">
        <v>7005</v>
      </c>
      <c r="AI85" s="58" t="s">
        <v>7006</v>
      </c>
      <c r="AJ85" s="59" t="s">
        <v>295</v>
      </c>
      <c r="AK85" s="56">
        <v>25.953150833333332</v>
      </c>
      <c r="AL85" s="56">
        <v>-81.674638055555562</v>
      </c>
      <c r="AM85" s="60">
        <v>-12.459899999636264</v>
      </c>
      <c r="AN85" s="60">
        <v>7.0146572777338365</v>
      </c>
      <c r="AO85" s="60">
        <v>14.298759551968137</v>
      </c>
    </row>
    <row r="86" spans="1:41" s="290" customFormat="1" ht="25.5" x14ac:dyDescent="0.2">
      <c r="A86" s="45" t="s">
        <v>19</v>
      </c>
      <c r="B86" s="42" t="s">
        <v>94</v>
      </c>
      <c r="C86" s="46"/>
      <c r="D86" s="35" t="s">
        <v>3695</v>
      </c>
      <c r="E86" s="34">
        <v>44258</v>
      </c>
      <c r="F86" s="347" t="s">
        <v>2457</v>
      </c>
      <c r="G86" s="347" t="s">
        <v>125</v>
      </c>
      <c r="H86" s="344">
        <v>25.953116666666666</v>
      </c>
      <c r="I86" s="344">
        <v>-81.674616666666665</v>
      </c>
      <c r="J86" s="56" t="s">
        <v>7002</v>
      </c>
      <c r="K86" s="56" t="s">
        <v>7003</v>
      </c>
      <c r="L86" s="49" t="s">
        <v>2451</v>
      </c>
      <c r="M86" s="117" t="s">
        <v>2833</v>
      </c>
      <c r="N86" s="35" t="s">
        <v>387</v>
      </c>
      <c r="O86" s="207" t="s">
        <v>3689</v>
      </c>
      <c r="P86" s="216" t="s">
        <v>3690</v>
      </c>
      <c r="Q86" s="443">
        <v>0</v>
      </c>
      <c r="R86" s="47"/>
      <c r="S86" s="36">
        <v>0</v>
      </c>
      <c r="T86" s="35"/>
      <c r="U86" s="34"/>
      <c r="V86" s="82">
        <v>0</v>
      </c>
      <c r="W86" s="55" t="s">
        <v>2689</v>
      </c>
      <c r="X86" s="55" t="s">
        <v>1898</v>
      </c>
      <c r="Y86" s="157" t="s">
        <v>387</v>
      </c>
      <c r="Z86" s="57" t="s">
        <v>1746</v>
      </c>
      <c r="AA86" s="55" t="s">
        <v>6982</v>
      </c>
      <c r="AB86" s="55">
        <v>9</v>
      </c>
      <c r="AC86" s="55" t="s">
        <v>2010</v>
      </c>
      <c r="AD86" s="89" t="s">
        <v>2600</v>
      </c>
      <c r="AE86" s="243">
        <v>16875</v>
      </c>
      <c r="AF86" s="157" t="s">
        <v>3901</v>
      </c>
      <c r="AG86" s="89" t="s">
        <v>7004</v>
      </c>
      <c r="AH86" s="58" t="s">
        <v>7005</v>
      </c>
      <c r="AI86" s="58" t="s">
        <v>7006</v>
      </c>
      <c r="AJ86" s="59" t="s">
        <v>295</v>
      </c>
      <c r="AK86" s="56">
        <v>25.953150833333332</v>
      </c>
      <c r="AL86" s="56">
        <v>-81.674638055555562</v>
      </c>
      <c r="AM86" s="60">
        <v>-12.459899999636264</v>
      </c>
      <c r="AN86" s="60">
        <v>7.0146572777338365</v>
      </c>
      <c r="AO86" s="60">
        <v>14.298759551968137</v>
      </c>
    </row>
    <row r="87" spans="1:41" s="290" customFormat="1" ht="25.5" x14ac:dyDescent="0.2">
      <c r="A87" s="45" t="s">
        <v>19</v>
      </c>
      <c r="B87" s="42" t="s">
        <v>94</v>
      </c>
      <c r="C87" s="46"/>
      <c r="D87" s="35" t="s">
        <v>4327</v>
      </c>
      <c r="E87" s="34">
        <v>44619</v>
      </c>
      <c r="F87" s="347" t="s">
        <v>2457</v>
      </c>
      <c r="G87" s="347" t="s">
        <v>125</v>
      </c>
      <c r="H87" s="344">
        <v>25.953116666666666</v>
      </c>
      <c r="I87" s="344">
        <v>-81.674616666666665</v>
      </c>
      <c r="J87" s="56" t="s">
        <v>7002</v>
      </c>
      <c r="K87" s="56" t="s">
        <v>7003</v>
      </c>
      <c r="L87" s="49" t="s">
        <v>2451</v>
      </c>
      <c r="M87" s="117" t="s">
        <v>2833</v>
      </c>
      <c r="N87" s="35" t="s">
        <v>387</v>
      </c>
      <c r="O87" s="207" t="s">
        <v>4320</v>
      </c>
      <c r="P87" s="216" t="s">
        <v>4321</v>
      </c>
      <c r="Q87" s="443">
        <v>0</v>
      </c>
      <c r="R87" s="47"/>
      <c r="S87" s="36">
        <v>0</v>
      </c>
      <c r="T87" s="35"/>
      <c r="U87" s="34"/>
      <c r="V87" s="82">
        <v>0</v>
      </c>
      <c r="W87" s="55" t="s">
        <v>2689</v>
      </c>
      <c r="X87" s="55" t="s">
        <v>1898</v>
      </c>
      <c r="Y87" s="157" t="s">
        <v>387</v>
      </c>
      <c r="Z87" s="57" t="s">
        <v>1746</v>
      </c>
      <c r="AA87" s="55" t="s">
        <v>6982</v>
      </c>
      <c r="AB87" s="55">
        <v>9</v>
      </c>
      <c r="AC87" s="55" t="s">
        <v>2010</v>
      </c>
      <c r="AD87" s="89" t="s">
        <v>2600</v>
      </c>
      <c r="AE87" s="243">
        <v>16875</v>
      </c>
      <c r="AF87" s="157" t="s">
        <v>3901</v>
      </c>
      <c r="AG87" s="89" t="s">
        <v>7004</v>
      </c>
      <c r="AH87" s="58" t="s">
        <v>7005</v>
      </c>
      <c r="AI87" s="58" t="s">
        <v>7006</v>
      </c>
      <c r="AJ87" s="59" t="s">
        <v>295</v>
      </c>
      <c r="AK87" s="56">
        <v>25.953150833333332</v>
      </c>
      <c r="AL87" s="56">
        <v>-81.674638055555562</v>
      </c>
      <c r="AM87" s="60">
        <v>-12.459899999636264</v>
      </c>
      <c r="AN87" s="60">
        <v>7.0146572777338365</v>
      </c>
      <c r="AO87" s="60">
        <v>14.298759551968137</v>
      </c>
    </row>
    <row r="88" spans="1:41" s="290" customFormat="1" x14ac:dyDescent="0.2">
      <c r="A88" s="45" t="s">
        <v>19</v>
      </c>
      <c r="B88" s="42" t="s">
        <v>94</v>
      </c>
      <c r="C88" s="46"/>
      <c r="D88" s="35" t="s">
        <v>424</v>
      </c>
      <c r="E88" s="34">
        <v>44994</v>
      </c>
      <c r="F88" s="347" t="s">
        <v>2457</v>
      </c>
      <c r="G88" s="347" t="s">
        <v>125</v>
      </c>
      <c r="H88" s="344">
        <v>25.953116666666666</v>
      </c>
      <c r="I88" s="344">
        <v>-81.674616666666665</v>
      </c>
      <c r="J88" s="56" t="s">
        <v>7002</v>
      </c>
      <c r="K88" s="56" t="s">
        <v>7003</v>
      </c>
      <c r="L88" s="49" t="s">
        <v>5347</v>
      </c>
      <c r="M88" s="117" t="s">
        <v>2833</v>
      </c>
      <c r="N88" s="35" t="s">
        <v>364</v>
      </c>
      <c r="O88" s="207" t="s">
        <v>5348</v>
      </c>
      <c r="P88" s="216">
        <v>0</v>
      </c>
      <c r="Q88" s="443">
        <v>0</v>
      </c>
      <c r="R88" s="47"/>
      <c r="S88" s="36">
        <v>0</v>
      </c>
      <c r="T88" s="35" t="s">
        <v>2011</v>
      </c>
      <c r="U88" s="34"/>
      <c r="V88" s="82">
        <v>0</v>
      </c>
      <c r="W88" s="55" t="s">
        <v>2689</v>
      </c>
      <c r="X88" s="55" t="s">
        <v>1898</v>
      </c>
      <c r="Y88" s="157">
        <v>0</v>
      </c>
      <c r="Z88" s="57" t="s">
        <v>1746</v>
      </c>
      <c r="AA88" s="55" t="s">
        <v>6987</v>
      </c>
      <c r="AB88" s="55">
        <v>9</v>
      </c>
      <c r="AC88" s="55" t="s">
        <v>2010</v>
      </c>
      <c r="AD88" s="89" t="s">
        <v>2600</v>
      </c>
      <c r="AE88" s="243">
        <v>16875</v>
      </c>
      <c r="AF88" s="157" t="s">
        <v>3901</v>
      </c>
      <c r="AG88" s="89" t="s">
        <v>7004</v>
      </c>
      <c r="AH88" s="58" t="s">
        <v>7005</v>
      </c>
      <c r="AI88" s="58" t="s">
        <v>7006</v>
      </c>
      <c r="AJ88" s="59" t="s">
        <v>295</v>
      </c>
      <c r="AK88" s="56">
        <v>25.953150833333332</v>
      </c>
      <c r="AL88" s="56">
        <v>-81.674638055555562</v>
      </c>
      <c r="AM88" s="60">
        <v>-12.459899999636264</v>
      </c>
      <c r="AN88" s="60">
        <v>7.0146572777338365</v>
      </c>
      <c r="AO88" s="60">
        <v>14.298759551968137</v>
      </c>
    </row>
    <row r="89" spans="1:41" s="290" customFormat="1" x14ac:dyDescent="0.2">
      <c r="A89" s="45" t="s">
        <v>19</v>
      </c>
      <c r="B89" s="42" t="s">
        <v>94</v>
      </c>
      <c r="C89" s="46"/>
      <c r="D89" s="35" t="s">
        <v>5523</v>
      </c>
      <c r="E89" s="34">
        <v>45332</v>
      </c>
      <c r="F89" s="347" t="s">
        <v>2457</v>
      </c>
      <c r="G89" s="347" t="s">
        <v>125</v>
      </c>
      <c r="H89" s="344">
        <v>25.953116666666666</v>
      </c>
      <c r="I89" s="344">
        <v>-81.674616666666665</v>
      </c>
      <c r="J89" s="56" t="s">
        <v>7002</v>
      </c>
      <c r="K89" s="56" t="s">
        <v>7003</v>
      </c>
      <c r="L89" s="49" t="s">
        <v>5524</v>
      </c>
      <c r="M89" s="117" t="s">
        <v>2833</v>
      </c>
      <c r="N89" s="35" t="s">
        <v>364</v>
      </c>
      <c r="O89" s="207" t="s">
        <v>5525</v>
      </c>
      <c r="P89" s="216" t="s">
        <v>1969</v>
      </c>
      <c r="Q89" s="443">
        <v>0</v>
      </c>
      <c r="R89" s="47"/>
      <c r="S89" s="36">
        <v>0</v>
      </c>
      <c r="T89" s="35"/>
      <c r="U89" s="34"/>
      <c r="V89" s="82">
        <v>0</v>
      </c>
      <c r="W89" s="55" t="s">
        <v>2689</v>
      </c>
      <c r="X89" s="55" t="s">
        <v>1898</v>
      </c>
      <c r="Y89" s="157">
        <v>0</v>
      </c>
      <c r="Z89" s="57" t="s">
        <v>1746</v>
      </c>
      <c r="AA89" s="55" t="s">
        <v>6987</v>
      </c>
      <c r="AB89" s="55">
        <v>9</v>
      </c>
      <c r="AC89" s="55" t="s">
        <v>2010</v>
      </c>
      <c r="AD89" s="89" t="s">
        <v>2600</v>
      </c>
      <c r="AE89" s="243">
        <v>16875</v>
      </c>
      <c r="AF89" s="157" t="s">
        <v>3901</v>
      </c>
      <c r="AG89" s="89" t="s">
        <v>7004</v>
      </c>
      <c r="AH89" s="58" t="s">
        <v>7005</v>
      </c>
      <c r="AI89" s="58" t="s">
        <v>7006</v>
      </c>
      <c r="AJ89" s="59" t="s">
        <v>295</v>
      </c>
      <c r="AK89" s="56">
        <v>25.953150833333332</v>
      </c>
      <c r="AL89" s="56">
        <v>-81.674638055555562</v>
      </c>
      <c r="AM89" s="60">
        <v>-12.459899999636264</v>
      </c>
      <c r="AN89" s="60">
        <v>7.0146572777338365</v>
      </c>
      <c r="AO89" s="60">
        <v>14.298759551968137</v>
      </c>
    </row>
    <row r="90" spans="1:41" s="290" customFormat="1" x14ac:dyDescent="0.2">
      <c r="A90" s="45" t="s">
        <v>19</v>
      </c>
      <c r="B90" s="42" t="s">
        <v>94</v>
      </c>
      <c r="C90" s="46"/>
      <c r="D90" s="35" t="s">
        <v>6273</v>
      </c>
      <c r="E90" s="34">
        <v>45746</v>
      </c>
      <c r="F90" s="347" t="s">
        <v>2457</v>
      </c>
      <c r="G90" s="347" t="s">
        <v>125</v>
      </c>
      <c r="H90" s="344">
        <v>25.953116666666666</v>
      </c>
      <c r="I90" s="344">
        <v>-81.674616666666665</v>
      </c>
      <c r="J90" s="56" t="s">
        <v>7002</v>
      </c>
      <c r="K90" s="56" t="s">
        <v>7003</v>
      </c>
      <c r="L90" s="49" t="s">
        <v>6277</v>
      </c>
      <c r="M90" s="117" t="s">
        <v>2833</v>
      </c>
      <c r="N90" s="35" t="s">
        <v>364</v>
      </c>
      <c r="O90" s="207" t="s">
        <v>6367</v>
      </c>
      <c r="P90" s="216" t="s">
        <v>1969</v>
      </c>
      <c r="Q90" s="443">
        <v>0</v>
      </c>
      <c r="R90" s="47"/>
      <c r="S90" s="36">
        <v>0</v>
      </c>
      <c r="T90" s="35"/>
      <c r="U90" s="34"/>
      <c r="V90" s="82">
        <v>0</v>
      </c>
      <c r="W90" s="55" t="s">
        <v>2689</v>
      </c>
      <c r="X90" s="55" t="s">
        <v>1898</v>
      </c>
      <c r="Y90" s="157">
        <v>0</v>
      </c>
      <c r="Z90" s="57" t="s">
        <v>1746</v>
      </c>
      <c r="AA90" s="55" t="s">
        <v>6987</v>
      </c>
      <c r="AB90" s="55">
        <v>9</v>
      </c>
      <c r="AC90" s="55" t="s">
        <v>2010</v>
      </c>
      <c r="AD90" s="89" t="s">
        <v>2600</v>
      </c>
      <c r="AE90" s="243">
        <v>16875</v>
      </c>
      <c r="AF90" s="157" t="s">
        <v>3901</v>
      </c>
      <c r="AG90" s="89" t="s">
        <v>7004</v>
      </c>
      <c r="AH90" s="58" t="s">
        <v>7005</v>
      </c>
      <c r="AI90" s="58" t="s">
        <v>7006</v>
      </c>
      <c r="AJ90" s="59" t="s">
        <v>295</v>
      </c>
      <c r="AK90" s="56">
        <v>25.953150833333332</v>
      </c>
      <c r="AL90" s="56">
        <v>-81.674638055555562</v>
      </c>
      <c r="AM90" s="60">
        <v>-12.459899999636264</v>
      </c>
      <c r="AN90" s="60">
        <v>7.0146572777338365</v>
      </c>
      <c r="AO90" s="60">
        <v>14.298759551968137</v>
      </c>
    </row>
    <row r="91" spans="1:41" s="290" customFormat="1" x14ac:dyDescent="0.2">
      <c r="A91" s="45" t="s">
        <v>19</v>
      </c>
      <c r="B91" s="42" t="s">
        <v>94</v>
      </c>
      <c r="C91" s="46" t="s">
        <v>473</v>
      </c>
      <c r="D91" s="35" t="s">
        <v>8506</v>
      </c>
      <c r="E91" s="34">
        <v>46118</v>
      </c>
      <c r="F91" s="347" t="s">
        <v>2457</v>
      </c>
      <c r="G91" s="347" t="s">
        <v>125</v>
      </c>
      <c r="H91" s="344">
        <v>25.953116666666666</v>
      </c>
      <c r="I91" s="344">
        <v>-81.674616666666665</v>
      </c>
      <c r="J91" s="56" t="s">
        <v>7002</v>
      </c>
      <c r="K91" s="56" t="s">
        <v>7003</v>
      </c>
      <c r="L91" s="49" t="s">
        <v>6277</v>
      </c>
      <c r="M91" s="117" t="s">
        <v>2833</v>
      </c>
      <c r="N91" s="35" t="s">
        <v>364</v>
      </c>
      <c r="O91" s="207" t="s">
        <v>8519</v>
      </c>
      <c r="P91" s="216" t="s">
        <v>1969</v>
      </c>
      <c r="Q91" s="443">
        <v>0</v>
      </c>
      <c r="R91" s="47"/>
      <c r="S91" s="36">
        <v>0</v>
      </c>
      <c r="T91" s="35"/>
      <c r="U91" s="34"/>
      <c r="V91" s="82">
        <v>0</v>
      </c>
      <c r="W91" s="55" t="s">
        <v>2689</v>
      </c>
      <c r="X91" s="55" t="s">
        <v>1898</v>
      </c>
      <c r="Y91" s="157">
        <v>0</v>
      </c>
      <c r="Z91" s="57" t="s">
        <v>1746</v>
      </c>
      <c r="AA91" s="55" t="s">
        <v>6987</v>
      </c>
      <c r="AB91" s="55">
        <v>9</v>
      </c>
      <c r="AC91" s="55" t="s">
        <v>2010</v>
      </c>
      <c r="AD91" s="89" t="s">
        <v>2600</v>
      </c>
      <c r="AE91" s="243">
        <v>16875</v>
      </c>
      <c r="AF91" s="157" t="s">
        <v>3901</v>
      </c>
      <c r="AG91" s="89" t="s">
        <v>7004</v>
      </c>
      <c r="AH91" s="58" t="s">
        <v>7005</v>
      </c>
      <c r="AI91" s="58" t="s">
        <v>7006</v>
      </c>
      <c r="AJ91" s="59" t="s">
        <v>295</v>
      </c>
      <c r="AK91" s="56">
        <v>25.953150833333332</v>
      </c>
      <c r="AL91" s="56">
        <v>-81.674638055555562</v>
      </c>
      <c r="AM91" s="60">
        <v>-12.459899999636264</v>
      </c>
      <c r="AN91" s="60">
        <v>7.0146572777338365</v>
      </c>
      <c r="AO91" s="60">
        <v>14.298759551968137</v>
      </c>
    </row>
    <row r="92" spans="1:41" s="290" customFormat="1" x14ac:dyDescent="0.2">
      <c r="A92" s="45" t="s">
        <v>18</v>
      </c>
      <c r="B92" s="42" t="s">
        <v>93</v>
      </c>
      <c r="C92" s="46"/>
      <c r="D92" s="35" t="s">
        <v>1119</v>
      </c>
      <c r="E92" s="34">
        <v>38869</v>
      </c>
      <c r="F92" s="347" t="s">
        <v>122</v>
      </c>
      <c r="G92" s="347" t="s">
        <v>123</v>
      </c>
      <c r="H92" s="344">
        <v>25.9512</v>
      </c>
      <c r="I92" s="344">
        <v>-81.678583333333336</v>
      </c>
      <c r="J92" s="56" t="s">
        <v>8598</v>
      </c>
      <c r="K92" s="56" t="s">
        <v>8599</v>
      </c>
      <c r="L92" s="49" t="s">
        <v>1746</v>
      </c>
      <c r="M92" s="117"/>
      <c r="N92" s="35" t="s">
        <v>364</v>
      </c>
      <c r="O92" s="203"/>
      <c r="P92" s="216"/>
      <c r="Q92" s="443">
        <v>0</v>
      </c>
      <c r="R92" s="47"/>
      <c r="S92" s="36">
        <v>0</v>
      </c>
      <c r="T92" s="35"/>
      <c r="U92" s="34"/>
      <c r="V92" s="82">
        <v>0</v>
      </c>
      <c r="W92" s="55" t="s">
        <v>2689</v>
      </c>
      <c r="X92" s="55" t="s">
        <v>1898</v>
      </c>
      <c r="Y92" s="157">
        <v>0</v>
      </c>
      <c r="Z92" s="57" t="s">
        <v>1746</v>
      </c>
      <c r="AA92" s="55" t="s">
        <v>6987</v>
      </c>
      <c r="AB92" s="55">
        <v>10</v>
      </c>
      <c r="AC92" s="55" t="s">
        <v>2010</v>
      </c>
      <c r="AD92" s="89" t="s">
        <v>2600</v>
      </c>
      <c r="AE92" s="243">
        <v>16880</v>
      </c>
      <c r="AF92" s="157" t="s">
        <v>3901</v>
      </c>
      <c r="AG92" s="89" t="s">
        <v>7009</v>
      </c>
      <c r="AH92" s="58" t="s">
        <v>7010</v>
      </c>
      <c r="AI92" s="58" t="s">
        <v>907</v>
      </c>
      <c r="AJ92" s="59" t="s">
        <v>6242</v>
      </c>
      <c r="AK92" s="56">
        <v>25.951235833333332</v>
      </c>
      <c r="AL92" s="56">
        <v>-81.678609166666661</v>
      </c>
      <c r="AM92" s="60">
        <v>-13.06769999939732</v>
      </c>
      <c r="AN92" s="60">
        <v>8.4722483946297817</v>
      </c>
      <c r="AO92" s="60">
        <v>15.573817005941596</v>
      </c>
    </row>
    <row r="93" spans="1:41" s="290" customFormat="1" x14ac:dyDescent="0.2">
      <c r="A93" s="45" t="s">
        <v>18</v>
      </c>
      <c r="B93" s="42" t="s">
        <v>93</v>
      </c>
      <c r="C93" s="46"/>
      <c r="D93" s="35" t="s">
        <v>899</v>
      </c>
      <c r="E93" s="34">
        <v>42852</v>
      </c>
      <c r="F93" s="347" t="s">
        <v>906</v>
      </c>
      <c r="G93" s="347" t="s">
        <v>907</v>
      </c>
      <c r="H93" s="344">
        <v>25.9513</v>
      </c>
      <c r="I93" s="344">
        <v>-81.67861666666667</v>
      </c>
      <c r="J93" s="56" t="s">
        <v>8600</v>
      </c>
      <c r="K93" s="56" t="s">
        <v>8601</v>
      </c>
      <c r="L93" s="49" t="s">
        <v>1832</v>
      </c>
      <c r="M93" s="120"/>
      <c r="N93" s="35" t="s">
        <v>387</v>
      </c>
      <c r="O93" s="203"/>
      <c r="P93" s="216"/>
      <c r="Q93" s="443">
        <v>0</v>
      </c>
      <c r="R93" s="47"/>
      <c r="S93" s="36">
        <v>0</v>
      </c>
      <c r="T93" s="35"/>
      <c r="U93" s="34"/>
      <c r="V93" s="82">
        <v>0</v>
      </c>
      <c r="W93" s="55" t="s">
        <v>2689</v>
      </c>
      <c r="X93" s="55" t="s">
        <v>1898</v>
      </c>
      <c r="Y93" s="157" t="s">
        <v>387</v>
      </c>
      <c r="Z93" s="57" t="s">
        <v>1746</v>
      </c>
      <c r="AA93" s="55" t="s">
        <v>6982</v>
      </c>
      <c r="AB93" s="55">
        <v>10</v>
      </c>
      <c r="AC93" s="55" t="s">
        <v>2010</v>
      </c>
      <c r="AD93" s="89" t="s">
        <v>2600</v>
      </c>
      <c r="AE93" s="243">
        <v>16880</v>
      </c>
      <c r="AF93" s="157" t="s">
        <v>3901</v>
      </c>
      <c r="AG93" s="89" t="s">
        <v>7009</v>
      </c>
      <c r="AH93" s="58" t="s">
        <v>7010</v>
      </c>
      <c r="AI93" s="58" t="s">
        <v>907</v>
      </c>
      <c r="AJ93" s="59" t="s">
        <v>6242</v>
      </c>
      <c r="AK93" s="56">
        <v>25.951235833333332</v>
      </c>
      <c r="AL93" s="56">
        <v>-81.678609166666661</v>
      </c>
      <c r="AM93" s="60">
        <v>23.400300000517689</v>
      </c>
      <c r="AN93" s="60">
        <v>-2.4596850217046029</v>
      </c>
      <c r="AO93" s="60">
        <v>23.529217805108313</v>
      </c>
    </row>
    <row r="94" spans="1:41" s="290" customFormat="1" ht="33.75" customHeight="1" x14ac:dyDescent="0.2">
      <c r="A94" s="45" t="s">
        <v>18</v>
      </c>
      <c r="B94" s="42" t="s">
        <v>93</v>
      </c>
      <c r="C94" s="46"/>
      <c r="D94" s="35" t="s">
        <v>424</v>
      </c>
      <c r="E94" s="34">
        <v>43481</v>
      </c>
      <c r="F94" s="347" t="s">
        <v>2456</v>
      </c>
      <c r="G94" s="347" t="s">
        <v>907</v>
      </c>
      <c r="H94" s="344">
        <v>25.951283333333333</v>
      </c>
      <c r="I94" s="344">
        <v>-81.67861666666667</v>
      </c>
      <c r="J94" s="56" t="s">
        <v>7007</v>
      </c>
      <c r="K94" s="56" t="s">
        <v>8601</v>
      </c>
      <c r="L94" s="49" t="s">
        <v>2452</v>
      </c>
      <c r="M94" s="117" t="s">
        <v>2833</v>
      </c>
      <c r="N94" s="35" t="s">
        <v>427</v>
      </c>
      <c r="O94" s="203"/>
      <c r="P94" s="216"/>
      <c r="Q94" s="443">
        <v>0</v>
      </c>
      <c r="R94" s="47"/>
      <c r="S94" s="36">
        <v>0</v>
      </c>
      <c r="T94" s="35"/>
      <c r="U94" s="34"/>
      <c r="V94" s="82" t="s">
        <v>1969</v>
      </c>
      <c r="W94" s="55" t="s">
        <v>2689</v>
      </c>
      <c r="X94" s="55" t="s">
        <v>1898</v>
      </c>
      <c r="Y94" s="157" t="s">
        <v>427</v>
      </c>
      <c r="Z94" s="57" t="s">
        <v>1746</v>
      </c>
      <c r="AA94" s="55" t="s">
        <v>7125</v>
      </c>
      <c r="AB94" s="55">
        <v>10</v>
      </c>
      <c r="AC94" s="55" t="s">
        <v>2010</v>
      </c>
      <c r="AD94" s="89" t="s">
        <v>2600</v>
      </c>
      <c r="AE94" s="243">
        <v>16880</v>
      </c>
      <c r="AF94" s="157" t="s">
        <v>3901</v>
      </c>
      <c r="AG94" s="89" t="s">
        <v>7009</v>
      </c>
      <c r="AH94" s="58" t="s">
        <v>7010</v>
      </c>
      <c r="AI94" s="58" t="s">
        <v>907</v>
      </c>
      <c r="AJ94" s="59" t="s">
        <v>6242</v>
      </c>
      <c r="AK94" s="56">
        <v>25.951235833333332</v>
      </c>
      <c r="AL94" s="56">
        <v>-81.678609166666661</v>
      </c>
      <c r="AM94" s="60">
        <v>17.32230000031592</v>
      </c>
      <c r="AN94" s="60">
        <v>-2.4596850217046029</v>
      </c>
      <c r="AO94" s="60">
        <v>17.496060348173895</v>
      </c>
    </row>
    <row r="95" spans="1:41" s="290" customFormat="1" ht="25.5" x14ac:dyDescent="0.2">
      <c r="A95" s="45" t="s">
        <v>18</v>
      </c>
      <c r="B95" s="42" t="s">
        <v>93</v>
      </c>
      <c r="C95" s="46"/>
      <c r="D95" s="35" t="s">
        <v>2857</v>
      </c>
      <c r="E95" s="34">
        <v>43853</v>
      </c>
      <c r="F95" s="347" t="s">
        <v>2456</v>
      </c>
      <c r="G95" s="347" t="s">
        <v>907</v>
      </c>
      <c r="H95" s="344">
        <v>25.951283333333333</v>
      </c>
      <c r="I95" s="344">
        <v>-81.67861666666667</v>
      </c>
      <c r="J95" s="56" t="s">
        <v>7007</v>
      </c>
      <c r="K95" s="56" t="s">
        <v>8601</v>
      </c>
      <c r="L95" s="49" t="s">
        <v>2452</v>
      </c>
      <c r="M95" s="117" t="s">
        <v>2833</v>
      </c>
      <c r="N95" s="35" t="s">
        <v>427</v>
      </c>
      <c r="O95" s="207"/>
      <c r="P95" s="216"/>
      <c r="Q95" s="443">
        <v>0</v>
      </c>
      <c r="R95" s="47"/>
      <c r="S95" s="36">
        <v>0</v>
      </c>
      <c r="T95" s="35"/>
      <c r="U95" s="34"/>
      <c r="V95" s="82" t="s">
        <v>1969</v>
      </c>
      <c r="W95" s="55" t="s">
        <v>2689</v>
      </c>
      <c r="X95" s="55" t="s">
        <v>1898</v>
      </c>
      <c r="Y95" s="157" t="s">
        <v>427</v>
      </c>
      <c r="Z95" s="57" t="s">
        <v>1746</v>
      </c>
      <c r="AA95" s="55" t="s">
        <v>7125</v>
      </c>
      <c r="AB95" s="55">
        <v>10</v>
      </c>
      <c r="AC95" s="55" t="s">
        <v>2010</v>
      </c>
      <c r="AD95" s="89" t="s">
        <v>2600</v>
      </c>
      <c r="AE95" s="243">
        <v>16880</v>
      </c>
      <c r="AF95" s="157" t="s">
        <v>3901</v>
      </c>
      <c r="AG95" s="89" t="s">
        <v>7009</v>
      </c>
      <c r="AH95" s="58" t="s">
        <v>7010</v>
      </c>
      <c r="AI95" s="58" t="s">
        <v>907</v>
      </c>
      <c r="AJ95" s="59" t="s">
        <v>6242</v>
      </c>
      <c r="AK95" s="56">
        <v>25.951235833333332</v>
      </c>
      <c r="AL95" s="56">
        <v>-81.678609166666661</v>
      </c>
      <c r="AM95" s="60">
        <v>17.32230000031592</v>
      </c>
      <c r="AN95" s="60">
        <v>-2.4596850217046029</v>
      </c>
      <c r="AO95" s="60">
        <v>17.496060348173895</v>
      </c>
    </row>
    <row r="96" spans="1:41" s="290" customFormat="1" ht="60.75" customHeight="1" x14ac:dyDescent="0.2">
      <c r="A96" s="45" t="s">
        <v>18</v>
      </c>
      <c r="B96" s="42" t="s">
        <v>93</v>
      </c>
      <c r="C96" s="46"/>
      <c r="D96" s="35" t="s">
        <v>3695</v>
      </c>
      <c r="E96" s="34">
        <v>44258</v>
      </c>
      <c r="F96" s="347" t="s">
        <v>2456</v>
      </c>
      <c r="G96" s="347" t="s">
        <v>907</v>
      </c>
      <c r="H96" s="344">
        <v>25.951283333333333</v>
      </c>
      <c r="I96" s="344">
        <v>-81.67861666666667</v>
      </c>
      <c r="J96" s="56" t="s">
        <v>7007</v>
      </c>
      <c r="K96" s="56" t="s">
        <v>8601</v>
      </c>
      <c r="L96" s="49" t="s">
        <v>2452</v>
      </c>
      <c r="M96" s="117" t="s">
        <v>2833</v>
      </c>
      <c r="N96" s="35" t="s">
        <v>427</v>
      </c>
      <c r="O96" s="207" t="s">
        <v>3691</v>
      </c>
      <c r="P96" s="216" t="s">
        <v>3692</v>
      </c>
      <c r="Q96" s="443">
        <v>0</v>
      </c>
      <c r="R96" s="47"/>
      <c r="S96" s="36">
        <v>0</v>
      </c>
      <c r="T96" s="35"/>
      <c r="U96" s="34"/>
      <c r="V96" s="82" t="s">
        <v>1969</v>
      </c>
      <c r="W96" s="55" t="s">
        <v>2689</v>
      </c>
      <c r="X96" s="55" t="s">
        <v>1898</v>
      </c>
      <c r="Y96" s="157" t="s">
        <v>427</v>
      </c>
      <c r="Z96" s="57" t="s">
        <v>1746</v>
      </c>
      <c r="AA96" s="55" t="s">
        <v>7125</v>
      </c>
      <c r="AB96" s="55">
        <v>10</v>
      </c>
      <c r="AC96" s="55" t="s">
        <v>2010</v>
      </c>
      <c r="AD96" s="89" t="s">
        <v>2600</v>
      </c>
      <c r="AE96" s="243">
        <v>16880</v>
      </c>
      <c r="AF96" s="157" t="s">
        <v>3901</v>
      </c>
      <c r="AG96" s="89" t="s">
        <v>7009</v>
      </c>
      <c r="AH96" s="58" t="s">
        <v>7010</v>
      </c>
      <c r="AI96" s="58" t="s">
        <v>907</v>
      </c>
      <c r="AJ96" s="59" t="s">
        <v>6242</v>
      </c>
      <c r="AK96" s="56">
        <v>25.951235833333332</v>
      </c>
      <c r="AL96" s="56">
        <v>-81.678609166666661</v>
      </c>
      <c r="AM96" s="60">
        <v>17.32230000031592</v>
      </c>
      <c r="AN96" s="60">
        <v>-2.4596850217046029</v>
      </c>
      <c r="AO96" s="60">
        <v>17.496060348173895</v>
      </c>
    </row>
    <row r="97" spans="1:41" s="290" customFormat="1" x14ac:dyDescent="0.2">
      <c r="A97" s="45" t="s">
        <v>18</v>
      </c>
      <c r="B97" s="42" t="s">
        <v>93</v>
      </c>
      <c r="C97" s="46"/>
      <c r="D97" s="35" t="s">
        <v>4327</v>
      </c>
      <c r="E97" s="34">
        <v>44619</v>
      </c>
      <c r="F97" s="347" t="s">
        <v>2456</v>
      </c>
      <c r="G97" s="347" t="s">
        <v>907</v>
      </c>
      <c r="H97" s="344">
        <v>25.951283333333333</v>
      </c>
      <c r="I97" s="344">
        <v>-81.67861666666667</v>
      </c>
      <c r="J97" s="56" t="s">
        <v>7007</v>
      </c>
      <c r="K97" s="56" t="s">
        <v>8601</v>
      </c>
      <c r="L97" s="49" t="s">
        <v>4314</v>
      </c>
      <c r="M97" s="117" t="s">
        <v>2833</v>
      </c>
      <c r="N97" s="35" t="s">
        <v>364</v>
      </c>
      <c r="O97" s="217" t="s">
        <v>4322</v>
      </c>
      <c r="P97" s="216" t="s">
        <v>1969</v>
      </c>
      <c r="Q97" s="443">
        <v>0</v>
      </c>
      <c r="R97" s="47"/>
      <c r="S97" s="36">
        <v>0</v>
      </c>
      <c r="T97" s="35" t="s">
        <v>2011</v>
      </c>
      <c r="U97" s="34"/>
      <c r="V97" s="82">
        <v>0</v>
      </c>
      <c r="W97" s="55" t="s">
        <v>2689</v>
      </c>
      <c r="X97" s="55" t="s">
        <v>1898</v>
      </c>
      <c r="Y97" s="157">
        <v>0</v>
      </c>
      <c r="Z97" s="57" t="s">
        <v>1746</v>
      </c>
      <c r="AA97" s="55" t="s">
        <v>6987</v>
      </c>
      <c r="AB97" s="55">
        <v>10</v>
      </c>
      <c r="AC97" s="55" t="s">
        <v>2010</v>
      </c>
      <c r="AD97" s="89" t="s">
        <v>2600</v>
      </c>
      <c r="AE97" s="243">
        <v>16880</v>
      </c>
      <c r="AF97" s="157" t="s">
        <v>3901</v>
      </c>
      <c r="AG97" s="89" t="s">
        <v>7009</v>
      </c>
      <c r="AH97" s="58" t="s">
        <v>7010</v>
      </c>
      <c r="AI97" s="58" t="s">
        <v>907</v>
      </c>
      <c r="AJ97" s="59" t="s">
        <v>6242</v>
      </c>
      <c r="AK97" s="56">
        <v>25.951235833333332</v>
      </c>
      <c r="AL97" s="56">
        <v>-81.678609166666661</v>
      </c>
      <c r="AM97" s="60">
        <v>17.32230000031592</v>
      </c>
      <c r="AN97" s="60">
        <v>-2.4596850217046029</v>
      </c>
      <c r="AO97" s="60">
        <v>17.496060348173895</v>
      </c>
    </row>
    <row r="98" spans="1:41" s="290" customFormat="1" x14ac:dyDescent="0.2">
      <c r="A98" s="45" t="s">
        <v>18</v>
      </c>
      <c r="B98" s="42" t="s">
        <v>93</v>
      </c>
      <c r="C98" s="46"/>
      <c r="D98" s="35" t="s">
        <v>424</v>
      </c>
      <c r="E98" s="34">
        <v>44994</v>
      </c>
      <c r="F98" s="347" t="s">
        <v>2456</v>
      </c>
      <c r="G98" s="347" t="s">
        <v>2760</v>
      </c>
      <c r="H98" s="344">
        <v>25.951283333333333</v>
      </c>
      <c r="I98" s="344">
        <v>-81.678600000000003</v>
      </c>
      <c r="J98" s="56" t="s">
        <v>7007</v>
      </c>
      <c r="K98" s="56" t="s">
        <v>7008</v>
      </c>
      <c r="L98" s="49" t="s">
        <v>2540</v>
      </c>
      <c r="M98" s="117" t="s">
        <v>2833</v>
      </c>
      <c r="N98" s="35" t="s">
        <v>364</v>
      </c>
      <c r="O98" s="217" t="s">
        <v>5349</v>
      </c>
      <c r="P98" s="216" t="s">
        <v>1969</v>
      </c>
      <c r="Q98" s="443">
        <v>0</v>
      </c>
      <c r="R98" s="47"/>
      <c r="S98" s="36">
        <v>0</v>
      </c>
      <c r="T98" s="35"/>
      <c r="U98" s="34"/>
      <c r="V98" s="82">
        <v>0</v>
      </c>
      <c r="W98" s="55" t="s">
        <v>2689</v>
      </c>
      <c r="X98" s="55" t="s">
        <v>1898</v>
      </c>
      <c r="Y98" s="157">
        <v>0</v>
      </c>
      <c r="Z98" s="57" t="s">
        <v>1746</v>
      </c>
      <c r="AA98" s="55" t="s">
        <v>6987</v>
      </c>
      <c r="AB98" s="55">
        <v>10</v>
      </c>
      <c r="AC98" s="55" t="s">
        <v>2010</v>
      </c>
      <c r="AD98" s="89" t="s">
        <v>2600</v>
      </c>
      <c r="AE98" s="243">
        <v>16880</v>
      </c>
      <c r="AF98" s="157" t="s">
        <v>3901</v>
      </c>
      <c r="AG98" s="89" t="s">
        <v>7009</v>
      </c>
      <c r="AH98" s="58" t="s">
        <v>7010</v>
      </c>
      <c r="AI98" s="58" t="s">
        <v>907</v>
      </c>
      <c r="AJ98" s="59" t="s">
        <v>6242</v>
      </c>
      <c r="AK98" s="56">
        <v>25.951235833333332</v>
      </c>
      <c r="AL98" s="56">
        <v>-81.678609166666661</v>
      </c>
      <c r="AM98" s="60">
        <v>17.32230000031592</v>
      </c>
      <c r="AN98" s="60">
        <v>3.0062816864625899</v>
      </c>
      <c r="AO98" s="60">
        <v>17.581234509536163</v>
      </c>
    </row>
    <row r="99" spans="1:41" s="290" customFormat="1" x14ac:dyDescent="0.2">
      <c r="A99" s="45" t="s">
        <v>18</v>
      </c>
      <c r="B99" s="42" t="s">
        <v>93</v>
      </c>
      <c r="C99" s="46"/>
      <c r="D99" s="35" t="s">
        <v>5508</v>
      </c>
      <c r="E99" s="34">
        <v>45332</v>
      </c>
      <c r="F99" s="347" t="s">
        <v>2456</v>
      </c>
      <c r="G99" s="347" t="s">
        <v>2760</v>
      </c>
      <c r="H99" s="344">
        <v>25.951283333333333</v>
      </c>
      <c r="I99" s="344">
        <v>-81.678600000000003</v>
      </c>
      <c r="J99" s="56" t="s">
        <v>7007</v>
      </c>
      <c r="K99" s="56" t="s">
        <v>7008</v>
      </c>
      <c r="L99" s="49" t="s">
        <v>2540</v>
      </c>
      <c r="M99" s="117" t="s">
        <v>2833</v>
      </c>
      <c r="N99" s="35" t="s">
        <v>364</v>
      </c>
      <c r="O99" s="217" t="s">
        <v>5526</v>
      </c>
      <c r="P99" s="216" t="s">
        <v>1969</v>
      </c>
      <c r="Q99" s="443">
        <v>0</v>
      </c>
      <c r="R99" s="47"/>
      <c r="S99" s="36">
        <v>0</v>
      </c>
      <c r="T99" s="35"/>
      <c r="U99" s="34"/>
      <c r="V99" s="82">
        <v>0</v>
      </c>
      <c r="W99" s="55" t="s">
        <v>2689</v>
      </c>
      <c r="X99" s="55" t="s">
        <v>1898</v>
      </c>
      <c r="Y99" s="157">
        <v>0</v>
      </c>
      <c r="Z99" s="57" t="s">
        <v>1746</v>
      </c>
      <c r="AA99" s="55" t="s">
        <v>6987</v>
      </c>
      <c r="AB99" s="55">
        <v>10</v>
      </c>
      <c r="AC99" s="55" t="s">
        <v>2010</v>
      </c>
      <c r="AD99" s="89" t="s">
        <v>2600</v>
      </c>
      <c r="AE99" s="243">
        <v>16880</v>
      </c>
      <c r="AF99" s="157" t="s">
        <v>3901</v>
      </c>
      <c r="AG99" s="89" t="s">
        <v>7009</v>
      </c>
      <c r="AH99" s="58" t="s">
        <v>7010</v>
      </c>
      <c r="AI99" s="58" t="s">
        <v>907</v>
      </c>
      <c r="AJ99" s="59" t="s">
        <v>6242</v>
      </c>
      <c r="AK99" s="56">
        <v>25.951235833333332</v>
      </c>
      <c r="AL99" s="56">
        <v>-81.678609166666661</v>
      </c>
      <c r="AM99" s="60">
        <v>17.32230000031592</v>
      </c>
      <c r="AN99" s="60">
        <v>3.0062816864625899</v>
      </c>
      <c r="AO99" s="60">
        <v>17.581234509536163</v>
      </c>
    </row>
    <row r="100" spans="1:41" s="290" customFormat="1" x14ac:dyDescent="0.2">
      <c r="A100" s="45" t="s">
        <v>18</v>
      </c>
      <c r="B100" s="42" t="s">
        <v>93</v>
      </c>
      <c r="C100" s="46"/>
      <c r="D100" s="35" t="s">
        <v>6273</v>
      </c>
      <c r="E100" s="34">
        <v>45746</v>
      </c>
      <c r="F100" s="347" t="s">
        <v>2456</v>
      </c>
      <c r="G100" s="347" t="s">
        <v>2760</v>
      </c>
      <c r="H100" s="344">
        <v>25.951283333333333</v>
      </c>
      <c r="I100" s="344">
        <v>-81.678600000000003</v>
      </c>
      <c r="J100" s="56" t="s">
        <v>7007</v>
      </c>
      <c r="K100" s="56" t="s">
        <v>7008</v>
      </c>
      <c r="L100" s="49" t="s">
        <v>2540</v>
      </c>
      <c r="M100" s="117" t="s">
        <v>2833</v>
      </c>
      <c r="N100" s="35" t="s">
        <v>364</v>
      </c>
      <c r="O100" s="217" t="s">
        <v>6368</v>
      </c>
      <c r="P100" s="216" t="s">
        <v>1969</v>
      </c>
      <c r="Q100" s="443">
        <v>0</v>
      </c>
      <c r="R100" s="47"/>
      <c r="S100" s="36">
        <v>0</v>
      </c>
      <c r="T100" s="35"/>
      <c r="U100" s="34"/>
      <c r="V100" s="82">
        <v>0</v>
      </c>
      <c r="W100" s="55" t="s">
        <v>2689</v>
      </c>
      <c r="X100" s="55" t="s">
        <v>1898</v>
      </c>
      <c r="Y100" s="157">
        <v>0</v>
      </c>
      <c r="Z100" s="57" t="s">
        <v>1746</v>
      </c>
      <c r="AA100" s="55" t="s">
        <v>6987</v>
      </c>
      <c r="AB100" s="55">
        <v>10</v>
      </c>
      <c r="AC100" s="55" t="s">
        <v>2010</v>
      </c>
      <c r="AD100" s="89" t="s">
        <v>2600</v>
      </c>
      <c r="AE100" s="243">
        <v>16880</v>
      </c>
      <c r="AF100" s="157" t="s">
        <v>3901</v>
      </c>
      <c r="AG100" s="89" t="s">
        <v>7009</v>
      </c>
      <c r="AH100" s="58" t="s">
        <v>7010</v>
      </c>
      <c r="AI100" s="58" t="s">
        <v>907</v>
      </c>
      <c r="AJ100" s="59" t="s">
        <v>6242</v>
      </c>
      <c r="AK100" s="56">
        <v>25.951235833333332</v>
      </c>
      <c r="AL100" s="56">
        <v>-81.678609166666661</v>
      </c>
      <c r="AM100" s="60">
        <v>17.32230000031592</v>
      </c>
      <c r="AN100" s="60">
        <v>3.0062816864625899</v>
      </c>
      <c r="AO100" s="60">
        <v>17.581234509536163</v>
      </c>
    </row>
    <row r="101" spans="1:41" s="290" customFormat="1" x14ac:dyDescent="0.2">
      <c r="A101" s="45" t="s">
        <v>18</v>
      </c>
      <c r="B101" s="42" t="s">
        <v>93</v>
      </c>
      <c r="C101" s="46" t="s">
        <v>473</v>
      </c>
      <c r="D101" s="35" t="s">
        <v>8506</v>
      </c>
      <c r="E101" s="34">
        <v>46118</v>
      </c>
      <c r="F101" s="347" t="s">
        <v>2456</v>
      </c>
      <c r="G101" s="347" t="s">
        <v>2760</v>
      </c>
      <c r="H101" s="344">
        <v>25.951283333333333</v>
      </c>
      <c r="I101" s="344">
        <v>-81.678600000000003</v>
      </c>
      <c r="J101" s="56" t="s">
        <v>7007</v>
      </c>
      <c r="K101" s="56" t="s">
        <v>7008</v>
      </c>
      <c r="L101" s="49" t="s">
        <v>2244</v>
      </c>
      <c r="M101" s="117" t="s">
        <v>2833</v>
      </c>
      <c r="N101" s="35" t="s">
        <v>448</v>
      </c>
      <c r="O101" s="217" t="s">
        <v>8521</v>
      </c>
      <c r="P101" s="216" t="s">
        <v>6005</v>
      </c>
      <c r="Q101" s="443">
        <v>0</v>
      </c>
      <c r="R101" s="47"/>
      <c r="S101" s="36">
        <v>0</v>
      </c>
      <c r="T101" s="35" t="s">
        <v>3310</v>
      </c>
      <c r="U101" s="34" t="s">
        <v>8520</v>
      </c>
      <c r="V101" s="82" t="s">
        <v>1969</v>
      </c>
      <c r="W101" s="55" t="s">
        <v>2689</v>
      </c>
      <c r="X101" s="55" t="s">
        <v>1898</v>
      </c>
      <c r="Y101" s="157" t="s">
        <v>448</v>
      </c>
      <c r="Z101" s="57" t="s">
        <v>1746</v>
      </c>
      <c r="AA101" s="55" t="s">
        <v>6972</v>
      </c>
      <c r="AB101" s="55">
        <v>10</v>
      </c>
      <c r="AC101" s="55" t="s">
        <v>2010</v>
      </c>
      <c r="AD101" s="89" t="s">
        <v>2600</v>
      </c>
      <c r="AE101" s="243">
        <v>16880</v>
      </c>
      <c r="AF101" s="157" t="s">
        <v>3901</v>
      </c>
      <c r="AG101" s="89" t="s">
        <v>7009</v>
      </c>
      <c r="AH101" s="58" t="s">
        <v>7010</v>
      </c>
      <c r="AI101" s="58" t="s">
        <v>907</v>
      </c>
      <c r="AJ101" s="59" t="s">
        <v>6242</v>
      </c>
      <c r="AK101" s="56">
        <v>25.951235833333332</v>
      </c>
      <c r="AL101" s="56">
        <v>-81.678609166666661</v>
      </c>
      <c r="AM101" s="60">
        <v>17.32230000031592</v>
      </c>
      <c r="AN101" s="60">
        <v>3.0062816864625899</v>
      </c>
      <c r="AO101" s="60">
        <v>17.581234509536163</v>
      </c>
    </row>
    <row r="102" spans="1:41" s="290" customFormat="1" x14ac:dyDescent="0.2">
      <c r="A102" s="45" t="s">
        <v>17</v>
      </c>
      <c r="B102" s="42" t="s">
        <v>92</v>
      </c>
      <c r="C102" s="46"/>
      <c r="D102" s="35" t="s">
        <v>1119</v>
      </c>
      <c r="E102" s="34">
        <v>38869</v>
      </c>
      <c r="F102" s="347" t="s">
        <v>120</v>
      </c>
      <c r="G102" s="347" t="s">
        <v>121</v>
      </c>
      <c r="H102" s="344">
        <v>25.951599999999999</v>
      </c>
      <c r="I102" s="344">
        <v>-81.681666666666672</v>
      </c>
      <c r="J102" s="56" t="s">
        <v>8602</v>
      </c>
      <c r="K102" s="56" t="s">
        <v>8603</v>
      </c>
      <c r="L102" s="49"/>
      <c r="M102" s="117"/>
      <c r="N102" s="35" t="s">
        <v>427</v>
      </c>
      <c r="O102" s="203"/>
      <c r="P102" s="216"/>
      <c r="Q102" s="443">
        <v>0</v>
      </c>
      <c r="R102" s="47"/>
      <c r="S102" s="36">
        <v>0</v>
      </c>
      <c r="T102" s="35"/>
      <c r="U102" s="34"/>
      <c r="V102" s="82" t="s">
        <v>1969</v>
      </c>
      <c r="W102" s="55" t="s">
        <v>2689</v>
      </c>
      <c r="X102" s="55" t="s">
        <v>1898</v>
      </c>
      <c r="Y102" s="157" t="s">
        <v>427</v>
      </c>
      <c r="Z102" s="57" t="s">
        <v>1746</v>
      </c>
      <c r="AA102" s="55" t="s">
        <v>7125</v>
      </c>
      <c r="AB102" s="55">
        <v>11</v>
      </c>
      <c r="AC102" s="55" t="s">
        <v>2010</v>
      </c>
      <c r="AD102" s="89" t="s">
        <v>2600</v>
      </c>
      <c r="AE102" s="243">
        <v>16885</v>
      </c>
      <c r="AF102" s="157" t="s">
        <v>3901</v>
      </c>
      <c r="AG102" s="89" t="s">
        <v>7013</v>
      </c>
      <c r="AH102" s="58" t="s">
        <v>904</v>
      </c>
      <c r="AI102" s="58" t="s">
        <v>905</v>
      </c>
      <c r="AJ102" s="59" t="s">
        <v>296</v>
      </c>
      <c r="AK102" s="56">
        <v>25.951651388888887</v>
      </c>
      <c r="AL102" s="56">
        <v>-81.681701388888882</v>
      </c>
      <c r="AM102" s="60">
        <v>-18.740499999758384</v>
      </c>
      <c r="AN102" s="60">
        <v>11.387430637742801</v>
      </c>
      <c r="AO102" s="60">
        <v>21.928974366585123</v>
      </c>
    </row>
    <row r="103" spans="1:41" s="290" customFormat="1" ht="107.25" customHeight="1" x14ac:dyDescent="0.2">
      <c r="A103" s="45" t="s">
        <v>17</v>
      </c>
      <c r="B103" s="42" t="s">
        <v>92</v>
      </c>
      <c r="C103" s="46"/>
      <c r="D103" s="35" t="s">
        <v>899</v>
      </c>
      <c r="E103" s="34">
        <v>42852</v>
      </c>
      <c r="F103" s="347" t="s">
        <v>904</v>
      </c>
      <c r="G103" s="347" t="s">
        <v>905</v>
      </c>
      <c r="H103" s="344">
        <v>25.951650000000001</v>
      </c>
      <c r="I103" s="344">
        <v>-81.681700000000006</v>
      </c>
      <c r="J103" s="56" t="s">
        <v>8604</v>
      </c>
      <c r="K103" s="56" t="s">
        <v>8605</v>
      </c>
      <c r="L103" s="49" t="s">
        <v>1833</v>
      </c>
      <c r="M103" s="120"/>
      <c r="N103" s="35" t="s">
        <v>364</v>
      </c>
      <c r="O103" s="203"/>
      <c r="P103" s="216"/>
      <c r="Q103" s="443">
        <v>0</v>
      </c>
      <c r="R103" s="47"/>
      <c r="S103" s="36">
        <v>0</v>
      </c>
      <c r="T103" s="35"/>
      <c r="U103" s="34"/>
      <c r="V103" s="82">
        <v>0</v>
      </c>
      <c r="W103" s="55" t="s">
        <v>2689</v>
      </c>
      <c r="X103" s="55" t="s">
        <v>1898</v>
      </c>
      <c r="Y103" s="157">
        <v>0</v>
      </c>
      <c r="Z103" s="57" t="s">
        <v>1746</v>
      </c>
      <c r="AA103" s="55" t="s">
        <v>6987</v>
      </c>
      <c r="AB103" s="55">
        <v>11</v>
      </c>
      <c r="AC103" s="55" t="s">
        <v>2010</v>
      </c>
      <c r="AD103" s="89" t="s">
        <v>2600</v>
      </c>
      <c r="AE103" s="243">
        <v>16885</v>
      </c>
      <c r="AF103" s="157" t="s">
        <v>3901</v>
      </c>
      <c r="AG103" s="89" t="s">
        <v>7013</v>
      </c>
      <c r="AH103" s="58" t="s">
        <v>904</v>
      </c>
      <c r="AI103" s="58" t="s">
        <v>905</v>
      </c>
      <c r="AJ103" s="59" t="s">
        <v>296</v>
      </c>
      <c r="AK103" s="56">
        <v>25.951651388888887</v>
      </c>
      <c r="AL103" s="56">
        <v>-81.681701388888882</v>
      </c>
      <c r="AM103" s="60">
        <v>-0.50649999915307831</v>
      </c>
      <c r="AN103" s="60">
        <v>0.45549722140841614</v>
      </c>
      <c r="AO103" s="60">
        <v>0.68119011138804419</v>
      </c>
    </row>
    <row r="104" spans="1:41" s="290" customFormat="1" x14ac:dyDescent="0.2">
      <c r="A104" s="45" t="s">
        <v>17</v>
      </c>
      <c r="B104" s="42" t="s">
        <v>92</v>
      </c>
      <c r="C104" s="46"/>
      <c r="D104" s="35" t="s">
        <v>424</v>
      </c>
      <c r="E104" s="34">
        <v>43481</v>
      </c>
      <c r="F104" s="347" t="s">
        <v>904</v>
      </c>
      <c r="G104" s="347" t="s">
        <v>2455</v>
      </c>
      <c r="H104" s="344">
        <v>25.951650000000001</v>
      </c>
      <c r="I104" s="344">
        <v>-81.681716666666674</v>
      </c>
      <c r="J104" s="56" t="s">
        <v>8604</v>
      </c>
      <c r="K104" s="56" t="s">
        <v>8606</v>
      </c>
      <c r="L104" s="49" t="s">
        <v>2453</v>
      </c>
      <c r="M104" s="117" t="s">
        <v>2833</v>
      </c>
      <c r="N104" s="35" t="s">
        <v>427</v>
      </c>
      <c r="O104" s="203"/>
      <c r="P104" s="216"/>
      <c r="Q104" s="443">
        <v>0</v>
      </c>
      <c r="R104" s="47"/>
      <c r="S104" s="36">
        <v>0</v>
      </c>
      <c r="T104" s="35"/>
      <c r="U104" s="34"/>
      <c r="V104" s="82" t="s">
        <v>1969</v>
      </c>
      <c r="W104" s="55" t="s">
        <v>2689</v>
      </c>
      <c r="X104" s="55" t="s">
        <v>1898</v>
      </c>
      <c r="Y104" s="157" t="s">
        <v>427</v>
      </c>
      <c r="Z104" s="57" t="s">
        <v>1746</v>
      </c>
      <c r="AA104" s="55" t="s">
        <v>7125</v>
      </c>
      <c r="AB104" s="55">
        <v>11</v>
      </c>
      <c r="AC104" s="55" t="s">
        <v>2010</v>
      </c>
      <c r="AD104" s="89" t="s">
        <v>2600</v>
      </c>
      <c r="AE104" s="243">
        <v>16885</v>
      </c>
      <c r="AF104" s="157" t="s">
        <v>3901</v>
      </c>
      <c r="AG104" s="89" t="s">
        <v>7013</v>
      </c>
      <c r="AH104" s="58" t="s">
        <v>904</v>
      </c>
      <c r="AI104" s="58" t="s">
        <v>905</v>
      </c>
      <c r="AJ104" s="59" t="s">
        <v>296</v>
      </c>
      <c r="AK104" s="56">
        <v>25.951651388888887</v>
      </c>
      <c r="AL104" s="56">
        <v>-81.681701388888882</v>
      </c>
      <c r="AM104" s="60">
        <v>-0.50649999915307831</v>
      </c>
      <c r="AN104" s="60">
        <v>-5.0104694867587769</v>
      </c>
      <c r="AO104" s="60">
        <v>5.0360050364234974</v>
      </c>
    </row>
    <row r="105" spans="1:41" s="290" customFormat="1" x14ac:dyDescent="0.2">
      <c r="A105" s="45" t="s">
        <v>17</v>
      </c>
      <c r="B105" s="42" t="s">
        <v>92</v>
      </c>
      <c r="C105" s="46"/>
      <c r="D105" s="35" t="s">
        <v>2857</v>
      </c>
      <c r="E105" s="34">
        <v>43853</v>
      </c>
      <c r="F105" s="347" t="s">
        <v>904</v>
      </c>
      <c r="G105" s="347" t="s">
        <v>2455</v>
      </c>
      <c r="H105" s="344">
        <v>25.951650000000001</v>
      </c>
      <c r="I105" s="344">
        <v>-81.681716666666674</v>
      </c>
      <c r="J105" s="56" t="s">
        <v>8604</v>
      </c>
      <c r="K105" s="56" t="s">
        <v>8606</v>
      </c>
      <c r="L105" s="49" t="s">
        <v>2858</v>
      </c>
      <c r="M105" s="117" t="s">
        <v>2833</v>
      </c>
      <c r="N105" s="35" t="s">
        <v>1920</v>
      </c>
      <c r="O105" s="207"/>
      <c r="P105" s="216"/>
      <c r="Q105" s="443">
        <v>0</v>
      </c>
      <c r="R105" s="47"/>
      <c r="S105" s="36">
        <v>0</v>
      </c>
      <c r="T105" s="35" t="s">
        <v>3310</v>
      </c>
      <c r="U105" s="34"/>
      <c r="V105" s="82" t="s">
        <v>1969</v>
      </c>
      <c r="W105" s="55" t="s">
        <v>2689</v>
      </c>
      <c r="X105" s="55" t="s">
        <v>1898</v>
      </c>
      <c r="Y105" s="157" t="s">
        <v>1920</v>
      </c>
      <c r="Z105" s="57" t="s">
        <v>1746</v>
      </c>
      <c r="AA105" s="55" t="s">
        <v>7301</v>
      </c>
      <c r="AB105" s="55">
        <v>11</v>
      </c>
      <c r="AC105" s="55" t="s">
        <v>2010</v>
      </c>
      <c r="AD105" s="89" t="s">
        <v>2600</v>
      </c>
      <c r="AE105" s="243">
        <v>16885</v>
      </c>
      <c r="AF105" s="157" t="s">
        <v>3901</v>
      </c>
      <c r="AG105" s="89" t="s">
        <v>7013</v>
      </c>
      <c r="AH105" s="58" t="s">
        <v>904</v>
      </c>
      <c r="AI105" s="58" t="s">
        <v>905</v>
      </c>
      <c r="AJ105" s="59" t="s">
        <v>296</v>
      </c>
      <c r="AK105" s="56">
        <v>25.951651388888887</v>
      </c>
      <c r="AL105" s="56">
        <v>-81.681701388888882</v>
      </c>
      <c r="AM105" s="60">
        <v>-0.50649999915307831</v>
      </c>
      <c r="AN105" s="60">
        <v>-5.0104694867587769</v>
      </c>
      <c r="AO105" s="60">
        <v>5.0360050364234974</v>
      </c>
    </row>
    <row r="106" spans="1:41" s="290" customFormat="1" x14ac:dyDescent="0.2">
      <c r="A106" s="45" t="s">
        <v>17</v>
      </c>
      <c r="B106" s="42" t="s">
        <v>92</v>
      </c>
      <c r="C106" s="46"/>
      <c r="D106" s="35" t="s">
        <v>3695</v>
      </c>
      <c r="E106" s="34">
        <v>44258</v>
      </c>
      <c r="F106" s="347" t="s">
        <v>904</v>
      </c>
      <c r="G106" s="347" t="s">
        <v>2455</v>
      </c>
      <c r="H106" s="344">
        <v>25.951650000000001</v>
      </c>
      <c r="I106" s="344">
        <v>-81.681716666666674</v>
      </c>
      <c r="J106" s="56" t="s">
        <v>8604</v>
      </c>
      <c r="K106" s="56" t="s">
        <v>8606</v>
      </c>
      <c r="L106" s="49" t="s">
        <v>3303</v>
      </c>
      <c r="M106" s="117" t="s">
        <v>2833</v>
      </c>
      <c r="N106" s="35" t="s">
        <v>448</v>
      </c>
      <c r="O106" s="207"/>
      <c r="P106" s="216"/>
      <c r="Q106" s="443">
        <v>0</v>
      </c>
      <c r="R106" s="47"/>
      <c r="S106" s="36">
        <v>0</v>
      </c>
      <c r="T106" s="35"/>
      <c r="U106" s="34"/>
      <c r="V106" s="82" t="s">
        <v>1969</v>
      </c>
      <c r="W106" s="55" t="s">
        <v>2689</v>
      </c>
      <c r="X106" s="55" t="s">
        <v>1898</v>
      </c>
      <c r="Y106" s="157" t="s">
        <v>448</v>
      </c>
      <c r="Z106" s="57" t="s">
        <v>1746</v>
      </c>
      <c r="AA106" s="55" t="s">
        <v>6972</v>
      </c>
      <c r="AB106" s="55">
        <v>11</v>
      </c>
      <c r="AC106" s="55" t="s">
        <v>2010</v>
      </c>
      <c r="AD106" s="89" t="s">
        <v>2600</v>
      </c>
      <c r="AE106" s="243">
        <v>16885</v>
      </c>
      <c r="AF106" s="157" t="s">
        <v>3901</v>
      </c>
      <c r="AG106" s="89" t="s">
        <v>7013</v>
      </c>
      <c r="AH106" s="58" t="s">
        <v>904</v>
      </c>
      <c r="AI106" s="58" t="s">
        <v>905</v>
      </c>
      <c r="AJ106" s="59" t="s">
        <v>296</v>
      </c>
      <c r="AK106" s="56">
        <v>25.951651388888887</v>
      </c>
      <c r="AL106" s="56">
        <v>-81.681701388888882</v>
      </c>
      <c r="AM106" s="60">
        <v>-0.50649999915307831</v>
      </c>
      <c r="AN106" s="60">
        <v>-5.0104694867587769</v>
      </c>
      <c r="AO106" s="60">
        <v>5.0360050364234974</v>
      </c>
    </row>
    <row r="107" spans="1:41" s="290" customFormat="1" ht="29.25" customHeight="1" x14ac:dyDescent="0.2">
      <c r="A107" s="45" t="s">
        <v>17</v>
      </c>
      <c r="B107" s="42" t="s">
        <v>92</v>
      </c>
      <c r="C107" s="46"/>
      <c r="D107" s="35" t="s">
        <v>4327</v>
      </c>
      <c r="E107" s="34">
        <v>44619</v>
      </c>
      <c r="F107" s="347" t="s">
        <v>904</v>
      </c>
      <c r="G107" s="347" t="s">
        <v>2455</v>
      </c>
      <c r="H107" s="344">
        <v>25.951650000000001</v>
      </c>
      <c r="I107" s="344">
        <v>-81.681716666666674</v>
      </c>
      <c r="J107" s="56" t="s">
        <v>8604</v>
      </c>
      <c r="K107" s="56" t="s">
        <v>8606</v>
      </c>
      <c r="L107" s="49" t="s">
        <v>3303</v>
      </c>
      <c r="M107" s="117" t="s">
        <v>2833</v>
      </c>
      <c r="N107" s="35" t="s">
        <v>448</v>
      </c>
      <c r="O107" s="207"/>
      <c r="P107" s="216"/>
      <c r="Q107" s="443">
        <v>0</v>
      </c>
      <c r="R107" s="47"/>
      <c r="S107" s="36">
        <v>0</v>
      </c>
      <c r="T107" s="35"/>
      <c r="U107" s="34"/>
      <c r="V107" s="82" t="s">
        <v>1969</v>
      </c>
      <c r="W107" s="55" t="s">
        <v>2689</v>
      </c>
      <c r="X107" s="55" t="s">
        <v>1898</v>
      </c>
      <c r="Y107" s="157" t="s">
        <v>448</v>
      </c>
      <c r="Z107" s="57" t="s">
        <v>1746</v>
      </c>
      <c r="AA107" s="55" t="s">
        <v>6972</v>
      </c>
      <c r="AB107" s="55">
        <v>11</v>
      </c>
      <c r="AC107" s="55" t="s">
        <v>2010</v>
      </c>
      <c r="AD107" s="89" t="s">
        <v>2600</v>
      </c>
      <c r="AE107" s="243">
        <v>16885</v>
      </c>
      <c r="AF107" s="157" t="s">
        <v>3901</v>
      </c>
      <c r="AG107" s="89" t="s">
        <v>7013</v>
      </c>
      <c r="AH107" s="58" t="s">
        <v>904</v>
      </c>
      <c r="AI107" s="58" t="s">
        <v>905</v>
      </c>
      <c r="AJ107" s="59" t="s">
        <v>296</v>
      </c>
      <c r="AK107" s="56">
        <v>25.951651388888887</v>
      </c>
      <c r="AL107" s="56">
        <v>-81.681701388888882</v>
      </c>
      <c r="AM107" s="60">
        <v>-0.50649999915307831</v>
      </c>
      <c r="AN107" s="60">
        <v>-5.0104694867587769</v>
      </c>
      <c r="AO107" s="60">
        <v>5.0360050364234974</v>
      </c>
    </row>
    <row r="108" spans="1:41" s="290" customFormat="1" ht="29.25" customHeight="1" x14ac:dyDescent="0.2">
      <c r="A108" s="45" t="s">
        <v>17</v>
      </c>
      <c r="B108" s="42" t="s">
        <v>92</v>
      </c>
      <c r="C108" s="46"/>
      <c r="D108" s="35" t="s">
        <v>424</v>
      </c>
      <c r="E108" s="34">
        <v>44994</v>
      </c>
      <c r="F108" s="347" t="s">
        <v>5350</v>
      </c>
      <c r="G108" s="347" t="s">
        <v>5351</v>
      </c>
      <c r="H108" s="344">
        <v>25.951683333333332</v>
      </c>
      <c r="I108" s="344">
        <v>-81.681866666666664</v>
      </c>
      <c r="J108" s="56" t="s">
        <v>7011</v>
      </c>
      <c r="K108" s="56" t="s">
        <v>7012</v>
      </c>
      <c r="L108" s="49" t="s">
        <v>5352</v>
      </c>
      <c r="M108" s="117" t="s">
        <v>2834</v>
      </c>
      <c r="N108" s="35" t="s">
        <v>364</v>
      </c>
      <c r="O108" s="207" t="s">
        <v>5353</v>
      </c>
      <c r="P108" s="216" t="s">
        <v>1969</v>
      </c>
      <c r="Q108" s="443">
        <v>0</v>
      </c>
      <c r="R108" s="47"/>
      <c r="S108" s="36">
        <v>0</v>
      </c>
      <c r="T108" s="35" t="s">
        <v>2011</v>
      </c>
      <c r="U108" s="34"/>
      <c r="V108" s="82">
        <v>0</v>
      </c>
      <c r="W108" s="55" t="s">
        <v>2689</v>
      </c>
      <c r="X108" s="55" t="s">
        <v>1898</v>
      </c>
      <c r="Y108" s="157">
        <v>0</v>
      </c>
      <c r="Z108" s="57" t="s">
        <v>1746</v>
      </c>
      <c r="AA108" s="55" t="s">
        <v>6987</v>
      </c>
      <c r="AB108" s="55">
        <v>11</v>
      </c>
      <c r="AC108" s="55" t="s">
        <v>2010</v>
      </c>
      <c r="AD108" s="89" t="s">
        <v>2600</v>
      </c>
      <c r="AE108" s="243">
        <v>16885</v>
      </c>
      <c r="AF108" s="157" t="s">
        <v>3901</v>
      </c>
      <c r="AG108" s="89" t="s">
        <v>7013</v>
      </c>
      <c r="AH108" s="58" t="s">
        <v>904</v>
      </c>
      <c r="AI108" s="58" t="s">
        <v>905</v>
      </c>
      <c r="AJ108" s="59" t="s">
        <v>296</v>
      </c>
      <c r="AK108" s="56">
        <v>25.951651388888887</v>
      </c>
      <c r="AL108" s="56">
        <v>-81.681701388888882</v>
      </c>
      <c r="AM108" s="60">
        <v>11.649499999954855</v>
      </c>
      <c r="AN108" s="60">
        <v>-54.204169855602949</v>
      </c>
      <c r="AO108" s="60">
        <v>55.441887413615383</v>
      </c>
    </row>
    <row r="109" spans="1:41" s="290" customFormat="1" ht="29.25" customHeight="1" x14ac:dyDescent="0.2">
      <c r="A109" s="45" t="s">
        <v>17</v>
      </c>
      <c r="B109" s="42" t="s">
        <v>92</v>
      </c>
      <c r="C109" s="46"/>
      <c r="D109" s="35" t="s">
        <v>5508</v>
      </c>
      <c r="E109" s="34">
        <v>45332</v>
      </c>
      <c r="F109" s="347" t="s">
        <v>5350</v>
      </c>
      <c r="G109" s="347" t="s">
        <v>5351</v>
      </c>
      <c r="H109" s="344">
        <v>25.951683333333332</v>
      </c>
      <c r="I109" s="344">
        <v>-81.681866666666664</v>
      </c>
      <c r="J109" s="56" t="s">
        <v>7011</v>
      </c>
      <c r="K109" s="56" t="s">
        <v>7012</v>
      </c>
      <c r="L109" s="49" t="s">
        <v>5527</v>
      </c>
      <c r="M109" s="117" t="s">
        <v>2834</v>
      </c>
      <c r="N109" s="35" t="s">
        <v>364</v>
      </c>
      <c r="O109" s="207" t="s">
        <v>5526</v>
      </c>
      <c r="P109" s="216" t="s">
        <v>1969</v>
      </c>
      <c r="Q109" s="443">
        <v>0</v>
      </c>
      <c r="R109" s="47"/>
      <c r="S109" s="36">
        <v>0</v>
      </c>
      <c r="T109" s="35"/>
      <c r="U109" s="34"/>
      <c r="V109" s="82">
        <v>0</v>
      </c>
      <c r="W109" s="55" t="s">
        <v>2689</v>
      </c>
      <c r="X109" s="55" t="s">
        <v>1898</v>
      </c>
      <c r="Y109" s="157">
        <v>0</v>
      </c>
      <c r="Z109" s="57" t="s">
        <v>1746</v>
      </c>
      <c r="AA109" s="55" t="s">
        <v>6987</v>
      </c>
      <c r="AB109" s="55">
        <v>11</v>
      </c>
      <c r="AC109" s="55" t="s">
        <v>2010</v>
      </c>
      <c r="AD109" s="89" t="s">
        <v>2600</v>
      </c>
      <c r="AE109" s="243">
        <v>16885</v>
      </c>
      <c r="AF109" s="157" t="s">
        <v>3901</v>
      </c>
      <c r="AG109" s="89" t="s">
        <v>7013</v>
      </c>
      <c r="AH109" s="58" t="s">
        <v>904</v>
      </c>
      <c r="AI109" s="58" t="s">
        <v>905</v>
      </c>
      <c r="AJ109" s="59" t="s">
        <v>296</v>
      </c>
      <c r="AK109" s="56">
        <v>25.951651388888887</v>
      </c>
      <c r="AL109" s="56">
        <v>-81.681701388888882</v>
      </c>
      <c r="AM109" s="60">
        <v>11.649499999954855</v>
      </c>
      <c r="AN109" s="60">
        <v>-54.204169855602949</v>
      </c>
      <c r="AO109" s="60">
        <v>55.441887413615383</v>
      </c>
    </row>
    <row r="110" spans="1:41" s="290" customFormat="1" ht="29.25" customHeight="1" x14ac:dyDescent="0.2">
      <c r="A110" s="45" t="s">
        <v>17</v>
      </c>
      <c r="B110" s="42" t="s">
        <v>92</v>
      </c>
      <c r="C110" s="46"/>
      <c r="D110" s="35" t="s">
        <v>6273</v>
      </c>
      <c r="E110" s="34">
        <v>45746</v>
      </c>
      <c r="F110" s="347" t="s">
        <v>5350</v>
      </c>
      <c r="G110" s="347" t="s">
        <v>5351</v>
      </c>
      <c r="H110" s="344">
        <v>25.951683333333332</v>
      </c>
      <c r="I110" s="344">
        <v>-81.681866666666664</v>
      </c>
      <c r="J110" s="56" t="s">
        <v>7011</v>
      </c>
      <c r="K110" s="56" t="s">
        <v>7012</v>
      </c>
      <c r="L110" s="49" t="s">
        <v>6278</v>
      </c>
      <c r="M110" s="117" t="s">
        <v>2834</v>
      </c>
      <c r="N110" s="35" t="s">
        <v>364</v>
      </c>
      <c r="O110" s="207" t="s">
        <v>6369</v>
      </c>
      <c r="P110" s="216" t="s">
        <v>1969</v>
      </c>
      <c r="Q110" s="443">
        <v>0</v>
      </c>
      <c r="R110" s="47"/>
      <c r="S110" s="36">
        <v>0</v>
      </c>
      <c r="T110" s="35"/>
      <c r="U110" s="34"/>
      <c r="V110" s="82">
        <v>0</v>
      </c>
      <c r="W110" s="55" t="s">
        <v>2689</v>
      </c>
      <c r="X110" s="55" t="s">
        <v>1898</v>
      </c>
      <c r="Y110" s="157">
        <v>0</v>
      </c>
      <c r="Z110" s="57" t="s">
        <v>1746</v>
      </c>
      <c r="AA110" s="55" t="s">
        <v>6987</v>
      </c>
      <c r="AB110" s="55">
        <v>11</v>
      </c>
      <c r="AC110" s="55" t="s">
        <v>2010</v>
      </c>
      <c r="AD110" s="89" t="s">
        <v>2600</v>
      </c>
      <c r="AE110" s="243">
        <v>16885</v>
      </c>
      <c r="AF110" s="157" t="s">
        <v>3901</v>
      </c>
      <c r="AG110" s="89" t="s">
        <v>7013</v>
      </c>
      <c r="AH110" s="58" t="s">
        <v>904</v>
      </c>
      <c r="AI110" s="58" t="s">
        <v>905</v>
      </c>
      <c r="AJ110" s="59" t="s">
        <v>296</v>
      </c>
      <c r="AK110" s="56">
        <v>25.951651388888887</v>
      </c>
      <c r="AL110" s="56">
        <v>-81.681701388888882</v>
      </c>
      <c r="AM110" s="60">
        <v>11.649499999954855</v>
      </c>
      <c r="AN110" s="60">
        <v>-54.204169855602949</v>
      </c>
      <c r="AO110" s="60">
        <v>55.441887413615383</v>
      </c>
    </row>
    <row r="111" spans="1:41" s="290" customFormat="1" ht="29.25" customHeight="1" x14ac:dyDescent="0.2">
      <c r="A111" s="45" t="s">
        <v>17</v>
      </c>
      <c r="B111" s="42" t="s">
        <v>92</v>
      </c>
      <c r="C111" s="46" t="s">
        <v>473</v>
      </c>
      <c r="D111" s="35" t="s">
        <v>8506</v>
      </c>
      <c r="E111" s="34">
        <v>46118</v>
      </c>
      <c r="F111" s="347" t="s">
        <v>5350</v>
      </c>
      <c r="G111" s="347" t="s">
        <v>5351</v>
      </c>
      <c r="H111" s="344">
        <v>25.951683333333332</v>
      </c>
      <c r="I111" s="344">
        <v>-81.681866666666664</v>
      </c>
      <c r="J111" s="56" t="s">
        <v>7011</v>
      </c>
      <c r="K111" s="56" t="s">
        <v>7012</v>
      </c>
      <c r="L111" s="49" t="s">
        <v>6278</v>
      </c>
      <c r="M111" s="117" t="s">
        <v>2834</v>
      </c>
      <c r="N111" s="35" t="s">
        <v>364</v>
      </c>
      <c r="O111" s="207" t="s">
        <v>8522</v>
      </c>
      <c r="P111" s="216" t="s">
        <v>1969</v>
      </c>
      <c r="Q111" s="443">
        <v>0</v>
      </c>
      <c r="R111" s="47"/>
      <c r="S111" s="36">
        <v>0</v>
      </c>
      <c r="T111" s="35"/>
      <c r="U111" s="34"/>
      <c r="V111" s="82">
        <v>0</v>
      </c>
      <c r="W111" s="55" t="s">
        <v>2689</v>
      </c>
      <c r="X111" s="55" t="s">
        <v>1898</v>
      </c>
      <c r="Y111" s="157">
        <v>0</v>
      </c>
      <c r="Z111" s="57" t="s">
        <v>1746</v>
      </c>
      <c r="AA111" s="55" t="s">
        <v>6987</v>
      </c>
      <c r="AB111" s="55">
        <v>11</v>
      </c>
      <c r="AC111" s="55" t="s">
        <v>2010</v>
      </c>
      <c r="AD111" s="89" t="s">
        <v>2600</v>
      </c>
      <c r="AE111" s="243">
        <v>16885</v>
      </c>
      <c r="AF111" s="157" t="s">
        <v>3901</v>
      </c>
      <c r="AG111" s="89" t="s">
        <v>7013</v>
      </c>
      <c r="AH111" s="58" t="s">
        <v>904</v>
      </c>
      <c r="AI111" s="58" t="s">
        <v>905</v>
      </c>
      <c r="AJ111" s="59" t="s">
        <v>296</v>
      </c>
      <c r="AK111" s="56">
        <v>25.951651388888887</v>
      </c>
      <c r="AL111" s="56">
        <v>-81.681701388888882</v>
      </c>
      <c r="AM111" s="60">
        <v>11.649499999954855</v>
      </c>
      <c r="AN111" s="60">
        <v>-54.204169855602949</v>
      </c>
      <c r="AO111" s="60">
        <v>55.441887413615383</v>
      </c>
    </row>
    <row r="112" spans="1:41" s="290" customFormat="1" x14ac:dyDescent="0.2">
      <c r="A112" s="45" t="s">
        <v>16</v>
      </c>
      <c r="B112" s="42" t="s">
        <v>91</v>
      </c>
      <c r="C112" s="46"/>
      <c r="D112" s="35" t="s">
        <v>1119</v>
      </c>
      <c r="E112" s="34">
        <v>38869</v>
      </c>
      <c r="F112" s="347" t="s">
        <v>118</v>
      </c>
      <c r="G112" s="347" t="s">
        <v>119</v>
      </c>
      <c r="H112" s="344">
        <v>25.952766666666665</v>
      </c>
      <c r="I112" s="344">
        <v>-81.686899999999994</v>
      </c>
      <c r="J112" s="56" t="s">
        <v>8607</v>
      </c>
      <c r="K112" s="56" t="s">
        <v>8608</v>
      </c>
      <c r="L112" s="49" t="s">
        <v>1746</v>
      </c>
      <c r="M112" s="117"/>
      <c r="N112" s="35" t="s">
        <v>364</v>
      </c>
      <c r="O112" s="203"/>
      <c r="P112" s="216"/>
      <c r="Q112" s="443">
        <v>0</v>
      </c>
      <c r="R112" s="47"/>
      <c r="S112" s="36">
        <v>0</v>
      </c>
      <c r="T112" s="35"/>
      <c r="U112" s="34"/>
      <c r="V112" s="82">
        <v>0</v>
      </c>
      <c r="W112" s="55" t="s">
        <v>2689</v>
      </c>
      <c r="X112" s="55" t="s">
        <v>1898</v>
      </c>
      <c r="Y112" s="157">
        <v>0</v>
      </c>
      <c r="Z112" s="57" t="s">
        <v>1746</v>
      </c>
      <c r="AA112" s="55" t="s">
        <v>6987</v>
      </c>
      <c r="AB112" s="55">
        <v>12</v>
      </c>
      <c r="AC112" s="55" t="s">
        <v>2010</v>
      </c>
      <c r="AD112" s="89" t="s">
        <v>2600</v>
      </c>
      <c r="AE112" s="243">
        <v>16890</v>
      </c>
      <c r="AF112" s="157" t="s">
        <v>3901</v>
      </c>
      <c r="AG112" s="89" t="s">
        <v>7016</v>
      </c>
      <c r="AH112" s="58" t="s">
        <v>3902</v>
      </c>
      <c r="AI112" s="58" t="s">
        <v>903</v>
      </c>
      <c r="AJ112" s="59" t="s">
        <v>291</v>
      </c>
      <c r="AK112" s="56">
        <v>25.952718055555554</v>
      </c>
      <c r="AL112" s="56">
        <v>-81.686968055555553</v>
      </c>
      <c r="AM112" s="60">
        <v>17.727500000156624</v>
      </c>
      <c r="AN112" s="60">
        <v>22.319364058737751</v>
      </c>
      <c r="AO112" s="60">
        <v>28.502951921547137</v>
      </c>
    </row>
    <row r="113" spans="1:41" s="290" customFormat="1" x14ac:dyDescent="0.2">
      <c r="A113" s="45" t="s">
        <v>16</v>
      </c>
      <c r="B113" s="42" t="s">
        <v>91</v>
      </c>
      <c r="C113" s="46"/>
      <c r="D113" s="35" t="s">
        <v>899</v>
      </c>
      <c r="E113" s="34">
        <v>42852</v>
      </c>
      <c r="F113" s="347" t="s">
        <v>902</v>
      </c>
      <c r="G113" s="347" t="s">
        <v>903</v>
      </c>
      <c r="H113" s="344">
        <v>25.952666666666666</v>
      </c>
      <c r="I113" s="344">
        <v>-81.686966666666663</v>
      </c>
      <c r="J113" s="56" t="s">
        <v>8609</v>
      </c>
      <c r="K113" s="56" t="s">
        <v>8610</v>
      </c>
      <c r="L113" s="49" t="s">
        <v>1746</v>
      </c>
      <c r="M113" s="117"/>
      <c r="N113" s="35" t="s">
        <v>364</v>
      </c>
      <c r="O113" s="203"/>
      <c r="P113" s="216"/>
      <c r="Q113" s="443">
        <v>0</v>
      </c>
      <c r="R113" s="47"/>
      <c r="S113" s="36">
        <v>0</v>
      </c>
      <c r="T113" s="35"/>
      <c r="U113" s="34"/>
      <c r="V113" s="82">
        <v>0</v>
      </c>
      <c r="W113" s="55" t="s">
        <v>2689</v>
      </c>
      <c r="X113" s="55" t="s">
        <v>1898</v>
      </c>
      <c r="Y113" s="157">
        <v>0</v>
      </c>
      <c r="Z113" s="57" t="s">
        <v>1746</v>
      </c>
      <c r="AA113" s="55" t="s">
        <v>6987</v>
      </c>
      <c r="AB113" s="55">
        <v>12</v>
      </c>
      <c r="AC113" s="55" t="s">
        <v>2010</v>
      </c>
      <c r="AD113" s="89" t="s">
        <v>2600</v>
      </c>
      <c r="AE113" s="243">
        <v>16890</v>
      </c>
      <c r="AF113" s="157" t="s">
        <v>3901</v>
      </c>
      <c r="AG113" s="89" t="s">
        <v>7016</v>
      </c>
      <c r="AH113" s="58" t="s">
        <v>3902</v>
      </c>
      <c r="AI113" s="58" t="s">
        <v>903</v>
      </c>
      <c r="AJ113" s="59" t="s">
        <v>291</v>
      </c>
      <c r="AK113" s="56">
        <v>25.952718055555554</v>
      </c>
      <c r="AL113" s="56">
        <v>-81.686968055555553</v>
      </c>
      <c r="AM113" s="60">
        <v>-18.740499999758384</v>
      </c>
      <c r="AN113" s="60">
        <v>0.45549722606897969</v>
      </c>
      <c r="AO113" s="60">
        <v>18.746034726413491</v>
      </c>
    </row>
    <row r="114" spans="1:41" s="290" customFormat="1" x14ac:dyDescent="0.2">
      <c r="A114" s="45" t="s">
        <v>16</v>
      </c>
      <c r="B114" s="42" t="s">
        <v>91</v>
      </c>
      <c r="C114" s="46"/>
      <c r="D114" s="35" t="s">
        <v>424</v>
      </c>
      <c r="E114" s="34">
        <v>43481</v>
      </c>
      <c r="F114" s="347" t="s">
        <v>2454</v>
      </c>
      <c r="G114" s="347" t="s">
        <v>903</v>
      </c>
      <c r="H114" s="344">
        <v>25.952683333333333</v>
      </c>
      <c r="I114" s="344">
        <v>-81.686966666666663</v>
      </c>
      <c r="J114" s="56" t="s">
        <v>7014</v>
      </c>
      <c r="K114" s="56" t="s">
        <v>8610</v>
      </c>
      <c r="L114" s="49" t="s">
        <v>2068</v>
      </c>
      <c r="M114" s="117" t="s">
        <v>2833</v>
      </c>
      <c r="N114" s="35" t="s">
        <v>364</v>
      </c>
      <c r="O114" s="203"/>
      <c r="P114" s="216"/>
      <c r="Q114" s="443">
        <v>0</v>
      </c>
      <c r="R114" s="47"/>
      <c r="S114" s="36">
        <v>0</v>
      </c>
      <c r="T114" s="35"/>
      <c r="U114" s="34"/>
      <c r="V114" s="82">
        <v>0</v>
      </c>
      <c r="W114" s="55" t="s">
        <v>2689</v>
      </c>
      <c r="X114" s="55" t="s">
        <v>1898</v>
      </c>
      <c r="Y114" s="157">
        <v>0</v>
      </c>
      <c r="Z114" s="57" t="s">
        <v>1746</v>
      </c>
      <c r="AA114" s="55" t="s">
        <v>6987</v>
      </c>
      <c r="AB114" s="55">
        <v>12</v>
      </c>
      <c r="AC114" s="55" t="s">
        <v>2010</v>
      </c>
      <c r="AD114" s="89" t="s">
        <v>2600</v>
      </c>
      <c r="AE114" s="243">
        <v>16890</v>
      </c>
      <c r="AF114" s="157" t="s">
        <v>3901</v>
      </c>
      <c r="AG114" s="89" t="s">
        <v>7016</v>
      </c>
      <c r="AH114" s="58" t="s">
        <v>3902</v>
      </c>
      <c r="AI114" s="58" t="s">
        <v>903</v>
      </c>
      <c r="AJ114" s="59" t="s">
        <v>291</v>
      </c>
      <c r="AK114" s="56">
        <v>25.952718055555554</v>
      </c>
      <c r="AL114" s="56">
        <v>-81.686968055555553</v>
      </c>
      <c r="AM114" s="60">
        <v>-12.662499999556616</v>
      </c>
      <c r="AN114" s="60">
        <v>0.45549722606897969</v>
      </c>
      <c r="AO114" s="60">
        <v>12.670689956025592</v>
      </c>
    </row>
    <row r="115" spans="1:41" s="290" customFormat="1" x14ac:dyDescent="0.2">
      <c r="A115" s="45" t="s">
        <v>16</v>
      </c>
      <c r="B115" s="42" t="s">
        <v>91</v>
      </c>
      <c r="C115" s="46"/>
      <c r="D115" s="35" t="s">
        <v>2857</v>
      </c>
      <c r="E115" s="34">
        <v>43853</v>
      </c>
      <c r="F115" s="347" t="s">
        <v>2454</v>
      </c>
      <c r="G115" s="347" t="s">
        <v>903</v>
      </c>
      <c r="H115" s="344">
        <v>25.952683333333333</v>
      </c>
      <c r="I115" s="344">
        <v>-81.686966666666663</v>
      </c>
      <c r="J115" s="56" t="s">
        <v>7014</v>
      </c>
      <c r="K115" s="56" t="s">
        <v>8610</v>
      </c>
      <c r="L115" s="49" t="s">
        <v>2068</v>
      </c>
      <c r="M115" s="117" t="s">
        <v>2833</v>
      </c>
      <c r="N115" s="35" t="s">
        <v>364</v>
      </c>
      <c r="O115" s="203"/>
      <c r="P115" s="216"/>
      <c r="Q115" s="443">
        <v>0</v>
      </c>
      <c r="R115" s="47"/>
      <c r="S115" s="36">
        <v>0</v>
      </c>
      <c r="T115" s="35"/>
      <c r="U115" s="34"/>
      <c r="V115" s="82">
        <v>0</v>
      </c>
      <c r="W115" s="55" t="s">
        <v>2689</v>
      </c>
      <c r="X115" s="55" t="s">
        <v>1898</v>
      </c>
      <c r="Y115" s="157">
        <v>0</v>
      </c>
      <c r="Z115" s="57" t="s">
        <v>1746</v>
      </c>
      <c r="AA115" s="55" t="s">
        <v>6987</v>
      </c>
      <c r="AB115" s="55">
        <v>12</v>
      </c>
      <c r="AC115" s="55" t="s">
        <v>2010</v>
      </c>
      <c r="AD115" s="89" t="s">
        <v>2600</v>
      </c>
      <c r="AE115" s="243">
        <v>16890</v>
      </c>
      <c r="AF115" s="157" t="s">
        <v>3901</v>
      </c>
      <c r="AG115" s="89" t="s">
        <v>7016</v>
      </c>
      <c r="AH115" s="58" t="s">
        <v>3902</v>
      </c>
      <c r="AI115" s="58" t="s">
        <v>903</v>
      </c>
      <c r="AJ115" s="59" t="s">
        <v>291</v>
      </c>
      <c r="AK115" s="56">
        <v>25.952718055555554</v>
      </c>
      <c r="AL115" s="56">
        <v>-81.686968055555553</v>
      </c>
      <c r="AM115" s="60">
        <v>-12.662499999556616</v>
      </c>
      <c r="AN115" s="60">
        <v>0.45549722606897969</v>
      </c>
      <c r="AO115" s="60">
        <v>12.670689956025592</v>
      </c>
    </row>
    <row r="116" spans="1:41" s="290" customFormat="1" x14ac:dyDescent="0.2">
      <c r="A116" s="45" t="s">
        <v>16</v>
      </c>
      <c r="B116" s="42" t="s">
        <v>91</v>
      </c>
      <c r="C116" s="46"/>
      <c r="D116" s="35" t="s">
        <v>3695</v>
      </c>
      <c r="E116" s="34">
        <v>44258</v>
      </c>
      <c r="F116" s="347" t="s">
        <v>2454</v>
      </c>
      <c r="G116" s="347" t="s">
        <v>903</v>
      </c>
      <c r="H116" s="344">
        <v>25.952683333333333</v>
      </c>
      <c r="I116" s="344">
        <v>-81.686966666666663</v>
      </c>
      <c r="J116" s="56" t="s">
        <v>7014</v>
      </c>
      <c r="K116" s="56" t="s">
        <v>8610</v>
      </c>
      <c r="L116" s="49" t="s">
        <v>2068</v>
      </c>
      <c r="M116" s="117" t="s">
        <v>2833</v>
      </c>
      <c r="N116" s="35" t="s">
        <v>364</v>
      </c>
      <c r="O116" s="240" t="s">
        <v>3693</v>
      </c>
      <c r="P116" s="216" t="s">
        <v>1969</v>
      </c>
      <c r="Q116" s="443">
        <v>0</v>
      </c>
      <c r="R116" s="47"/>
      <c r="S116" s="36">
        <v>0</v>
      </c>
      <c r="T116" s="35"/>
      <c r="U116" s="34"/>
      <c r="V116" s="82">
        <v>0</v>
      </c>
      <c r="W116" s="55" t="s">
        <v>2689</v>
      </c>
      <c r="X116" s="55" t="s">
        <v>1898</v>
      </c>
      <c r="Y116" s="157">
        <v>0</v>
      </c>
      <c r="Z116" s="57" t="s">
        <v>1746</v>
      </c>
      <c r="AA116" s="55" t="s">
        <v>6987</v>
      </c>
      <c r="AB116" s="55">
        <v>12</v>
      </c>
      <c r="AC116" s="55" t="s">
        <v>2010</v>
      </c>
      <c r="AD116" s="89" t="s">
        <v>2600</v>
      </c>
      <c r="AE116" s="243">
        <v>16890</v>
      </c>
      <c r="AF116" s="157" t="s">
        <v>3901</v>
      </c>
      <c r="AG116" s="89" t="s">
        <v>7016</v>
      </c>
      <c r="AH116" s="58" t="s">
        <v>3902</v>
      </c>
      <c r="AI116" s="58" t="s">
        <v>903</v>
      </c>
      <c r="AJ116" s="59" t="s">
        <v>291</v>
      </c>
      <c r="AK116" s="56">
        <v>25.952718055555554</v>
      </c>
      <c r="AL116" s="56">
        <v>-81.686968055555553</v>
      </c>
      <c r="AM116" s="60">
        <v>-12.662499999556616</v>
      </c>
      <c r="AN116" s="60">
        <v>0.45549722606897969</v>
      </c>
      <c r="AO116" s="60">
        <v>12.670689956025592</v>
      </c>
    </row>
    <row r="117" spans="1:41" s="290" customFormat="1" x14ac:dyDescent="0.2">
      <c r="A117" s="45" t="s">
        <v>16</v>
      </c>
      <c r="B117" s="42" t="s">
        <v>91</v>
      </c>
      <c r="C117" s="46"/>
      <c r="D117" s="35" t="s">
        <v>2857</v>
      </c>
      <c r="E117" s="34">
        <v>44258</v>
      </c>
      <c r="F117" s="347" t="s">
        <v>2454</v>
      </c>
      <c r="G117" s="347" t="s">
        <v>903</v>
      </c>
      <c r="H117" s="344">
        <v>25.952683333333333</v>
      </c>
      <c r="I117" s="344">
        <v>-81.686966666666663</v>
      </c>
      <c r="J117" s="56" t="s">
        <v>7014</v>
      </c>
      <c r="K117" s="56" t="s">
        <v>8610</v>
      </c>
      <c r="L117" s="49" t="s">
        <v>2068</v>
      </c>
      <c r="M117" s="117" t="s">
        <v>2833</v>
      </c>
      <c r="N117" s="35" t="s">
        <v>364</v>
      </c>
      <c r="O117" s="203"/>
      <c r="P117" s="216"/>
      <c r="Q117" s="443">
        <v>0</v>
      </c>
      <c r="R117" s="47"/>
      <c r="S117" s="36">
        <v>0</v>
      </c>
      <c r="T117" s="35"/>
      <c r="U117" s="34"/>
      <c r="V117" s="82">
        <v>0</v>
      </c>
      <c r="W117" s="55" t="s">
        <v>2689</v>
      </c>
      <c r="X117" s="55" t="s">
        <v>1898</v>
      </c>
      <c r="Y117" s="157">
        <v>0</v>
      </c>
      <c r="Z117" s="57" t="s">
        <v>1746</v>
      </c>
      <c r="AA117" s="55" t="s">
        <v>6987</v>
      </c>
      <c r="AB117" s="55">
        <v>12</v>
      </c>
      <c r="AC117" s="55" t="s">
        <v>2010</v>
      </c>
      <c r="AD117" s="89" t="s">
        <v>2600</v>
      </c>
      <c r="AE117" s="243">
        <v>16890</v>
      </c>
      <c r="AF117" s="157" t="s">
        <v>3901</v>
      </c>
      <c r="AG117" s="89" t="s">
        <v>7016</v>
      </c>
      <c r="AH117" s="58" t="s">
        <v>3902</v>
      </c>
      <c r="AI117" s="58" t="s">
        <v>903</v>
      </c>
      <c r="AJ117" s="59" t="s">
        <v>291</v>
      </c>
      <c r="AK117" s="56">
        <v>25.952718055555554</v>
      </c>
      <c r="AL117" s="56">
        <v>-81.686968055555553</v>
      </c>
      <c r="AM117" s="60">
        <v>-12.662499999556616</v>
      </c>
      <c r="AN117" s="60">
        <v>0.45549722606897969</v>
      </c>
      <c r="AO117" s="60">
        <v>12.670689956025592</v>
      </c>
    </row>
    <row r="118" spans="1:41" s="290" customFormat="1" x14ac:dyDescent="0.2">
      <c r="A118" s="45" t="s">
        <v>16</v>
      </c>
      <c r="B118" s="42" t="s">
        <v>91</v>
      </c>
      <c r="C118" s="46"/>
      <c r="D118" s="35" t="s">
        <v>4327</v>
      </c>
      <c r="E118" s="34">
        <v>44619</v>
      </c>
      <c r="F118" s="347" t="s">
        <v>3902</v>
      </c>
      <c r="G118" s="347" t="s">
        <v>4323</v>
      </c>
      <c r="H118" s="344">
        <v>25.952716666666667</v>
      </c>
      <c r="I118" s="344">
        <v>-81.68698333333333</v>
      </c>
      <c r="J118" s="56" t="s">
        <v>8611</v>
      </c>
      <c r="K118" s="56" t="s">
        <v>7015</v>
      </c>
      <c r="L118" s="49" t="s">
        <v>2068</v>
      </c>
      <c r="M118" s="117" t="s">
        <v>2833</v>
      </c>
      <c r="N118" s="35" t="s">
        <v>364</v>
      </c>
      <c r="O118" s="240" t="s">
        <v>4324</v>
      </c>
      <c r="P118" s="216" t="s">
        <v>1969</v>
      </c>
      <c r="Q118" s="443">
        <v>0</v>
      </c>
      <c r="R118" s="47"/>
      <c r="S118" s="36">
        <v>0</v>
      </c>
      <c r="T118" s="35"/>
      <c r="U118" s="34"/>
      <c r="V118" s="82">
        <v>0</v>
      </c>
      <c r="W118" s="55" t="s">
        <v>2689</v>
      </c>
      <c r="X118" s="55" t="s">
        <v>1898</v>
      </c>
      <c r="Y118" s="157">
        <v>0</v>
      </c>
      <c r="Z118" s="57" t="s">
        <v>1746</v>
      </c>
      <c r="AA118" s="55" t="s">
        <v>6987</v>
      </c>
      <c r="AB118" s="55">
        <v>12</v>
      </c>
      <c r="AC118" s="55" t="s">
        <v>2010</v>
      </c>
      <c r="AD118" s="89" t="s">
        <v>2600</v>
      </c>
      <c r="AE118" s="243">
        <v>16890</v>
      </c>
      <c r="AF118" s="157" t="s">
        <v>3901</v>
      </c>
      <c r="AG118" s="89" t="s">
        <v>7016</v>
      </c>
      <c r="AH118" s="58" t="s">
        <v>3902</v>
      </c>
      <c r="AI118" s="58" t="s">
        <v>903</v>
      </c>
      <c r="AJ118" s="59" t="s">
        <v>291</v>
      </c>
      <c r="AK118" s="56">
        <v>25.952718055555554</v>
      </c>
      <c r="AL118" s="56">
        <v>-81.686968055555553</v>
      </c>
      <c r="AM118" s="60">
        <v>-0.50649999915307831</v>
      </c>
      <c r="AN118" s="60">
        <v>-5.0104694820982134</v>
      </c>
      <c r="AO118" s="60">
        <v>5.0360050317865657</v>
      </c>
    </row>
    <row r="119" spans="1:41" s="290" customFormat="1" x14ac:dyDescent="0.2">
      <c r="A119" s="45" t="s">
        <v>16</v>
      </c>
      <c r="B119" s="42" t="s">
        <v>91</v>
      </c>
      <c r="C119" s="46"/>
      <c r="D119" s="35" t="s">
        <v>424</v>
      </c>
      <c r="E119" s="34">
        <v>44994</v>
      </c>
      <c r="F119" s="347" t="s">
        <v>2454</v>
      </c>
      <c r="G119" s="347" t="s">
        <v>4323</v>
      </c>
      <c r="H119" s="344">
        <v>25.952683333333333</v>
      </c>
      <c r="I119" s="344">
        <v>-81.68698333333333</v>
      </c>
      <c r="J119" s="56" t="s">
        <v>7014</v>
      </c>
      <c r="K119" s="56" t="s">
        <v>7015</v>
      </c>
      <c r="L119" s="49" t="s">
        <v>2068</v>
      </c>
      <c r="M119" s="117" t="s">
        <v>2833</v>
      </c>
      <c r="N119" s="35" t="s">
        <v>364</v>
      </c>
      <c r="O119" s="240" t="s">
        <v>5356</v>
      </c>
      <c r="P119" s="216">
        <v>0</v>
      </c>
      <c r="Q119" s="443">
        <v>0</v>
      </c>
      <c r="R119" s="47"/>
      <c r="S119" s="36">
        <v>0</v>
      </c>
      <c r="T119" s="35"/>
      <c r="U119" s="34"/>
      <c r="V119" s="82">
        <v>0</v>
      </c>
      <c r="W119" s="55" t="s">
        <v>2689</v>
      </c>
      <c r="X119" s="55" t="s">
        <v>1898</v>
      </c>
      <c r="Y119" s="157">
        <v>0</v>
      </c>
      <c r="Z119" s="57" t="s">
        <v>1746</v>
      </c>
      <c r="AA119" s="55" t="s">
        <v>6987</v>
      </c>
      <c r="AB119" s="55">
        <v>12</v>
      </c>
      <c r="AC119" s="55" t="s">
        <v>2010</v>
      </c>
      <c r="AD119" s="89" t="s">
        <v>2600</v>
      </c>
      <c r="AE119" s="243">
        <v>16890</v>
      </c>
      <c r="AF119" s="157" t="s">
        <v>3901</v>
      </c>
      <c r="AG119" s="89" t="s">
        <v>7016</v>
      </c>
      <c r="AH119" s="58" t="s">
        <v>3902</v>
      </c>
      <c r="AI119" s="58" t="s">
        <v>903</v>
      </c>
      <c r="AJ119" s="59" t="s">
        <v>291</v>
      </c>
      <c r="AK119" s="56">
        <v>25.952718055555554</v>
      </c>
      <c r="AL119" s="56">
        <v>-81.686968055555553</v>
      </c>
      <c r="AM119" s="60">
        <v>-12.662499999556616</v>
      </c>
      <c r="AN119" s="60">
        <v>-5.0104694820982134</v>
      </c>
      <c r="AO119" s="60">
        <v>13.61777186876799</v>
      </c>
    </row>
    <row r="120" spans="1:41" s="290" customFormat="1" x14ac:dyDescent="0.2">
      <c r="A120" s="45" t="s">
        <v>16</v>
      </c>
      <c r="B120" s="42" t="s">
        <v>91</v>
      </c>
      <c r="C120" s="46"/>
      <c r="D120" s="35" t="s">
        <v>5508</v>
      </c>
      <c r="E120" s="34">
        <v>45332</v>
      </c>
      <c r="F120" s="347" t="s">
        <v>2454</v>
      </c>
      <c r="G120" s="347" t="s">
        <v>4323</v>
      </c>
      <c r="H120" s="344">
        <v>25.952683333333333</v>
      </c>
      <c r="I120" s="344">
        <v>-81.68698333333333</v>
      </c>
      <c r="J120" s="56" t="s">
        <v>7014</v>
      </c>
      <c r="K120" s="56" t="s">
        <v>7015</v>
      </c>
      <c r="L120" s="49" t="s">
        <v>2068</v>
      </c>
      <c r="M120" s="117" t="s">
        <v>2833</v>
      </c>
      <c r="N120" s="35" t="s">
        <v>364</v>
      </c>
      <c r="O120" s="240" t="s">
        <v>5528</v>
      </c>
      <c r="P120" s="216" t="s">
        <v>1969</v>
      </c>
      <c r="Q120" s="443">
        <v>0</v>
      </c>
      <c r="R120" s="47"/>
      <c r="S120" s="36">
        <v>0</v>
      </c>
      <c r="T120" s="35"/>
      <c r="U120" s="34"/>
      <c r="V120" s="82">
        <v>0</v>
      </c>
      <c r="W120" s="55" t="s">
        <v>2689</v>
      </c>
      <c r="X120" s="55" t="s">
        <v>1898</v>
      </c>
      <c r="Y120" s="157">
        <v>0</v>
      </c>
      <c r="Z120" s="57" t="s">
        <v>1746</v>
      </c>
      <c r="AA120" s="55" t="s">
        <v>6987</v>
      </c>
      <c r="AB120" s="55">
        <v>12</v>
      </c>
      <c r="AC120" s="55" t="s">
        <v>2010</v>
      </c>
      <c r="AD120" s="89" t="s">
        <v>2600</v>
      </c>
      <c r="AE120" s="243">
        <v>16890</v>
      </c>
      <c r="AF120" s="157" t="s">
        <v>3901</v>
      </c>
      <c r="AG120" s="89" t="s">
        <v>7016</v>
      </c>
      <c r="AH120" s="58" t="s">
        <v>3902</v>
      </c>
      <c r="AI120" s="58" t="s">
        <v>903</v>
      </c>
      <c r="AJ120" s="59" t="s">
        <v>291</v>
      </c>
      <c r="AK120" s="56">
        <v>25.952718055555554</v>
      </c>
      <c r="AL120" s="56">
        <v>-81.686968055555553</v>
      </c>
      <c r="AM120" s="60">
        <v>-12.662499999556616</v>
      </c>
      <c r="AN120" s="60">
        <v>-5.0104694820982134</v>
      </c>
      <c r="AO120" s="60">
        <v>13.61777186876799</v>
      </c>
    </row>
    <row r="121" spans="1:41" s="290" customFormat="1" x14ac:dyDescent="0.2">
      <c r="A121" s="45" t="s">
        <v>16</v>
      </c>
      <c r="B121" s="42" t="s">
        <v>91</v>
      </c>
      <c r="C121" s="46"/>
      <c r="D121" s="35" t="s">
        <v>6273</v>
      </c>
      <c r="E121" s="34">
        <v>45746</v>
      </c>
      <c r="F121" s="347" t="s">
        <v>2454</v>
      </c>
      <c r="G121" s="347" t="s">
        <v>4323</v>
      </c>
      <c r="H121" s="344">
        <v>25.952683333333333</v>
      </c>
      <c r="I121" s="344">
        <v>-81.68698333333333</v>
      </c>
      <c r="J121" s="56" t="s">
        <v>7014</v>
      </c>
      <c r="K121" s="56" t="s">
        <v>7015</v>
      </c>
      <c r="L121" s="49" t="s">
        <v>3009</v>
      </c>
      <c r="M121" s="117" t="s">
        <v>2833</v>
      </c>
      <c r="N121" s="35" t="s">
        <v>364</v>
      </c>
      <c r="O121" s="240" t="s">
        <v>6370</v>
      </c>
      <c r="P121" s="216" t="s">
        <v>1969</v>
      </c>
      <c r="Q121" s="443">
        <v>0</v>
      </c>
      <c r="R121" s="47"/>
      <c r="S121" s="36">
        <v>0</v>
      </c>
      <c r="T121" s="35"/>
      <c r="U121" s="34"/>
      <c r="V121" s="82">
        <v>0</v>
      </c>
      <c r="W121" s="55" t="s">
        <v>2689</v>
      </c>
      <c r="X121" s="55" t="s">
        <v>1898</v>
      </c>
      <c r="Y121" s="157">
        <v>0</v>
      </c>
      <c r="Z121" s="57" t="s">
        <v>1746</v>
      </c>
      <c r="AA121" s="55" t="s">
        <v>6987</v>
      </c>
      <c r="AB121" s="55">
        <v>12</v>
      </c>
      <c r="AC121" s="55" t="s">
        <v>2010</v>
      </c>
      <c r="AD121" s="89" t="s">
        <v>2600</v>
      </c>
      <c r="AE121" s="243">
        <v>16890</v>
      </c>
      <c r="AF121" s="157" t="s">
        <v>3901</v>
      </c>
      <c r="AG121" s="89" t="s">
        <v>7016</v>
      </c>
      <c r="AH121" s="58" t="s">
        <v>3902</v>
      </c>
      <c r="AI121" s="58" t="s">
        <v>903</v>
      </c>
      <c r="AJ121" s="59" t="s">
        <v>291</v>
      </c>
      <c r="AK121" s="56">
        <v>25.952718055555554</v>
      </c>
      <c r="AL121" s="56">
        <v>-81.686968055555553</v>
      </c>
      <c r="AM121" s="60">
        <v>-12.662499999556616</v>
      </c>
      <c r="AN121" s="60">
        <v>-5.0104694820982134</v>
      </c>
      <c r="AO121" s="60">
        <v>13.61777186876799</v>
      </c>
    </row>
    <row r="122" spans="1:41" s="290" customFormat="1" x14ac:dyDescent="0.2">
      <c r="A122" s="45" t="s">
        <v>16</v>
      </c>
      <c r="B122" s="42" t="s">
        <v>91</v>
      </c>
      <c r="C122" s="46" t="s">
        <v>473</v>
      </c>
      <c r="D122" s="35" t="s">
        <v>8506</v>
      </c>
      <c r="E122" s="34">
        <v>46118</v>
      </c>
      <c r="F122" s="347" t="s">
        <v>2454</v>
      </c>
      <c r="G122" s="347" t="s">
        <v>4323</v>
      </c>
      <c r="H122" s="344">
        <v>25.952683333333333</v>
      </c>
      <c r="I122" s="344">
        <v>-81.68698333333333</v>
      </c>
      <c r="J122" s="56" t="s">
        <v>7014</v>
      </c>
      <c r="K122" s="56" t="s">
        <v>7015</v>
      </c>
      <c r="L122" s="49" t="s">
        <v>3009</v>
      </c>
      <c r="M122" s="117" t="s">
        <v>2833</v>
      </c>
      <c r="N122" s="35" t="s">
        <v>364</v>
      </c>
      <c r="O122" s="240" t="s">
        <v>8523</v>
      </c>
      <c r="P122" s="216" t="s">
        <v>1969</v>
      </c>
      <c r="Q122" s="443">
        <v>0</v>
      </c>
      <c r="R122" s="47"/>
      <c r="S122" s="36">
        <v>0</v>
      </c>
      <c r="T122" s="35"/>
      <c r="U122" s="34"/>
      <c r="V122" s="82">
        <v>0</v>
      </c>
      <c r="W122" s="55" t="s">
        <v>2689</v>
      </c>
      <c r="X122" s="55" t="s">
        <v>1898</v>
      </c>
      <c r="Y122" s="157">
        <v>0</v>
      </c>
      <c r="Z122" s="57" t="s">
        <v>1746</v>
      </c>
      <c r="AA122" s="55" t="s">
        <v>6987</v>
      </c>
      <c r="AB122" s="55">
        <v>12</v>
      </c>
      <c r="AC122" s="55" t="s">
        <v>2010</v>
      </c>
      <c r="AD122" s="89" t="s">
        <v>2600</v>
      </c>
      <c r="AE122" s="243">
        <v>16890</v>
      </c>
      <c r="AF122" s="157" t="s">
        <v>3901</v>
      </c>
      <c r="AG122" s="89" t="s">
        <v>7016</v>
      </c>
      <c r="AH122" s="58" t="s">
        <v>3902</v>
      </c>
      <c r="AI122" s="58" t="s">
        <v>903</v>
      </c>
      <c r="AJ122" s="59" t="s">
        <v>291</v>
      </c>
      <c r="AK122" s="56">
        <v>25.952718055555554</v>
      </c>
      <c r="AL122" s="56">
        <v>-81.686968055555553</v>
      </c>
      <c r="AM122" s="60">
        <v>-12.662499999556616</v>
      </c>
      <c r="AN122" s="60">
        <v>-5.0104694820982134</v>
      </c>
      <c r="AO122" s="60">
        <v>13.61777186876799</v>
      </c>
    </row>
    <row r="123" spans="1:41" s="290" customFormat="1" x14ac:dyDescent="0.2">
      <c r="A123" s="45" t="s">
        <v>888</v>
      </c>
      <c r="B123" s="42" t="s">
        <v>474</v>
      </c>
      <c r="C123" s="48"/>
      <c r="D123" s="35" t="s">
        <v>899</v>
      </c>
      <c r="E123" s="34">
        <v>42852</v>
      </c>
      <c r="F123" s="347" t="s">
        <v>900</v>
      </c>
      <c r="G123" s="348" t="s">
        <v>901</v>
      </c>
      <c r="H123" s="344">
        <v>25.955433333333332</v>
      </c>
      <c r="I123" s="344">
        <v>-81.691900000000004</v>
      </c>
      <c r="J123" s="56" t="s">
        <v>8612</v>
      </c>
      <c r="K123" s="56" t="s">
        <v>8613</v>
      </c>
      <c r="L123" s="49" t="s">
        <v>1746</v>
      </c>
      <c r="M123" s="117"/>
      <c r="N123" s="35" t="s">
        <v>364</v>
      </c>
      <c r="O123" s="203" t="s">
        <v>912</v>
      </c>
      <c r="P123" s="216">
        <v>0</v>
      </c>
      <c r="Q123" s="443">
        <v>0</v>
      </c>
      <c r="R123" s="47"/>
      <c r="S123" s="36">
        <v>0</v>
      </c>
      <c r="T123" s="35"/>
      <c r="U123" s="34"/>
      <c r="V123" s="82">
        <v>0</v>
      </c>
      <c r="W123" s="55" t="s">
        <v>2689</v>
      </c>
      <c r="X123" s="55" t="s">
        <v>1898</v>
      </c>
      <c r="Y123" s="157">
        <v>0</v>
      </c>
      <c r="Z123" s="57" t="s">
        <v>1746</v>
      </c>
      <c r="AA123" s="55" t="s">
        <v>6987</v>
      </c>
      <c r="AB123" s="55">
        <v>13</v>
      </c>
      <c r="AC123" s="55" t="s">
        <v>2010</v>
      </c>
      <c r="AD123" s="89" t="s">
        <v>2600</v>
      </c>
      <c r="AE123" s="243">
        <v>16895</v>
      </c>
      <c r="AF123" s="157" t="s">
        <v>3901</v>
      </c>
      <c r="AG123" s="89" t="s">
        <v>7020</v>
      </c>
      <c r="AH123" s="58" t="s">
        <v>7021</v>
      </c>
      <c r="AI123" s="58" t="s">
        <v>7022</v>
      </c>
      <c r="AJ123" s="59" t="s">
        <v>1274</v>
      </c>
      <c r="AK123" s="56">
        <v>25.955458333333333</v>
      </c>
      <c r="AL123" s="56">
        <v>-81.691917500000002</v>
      </c>
      <c r="AM123" s="60">
        <v>-9.117000000302653</v>
      </c>
      <c r="AN123" s="60">
        <v>5.7392650428764682</v>
      </c>
      <c r="AO123" s="60">
        <v>10.773061414375322</v>
      </c>
    </row>
    <row r="124" spans="1:41" s="290" customFormat="1" x14ac:dyDescent="0.2">
      <c r="A124" s="45" t="s">
        <v>888</v>
      </c>
      <c r="B124" s="42" t="s">
        <v>474</v>
      </c>
      <c r="C124" s="48"/>
      <c r="D124" s="35" t="s">
        <v>424</v>
      </c>
      <c r="E124" s="34">
        <v>43481</v>
      </c>
      <c r="F124" s="347" t="s">
        <v>900</v>
      </c>
      <c r="G124" s="348" t="s">
        <v>2458</v>
      </c>
      <c r="H124" s="344">
        <v>25.955433333333332</v>
      </c>
      <c r="I124" s="344">
        <v>-81.691933333333338</v>
      </c>
      <c r="J124" s="56" t="s">
        <v>8612</v>
      </c>
      <c r="K124" s="56" t="s">
        <v>8614</v>
      </c>
      <c r="L124" s="49" t="s">
        <v>2068</v>
      </c>
      <c r="M124" s="117" t="s">
        <v>2833</v>
      </c>
      <c r="N124" s="35" t="s">
        <v>364</v>
      </c>
      <c r="O124" s="203" t="s">
        <v>1969</v>
      </c>
      <c r="P124" s="216" t="s">
        <v>1969</v>
      </c>
      <c r="Q124" s="443">
        <v>0</v>
      </c>
      <c r="R124" s="47"/>
      <c r="S124" s="36">
        <v>0</v>
      </c>
      <c r="T124" s="35"/>
      <c r="U124" s="34"/>
      <c r="V124" s="82">
        <v>0</v>
      </c>
      <c r="W124" s="55" t="s">
        <v>2689</v>
      </c>
      <c r="X124" s="55" t="s">
        <v>1898</v>
      </c>
      <c r="Y124" s="157">
        <v>0</v>
      </c>
      <c r="Z124" s="57" t="s">
        <v>1746</v>
      </c>
      <c r="AA124" s="55" t="s">
        <v>6987</v>
      </c>
      <c r="AB124" s="55">
        <v>13</v>
      </c>
      <c r="AC124" s="55" t="s">
        <v>2010</v>
      </c>
      <c r="AD124" s="89" t="s">
        <v>2600</v>
      </c>
      <c r="AE124" s="243">
        <v>16895</v>
      </c>
      <c r="AF124" s="157" t="s">
        <v>3901</v>
      </c>
      <c r="AG124" s="89" t="s">
        <v>7020</v>
      </c>
      <c r="AH124" s="58" t="s">
        <v>7021</v>
      </c>
      <c r="AI124" s="58" t="s">
        <v>7022</v>
      </c>
      <c r="AJ124" s="59" t="s">
        <v>1274</v>
      </c>
      <c r="AK124" s="56">
        <v>25.955458333333333</v>
      </c>
      <c r="AL124" s="56">
        <v>-81.691917500000002</v>
      </c>
      <c r="AM124" s="60">
        <v>-9.117000000302653</v>
      </c>
      <c r="AN124" s="60">
        <v>-5.1926683734579173</v>
      </c>
      <c r="AO124" s="60">
        <v>10.49206813941983</v>
      </c>
    </row>
    <row r="125" spans="1:41" s="290" customFormat="1" x14ac:dyDescent="0.2">
      <c r="A125" s="45" t="s">
        <v>888</v>
      </c>
      <c r="B125" s="42" t="s">
        <v>474</v>
      </c>
      <c r="C125" s="48"/>
      <c r="D125" s="35" t="s">
        <v>2857</v>
      </c>
      <c r="E125" s="34">
        <v>43853</v>
      </c>
      <c r="F125" s="347" t="s">
        <v>900</v>
      </c>
      <c r="G125" s="348" t="s">
        <v>2458</v>
      </c>
      <c r="H125" s="344">
        <v>25.955433333333332</v>
      </c>
      <c r="I125" s="344">
        <v>-81.691933333333338</v>
      </c>
      <c r="J125" s="56" t="s">
        <v>8612</v>
      </c>
      <c r="K125" s="56" t="s">
        <v>8614</v>
      </c>
      <c r="L125" s="49" t="s">
        <v>2068</v>
      </c>
      <c r="M125" s="117" t="s">
        <v>2833</v>
      </c>
      <c r="N125" s="35" t="s">
        <v>364</v>
      </c>
      <c r="O125" s="203" t="s">
        <v>1969</v>
      </c>
      <c r="P125" s="216" t="s">
        <v>1969</v>
      </c>
      <c r="Q125" s="443">
        <v>0</v>
      </c>
      <c r="R125" s="47"/>
      <c r="S125" s="36">
        <v>0</v>
      </c>
      <c r="T125" s="35"/>
      <c r="U125" s="34"/>
      <c r="V125" s="82">
        <v>0</v>
      </c>
      <c r="W125" s="55" t="s">
        <v>2689</v>
      </c>
      <c r="X125" s="55" t="s">
        <v>1898</v>
      </c>
      <c r="Y125" s="157">
        <v>0</v>
      </c>
      <c r="Z125" s="57" t="s">
        <v>1746</v>
      </c>
      <c r="AA125" s="55" t="s">
        <v>6987</v>
      </c>
      <c r="AB125" s="55">
        <v>13</v>
      </c>
      <c r="AC125" s="55" t="s">
        <v>2010</v>
      </c>
      <c r="AD125" s="89" t="s">
        <v>2600</v>
      </c>
      <c r="AE125" s="243">
        <v>16895</v>
      </c>
      <c r="AF125" s="157" t="s">
        <v>3901</v>
      </c>
      <c r="AG125" s="89" t="s">
        <v>7020</v>
      </c>
      <c r="AH125" s="58" t="s">
        <v>7021</v>
      </c>
      <c r="AI125" s="58" t="s">
        <v>7022</v>
      </c>
      <c r="AJ125" s="59" t="s">
        <v>1274</v>
      </c>
      <c r="AK125" s="56">
        <v>25.955458333333333</v>
      </c>
      <c r="AL125" s="56">
        <v>-81.691917500000002</v>
      </c>
      <c r="AM125" s="60">
        <v>-9.117000000302653</v>
      </c>
      <c r="AN125" s="60">
        <v>-5.1926683734579173</v>
      </c>
      <c r="AO125" s="60">
        <v>10.49206813941983</v>
      </c>
    </row>
    <row r="126" spans="1:41" s="290" customFormat="1" x14ac:dyDescent="0.2">
      <c r="A126" s="45" t="s">
        <v>888</v>
      </c>
      <c r="B126" s="42" t="s">
        <v>474</v>
      </c>
      <c r="C126" s="48"/>
      <c r="D126" s="35" t="s">
        <v>3695</v>
      </c>
      <c r="E126" s="34">
        <v>44258</v>
      </c>
      <c r="F126" s="347" t="s">
        <v>900</v>
      </c>
      <c r="G126" s="348" t="s">
        <v>2458</v>
      </c>
      <c r="H126" s="344">
        <v>25.955433333333332</v>
      </c>
      <c r="I126" s="344">
        <v>-81.691933333333338</v>
      </c>
      <c r="J126" s="56" t="s">
        <v>8612</v>
      </c>
      <c r="K126" s="56" t="s">
        <v>8614</v>
      </c>
      <c r="L126" s="49" t="s">
        <v>2068</v>
      </c>
      <c r="M126" s="117" t="s">
        <v>2833</v>
      </c>
      <c r="N126" s="35" t="s">
        <v>364</v>
      </c>
      <c r="O126" s="240" t="s">
        <v>3694</v>
      </c>
      <c r="P126" s="216" t="s">
        <v>1969</v>
      </c>
      <c r="Q126" s="443">
        <v>0</v>
      </c>
      <c r="R126" s="47"/>
      <c r="S126" s="36">
        <v>0</v>
      </c>
      <c r="T126" s="35"/>
      <c r="U126" s="34"/>
      <c r="V126" s="82">
        <v>0</v>
      </c>
      <c r="W126" s="55" t="s">
        <v>2689</v>
      </c>
      <c r="X126" s="55" t="s">
        <v>1898</v>
      </c>
      <c r="Y126" s="157">
        <v>0</v>
      </c>
      <c r="Z126" s="57" t="s">
        <v>1746</v>
      </c>
      <c r="AA126" s="55" t="s">
        <v>6987</v>
      </c>
      <c r="AB126" s="55">
        <v>13</v>
      </c>
      <c r="AC126" s="55" t="s">
        <v>2010</v>
      </c>
      <c r="AD126" s="89" t="s">
        <v>2600</v>
      </c>
      <c r="AE126" s="243">
        <v>16895</v>
      </c>
      <c r="AF126" s="157" t="s">
        <v>3901</v>
      </c>
      <c r="AG126" s="89" t="s">
        <v>7020</v>
      </c>
      <c r="AH126" s="58" t="s">
        <v>7021</v>
      </c>
      <c r="AI126" s="58" t="s">
        <v>7022</v>
      </c>
      <c r="AJ126" s="59" t="s">
        <v>1274</v>
      </c>
      <c r="AK126" s="56">
        <v>25.955458333333333</v>
      </c>
      <c r="AL126" s="56">
        <v>-81.691917500000002</v>
      </c>
      <c r="AM126" s="60">
        <v>-9.117000000302653</v>
      </c>
      <c r="AN126" s="60">
        <v>-5.1926683734579173</v>
      </c>
      <c r="AO126" s="60">
        <v>10.49206813941983</v>
      </c>
    </row>
    <row r="127" spans="1:41" s="290" customFormat="1" x14ac:dyDescent="0.2">
      <c r="A127" s="45" t="s">
        <v>888</v>
      </c>
      <c r="B127" s="42" t="s">
        <v>474</v>
      </c>
      <c r="C127" s="48"/>
      <c r="D127" s="35" t="s">
        <v>4327</v>
      </c>
      <c r="E127" s="34">
        <v>44619</v>
      </c>
      <c r="F127" s="347" t="s">
        <v>4330</v>
      </c>
      <c r="G127" s="348" t="s">
        <v>2458</v>
      </c>
      <c r="H127" s="344">
        <v>25.955483333333333</v>
      </c>
      <c r="I127" s="344">
        <v>-81.691933333333338</v>
      </c>
      <c r="J127" s="56" t="s">
        <v>7017</v>
      </c>
      <c r="K127" s="56" t="s">
        <v>8614</v>
      </c>
      <c r="L127" s="49" t="s">
        <v>2068</v>
      </c>
      <c r="M127" s="117" t="s">
        <v>2833</v>
      </c>
      <c r="N127" s="35" t="s">
        <v>364</v>
      </c>
      <c r="O127" s="240" t="s">
        <v>4325</v>
      </c>
      <c r="P127" s="216" t="s">
        <v>1969</v>
      </c>
      <c r="Q127" s="443">
        <v>0</v>
      </c>
      <c r="R127" s="47"/>
      <c r="S127" s="36">
        <v>0</v>
      </c>
      <c r="T127" s="35"/>
      <c r="U127" s="34"/>
      <c r="V127" s="82">
        <v>0</v>
      </c>
      <c r="W127" s="55" t="s">
        <v>2689</v>
      </c>
      <c r="X127" s="55" t="s">
        <v>1898</v>
      </c>
      <c r="Y127" s="157">
        <v>0</v>
      </c>
      <c r="Z127" s="57" t="s">
        <v>1746</v>
      </c>
      <c r="AA127" s="55" t="s">
        <v>6987</v>
      </c>
      <c r="AB127" s="55">
        <v>13</v>
      </c>
      <c r="AC127" s="55" t="s">
        <v>2010</v>
      </c>
      <c r="AD127" s="89" t="s">
        <v>2600</v>
      </c>
      <c r="AE127" s="243">
        <v>16895</v>
      </c>
      <c r="AF127" s="157" t="s">
        <v>3901</v>
      </c>
      <c r="AG127" s="89" t="s">
        <v>7020</v>
      </c>
      <c r="AH127" s="58" t="s">
        <v>7021</v>
      </c>
      <c r="AI127" s="58" t="s">
        <v>7022</v>
      </c>
      <c r="AJ127" s="59" t="s">
        <v>1274</v>
      </c>
      <c r="AK127" s="56">
        <v>25.955458333333333</v>
      </c>
      <c r="AL127" s="56">
        <v>-81.691917500000002</v>
      </c>
      <c r="AM127" s="60">
        <v>9.117000000302653</v>
      </c>
      <c r="AN127" s="60">
        <v>-5.1926683734579173</v>
      </c>
      <c r="AO127" s="60">
        <v>10.49206813941983</v>
      </c>
    </row>
    <row r="128" spans="1:41" s="290" customFormat="1" x14ac:dyDescent="0.2">
      <c r="A128" s="45" t="s">
        <v>888</v>
      </c>
      <c r="B128" s="42" t="s">
        <v>474</v>
      </c>
      <c r="C128" s="48"/>
      <c r="D128" s="35" t="s">
        <v>424</v>
      </c>
      <c r="E128" s="34">
        <v>44994</v>
      </c>
      <c r="F128" s="347" t="s">
        <v>4330</v>
      </c>
      <c r="G128" s="348" t="s">
        <v>2458</v>
      </c>
      <c r="H128" s="344">
        <v>25.955483333333333</v>
      </c>
      <c r="I128" s="344">
        <v>-81.691933333333338</v>
      </c>
      <c r="J128" s="56" t="s">
        <v>7017</v>
      </c>
      <c r="K128" s="56" t="s">
        <v>8614</v>
      </c>
      <c r="L128" s="49" t="s">
        <v>5354</v>
      </c>
      <c r="M128" s="117" t="s">
        <v>2833</v>
      </c>
      <c r="N128" s="35" t="s">
        <v>427</v>
      </c>
      <c r="O128" s="240" t="s">
        <v>5355</v>
      </c>
      <c r="P128" s="216">
        <v>0</v>
      </c>
      <c r="Q128" s="443">
        <v>0</v>
      </c>
      <c r="R128" s="47"/>
      <c r="S128" s="36">
        <v>0</v>
      </c>
      <c r="T128" s="35" t="s">
        <v>3310</v>
      </c>
      <c r="U128" s="34"/>
      <c r="V128" s="82" t="s">
        <v>1969</v>
      </c>
      <c r="W128" s="55" t="s">
        <v>2689</v>
      </c>
      <c r="X128" s="55" t="s">
        <v>1898</v>
      </c>
      <c r="Y128" s="157" t="s">
        <v>427</v>
      </c>
      <c r="Z128" s="57" t="s">
        <v>1746</v>
      </c>
      <c r="AA128" s="55" t="s">
        <v>7125</v>
      </c>
      <c r="AB128" s="55">
        <v>13</v>
      </c>
      <c r="AC128" s="55" t="s">
        <v>2010</v>
      </c>
      <c r="AD128" s="89" t="s">
        <v>2600</v>
      </c>
      <c r="AE128" s="243">
        <v>16895</v>
      </c>
      <c r="AF128" s="157" t="s">
        <v>3901</v>
      </c>
      <c r="AG128" s="89" t="s">
        <v>7020</v>
      </c>
      <c r="AH128" s="58" t="s">
        <v>7021</v>
      </c>
      <c r="AI128" s="58" t="s">
        <v>7022</v>
      </c>
      <c r="AJ128" s="59" t="s">
        <v>1274</v>
      </c>
      <c r="AK128" s="56">
        <v>25.955458333333333</v>
      </c>
      <c r="AL128" s="56">
        <v>-81.691917500000002</v>
      </c>
      <c r="AM128" s="60">
        <v>9.117000000302653</v>
      </c>
      <c r="AN128" s="60">
        <v>-5.1926683734579173</v>
      </c>
      <c r="AO128" s="60">
        <v>10.49206813941983</v>
      </c>
    </row>
    <row r="129" spans="1:41" s="290" customFormat="1" ht="38.25" x14ac:dyDescent="0.2">
      <c r="A129" s="45" t="s">
        <v>888</v>
      </c>
      <c r="B129" s="42" t="s">
        <v>474</v>
      </c>
      <c r="C129" s="48"/>
      <c r="D129" s="35" t="s">
        <v>5508</v>
      </c>
      <c r="E129" s="34">
        <v>45332</v>
      </c>
      <c r="F129" s="347" t="s">
        <v>4330</v>
      </c>
      <c r="G129" s="348" t="s">
        <v>5529</v>
      </c>
      <c r="H129" s="344">
        <v>25.955483333333333</v>
      </c>
      <c r="I129" s="344">
        <v>-81.691950000000006</v>
      </c>
      <c r="J129" s="56" t="s">
        <v>7017</v>
      </c>
      <c r="K129" s="56" t="s">
        <v>7018</v>
      </c>
      <c r="L129" s="49" t="s">
        <v>5531</v>
      </c>
      <c r="M129" s="117" t="s">
        <v>2833</v>
      </c>
      <c r="N129" s="35" t="s">
        <v>2022</v>
      </c>
      <c r="O129" s="240" t="s">
        <v>5530</v>
      </c>
      <c r="P129" s="216">
        <v>0</v>
      </c>
      <c r="Q129" s="443">
        <v>0</v>
      </c>
      <c r="R129" s="47"/>
      <c r="S129" s="36">
        <v>0</v>
      </c>
      <c r="T129" s="35" t="s">
        <v>2011</v>
      </c>
      <c r="U129" s="34"/>
      <c r="V129" s="82" t="s">
        <v>1969</v>
      </c>
      <c r="W129" s="55" t="s">
        <v>2689</v>
      </c>
      <c r="X129" s="55" t="s">
        <v>1898</v>
      </c>
      <c r="Y129" s="157" t="s">
        <v>2022</v>
      </c>
      <c r="Z129" s="57" t="s">
        <v>1746</v>
      </c>
      <c r="AA129" s="55" t="s">
        <v>7019</v>
      </c>
      <c r="AB129" s="55">
        <v>13</v>
      </c>
      <c r="AC129" s="55" t="s">
        <v>2010</v>
      </c>
      <c r="AD129" s="89" t="s">
        <v>2600</v>
      </c>
      <c r="AE129" s="243">
        <v>16895</v>
      </c>
      <c r="AF129" s="157" t="s">
        <v>3901</v>
      </c>
      <c r="AG129" s="89" t="s">
        <v>7020</v>
      </c>
      <c r="AH129" s="58" t="s">
        <v>7021</v>
      </c>
      <c r="AI129" s="58" t="s">
        <v>7022</v>
      </c>
      <c r="AJ129" s="59" t="s">
        <v>1274</v>
      </c>
      <c r="AK129" s="56">
        <v>25.955458333333333</v>
      </c>
      <c r="AL129" s="56">
        <v>-81.691917500000002</v>
      </c>
      <c r="AM129" s="60">
        <v>9.117000000302653</v>
      </c>
      <c r="AN129" s="60">
        <v>-10.658635081625111</v>
      </c>
      <c r="AO129" s="60">
        <v>14.025911407419059</v>
      </c>
    </row>
    <row r="130" spans="1:41" s="290" customFormat="1" ht="45" customHeight="1" x14ac:dyDescent="0.2">
      <c r="A130" s="45" t="s">
        <v>888</v>
      </c>
      <c r="B130" s="42" t="s">
        <v>474</v>
      </c>
      <c r="C130" s="48"/>
      <c r="D130" s="35" t="s">
        <v>6273</v>
      </c>
      <c r="E130" s="34">
        <v>45746</v>
      </c>
      <c r="F130" s="347" t="s">
        <v>4330</v>
      </c>
      <c r="G130" s="348" t="s">
        <v>5529</v>
      </c>
      <c r="H130" s="344">
        <v>25.955483333333333</v>
      </c>
      <c r="I130" s="344">
        <v>-81.691950000000006</v>
      </c>
      <c r="J130" s="56" t="s">
        <v>7017</v>
      </c>
      <c r="K130" s="56" t="s">
        <v>7018</v>
      </c>
      <c r="L130" s="49" t="s">
        <v>6279</v>
      </c>
      <c r="M130" s="117" t="s">
        <v>2833</v>
      </c>
      <c r="N130" s="35" t="s">
        <v>2022</v>
      </c>
      <c r="O130" s="240" t="s">
        <v>6371</v>
      </c>
      <c r="P130" s="216">
        <v>0</v>
      </c>
      <c r="Q130" s="443">
        <v>0</v>
      </c>
      <c r="R130" s="47"/>
      <c r="S130" s="36">
        <v>0</v>
      </c>
      <c r="T130" s="35"/>
      <c r="U130" s="34">
        <v>45332</v>
      </c>
      <c r="V130" s="82" t="s">
        <v>1969</v>
      </c>
      <c r="W130" s="55" t="s">
        <v>2689</v>
      </c>
      <c r="X130" s="55" t="s">
        <v>1898</v>
      </c>
      <c r="Y130" s="157" t="s">
        <v>2022</v>
      </c>
      <c r="Z130" s="57" t="s">
        <v>1746</v>
      </c>
      <c r="AA130" s="55" t="s">
        <v>7019</v>
      </c>
      <c r="AB130" s="55">
        <v>13</v>
      </c>
      <c r="AC130" s="55" t="s">
        <v>2010</v>
      </c>
      <c r="AD130" s="89" t="s">
        <v>2600</v>
      </c>
      <c r="AE130" s="243">
        <v>16895</v>
      </c>
      <c r="AF130" s="157" t="s">
        <v>3901</v>
      </c>
      <c r="AG130" s="89" t="s">
        <v>7020</v>
      </c>
      <c r="AH130" s="58" t="s">
        <v>7021</v>
      </c>
      <c r="AI130" s="58" t="s">
        <v>7022</v>
      </c>
      <c r="AJ130" s="59" t="s">
        <v>1274</v>
      </c>
      <c r="AK130" s="56">
        <v>25.955458333333333</v>
      </c>
      <c r="AL130" s="56">
        <v>-81.691917500000002</v>
      </c>
      <c r="AM130" s="60">
        <v>9.117000000302653</v>
      </c>
      <c r="AN130" s="60">
        <v>-10.658635081625111</v>
      </c>
      <c r="AO130" s="60">
        <v>14.025911407419059</v>
      </c>
    </row>
    <row r="131" spans="1:41" s="290" customFormat="1" ht="45" customHeight="1" x14ac:dyDescent="0.2">
      <c r="A131" s="45" t="s">
        <v>888</v>
      </c>
      <c r="B131" s="42" t="s">
        <v>474</v>
      </c>
      <c r="C131" s="48" t="s">
        <v>473</v>
      </c>
      <c r="D131" s="35" t="s">
        <v>8506</v>
      </c>
      <c r="E131" s="34">
        <v>46118</v>
      </c>
      <c r="F131" s="347" t="s">
        <v>4330</v>
      </c>
      <c r="G131" s="348" t="s">
        <v>5529</v>
      </c>
      <c r="H131" s="344">
        <v>25.955483333333333</v>
      </c>
      <c r="I131" s="344">
        <v>-81.691950000000006</v>
      </c>
      <c r="J131" s="56" t="s">
        <v>7017</v>
      </c>
      <c r="K131" s="56" t="s">
        <v>7018</v>
      </c>
      <c r="L131" s="49" t="s">
        <v>6279</v>
      </c>
      <c r="M131" s="117" t="s">
        <v>2833</v>
      </c>
      <c r="N131" s="35" t="s">
        <v>2022</v>
      </c>
      <c r="O131" s="240" t="s">
        <v>8524</v>
      </c>
      <c r="P131" s="216" t="s">
        <v>1969</v>
      </c>
      <c r="Q131" s="443">
        <v>0</v>
      </c>
      <c r="R131" s="47"/>
      <c r="S131" s="36">
        <v>0</v>
      </c>
      <c r="T131" s="35"/>
      <c r="U131" s="34">
        <v>45332</v>
      </c>
      <c r="V131" s="82" t="s">
        <v>1969</v>
      </c>
      <c r="W131" s="55" t="s">
        <v>2689</v>
      </c>
      <c r="X131" s="55" t="s">
        <v>1898</v>
      </c>
      <c r="Y131" s="157" t="s">
        <v>2022</v>
      </c>
      <c r="Z131" s="57" t="s">
        <v>1746</v>
      </c>
      <c r="AA131" s="55" t="s">
        <v>7019</v>
      </c>
      <c r="AB131" s="55">
        <v>13</v>
      </c>
      <c r="AC131" s="55" t="s">
        <v>2010</v>
      </c>
      <c r="AD131" s="89" t="s">
        <v>2600</v>
      </c>
      <c r="AE131" s="243">
        <v>16895</v>
      </c>
      <c r="AF131" s="157" t="s">
        <v>3901</v>
      </c>
      <c r="AG131" s="89" t="s">
        <v>7020</v>
      </c>
      <c r="AH131" s="58" t="s">
        <v>7021</v>
      </c>
      <c r="AI131" s="58" t="s">
        <v>7022</v>
      </c>
      <c r="AJ131" s="59" t="s">
        <v>1274</v>
      </c>
      <c r="AK131" s="56">
        <v>25.955458333333333</v>
      </c>
      <c r="AL131" s="56">
        <v>-81.691917500000002</v>
      </c>
      <c r="AM131" s="60">
        <v>9.117000000302653</v>
      </c>
      <c r="AN131" s="60">
        <v>-10.658635081625111</v>
      </c>
      <c r="AO131" s="60">
        <v>14.025911407419059</v>
      </c>
    </row>
    <row r="132" spans="1:41" s="290" customFormat="1" x14ac:dyDescent="0.2">
      <c r="A132" s="45" t="s">
        <v>23</v>
      </c>
      <c r="B132" s="42" t="s">
        <v>101</v>
      </c>
      <c r="C132" s="46"/>
      <c r="D132" s="35" t="s">
        <v>1119</v>
      </c>
      <c r="E132" s="34">
        <v>38869</v>
      </c>
      <c r="F132" s="347" t="s">
        <v>139</v>
      </c>
      <c r="G132" s="347" t="s">
        <v>140</v>
      </c>
      <c r="H132" s="344">
        <v>25.961449999999999</v>
      </c>
      <c r="I132" s="344">
        <v>-81.708849999999998</v>
      </c>
      <c r="J132" s="56" t="s">
        <v>8615</v>
      </c>
      <c r="K132" s="56" t="s">
        <v>8616</v>
      </c>
      <c r="L132" s="49" t="s">
        <v>1746</v>
      </c>
      <c r="M132" s="117"/>
      <c r="N132" s="35" t="s">
        <v>364</v>
      </c>
      <c r="O132" s="203" t="s">
        <v>1969</v>
      </c>
      <c r="P132" s="216" t="s">
        <v>1969</v>
      </c>
      <c r="Q132" s="443">
        <v>0</v>
      </c>
      <c r="R132" s="47"/>
      <c r="S132" s="36">
        <v>0</v>
      </c>
      <c r="T132" s="35"/>
      <c r="U132" s="34"/>
      <c r="V132" s="82">
        <v>0</v>
      </c>
      <c r="W132" s="55" t="s">
        <v>2689</v>
      </c>
      <c r="X132" s="55" t="s">
        <v>1898</v>
      </c>
      <c r="Y132" s="157">
        <v>0</v>
      </c>
      <c r="Z132" s="57" t="s">
        <v>1746</v>
      </c>
      <c r="AA132" s="55" t="s">
        <v>6987</v>
      </c>
      <c r="AB132" s="55">
        <v>14</v>
      </c>
      <c r="AC132" s="55" t="s">
        <v>2011</v>
      </c>
      <c r="AD132" s="89" t="s">
        <v>2600</v>
      </c>
      <c r="AE132" s="243">
        <v>16900</v>
      </c>
      <c r="AF132" s="157" t="s">
        <v>3901</v>
      </c>
      <c r="AG132" s="89" t="s">
        <v>7025</v>
      </c>
      <c r="AH132" s="58" t="s">
        <v>139</v>
      </c>
      <c r="AI132" s="58" t="s">
        <v>7026</v>
      </c>
      <c r="AJ132" s="59" t="s">
        <v>337</v>
      </c>
      <c r="AK132" s="56">
        <v>25.961449722222223</v>
      </c>
      <c r="AL132" s="56">
        <v>-81.708901666666662</v>
      </c>
      <c r="AM132" s="60">
        <v>0.10129999931237421</v>
      </c>
      <c r="AN132" s="60">
        <v>16.944496793920127</v>
      </c>
      <c r="AO132" s="60">
        <v>16.944799594242188</v>
      </c>
    </row>
    <row r="133" spans="1:41" s="290" customFormat="1" x14ac:dyDescent="0.2">
      <c r="A133" s="45" t="s">
        <v>23</v>
      </c>
      <c r="B133" s="42" t="s">
        <v>101</v>
      </c>
      <c r="C133" s="48"/>
      <c r="D133" s="35" t="s">
        <v>578</v>
      </c>
      <c r="E133" s="34">
        <v>42833</v>
      </c>
      <c r="F133" s="347" t="s">
        <v>139</v>
      </c>
      <c r="G133" s="347" t="s">
        <v>140</v>
      </c>
      <c r="H133" s="344">
        <v>25.961449999999999</v>
      </c>
      <c r="I133" s="344">
        <v>-81.708849999999998</v>
      </c>
      <c r="J133" s="56" t="s">
        <v>8615</v>
      </c>
      <c r="K133" s="56" t="s">
        <v>8616</v>
      </c>
      <c r="L133" s="49" t="s">
        <v>579</v>
      </c>
      <c r="M133" s="120"/>
      <c r="N133" s="35" t="s">
        <v>364</v>
      </c>
      <c r="O133" s="203" t="s">
        <v>580</v>
      </c>
      <c r="P133" s="216" t="s">
        <v>591</v>
      </c>
      <c r="Q133" s="443">
        <v>0</v>
      </c>
      <c r="R133" s="47"/>
      <c r="S133" s="36">
        <v>0</v>
      </c>
      <c r="T133" s="35"/>
      <c r="U133" s="34"/>
      <c r="V133" s="82">
        <v>0</v>
      </c>
      <c r="W133" s="55" t="s">
        <v>2689</v>
      </c>
      <c r="X133" s="55" t="s">
        <v>1898</v>
      </c>
      <c r="Y133" s="157">
        <v>0</v>
      </c>
      <c r="Z133" s="57" t="s">
        <v>1746</v>
      </c>
      <c r="AA133" s="55" t="s">
        <v>6987</v>
      </c>
      <c r="AB133" s="55">
        <v>14</v>
      </c>
      <c r="AC133" s="55" t="s">
        <v>2011</v>
      </c>
      <c r="AD133" s="89" t="s">
        <v>2600</v>
      </c>
      <c r="AE133" s="243">
        <v>16900</v>
      </c>
      <c r="AF133" s="157" t="s">
        <v>3901</v>
      </c>
      <c r="AG133" s="89" t="s">
        <v>7025</v>
      </c>
      <c r="AH133" s="58" t="s">
        <v>139</v>
      </c>
      <c r="AI133" s="58" t="s">
        <v>7026</v>
      </c>
      <c r="AJ133" s="59" t="s">
        <v>337</v>
      </c>
      <c r="AK133" s="56">
        <v>25.961449722222223</v>
      </c>
      <c r="AL133" s="56">
        <v>-81.708901666666662</v>
      </c>
      <c r="AM133" s="60">
        <v>0.10129999931237421</v>
      </c>
      <c r="AN133" s="60">
        <v>16.944496793920127</v>
      </c>
      <c r="AO133" s="60">
        <v>16.944799594242188</v>
      </c>
    </row>
    <row r="134" spans="1:41" s="290" customFormat="1" x14ac:dyDescent="0.2">
      <c r="A134" s="45" t="s">
        <v>23</v>
      </c>
      <c r="B134" s="42" t="s">
        <v>101</v>
      </c>
      <c r="C134" s="46"/>
      <c r="D134" s="35" t="s">
        <v>899</v>
      </c>
      <c r="E134" s="34">
        <v>42852</v>
      </c>
      <c r="F134" s="347" t="s">
        <v>933</v>
      </c>
      <c r="G134" s="347" t="s">
        <v>934</v>
      </c>
      <c r="H134" s="344">
        <v>25.961433333333332</v>
      </c>
      <c r="I134" s="344">
        <v>-81.708933333333334</v>
      </c>
      <c r="J134" s="56" t="s">
        <v>7023</v>
      </c>
      <c r="K134" s="56" t="s">
        <v>7024</v>
      </c>
      <c r="L134" s="49" t="s">
        <v>1746</v>
      </c>
      <c r="M134" s="117"/>
      <c r="N134" s="35" t="s">
        <v>364</v>
      </c>
      <c r="O134" s="203" t="s">
        <v>912</v>
      </c>
      <c r="P134" s="216">
        <v>0</v>
      </c>
      <c r="Q134" s="443">
        <v>0</v>
      </c>
      <c r="R134" s="47"/>
      <c r="S134" s="36">
        <v>0</v>
      </c>
      <c r="T134" s="35"/>
      <c r="U134" s="34"/>
      <c r="V134" s="82">
        <v>0</v>
      </c>
      <c r="W134" s="55" t="s">
        <v>2689</v>
      </c>
      <c r="X134" s="55" t="s">
        <v>1898</v>
      </c>
      <c r="Y134" s="157">
        <v>0</v>
      </c>
      <c r="Z134" s="57" t="s">
        <v>1746</v>
      </c>
      <c r="AA134" s="55" t="s">
        <v>6987</v>
      </c>
      <c r="AB134" s="55">
        <v>14</v>
      </c>
      <c r="AC134" s="55" t="s">
        <v>2011</v>
      </c>
      <c r="AD134" s="89" t="s">
        <v>2600</v>
      </c>
      <c r="AE134" s="243">
        <v>16900</v>
      </c>
      <c r="AF134" s="157" t="s">
        <v>3901</v>
      </c>
      <c r="AG134" s="89" t="s">
        <v>7025</v>
      </c>
      <c r="AH134" s="58" t="s">
        <v>139</v>
      </c>
      <c r="AI134" s="58" t="s">
        <v>7026</v>
      </c>
      <c r="AJ134" s="59" t="s">
        <v>337</v>
      </c>
      <c r="AK134" s="56">
        <v>25.961449722222223</v>
      </c>
      <c r="AL134" s="56">
        <v>-81.708901666666662</v>
      </c>
      <c r="AM134" s="60">
        <v>-5.9767000008893945</v>
      </c>
      <c r="AN134" s="60">
        <v>-10.385336746915835</v>
      </c>
      <c r="AO134" s="60">
        <v>11.982327079806812</v>
      </c>
    </row>
    <row r="135" spans="1:41" s="290" customFormat="1" x14ac:dyDescent="0.2">
      <c r="A135" s="45" t="s">
        <v>23</v>
      </c>
      <c r="B135" s="42" t="s">
        <v>101</v>
      </c>
      <c r="C135" s="46"/>
      <c r="D135" s="35" t="s">
        <v>578</v>
      </c>
      <c r="E135" s="34">
        <v>43170</v>
      </c>
      <c r="F135" s="347" t="s">
        <v>933</v>
      </c>
      <c r="G135" s="347" t="s">
        <v>934</v>
      </c>
      <c r="H135" s="344">
        <v>25.961433333333332</v>
      </c>
      <c r="I135" s="344">
        <v>-81.708933333333334</v>
      </c>
      <c r="J135" s="56" t="s">
        <v>7023</v>
      </c>
      <c r="K135" s="56" t="s">
        <v>7024</v>
      </c>
      <c r="L135" s="49" t="s">
        <v>1756</v>
      </c>
      <c r="M135" s="120"/>
      <c r="N135" s="35" t="s">
        <v>1920</v>
      </c>
      <c r="O135" s="203"/>
      <c r="P135" s="216">
        <v>0</v>
      </c>
      <c r="Q135" s="443">
        <v>0</v>
      </c>
      <c r="R135" s="47"/>
      <c r="S135" s="36">
        <v>0</v>
      </c>
      <c r="T135" s="35"/>
      <c r="U135" s="34"/>
      <c r="V135" s="82" t="s">
        <v>1969</v>
      </c>
      <c r="W135" s="55" t="s">
        <v>2689</v>
      </c>
      <c r="X135" s="55" t="s">
        <v>1898</v>
      </c>
      <c r="Y135" s="157" t="s">
        <v>1920</v>
      </c>
      <c r="Z135" s="57" t="s">
        <v>1746</v>
      </c>
      <c r="AA135" s="55" t="s">
        <v>7301</v>
      </c>
      <c r="AB135" s="55">
        <v>14</v>
      </c>
      <c r="AC135" s="55" t="s">
        <v>2011</v>
      </c>
      <c r="AD135" s="89" t="s">
        <v>2600</v>
      </c>
      <c r="AE135" s="243">
        <v>16900</v>
      </c>
      <c r="AF135" s="157" t="s">
        <v>3901</v>
      </c>
      <c r="AG135" s="89" t="s">
        <v>7025</v>
      </c>
      <c r="AH135" s="58" t="s">
        <v>139</v>
      </c>
      <c r="AI135" s="58" t="s">
        <v>7026</v>
      </c>
      <c r="AJ135" s="59" t="s">
        <v>337</v>
      </c>
      <c r="AK135" s="56">
        <v>25.961449722222223</v>
      </c>
      <c r="AL135" s="56">
        <v>-81.708901666666662</v>
      </c>
      <c r="AM135" s="60">
        <v>-5.9767000008893945</v>
      </c>
      <c r="AN135" s="60">
        <v>-10.385336746915835</v>
      </c>
      <c r="AO135" s="60">
        <v>11.982327079806812</v>
      </c>
    </row>
    <row r="136" spans="1:41" s="290" customFormat="1" x14ac:dyDescent="0.2">
      <c r="A136" s="45" t="s">
        <v>23</v>
      </c>
      <c r="B136" s="42" t="s">
        <v>101</v>
      </c>
      <c r="C136" s="46"/>
      <c r="D136" s="35" t="s">
        <v>424</v>
      </c>
      <c r="E136" s="34">
        <v>43441</v>
      </c>
      <c r="F136" s="347" t="s">
        <v>933</v>
      </c>
      <c r="G136" s="347" t="s">
        <v>934</v>
      </c>
      <c r="H136" s="344">
        <v>25.961433333333332</v>
      </c>
      <c r="I136" s="344">
        <v>-81.708933333333334</v>
      </c>
      <c r="J136" s="56" t="s">
        <v>7023</v>
      </c>
      <c r="K136" s="56" t="s">
        <v>7024</v>
      </c>
      <c r="L136" s="49" t="s">
        <v>1756</v>
      </c>
      <c r="M136" s="120"/>
      <c r="N136" s="35" t="s">
        <v>1920</v>
      </c>
      <c r="O136" s="203" t="s">
        <v>1969</v>
      </c>
      <c r="P136" s="216" t="s">
        <v>1969</v>
      </c>
      <c r="Q136" s="443">
        <v>0</v>
      </c>
      <c r="R136" s="47"/>
      <c r="S136" s="36">
        <v>0</v>
      </c>
      <c r="T136" s="35"/>
      <c r="U136" s="34"/>
      <c r="V136" s="82" t="s">
        <v>1969</v>
      </c>
      <c r="W136" s="55" t="s">
        <v>2689</v>
      </c>
      <c r="X136" s="55" t="s">
        <v>1898</v>
      </c>
      <c r="Y136" s="157" t="s">
        <v>1920</v>
      </c>
      <c r="Z136" s="57" t="s">
        <v>1746</v>
      </c>
      <c r="AA136" s="55" t="s">
        <v>7301</v>
      </c>
      <c r="AB136" s="55">
        <v>14</v>
      </c>
      <c r="AC136" s="55" t="s">
        <v>2011</v>
      </c>
      <c r="AD136" s="89" t="s">
        <v>2600</v>
      </c>
      <c r="AE136" s="243">
        <v>16900</v>
      </c>
      <c r="AF136" s="157" t="s">
        <v>3901</v>
      </c>
      <c r="AG136" s="89" t="s">
        <v>7025</v>
      </c>
      <c r="AH136" s="58" t="s">
        <v>139</v>
      </c>
      <c r="AI136" s="58" t="s">
        <v>7026</v>
      </c>
      <c r="AJ136" s="59" t="s">
        <v>337</v>
      </c>
      <c r="AK136" s="56">
        <v>25.961449722222223</v>
      </c>
      <c r="AL136" s="56">
        <v>-81.708901666666662</v>
      </c>
      <c r="AM136" s="60">
        <v>-5.9767000008893945</v>
      </c>
      <c r="AN136" s="60">
        <v>-10.385336746915835</v>
      </c>
      <c r="AO136" s="60">
        <v>11.982327079806812</v>
      </c>
    </row>
    <row r="137" spans="1:41" s="290" customFormat="1" x14ac:dyDescent="0.2">
      <c r="A137" s="45" t="s">
        <v>23</v>
      </c>
      <c r="B137" s="42" t="s">
        <v>101</v>
      </c>
      <c r="C137" s="46"/>
      <c r="D137" s="35" t="s">
        <v>424</v>
      </c>
      <c r="E137" s="34">
        <v>43483</v>
      </c>
      <c r="F137" s="347" t="s">
        <v>933</v>
      </c>
      <c r="G137" s="347" t="s">
        <v>934</v>
      </c>
      <c r="H137" s="344">
        <v>25.961433333333332</v>
      </c>
      <c r="I137" s="344">
        <v>-81.708933333333334</v>
      </c>
      <c r="J137" s="56" t="s">
        <v>7023</v>
      </c>
      <c r="K137" s="56" t="s">
        <v>7024</v>
      </c>
      <c r="L137" s="49" t="s">
        <v>1756</v>
      </c>
      <c r="M137" s="120"/>
      <c r="N137" s="35" t="s">
        <v>1920</v>
      </c>
      <c r="O137" s="203" t="s">
        <v>1969</v>
      </c>
      <c r="P137" s="216" t="s">
        <v>1969</v>
      </c>
      <c r="Q137" s="443">
        <v>0</v>
      </c>
      <c r="R137" s="47"/>
      <c r="S137" s="36">
        <v>0</v>
      </c>
      <c r="T137" s="35"/>
      <c r="U137" s="34"/>
      <c r="V137" s="82" t="s">
        <v>1969</v>
      </c>
      <c r="W137" s="55" t="s">
        <v>2689</v>
      </c>
      <c r="X137" s="55" t="s">
        <v>1898</v>
      </c>
      <c r="Y137" s="157" t="s">
        <v>1920</v>
      </c>
      <c r="Z137" s="57" t="s">
        <v>1746</v>
      </c>
      <c r="AA137" s="55" t="s">
        <v>7301</v>
      </c>
      <c r="AB137" s="55">
        <v>14</v>
      </c>
      <c r="AC137" s="55" t="s">
        <v>2011</v>
      </c>
      <c r="AD137" s="89" t="s">
        <v>2600</v>
      </c>
      <c r="AE137" s="243">
        <v>16900</v>
      </c>
      <c r="AF137" s="157" t="s">
        <v>3901</v>
      </c>
      <c r="AG137" s="89" t="s">
        <v>7025</v>
      </c>
      <c r="AH137" s="58" t="s">
        <v>139</v>
      </c>
      <c r="AI137" s="58" t="s">
        <v>7026</v>
      </c>
      <c r="AJ137" s="59" t="s">
        <v>337</v>
      </c>
      <c r="AK137" s="56">
        <v>25.961449722222223</v>
      </c>
      <c r="AL137" s="56">
        <v>-81.708901666666662</v>
      </c>
      <c r="AM137" s="60">
        <v>-5.9767000008893945</v>
      </c>
      <c r="AN137" s="60">
        <v>-10.385336746915835</v>
      </c>
      <c r="AO137" s="60">
        <v>11.982327079806812</v>
      </c>
    </row>
    <row r="138" spans="1:41" s="290" customFormat="1" x14ac:dyDescent="0.2">
      <c r="A138" s="45" t="s">
        <v>23</v>
      </c>
      <c r="B138" s="42" t="s">
        <v>101</v>
      </c>
      <c r="C138" s="46"/>
      <c r="D138" s="35" t="s">
        <v>578</v>
      </c>
      <c r="E138" s="34">
        <v>43534</v>
      </c>
      <c r="F138" s="347" t="s">
        <v>933</v>
      </c>
      <c r="G138" s="347" t="s">
        <v>934</v>
      </c>
      <c r="H138" s="344">
        <v>25.961433333333332</v>
      </c>
      <c r="I138" s="344">
        <v>-81.708933333333334</v>
      </c>
      <c r="J138" s="56" t="s">
        <v>7023</v>
      </c>
      <c r="K138" s="56" t="s">
        <v>7024</v>
      </c>
      <c r="L138" s="49" t="s">
        <v>1756</v>
      </c>
      <c r="M138" s="120"/>
      <c r="N138" s="35" t="s">
        <v>1920</v>
      </c>
      <c r="O138" s="203" t="s">
        <v>1969</v>
      </c>
      <c r="P138" s="216">
        <v>0</v>
      </c>
      <c r="Q138" s="443">
        <v>0</v>
      </c>
      <c r="R138" s="47"/>
      <c r="S138" s="36">
        <v>0</v>
      </c>
      <c r="T138" s="35"/>
      <c r="U138" s="34"/>
      <c r="V138" s="82" t="s">
        <v>1969</v>
      </c>
      <c r="W138" s="55" t="s">
        <v>2689</v>
      </c>
      <c r="X138" s="55" t="s">
        <v>1898</v>
      </c>
      <c r="Y138" s="157" t="s">
        <v>1920</v>
      </c>
      <c r="Z138" s="57" t="s">
        <v>1746</v>
      </c>
      <c r="AA138" s="55" t="s">
        <v>7301</v>
      </c>
      <c r="AB138" s="55">
        <v>14</v>
      </c>
      <c r="AC138" s="55" t="s">
        <v>2011</v>
      </c>
      <c r="AD138" s="89" t="s">
        <v>2600</v>
      </c>
      <c r="AE138" s="243">
        <v>16900</v>
      </c>
      <c r="AF138" s="157" t="s">
        <v>3901</v>
      </c>
      <c r="AG138" s="89" t="s">
        <v>7025</v>
      </c>
      <c r="AH138" s="58" t="s">
        <v>139</v>
      </c>
      <c r="AI138" s="58" t="s">
        <v>7026</v>
      </c>
      <c r="AJ138" s="59" t="s">
        <v>337</v>
      </c>
      <c r="AK138" s="56">
        <v>25.961449722222223</v>
      </c>
      <c r="AL138" s="56">
        <v>-81.708901666666662</v>
      </c>
      <c r="AM138" s="60">
        <v>-5.9767000008893945</v>
      </c>
      <c r="AN138" s="60">
        <v>-10.385336746915835</v>
      </c>
      <c r="AO138" s="60">
        <v>11.982327079806812</v>
      </c>
    </row>
    <row r="139" spans="1:41" s="290" customFormat="1" x14ac:dyDescent="0.2">
      <c r="A139" s="45" t="s">
        <v>23</v>
      </c>
      <c r="B139" s="42" t="s">
        <v>101</v>
      </c>
      <c r="C139" s="46"/>
      <c r="D139" s="35" t="s">
        <v>578</v>
      </c>
      <c r="E139" s="34">
        <v>43556</v>
      </c>
      <c r="F139" s="347" t="s">
        <v>933</v>
      </c>
      <c r="G139" s="347" t="s">
        <v>934</v>
      </c>
      <c r="H139" s="344">
        <v>25.961433333333332</v>
      </c>
      <c r="I139" s="344">
        <v>-81.708933333333334</v>
      </c>
      <c r="J139" s="56" t="s">
        <v>7023</v>
      </c>
      <c r="K139" s="56" t="s">
        <v>7024</v>
      </c>
      <c r="L139" s="49" t="s">
        <v>2244</v>
      </c>
      <c r="M139" s="117"/>
      <c r="N139" s="35" t="s">
        <v>448</v>
      </c>
      <c r="O139" s="203"/>
      <c r="P139" s="216">
        <v>0</v>
      </c>
      <c r="Q139" s="443">
        <v>0</v>
      </c>
      <c r="R139" s="47"/>
      <c r="S139" s="36">
        <v>0</v>
      </c>
      <c r="T139" s="35" t="s">
        <v>3310</v>
      </c>
      <c r="U139" s="34"/>
      <c r="V139" s="82" t="s">
        <v>1969</v>
      </c>
      <c r="W139" s="55" t="s">
        <v>2689</v>
      </c>
      <c r="X139" s="55" t="s">
        <v>1898</v>
      </c>
      <c r="Y139" s="157" t="s">
        <v>448</v>
      </c>
      <c r="Z139" s="57" t="s">
        <v>1746</v>
      </c>
      <c r="AA139" s="55" t="s">
        <v>6972</v>
      </c>
      <c r="AB139" s="55">
        <v>14</v>
      </c>
      <c r="AC139" s="55" t="s">
        <v>2011</v>
      </c>
      <c r="AD139" s="89" t="s">
        <v>2600</v>
      </c>
      <c r="AE139" s="243">
        <v>16900</v>
      </c>
      <c r="AF139" s="157" t="s">
        <v>3901</v>
      </c>
      <c r="AG139" s="89" t="s">
        <v>7025</v>
      </c>
      <c r="AH139" s="58" t="s">
        <v>139</v>
      </c>
      <c r="AI139" s="58" t="s">
        <v>7026</v>
      </c>
      <c r="AJ139" s="59" t="s">
        <v>337</v>
      </c>
      <c r="AK139" s="56">
        <v>25.961449722222223</v>
      </c>
      <c r="AL139" s="56">
        <v>-81.708901666666662</v>
      </c>
      <c r="AM139" s="60">
        <v>-5.9767000008893945</v>
      </c>
      <c r="AN139" s="60">
        <v>-10.385336746915835</v>
      </c>
      <c r="AO139" s="60">
        <v>11.982327079806812</v>
      </c>
    </row>
    <row r="140" spans="1:41" s="290" customFormat="1" x14ac:dyDescent="0.2">
      <c r="A140" s="45" t="s">
        <v>23</v>
      </c>
      <c r="B140" s="42" t="s">
        <v>101</v>
      </c>
      <c r="C140" s="46"/>
      <c r="D140" s="35" t="s">
        <v>2865</v>
      </c>
      <c r="E140" s="34">
        <v>43854</v>
      </c>
      <c r="F140" s="347" t="s">
        <v>933</v>
      </c>
      <c r="G140" s="347" t="s">
        <v>934</v>
      </c>
      <c r="H140" s="344">
        <v>25.961433333333332</v>
      </c>
      <c r="I140" s="344">
        <v>-81.708933333333334</v>
      </c>
      <c r="J140" s="56" t="s">
        <v>7023</v>
      </c>
      <c r="K140" s="56" t="s">
        <v>7024</v>
      </c>
      <c r="L140" s="49" t="s">
        <v>2244</v>
      </c>
      <c r="M140" s="117"/>
      <c r="N140" s="35" t="s">
        <v>448</v>
      </c>
      <c r="O140" s="208" t="s">
        <v>1746</v>
      </c>
      <c r="P140" s="216">
        <v>0</v>
      </c>
      <c r="Q140" s="443">
        <v>0</v>
      </c>
      <c r="R140" s="47"/>
      <c r="S140" s="36">
        <v>0</v>
      </c>
      <c r="T140" s="35"/>
      <c r="U140" s="34"/>
      <c r="V140" s="82" t="s">
        <v>1969</v>
      </c>
      <c r="W140" s="55" t="s">
        <v>2689</v>
      </c>
      <c r="X140" s="55" t="s">
        <v>1898</v>
      </c>
      <c r="Y140" s="157" t="s">
        <v>448</v>
      </c>
      <c r="Z140" s="57" t="s">
        <v>1746</v>
      </c>
      <c r="AA140" s="55" t="s">
        <v>6972</v>
      </c>
      <c r="AB140" s="55">
        <v>14</v>
      </c>
      <c r="AC140" s="55" t="s">
        <v>2011</v>
      </c>
      <c r="AD140" s="89" t="s">
        <v>2600</v>
      </c>
      <c r="AE140" s="243">
        <v>16900</v>
      </c>
      <c r="AF140" s="157" t="s">
        <v>3901</v>
      </c>
      <c r="AG140" s="89" t="s">
        <v>7025</v>
      </c>
      <c r="AH140" s="58" t="s">
        <v>139</v>
      </c>
      <c r="AI140" s="58" t="s">
        <v>7026</v>
      </c>
      <c r="AJ140" s="59" t="s">
        <v>337</v>
      </c>
      <c r="AK140" s="56">
        <v>25.961449722222223</v>
      </c>
      <c r="AL140" s="56">
        <v>-81.708901666666662</v>
      </c>
      <c r="AM140" s="60">
        <v>-5.9767000008893945</v>
      </c>
      <c r="AN140" s="60">
        <v>-10.385336746915835</v>
      </c>
      <c r="AO140" s="60">
        <v>11.982327079806812</v>
      </c>
    </row>
    <row r="141" spans="1:41" s="290" customFormat="1" x14ac:dyDescent="0.2">
      <c r="A141" s="45" t="s">
        <v>23</v>
      </c>
      <c r="B141" s="42" t="s">
        <v>101</v>
      </c>
      <c r="C141" s="46"/>
      <c r="D141" s="35" t="s">
        <v>3695</v>
      </c>
      <c r="E141" s="34">
        <v>44298</v>
      </c>
      <c r="F141" s="347" t="s">
        <v>933</v>
      </c>
      <c r="G141" s="347" t="s">
        <v>934</v>
      </c>
      <c r="H141" s="344">
        <v>25.961433333333332</v>
      </c>
      <c r="I141" s="344">
        <v>-81.708933333333334</v>
      </c>
      <c r="J141" s="56" t="s">
        <v>7023</v>
      </c>
      <c r="K141" s="56" t="s">
        <v>7024</v>
      </c>
      <c r="L141" s="49" t="s">
        <v>3836</v>
      </c>
      <c r="M141" s="117"/>
      <c r="N141" s="35" t="s">
        <v>448</v>
      </c>
      <c r="O141" s="208" t="s">
        <v>1746</v>
      </c>
      <c r="P141" s="216">
        <v>0</v>
      </c>
      <c r="Q141" s="443">
        <v>0</v>
      </c>
      <c r="R141" s="47"/>
      <c r="S141" s="36">
        <v>0</v>
      </c>
      <c r="T141" s="35"/>
      <c r="U141" s="34"/>
      <c r="V141" s="82" t="s">
        <v>1969</v>
      </c>
      <c r="W141" s="55" t="s">
        <v>2689</v>
      </c>
      <c r="X141" s="55" t="s">
        <v>1898</v>
      </c>
      <c r="Y141" s="157" t="s">
        <v>448</v>
      </c>
      <c r="Z141" s="57" t="s">
        <v>1746</v>
      </c>
      <c r="AA141" s="55" t="s">
        <v>6972</v>
      </c>
      <c r="AB141" s="55">
        <v>14</v>
      </c>
      <c r="AC141" s="55" t="s">
        <v>2011</v>
      </c>
      <c r="AD141" s="89" t="s">
        <v>2600</v>
      </c>
      <c r="AE141" s="243">
        <v>16900</v>
      </c>
      <c r="AF141" s="157" t="s">
        <v>3901</v>
      </c>
      <c r="AG141" s="89" t="s">
        <v>7025</v>
      </c>
      <c r="AH141" s="58" t="s">
        <v>139</v>
      </c>
      <c r="AI141" s="58" t="s">
        <v>7026</v>
      </c>
      <c r="AJ141" s="59" t="s">
        <v>337</v>
      </c>
      <c r="AK141" s="56">
        <v>25.961449722222223</v>
      </c>
      <c r="AL141" s="56">
        <v>-81.708901666666662</v>
      </c>
      <c r="AM141" s="60">
        <v>-5.9767000008893945</v>
      </c>
      <c r="AN141" s="60">
        <v>-10.385336746915835</v>
      </c>
      <c r="AO141" s="60">
        <v>11.982327079806812</v>
      </c>
    </row>
    <row r="142" spans="1:41" s="290" customFormat="1" x14ac:dyDescent="0.2">
      <c r="A142" s="45" t="s">
        <v>23</v>
      </c>
      <c r="B142" s="42" t="s">
        <v>101</v>
      </c>
      <c r="C142" s="46"/>
      <c r="D142" s="35" t="s">
        <v>4327</v>
      </c>
      <c r="E142" s="34">
        <v>44617</v>
      </c>
      <c r="F142" s="347" t="s">
        <v>933</v>
      </c>
      <c r="G142" s="347" t="s">
        <v>934</v>
      </c>
      <c r="H142" s="344">
        <v>25.961433333333332</v>
      </c>
      <c r="I142" s="344">
        <v>-81.708933333333334</v>
      </c>
      <c r="J142" s="56" t="s">
        <v>7023</v>
      </c>
      <c r="K142" s="56" t="s">
        <v>7024</v>
      </c>
      <c r="L142" s="49" t="s">
        <v>3836</v>
      </c>
      <c r="M142" s="117"/>
      <c r="N142" s="35" t="s">
        <v>448</v>
      </c>
      <c r="O142" s="207" t="s">
        <v>4326</v>
      </c>
      <c r="P142" s="216">
        <v>0</v>
      </c>
      <c r="Q142" s="443">
        <v>0</v>
      </c>
      <c r="R142" s="47"/>
      <c r="S142" s="36">
        <v>0</v>
      </c>
      <c r="T142" s="35"/>
      <c r="U142" s="34"/>
      <c r="V142" s="82" t="s">
        <v>1969</v>
      </c>
      <c r="W142" s="55" t="s">
        <v>2689</v>
      </c>
      <c r="X142" s="55" t="s">
        <v>1898</v>
      </c>
      <c r="Y142" s="157" t="s">
        <v>448</v>
      </c>
      <c r="Z142" s="57" t="s">
        <v>1746</v>
      </c>
      <c r="AA142" s="55" t="s">
        <v>6972</v>
      </c>
      <c r="AB142" s="55">
        <v>14</v>
      </c>
      <c r="AC142" s="55" t="s">
        <v>2011</v>
      </c>
      <c r="AD142" s="89" t="s">
        <v>2600</v>
      </c>
      <c r="AE142" s="243">
        <v>16900</v>
      </c>
      <c r="AF142" s="157" t="s">
        <v>3901</v>
      </c>
      <c r="AG142" s="89" t="s">
        <v>7025</v>
      </c>
      <c r="AH142" s="58" t="s">
        <v>139</v>
      </c>
      <c r="AI142" s="58" t="s">
        <v>7026</v>
      </c>
      <c r="AJ142" s="59" t="s">
        <v>337</v>
      </c>
      <c r="AK142" s="56">
        <v>25.961449722222223</v>
      </c>
      <c r="AL142" s="56">
        <v>-81.708901666666662</v>
      </c>
      <c r="AM142" s="60">
        <v>-5.9767000008893945</v>
      </c>
      <c r="AN142" s="60">
        <v>-10.385336746915835</v>
      </c>
      <c r="AO142" s="60">
        <v>11.982327079806812</v>
      </c>
    </row>
    <row r="143" spans="1:41" s="290" customFormat="1" x14ac:dyDescent="0.2">
      <c r="A143" s="45" t="s">
        <v>23</v>
      </c>
      <c r="B143" s="42" t="s">
        <v>101</v>
      </c>
      <c r="C143" s="46"/>
      <c r="D143" s="35" t="s">
        <v>424</v>
      </c>
      <c r="E143" s="34">
        <v>44994</v>
      </c>
      <c r="F143" s="347" t="s">
        <v>933</v>
      </c>
      <c r="G143" s="347" t="s">
        <v>934</v>
      </c>
      <c r="H143" s="344">
        <v>25.961433333333332</v>
      </c>
      <c r="I143" s="344">
        <v>-81.708933333333334</v>
      </c>
      <c r="J143" s="56" t="s">
        <v>7023</v>
      </c>
      <c r="K143" s="56" t="s">
        <v>7024</v>
      </c>
      <c r="L143" s="49" t="s">
        <v>3836</v>
      </c>
      <c r="M143" s="117"/>
      <c r="N143" s="35" t="s">
        <v>448</v>
      </c>
      <c r="O143" s="207" t="s">
        <v>5357</v>
      </c>
      <c r="P143" s="216">
        <v>0</v>
      </c>
      <c r="Q143" s="443">
        <v>0</v>
      </c>
      <c r="R143" s="47"/>
      <c r="S143" s="36">
        <v>0</v>
      </c>
      <c r="T143" s="35"/>
      <c r="U143" s="34"/>
      <c r="V143" s="82" t="s">
        <v>1969</v>
      </c>
      <c r="W143" s="55" t="s">
        <v>2689</v>
      </c>
      <c r="X143" s="55" t="s">
        <v>1898</v>
      </c>
      <c r="Y143" s="157" t="s">
        <v>448</v>
      </c>
      <c r="Z143" s="57" t="s">
        <v>1746</v>
      </c>
      <c r="AA143" s="55" t="s">
        <v>6972</v>
      </c>
      <c r="AB143" s="55">
        <v>14</v>
      </c>
      <c r="AC143" s="55" t="s">
        <v>2011</v>
      </c>
      <c r="AD143" s="89" t="s">
        <v>2600</v>
      </c>
      <c r="AE143" s="243">
        <v>16900</v>
      </c>
      <c r="AF143" s="157" t="s">
        <v>3901</v>
      </c>
      <c r="AG143" s="89" t="s">
        <v>7025</v>
      </c>
      <c r="AH143" s="58" t="s">
        <v>139</v>
      </c>
      <c r="AI143" s="58" t="s">
        <v>7026</v>
      </c>
      <c r="AJ143" s="59" t="s">
        <v>337</v>
      </c>
      <c r="AK143" s="56">
        <v>25.961449722222223</v>
      </c>
      <c r="AL143" s="56">
        <v>-81.708901666666662</v>
      </c>
      <c r="AM143" s="60">
        <v>-5.9767000008893945</v>
      </c>
      <c r="AN143" s="60">
        <v>-10.385336746915835</v>
      </c>
      <c r="AO143" s="60">
        <v>11.982327079806812</v>
      </c>
    </row>
    <row r="144" spans="1:41" s="290" customFormat="1" x14ac:dyDescent="0.2">
      <c r="A144" s="45" t="s">
        <v>23</v>
      </c>
      <c r="B144" s="42" t="s">
        <v>101</v>
      </c>
      <c r="C144" s="46"/>
      <c r="D144" s="35" t="s">
        <v>5508</v>
      </c>
      <c r="E144" s="34">
        <v>45332</v>
      </c>
      <c r="F144" s="347" t="s">
        <v>933</v>
      </c>
      <c r="G144" s="347" t="s">
        <v>934</v>
      </c>
      <c r="H144" s="344">
        <v>25.961433333333332</v>
      </c>
      <c r="I144" s="344">
        <v>-81.708933333333334</v>
      </c>
      <c r="J144" s="56" t="s">
        <v>7023</v>
      </c>
      <c r="K144" s="56" t="s">
        <v>7024</v>
      </c>
      <c r="L144" s="49" t="s">
        <v>3836</v>
      </c>
      <c r="M144" s="117"/>
      <c r="N144" s="35" t="s">
        <v>448</v>
      </c>
      <c r="O144" s="207" t="s">
        <v>5532</v>
      </c>
      <c r="P144" s="216">
        <v>0</v>
      </c>
      <c r="Q144" s="443">
        <v>0</v>
      </c>
      <c r="R144" s="47"/>
      <c r="S144" s="36">
        <v>0</v>
      </c>
      <c r="T144" s="35"/>
      <c r="U144" s="34"/>
      <c r="V144" s="82" t="s">
        <v>1969</v>
      </c>
      <c r="W144" s="55" t="s">
        <v>2689</v>
      </c>
      <c r="X144" s="55" t="s">
        <v>1898</v>
      </c>
      <c r="Y144" s="157" t="s">
        <v>448</v>
      </c>
      <c r="Z144" s="57" t="s">
        <v>1746</v>
      </c>
      <c r="AA144" s="55" t="s">
        <v>6972</v>
      </c>
      <c r="AB144" s="55">
        <v>14</v>
      </c>
      <c r="AC144" s="55" t="s">
        <v>2011</v>
      </c>
      <c r="AD144" s="89" t="s">
        <v>2600</v>
      </c>
      <c r="AE144" s="243">
        <v>16900</v>
      </c>
      <c r="AF144" s="157" t="s">
        <v>3901</v>
      </c>
      <c r="AG144" s="89" t="s">
        <v>7025</v>
      </c>
      <c r="AH144" s="58" t="s">
        <v>139</v>
      </c>
      <c r="AI144" s="58" t="s">
        <v>7026</v>
      </c>
      <c r="AJ144" s="59" t="s">
        <v>337</v>
      </c>
      <c r="AK144" s="56">
        <v>25.961449722222223</v>
      </c>
      <c r="AL144" s="56">
        <v>-81.708901666666662</v>
      </c>
      <c r="AM144" s="60">
        <v>-5.9767000008893945</v>
      </c>
      <c r="AN144" s="60">
        <v>-10.385336746915835</v>
      </c>
      <c r="AO144" s="60">
        <v>11.982327079806812</v>
      </c>
    </row>
    <row r="145" spans="1:41" s="290" customFormat="1" x14ac:dyDescent="0.2">
      <c r="A145" s="45" t="s">
        <v>23</v>
      </c>
      <c r="B145" s="42" t="s">
        <v>101</v>
      </c>
      <c r="C145" s="46"/>
      <c r="D145" s="35" t="s">
        <v>6273</v>
      </c>
      <c r="E145" s="34">
        <v>45746</v>
      </c>
      <c r="F145" s="347" t="s">
        <v>933</v>
      </c>
      <c r="G145" s="347" t="s">
        <v>934</v>
      </c>
      <c r="H145" s="344">
        <v>25.961433333333332</v>
      </c>
      <c r="I145" s="344">
        <v>-81.708933333333334</v>
      </c>
      <c r="J145" s="56" t="s">
        <v>7023</v>
      </c>
      <c r="K145" s="56" t="s">
        <v>7024</v>
      </c>
      <c r="L145" s="49" t="s">
        <v>3836</v>
      </c>
      <c r="M145" s="117"/>
      <c r="N145" s="35" t="s">
        <v>448</v>
      </c>
      <c r="O145" s="207" t="s">
        <v>6381</v>
      </c>
      <c r="P145" s="216">
        <v>0</v>
      </c>
      <c r="Q145" s="443">
        <v>0</v>
      </c>
      <c r="R145" s="47"/>
      <c r="S145" s="36">
        <v>0</v>
      </c>
      <c r="T145" s="35"/>
      <c r="U145" s="34">
        <v>43556</v>
      </c>
      <c r="V145" s="82" t="s">
        <v>1969</v>
      </c>
      <c r="W145" s="55" t="s">
        <v>2689</v>
      </c>
      <c r="X145" s="55" t="s">
        <v>1898</v>
      </c>
      <c r="Y145" s="157" t="s">
        <v>448</v>
      </c>
      <c r="Z145" s="57" t="s">
        <v>1746</v>
      </c>
      <c r="AA145" s="55" t="s">
        <v>6972</v>
      </c>
      <c r="AB145" s="55">
        <v>14</v>
      </c>
      <c r="AC145" s="55" t="s">
        <v>2011</v>
      </c>
      <c r="AD145" s="89" t="s">
        <v>2600</v>
      </c>
      <c r="AE145" s="243">
        <v>16900</v>
      </c>
      <c r="AF145" s="157" t="s">
        <v>3901</v>
      </c>
      <c r="AG145" s="89" t="s">
        <v>7025</v>
      </c>
      <c r="AH145" s="58" t="s">
        <v>139</v>
      </c>
      <c r="AI145" s="58" t="s">
        <v>7026</v>
      </c>
      <c r="AJ145" s="59" t="s">
        <v>337</v>
      </c>
      <c r="AK145" s="56">
        <v>25.961449722222223</v>
      </c>
      <c r="AL145" s="56">
        <v>-81.708901666666662</v>
      </c>
      <c r="AM145" s="60">
        <v>-5.9767000008893945</v>
      </c>
      <c r="AN145" s="60">
        <v>-10.385336746915835</v>
      </c>
      <c r="AO145" s="60">
        <v>11.982327079806812</v>
      </c>
    </row>
    <row r="146" spans="1:41" s="290" customFormat="1" x14ac:dyDescent="0.2">
      <c r="A146" s="45" t="s">
        <v>23</v>
      </c>
      <c r="B146" s="42" t="s">
        <v>101</v>
      </c>
      <c r="C146" s="46" t="s">
        <v>473</v>
      </c>
      <c r="D146" s="35" t="s">
        <v>8506</v>
      </c>
      <c r="E146" s="34">
        <v>46118</v>
      </c>
      <c r="F146" s="347" t="s">
        <v>933</v>
      </c>
      <c r="G146" s="347" t="s">
        <v>934</v>
      </c>
      <c r="H146" s="344">
        <v>25.961433333333332</v>
      </c>
      <c r="I146" s="344">
        <v>-81.708933333333334</v>
      </c>
      <c r="J146" s="56" t="s">
        <v>7023</v>
      </c>
      <c r="K146" s="56" t="s">
        <v>7024</v>
      </c>
      <c r="L146" s="49" t="s">
        <v>8526</v>
      </c>
      <c r="M146" s="117"/>
      <c r="N146" s="35" t="s">
        <v>448</v>
      </c>
      <c r="O146" s="207" t="s">
        <v>8525</v>
      </c>
      <c r="P146" s="216" t="s">
        <v>6005</v>
      </c>
      <c r="Q146" s="443">
        <v>0</v>
      </c>
      <c r="R146" s="47"/>
      <c r="S146" s="36">
        <v>0</v>
      </c>
      <c r="T146" s="35"/>
      <c r="U146" s="34">
        <v>43556</v>
      </c>
      <c r="V146" s="82" t="s">
        <v>1969</v>
      </c>
      <c r="W146" s="55" t="s">
        <v>2689</v>
      </c>
      <c r="X146" s="55" t="s">
        <v>1898</v>
      </c>
      <c r="Y146" s="157" t="s">
        <v>448</v>
      </c>
      <c r="Z146" s="57" t="s">
        <v>1746</v>
      </c>
      <c r="AA146" s="55" t="s">
        <v>6972</v>
      </c>
      <c r="AB146" s="55">
        <v>14</v>
      </c>
      <c r="AC146" s="55" t="s">
        <v>2011</v>
      </c>
      <c r="AD146" s="89" t="s">
        <v>2600</v>
      </c>
      <c r="AE146" s="243">
        <v>16900</v>
      </c>
      <c r="AF146" s="157" t="s">
        <v>3901</v>
      </c>
      <c r="AG146" s="89" t="s">
        <v>7025</v>
      </c>
      <c r="AH146" s="58" t="s">
        <v>139</v>
      </c>
      <c r="AI146" s="58" t="s">
        <v>7026</v>
      </c>
      <c r="AJ146" s="59" t="s">
        <v>337</v>
      </c>
      <c r="AK146" s="56">
        <v>25.961449722222223</v>
      </c>
      <c r="AL146" s="56">
        <v>-81.708901666666662</v>
      </c>
      <c r="AM146" s="60">
        <v>-5.9767000008893945</v>
      </c>
      <c r="AN146" s="60">
        <v>-10.385336746915835</v>
      </c>
      <c r="AO146" s="60">
        <v>11.982327079806812</v>
      </c>
    </row>
    <row r="147" spans="1:41" s="290" customFormat="1" x14ac:dyDescent="0.2">
      <c r="A147" s="50" t="s">
        <v>1676</v>
      </c>
      <c r="B147" s="42" t="s">
        <v>104</v>
      </c>
      <c r="C147" s="48"/>
      <c r="D147" s="35" t="s">
        <v>578</v>
      </c>
      <c r="E147" s="34">
        <v>42833</v>
      </c>
      <c r="F147" s="347" t="s">
        <v>1681</v>
      </c>
      <c r="G147" s="347" t="s">
        <v>1682</v>
      </c>
      <c r="H147" s="344">
        <v>25.964766666666666</v>
      </c>
      <c r="I147" s="344">
        <v>-81.704816666666673</v>
      </c>
      <c r="J147" s="56" t="s">
        <v>8617</v>
      </c>
      <c r="K147" s="56" t="s">
        <v>7028</v>
      </c>
      <c r="L147" s="49" t="s">
        <v>1797</v>
      </c>
      <c r="M147" s="120"/>
      <c r="N147" s="35" t="s">
        <v>387</v>
      </c>
      <c r="O147" s="203" t="s">
        <v>1948</v>
      </c>
      <c r="P147" s="216" t="s">
        <v>1949</v>
      </c>
      <c r="Q147" s="443">
        <v>0</v>
      </c>
      <c r="R147" s="47"/>
      <c r="S147" s="36">
        <v>0</v>
      </c>
      <c r="T147" s="35"/>
      <c r="U147" s="34"/>
      <c r="V147" s="82">
        <v>0</v>
      </c>
      <c r="W147" s="55" t="s">
        <v>2688</v>
      </c>
      <c r="X147" s="55" t="s">
        <v>1898</v>
      </c>
      <c r="Y147" s="157" t="s">
        <v>387</v>
      </c>
      <c r="Z147" s="57">
        <v>9562.2858113641651</v>
      </c>
      <c r="AA147" s="55" t="s">
        <v>8618</v>
      </c>
      <c r="AB147" s="55">
        <v>15</v>
      </c>
      <c r="AC147" s="55" t="s">
        <v>2011</v>
      </c>
      <c r="AD147" s="89" t="s">
        <v>2601</v>
      </c>
      <c r="AE147" s="243">
        <v>16901.099999999999</v>
      </c>
      <c r="AF147" s="157">
        <v>0</v>
      </c>
      <c r="AG147" s="89" t="s">
        <v>7030</v>
      </c>
      <c r="AH147" s="58" t="s">
        <v>1971</v>
      </c>
      <c r="AI147" s="58" t="s">
        <v>7031</v>
      </c>
      <c r="AJ147" s="59" t="s">
        <v>1269</v>
      </c>
      <c r="AK147" s="56">
        <v>25.967508333333335</v>
      </c>
      <c r="AL147" s="56">
        <v>-81.675819444444443</v>
      </c>
      <c r="AM147" s="60">
        <v>-999.83100000080083</v>
      </c>
      <c r="AN147" s="60">
        <v>-9509.8710774465198</v>
      </c>
      <c r="AO147" s="60">
        <v>9562.2858113641651</v>
      </c>
    </row>
    <row r="148" spans="1:41" s="290" customFormat="1" x14ac:dyDescent="0.2">
      <c r="A148" s="50" t="s">
        <v>1676</v>
      </c>
      <c r="B148" s="42" t="s">
        <v>104</v>
      </c>
      <c r="C148" s="48"/>
      <c r="D148" s="35" t="s">
        <v>578</v>
      </c>
      <c r="E148" s="34">
        <v>43170</v>
      </c>
      <c r="F148" s="347" t="s">
        <v>1681</v>
      </c>
      <c r="G148" s="347" t="s">
        <v>1682</v>
      </c>
      <c r="H148" s="344">
        <v>25.964766666666666</v>
      </c>
      <c r="I148" s="344">
        <v>-81.704816666666673</v>
      </c>
      <c r="J148" s="56" t="s">
        <v>8617</v>
      </c>
      <c r="K148" s="56" t="s">
        <v>7028</v>
      </c>
      <c r="L148" s="49" t="s">
        <v>2252</v>
      </c>
      <c r="M148" s="120"/>
      <c r="N148" s="35" t="s">
        <v>387</v>
      </c>
      <c r="O148" s="203"/>
      <c r="P148" s="216">
        <v>0</v>
      </c>
      <c r="Q148" s="443">
        <v>0</v>
      </c>
      <c r="R148" s="47"/>
      <c r="S148" s="36">
        <v>0</v>
      </c>
      <c r="T148" s="35"/>
      <c r="U148" s="34"/>
      <c r="V148" s="82">
        <v>0</v>
      </c>
      <c r="W148" s="55" t="s">
        <v>2688</v>
      </c>
      <c r="X148" s="55" t="s">
        <v>1898</v>
      </c>
      <c r="Y148" s="157" t="s">
        <v>387</v>
      </c>
      <c r="Z148" s="57">
        <v>9562.2858113641651</v>
      </c>
      <c r="AA148" s="55" t="s">
        <v>8618</v>
      </c>
      <c r="AB148" s="55">
        <v>15</v>
      </c>
      <c r="AC148" s="55" t="s">
        <v>2011</v>
      </c>
      <c r="AD148" s="89" t="s">
        <v>2601</v>
      </c>
      <c r="AE148" s="243">
        <v>16901.099999999999</v>
      </c>
      <c r="AF148" s="157">
        <v>0</v>
      </c>
      <c r="AG148" s="89" t="s">
        <v>7030</v>
      </c>
      <c r="AH148" s="58" t="s">
        <v>1971</v>
      </c>
      <c r="AI148" s="58" t="s">
        <v>7031</v>
      </c>
      <c r="AJ148" s="59" t="s">
        <v>1269</v>
      </c>
      <c r="AK148" s="56">
        <v>25.967508333333335</v>
      </c>
      <c r="AL148" s="56">
        <v>-81.675819444444443</v>
      </c>
      <c r="AM148" s="60">
        <v>-999.83100000080083</v>
      </c>
      <c r="AN148" s="60">
        <v>-9509.8710774465198</v>
      </c>
      <c r="AO148" s="60">
        <v>9562.2858113641651</v>
      </c>
    </row>
    <row r="149" spans="1:41" s="290" customFormat="1" ht="25.5" x14ac:dyDescent="0.2">
      <c r="A149" s="50" t="s">
        <v>1676</v>
      </c>
      <c r="B149" s="42" t="s">
        <v>104</v>
      </c>
      <c r="C149" s="48"/>
      <c r="D149" s="35" t="s">
        <v>578</v>
      </c>
      <c r="E149" s="34">
        <v>43534</v>
      </c>
      <c r="F149" s="347" t="s">
        <v>1681</v>
      </c>
      <c r="G149" s="347" t="s">
        <v>1682</v>
      </c>
      <c r="H149" s="344">
        <v>25.964766666666666</v>
      </c>
      <c r="I149" s="344">
        <v>-81.704816666666673</v>
      </c>
      <c r="J149" s="56" t="s">
        <v>8617</v>
      </c>
      <c r="K149" s="56" t="s">
        <v>7028</v>
      </c>
      <c r="L149" s="49" t="s">
        <v>2692</v>
      </c>
      <c r="M149" s="120"/>
      <c r="N149" s="35" t="s">
        <v>387</v>
      </c>
      <c r="O149" s="203"/>
      <c r="P149" s="216">
        <v>0</v>
      </c>
      <c r="Q149" s="443">
        <v>0</v>
      </c>
      <c r="R149" s="47"/>
      <c r="S149" s="36">
        <v>0</v>
      </c>
      <c r="T149" s="35"/>
      <c r="U149" s="34"/>
      <c r="V149" s="82">
        <v>0</v>
      </c>
      <c r="W149" s="55" t="s">
        <v>2688</v>
      </c>
      <c r="X149" s="55" t="s">
        <v>1898</v>
      </c>
      <c r="Y149" s="157" t="s">
        <v>387</v>
      </c>
      <c r="Z149" s="57">
        <v>9562.2858113641651</v>
      </c>
      <c r="AA149" s="55" t="s">
        <v>8618</v>
      </c>
      <c r="AB149" s="55">
        <v>15</v>
      </c>
      <c r="AC149" s="55" t="s">
        <v>2011</v>
      </c>
      <c r="AD149" s="89" t="s">
        <v>2601</v>
      </c>
      <c r="AE149" s="243">
        <v>16901.099999999999</v>
      </c>
      <c r="AF149" s="157">
        <v>0</v>
      </c>
      <c r="AG149" s="89" t="s">
        <v>7030</v>
      </c>
      <c r="AH149" s="58" t="s">
        <v>1971</v>
      </c>
      <c r="AI149" s="58" t="s">
        <v>7031</v>
      </c>
      <c r="AJ149" s="59" t="s">
        <v>1269</v>
      </c>
      <c r="AK149" s="56">
        <v>25.967508333333335</v>
      </c>
      <c r="AL149" s="56">
        <v>-81.675819444444443</v>
      </c>
      <c r="AM149" s="60">
        <v>-999.83100000080083</v>
      </c>
      <c r="AN149" s="60">
        <v>-9509.8710774465198</v>
      </c>
      <c r="AO149" s="60">
        <v>9562.2858113641651</v>
      </c>
    </row>
    <row r="150" spans="1:41" s="290" customFormat="1" ht="25.5" x14ac:dyDescent="0.2">
      <c r="A150" s="50" t="s">
        <v>1676</v>
      </c>
      <c r="B150" s="42" t="s">
        <v>104</v>
      </c>
      <c r="C150" s="48"/>
      <c r="D150" s="35" t="s">
        <v>578</v>
      </c>
      <c r="E150" s="34">
        <v>43556</v>
      </c>
      <c r="F150" s="347" t="s">
        <v>1681</v>
      </c>
      <c r="G150" s="347" t="s">
        <v>1682</v>
      </c>
      <c r="H150" s="344">
        <v>25.964766666666666</v>
      </c>
      <c r="I150" s="344">
        <v>-81.704816666666673</v>
      </c>
      <c r="J150" s="56" t="s">
        <v>8617</v>
      </c>
      <c r="K150" s="56" t="s">
        <v>7028</v>
      </c>
      <c r="L150" s="49" t="s">
        <v>2692</v>
      </c>
      <c r="M150" s="117" t="s">
        <v>2833</v>
      </c>
      <c r="N150" s="35" t="s">
        <v>387</v>
      </c>
      <c r="O150" s="203"/>
      <c r="P150" s="216">
        <v>0</v>
      </c>
      <c r="Q150" s="443">
        <v>0</v>
      </c>
      <c r="R150" s="47"/>
      <c r="S150" s="36">
        <v>0</v>
      </c>
      <c r="T150" s="35"/>
      <c r="U150" s="34"/>
      <c r="V150" s="82">
        <v>0</v>
      </c>
      <c r="W150" s="55" t="s">
        <v>2688</v>
      </c>
      <c r="X150" s="55" t="s">
        <v>1898</v>
      </c>
      <c r="Y150" s="157" t="s">
        <v>387</v>
      </c>
      <c r="Z150" s="57">
        <v>9562.2858113641651</v>
      </c>
      <c r="AA150" s="55" t="s">
        <v>8618</v>
      </c>
      <c r="AB150" s="55">
        <v>15</v>
      </c>
      <c r="AC150" s="55" t="s">
        <v>2011</v>
      </c>
      <c r="AD150" s="89" t="s">
        <v>2601</v>
      </c>
      <c r="AE150" s="243">
        <v>16901.099999999999</v>
      </c>
      <c r="AF150" s="157">
        <v>0</v>
      </c>
      <c r="AG150" s="89" t="s">
        <v>7030</v>
      </c>
      <c r="AH150" s="58" t="s">
        <v>1971</v>
      </c>
      <c r="AI150" s="58" t="s">
        <v>7031</v>
      </c>
      <c r="AJ150" s="59" t="s">
        <v>1269</v>
      </c>
      <c r="AK150" s="56">
        <v>25.967508333333335</v>
      </c>
      <c r="AL150" s="56">
        <v>-81.675819444444443</v>
      </c>
      <c r="AM150" s="60">
        <v>-999.83100000080083</v>
      </c>
      <c r="AN150" s="60">
        <v>-9509.8710774465198</v>
      </c>
      <c r="AO150" s="60">
        <v>9562.2858113641651</v>
      </c>
    </row>
    <row r="151" spans="1:41" s="290" customFormat="1" ht="25.5" x14ac:dyDescent="0.2">
      <c r="A151" s="50" t="s">
        <v>1676</v>
      </c>
      <c r="B151" s="42" t="s">
        <v>104</v>
      </c>
      <c r="C151" s="48"/>
      <c r="D151" s="35" t="s">
        <v>2865</v>
      </c>
      <c r="E151" s="34">
        <v>43854</v>
      </c>
      <c r="F151" s="347" t="s">
        <v>1681</v>
      </c>
      <c r="G151" s="347" t="s">
        <v>1682</v>
      </c>
      <c r="H151" s="344">
        <v>25.964766666666666</v>
      </c>
      <c r="I151" s="344">
        <v>-81.704816666666673</v>
      </c>
      <c r="J151" s="56" t="s">
        <v>8617</v>
      </c>
      <c r="K151" s="56" t="s">
        <v>7028</v>
      </c>
      <c r="L151" s="49" t="s">
        <v>2866</v>
      </c>
      <c r="M151" s="117" t="s">
        <v>2833</v>
      </c>
      <c r="N151" s="35" t="s">
        <v>387</v>
      </c>
      <c r="O151" s="207" t="s">
        <v>3252</v>
      </c>
      <c r="P151" s="216">
        <v>0</v>
      </c>
      <c r="Q151" s="443">
        <v>0</v>
      </c>
      <c r="R151" s="47"/>
      <c r="S151" s="36">
        <v>0</v>
      </c>
      <c r="T151" s="35"/>
      <c r="U151" s="34"/>
      <c r="V151" s="82">
        <v>0</v>
      </c>
      <c r="W151" s="55" t="s">
        <v>2688</v>
      </c>
      <c r="X151" s="55" t="s">
        <v>1898</v>
      </c>
      <c r="Y151" s="157" t="s">
        <v>387</v>
      </c>
      <c r="Z151" s="57">
        <v>9562.2858113641651</v>
      </c>
      <c r="AA151" s="55" t="s">
        <v>8618</v>
      </c>
      <c r="AB151" s="55">
        <v>15</v>
      </c>
      <c r="AC151" s="55" t="s">
        <v>2011</v>
      </c>
      <c r="AD151" s="89" t="s">
        <v>2601</v>
      </c>
      <c r="AE151" s="243">
        <v>16901.099999999999</v>
      </c>
      <c r="AF151" s="157">
        <v>0</v>
      </c>
      <c r="AG151" s="89" t="s">
        <v>7030</v>
      </c>
      <c r="AH151" s="58" t="s">
        <v>1971</v>
      </c>
      <c r="AI151" s="58" t="s">
        <v>7031</v>
      </c>
      <c r="AJ151" s="59" t="s">
        <v>1269</v>
      </c>
      <c r="AK151" s="56">
        <v>25.967508333333335</v>
      </c>
      <c r="AL151" s="56">
        <v>-81.675819444444443</v>
      </c>
      <c r="AM151" s="60">
        <v>-999.83100000080083</v>
      </c>
      <c r="AN151" s="60">
        <v>-9509.8710774465198</v>
      </c>
      <c r="AO151" s="60">
        <v>9562.2858113641651</v>
      </c>
    </row>
    <row r="152" spans="1:41" s="290" customFormat="1" ht="25.5" x14ac:dyDescent="0.2">
      <c r="A152" s="50" t="s">
        <v>1676</v>
      </c>
      <c r="B152" s="42" t="s">
        <v>104</v>
      </c>
      <c r="C152" s="48"/>
      <c r="D152" s="35" t="s">
        <v>3695</v>
      </c>
      <c r="E152" s="34">
        <v>44298</v>
      </c>
      <c r="F152" s="347" t="s">
        <v>1681</v>
      </c>
      <c r="G152" s="347" t="s">
        <v>1682</v>
      </c>
      <c r="H152" s="344">
        <v>25.964766666666666</v>
      </c>
      <c r="I152" s="344">
        <v>-81.704816666666673</v>
      </c>
      <c r="J152" s="56" t="s">
        <v>8617</v>
      </c>
      <c r="K152" s="56" t="s">
        <v>7028</v>
      </c>
      <c r="L152" s="49" t="s">
        <v>2866</v>
      </c>
      <c r="M152" s="117" t="s">
        <v>2833</v>
      </c>
      <c r="N152" s="35" t="s">
        <v>387</v>
      </c>
      <c r="O152" s="207" t="s">
        <v>3838</v>
      </c>
      <c r="P152" s="216">
        <v>0</v>
      </c>
      <c r="Q152" s="443">
        <v>0</v>
      </c>
      <c r="R152" s="47"/>
      <c r="S152" s="36">
        <v>0</v>
      </c>
      <c r="T152" s="35"/>
      <c r="U152" s="34"/>
      <c r="V152" s="82">
        <v>0</v>
      </c>
      <c r="W152" s="55" t="s">
        <v>2688</v>
      </c>
      <c r="X152" s="55" t="s">
        <v>1898</v>
      </c>
      <c r="Y152" s="157" t="s">
        <v>387</v>
      </c>
      <c r="Z152" s="57">
        <v>9562.2858113641651</v>
      </c>
      <c r="AA152" s="55" t="s">
        <v>8618</v>
      </c>
      <c r="AB152" s="55">
        <v>15</v>
      </c>
      <c r="AC152" s="55" t="s">
        <v>2011</v>
      </c>
      <c r="AD152" s="89" t="s">
        <v>2601</v>
      </c>
      <c r="AE152" s="243">
        <v>16901.099999999999</v>
      </c>
      <c r="AF152" s="157">
        <v>0</v>
      </c>
      <c r="AG152" s="89" t="s">
        <v>7030</v>
      </c>
      <c r="AH152" s="58" t="s">
        <v>1971</v>
      </c>
      <c r="AI152" s="58" t="s">
        <v>7031</v>
      </c>
      <c r="AJ152" s="59" t="s">
        <v>1269</v>
      </c>
      <c r="AK152" s="56">
        <v>25.967508333333335</v>
      </c>
      <c r="AL152" s="56">
        <v>-81.675819444444443</v>
      </c>
      <c r="AM152" s="60">
        <v>-999.83100000080083</v>
      </c>
      <c r="AN152" s="60">
        <v>-9509.8710774465198</v>
      </c>
      <c r="AO152" s="60">
        <v>9562.2858113641651</v>
      </c>
    </row>
    <row r="153" spans="1:41" s="290" customFormat="1" ht="25.5" x14ac:dyDescent="0.2">
      <c r="A153" s="50" t="s">
        <v>1676</v>
      </c>
      <c r="B153" s="42" t="s">
        <v>104</v>
      </c>
      <c r="C153" s="48"/>
      <c r="D153" s="35" t="s">
        <v>4327</v>
      </c>
      <c r="E153" s="34">
        <v>44617</v>
      </c>
      <c r="F153" s="347" t="s">
        <v>4329</v>
      </c>
      <c r="G153" s="347" t="s">
        <v>1682</v>
      </c>
      <c r="H153" s="344">
        <v>25.964783333333333</v>
      </c>
      <c r="I153" s="344">
        <v>-81.704816666666673</v>
      </c>
      <c r="J153" s="56" t="s">
        <v>7027</v>
      </c>
      <c r="K153" s="56" t="s">
        <v>7028</v>
      </c>
      <c r="L153" s="49" t="s">
        <v>2866</v>
      </c>
      <c r="M153" s="117" t="s">
        <v>2833</v>
      </c>
      <c r="N153" s="35" t="s">
        <v>387</v>
      </c>
      <c r="O153" s="207" t="s">
        <v>4328</v>
      </c>
      <c r="P153" s="216">
        <v>0</v>
      </c>
      <c r="Q153" s="443">
        <v>0</v>
      </c>
      <c r="R153" s="47"/>
      <c r="S153" s="36">
        <v>0</v>
      </c>
      <c r="T153" s="35"/>
      <c r="U153" s="34"/>
      <c r="V153" s="82">
        <v>0</v>
      </c>
      <c r="W153" s="55" t="s">
        <v>2688</v>
      </c>
      <c r="X153" s="55" t="s">
        <v>1898</v>
      </c>
      <c r="Y153" s="157" t="s">
        <v>387</v>
      </c>
      <c r="Z153" s="57">
        <v>9561.6522073679298</v>
      </c>
      <c r="AA153" s="55" t="s">
        <v>8618</v>
      </c>
      <c r="AB153" s="55">
        <v>15</v>
      </c>
      <c r="AC153" s="55" t="s">
        <v>2011</v>
      </c>
      <c r="AD153" s="89" t="s">
        <v>2601</v>
      </c>
      <c r="AE153" s="243">
        <v>16901.099999999999</v>
      </c>
      <c r="AF153" s="157">
        <v>0</v>
      </c>
      <c r="AG153" s="89" t="s">
        <v>7030</v>
      </c>
      <c r="AH153" s="58" t="s">
        <v>1971</v>
      </c>
      <c r="AI153" s="58" t="s">
        <v>7031</v>
      </c>
      <c r="AJ153" s="59" t="s">
        <v>1269</v>
      </c>
      <c r="AK153" s="56">
        <v>25.967508333333335</v>
      </c>
      <c r="AL153" s="56">
        <v>-81.675819444444443</v>
      </c>
      <c r="AM153" s="60">
        <v>-993.75300000059906</v>
      </c>
      <c r="AN153" s="60">
        <v>-9509.8710774465198</v>
      </c>
      <c r="AO153" s="60">
        <v>9561.6522073679298</v>
      </c>
    </row>
    <row r="154" spans="1:41" s="290" customFormat="1" x14ac:dyDescent="0.2">
      <c r="A154" s="50" t="s">
        <v>1676</v>
      </c>
      <c r="B154" s="42" t="s">
        <v>104</v>
      </c>
      <c r="C154" s="48"/>
      <c r="D154" s="35" t="s">
        <v>424</v>
      </c>
      <c r="E154" s="34">
        <v>44994</v>
      </c>
      <c r="F154" s="347" t="s">
        <v>4329</v>
      </c>
      <c r="G154" s="347" t="s">
        <v>1682</v>
      </c>
      <c r="H154" s="344">
        <v>25.964783333333333</v>
      </c>
      <c r="I154" s="344">
        <v>-81.704816666666673</v>
      </c>
      <c r="J154" s="56" t="s">
        <v>7027</v>
      </c>
      <c r="K154" s="56" t="s">
        <v>7028</v>
      </c>
      <c r="L154" s="49" t="s">
        <v>2244</v>
      </c>
      <c r="M154" s="117" t="s">
        <v>2833</v>
      </c>
      <c r="N154" s="35" t="s">
        <v>448</v>
      </c>
      <c r="O154" s="207" t="s">
        <v>5358</v>
      </c>
      <c r="P154" s="216">
        <v>0</v>
      </c>
      <c r="Q154" s="443">
        <v>0</v>
      </c>
      <c r="R154" s="47"/>
      <c r="S154" s="36">
        <v>0</v>
      </c>
      <c r="T154" s="35" t="s">
        <v>3310</v>
      </c>
      <c r="U154" s="34"/>
      <c r="V154" s="82" t="s">
        <v>1969</v>
      </c>
      <c r="W154" s="55" t="s">
        <v>2688</v>
      </c>
      <c r="X154" s="55" t="s">
        <v>1898</v>
      </c>
      <c r="Y154" s="157" t="s">
        <v>448</v>
      </c>
      <c r="Z154" s="57">
        <v>9561.6522073679298</v>
      </c>
      <c r="AA154" s="55" t="s">
        <v>7029</v>
      </c>
      <c r="AB154" s="55">
        <v>15</v>
      </c>
      <c r="AC154" s="55" t="s">
        <v>2011</v>
      </c>
      <c r="AD154" s="89" t="s">
        <v>2601</v>
      </c>
      <c r="AE154" s="243">
        <v>16901.099999999999</v>
      </c>
      <c r="AF154" s="157">
        <v>0</v>
      </c>
      <c r="AG154" s="89" t="s">
        <v>7030</v>
      </c>
      <c r="AH154" s="58" t="s">
        <v>1971</v>
      </c>
      <c r="AI154" s="58" t="s">
        <v>7031</v>
      </c>
      <c r="AJ154" s="59" t="s">
        <v>1269</v>
      </c>
      <c r="AK154" s="56">
        <v>25.967508333333335</v>
      </c>
      <c r="AL154" s="56">
        <v>-81.675819444444443</v>
      </c>
      <c r="AM154" s="60">
        <v>-993.75300000059906</v>
      </c>
      <c r="AN154" s="60">
        <v>-9509.8710774465198</v>
      </c>
      <c r="AO154" s="60">
        <v>9561.6522073679298</v>
      </c>
    </row>
    <row r="155" spans="1:41" s="290" customFormat="1" x14ac:dyDescent="0.2">
      <c r="A155" s="50" t="s">
        <v>1676</v>
      </c>
      <c r="B155" s="42" t="s">
        <v>104</v>
      </c>
      <c r="C155" s="48"/>
      <c r="D155" s="35" t="s">
        <v>5508</v>
      </c>
      <c r="E155" s="34">
        <v>45332</v>
      </c>
      <c r="F155" s="347" t="s">
        <v>4329</v>
      </c>
      <c r="G155" s="347" t="s">
        <v>1682</v>
      </c>
      <c r="H155" s="344">
        <v>25.964783333333333</v>
      </c>
      <c r="I155" s="344">
        <v>-81.704816666666673</v>
      </c>
      <c r="J155" s="56" t="s">
        <v>7027</v>
      </c>
      <c r="K155" s="56" t="s">
        <v>7028</v>
      </c>
      <c r="L155" s="49" t="s">
        <v>2244</v>
      </c>
      <c r="M155" s="117" t="s">
        <v>2833</v>
      </c>
      <c r="N155" s="35" t="s">
        <v>448</v>
      </c>
      <c r="O155" s="207" t="s">
        <v>5533</v>
      </c>
      <c r="P155" s="216">
        <v>0</v>
      </c>
      <c r="Q155" s="443">
        <v>0</v>
      </c>
      <c r="R155" s="47"/>
      <c r="S155" s="36">
        <v>0</v>
      </c>
      <c r="T155" s="35"/>
      <c r="U155" s="34"/>
      <c r="V155" s="82" t="s">
        <v>1969</v>
      </c>
      <c r="W155" s="55" t="s">
        <v>2688</v>
      </c>
      <c r="X155" s="55" t="s">
        <v>1898</v>
      </c>
      <c r="Y155" s="157" t="s">
        <v>448</v>
      </c>
      <c r="Z155" s="57">
        <v>9561.6522073679298</v>
      </c>
      <c r="AA155" s="55" t="s">
        <v>7029</v>
      </c>
      <c r="AB155" s="55">
        <v>15</v>
      </c>
      <c r="AC155" s="55" t="s">
        <v>2011</v>
      </c>
      <c r="AD155" s="89" t="s">
        <v>2601</v>
      </c>
      <c r="AE155" s="243">
        <v>16901.099999999999</v>
      </c>
      <c r="AF155" s="157">
        <v>0</v>
      </c>
      <c r="AG155" s="89" t="s">
        <v>7030</v>
      </c>
      <c r="AH155" s="58" t="s">
        <v>1971</v>
      </c>
      <c r="AI155" s="58" t="s">
        <v>7031</v>
      </c>
      <c r="AJ155" s="59" t="s">
        <v>1269</v>
      </c>
      <c r="AK155" s="56">
        <v>25.967508333333335</v>
      </c>
      <c r="AL155" s="56">
        <v>-81.675819444444443</v>
      </c>
      <c r="AM155" s="60">
        <v>-993.75300000059906</v>
      </c>
      <c r="AN155" s="60">
        <v>-9509.8710774465198</v>
      </c>
      <c r="AO155" s="60">
        <v>9561.6522073679298</v>
      </c>
    </row>
    <row r="156" spans="1:41" s="290" customFormat="1" x14ac:dyDescent="0.2">
      <c r="A156" s="50" t="s">
        <v>1676</v>
      </c>
      <c r="B156" s="42" t="s">
        <v>104</v>
      </c>
      <c r="C156" s="48"/>
      <c r="D156" s="35" t="s">
        <v>6273</v>
      </c>
      <c r="E156" s="34">
        <v>45746</v>
      </c>
      <c r="F156" s="347" t="s">
        <v>4329</v>
      </c>
      <c r="G156" s="347" t="s">
        <v>1682</v>
      </c>
      <c r="H156" s="344">
        <v>25.964783333333333</v>
      </c>
      <c r="I156" s="344">
        <v>-81.704816666666673</v>
      </c>
      <c r="J156" s="56" t="s">
        <v>7027</v>
      </c>
      <c r="K156" s="56" t="s">
        <v>7028</v>
      </c>
      <c r="L156" s="49" t="s">
        <v>6280</v>
      </c>
      <c r="M156" s="117" t="s">
        <v>2833</v>
      </c>
      <c r="N156" s="35" t="s">
        <v>448</v>
      </c>
      <c r="O156" s="207" t="s">
        <v>6380</v>
      </c>
      <c r="P156" s="216">
        <v>0</v>
      </c>
      <c r="Q156" s="443">
        <v>0</v>
      </c>
      <c r="R156" s="47"/>
      <c r="S156" s="36">
        <v>0</v>
      </c>
      <c r="T156" s="35"/>
      <c r="U156" s="34">
        <v>44994</v>
      </c>
      <c r="V156" s="82" t="s">
        <v>1969</v>
      </c>
      <c r="W156" s="55" t="s">
        <v>2688</v>
      </c>
      <c r="X156" s="55" t="s">
        <v>1898</v>
      </c>
      <c r="Y156" s="157" t="s">
        <v>448</v>
      </c>
      <c r="Z156" s="57">
        <v>9561.6522073679298</v>
      </c>
      <c r="AA156" s="55" t="s">
        <v>7029</v>
      </c>
      <c r="AB156" s="55">
        <v>15</v>
      </c>
      <c r="AC156" s="55" t="s">
        <v>2011</v>
      </c>
      <c r="AD156" s="89" t="s">
        <v>2601</v>
      </c>
      <c r="AE156" s="243">
        <v>16901.099999999999</v>
      </c>
      <c r="AF156" s="157">
        <v>0</v>
      </c>
      <c r="AG156" s="89" t="s">
        <v>7030</v>
      </c>
      <c r="AH156" s="58" t="s">
        <v>1971</v>
      </c>
      <c r="AI156" s="58" t="s">
        <v>7031</v>
      </c>
      <c r="AJ156" s="59" t="s">
        <v>1269</v>
      </c>
      <c r="AK156" s="56">
        <v>25.967508333333335</v>
      </c>
      <c r="AL156" s="56">
        <v>-81.675819444444443</v>
      </c>
      <c r="AM156" s="60">
        <v>-993.75300000059906</v>
      </c>
      <c r="AN156" s="60">
        <v>-9509.8710774465198</v>
      </c>
      <c r="AO156" s="60">
        <v>9561.6522073679298</v>
      </c>
    </row>
    <row r="157" spans="1:41" s="290" customFormat="1" ht="25.5" x14ac:dyDescent="0.2">
      <c r="A157" s="50" t="s">
        <v>1676</v>
      </c>
      <c r="B157" s="42" t="s">
        <v>104</v>
      </c>
      <c r="C157" s="48" t="s">
        <v>473</v>
      </c>
      <c r="D157" s="35" t="s">
        <v>8506</v>
      </c>
      <c r="E157" s="34">
        <v>46118</v>
      </c>
      <c r="F157" s="347" t="s">
        <v>4329</v>
      </c>
      <c r="G157" s="347" t="s">
        <v>1682</v>
      </c>
      <c r="H157" s="344">
        <v>25.964783333333333</v>
      </c>
      <c r="I157" s="344">
        <v>-81.704816666666673</v>
      </c>
      <c r="J157" s="56" t="s">
        <v>7027</v>
      </c>
      <c r="K157" s="56" t="s">
        <v>7028</v>
      </c>
      <c r="L157" s="49" t="s">
        <v>8528</v>
      </c>
      <c r="M157" s="117" t="s">
        <v>2833</v>
      </c>
      <c r="N157" s="35" t="s">
        <v>448</v>
      </c>
      <c r="O157" s="207" t="s">
        <v>8527</v>
      </c>
      <c r="P157" s="216" t="s">
        <v>6005</v>
      </c>
      <c r="Q157" s="443">
        <v>0</v>
      </c>
      <c r="R157" s="47"/>
      <c r="S157" s="36">
        <v>0</v>
      </c>
      <c r="T157" s="35"/>
      <c r="U157" s="34">
        <v>44994</v>
      </c>
      <c r="V157" s="82" t="s">
        <v>1969</v>
      </c>
      <c r="W157" s="55" t="s">
        <v>2688</v>
      </c>
      <c r="X157" s="55" t="s">
        <v>1898</v>
      </c>
      <c r="Y157" s="157" t="s">
        <v>448</v>
      </c>
      <c r="Z157" s="57">
        <v>9561.6522073679298</v>
      </c>
      <c r="AA157" s="55" t="s">
        <v>7029</v>
      </c>
      <c r="AB157" s="55">
        <v>15</v>
      </c>
      <c r="AC157" s="55" t="s">
        <v>2011</v>
      </c>
      <c r="AD157" s="89" t="s">
        <v>2601</v>
      </c>
      <c r="AE157" s="243">
        <v>16901.099999999999</v>
      </c>
      <c r="AF157" s="157">
        <v>0</v>
      </c>
      <c r="AG157" s="89" t="s">
        <v>7030</v>
      </c>
      <c r="AH157" s="58" t="s">
        <v>1971</v>
      </c>
      <c r="AI157" s="58" t="s">
        <v>7031</v>
      </c>
      <c r="AJ157" s="59" t="s">
        <v>1269</v>
      </c>
      <c r="AK157" s="56">
        <v>25.967508333333335</v>
      </c>
      <c r="AL157" s="56">
        <v>-81.675819444444443</v>
      </c>
      <c r="AM157" s="60">
        <v>-993.75300000059906</v>
      </c>
      <c r="AN157" s="60">
        <v>-9509.8710774465198</v>
      </c>
      <c r="AO157" s="60">
        <v>9561.6522073679298</v>
      </c>
    </row>
    <row r="158" spans="1:41" s="290" customFormat="1" x14ac:dyDescent="0.2">
      <c r="A158" s="50" t="s">
        <v>1673</v>
      </c>
      <c r="B158" s="42" t="s">
        <v>98</v>
      </c>
      <c r="C158" s="48"/>
      <c r="D158" s="35" t="s">
        <v>578</v>
      </c>
      <c r="E158" s="34">
        <v>42834</v>
      </c>
      <c r="F158" s="347" t="s">
        <v>1683</v>
      </c>
      <c r="G158" s="347" t="s">
        <v>1684</v>
      </c>
      <c r="H158" s="344">
        <v>25.964616666666668</v>
      </c>
      <c r="I158" s="344">
        <v>-81.704999999999998</v>
      </c>
      <c r="J158" s="56" t="s">
        <v>7032</v>
      </c>
      <c r="K158" s="56" t="s">
        <v>8619</v>
      </c>
      <c r="L158" s="49" t="s">
        <v>1799</v>
      </c>
      <c r="M158" s="120"/>
      <c r="N158" s="35" t="s">
        <v>387</v>
      </c>
      <c r="O158" s="203" t="s">
        <v>1946</v>
      </c>
      <c r="P158" s="216" t="s">
        <v>1947</v>
      </c>
      <c r="Q158" s="443">
        <v>0</v>
      </c>
      <c r="R158" s="47"/>
      <c r="S158" s="36">
        <v>0</v>
      </c>
      <c r="T158" s="35"/>
      <c r="U158" s="34"/>
      <c r="V158" s="82">
        <v>0</v>
      </c>
      <c r="W158" s="55" t="s">
        <v>2688</v>
      </c>
      <c r="X158" s="55" t="s">
        <v>1898</v>
      </c>
      <c r="Y158" s="157" t="s">
        <v>387</v>
      </c>
      <c r="Z158" s="57">
        <v>9668.3700858006068</v>
      </c>
      <c r="AA158" s="55" t="s">
        <v>8620</v>
      </c>
      <c r="AB158" s="55">
        <v>16</v>
      </c>
      <c r="AC158" s="55" t="s">
        <v>2011</v>
      </c>
      <c r="AD158" s="89" t="s">
        <v>2601</v>
      </c>
      <c r="AE158" s="243">
        <v>16901.2</v>
      </c>
      <c r="AF158" s="157">
        <v>0</v>
      </c>
      <c r="AG158" s="89" t="s">
        <v>7035</v>
      </c>
      <c r="AH158" s="58" t="s">
        <v>7036</v>
      </c>
      <c r="AI158" s="58" t="s">
        <v>7037</v>
      </c>
      <c r="AJ158" s="59" t="s">
        <v>1266</v>
      </c>
      <c r="AK158" s="56">
        <v>25.967741666666665</v>
      </c>
      <c r="AL158" s="56">
        <v>-81.675725</v>
      </c>
      <c r="AM158" s="60">
        <v>-1139.6249999989636</v>
      </c>
      <c r="AN158" s="60">
        <v>-9600.9705225764246</v>
      </c>
      <c r="AO158" s="60">
        <v>9668.3700858006068</v>
      </c>
    </row>
    <row r="159" spans="1:41" s="290" customFormat="1" x14ac:dyDescent="0.2">
      <c r="A159" s="50" t="s">
        <v>1673</v>
      </c>
      <c r="B159" s="42" t="s">
        <v>98</v>
      </c>
      <c r="C159" s="48"/>
      <c r="D159" s="35" t="s">
        <v>578</v>
      </c>
      <c r="E159" s="34">
        <v>43170</v>
      </c>
      <c r="F159" s="347" t="s">
        <v>1683</v>
      </c>
      <c r="G159" s="347" t="s">
        <v>1684</v>
      </c>
      <c r="H159" s="344">
        <v>25.964616666666668</v>
      </c>
      <c r="I159" s="344">
        <v>-81.704999999999998</v>
      </c>
      <c r="J159" s="56" t="s">
        <v>7032</v>
      </c>
      <c r="K159" s="56" t="s">
        <v>8619</v>
      </c>
      <c r="L159" s="49" t="s">
        <v>2248</v>
      </c>
      <c r="M159" s="120"/>
      <c r="N159" s="35" t="s">
        <v>387</v>
      </c>
      <c r="O159" s="203"/>
      <c r="P159" s="216">
        <v>0</v>
      </c>
      <c r="Q159" s="443">
        <v>0</v>
      </c>
      <c r="R159" s="47"/>
      <c r="S159" s="36">
        <v>0</v>
      </c>
      <c r="T159" s="35"/>
      <c r="U159" s="34"/>
      <c r="V159" s="82">
        <v>0</v>
      </c>
      <c r="W159" s="55" t="s">
        <v>2688</v>
      </c>
      <c r="X159" s="55" t="s">
        <v>1898</v>
      </c>
      <c r="Y159" s="157" t="s">
        <v>387</v>
      </c>
      <c r="Z159" s="57">
        <v>9668.3700858006068</v>
      </c>
      <c r="AA159" s="55" t="s">
        <v>8620</v>
      </c>
      <c r="AB159" s="55">
        <v>16</v>
      </c>
      <c r="AC159" s="55" t="s">
        <v>2011</v>
      </c>
      <c r="AD159" s="89" t="s">
        <v>2601</v>
      </c>
      <c r="AE159" s="243">
        <v>16901.2</v>
      </c>
      <c r="AF159" s="157">
        <v>0</v>
      </c>
      <c r="AG159" s="89" t="s">
        <v>7035</v>
      </c>
      <c r="AH159" s="58" t="s">
        <v>7036</v>
      </c>
      <c r="AI159" s="58" t="s">
        <v>7037</v>
      </c>
      <c r="AJ159" s="59" t="s">
        <v>1266</v>
      </c>
      <c r="AK159" s="56">
        <v>25.967741666666665</v>
      </c>
      <c r="AL159" s="56">
        <v>-81.675725</v>
      </c>
      <c r="AM159" s="60">
        <v>-1139.6249999989636</v>
      </c>
      <c r="AN159" s="60">
        <v>-9600.9705225764246</v>
      </c>
      <c r="AO159" s="60">
        <v>9668.3700858006068</v>
      </c>
    </row>
    <row r="160" spans="1:41" s="290" customFormat="1" x14ac:dyDescent="0.2">
      <c r="A160" s="50" t="s">
        <v>1673</v>
      </c>
      <c r="B160" s="42" t="s">
        <v>98</v>
      </c>
      <c r="C160" s="48"/>
      <c r="D160" s="35" t="s">
        <v>578</v>
      </c>
      <c r="E160" s="34">
        <v>43534</v>
      </c>
      <c r="F160" s="347" t="s">
        <v>1683</v>
      </c>
      <c r="G160" s="347" t="s">
        <v>1684</v>
      </c>
      <c r="H160" s="344">
        <v>25.964616666666668</v>
      </c>
      <c r="I160" s="344">
        <v>-81.704999999999998</v>
      </c>
      <c r="J160" s="56" t="s">
        <v>7032</v>
      </c>
      <c r="K160" s="56" t="s">
        <v>8619</v>
      </c>
      <c r="L160" s="49" t="s">
        <v>2693</v>
      </c>
      <c r="M160" s="120"/>
      <c r="N160" s="35" t="s">
        <v>387</v>
      </c>
      <c r="O160" s="203" t="s">
        <v>1969</v>
      </c>
      <c r="P160" s="216">
        <v>0</v>
      </c>
      <c r="Q160" s="443">
        <v>0</v>
      </c>
      <c r="R160" s="47"/>
      <c r="S160" s="36">
        <v>0</v>
      </c>
      <c r="T160" s="35"/>
      <c r="U160" s="34"/>
      <c r="V160" s="82">
        <v>0</v>
      </c>
      <c r="W160" s="55" t="s">
        <v>2688</v>
      </c>
      <c r="X160" s="55" t="s">
        <v>1898</v>
      </c>
      <c r="Y160" s="157" t="s">
        <v>387</v>
      </c>
      <c r="Z160" s="57">
        <v>9668.3700858006068</v>
      </c>
      <c r="AA160" s="55" t="s">
        <v>8620</v>
      </c>
      <c r="AB160" s="55">
        <v>16</v>
      </c>
      <c r="AC160" s="55" t="s">
        <v>2011</v>
      </c>
      <c r="AD160" s="89" t="s">
        <v>2601</v>
      </c>
      <c r="AE160" s="243">
        <v>16901.2</v>
      </c>
      <c r="AF160" s="157">
        <v>0</v>
      </c>
      <c r="AG160" s="89" t="s">
        <v>7035</v>
      </c>
      <c r="AH160" s="58" t="s">
        <v>7036</v>
      </c>
      <c r="AI160" s="58" t="s">
        <v>7037</v>
      </c>
      <c r="AJ160" s="59" t="s">
        <v>1266</v>
      </c>
      <c r="AK160" s="56">
        <v>25.967741666666665</v>
      </c>
      <c r="AL160" s="56">
        <v>-81.675725</v>
      </c>
      <c r="AM160" s="60">
        <v>-1139.6249999989636</v>
      </c>
      <c r="AN160" s="60">
        <v>-9600.9705225764246</v>
      </c>
      <c r="AO160" s="60">
        <v>9668.3700858006068</v>
      </c>
    </row>
    <row r="161" spans="1:41" s="290" customFormat="1" x14ac:dyDescent="0.2">
      <c r="A161" s="50" t="s">
        <v>1673</v>
      </c>
      <c r="B161" s="42" t="s">
        <v>98</v>
      </c>
      <c r="C161" s="48"/>
      <c r="D161" s="35" t="s">
        <v>578</v>
      </c>
      <c r="E161" s="34">
        <v>43556</v>
      </c>
      <c r="F161" s="347" t="s">
        <v>1683</v>
      </c>
      <c r="G161" s="347" t="s">
        <v>1684</v>
      </c>
      <c r="H161" s="344">
        <v>25.964616666666668</v>
      </c>
      <c r="I161" s="344">
        <v>-81.704999999999998</v>
      </c>
      <c r="J161" s="56" t="s">
        <v>7032</v>
      </c>
      <c r="K161" s="56" t="s">
        <v>8619</v>
      </c>
      <c r="L161" s="49" t="s">
        <v>2693</v>
      </c>
      <c r="M161" s="117" t="s">
        <v>2833</v>
      </c>
      <c r="N161" s="35" t="s">
        <v>387</v>
      </c>
      <c r="O161" s="203" t="s">
        <v>1969</v>
      </c>
      <c r="P161" s="216" t="s">
        <v>1969</v>
      </c>
      <c r="Q161" s="443">
        <v>0</v>
      </c>
      <c r="R161" s="47"/>
      <c r="S161" s="36">
        <v>0</v>
      </c>
      <c r="T161" s="35"/>
      <c r="U161" s="34"/>
      <c r="V161" s="82">
        <v>0</v>
      </c>
      <c r="W161" s="55" t="s">
        <v>2688</v>
      </c>
      <c r="X161" s="55" t="s">
        <v>1898</v>
      </c>
      <c r="Y161" s="157" t="s">
        <v>387</v>
      </c>
      <c r="Z161" s="57">
        <v>9668.3700858006068</v>
      </c>
      <c r="AA161" s="55" t="s">
        <v>8620</v>
      </c>
      <c r="AB161" s="55">
        <v>16</v>
      </c>
      <c r="AC161" s="55" t="s">
        <v>2011</v>
      </c>
      <c r="AD161" s="89" t="s">
        <v>2601</v>
      </c>
      <c r="AE161" s="243">
        <v>16901.2</v>
      </c>
      <c r="AF161" s="157">
        <v>0</v>
      </c>
      <c r="AG161" s="89" t="s">
        <v>7035</v>
      </c>
      <c r="AH161" s="58" t="s">
        <v>7036</v>
      </c>
      <c r="AI161" s="58" t="s">
        <v>7037</v>
      </c>
      <c r="AJ161" s="59" t="s">
        <v>1266</v>
      </c>
      <c r="AK161" s="56">
        <v>25.967741666666665</v>
      </c>
      <c r="AL161" s="56">
        <v>-81.675725</v>
      </c>
      <c r="AM161" s="60">
        <v>-1139.6249999989636</v>
      </c>
      <c r="AN161" s="60">
        <v>-9600.9705225764246</v>
      </c>
      <c r="AO161" s="60">
        <v>9668.3700858006068</v>
      </c>
    </row>
    <row r="162" spans="1:41" s="290" customFormat="1" x14ac:dyDescent="0.2">
      <c r="A162" s="50" t="s">
        <v>1673</v>
      </c>
      <c r="B162" s="42" t="s">
        <v>98</v>
      </c>
      <c r="C162" s="48"/>
      <c r="D162" s="35" t="s">
        <v>2865</v>
      </c>
      <c r="E162" s="34">
        <v>43885</v>
      </c>
      <c r="F162" s="347" t="s">
        <v>1683</v>
      </c>
      <c r="G162" s="347" t="s">
        <v>1684</v>
      </c>
      <c r="H162" s="344">
        <v>25.964616666666668</v>
      </c>
      <c r="I162" s="344">
        <v>-81.704999999999998</v>
      </c>
      <c r="J162" s="56" t="s">
        <v>7032</v>
      </c>
      <c r="K162" s="56" t="s">
        <v>8619</v>
      </c>
      <c r="L162" s="49" t="s">
        <v>2867</v>
      </c>
      <c r="M162" s="117" t="s">
        <v>2833</v>
      </c>
      <c r="N162" s="35" t="s">
        <v>387</v>
      </c>
      <c r="O162" s="207" t="s">
        <v>3253</v>
      </c>
      <c r="P162" s="216" t="s">
        <v>1969</v>
      </c>
      <c r="Q162" s="443">
        <v>0</v>
      </c>
      <c r="R162" s="47"/>
      <c r="S162" s="36">
        <v>0</v>
      </c>
      <c r="T162" s="35"/>
      <c r="U162" s="34"/>
      <c r="V162" s="82">
        <v>0</v>
      </c>
      <c r="W162" s="55" t="s">
        <v>2688</v>
      </c>
      <c r="X162" s="55" t="s">
        <v>1898</v>
      </c>
      <c r="Y162" s="157" t="s">
        <v>387</v>
      </c>
      <c r="Z162" s="57">
        <v>9668.3700858006068</v>
      </c>
      <c r="AA162" s="55" t="s">
        <v>8620</v>
      </c>
      <c r="AB162" s="55">
        <v>16</v>
      </c>
      <c r="AC162" s="55" t="s">
        <v>2011</v>
      </c>
      <c r="AD162" s="89" t="s">
        <v>2601</v>
      </c>
      <c r="AE162" s="243">
        <v>16901.2</v>
      </c>
      <c r="AF162" s="157">
        <v>0</v>
      </c>
      <c r="AG162" s="89" t="s">
        <v>7035</v>
      </c>
      <c r="AH162" s="58" t="s">
        <v>7036</v>
      </c>
      <c r="AI162" s="58" t="s">
        <v>7037</v>
      </c>
      <c r="AJ162" s="59" t="s">
        <v>1266</v>
      </c>
      <c r="AK162" s="56">
        <v>25.967741666666665</v>
      </c>
      <c r="AL162" s="56">
        <v>-81.675725</v>
      </c>
      <c r="AM162" s="60">
        <v>-1139.6249999989636</v>
      </c>
      <c r="AN162" s="60">
        <v>-9600.9705225764246</v>
      </c>
      <c r="AO162" s="60">
        <v>9668.3700858006068</v>
      </c>
    </row>
    <row r="163" spans="1:41" s="290" customFormat="1" x14ac:dyDescent="0.2">
      <c r="A163" s="50" t="s">
        <v>1673</v>
      </c>
      <c r="B163" s="42" t="s">
        <v>98</v>
      </c>
      <c r="C163" s="48"/>
      <c r="D163" s="35" t="s">
        <v>3695</v>
      </c>
      <c r="E163" s="34">
        <v>44298</v>
      </c>
      <c r="F163" s="347" t="s">
        <v>1683</v>
      </c>
      <c r="G163" s="347" t="s">
        <v>1684</v>
      </c>
      <c r="H163" s="344">
        <v>25.964616666666668</v>
      </c>
      <c r="I163" s="344">
        <v>-81.704999999999998</v>
      </c>
      <c r="J163" s="56" t="s">
        <v>7032</v>
      </c>
      <c r="K163" s="56" t="s">
        <v>8619</v>
      </c>
      <c r="L163" s="49" t="s">
        <v>2867</v>
      </c>
      <c r="M163" s="117" t="s">
        <v>2833</v>
      </c>
      <c r="N163" s="35" t="s">
        <v>387</v>
      </c>
      <c r="O163" s="207" t="s">
        <v>3837</v>
      </c>
      <c r="P163" s="216" t="s">
        <v>1969</v>
      </c>
      <c r="Q163" s="443">
        <v>0</v>
      </c>
      <c r="R163" s="47"/>
      <c r="S163" s="36">
        <v>0</v>
      </c>
      <c r="T163" s="35"/>
      <c r="U163" s="34"/>
      <c r="V163" s="82">
        <v>0</v>
      </c>
      <c r="W163" s="55" t="s">
        <v>2688</v>
      </c>
      <c r="X163" s="55" t="s">
        <v>1898</v>
      </c>
      <c r="Y163" s="157" t="s">
        <v>387</v>
      </c>
      <c r="Z163" s="57">
        <v>9668.3700858006068</v>
      </c>
      <c r="AA163" s="55" t="s">
        <v>8620</v>
      </c>
      <c r="AB163" s="55">
        <v>16</v>
      </c>
      <c r="AC163" s="55" t="s">
        <v>2011</v>
      </c>
      <c r="AD163" s="89" t="s">
        <v>2601</v>
      </c>
      <c r="AE163" s="243">
        <v>16901.2</v>
      </c>
      <c r="AF163" s="157">
        <v>0</v>
      </c>
      <c r="AG163" s="89" t="s">
        <v>7035</v>
      </c>
      <c r="AH163" s="58" t="s">
        <v>7036</v>
      </c>
      <c r="AI163" s="58" t="s">
        <v>7037</v>
      </c>
      <c r="AJ163" s="59" t="s">
        <v>1266</v>
      </c>
      <c r="AK163" s="56">
        <v>25.967741666666665</v>
      </c>
      <c r="AL163" s="56">
        <v>-81.675725</v>
      </c>
      <c r="AM163" s="60">
        <v>-1139.6249999989636</v>
      </c>
      <c r="AN163" s="60">
        <v>-9600.9705225764246</v>
      </c>
      <c r="AO163" s="60">
        <v>9668.3700858006068</v>
      </c>
    </row>
    <row r="164" spans="1:41" s="290" customFormat="1" ht="25.5" x14ac:dyDescent="0.2">
      <c r="A164" s="50" t="s">
        <v>1673</v>
      </c>
      <c r="B164" s="42" t="s">
        <v>98</v>
      </c>
      <c r="C164" s="48"/>
      <c r="D164" s="35" t="s">
        <v>4327</v>
      </c>
      <c r="E164" s="34">
        <v>44617</v>
      </c>
      <c r="F164" s="347" t="s">
        <v>1683</v>
      </c>
      <c r="G164" s="347" t="s">
        <v>1684</v>
      </c>
      <c r="H164" s="344">
        <v>25.964616666666668</v>
      </c>
      <c r="I164" s="344">
        <v>-81.704999999999998</v>
      </c>
      <c r="J164" s="56" t="s">
        <v>7032</v>
      </c>
      <c r="K164" s="56" t="s">
        <v>8619</v>
      </c>
      <c r="L164" s="49" t="s">
        <v>4333</v>
      </c>
      <c r="M164" s="117" t="s">
        <v>2833</v>
      </c>
      <c r="N164" s="35" t="s">
        <v>387</v>
      </c>
      <c r="O164" s="207" t="s">
        <v>3837</v>
      </c>
      <c r="P164" s="216" t="s">
        <v>1969</v>
      </c>
      <c r="Q164" s="443">
        <v>0</v>
      </c>
      <c r="R164" s="47"/>
      <c r="S164" s="36">
        <v>0</v>
      </c>
      <c r="T164" s="35"/>
      <c r="U164" s="34"/>
      <c r="V164" s="82">
        <v>0</v>
      </c>
      <c r="W164" s="55" t="s">
        <v>2688</v>
      </c>
      <c r="X164" s="55" t="s">
        <v>1898</v>
      </c>
      <c r="Y164" s="157" t="s">
        <v>387</v>
      </c>
      <c r="Z164" s="57">
        <v>9668.3700858006068</v>
      </c>
      <c r="AA164" s="55" t="s">
        <v>8620</v>
      </c>
      <c r="AB164" s="55">
        <v>16</v>
      </c>
      <c r="AC164" s="55" t="s">
        <v>2011</v>
      </c>
      <c r="AD164" s="89" t="s">
        <v>2601</v>
      </c>
      <c r="AE164" s="243">
        <v>16901.2</v>
      </c>
      <c r="AF164" s="157">
        <v>0</v>
      </c>
      <c r="AG164" s="89" t="s">
        <v>7035</v>
      </c>
      <c r="AH164" s="58" t="s">
        <v>7036</v>
      </c>
      <c r="AI164" s="58" t="s">
        <v>7037</v>
      </c>
      <c r="AJ164" s="59" t="s">
        <v>1266</v>
      </c>
      <c r="AK164" s="56">
        <v>25.967741666666665</v>
      </c>
      <c r="AL164" s="56">
        <v>-81.675725</v>
      </c>
      <c r="AM164" s="60">
        <v>-1139.6249999989636</v>
      </c>
      <c r="AN164" s="60">
        <v>-9600.9705225764246</v>
      </c>
      <c r="AO164" s="60">
        <v>9668.3700858006068</v>
      </c>
    </row>
    <row r="165" spans="1:41" s="290" customFormat="1" x14ac:dyDescent="0.2">
      <c r="A165" s="50" t="s">
        <v>1673</v>
      </c>
      <c r="B165" s="42" t="s">
        <v>98</v>
      </c>
      <c r="C165" s="48"/>
      <c r="D165" s="35" t="s">
        <v>3695</v>
      </c>
      <c r="E165" s="34">
        <v>44617</v>
      </c>
      <c r="F165" s="347" t="s">
        <v>1683</v>
      </c>
      <c r="G165" s="347" t="s">
        <v>1684</v>
      </c>
      <c r="H165" s="344">
        <v>25.964616666666668</v>
      </c>
      <c r="I165" s="344">
        <v>-81.704999999999998</v>
      </c>
      <c r="J165" s="56" t="s">
        <v>7032</v>
      </c>
      <c r="K165" s="56" t="s">
        <v>8619</v>
      </c>
      <c r="L165" s="49" t="s">
        <v>2867</v>
      </c>
      <c r="M165" s="117" t="s">
        <v>2833</v>
      </c>
      <c r="N165" s="35" t="s">
        <v>387</v>
      </c>
      <c r="O165" s="207" t="s">
        <v>3837</v>
      </c>
      <c r="P165" s="216" t="s">
        <v>1969</v>
      </c>
      <c r="Q165" s="443">
        <v>0</v>
      </c>
      <c r="R165" s="47"/>
      <c r="S165" s="36">
        <v>0</v>
      </c>
      <c r="T165" s="35"/>
      <c r="U165" s="34"/>
      <c r="V165" s="82">
        <v>0</v>
      </c>
      <c r="W165" s="55" t="s">
        <v>2688</v>
      </c>
      <c r="X165" s="55" t="s">
        <v>1898</v>
      </c>
      <c r="Y165" s="157" t="s">
        <v>387</v>
      </c>
      <c r="Z165" s="57">
        <v>9668.3700858006068</v>
      </c>
      <c r="AA165" s="55" t="s">
        <v>8620</v>
      </c>
      <c r="AB165" s="55">
        <v>16</v>
      </c>
      <c r="AC165" s="55" t="s">
        <v>2011</v>
      </c>
      <c r="AD165" s="89" t="s">
        <v>2601</v>
      </c>
      <c r="AE165" s="243">
        <v>16901.2</v>
      </c>
      <c r="AF165" s="157">
        <v>0</v>
      </c>
      <c r="AG165" s="89" t="s">
        <v>7035</v>
      </c>
      <c r="AH165" s="58" t="s">
        <v>7036</v>
      </c>
      <c r="AI165" s="58" t="s">
        <v>7037</v>
      </c>
      <c r="AJ165" s="59" t="s">
        <v>1266</v>
      </c>
      <c r="AK165" s="56">
        <v>25.967741666666665</v>
      </c>
      <c r="AL165" s="56">
        <v>-81.675725</v>
      </c>
      <c r="AM165" s="60">
        <v>-1139.6249999989636</v>
      </c>
      <c r="AN165" s="60">
        <v>-9600.9705225764246</v>
      </c>
      <c r="AO165" s="60">
        <v>9668.3700858006068</v>
      </c>
    </row>
    <row r="166" spans="1:41" s="290" customFormat="1" x14ac:dyDescent="0.2">
      <c r="A166" s="50" t="s">
        <v>1673</v>
      </c>
      <c r="B166" s="42" t="s">
        <v>98</v>
      </c>
      <c r="C166" s="48"/>
      <c r="D166" s="35" t="s">
        <v>424</v>
      </c>
      <c r="E166" s="34">
        <v>44994</v>
      </c>
      <c r="F166" s="347" t="s">
        <v>1683</v>
      </c>
      <c r="G166" s="347" t="s">
        <v>5359</v>
      </c>
      <c r="H166" s="344">
        <v>25.964616666666668</v>
      </c>
      <c r="I166" s="344">
        <v>-81.704983333333331</v>
      </c>
      <c r="J166" s="56" t="s">
        <v>7032</v>
      </c>
      <c r="K166" s="56" t="s">
        <v>8621</v>
      </c>
      <c r="L166" s="49" t="s">
        <v>5360</v>
      </c>
      <c r="M166" s="117" t="s">
        <v>2833</v>
      </c>
      <c r="N166" s="35" t="s">
        <v>364</v>
      </c>
      <c r="O166" s="207" t="s">
        <v>5361</v>
      </c>
      <c r="P166" s="216" t="s">
        <v>1969</v>
      </c>
      <c r="Q166" s="443">
        <v>0</v>
      </c>
      <c r="R166" s="47"/>
      <c r="S166" s="36">
        <v>0</v>
      </c>
      <c r="T166" s="35" t="s">
        <v>2011</v>
      </c>
      <c r="U166" s="34"/>
      <c r="V166" s="82">
        <v>0</v>
      </c>
      <c r="W166" s="55" t="s">
        <v>2688</v>
      </c>
      <c r="X166" s="55" t="s">
        <v>1898</v>
      </c>
      <c r="Y166" s="157">
        <v>0</v>
      </c>
      <c r="Z166" s="57">
        <v>9662.9422445915061</v>
      </c>
      <c r="AA166" s="55" t="s">
        <v>8622</v>
      </c>
      <c r="AB166" s="55">
        <v>16</v>
      </c>
      <c r="AC166" s="55" t="s">
        <v>2011</v>
      </c>
      <c r="AD166" s="89" t="s">
        <v>2601</v>
      </c>
      <c r="AE166" s="243">
        <v>16901.2</v>
      </c>
      <c r="AF166" s="157">
        <v>0</v>
      </c>
      <c r="AG166" s="89" t="s">
        <v>7035</v>
      </c>
      <c r="AH166" s="58" t="s">
        <v>7036</v>
      </c>
      <c r="AI166" s="58" t="s">
        <v>7037</v>
      </c>
      <c r="AJ166" s="59" t="s">
        <v>1266</v>
      </c>
      <c r="AK166" s="56">
        <v>25.967741666666665</v>
      </c>
      <c r="AL166" s="56">
        <v>-81.675725</v>
      </c>
      <c r="AM166" s="60">
        <v>-1139.6249999989636</v>
      </c>
      <c r="AN166" s="60">
        <v>-9595.5045558682577</v>
      </c>
      <c r="AO166" s="60">
        <v>9662.9422445915061</v>
      </c>
    </row>
    <row r="167" spans="1:41" s="290" customFormat="1" x14ac:dyDescent="0.2">
      <c r="A167" s="50" t="s">
        <v>1673</v>
      </c>
      <c r="B167" s="42" t="s">
        <v>98</v>
      </c>
      <c r="C167" s="48"/>
      <c r="D167" s="35" t="s">
        <v>5508</v>
      </c>
      <c r="E167" s="34">
        <v>45332</v>
      </c>
      <c r="F167" s="347" t="s">
        <v>1683</v>
      </c>
      <c r="G167" s="347" t="s">
        <v>5534</v>
      </c>
      <c r="H167" s="344">
        <v>25.964616666666668</v>
      </c>
      <c r="I167" s="344">
        <v>-81.704949999999997</v>
      </c>
      <c r="J167" s="56" t="s">
        <v>7032</v>
      </c>
      <c r="K167" s="56" t="s">
        <v>7033</v>
      </c>
      <c r="L167" s="49" t="s">
        <v>5360</v>
      </c>
      <c r="M167" s="117" t="s">
        <v>2833</v>
      </c>
      <c r="N167" s="35" t="s">
        <v>364</v>
      </c>
      <c r="O167" s="207" t="s">
        <v>5535</v>
      </c>
      <c r="P167" s="216" t="s">
        <v>1969</v>
      </c>
      <c r="Q167" s="443">
        <v>0</v>
      </c>
      <c r="R167" s="47"/>
      <c r="S167" s="36">
        <v>0</v>
      </c>
      <c r="T167" s="35"/>
      <c r="U167" s="34"/>
      <c r="V167" s="82">
        <v>0</v>
      </c>
      <c r="W167" s="55" t="s">
        <v>2688</v>
      </c>
      <c r="X167" s="55" t="s">
        <v>1898</v>
      </c>
      <c r="Y167" s="157">
        <v>0</v>
      </c>
      <c r="Z167" s="57">
        <v>9652.0866912641013</v>
      </c>
      <c r="AA167" s="55" t="s">
        <v>7034</v>
      </c>
      <c r="AB167" s="55">
        <v>16</v>
      </c>
      <c r="AC167" s="55" t="s">
        <v>2011</v>
      </c>
      <c r="AD167" s="89" t="s">
        <v>2601</v>
      </c>
      <c r="AE167" s="243">
        <v>16901.2</v>
      </c>
      <c r="AF167" s="157">
        <v>0</v>
      </c>
      <c r="AG167" s="89" t="s">
        <v>7035</v>
      </c>
      <c r="AH167" s="58" t="s">
        <v>7036</v>
      </c>
      <c r="AI167" s="58" t="s">
        <v>7037</v>
      </c>
      <c r="AJ167" s="59" t="s">
        <v>1266</v>
      </c>
      <c r="AK167" s="56">
        <v>25.967741666666665</v>
      </c>
      <c r="AL167" s="56">
        <v>-81.675725</v>
      </c>
      <c r="AM167" s="60">
        <v>-1139.6249999989636</v>
      </c>
      <c r="AN167" s="60">
        <v>-9584.572622451924</v>
      </c>
      <c r="AO167" s="60">
        <v>9652.0866912641013</v>
      </c>
    </row>
    <row r="168" spans="1:41" s="290" customFormat="1" x14ac:dyDescent="0.2">
      <c r="A168" s="50" t="s">
        <v>1673</v>
      </c>
      <c r="B168" s="42" t="s">
        <v>98</v>
      </c>
      <c r="C168" s="48"/>
      <c r="D168" s="35" t="s">
        <v>6273</v>
      </c>
      <c r="E168" s="34">
        <v>45746</v>
      </c>
      <c r="F168" s="347" t="s">
        <v>1683</v>
      </c>
      <c r="G168" s="347" t="s">
        <v>5534</v>
      </c>
      <c r="H168" s="344">
        <v>25.964616666666668</v>
      </c>
      <c r="I168" s="344">
        <v>-81.704949999999997</v>
      </c>
      <c r="J168" s="56" t="s">
        <v>7032</v>
      </c>
      <c r="K168" s="56" t="s">
        <v>7033</v>
      </c>
      <c r="L168" s="49" t="s">
        <v>5360</v>
      </c>
      <c r="M168" s="117" t="s">
        <v>2833</v>
      </c>
      <c r="N168" s="35" t="s">
        <v>364</v>
      </c>
      <c r="O168" s="207" t="s">
        <v>6372</v>
      </c>
      <c r="P168" s="216" t="s">
        <v>1969</v>
      </c>
      <c r="Q168" s="443">
        <v>0</v>
      </c>
      <c r="R168" s="47"/>
      <c r="S168" s="36">
        <v>0</v>
      </c>
      <c r="T168" s="35"/>
      <c r="U168" s="34"/>
      <c r="V168" s="82">
        <v>0</v>
      </c>
      <c r="W168" s="55" t="s">
        <v>2688</v>
      </c>
      <c r="X168" s="55" t="s">
        <v>1898</v>
      </c>
      <c r="Y168" s="157">
        <v>0</v>
      </c>
      <c r="Z168" s="57">
        <v>9652.0866912641013</v>
      </c>
      <c r="AA168" s="55" t="s">
        <v>7034</v>
      </c>
      <c r="AB168" s="55">
        <v>16</v>
      </c>
      <c r="AC168" s="55" t="s">
        <v>2011</v>
      </c>
      <c r="AD168" s="89" t="s">
        <v>2601</v>
      </c>
      <c r="AE168" s="243">
        <v>16901.2</v>
      </c>
      <c r="AF168" s="157">
        <v>0</v>
      </c>
      <c r="AG168" s="89" t="s">
        <v>7035</v>
      </c>
      <c r="AH168" s="58" t="s">
        <v>7036</v>
      </c>
      <c r="AI168" s="58" t="s">
        <v>7037</v>
      </c>
      <c r="AJ168" s="59" t="s">
        <v>1266</v>
      </c>
      <c r="AK168" s="56">
        <v>25.967741666666665</v>
      </c>
      <c r="AL168" s="56">
        <v>-81.675725</v>
      </c>
      <c r="AM168" s="60">
        <v>-1139.6249999989636</v>
      </c>
      <c r="AN168" s="60">
        <v>-9584.572622451924</v>
      </c>
      <c r="AO168" s="60">
        <v>9652.0866912641013</v>
      </c>
    </row>
    <row r="169" spans="1:41" s="290" customFormat="1" x14ac:dyDescent="0.2">
      <c r="A169" s="50" t="s">
        <v>1673</v>
      </c>
      <c r="B169" s="42" t="s">
        <v>98</v>
      </c>
      <c r="C169" s="48" t="s">
        <v>473</v>
      </c>
      <c r="D169" s="35" t="s">
        <v>8506</v>
      </c>
      <c r="E169" s="34">
        <v>46118</v>
      </c>
      <c r="F169" s="347" t="s">
        <v>1683</v>
      </c>
      <c r="G169" s="347" t="s">
        <v>5534</v>
      </c>
      <c r="H169" s="344">
        <v>25.964616666666668</v>
      </c>
      <c r="I169" s="344">
        <v>-81.704949999999997</v>
      </c>
      <c r="J169" s="56" t="s">
        <v>7032</v>
      </c>
      <c r="K169" s="56" t="s">
        <v>7033</v>
      </c>
      <c r="L169" s="49" t="s">
        <v>5360</v>
      </c>
      <c r="M169" s="117" t="s">
        <v>2833</v>
      </c>
      <c r="N169" s="35" t="s">
        <v>364</v>
      </c>
      <c r="O169" s="207" t="s">
        <v>8529</v>
      </c>
      <c r="P169" s="216" t="s">
        <v>1969</v>
      </c>
      <c r="Q169" s="443">
        <v>0</v>
      </c>
      <c r="R169" s="47"/>
      <c r="S169" s="36">
        <v>0</v>
      </c>
      <c r="T169" s="35"/>
      <c r="U169" s="34"/>
      <c r="V169" s="82">
        <v>0</v>
      </c>
      <c r="W169" s="55" t="s">
        <v>2688</v>
      </c>
      <c r="X169" s="55" t="s">
        <v>1898</v>
      </c>
      <c r="Y169" s="157">
        <v>0</v>
      </c>
      <c r="Z169" s="57">
        <v>9652.0866912641013</v>
      </c>
      <c r="AA169" s="55" t="s">
        <v>7034</v>
      </c>
      <c r="AB169" s="55">
        <v>16</v>
      </c>
      <c r="AC169" s="55" t="s">
        <v>2011</v>
      </c>
      <c r="AD169" s="89" t="s">
        <v>2601</v>
      </c>
      <c r="AE169" s="243">
        <v>16901.2</v>
      </c>
      <c r="AF169" s="157">
        <v>0</v>
      </c>
      <c r="AG169" s="89" t="s">
        <v>7035</v>
      </c>
      <c r="AH169" s="58" t="s">
        <v>7036</v>
      </c>
      <c r="AI169" s="58" t="s">
        <v>7037</v>
      </c>
      <c r="AJ169" s="59" t="s">
        <v>1266</v>
      </c>
      <c r="AK169" s="56">
        <v>25.967741666666665</v>
      </c>
      <c r="AL169" s="56">
        <v>-81.675725</v>
      </c>
      <c r="AM169" s="60">
        <v>-1139.6249999989636</v>
      </c>
      <c r="AN169" s="60">
        <v>-9584.572622451924</v>
      </c>
      <c r="AO169" s="60">
        <v>9652.0866912641013</v>
      </c>
    </row>
    <row r="170" spans="1:41" s="290" customFormat="1" x14ac:dyDescent="0.2">
      <c r="A170" s="50" t="s">
        <v>1674</v>
      </c>
      <c r="B170" s="42" t="s">
        <v>100</v>
      </c>
      <c r="C170" s="48"/>
      <c r="D170" s="35" t="s">
        <v>578</v>
      </c>
      <c r="E170" s="34">
        <v>42835</v>
      </c>
      <c r="F170" s="347" t="s">
        <v>1685</v>
      </c>
      <c r="G170" s="347" t="s">
        <v>1909</v>
      </c>
      <c r="H170" s="344">
        <v>25.966083333333334</v>
      </c>
      <c r="I170" s="344">
        <v>-81.697516666666672</v>
      </c>
      <c r="J170" s="56" t="s">
        <v>8623</v>
      </c>
      <c r="K170" s="56" t="s">
        <v>8624</v>
      </c>
      <c r="L170" s="49" t="s">
        <v>1746</v>
      </c>
      <c r="M170" s="117"/>
      <c r="N170" s="35" t="s">
        <v>364</v>
      </c>
      <c r="O170" s="203" t="s">
        <v>1952</v>
      </c>
      <c r="P170" s="216" t="s">
        <v>1954</v>
      </c>
      <c r="Q170" s="443">
        <v>0</v>
      </c>
      <c r="R170" s="47"/>
      <c r="S170" s="36">
        <v>0</v>
      </c>
      <c r="T170" s="35"/>
      <c r="U170" s="34"/>
      <c r="V170" s="82">
        <v>0</v>
      </c>
      <c r="W170" s="55" t="s">
        <v>2688</v>
      </c>
      <c r="X170" s="55" t="s">
        <v>1898</v>
      </c>
      <c r="Y170" s="157">
        <v>0</v>
      </c>
      <c r="Z170" s="57">
        <v>3673.3871669895025</v>
      </c>
      <c r="AA170" s="55" t="s">
        <v>8625</v>
      </c>
      <c r="AB170" s="55">
        <v>17</v>
      </c>
      <c r="AC170" s="55" t="s">
        <v>2011</v>
      </c>
      <c r="AD170" s="89" t="s">
        <v>2601</v>
      </c>
      <c r="AE170" s="243">
        <v>16901.3</v>
      </c>
      <c r="AF170" s="157">
        <v>0</v>
      </c>
      <c r="AG170" s="89" t="s">
        <v>7041</v>
      </c>
      <c r="AH170" s="58" t="s">
        <v>7042</v>
      </c>
      <c r="AI170" s="58" t="s">
        <v>4827</v>
      </c>
      <c r="AJ170" s="59" t="s">
        <v>1263</v>
      </c>
      <c r="AK170" s="56">
        <v>25.966422222222221</v>
      </c>
      <c r="AL170" s="56">
        <v>-81.686322222222216</v>
      </c>
      <c r="AM170" s="60">
        <v>-123.58599999935208</v>
      </c>
      <c r="AN170" s="60">
        <v>-3671.3076388675636</v>
      </c>
      <c r="AO170" s="60">
        <v>3673.3871669895025</v>
      </c>
    </row>
    <row r="171" spans="1:41" s="290" customFormat="1" x14ac:dyDescent="0.2">
      <c r="A171" s="50" t="s">
        <v>1674</v>
      </c>
      <c r="B171" s="42" t="s">
        <v>100</v>
      </c>
      <c r="C171" s="48"/>
      <c r="D171" s="35" t="s">
        <v>578</v>
      </c>
      <c r="E171" s="34">
        <v>43170</v>
      </c>
      <c r="F171" s="347" t="s">
        <v>1685</v>
      </c>
      <c r="G171" s="347" t="s">
        <v>1909</v>
      </c>
      <c r="H171" s="344">
        <v>25.966083333333334</v>
      </c>
      <c r="I171" s="344">
        <v>-81.697516666666672</v>
      </c>
      <c r="J171" s="56" t="s">
        <v>8623</v>
      </c>
      <c r="K171" s="56" t="s">
        <v>8624</v>
      </c>
      <c r="L171" s="49" t="s">
        <v>2068</v>
      </c>
      <c r="M171" s="120"/>
      <c r="N171" s="35" t="s">
        <v>364</v>
      </c>
      <c r="O171" s="203"/>
      <c r="P171" s="216">
        <v>0</v>
      </c>
      <c r="Q171" s="443">
        <v>0</v>
      </c>
      <c r="R171" s="47"/>
      <c r="S171" s="36">
        <v>0</v>
      </c>
      <c r="T171" s="35"/>
      <c r="U171" s="34"/>
      <c r="V171" s="82">
        <v>0</v>
      </c>
      <c r="W171" s="55" t="s">
        <v>2688</v>
      </c>
      <c r="X171" s="55" t="s">
        <v>1898</v>
      </c>
      <c r="Y171" s="157">
        <v>0</v>
      </c>
      <c r="Z171" s="57">
        <v>3673.3871669895025</v>
      </c>
      <c r="AA171" s="55" t="s">
        <v>8625</v>
      </c>
      <c r="AB171" s="55">
        <v>17</v>
      </c>
      <c r="AC171" s="55" t="s">
        <v>2011</v>
      </c>
      <c r="AD171" s="89" t="s">
        <v>2601</v>
      </c>
      <c r="AE171" s="243">
        <v>16901.3</v>
      </c>
      <c r="AF171" s="157">
        <v>0</v>
      </c>
      <c r="AG171" s="89" t="s">
        <v>7041</v>
      </c>
      <c r="AH171" s="58" t="s">
        <v>7042</v>
      </c>
      <c r="AI171" s="58" t="s">
        <v>4827</v>
      </c>
      <c r="AJ171" s="59" t="s">
        <v>1263</v>
      </c>
      <c r="AK171" s="56">
        <v>25.966422222222221</v>
      </c>
      <c r="AL171" s="56">
        <v>-81.686322222222216</v>
      </c>
      <c r="AM171" s="60">
        <v>-123.58599999935208</v>
      </c>
      <c r="AN171" s="60">
        <v>-3671.3076388675636</v>
      </c>
      <c r="AO171" s="60">
        <v>3673.3871669895025</v>
      </c>
    </row>
    <row r="172" spans="1:41" s="290" customFormat="1" x14ac:dyDescent="0.2">
      <c r="A172" s="50" t="s">
        <v>1674</v>
      </c>
      <c r="B172" s="42" t="s">
        <v>100</v>
      </c>
      <c r="C172" s="48"/>
      <c r="D172" s="35" t="s">
        <v>578</v>
      </c>
      <c r="E172" s="34">
        <v>43556</v>
      </c>
      <c r="F172" s="347" t="s">
        <v>1685</v>
      </c>
      <c r="G172" s="347" t="s">
        <v>1909</v>
      </c>
      <c r="H172" s="344">
        <v>25.966083333333334</v>
      </c>
      <c r="I172" s="344">
        <v>-81.697516666666672</v>
      </c>
      <c r="J172" s="56" t="s">
        <v>8623</v>
      </c>
      <c r="K172" s="56" t="s">
        <v>8624</v>
      </c>
      <c r="L172" s="49" t="s">
        <v>2068</v>
      </c>
      <c r="M172" s="117" t="s">
        <v>2833</v>
      </c>
      <c r="N172" s="35" t="s">
        <v>364</v>
      </c>
      <c r="O172" s="203" t="s">
        <v>1969</v>
      </c>
      <c r="P172" s="216" t="s">
        <v>1969</v>
      </c>
      <c r="Q172" s="443">
        <v>0</v>
      </c>
      <c r="R172" s="47"/>
      <c r="S172" s="36">
        <v>0</v>
      </c>
      <c r="T172" s="35"/>
      <c r="U172" s="34"/>
      <c r="V172" s="82">
        <v>0</v>
      </c>
      <c r="W172" s="55" t="s">
        <v>2688</v>
      </c>
      <c r="X172" s="55" t="s">
        <v>1898</v>
      </c>
      <c r="Y172" s="157">
        <v>0</v>
      </c>
      <c r="Z172" s="57">
        <v>3673.3871669895025</v>
      </c>
      <c r="AA172" s="55" t="s">
        <v>8625</v>
      </c>
      <c r="AB172" s="55">
        <v>17</v>
      </c>
      <c r="AC172" s="55" t="s">
        <v>2011</v>
      </c>
      <c r="AD172" s="89" t="s">
        <v>2601</v>
      </c>
      <c r="AE172" s="243">
        <v>16901.3</v>
      </c>
      <c r="AF172" s="157">
        <v>0</v>
      </c>
      <c r="AG172" s="89" t="s">
        <v>7041</v>
      </c>
      <c r="AH172" s="58" t="s">
        <v>7042</v>
      </c>
      <c r="AI172" s="58" t="s">
        <v>4827</v>
      </c>
      <c r="AJ172" s="59" t="s">
        <v>1263</v>
      </c>
      <c r="AK172" s="56">
        <v>25.966422222222221</v>
      </c>
      <c r="AL172" s="56">
        <v>-81.686322222222216</v>
      </c>
      <c r="AM172" s="60">
        <v>-123.58599999935208</v>
      </c>
      <c r="AN172" s="60">
        <v>-3671.3076388675636</v>
      </c>
      <c r="AO172" s="60">
        <v>3673.3871669895025</v>
      </c>
    </row>
    <row r="173" spans="1:41" s="290" customFormat="1" x14ac:dyDescent="0.2">
      <c r="A173" s="50" t="s">
        <v>1674</v>
      </c>
      <c r="B173" s="42" t="s">
        <v>100</v>
      </c>
      <c r="C173" s="48"/>
      <c r="D173" s="35" t="s">
        <v>2865</v>
      </c>
      <c r="E173" s="34">
        <v>43860</v>
      </c>
      <c r="F173" s="347" t="s">
        <v>1685</v>
      </c>
      <c r="G173" s="347" t="s">
        <v>1909</v>
      </c>
      <c r="H173" s="344">
        <v>25.966083333333334</v>
      </c>
      <c r="I173" s="344">
        <v>-81.697516666666672</v>
      </c>
      <c r="J173" s="56" t="s">
        <v>8623</v>
      </c>
      <c r="K173" s="56" t="s">
        <v>8624</v>
      </c>
      <c r="L173" s="49" t="s">
        <v>2068</v>
      </c>
      <c r="M173" s="117" t="s">
        <v>2833</v>
      </c>
      <c r="N173" s="35" t="s">
        <v>364</v>
      </c>
      <c r="O173" s="203" t="s">
        <v>1969</v>
      </c>
      <c r="P173" s="216" t="s">
        <v>1969</v>
      </c>
      <c r="Q173" s="443">
        <v>0</v>
      </c>
      <c r="R173" s="47"/>
      <c r="S173" s="36">
        <v>0</v>
      </c>
      <c r="T173" s="35"/>
      <c r="U173" s="34"/>
      <c r="V173" s="82">
        <v>0</v>
      </c>
      <c r="W173" s="55" t="s">
        <v>2688</v>
      </c>
      <c r="X173" s="55" t="s">
        <v>1898</v>
      </c>
      <c r="Y173" s="157">
        <v>0</v>
      </c>
      <c r="Z173" s="57">
        <v>3673.3871669895025</v>
      </c>
      <c r="AA173" s="55" t="s">
        <v>8625</v>
      </c>
      <c r="AB173" s="55">
        <v>17</v>
      </c>
      <c r="AC173" s="55" t="s">
        <v>2011</v>
      </c>
      <c r="AD173" s="89" t="s">
        <v>2601</v>
      </c>
      <c r="AE173" s="243">
        <v>16901.3</v>
      </c>
      <c r="AF173" s="157">
        <v>0</v>
      </c>
      <c r="AG173" s="89" t="s">
        <v>7041</v>
      </c>
      <c r="AH173" s="58" t="s">
        <v>7042</v>
      </c>
      <c r="AI173" s="58" t="s">
        <v>4827</v>
      </c>
      <c r="AJ173" s="59" t="s">
        <v>1263</v>
      </c>
      <c r="AK173" s="56">
        <v>25.966422222222221</v>
      </c>
      <c r="AL173" s="56">
        <v>-81.686322222222216</v>
      </c>
      <c r="AM173" s="60">
        <v>-123.58599999935208</v>
      </c>
      <c r="AN173" s="60">
        <v>-3671.3076388675636</v>
      </c>
      <c r="AO173" s="60">
        <v>3673.3871669895025</v>
      </c>
    </row>
    <row r="174" spans="1:41" s="290" customFormat="1" x14ac:dyDescent="0.2">
      <c r="A174" s="50" t="s">
        <v>1674</v>
      </c>
      <c r="B174" s="42" t="s">
        <v>100</v>
      </c>
      <c r="C174" s="48"/>
      <c r="D174" s="35" t="s">
        <v>3695</v>
      </c>
      <c r="E174" s="34">
        <v>44298</v>
      </c>
      <c r="F174" s="347" t="s">
        <v>1685</v>
      </c>
      <c r="G174" s="347" t="s">
        <v>1909</v>
      </c>
      <c r="H174" s="344">
        <v>25.966083333333334</v>
      </c>
      <c r="I174" s="344">
        <v>-81.697516666666672</v>
      </c>
      <c r="J174" s="56" t="s">
        <v>8623</v>
      </c>
      <c r="K174" s="56" t="s">
        <v>8624</v>
      </c>
      <c r="L174" s="49" t="s">
        <v>2068</v>
      </c>
      <c r="M174" s="117" t="s">
        <v>2833</v>
      </c>
      <c r="N174" s="35" t="s">
        <v>364</v>
      </c>
      <c r="O174" s="240" t="s">
        <v>3839</v>
      </c>
      <c r="P174" s="216" t="s">
        <v>1969</v>
      </c>
      <c r="Q174" s="443">
        <v>0</v>
      </c>
      <c r="R174" s="47"/>
      <c r="S174" s="36">
        <v>0</v>
      </c>
      <c r="T174" s="35"/>
      <c r="U174" s="34"/>
      <c r="V174" s="82">
        <v>0</v>
      </c>
      <c r="W174" s="55" t="s">
        <v>2688</v>
      </c>
      <c r="X174" s="55" t="s">
        <v>1898</v>
      </c>
      <c r="Y174" s="157">
        <v>0</v>
      </c>
      <c r="Z174" s="57">
        <v>3673.3871669895025</v>
      </c>
      <c r="AA174" s="55" t="s">
        <v>8625</v>
      </c>
      <c r="AB174" s="55">
        <v>17</v>
      </c>
      <c r="AC174" s="55" t="s">
        <v>2011</v>
      </c>
      <c r="AD174" s="89" t="s">
        <v>2601</v>
      </c>
      <c r="AE174" s="243">
        <v>16901.3</v>
      </c>
      <c r="AF174" s="157">
        <v>0</v>
      </c>
      <c r="AG174" s="89" t="s">
        <v>7041</v>
      </c>
      <c r="AH174" s="58" t="s">
        <v>7042</v>
      </c>
      <c r="AI174" s="58" t="s">
        <v>4827</v>
      </c>
      <c r="AJ174" s="59" t="s">
        <v>1263</v>
      </c>
      <c r="AK174" s="56">
        <v>25.966422222222221</v>
      </c>
      <c r="AL174" s="56">
        <v>-81.686322222222216</v>
      </c>
      <c r="AM174" s="60">
        <v>-123.58599999935208</v>
      </c>
      <c r="AN174" s="60">
        <v>-3671.3076388675636</v>
      </c>
      <c r="AO174" s="60">
        <v>3673.3871669895025</v>
      </c>
    </row>
    <row r="175" spans="1:41" s="290" customFormat="1" x14ac:dyDescent="0.2">
      <c r="A175" s="50" t="s">
        <v>1674</v>
      </c>
      <c r="B175" s="42" t="s">
        <v>100</v>
      </c>
      <c r="C175" s="48"/>
      <c r="D175" s="35" t="s">
        <v>2865</v>
      </c>
      <c r="E175" s="34">
        <v>44298</v>
      </c>
      <c r="F175" s="347" t="s">
        <v>1685</v>
      </c>
      <c r="G175" s="347" t="s">
        <v>1909</v>
      </c>
      <c r="H175" s="344">
        <v>25.966083333333334</v>
      </c>
      <c r="I175" s="344">
        <v>-81.697516666666672</v>
      </c>
      <c r="J175" s="56" t="s">
        <v>8623</v>
      </c>
      <c r="K175" s="56" t="s">
        <v>8624</v>
      </c>
      <c r="L175" s="49" t="s">
        <v>2068</v>
      </c>
      <c r="M175" s="117" t="s">
        <v>2833</v>
      </c>
      <c r="N175" s="35" t="s">
        <v>364</v>
      </c>
      <c r="O175" s="203" t="s">
        <v>1969</v>
      </c>
      <c r="P175" s="216" t="s">
        <v>1969</v>
      </c>
      <c r="Q175" s="443">
        <v>0</v>
      </c>
      <c r="R175" s="47"/>
      <c r="S175" s="36">
        <v>0</v>
      </c>
      <c r="T175" s="35"/>
      <c r="U175" s="34"/>
      <c r="V175" s="82">
        <v>0</v>
      </c>
      <c r="W175" s="55" t="s">
        <v>2688</v>
      </c>
      <c r="X175" s="55" t="s">
        <v>1898</v>
      </c>
      <c r="Y175" s="157">
        <v>0</v>
      </c>
      <c r="Z175" s="57">
        <v>3673.3871669895025</v>
      </c>
      <c r="AA175" s="55" t="s">
        <v>8625</v>
      </c>
      <c r="AB175" s="55">
        <v>17</v>
      </c>
      <c r="AC175" s="55" t="s">
        <v>2011</v>
      </c>
      <c r="AD175" s="89" t="s">
        <v>2601</v>
      </c>
      <c r="AE175" s="243">
        <v>16901.3</v>
      </c>
      <c r="AF175" s="157">
        <v>0</v>
      </c>
      <c r="AG175" s="89" t="s">
        <v>7041</v>
      </c>
      <c r="AH175" s="58" t="s">
        <v>7042</v>
      </c>
      <c r="AI175" s="58" t="s">
        <v>4827</v>
      </c>
      <c r="AJ175" s="59" t="s">
        <v>1263</v>
      </c>
      <c r="AK175" s="56">
        <v>25.966422222222221</v>
      </c>
      <c r="AL175" s="56">
        <v>-81.686322222222216</v>
      </c>
      <c r="AM175" s="60">
        <v>-123.58599999935208</v>
      </c>
      <c r="AN175" s="60">
        <v>-3671.3076388675636</v>
      </c>
      <c r="AO175" s="60">
        <v>3673.3871669895025</v>
      </c>
    </row>
    <row r="176" spans="1:41" s="290" customFormat="1" x14ac:dyDescent="0.2">
      <c r="A176" s="50" t="s">
        <v>1674</v>
      </c>
      <c r="B176" s="42" t="s">
        <v>100</v>
      </c>
      <c r="C176" s="48"/>
      <c r="D176" s="35" t="s">
        <v>4327</v>
      </c>
      <c r="E176" s="34">
        <v>44617</v>
      </c>
      <c r="F176" s="347" t="s">
        <v>4331</v>
      </c>
      <c r="G176" s="347" t="s">
        <v>4332</v>
      </c>
      <c r="H176" s="344">
        <v>25.966049999999999</v>
      </c>
      <c r="I176" s="344">
        <v>-81.697450000000003</v>
      </c>
      <c r="J176" s="56" t="s">
        <v>8626</v>
      </c>
      <c r="K176" s="56" t="s">
        <v>7039</v>
      </c>
      <c r="L176" s="49" t="s">
        <v>2068</v>
      </c>
      <c r="M176" s="117" t="s">
        <v>2833</v>
      </c>
      <c r="N176" s="35" t="s">
        <v>364</v>
      </c>
      <c r="O176" s="240" t="s">
        <v>4334</v>
      </c>
      <c r="P176" s="216" t="s">
        <v>1969</v>
      </c>
      <c r="Q176" s="443">
        <v>0</v>
      </c>
      <c r="R176" s="47"/>
      <c r="S176" s="36">
        <v>0</v>
      </c>
      <c r="T176" s="35"/>
      <c r="U176" s="34"/>
      <c r="V176" s="82">
        <v>0</v>
      </c>
      <c r="W176" s="55" t="s">
        <v>2688</v>
      </c>
      <c r="X176" s="55" t="s">
        <v>1898</v>
      </c>
      <c r="Y176" s="157">
        <v>0</v>
      </c>
      <c r="Z176" s="57">
        <v>3651.9673787984761</v>
      </c>
      <c r="AA176" s="55" t="s">
        <v>7040</v>
      </c>
      <c r="AB176" s="55">
        <v>17</v>
      </c>
      <c r="AC176" s="55" t="s">
        <v>2011</v>
      </c>
      <c r="AD176" s="89" t="s">
        <v>2601</v>
      </c>
      <c r="AE176" s="243">
        <v>16901.3</v>
      </c>
      <c r="AF176" s="157">
        <v>0</v>
      </c>
      <c r="AG176" s="89" t="s">
        <v>7041</v>
      </c>
      <c r="AH176" s="58" t="s">
        <v>7042</v>
      </c>
      <c r="AI176" s="58" t="s">
        <v>4827</v>
      </c>
      <c r="AJ176" s="59" t="s">
        <v>1263</v>
      </c>
      <c r="AK176" s="56">
        <v>25.966422222222221</v>
      </c>
      <c r="AL176" s="56">
        <v>-81.686322222222216</v>
      </c>
      <c r="AM176" s="60">
        <v>-135.74199999975562</v>
      </c>
      <c r="AN176" s="60">
        <v>-3649.4437720348947</v>
      </c>
      <c r="AO176" s="60">
        <v>3651.9673787984761</v>
      </c>
    </row>
    <row r="177" spans="1:41" s="290" customFormat="1" x14ac:dyDescent="0.2">
      <c r="A177" s="50" t="s">
        <v>1674</v>
      </c>
      <c r="B177" s="42" t="s">
        <v>100</v>
      </c>
      <c r="C177" s="48"/>
      <c r="D177" s="35" t="s">
        <v>424</v>
      </c>
      <c r="E177" s="34">
        <v>44994</v>
      </c>
      <c r="F177" s="347" t="s">
        <v>5362</v>
      </c>
      <c r="G177" s="347" t="s">
        <v>4332</v>
      </c>
      <c r="H177" s="344">
        <v>25.966066666666666</v>
      </c>
      <c r="I177" s="344">
        <v>-81.697450000000003</v>
      </c>
      <c r="J177" s="56" t="s">
        <v>7038</v>
      </c>
      <c r="K177" s="56" t="s">
        <v>7039</v>
      </c>
      <c r="L177" s="49" t="s">
        <v>4314</v>
      </c>
      <c r="M177" s="117" t="s">
        <v>2833</v>
      </c>
      <c r="N177" s="35" t="s">
        <v>364</v>
      </c>
      <c r="O177" s="240" t="s">
        <v>5363</v>
      </c>
      <c r="P177" s="216" t="s">
        <v>1969</v>
      </c>
      <c r="Q177" s="443">
        <v>0</v>
      </c>
      <c r="R177" s="47"/>
      <c r="S177" s="36">
        <v>0</v>
      </c>
      <c r="T177" s="35" t="s">
        <v>2011</v>
      </c>
      <c r="U177" s="34"/>
      <c r="V177" s="82">
        <v>0</v>
      </c>
      <c r="W177" s="55" t="s">
        <v>2688</v>
      </c>
      <c r="X177" s="55" t="s">
        <v>1898</v>
      </c>
      <c r="Y177" s="157">
        <v>0</v>
      </c>
      <c r="Z177" s="57">
        <v>3651.746513401521</v>
      </c>
      <c r="AA177" s="55" t="s">
        <v>7040</v>
      </c>
      <c r="AB177" s="55">
        <v>17</v>
      </c>
      <c r="AC177" s="55" t="s">
        <v>2011</v>
      </c>
      <c r="AD177" s="89" t="s">
        <v>2601</v>
      </c>
      <c r="AE177" s="243">
        <v>16901.3</v>
      </c>
      <c r="AF177" s="157">
        <v>0</v>
      </c>
      <c r="AG177" s="89" t="s">
        <v>7041</v>
      </c>
      <c r="AH177" s="58" t="s">
        <v>7042</v>
      </c>
      <c r="AI177" s="58" t="s">
        <v>4827</v>
      </c>
      <c r="AJ177" s="59" t="s">
        <v>1263</v>
      </c>
      <c r="AK177" s="56">
        <v>25.966422222222221</v>
      </c>
      <c r="AL177" s="56">
        <v>-81.686322222222216</v>
      </c>
      <c r="AM177" s="60">
        <v>-129.66399999955385</v>
      </c>
      <c r="AN177" s="60">
        <v>-3649.4437720348947</v>
      </c>
      <c r="AO177" s="60">
        <v>3651.746513401521</v>
      </c>
    </row>
    <row r="178" spans="1:41" s="290" customFormat="1" x14ac:dyDescent="0.2">
      <c r="A178" s="50" t="s">
        <v>1674</v>
      </c>
      <c r="B178" s="42" t="s">
        <v>100</v>
      </c>
      <c r="C178" s="48"/>
      <c r="D178" s="35" t="s">
        <v>5508</v>
      </c>
      <c r="E178" s="34">
        <v>45332</v>
      </c>
      <c r="F178" s="347" t="s">
        <v>5362</v>
      </c>
      <c r="G178" s="347" t="s">
        <v>4332</v>
      </c>
      <c r="H178" s="344">
        <v>25.966066666666666</v>
      </c>
      <c r="I178" s="344">
        <v>-81.697450000000003</v>
      </c>
      <c r="J178" s="56" t="s">
        <v>7038</v>
      </c>
      <c r="K178" s="56" t="s">
        <v>7039</v>
      </c>
      <c r="L178" s="49" t="s">
        <v>3071</v>
      </c>
      <c r="M178" s="117" t="s">
        <v>2833</v>
      </c>
      <c r="N178" s="35" t="s">
        <v>364</v>
      </c>
      <c r="O178" s="240" t="s">
        <v>5536</v>
      </c>
      <c r="P178" s="216" t="s">
        <v>1969</v>
      </c>
      <c r="Q178" s="443">
        <v>0</v>
      </c>
      <c r="R178" s="47"/>
      <c r="S178" s="36">
        <v>0</v>
      </c>
      <c r="T178" s="35"/>
      <c r="U178" s="34"/>
      <c r="V178" s="82">
        <v>0</v>
      </c>
      <c r="W178" s="55" t="s">
        <v>2688</v>
      </c>
      <c r="X178" s="55" t="s">
        <v>1898</v>
      </c>
      <c r="Y178" s="157">
        <v>0</v>
      </c>
      <c r="Z178" s="57">
        <v>3651.746513401521</v>
      </c>
      <c r="AA178" s="55" t="s">
        <v>7040</v>
      </c>
      <c r="AB178" s="55">
        <v>17</v>
      </c>
      <c r="AC178" s="55" t="s">
        <v>2011</v>
      </c>
      <c r="AD178" s="89" t="s">
        <v>2601</v>
      </c>
      <c r="AE178" s="243">
        <v>16901.3</v>
      </c>
      <c r="AF178" s="157">
        <v>0</v>
      </c>
      <c r="AG178" s="89" t="s">
        <v>7041</v>
      </c>
      <c r="AH178" s="58" t="s">
        <v>7042</v>
      </c>
      <c r="AI178" s="58" t="s">
        <v>4827</v>
      </c>
      <c r="AJ178" s="59" t="s">
        <v>1263</v>
      </c>
      <c r="AK178" s="56">
        <v>25.966422222222221</v>
      </c>
      <c r="AL178" s="56">
        <v>-81.686322222222216</v>
      </c>
      <c r="AM178" s="60">
        <v>-129.66399999955385</v>
      </c>
      <c r="AN178" s="60">
        <v>-3649.4437720348947</v>
      </c>
      <c r="AO178" s="60">
        <v>3651.746513401521</v>
      </c>
    </row>
    <row r="179" spans="1:41" s="290" customFormat="1" x14ac:dyDescent="0.2">
      <c r="A179" s="50" t="s">
        <v>1674</v>
      </c>
      <c r="B179" s="42" t="s">
        <v>100</v>
      </c>
      <c r="C179" s="48"/>
      <c r="D179" s="35" t="s">
        <v>6273</v>
      </c>
      <c r="E179" s="34">
        <v>45746</v>
      </c>
      <c r="F179" s="347" t="s">
        <v>5362</v>
      </c>
      <c r="G179" s="347" t="s">
        <v>4332</v>
      </c>
      <c r="H179" s="344">
        <v>25.966066666666666</v>
      </c>
      <c r="I179" s="344">
        <v>-81.697450000000003</v>
      </c>
      <c r="J179" s="56" t="s">
        <v>7038</v>
      </c>
      <c r="K179" s="56" t="s">
        <v>7039</v>
      </c>
      <c r="L179" s="49" t="s">
        <v>3071</v>
      </c>
      <c r="M179" s="117" t="s">
        <v>2833</v>
      </c>
      <c r="N179" s="35" t="s">
        <v>364</v>
      </c>
      <c r="O179" s="240" t="s">
        <v>6373</v>
      </c>
      <c r="P179" s="216" t="s">
        <v>1969</v>
      </c>
      <c r="Q179" s="443">
        <v>0</v>
      </c>
      <c r="R179" s="47"/>
      <c r="S179" s="36">
        <v>0</v>
      </c>
      <c r="T179" s="35"/>
      <c r="U179" s="34"/>
      <c r="V179" s="82">
        <v>0</v>
      </c>
      <c r="W179" s="55" t="s">
        <v>2688</v>
      </c>
      <c r="X179" s="55" t="s">
        <v>1898</v>
      </c>
      <c r="Y179" s="157">
        <v>0</v>
      </c>
      <c r="Z179" s="57">
        <v>3651.746513401521</v>
      </c>
      <c r="AA179" s="55" t="s">
        <v>7040</v>
      </c>
      <c r="AB179" s="55">
        <v>17</v>
      </c>
      <c r="AC179" s="55" t="s">
        <v>2011</v>
      </c>
      <c r="AD179" s="89" t="s">
        <v>2601</v>
      </c>
      <c r="AE179" s="243">
        <v>16901.3</v>
      </c>
      <c r="AF179" s="157">
        <v>0</v>
      </c>
      <c r="AG179" s="89" t="s">
        <v>7041</v>
      </c>
      <c r="AH179" s="58" t="s">
        <v>7042</v>
      </c>
      <c r="AI179" s="58" t="s">
        <v>4827</v>
      </c>
      <c r="AJ179" s="59" t="s">
        <v>1263</v>
      </c>
      <c r="AK179" s="56">
        <v>25.966422222222221</v>
      </c>
      <c r="AL179" s="56">
        <v>-81.686322222222216</v>
      </c>
      <c r="AM179" s="60">
        <v>-129.66399999955385</v>
      </c>
      <c r="AN179" s="60">
        <v>-3649.4437720348947</v>
      </c>
      <c r="AO179" s="60">
        <v>3651.746513401521</v>
      </c>
    </row>
    <row r="180" spans="1:41" s="290" customFormat="1" x14ac:dyDescent="0.2">
      <c r="A180" s="50" t="s">
        <v>1674</v>
      </c>
      <c r="B180" s="42" t="s">
        <v>100</v>
      </c>
      <c r="C180" s="48" t="s">
        <v>473</v>
      </c>
      <c r="D180" s="35" t="s">
        <v>8506</v>
      </c>
      <c r="E180" s="34">
        <v>46118</v>
      </c>
      <c r="F180" s="347" t="s">
        <v>5362</v>
      </c>
      <c r="G180" s="347" t="s">
        <v>4332</v>
      </c>
      <c r="H180" s="344">
        <v>25.966066666666666</v>
      </c>
      <c r="I180" s="344">
        <v>-81.697450000000003</v>
      </c>
      <c r="J180" s="56" t="s">
        <v>7038</v>
      </c>
      <c r="K180" s="56" t="s">
        <v>7039</v>
      </c>
      <c r="L180" s="49" t="s">
        <v>3071</v>
      </c>
      <c r="M180" s="117" t="s">
        <v>2833</v>
      </c>
      <c r="N180" s="35" t="s">
        <v>364</v>
      </c>
      <c r="O180" s="240" t="s">
        <v>8530</v>
      </c>
      <c r="P180" s="216" t="s">
        <v>1969</v>
      </c>
      <c r="Q180" s="443">
        <v>0</v>
      </c>
      <c r="R180" s="47"/>
      <c r="S180" s="36">
        <v>0</v>
      </c>
      <c r="T180" s="35"/>
      <c r="U180" s="34"/>
      <c r="V180" s="82">
        <v>0</v>
      </c>
      <c r="W180" s="55" t="s">
        <v>2688</v>
      </c>
      <c r="X180" s="55" t="s">
        <v>1898</v>
      </c>
      <c r="Y180" s="157">
        <v>0</v>
      </c>
      <c r="Z180" s="57">
        <v>3651.746513401521</v>
      </c>
      <c r="AA180" s="55" t="s">
        <v>7040</v>
      </c>
      <c r="AB180" s="55">
        <v>17</v>
      </c>
      <c r="AC180" s="55" t="s">
        <v>2011</v>
      </c>
      <c r="AD180" s="89" t="s">
        <v>2601</v>
      </c>
      <c r="AE180" s="243">
        <v>16901.3</v>
      </c>
      <c r="AF180" s="157">
        <v>0</v>
      </c>
      <c r="AG180" s="89" t="s">
        <v>7041</v>
      </c>
      <c r="AH180" s="58" t="s">
        <v>7042</v>
      </c>
      <c r="AI180" s="58" t="s">
        <v>4827</v>
      </c>
      <c r="AJ180" s="59" t="s">
        <v>1263</v>
      </c>
      <c r="AK180" s="56">
        <v>25.966422222222221</v>
      </c>
      <c r="AL180" s="56">
        <v>-81.686322222222216</v>
      </c>
      <c r="AM180" s="60">
        <v>-129.66399999955385</v>
      </c>
      <c r="AN180" s="60">
        <v>-3649.4437720348947</v>
      </c>
      <c r="AO180" s="60">
        <v>3651.746513401521</v>
      </c>
    </row>
    <row r="181" spans="1:41" s="290" customFormat="1" x14ac:dyDescent="0.2">
      <c r="A181" s="50" t="s">
        <v>1675</v>
      </c>
      <c r="B181" s="42" t="s">
        <v>99</v>
      </c>
      <c r="C181" s="48"/>
      <c r="D181" s="35" t="s">
        <v>578</v>
      </c>
      <c r="E181" s="34">
        <v>42836</v>
      </c>
      <c r="F181" s="347" t="s">
        <v>1686</v>
      </c>
      <c r="G181" s="347" t="s">
        <v>1908</v>
      </c>
      <c r="H181" s="344">
        <v>25.965866666666667</v>
      </c>
      <c r="I181" s="344">
        <v>-81.697366666666667</v>
      </c>
      <c r="J181" s="56" t="s">
        <v>7043</v>
      </c>
      <c r="K181" s="56" t="s">
        <v>7044</v>
      </c>
      <c r="L181" s="49" t="s">
        <v>1746</v>
      </c>
      <c r="M181" s="117"/>
      <c r="N181" s="35" t="s">
        <v>364</v>
      </c>
      <c r="O181" s="203" t="s">
        <v>1950</v>
      </c>
      <c r="P181" s="216" t="s">
        <v>1951</v>
      </c>
      <c r="Q181" s="443">
        <v>0</v>
      </c>
      <c r="R181" s="47"/>
      <c r="S181" s="36">
        <v>0</v>
      </c>
      <c r="T181" s="35"/>
      <c r="U181" s="34"/>
      <c r="V181" s="82">
        <v>0</v>
      </c>
      <c r="W181" s="55" t="s">
        <v>2688</v>
      </c>
      <c r="X181" s="55" t="s">
        <v>1898</v>
      </c>
      <c r="Y181" s="157">
        <v>0</v>
      </c>
      <c r="Z181" s="57">
        <v>3644.8222135545116</v>
      </c>
      <c r="AA181" s="55" t="s">
        <v>7045</v>
      </c>
      <c r="AB181" s="55">
        <v>18</v>
      </c>
      <c r="AC181" s="55" t="s">
        <v>2011</v>
      </c>
      <c r="AD181" s="89" t="s">
        <v>2601</v>
      </c>
      <c r="AE181" s="243">
        <v>16901.400000000001</v>
      </c>
      <c r="AF181" s="157">
        <v>0</v>
      </c>
      <c r="AG181" s="89" t="s">
        <v>7046</v>
      </c>
      <c r="AH181" s="58" t="s">
        <v>1687</v>
      </c>
      <c r="AI181" s="58" t="s">
        <v>7047</v>
      </c>
      <c r="AJ181" s="59" t="s">
        <v>1260</v>
      </c>
      <c r="AK181" s="56">
        <v>25.966669444444445</v>
      </c>
      <c r="AL181" s="56">
        <v>-81.686288888888896</v>
      </c>
      <c r="AM181" s="60">
        <v>-292.75700000021743</v>
      </c>
      <c r="AN181" s="60">
        <v>-3633.0458719057324</v>
      </c>
      <c r="AO181" s="60">
        <v>3644.8222135545116</v>
      </c>
    </row>
    <row r="182" spans="1:41" s="290" customFormat="1" x14ac:dyDescent="0.2">
      <c r="A182" s="50" t="s">
        <v>1675</v>
      </c>
      <c r="B182" s="42" t="s">
        <v>99</v>
      </c>
      <c r="C182" s="48"/>
      <c r="D182" s="35" t="s">
        <v>578</v>
      </c>
      <c r="E182" s="34">
        <v>43170</v>
      </c>
      <c r="F182" s="347" t="s">
        <v>1686</v>
      </c>
      <c r="G182" s="347" t="s">
        <v>1908</v>
      </c>
      <c r="H182" s="344">
        <v>25.965866666666667</v>
      </c>
      <c r="I182" s="344">
        <v>-81.697366666666667</v>
      </c>
      <c r="J182" s="56" t="s">
        <v>7043</v>
      </c>
      <c r="K182" s="56" t="s">
        <v>7044</v>
      </c>
      <c r="L182" s="49" t="s">
        <v>2249</v>
      </c>
      <c r="M182" s="120"/>
      <c r="N182" s="35" t="s">
        <v>364</v>
      </c>
      <c r="O182" s="203" t="s">
        <v>1969</v>
      </c>
      <c r="P182" s="216" t="s">
        <v>1969</v>
      </c>
      <c r="Q182" s="443">
        <v>0</v>
      </c>
      <c r="R182" s="47"/>
      <c r="S182" s="36">
        <v>0</v>
      </c>
      <c r="T182" s="35"/>
      <c r="U182" s="34"/>
      <c r="V182" s="82">
        <v>0</v>
      </c>
      <c r="W182" s="55" t="s">
        <v>2688</v>
      </c>
      <c r="X182" s="55" t="s">
        <v>1898</v>
      </c>
      <c r="Y182" s="157">
        <v>0</v>
      </c>
      <c r="Z182" s="57">
        <v>3644.8222135545116</v>
      </c>
      <c r="AA182" s="55" t="s">
        <v>7045</v>
      </c>
      <c r="AB182" s="55">
        <v>18</v>
      </c>
      <c r="AC182" s="55" t="s">
        <v>2011</v>
      </c>
      <c r="AD182" s="89" t="s">
        <v>2601</v>
      </c>
      <c r="AE182" s="243">
        <v>16901.400000000001</v>
      </c>
      <c r="AF182" s="157">
        <v>0</v>
      </c>
      <c r="AG182" s="89" t="s">
        <v>7046</v>
      </c>
      <c r="AH182" s="58" t="s">
        <v>1687</v>
      </c>
      <c r="AI182" s="58" t="s">
        <v>7047</v>
      </c>
      <c r="AJ182" s="59" t="s">
        <v>1260</v>
      </c>
      <c r="AK182" s="56">
        <v>25.966669444444445</v>
      </c>
      <c r="AL182" s="56">
        <v>-81.686288888888896</v>
      </c>
      <c r="AM182" s="60">
        <v>-292.75700000021743</v>
      </c>
      <c r="AN182" s="60">
        <v>-3633.0458719057324</v>
      </c>
      <c r="AO182" s="60">
        <v>3644.8222135545116</v>
      </c>
    </row>
    <row r="183" spans="1:41" s="290" customFormat="1" x14ac:dyDescent="0.2">
      <c r="A183" s="50" t="s">
        <v>1675</v>
      </c>
      <c r="B183" s="42" t="s">
        <v>99</v>
      </c>
      <c r="C183" s="48"/>
      <c r="D183" s="35" t="s">
        <v>578</v>
      </c>
      <c r="E183" s="34">
        <v>43556</v>
      </c>
      <c r="F183" s="347" t="s">
        <v>1686</v>
      </c>
      <c r="G183" s="347" t="s">
        <v>1908</v>
      </c>
      <c r="H183" s="344">
        <v>25.965866666666667</v>
      </c>
      <c r="I183" s="344">
        <v>-81.697366666666667</v>
      </c>
      <c r="J183" s="56" t="s">
        <v>7043</v>
      </c>
      <c r="K183" s="56" t="s">
        <v>7044</v>
      </c>
      <c r="L183" s="49" t="s">
        <v>3311</v>
      </c>
      <c r="M183" s="117" t="s">
        <v>2833</v>
      </c>
      <c r="N183" s="35" t="s">
        <v>427</v>
      </c>
      <c r="O183" s="203" t="s">
        <v>1969</v>
      </c>
      <c r="P183" s="216" t="s">
        <v>1969</v>
      </c>
      <c r="Q183" s="443">
        <v>0</v>
      </c>
      <c r="R183" s="47"/>
      <c r="S183" s="36">
        <v>0</v>
      </c>
      <c r="T183" s="35"/>
      <c r="U183" s="34"/>
      <c r="V183" s="82" t="s">
        <v>1969</v>
      </c>
      <c r="W183" s="55" t="s">
        <v>2688</v>
      </c>
      <c r="X183" s="55" t="s">
        <v>1898</v>
      </c>
      <c r="Y183" s="157" t="s">
        <v>427</v>
      </c>
      <c r="Z183" s="57">
        <v>3644.8222135545116</v>
      </c>
      <c r="AA183" s="55" t="s">
        <v>8627</v>
      </c>
      <c r="AB183" s="55">
        <v>18</v>
      </c>
      <c r="AC183" s="55" t="s">
        <v>2011</v>
      </c>
      <c r="AD183" s="89" t="s">
        <v>2601</v>
      </c>
      <c r="AE183" s="243">
        <v>16901.400000000001</v>
      </c>
      <c r="AF183" s="157">
        <v>0</v>
      </c>
      <c r="AG183" s="89" t="s">
        <v>7046</v>
      </c>
      <c r="AH183" s="58" t="s">
        <v>1687</v>
      </c>
      <c r="AI183" s="58" t="s">
        <v>7047</v>
      </c>
      <c r="AJ183" s="59" t="s">
        <v>1260</v>
      </c>
      <c r="AK183" s="56">
        <v>25.966669444444445</v>
      </c>
      <c r="AL183" s="56">
        <v>-81.686288888888896</v>
      </c>
      <c r="AM183" s="60">
        <v>-292.75700000021743</v>
      </c>
      <c r="AN183" s="60">
        <v>-3633.0458719057324</v>
      </c>
      <c r="AO183" s="60">
        <v>3644.8222135545116</v>
      </c>
    </row>
    <row r="184" spans="1:41" s="290" customFormat="1" x14ac:dyDescent="0.2">
      <c r="A184" s="50" t="s">
        <v>1675</v>
      </c>
      <c r="B184" s="42" t="s">
        <v>99</v>
      </c>
      <c r="C184" s="48"/>
      <c r="D184" s="35" t="s">
        <v>2865</v>
      </c>
      <c r="E184" s="34">
        <v>43844</v>
      </c>
      <c r="F184" s="347" t="s">
        <v>1686</v>
      </c>
      <c r="G184" s="347" t="s">
        <v>1908</v>
      </c>
      <c r="H184" s="344">
        <v>25.965866666666667</v>
      </c>
      <c r="I184" s="344">
        <v>-81.697366666666667</v>
      </c>
      <c r="J184" s="56" t="s">
        <v>7043</v>
      </c>
      <c r="K184" s="56" t="s">
        <v>7044</v>
      </c>
      <c r="L184" s="49" t="s">
        <v>2868</v>
      </c>
      <c r="M184" s="117" t="s">
        <v>2833</v>
      </c>
      <c r="N184" s="35" t="s">
        <v>364</v>
      </c>
      <c r="O184" s="203" t="s">
        <v>1969</v>
      </c>
      <c r="P184" s="216" t="s">
        <v>1969</v>
      </c>
      <c r="Q184" s="443">
        <v>0</v>
      </c>
      <c r="R184" s="47"/>
      <c r="S184" s="36">
        <v>0</v>
      </c>
      <c r="T184" s="35"/>
      <c r="U184" s="34"/>
      <c r="V184" s="82">
        <v>0</v>
      </c>
      <c r="W184" s="55" t="s">
        <v>2688</v>
      </c>
      <c r="X184" s="55" t="s">
        <v>1898</v>
      </c>
      <c r="Y184" s="157">
        <v>0</v>
      </c>
      <c r="Z184" s="57">
        <v>3644.8222135545116</v>
      </c>
      <c r="AA184" s="55" t="s">
        <v>7045</v>
      </c>
      <c r="AB184" s="55">
        <v>18</v>
      </c>
      <c r="AC184" s="55" t="s">
        <v>2011</v>
      </c>
      <c r="AD184" s="89" t="s">
        <v>2601</v>
      </c>
      <c r="AE184" s="243">
        <v>16901.400000000001</v>
      </c>
      <c r="AF184" s="157">
        <v>0</v>
      </c>
      <c r="AG184" s="89" t="s">
        <v>7046</v>
      </c>
      <c r="AH184" s="58" t="s">
        <v>1687</v>
      </c>
      <c r="AI184" s="58" t="s">
        <v>7047</v>
      </c>
      <c r="AJ184" s="59" t="s">
        <v>1260</v>
      </c>
      <c r="AK184" s="56">
        <v>25.966669444444445</v>
      </c>
      <c r="AL184" s="56">
        <v>-81.686288888888896</v>
      </c>
      <c r="AM184" s="60">
        <v>-292.75700000021743</v>
      </c>
      <c r="AN184" s="60">
        <v>-3633.0458719057324</v>
      </c>
      <c r="AO184" s="60">
        <v>3644.8222135545116</v>
      </c>
    </row>
    <row r="185" spans="1:41" s="290" customFormat="1" x14ac:dyDescent="0.2">
      <c r="A185" s="50" t="s">
        <v>1675</v>
      </c>
      <c r="B185" s="42" t="s">
        <v>99</v>
      </c>
      <c r="C185" s="48"/>
      <c r="D185" s="35" t="s">
        <v>3695</v>
      </c>
      <c r="E185" s="34">
        <v>44298</v>
      </c>
      <c r="F185" s="347" t="s">
        <v>1686</v>
      </c>
      <c r="G185" s="347" t="s">
        <v>1908</v>
      </c>
      <c r="H185" s="344">
        <v>25.965866666666667</v>
      </c>
      <c r="I185" s="344">
        <v>-81.697366666666667</v>
      </c>
      <c r="J185" s="56" t="s">
        <v>7043</v>
      </c>
      <c r="K185" s="56" t="s">
        <v>7044</v>
      </c>
      <c r="L185" s="49" t="s">
        <v>3848</v>
      </c>
      <c r="M185" s="117" t="s">
        <v>2833</v>
      </c>
      <c r="N185" s="35" t="s">
        <v>387</v>
      </c>
      <c r="O185" s="240" t="s">
        <v>3840</v>
      </c>
      <c r="P185" s="216" t="s">
        <v>1969</v>
      </c>
      <c r="Q185" s="443">
        <v>0</v>
      </c>
      <c r="R185" s="47"/>
      <c r="S185" s="36">
        <v>0</v>
      </c>
      <c r="T185" s="35"/>
      <c r="U185" s="34"/>
      <c r="V185" s="82">
        <v>0</v>
      </c>
      <c r="W185" s="55" t="s">
        <v>2688</v>
      </c>
      <c r="X185" s="55" t="s">
        <v>1898</v>
      </c>
      <c r="Y185" s="157" t="s">
        <v>387</v>
      </c>
      <c r="Z185" s="57">
        <v>3644.8222135545116</v>
      </c>
      <c r="AA185" s="55" t="s">
        <v>8628</v>
      </c>
      <c r="AB185" s="55">
        <v>18</v>
      </c>
      <c r="AC185" s="55" t="s">
        <v>2011</v>
      </c>
      <c r="AD185" s="89" t="s">
        <v>2601</v>
      </c>
      <c r="AE185" s="243">
        <v>16901.400000000001</v>
      </c>
      <c r="AF185" s="157">
        <v>0</v>
      </c>
      <c r="AG185" s="89" t="s">
        <v>7046</v>
      </c>
      <c r="AH185" s="58" t="s">
        <v>1687</v>
      </c>
      <c r="AI185" s="58" t="s">
        <v>7047</v>
      </c>
      <c r="AJ185" s="59" t="s">
        <v>1260</v>
      </c>
      <c r="AK185" s="56">
        <v>25.966669444444445</v>
      </c>
      <c r="AL185" s="56">
        <v>-81.686288888888896</v>
      </c>
      <c r="AM185" s="60">
        <v>-292.75700000021743</v>
      </c>
      <c r="AN185" s="60">
        <v>-3633.0458719057324</v>
      </c>
      <c r="AO185" s="60">
        <v>3644.8222135545116</v>
      </c>
    </row>
    <row r="186" spans="1:41" s="290" customFormat="1" ht="25.5" x14ac:dyDescent="0.2">
      <c r="A186" s="50" t="s">
        <v>1675</v>
      </c>
      <c r="B186" s="42" t="s">
        <v>99</v>
      </c>
      <c r="C186" s="48"/>
      <c r="D186" s="35" t="s">
        <v>4327</v>
      </c>
      <c r="E186" s="34">
        <v>44617</v>
      </c>
      <c r="F186" s="347" t="s">
        <v>1686</v>
      </c>
      <c r="G186" s="347" t="s">
        <v>1908</v>
      </c>
      <c r="H186" s="344">
        <v>25.965866666666667</v>
      </c>
      <c r="I186" s="344">
        <v>-81.697366666666667</v>
      </c>
      <c r="J186" s="56" t="s">
        <v>7043</v>
      </c>
      <c r="K186" s="56" t="s">
        <v>7044</v>
      </c>
      <c r="L186" s="49" t="s">
        <v>4335</v>
      </c>
      <c r="M186" s="117" t="s">
        <v>2833</v>
      </c>
      <c r="N186" s="35" t="s">
        <v>387</v>
      </c>
      <c r="O186" s="240" t="s">
        <v>4336</v>
      </c>
      <c r="P186" s="216">
        <v>0</v>
      </c>
      <c r="Q186" s="443">
        <v>0</v>
      </c>
      <c r="R186" s="47"/>
      <c r="S186" s="36">
        <v>0</v>
      </c>
      <c r="T186" s="35"/>
      <c r="U186" s="34"/>
      <c r="V186" s="82">
        <v>0</v>
      </c>
      <c r="W186" s="55" t="s">
        <v>2688</v>
      </c>
      <c r="X186" s="55" t="s">
        <v>1898</v>
      </c>
      <c r="Y186" s="157" t="s">
        <v>387</v>
      </c>
      <c r="Z186" s="57">
        <v>3644.8222135545116</v>
      </c>
      <c r="AA186" s="55" t="s">
        <v>8628</v>
      </c>
      <c r="AB186" s="55">
        <v>18</v>
      </c>
      <c r="AC186" s="55" t="s">
        <v>2011</v>
      </c>
      <c r="AD186" s="89" t="s">
        <v>2601</v>
      </c>
      <c r="AE186" s="243">
        <v>16901.400000000001</v>
      </c>
      <c r="AF186" s="157">
        <v>0</v>
      </c>
      <c r="AG186" s="89" t="s">
        <v>7046</v>
      </c>
      <c r="AH186" s="58" t="s">
        <v>1687</v>
      </c>
      <c r="AI186" s="58" t="s">
        <v>7047</v>
      </c>
      <c r="AJ186" s="59" t="s">
        <v>1260</v>
      </c>
      <c r="AK186" s="56">
        <v>25.966669444444445</v>
      </c>
      <c r="AL186" s="56">
        <v>-81.686288888888896</v>
      </c>
      <c r="AM186" s="60">
        <v>-292.75700000021743</v>
      </c>
      <c r="AN186" s="60">
        <v>-3633.0458719057324</v>
      </c>
      <c r="AO186" s="60">
        <v>3644.8222135545116</v>
      </c>
    </row>
    <row r="187" spans="1:41" s="290" customFormat="1" x14ac:dyDescent="0.2">
      <c r="A187" s="50" t="s">
        <v>1675</v>
      </c>
      <c r="B187" s="42" t="s">
        <v>99</v>
      </c>
      <c r="C187" s="48"/>
      <c r="D187" s="35" t="s">
        <v>424</v>
      </c>
      <c r="E187" s="34">
        <v>44994</v>
      </c>
      <c r="F187" s="347" t="s">
        <v>1686</v>
      </c>
      <c r="G187" s="347" t="s">
        <v>1908</v>
      </c>
      <c r="H187" s="344">
        <v>25.965866666666667</v>
      </c>
      <c r="I187" s="344">
        <v>-81.697366666666667</v>
      </c>
      <c r="J187" s="56" t="s">
        <v>7043</v>
      </c>
      <c r="K187" s="56" t="s">
        <v>7044</v>
      </c>
      <c r="L187" s="49" t="s">
        <v>4670</v>
      </c>
      <c r="M187" s="117" t="s">
        <v>2833</v>
      </c>
      <c r="N187" s="35" t="s">
        <v>364</v>
      </c>
      <c r="O187" s="240" t="s">
        <v>5364</v>
      </c>
      <c r="P187" s="216">
        <v>0</v>
      </c>
      <c r="Q187" s="443">
        <v>0</v>
      </c>
      <c r="R187" s="47"/>
      <c r="S187" s="36">
        <v>0</v>
      </c>
      <c r="T187" s="35" t="s">
        <v>2011</v>
      </c>
      <c r="U187" s="34"/>
      <c r="V187" s="82">
        <v>0</v>
      </c>
      <c r="W187" s="55" t="s">
        <v>2688</v>
      </c>
      <c r="X187" s="55" t="s">
        <v>1898</v>
      </c>
      <c r="Y187" s="157">
        <v>0</v>
      </c>
      <c r="Z187" s="57">
        <v>3644.8222135545116</v>
      </c>
      <c r="AA187" s="55" t="s">
        <v>7045</v>
      </c>
      <c r="AB187" s="55">
        <v>18</v>
      </c>
      <c r="AC187" s="55" t="s">
        <v>2011</v>
      </c>
      <c r="AD187" s="89" t="s">
        <v>2601</v>
      </c>
      <c r="AE187" s="243">
        <v>16901.400000000001</v>
      </c>
      <c r="AF187" s="157">
        <v>0</v>
      </c>
      <c r="AG187" s="89" t="s">
        <v>7046</v>
      </c>
      <c r="AH187" s="58" t="s">
        <v>1687</v>
      </c>
      <c r="AI187" s="58" t="s">
        <v>7047</v>
      </c>
      <c r="AJ187" s="59" t="s">
        <v>1260</v>
      </c>
      <c r="AK187" s="56">
        <v>25.966669444444445</v>
      </c>
      <c r="AL187" s="56">
        <v>-81.686288888888896</v>
      </c>
      <c r="AM187" s="60">
        <v>-292.75700000021743</v>
      </c>
      <c r="AN187" s="60">
        <v>-3633.0458719057324</v>
      </c>
      <c r="AO187" s="60">
        <v>3644.8222135545116</v>
      </c>
    </row>
    <row r="188" spans="1:41" s="290" customFormat="1" ht="25.5" x14ac:dyDescent="0.2">
      <c r="A188" s="50" t="s">
        <v>1675</v>
      </c>
      <c r="B188" s="42" t="s">
        <v>99</v>
      </c>
      <c r="C188" s="48"/>
      <c r="D188" s="35" t="s">
        <v>5508</v>
      </c>
      <c r="E188" s="34">
        <v>45332</v>
      </c>
      <c r="F188" s="347" t="s">
        <v>1686</v>
      </c>
      <c r="G188" s="347" t="s">
        <v>1908</v>
      </c>
      <c r="H188" s="344">
        <v>25.965866666666667</v>
      </c>
      <c r="I188" s="344">
        <v>-81.697366666666667</v>
      </c>
      <c r="J188" s="56" t="s">
        <v>7043</v>
      </c>
      <c r="K188" s="56" t="s">
        <v>7044</v>
      </c>
      <c r="L188" s="49" t="s">
        <v>6409</v>
      </c>
      <c r="M188" s="117" t="s">
        <v>2833</v>
      </c>
      <c r="N188" s="35" t="s">
        <v>364</v>
      </c>
      <c r="O188" s="240" t="s">
        <v>5537</v>
      </c>
      <c r="P188" s="216" t="s">
        <v>1969</v>
      </c>
      <c r="Q188" s="443">
        <v>0</v>
      </c>
      <c r="R188" s="47"/>
      <c r="S188" s="36">
        <v>0</v>
      </c>
      <c r="T188" s="35"/>
      <c r="U188" s="34"/>
      <c r="V188" s="82">
        <v>0</v>
      </c>
      <c r="W188" s="55" t="s">
        <v>2688</v>
      </c>
      <c r="X188" s="55" t="s">
        <v>1898</v>
      </c>
      <c r="Y188" s="157">
        <v>0</v>
      </c>
      <c r="Z188" s="57">
        <v>3644.8222135545116</v>
      </c>
      <c r="AA188" s="55" t="s">
        <v>7045</v>
      </c>
      <c r="AB188" s="55">
        <v>18</v>
      </c>
      <c r="AC188" s="55" t="s">
        <v>2011</v>
      </c>
      <c r="AD188" s="89" t="s">
        <v>2601</v>
      </c>
      <c r="AE188" s="243">
        <v>16901.400000000001</v>
      </c>
      <c r="AF188" s="157">
        <v>0</v>
      </c>
      <c r="AG188" s="89" t="s">
        <v>7046</v>
      </c>
      <c r="AH188" s="58" t="s">
        <v>1687</v>
      </c>
      <c r="AI188" s="58" t="s">
        <v>7047</v>
      </c>
      <c r="AJ188" s="59" t="s">
        <v>1260</v>
      </c>
      <c r="AK188" s="56">
        <v>25.966669444444445</v>
      </c>
      <c r="AL188" s="56">
        <v>-81.686288888888896</v>
      </c>
      <c r="AM188" s="60">
        <v>-292.75700000021743</v>
      </c>
      <c r="AN188" s="60">
        <v>-3633.0458719057324</v>
      </c>
      <c r="AO188" s="60">
        <v>3644.8222135545116</v>
      </c>
    </row>
    <row r="189" spans="1:41" s="290" customFormat="1" ht="25.5" x14ac:dyDescent="0.2">
      <c r="A189" s="50" t="s">
        <v>1675</v>
      </c>
      <c r="B189" s="42" t="s">
        <v>99</v>
      </c>
      <c r="C189" s="48"/>
      <c r="D189" s="35" t="s">
        <v>6273</v>
      </c>
      <c r="E189" s="34">
        <v>45746</v>
      </c>
      <c r="F189" s="347" t="s">
        <v>1686</v>
      </c>
      <c r="G189" s="347" t="s">
        <v>1908</v>
      </c>
      <c r="H189" s="344">
        <v>25.965866666666667</v>
      </c>
      <c r="I189" s="344">
        <v>-81.697366666666667</v>
      </c>
      <c r="J189" s="56" t="s">
        <v>7043</v>
      </c>
      <c r="K189" s="56" t="s">
        <v>7044</v>
      </c>
      <c r="L189" s="49" t="s">
        <v>6409</v>
      </c>
      <c r="M189" s="117" t="s">
        <v>2833</v>
      </c>
      <c r="N189" s="35" t="s">
        <v>364</v>
      </c>
      <c r="O189" s="240" t="s">
        <v>6374</v>
      </c>
      <c r="P189" s="216" t="s">
        <v>1969</v>
      </c>
      <c r="Q189" s="443">
        <v>0</v>
      </c>
      <c r="R189" s="47"/>
      <c r="S189" s="36">
        <v>0</v>
      </c>
      <c r="T189" s="35"/>
      <c r="U189" s="34"/>
      <c r="V189" s="82">
        <v>0</v>
      </c>
      <c r="W189" s="55" t="s">
        <v>2688</v>
      </c>
      <c r="X189" s="55" t="s">
        <v>1898</v>
      </c>
      <c r="Y189" s="157">
        <v>0</v>
      </c>
      <c r="Z189" s="57">
        <v>3644.8222135545116</v>
      </c>
      <c r="AA189" s="55" t="s">
        <v>7045</v>
      </c>
      <c r="AB189" s="55">
        <v>18</v>
      </c>
      <c r="AC189" s="55" t="s">
        <v>2011</v>
      </c>
      <c r="AD189" s="89" t="s">
        <v>2601</v>
      </c>
      <c r="AE189" s="243">
        <v>16901.400000000001</v>
      </c>
      <c r="AF189" s="157">
        <v>0</v>
      </c>
      <c r="AG189" s="89" t="s">
        <v>7046</v>
      </c>
      <c r="AH189" s="58" t="s">
        <v>1687</v>
      </c>
      <c r="AI189" s="58" t="s">
        <v>7047</v>
      </c>
      <c r="AJ189" s="59" t="s">
        <v>1260</v>
      </c>
      <c r="AK189" s="56">
        <v>25.966669444444445</v>
      </c>
      <c r="AL189" s="56">
        <v>-81.686288888888896</v>
      </c>
      <c r="AM189" s="60">
        <v>-292.75700000021743</v>
      </c>
      <c r="AN189" s="60">
        <v>-3633.0458719057324</v>
      </c>
      <c r="AO189" s="60">
        <v>3644.8222135545116</v>
      </c>
    </row>
    <row r="190" spans="1:41" s="290" customFormat="1" ht="25.5" x14ac:dyDescent="0.2">
      <c r="A190" s="50" t="s">
        <v>1675</v>
      </c>
      <c r="B190" s="42" t="s">
        <v>99</v>
      </c>
      <c r="C190" s="48" t="s">
        <v>473</v>
      </c>
      <c r="D190" s="35" t="s">
        <v>8506</v>
      </c>
      <c r="E190" s="34">
        <v>46118</v>
      </c>
      <c r="F190" s="347" t="s">
        <v>1686</v>
      </c>
      <c r="G190" s="347" t="s">
        <v>1908</v>
      </c>
      <c r="H190" s="344">
        <v>25.965866666666667</v>
      </c>
      <c r="I190" s="344">
        <v>-81.697366666666667</v>
      </c>
      <c r="J190" s="56" t="s">
        <v>7043</v>
      </c>
      <c r="K190" s="56" t="s">
        <v>7044</v>
      </c>
      <c r="L190" s="49" t="s">
        <v>6409</v>
      </c>
      <c r="M190" s="117" t="s">
        <v>2833</v>
      </c>
      <c r="N190" s="35" t="s">
        <v>364</v>
      </c>
      <c r="O190" s="240" t="s">
        <v>8531</v>
      </c>
      <c r="P190" s="216" t="s">
        <v>1969</v>
      </c>
      <c r="Q190" s="443">
        <v>0</v>
      </c>
      <c r="R190" s="47"/>
      <c r="S190" s="36">
        <v>0</v>
      </c>
      <c r="T190" s="35"/>
      <c r="U190" s="34"/>
      <c r="V190" s="82">
        <v>0</v>
      </c>
      <c r="W190" s="55" t="s">
        <v>2688</v>
      </c>
      <c r="X190" s="55" t="s">
        <v>1898</v>
      </c>
      <c r="Y190" s="157">
        <v>0</v>
      </c>
      <c r="Z190" s="57">
        <v>3644.8222135545116</v>
      </c>
      <c r="AA190" s="55" t="s">
        <v>7045</v>
      </c>
      <c r="AB190" s="55">
        <v>18</v>
      </c>
      <c r="AC190" s="55" t="s">
        <v>2011</v>
      </c>
      <c r="AD190" s="89" t="s">
        <v>2601</v>
      </c>
      <c r="AE190" s="243">
        <v>16901.400000000001</v>
      </c>
      <c r="AF190" s="157">
        <v>0</v>
      </c>
      <c r="AG190" s="89" t="s">
        <v>7046</v>
      </c>
      <c r="AH190" s="58" t="s">
        <v>1687</v>
      </c>
      <c r="AI190" s="58" t="s">
        <v>7047</v>
      </c>
      <c r="AJ190" s="59" t="s">
        <v>1260</v>
      </c>
      <c r="AK190" s="56">
        <v>25.966669444444445</v>
      </c>
      <c r="AL190" s="56">
        <v>-81.686288888888896</v>
      </c>
      <c r="AM190" s="60">
        <v>-292.75700000021743</v>
      </c>
      <c r="AN190" s="60">
        <v>-3633.0458719057324</v>
      </c>
      <c r="AO190" s="60">
        <v>3644.8222135545116</v>
      </c>
    </row>
    <row r="191" spans="1:41" s="290" customFormat="1" x14ac:dyDescent="0.2">
      <c r="A191" s="50" t="s">
        <v>1677</v>
      </c>
      <c r="B191" s="42" t="s">
        <v>103</v>
      </c>
      <c r="C191" s="48"/>
      <c r="D191" s="35" t="s">
        <v>578</v>
      </c>
      <c r="E191" s="34">
        <v>42837</v>
      </c>
      <c r="F191" s="347" t="s">
        <v>1687</v>
      </c>
      <c r="G191" s="347" t="s">
        <v>1688</v>
      </c>
      <c r="H191" s="344">
        <v>25.966666666666665</v>
      </c>
      <c r="I191" s="344">
        <v>-81.686350000000004</v>
      </c>
      <c r="J191" s="56" t="s">
        <v>8629</v>
      </c>
      <c r="K191" s="56" t="s">
        <v>8630</v>
      </c>
      <c r="L191" s="49" t="s">
        <v>1961</v>
      </c>
      <c r="M191" s="120"/>
      <c r="N191" s="35" t="s">
        <v>427</v>
      </c>
      <c r="O191" s="203" t="s">
        <v>1957</v>
      </c>
      <c r="P191" s="216" t="s">
        <v>1958</v>
      </c>
      <c r="Q191" s="443">
        <v>0</v>
      </c>
      <c r="R191" s="47"/>
      <c r="S191" s="36">
        <v>0</v>
      </c>
      <c r="T191" s="35"/>
      <c r="U191" s="34">
        <v>2017</v>
      </c>
      <c r="V191" s="82" t="s">
        <v>1969</v>
      </c>
      <c r="W191" s="55" t="s">
        <v>2688</v>
      </c>
      <c r="X191" s="55" t="s">
        <v>1898</v>
      </c>
      <c r="Y191" s="157" t="s">
        <v>427</v>
      </c>
      <c r="Z191" s="57">
        <v>3600.9342895454615</v>
      </c>
      <c r="AA191" s="55" t="s">
        <v>8631</v>
      </c>
      <c r="AB191" s="55">
        <v>19</v>
      </c>
      <c r="AC191" s="55" t="s">
        <v>2011</v>
      </c>
      <c r="AD191" s="89" t="s">
        <v>2601</v>
      </c>
      <c r="AE191" s="243">
        <v>16901.5</v>
      </c>
      <c r="AF191" s="157">
        <v>0</v>
      </c>
      <c r="AG191" s="89" t="s">
        <v>7050</v>
      </c>
      <c r="AH191" s="58" t="s">
        <v>7051</v>
      </c>
      <c r="AI191" s="58" t="s">
        <v>7052</v>
      </c>
      <c r="AJ191" s="59" t="s">
        <v>1257</v>
      </c>
      <c r="AK191" s="56">
        <v>25.965938888888889</v>
      </c>
      <c r="AL191" s="56">
        <v>-81.697299999999998</v>
      </c>
      <c r="AM191" s="60">
        <v>265.40599999930947</v>
      </c>
      <c r="AN191" s="60">
        <v>3591.1401271446712</v>
      </c>
      <c r="AO191" s="60">
        <v>3600.9342895454615</v>
      </c>
    </row>
    <row r="192" spans="1:41" s="290" customFormat="1" x14ac:dyDescent="0.2">
      <c r="A192" s="50" t="s">
        <v>1677</v>
      </c>
      <c r="B192" s="42" t="s">
        <v>103</v>
      </c>
      <c r="C192" s="48"/>
      <c r="D192" s="35" t="s">
        <v>578</v>
      </c>
      <c r="E192" s="34">
        <v>43170</v>
      </c>
      <c r="F192" s="347" t="s">
        <v>1687</v>
      </c>
      <c r="G192" s="347" t="s">
        <v>1688</v>
      </c>
      <c r="H192" s="344">
        <v>25.966666666666665</v>
      </c>
      <c r="I192" s="344">
        <v>-81.686350000000004</v>
      </c>
      <c r="J192" s="56" t="s">
        <v>8629</v>
      </c>
      <c r="K192" s="56" t="s">
        <v>8630</v>
      </c>
      <c r="L192" s="49" t="s">
        <v>2250</v>
      </c>
      <c r="M192" s="120"/>
      <c r="N192" s="35" t="s">
        <v>448</v>
      </c>
      <c r="O192" s="203"/>
      <c r="P192" s="216">
        <v>0</v>
      </c>
      <c r="Q192" s="443">
        <v>0</v>
      </c>
      <c r="R192" s="47"/>
      <c r="S192" s="36">
        <v>0</v>
      </c>
      <c r="T192" s="35"/>
      <c r="U192" s="34">
        <v>2018</v>
      </c>
      <c r="V192" s="82" t="s">
        <v>1969</v>
      </c>
      <c r="W192" s="55" t="s">
        <v>2688</v>
      </c>
      <c r="X192" s="55" t="s">
        <v>1898</v>
      </c>
      <c r="Y192" s="157" t="s">
        <v>448</v>
      </c>
      <c r="Z192" s="57">
        <v>3600.9342895454615</v>
      </c>
      <c r="AA192" s="55" t="s">
        <v>8632</v>
      </c>
      <c r="AB192" s="55">
        <v>19</v>
      </c>
      <c r="AC192" s="55" t="s">
        <v>2011</v>
      </c>
      <c r="AD192" s="89" t="s">
        <v>2601</v>
      </c>
      <c r="AE192" s="243">
        <v>16901.5</v>
      </c>
      <c r="AF192" s="157">
        <v>0</v>
      </c>
      <c r="AG192" s="89" t="s">
        <v>7050</v>
      </c>
      <c r="AH192" s="58" t="s">
        <v>7051</v>
      </c>
      <c r="AI192" s="58" t="s">
        <v>7052</v>
      </c>
      <c r="AJ192" s="59" t="s">
        <v>1257</v>
      </c>
      <c r="AK192" s="56">
        <v>25.965938888888889</v>
      </c>
      <c r="AL192" s="56">
        <v>-81.697299999999998</v>
      </c>
      <c r="AM192" s="60">
        <v>265.40599999930947</v>
      </c>
      <c r="AN192" s="60">
        <v>3591.1401271446712</v>
      </c>
      <c r="AO192" s="60">
        <v>3600.9342895454615</v>
      </c>
    </row>
    <row r="193" spans="1:41" s="290" customFormat="1" x14ac:dyDescent="0.2">
      <c r="A193" s="50" t="s">
        <v>1677</v>
      </c>
      <c r="B193" s="42" t="s">
        <v>103</v>
      </c>
      <c r="C193" s="48"/>
      <c r="D193" s="35" t="s">
        <v>578</v>
      </c>
      <c r="E193" s="34">
        <v>43556</v>
      </c>
      <c r="F193" s="347" t="s">
        <v>1687</v>
      </c>
      <c r="G193" s="347" t="s">
        <v>1688</v>
      </c>
      <c r="H193" s="344">
        <v>25.966666666666665</v>
      </c>
      <c r="I193" s="344">
        <v>-81.686350000000004</v>
      </c>
      <c r="J193" s="56" t="s">
        <v>8629</v>
      </c>
      <c r="K193" s="56" t="s">
        <v>8630</v>
      </c>
      <c r="L193" s="49" t="s">
        <v>2244</v>
      </c>
      <c r="M193" s="117"/>
      <c r="N193" s="35" t="s">
        <v>448</v>
      </c>
      <c r="O193" s="203"/>
      <c r="P193" s="216">
        <v>0</v>
      </c>
      <c r="Q193" s="443">
        <v>0</v>
      </c>
      <c r="R193" s="47"/>
      <c r="S193" s="36">
        <v>0</v>
      </c>
      <c r="T193" s="35"/>
      <c r="U193" s="34"/>
      <c r="V193" s="82" t="s">
        <v>1969</v>
      </c>
      <c r="W193" s="55" t="s">
        <v>2688</v>
      </c>
      <c r="X193" s="55" t="s">
        <v>1898</v>
      </c>
      <c r="Y193" s="157" t="s">
        <v>448</v>
      </c>
      <c r="Z193" s="57">
        <v>3600.9342895454615</v>
      </c>
      <c r="AA193" s="55" t="s">
        <v>8632</v>
      </c>
      <c r="AB193" s="55">
        <v>19</v>
      </c>
      <c r="AC193" s="55" t="s">
        <v>2011</v>
      </c>
      <c r="AD193" s="89" t="s">
        <v>2601</v>
      </c>
      <c r="AE193" s="243">
        <v>16901.5</v>
      </c>
      <c r="AF193" s="157">
        <v>0</v>
      </c>
      <c r="AG193" s="89" t="s">
        <v>7050</v>
      </c>
      <c r="AH193" s="58" t="s">
        <v>7051</v>
      </c>
      <c r="AI193" s="58" t="s">
        <v>7052</v>
      </c>
      <c r="AJ193" s="59" t="s">
        <v>1257</v>
      </c>
      <c r="AK193" s="56">
        <v>25.965938888888889</v>
      </c>
      <c r="AL193" s="56">
        <v>-81.697299999999998</v>
      </c>
      <c r="AM193" s="60">
        <v>265.40599999930947</v>
      </c>
      <c r="AN193" s="60">
        <v>3591.1401271446712</v>
      </c>
      <c r="AO193" s="60">
        <v>3600.9342895454615</v>
      </c>
    </row>
    <row r="194" spans="1:41" s="290" customFormat="1" ht="76.5" x14ac:dyDescent="0.2">
      <c r="A194" s="50" t="s">
        <v>1677</v>
      </c>
      <c r="B194" s="42" t="s">
        <v>103</v>
      </c>
      <c r="C194" s="48"/>
      <c r="D194" s="35" t="s">
        <v>2865</v>
      </c>
      <c r="E194" s="34">
        <v>43854</v>
      </c>
      <c r="F194" s="347" t="s">
        <v>1687</v>
      </c>
      <c r="G194" s="347" t="s">
        <v>1688</v>
      </c>
      <c r="H194" s="344">
        <v>25.966666666666665</v>
      </c>
      <c r="I194" s="344">
        <v>-81.686350000000004</v>
      </c>
      <c r="J194" s="56" t="s">
        <v>8629</v>
      </c>
      <c r="K194" s="56" t="s">
        <v>8630</v>
      </c>
      <c r="L194" s="49" t="s">
        <v>3100</v>
      </c>
      <c r="M194" s="117" t="s">
        <v>2833</v>
      </c>
      <c r="N194" s="35" t="s">
        <v>427</v>
      </c>
      <c r="O194" s="207" t="s">
        <v>3254</v>
      </c>
      <c r="P194" s="216">
        <v>0</v>
      </c>
      <c r="Q194" s="443">
        <v>0</v>
      </c>
      <c r="R194" s="47"/>
      <c r="S194" s="36">
        <v>0</v>
      </c>
      <c r="T194" s="35"/>
      <c r="U194" s="34">
        <v>2020</v>
      </c>
      <c r="V194" s="82" t="s">
        <v>1969</v>
      </c>
      <c r="W194" s="55" t="s">
        <v>2688</v>
      </c>
      <c r="X194" s="55" t="s">
        <v>1898</v>
      </c>
      <c r="Y194" s="157" t="s">
        <v>427</v>
      </c>
      <c r="Z194" s="57">
        <v>3600.9342895454615</v>
      </c>
      <c r="AA194" s="55" t="s">
        <v>8631</v>
      </c>
      <c r="AB194" s="55">
        <v>19</v>
      </c>
      <c r="AC194" s="55" t="s">
        <v>2011</v>
      </c>
      <c r="AD194" s="89" t="s">
        <v>2601</v>
      </c>
      <c r="AE194" s="243">
        <v>16901.5</v>
      </c>
      <c r="AF194" s="157">
        <v>0</v>
      </c>
      <c r="AG194" s="89" t="s">
        <v>7050</v>
      </c>
      <c r="AH194" s="58" t="s">
        <v>7051</v>
      </c>
      <c r="AI194" s="58" t="s">
        <v>7052</v>
      </c>
      <c r="AJ194" s="59" t="s">
        <v>1257</v>
      </c>
      <c r="AK194" s="56">
        <v>25.965938888888889</v>
      </c>
      <c r="AL194" s="56">
        <v>-81.697299999999998</v>
      </c>
      <c r="AM194" s="60">
        <v>265.40599999930947</v>
      </c>
      <c r="AN194" s="60">
        <v>3591.1401271446712</v>
      </c>
      <c r="AO194" s="60">
        <v>3600.9342895454615</v>
      </c>
    </row>
    <row r="195" spans="1:41" s="290" customFormat="1" ht="76.5" x14ac:dyDescent="0.2">
      <c r="A195" s="50" t="s">
        <v>1677</v>
      </c>
      <c r="B195" s="42" t="s">
        <v>103</v>
      </c>
      <c r="C195" s="48"/>
      <c r="D195" s="35" t="s">
        <v>3695</v>
      </c>
      <c r="E195" s="34">
        <v>44307</v>
      </c>
      <c r="F195" s="347" t="s">
        <v>1687</v>
      </c>
      <c r="G195" s="347" t="s">
        <v>1688</v>
      </c>
      <c r="H195" s="344">
        <v>25.966666666666665</v>
      </c>
      <c r="I195" s="344">
        <v>-81.686350000000004</v>
      </c>
      <c r="J195" s="56" t="s">
        <v>8629</v>
      </c>
      <c r="K195" s="56" t="s">
        <v>8630</v>
      </c>
      <c r="L195" s="49" t="s">
        <v>3841</v>
      </c>
      <c r="M195" s="117" t="s">
        <v>2833</v>
      </c>
      <c r="N195" s="35" t="s">
        <v>427</v>
      </c>
      <c r="O195" s="207" t="s">
        <v>3842</v>
      </c>
      <c r="P195" s="216">
        <v>0</v>
      </c>
      <c r="Q195" s="443">
        <v>0</v>
      </c>
      <c r="R195" s="47"/>
      <c r="S195" s="36">
        <v>0</v>
      </c>
      <c r="T195" s="35"/>
      <c r="U195" s="34"/>
      <c r="V195" s="82" t="s">
        <v>1969</v>
      </c>
      <c r="W195" s="55" t="s">
        <v>2688</v>
      </c>
      <c r="X195" s="55" t="s">
        <v>1898</v>
      </c>
      <c r="Y195" s="157" t="s">
        <v>427</v>
      </c>
      <c r="Z195" s="57">
        <v>3600.9342895454615</v>
      </c>
      <c r="AA195" s="55" t="s">
        <v>8631</v>
      </c>
      <c r="AB195" s="55">
        <v>19</v>
      </c>
      <c r="AC195" s="55" t="s">
        <v>2011</v>
      </c>
      <c r="AD195" s="89" t="s">
        <v>2601</v>
      </c>
      <c r="AE195" s="243">
        <v>16901.5</v>
      </c>
      <c r="AF195" s="157">
        <v>0</v>
      </c>
      <c r="AG195" s="89" t="s">
        <v>7050</v>
      </c>
      <c r="AH195" s="58" t="s">
        <v>7051</v>
      </c>
      <c r="AI195" s="58" t="s">
        <v>7052</v>
      </c>
      <c r="AJ195" s="59" t="s">
        <v>1257</v>
      </c>
      <c r="AK195" s="56">
        <v>25.965938888888889</v>
      </c>
      <c r="AL195" s="56">
        <v>-81.697299999999998</v>
      </c>
      <c r="AM195" s="60">
        <v>265.40599999930947</v>
      </c>
      <c r="AN195" s="60">
        <v>3591.1401271446712</v>
      </c>
      <c r="AO195" s="60">
        <v>3600.9342895454615</v>
      </c>
    </row>
    <row r="196" spans="1:41" s="290" customFormat="1" ht="76.5" x14ac:dyDescent="0.2">
      <c r="A196" s="50" t="s">
        <v>1677</v>
      </c>
      <c r="B196" s="42" t="s">
        <v>103</v>
      </c>
      <c r="C196" s="48"/>
      <c r="D196" s="35" t="s">
        <v>3695</v>
      </c>
      <c r="E196" s="34">
        <v>44617</v>
      </c>
      <c r="F196" s="347" t="s">
        <v>4344</v>
      </c>
      <c r="G196" s="347" t="s">
        <v>1688</v>
      </c>
      <c r="H196" s="344">
        <v>25.966699999999999</v>
      </c>
      <c r="I196" s="344">
        <v>-81.686350000000004</v>
      </c>
      <c r="J196" s="56" t="s">
        <v>8633</v>
      </c>
      <c r="K196" s="56" t="s">
        <v>8630</v>
      </c>
      <c r="L196" s="226" t="s">
        <v>3841</v>
      </c>
      <c r="M196" s="117" t="s">
        <v>2833</v>
      </c>
      <c r="N196" s="35" t="s">
        <v>427</v>
      </c>
      <c r="O196" s="207" t="s">
        <v>4337</v>
      </c>
      <c r="P196" s="216" t="s">
        <v>4338</v>
      </c>
      <c r="Q196" s="443">
        <v>0</v>
      </c>
      <c r="R196" s="47"/>
      <c r="S196" s="36">
        <v>0</v>
      </c>
      <c r="T196" s="35"/>
      <c r="U196" s="34"/>
      <c r="V196" s="82" t="s">
        <v>1969</v>
      </c>
      <c r="W196" s="55" t="s">
        <v>2688</v>
      </c>
      <c r="X196" s="55" t="s">
        <v>1898</v>
      </c>
      <c r="Y196" s="157" t="s">
        <v>427</v>
      </c>
      <c r="Z196" s="57">
        <v>3601.8506460752205</v>
      </c>
      <c r="AA196" s="55" t="s">
        <v>8634</v>
      </c>
      <c r="AB196" s="55">
        <v>19</v>
      </c>
      <c r="AC196" s="55" t="s">
        <v>2011</v>
      </c>
      <c r="AD196" s="89" t="s">
        <v>2601</v>
      </c>
      <c r="AE196" s="243">
        <v>16901.5</v>
      </c>
      <c r="AF196" s="157">
        <v>0</v>
      </c>
      <c r="AG196" s="89" t="s">
        <v>7050</v>
      </c>
      <c r="AH196" s="58" t="s">
        <v>7051</v>
      </c>
      <c r="AI196" s="58" t="s">
        <v>7052</v>
      </c>
      <c r="AJ196" s="59" t="s">
        <v>1257</v>
      </c>
      <c r="AK196" s="56">
        <v>25.965938888888889</v>
      </c>
      <c r="AL196" s="56">
        <v>-81.697299999999998</v>
      </c>
      <c r="AM196" s="60">
        <v>277.56199999971301</v>
      </c>
      <c r="AN196" s="60">
        <v>3591.1401271446712</v>
      </c>
      <c r="AO196" s="60">
        <v>3601.8506460752205</v>
      </c>
    </row>
    <row r="197" spans="1:41" s="378" customFormat="1" ht="99" customHeight="1" x14ac:dyDescent="0.2">
      <c r="A197" s="50" t="s">
        <v>1677</v>
      </c>
      <c r="B197" s="42" t="s">
        <v>103</v>
      </c>
      <c r="C197" s="48"/>
      <c r="D197" s="35" t="s">
        <v>3695</v>
      </c>
      <c r="E197" s="34">
        <v>44617</v>
      </c>
      <c r="F197" s="347" t="s">
        <v>4344</v>
      </c>
      <c r="G197" s="347" t="s">
        <v>1688</v>
      </c>
      <c r="H197" s="344">
        <v>25.966699999999999</v>
      </c>
      <c r="I197" s="344">
        <v>-81.686350000000004</v>
      </c>
      <c r="J197" s="56" t="s">
        <v>8633</v>
      </c>
      <c r="K197" s="56" t="s">
        <v>8630</v>
      </c>
      <c r="L197" s="49" t="s">
        <v>3841</v>
      </c>
      <c r="M197" s="117" t="s">
        <v>2833</v>
      </c>
      <c r="N197" s="35" t="s">
        <v>427</v>
      </c>
      <c r="O197" s="207" t="s">
        <v>4337</v>
      </c>
      <c r="P197" s="216" t="s">
        <v>4338</v>
      </c>
      <c r="Q197" s="443">
        <v>0</v>
      </c>
      <c r="R197" s="47"/>
      <c r="S197" s="36">
        <v>0</v>
      </c>
      <c r="T197" s="35"/>
      <c r="U197" s="34"/>
      <c r="V197" s="82" t="s">
        <v>1969</v>
      </c>
      <c r="W197" s="55" t="s">
        <v>2688</v>
      </c>
      <c r="X197" s="55" t="s">
        <v>1898</v>
      </c>
      <c r="Y197" s="157" t="s">
        <v>427</v>
      </c>
      <c r="Z197" s="57">
        <v>3601.8506460752205</v>
      </c>
      <c r="AA197" s="55" t="s">
        <v>8634</v>
      </c>
      <c r="AB197" s="55">
        <v>19</v>
      </c>
      <c r="AC197" s="55" t="s">
        <v>2011</v>
      </c>
      <c r="AD197" s="89" t="s">
        <v>2601</v>
      </c>
      <c r="AE197" s="243">
        <v>16901.5</v>
      </c>
      <c r="AF197" s="157">
        <v>0</v>
      </c>
      <c r="AG197" s="89" t="s">
        <v>7050</v>
      </c>
      <c r="AH197" s="58" t="s">
        <v>7051</v>
      </c>
      <c r="AI197" s="58" t="s">
        <v>7052</v>
      </c>
      <c r="AJ197" s="59" t="s">
        <v>1257</v>
      </c>
      <c r="AK197" s="56">
        <v>25.965938888888889</v>
      </c>
      <c r="AL197" s="56">
        <v>-81.697299999999998</v>
      </c>
      <c r="AM197" s="60">
        <v>277.56199999971301</v>
      </c>
      <c r="AN197" s="60">
        <v>3591.1401271446712</v>
      </c>
      <c r="AO197" s="60">
        <v>3601.8506460752205</v>
      </c>
    </row>
    <row r="198" spans="1:41" s="290" customFormat="1" ht="73.5" customHeight="1" x14ac:dyDescent="0.2">
      <c r="A198" s="50" t="s">
        <v>1677</v>
      </c>
      <c r="B198" s="42" t="s">
        <v>103</v>
      </c>
      <c r="C198" s="48"/>
      <c r="D198" s="35" t="s">
        <v>5508</v>
      </c>
      <c r="E198" s="34">
        <v>45332</v>
      </c>
      <c r="F198" s="347" t="s">
        <v>5365</v>
      </c>
      <c r="G198" s="347" t="s">
        <v>4827</v>
      </c>
      <c r="H198" s="344">
        <v>25.966683333333332</v>
      </c>
      <c r="I198" s="344">
        <v>-81.68631666666667</v>
      </c>
      <c r="J198" s="56" t="s">
        <v>7048</v>
      </c>
      <c r="K198" s="56" t="s">
        <v>7049</v>
      </c>
      <c r="L198" s="49" t="s">
        <v>6448</v>
      </c>
      <c r="M198" s="117" t="s">
        <v>2833</v>
      </c>
      <c r="N198" s="35" t="s">
        <v>387</v>
      </c>
      <c r="O198" s="377" t="s">
        <v>5539</v>
      </c>
      <c r="P198" s="377" t="s">
        <v>5540</v>
      </c>
      <c r="Q198" s="443">
        <v>0</v>
      </c>
      <c r="R198" s="47"/>
      <c r="S198" s="36">
        <v>0</v>
      </c>
      <c r="T198" s="35" t="s">
        <v>2011</v>
      </c>
      <c r="U198" s="34"/>
      <c r="V198" s="82">
        <v>0</v>
      </c>
      <c r="W198" s="55" t="s">
        <v>2688</v>
      </c>
      <c r="X198" s="55" t="s">
        <v>1898</v>
      </c>
      <c r="Y198" s="157" t="s">
        <v>387</v>
      </c>
      <c r="Z198" s="57">
        <v>3612.2882902296078</v>
      </c>
      <c r="AA198" s="55" t="s">
        <v>8635</v>
      </c>
      <c r="AB198" s="55">
        <v>19</v>
      </c>
      <c r="AC198" s="55" t="s">
        <v>2011</v>
      </c>
      <c r="AD198" s="89" t="s">
        <v>2601</v>
      </c>
      <c r="AE198" s="243">
        <v>16901.5</v>
      </c>
      <c r="AF198" s="157">
        <v>0</v>
      </c>
      <c r="AG198" s="89" t="s">
        <v>7050</v>
      </c>
      <c r="AH198" s="58" t="s">
        <v>7051</v>
      </c>
      <c r="AI198" s="58" t="s">
        <v>7052</v>
      </c>
      <c r="AJ198" s="59" t="s">
        <v>1257</v>
      </c>
      <c r="AK198" s="56">
        <v>25.965938888888889</v>
      </c>
      <c r="AL198" s="56">
        <v>-81.697299999999998</v>
      </c>
      <c r="AM198" s="60">
        <v>271.48399999951124</v>
      </c>
      <c r="AN198" s="60">
        <v>3602.0720605610054</v>
      </c>
      <c r="AO198" s="60">
        <v>3612.2882902296078</v>
      </c>
    </row>
    <row r="199" spans="1:41" s="290" customFormat="1" ht="49.5" customHeight="1" x14ac:dyDescent="0.2">
      <c r="A199" s="50" t="s">
        <v>1677</v>
      </c>
      <c r="B199" s="42" t="s">
        <v>103</v>
      </c>
      <c r="C199" s="48"/>
      <c r="D199" s="35" t="s">
        <v>6273</v>
      </c>
      <c r="E199" s="34">
        <v>45746</v>
      </c>
      <c r="F199" s="347" t="s">
        <v>5365</v>
      </c>
      <c r="G199" s="347" t="s">
        <v>4827</v>
      </c>
      <c r="H199" s="344">
        <v>25.966683333333332</v>
      </c>
      <c r="I199" s="344">
        <v>-81.68631666666667</v>
      </c>
      <c r="J199" s="56" t="s">
        <v>7048</v>
      </c>
      <c r="K199" s="56" t="s">
        <v>7049</v>
      </c>
      <c r="L199" s="49" t="s">
        <v>8285</v>
      </c>
      <c r="M199" s="117" t="s">
        <v>2833</v>
      </c>
      <c r="N199" s="35" t="s">
        <v>387</v>
      </c>
      <c r="O199" s="377" t="s">
        <v>6375</v>
      </c>
      <c r="P199" s="377" t="s">
        <v>6376</v>
      </c>
      <c r="Q199" s="443">
        <v>0</v>
      </c>
      <c r="R199" s="47"/>
      <c r="S199" s="36">
        <v>0</v>
      </c>
      <c r="T199" s="35"/>
      <c r="U199" s="34"/>
      <c r="V199" s="82">
        <v>0</v>
      </c>
      <c r="W199" s="55" t="s">
        <v>2688</v>
      </c>
      <c r="X199" s="55" t="s">
        <v>1898</v>
      </c>
      <c r="Y199" s="157" t="s">
        <v>387</v>
      </c>
      <c r="Z199" s="57">
        <v>3612.2882902296078</v>
      </c>
      <c r="AA199" s="55" t="s">
        <v>8635</v>
      </c>
      <c r="AB199" s="55">
        <v>19</v>
      </c>
      <c r="AC199" s="55" t="s">
        <v>2011</v>
      </c>
      <c r="AD199" s="89" t="s">
        <v>2601</v>
      </c>
      <c r="AE199" s="243">
        <v>16901.5</v>
      </c>
      <c r="AF199" s="157">
        <v>0</v>
      </c>
      <c r="AG199" s="89" t="s">
        <v>7050</v>
      </c>
      <c r="AH199" s="58" t="s">
        <v>7051</v>
      </c>
      <c r="AI199" s="58" t="s">
        <v>7052</v>
      </c>
      <c r="AJ199" s="59" t="s">
        <v>1257</v>
      </c>
      <c r="AK199" s="56">
        <v>25.965938888888889</v>
      </c>
      <c r="AL199" s="56">
        <v>-81.697299999999998</v>
      </c>
      <c r="AM199" s="60">
        <v>271.48399999951124</v>
      </c>
      <c r="AN199" s="60">
        <v>3602.0720605610054</v>
      </c>
      <c r="AO199" s="60">
        <v>3612.2882902296078</v>
      </c>
    </row>
    <row r="200" spans="1:41" s="290" customFormat="1" ht="49.5" customHeight="1" x14ac:dyDescent="0.2">
      <c r="A200" s="50" t="s">
        <v>1677</v>
      </c>
      <c r="B200" s="42" t="s">
        <v>103</v>
      </c>
      <c r="C200" s="48" t="s">
        <v>473</v>
      </c>
      <c r="D200" s="35" t="s">
        <v>8506</v>
      </c>
      <c r="E200" s="34">
        <v>46118</v>
      </c>
      <c r="F200" s="347" t="s">
        <v>5365</v>
      </c>
      <c r="G200" s="347" t="s">
        <v>4827</v>
      </c>
      <c r="H200" s="344">
        <v>25.966683333333332</v>
      </c>
      <c r="I200" s="344">
        <v>-81.68631666666667</v>
      </c>
      <c r="J200" s="56" t="s">
        <v>7048</v>
      </c>
      <c r="K200" s="56" t="s">
        <v>7049</v>
      </c>
      <c r="L200" s="49" t="s">
        <v>8532</v>
      </c>
      <c r="M200" s="117" t="s">
        <v>2833</v>
      </c>
      <c r="N200" s="35" t="s">
        <v>427</v>
      </c>
      <c r="O200" s="377" t="s">
        <v>6375</v>
      </c>
      <c r="P200" s="443" t="s">
        <v>1969</v>
      </c>
      <c r="Q200" s="443">
        <v>0</v>
      </c>
      <c r="R200" s="47"/>
      <c r="S200" s="36">
        <v>0</v>
      </c>
      <c r="T200" s="35" t="s">
        <v>3310</v>
      </c>
      <c r="U200" s="34" t="s">
        <v>8520</v>
      </c>
      <c r="V200" s="82" t="s">
        <v>1969</v>
      </c>
      <c r="W200" s="55" t="s">
        <v>2688</v>
      </c>
      <c r="X200" s="55" t="s">
        <v>1898</v>
      </c>
      <c r="Y200" s="157" t="s">
        <v>427</v>
      </c>
      <c r="Z200" s="57">
        <v>3612.2882902296078</v>
      </c>
      <c r="AA200" s="55" t="s">
        <v>8558</v>
      </c>
      <c r="AB200" s="55">
        <v>19</v>
      </c>
      <c r="AC200" s="55" t="s">
        <v>2011</v>
      </c>
      <c r="AD200" s="89" t="s">
        <v>2601</v>
      </c>
      <c r="AE200" s="243">
        <v>16901.5</v>
      </c>
      <c r="AF200" s="157">
        <v>0</v>
      </c>
      <c r="AG200" s="89" t="s">
        <v>7050</v>
      </c>
      <c r="AH200" s="58" t="s">
        <v>7051</v>
      </c>
      <c r="AI200" s="58" t="s">
        <v>7052</v>
      </c>
      <c r="AJ200" s="59" t="s">
        <v>1257</v>
      </c>
      <c r="AK200" s="56">
        <v>25.965938888888889</v>
      </c>
      <c r="AL200" s="56">
        <v>-81.697299999999998</v>
      </c>
      <c r="AM200" s="60">
        <v>271.48399999951124</v>
      </c>
      <c r="AN200" s="60">
        <v>3602.0720605610054</v>
      </c>
      <c r="AO200" s="60">
        <v>3612.2882902296078</v>
      </c>
    </row>
    <row r="201" spans="1:41" s="290" customFormat="1" x14ac:dyDescent="0.2">
      <c r="A201" s="50" t="s">
        <v>1678</v>
      </c>
      <c r="B201" s="42" t="s">
        <v>102</v>
      </c>
      <c r="C201" s="48"/>
      <c r="D201" s="35" t="s">
        <v>578</v>
      </c>
      <c r="E201" s="34">
        <v>42838</v>
      </c>
      <c r="F201" s="347" t="s">
        <v>1689</v>
      </c>
      <c r="G201" s="347" t="s">
        <v>1690</v>
      </c>
      <c r="H201" s="344">
        <v>25.9665</v>
      </c>
      <c r="I201" s="344">
        <v>-81.686433333333326</v>
      </c>
      <c r="J201" s="56" t="s">
        <v>8636</v>
      </c>
      <c r="K201" s="56" t="s">
        <v>8637</v>
      </c>
      <c r="L201" s="49" t="s">
        <v>1804</v>
      </c>
      <c r="M201" s="120"/>
      <c r="N201" s="35" t="s">
        <v>364</v>
      </c>
      <c r="O201" s="203" t="s">
        <v>1955</v>
      </c>
      <c r="P201" s="216" t="s">
        <v>1956</v>
      </c>
      <c r="Q201" s="443">
        <v>0</v>
      </c>
      <c r="R201" s="47"/>
      <c r="S201" s="36">
        <v>0</v>
      </c>
      <c r="T201" s="35"/>
      <c r="U201" s="34"/>
      <c r="V201" s="82">
        <v>0</v>
      </c>
      <c r="W201" s="55" t="s">
        <v>2688</v>
      </c>
      <c r="X201" s="55" t="s">
        <v>1898</v>
      </c>
      <c r="Y201" s="157">
        <v>0</v>
      </c>
      <c r="Z201" s="57">
        <v>3609.3746224421379</v>
      </c>
      <c r="AA201" s="55" t="s">
        <v>8638</v>
      </c>
      <c r="AB201" s="55">
        <v>20</v>
      </c>
      <c r="AC201" s="55" t="s">
        <v>2011</v>
      </c>
      <c r="AD201" s="89" t="s">
        <v>2601</v>
      </c>
      <c r="AE201" s="243">
        <v>16901.599999999999</v>
      </c>
      <c r="AF201" s="157" t="s">
        <v>3901</v>
      </c>
      <c r="AG201" s="89" t="s">
        <v>7056</v>
      </c>
      <c r="AH201" s="58" t="s">
        <v>7057</v>
      </c>
      <c r="AI201" s="58" t="s">
        <v>7058</v>
      </c>
      <c r="AJ201" s="59" t="s">
        <v>1254</v>
      </c>
      <c r="AK201" s="56">
        <v>25.966113888888888</v>
      </c>
      <c r="AL201" s="56">
        <v>-81.697430555555556</v>
      </c>
      <c r="AM201" s="60">
        <v>140.80700000035563</v>
      </c>
      <c r="AN201" s="60">
        <v>3606.6270328216951</v>
      </c>
      <c r="AO201" s="60">
        <v>3609.3746224421379</v>
      </c>
    </row>
    <row r="202" spans="1:41" s="290" customFormat="1" x14ac:dyDescent="0.2">
      <c r="A202" s="50" t="s">
        <v>1678</v>
      </c>
      <c r="B202" s="42" t="s">
        <v>102</v>
      </c>
      <c r="C202" s="48"/>
      <c r="D202" s="35" t="s">
        <v>578</v>
      </c>
      <c r="E202" s="34">
        <v>43160</v>
      </c>
      <c r="F202" s="347" t="s">
        <v>1689</v>
      </c>
      <c r="G202" s="347" t="s">
        <v>1690</v>
      </c>
      <c r="H202" s="344">
        <v>25.9665</v>
      </c>
      <c r="I202" s="344">
        <v>-81.686433333333326</v>
      </c>
      <c r="J202" s="56" t="s">
        <v>8636</v>
      </c>
      <c r="K202" s="56" t="s">
        <v>8637</v>
      </c>
      <c r="L202" s="49" t="s">
        <v>2068</v>
      </c>
      <c r="M202" s="120"/>
      <c r="N202" s="35" t="s">
        <v>364</v>
      </c>
      <c r="O202" s="203"/>
      <c r="P202" s="216">
        <v>0</v>
      </c>
      <c r="Q202" s="443">
        <v>0</v>
      </c>
      <c r="R202" s="47"/>
      <c r="S202" s="36">
        <v>0</v>
      </c>
      <c r="T202" s="35"/>
      <c r="U202" s="34"/>
      <c r="V202" s="82">
        <v>0</v>
      </c>
      <c r="W202" s="55" t="s">
        <v>2688</v>
      </c>
      <c r="X202" s="55" t="s">
        <v>1898</v>
      </c>
      <c r="Y202" s="157">
        <v>0</v>
      </c>
      <c r="Z202" s="57">
        <v>3609.3746224421379</v>
      </c>
      <c r="AA202" s="55" t="s">
        <v>8638</v>
      </c>
      <c r="AB202" s="55">
        <v>20</v>
      </c>
      <c r="AC202" s="55" t="s">
        <v>2011</v>
      </c>
      <c r="AD202" s="89" t="s">
        <v>2601</v>
      </c>
      <c r="AE202" s="243">
        <v>16901.599999999999</v>
      </c>
      <c r="AF202" s="157" t="s">
        <v>3901</v>
      </c>
      <c r="AG202" s="89" t="s">
        <v>7056</v>
      </c>
      <c r="AH202" s="58" t="s">
        <v>7057</v>
      </c>
      <c r="AI202" s="58" t="s">
        <v>7058</v>
      </c>
      <c r="AJ202" s="59" t="s">
        <v>1254</v>
      </c>
      <c r="AK202" s="56">
        <v>25.966113888888888</v>
      </c>
      <c r="AL202" s="56">
        <v>-81.697430555555556</v>
      </c>
      <c r="AM202" s="60">
        <v>140.80700000035563</v>
      </c>
      <c r="AN202" s="60">
        <v>3606.6270328216951</v>
      </c>
      <c r="AO202" s="60">
        <v>3609.3746224421379</v>
      </c>
    </row>
    <row r="203" spans="1:41" s="290" customFormat="1" ht="25.5" x14ac:dyDescent="0.2">
      <c r="A203" s="50" t="s">
        <v>1678</v>
      </c>
      <c r="B203" s="42" t="s">
        <v>102</v>
      </c>
      <c r="C203" s="48"/>
      <c r="D203" s="35" t="s">
        <v>578</v>
      </c>
      <c r="E203" s="34">
        <v>43556</v>
      </c>
      <c r="F203" s="347" t="s">
        <v>1689</v>
      </c>
      <c r="G203" s="347" t="s">
        <v>1690</v>
      </c>
      <c r="H203" s="344">
        <v>25.9665</v>
      </c>
      <c r="I203" s="344">
        <v>-81.686433333333326</v>
      </c>
      <c r="J203" s="56" t="s">
        <v>8636</v>
      </c>
      <c r="K203" s="56" t="s">
        <v>8637</v>
      </c>
      <c r="L203" s="49" t="s">
        <v>2770</v>
      </c>
      <c r="M203" s="117" t="s">
        <v>2833</v>
      </c>
      <c r="N203" s="35" t="s">
        <v>364</v>
      </c>
      <c r="O203" s="203" t="s">
        <v>1969</v>
      </c>
      <c r="P203" s="216" t="s">
        <v>1969</v>
      </c>
      <c r="Q203" s="443">
        <v>0</v>
      </c>
      <c r="R203" s="47"/>
      <c r="S203" s="36">
        <v>0</v>
      </c>
      <c r="T203" s="35"/>
      <c r="U203" s="34"/>
      <c r="V203" s="82">
        <v>0</v>
      </c>
      <c r="W203" s="55" t="s">
        <v>2688</v>
      </c>
      <c r="X203" s="55" t="s">
        <v>1898</v>
      </c>
      <c r="Y203" s="157">
        <v>0</v>
      </c>
      <c r="Z203" s="57">
        <v>3609.3746224421379</v>
      </c>
      <c r="AA203" s="55" t="s">
        <v>8638</v>
      </c>
      <c r="AB203" s="55">
        <v>20</v>
      </c>
      <c r="AC203" s="55" t="s">
        <v>2011</v>
      </c>
      <c r="AD203" s="89" t="s">
        <v>2601</v>
      </c>
      <c r="AE203" s="243">
        <v>16901.599999999999</v>
      </c>
      <c r="AF203" s="157" t="s">
        <v>3901</v>
      </c>
      <c r="AG203" s="89" t="s">
        <v>7056</v>
      </c>
      <c r="AH203" s="58" t="s">
        <v>7057</v>
      </c>
      <c r="AI203" s="58" t="s">
        <v>7058</v>
      </c>
      <c r="AJ203" s="59" t="s">
        <v>1254</v>
      </c>
      <c r="AK203" s="56">
        <v>25.966113888888888</v>
      </c>
      <c r="AL203" s="56">
        <v>-81.697430555555556</v>
      </c>
      <c r="AM203" s="60">
        <v>140.80700000035563</v>
      </c>
      <c r="AN203" s="60">
        <v>3606.6270328216951</v>
      </c>
      <c r="AO203" s="60">
        <v>3609.3746224421379</v>
      </c>
    </row>
    <row r="204" spans="1:41" s="290" customFormat="1" ht="25.5" x14ac:dyDescent="0.2">
      <c r="A204" s="50" t="s">
        <v>1678</v>
      </c>
      <c r="B204" s="42" t="s">
        <v>102</v>
      </c>
      <c r="C204" s="48"/>
      <c r="D204" s="35" t="s">
        <v>2865</v>
      </c>
      <c r="E204" s="34">
        <v>43854</v>
      </c>
      <c r="F204" s="347" t="s">
        <v>1689</v>
      </c>
      <c r="G204" s="347" t="s">
        <v>1690</v>
      </c>
      <c r="H204" s="344">
        <v>25.9665</v>
      </c>
      <c r="I204" s="344">
        <v>-81.686433333333326</v>
      </c>
      <c r="J204" s="56" t="s">
        <v>8636</v>
      </c>
      <c r="K204" s="56" t="s">
        <v>8637</v>
      </c>
      <c r="L204" s="49" t="s">
        <v>2770</v>
      </c>
      <c r="M204" s="117" t="s">
        <v>2833</v>
      </c>
      <c r="N204" s="35" t="s">
        <v>364</v>
      </c>
      <c r="O204" s="203" t="s">
        <v>1969</v>
      </c>
      <c r="P204" s="216" t="s">
        <v>1969</v>
      </c>
      <c r="Q204" s="443">
        <v>0</v>
      </c>
      <c r="R204" s="47"/>
      <c r="S204" s="36">
        <v>0</v>
      </c>
      <c r="T204" s="35"/>
      <c r="U204" s="34"/>
      <c r="V204" s="82">
        <v>0</v>
      </c>
      <c r="W204" s="55" t="s">
        <v>2688</v>
      </c>
      <c r="X204" s="55" t="s">
        <v>1898</v>
      </c>
      <c r="Y204" s="157">
        <v>0</v>
      </c>
      <c r="Z204" s="57">
        <v>3609.3746224421379</v>
      </c>
      <c r="AA204" s="55" t="s">
        <v>8638</v>
      </c>
      <c r="AB204" s="55">
        <v>20</v>
      </c>
      <c r="AC204" s="55" t="s">
        <v>2011</v>
      </c>
      <c r="AD204" s="89" t="s">
        <v>2601</v>
      </c>
      <c r="AE204" s="243">
        <v>16901.599999999999</v>
      </c>
      <c r="AF204" s="157" t="s">
        <v>3901</v>
      </c>
      <c r="AG204" s="89" t="s">
        <v>7056</v>
      </c>
      <c r="AH204" s="58" t="s">
        <v>7057</v>
      </c>
      <c r="AI204" s="58" t="s">
        <v>7058</v>
      </c>
      <c r="AJ204" s="59" t="s">
        <v>1254</v>
      </c>
      <c r="AK204" s="56">
        <v>25.966113888888888</v>
      </c>
      <c r="AL204" s="56">
        <v>-81.697430555555556</v>
      </c>
      <c r="AM204" s="60">
        <v>140.80700000035563</v>
      </c>
      <c r="AN204" s="60">
        <v>3606.6270328216951</v>
      </c>
      <c r="AO204" s="60">
        <v>3609.3746224421379</v>
      </c>
    </row>
    <row r="205" spans="1:41" s="290" customFormat="1" x14ac:dyDescent="0.2">
      <c r="A205" s="50" t="s">
        <v>1678</v>
      </c>
      <c r="B205" s="42" t="s">
        <v>102</v>
      </c>
      <c r="C205" s="48"/>
      <c r="D205" s="35" t="s">
        <v>3695</v>
      </c>
      <c r="E205" s="34">
        <v>44298</v>
      </c>
      <c r="F205" s="347" t="s">
        <v>1689</v>
      </c>
      <c r="G205" s="347" t="s">
        <v>1690</v>
      </c>
      <c r="H205" s="344">
        <v>25.9665</v>
      </c>
      <c r="I205" s="344">
        <v>-81.686433333333326</v>
      </c>
      <c r="J205" s="56" t="s">
        <v>8636</v>
      </c>
      <c r="K205" s="56" t="s">
        <v>8637</v>
      </c>
      <c r="L205" s="49" t="s">
        <v>3843</v>
      </c>
      <c r="M205" s="117" t="s">
        <v>2833</v>
      </c>
      <c r="N205" s="35" t="s">
        <v>364</v>
      </c>
      <c r="O205" s="240" t="s">
        <v>3844</v>
      </c>
      <c r="P205" s="216" t="s">
        <v>1969</v>
      </c>
      <c r="Q205" s="443">
        <v>0</v>
      </c>
      <c r="R205" s="47"/>
      <c r="S205" s="36">
        <v>0</v>
      </c>
      <c r="T205" s="35"/>
      <c r="U205" s="34"/>
      <c r="V205" s="82">
        <v>0</v>
      </c>
      <c r="W205" s="55" t="s">
        <v>2688</v>
      </c>
      <c r="X205" s="55" t="s">
        <v>1898</v>
      </c>
      <c r="Y205" s="157">
        <v>0</v>
      </c>
      <c r="Z205" s="57">
        <v>3609.3746224421379</v>
      </c>
      <c r="AA205" s="55" t="s">
        <v>8638</v>
      </c>
      <c r="AB205" s="55">
        <v>20</v>
      </c>
      <c r="AC205" s="55" t="s">
        <v>2011</v>
      </c>
      <c r="AD205" s="89" t="s">
        <v>2601</v>
      </c>
      <c r="AE205" s="243">
        <v>16901.599999999999</v>
      </c>
      <c r="AF205" s="157" t="s">
        <v>3901</v>
      </c>
      <c r="AG205" s="89" t="s">
        <v>7056</v>
      </c>
      <c r="AH205" s="58" t="s">
        <v>7057</v>
      </c>
      <c r="AI205" s="58" t="s">
        <v>7058</v>
      </c>
      <c r="AJ205" s="59" t="s">
        <v>1254</v>
      </c>
      <c r="AK205" s="56">
        <v>25.966113888888888</v>
      </c>
      <c r="AL205" s="56">
        <v>-81.697430555555556</v>
      </c>
      <c r="AM205" s="60">
        <v>140.80700000035563</v>
      </c>
      <c r="AN205" s="60">
        <v>3606.6270328216951</v>
      </c>
      <c r="AO205" s="60">
        <v>3609.3746224421379</v>
      </c>
    </row>
    <row r="206" spans="1:41" s="290" customFormat="1" x14ac:dyDescent="0.2">
      <c r="A206" s="50" t="s">
        <v>1678</v>
      </c>
      <c r="B206" s="42" t="s">
        <v>102</v>
      </c>
      <c r="C206" s="48"/>
      <c r="D206" s="35" t="s">
        <v>4327</v>
      </c>
      <c r="E206" s="34">
        <v>44617</v>
      </c>
      <c r="F206" s="347" t="s">
        <v>4345</v>
      </c>
      <c r="G206" s="347" t="s">
        <v>4346</v>
      </c>
      <c r="H206" s="344">
        <v>25.966450000000002</v>
      </c>
      <c r="I206" s="344">
        <v>-81.686366666666672</v>
      </c>
      <c r="J206" s="56" t="s">
        <v>8639</v>
      </c>
      <c r="K206" s="56" t="s">
        <v>8640</v>
      </c>
      <c r="L206" s="49" t="s">
        <v>4339</v>
      </c>
      <c r="M206" s="117" t="s">
        <v>2833</v>
      </c>
      <c r="N206" s="35" t="s">
        <v>387</v>
      </c>
      <c r="O206" s="240" t="s">
        <v>4340</v>
      </c>
      <c r="P206" s="216" t="s">
        <v>4341</v>
      </c>
      <c r="Q206" s="443">
        <v>0</v>
      </c>
      <c r="R206" s="47"/>
      <c r="S206" s="36">
        <v>0</v>
      </c>
      <c r="T206" s="35" t="s">
        <v>3310</v>
      </c>
      <c r="U206" s="34"/>
      <c r="V206" s="82">
        <v>0</v>
      </c>
      <c r="W206" s="55" t="s">
        <v>2688</v>
      </c>
      <c r="X206" s="55" t="s">
        <v>1898</v>
      </c>
      <c r="Y206" s="157" t="s">
        <v>387</v>
      </c>
      <c r="Z206" s="57">
        <v>3630.5606108657612</v>
      </c>
      <c r="AA206" s="55" t="s">
        <v>8641</v>
      </c>
      <c r="AB206" s="55">
        <v>20</v>
      </c>
      <c r="AC206" s="55" t="s">
        <v>2011</v>
      </c>
      <c r="AD206" s="89" t="s">
        <v>2601</v>
      </c>
      <c r="AE206" s="243">
        <v>16901.599999999999</v>
      </c>
      <c r="AF206" s="157" t="s">
        <v>3901</v>
      </c>
      <c r="AG206" s="89" t="s">
        <v>7056</v>
      </c>
      <c r="AH206" s="58" t="s">
        <v>7057</v>
      </c>
      <c r="AI206" s="58" t="s">
        <v>7058</v>
      </c>
      <c r="AJ206" s="59" t="s">
        <v>1254</v>
      </c>
      <c r="AK206" s="56">
        <v>25.966113888888888</v>
      </c>
      <c r="AL206" s="56">
        <v>-81.697430555555556</v>
      </c>
      <c r="AM206" s="60">
        <v>122.57300000104593</v>
      </c>
      <c r="AN206" s="60">
        <v>3628.4908996497034</v>
      </c>
      <c r="AO206" s="60">
        <v>3630.5606108657612</v>
      </c>
    </row>
    <row r="207" spans="1:41" s="290" customFormat="1" x14ac:dyDescent="0.2">
      <c r="A207" s="50" t="s">
        <v>1678</v>
      </c>
      <c r="B207" s="42" t="s">
        <v>102</v>
      </c>
      <c r="C207" s="48"/>
      <c r="D207" s="35" t="s">
        <v>424</v>
      </c>
      <c r="E207" s="34">
        <v>44994</v>
      </c>
      <c r="F207" s="347" t="s">
        <v>5366</v>
      </c>
      <c r="G207" s="347" t="s">
        <v>5367</v>
      </c>
      <c r="H207" s="344">
        <v>25.966483333333333</v>
      </c>
      <c r="I207" s="344">
        <v>-81.686383333333339</v>
      </c>
      <c r="J207" s="56" t="s">
        <v>7053</v>
      </c>
      <c r="K207" s="56" t="s">
        <v>7054</v>
      </c>
      <c r="L207" s="49" t="s">
        <v>3009</v>
      </c>
      <c r="M207" s="117" t="s">
        <v>2833</v>
      </c>
      <c r="N207" s="35" t="s">
        <v>364</v>
      </c>
      <c r="O207" s="240" t="s">
        <v>5368</v>
      </c>
      <c r="P207" s="216" t="s">
        <v>1969</v>
      </c>
      <c r="Q207" s="443">
        <v>0</v>
      </c>
      <c r="R207" s="47"/>
      <c r="S207" s="36">
        <v>0</v>
      </c>
      <c r="T207" s="35" t="s">
        <v>2011</v>
      </c>
      <c r="U207" s="34"/>
      <c r="V207" s="82">
        <v>0</v>
      </c>
      <c r="W207" s="55" t="s">
        <v>2688</v>
      </c>
      <c r="X207" s="55" t="s">
        <v>1898</v>
      </c>
      <c r="Y207" s="157">
        <v>0</v>
      </c>
      <c r="Z207" s="57">
        <v>3625.5291431951096</v>
      </c>
      <c r="AA207" s="55" t="s">
        <v>7055</v>
      </c>
      <c r="AB207" s="55">
        <v>20</v>
      </c>
      <c r="AC207" s="55" t="s">
        <v>2011</v>
      </c>
      <c r="AD207" s="89" t="s">
        <v>2601</v>
      </c>
      <c r="AE207" s="243">
        <v>16901.599999999999</v>
      </c>
      <c r="AF207" s="157" t="s">
        <v>3901</v>
      </c>
      <c r="AG207" s="89" t="s">
        <v>7056</v>
      </c>
      <c r="AH207" s="58" t="s">
        <v>7057</v>
      </c>
      <c r="AI207" s="58" t="s">
        <v>7058</v>
      </c>
      <c r="AJ207" s="59" t="s">
        <v>1254</v>
      </c>
      <c r="AK207" s="56">
        <v>25.966113888888888</v>
      </c>
      <c r="AL207" s="56">
        <v>-81.697430555555556</v>
      </c>
      <c r="AM207" s="60">
        <v>134.72900000015386</v>
      </c>
      <c r="AN207" s="60">
        <v>3623.024932941536</v>
      </c>
      <c r="AO207" s="60">
        <v>3625.5291431951096</v>
      </c>
    </row>
    <row r="208" spans="1:41" s="290" customFormat="1" x14ac:dyDescent="0.2">
      <c r="A208" s="50" t="s">
        <v>1678</v>
      </c>
      <c r="B208" s="42" t="s">
        <v>102</v>
      </c>
      <c r="C208" s="48"/>
      <c r="D208" s="35" t="s">
        <v>5508</v>
      </c>
      <c r="E208" s="34">
        <v>45332</v>
      </c>
      <c r="F208" s="347" t="s">
        <v>5366</v>
      </c>
      <c r="G208" s="347" t="s">
        <v>5367</v>
      </c>
      <c r="H208" s="344">
        <v>25.966483333333333</v>
      </c>
      <c r="I208" s="344">
        <v>-81.686383333333339</v>
      </c>
      <c r="J208" s="56" t="s">
        <v>7053</v>
      </c>
      <c r="K208" s="56" t="s">
        <v>7054</v>
      </c>
      <c r="L208" s="49" t="s">
        <v>3009</v>
      </c>
      <c r="M208" s="117" t="s">
        <v>2833</v>
      </c>
      <c r="N208" s="35" t="s">
        <v>364</v>
      </c>
      <c r="O208" s="240" t="s">
        <v>5538</v>
      </c>
      <c r="P208" s="216" t="s">
        <v>1969</v>
      </c>
      <c r="Q208" s="443">
        <v>0</v>
      </c>
      <c r="R208" s="47"/>
      <c r="S208" s="36">
        <v>0</v>
      </c>
      <c r="T208" s="35"/>
      <c r="U208" s="34"/>
      <c r="V208" s="82">
        <v>0</v>
      </c>
      <c r="W208" s="55" t="s">
        <v>2688</v>
      </c>
      <c r="X208" s="55" t="s">
        <v>1898</v>
      </c>
      <c r="Y208" s="157">
        <v>0</v>
      </c>
      <c r="Z208" s="57">
        <v>3625.5291431951096</v>
      </c>
      <c r="AA208" s="55" t="s">
        <v>7055</v>
      </c>
      <c r="AB208" s="55">
        <v>20</v>
      </c>
      <c r="AC208" s="55" t="s">
        <v>2011</v>
      </c>
      <c r="AD208" s="89" t="s">
        <v>2601</v>
      </c>
      <c r="AE208" s="243">
        <v>16901.599999999999</v>
      </c>
      <c r="AF208" s="157" t="s">
        <v>3901</v>
      </c>
      <c r="AG208" s="89" t="s">
        <v>7056</v>
      </c>
      <c r="AH208" s="58" t="s">
        <v>7057</v>
      </c>
      <c r="AI208" s="58" t="s">
        <v>7058</v>
      </c>
      <c r="AJ208" s="59" t="s">
        <v>1254</v>
      </c>
      <c r="AK208" s="56">
        <v>25.966113888888888</v>
      </c>
      <c r="AL208" s="56">
        <v>-81.697430555555556</v>
      </c>
      <c r="AM208" s="60">
        <v>134.72900000015386</v>
      </c>
      <c r="AN208" s="60">
        <v>3623.024932941536</v>
      </c>
      <c r="AO208" s="60">
        <v>3625.5291431951096</v>
      </c>
    </row>
    <row r="209" spans="1:41" s="290" customFormat="1" x14ac:dyDescent="0.2">
      <c r="A209" s="50" t="s">
        <v>1678</v>
      </c>
      <c r="B209" s="42" t="s">
        <v>102</v>
      </c>
      <c r="C209" s="48"/>
      <c r="D209" s="35" t="s">
        <v>424</v>
      </c>
      <c r="E209" s="34">
        <v>45333</v>
      </c>
      <c r="F209" s="347" t="s">
        <v>5366</v>
      </c>
      <c r="G209" s="347" t="s">
        <v>5367</v>
      </c>
      <c r="H209" s="344">
        <v>25.966483333333333</v>
      </c>
      <c r="I209" s="344">
        <v>-81.686383333333339</v>
      </c>
      <c r="J209" s="56" t="s">
        <v>7053</v>
      </c>
      <c r="K209" s="56" t="s">
        <v>7054</v>
      </c>
      <c r="L209" s="49" t="s">
        <v>3009</v>
      </c>
      <c r="M209" s="117" t="s">
        <v>2833</v>
      </c>
      <c r="N209" s="35" t="s">
        <v>364</v>
      </c>
      <c r="O209" s="240" t="s">
        <v>5538</v>
      </c>
      <c r="P209" s="216" t="s">
        <v>1969</v>
      </c>
      <c r="Q209" s="443">
        <v>0</v>
      </c>
      <c r="R209" s="47"/>
      <c r="S209" s="36">
        <v>0</v>
      </c>
      <c r="T209" s="35"/>
      <c r="U209" s="34"/>
      <c r="V209" s="82">
        <v>0</v>
      </c>
      <c r="W209" s="55" t="s">
        <v>2688</v>
      </c>
      <c r="X209" s="55" t="s">
        <v>1898</v>
      </c>
      <c r="Y209" s="157">
        <v>0</v>
      </c>
      <c r="Z209" s="57">
        <v>3625.5291431951096</v>
      </c>
      <c r="AA209" s="55" t="s">
        <v>7055</v>
      </c>
      <c r="AB209" s="55">
        <v>20</v>
      </c>
      <c r="AC209" s="55" t="s">
        <v>2011</v>
      </c>
      <c r="AD209" s="89" t="s">
        <v>2601</v>
      </c>
      <c r="AE209" s="243">
        <v>16901.599999999999</v>
      </c>
      <c r="AF209" s="157" t="s">
        <v>3901</v>
      </c>
      <c r="AG209" s="89" t="s">
        <v>7056</v>
      </c>
      <c r="AH209" s="58" t="s">
        <v>7057</v>
      </c>
      <c r="AI209" s="58" t="s">
        <v>7058</v>
      </c>
      <c r="AJ209" s="59" t="s">
        <v>1254</v>
      </c>
      <c r="AK209" s="56">
        <v>25.966113888888888</v>
      </c>
      <c r="AL209" s="56">
        <v>-81.697430555555556</v>
      </c>
      <c r="AM209" s="60">
        <v>134.72900000015386</v>
      </c>
      <c r="AN209" s="60">
        <v>3623.024932941536</v>
      </c>
      <c r="AO209" s="60">
        <v>3625.5291431951096</v>
      </c>
    </row>
    <row r="210" spans="1:41" s="290" customFormat="1" x14ac:dyDescent="0.2">
      <c r="A210" s="50" t="s">
        <v>1678</v>
      </c>
      <c r="B210" s="42" t="s">
        <v>102</v>
      </c>
      <c r="C210" s="48"/>
      <c r="D210" s="35" t="s">
        <v>5508</v>
      </c>
      <c r="E210" s="34">
        <v>45333</v>
      </c>
      <c r="F210" s="347" t="s">
        <v>5366</v>
      </c>
      <c r="G210" s="347" t="s">
        <v>5367</v>
      </c>
      <c r="H210" s="344">
        <v>25.966483333333333</v>
      </c>
      <c r="I210" s="344">
        <v>-81.686383333333339</v>
      </c>
      <c r="J210" s="56" t="s">
        <v>7053</v>
      </c>
      <c r="K210" s="56" t="s">
        <v>7054</v>
      </c>
      <c r="L210" s="49" t="s">
        <v>3009</v>
      </c>
      <c r="M210" s="117" t="s">
        <v>2833</v>
      </c>
      <c r="N210" s="35" t="s">
        <v>364</v>
      </c>
      <c r="O210" s="240" t="s">
        <v>5538</v>
      </c>
      <c r="P210" s="216" t="s">
        <v>1969</v>
      </c>
      <c r="Q210" s="443">
        <v>0</v>
      </c>
      <c r="R210" s="47"/>
      <c r="S210" s="36">
        <v>0</v>
      </c>
      <c r="T210" s="35"/>
      <c r="U210" s="34"/>
      <c r="V210" s="82">
        <v>0</v>
      </c>
      <c r="W210" s="55" t="s">
        <v>2688</v>
      </c>
      <c r="X210" s="55" t="s">
        <v>1898</v>
      </c>
      <c r="Y210" s="157">
        <v>0</v>
      </c>
      <c r="Z210" s="57">
        <v>3625.5291431951096</v>
      </c>
      <c r="AA210" s="55" t="s">
        <v>7055</v>
      </c>
      <c r="AB210" s="55">
        <v>20</v>
      </c>
      <c r="AC210" s="55" t="s">
        <v>2011</v>
      </c>
      <c r="AD210" s="89" t="s">
        <v>2601</v>
      </c>
      <c r="AE210" s="243">
        <v>16901.599999999999</v>
      </c>
      <c r="AF210" s="157" t="s">
        <v>3901</v>
      </c>
      <c r="AG210" s="89" t="s">
        <v>7056</v>
      </c>
      <c r="AH210" s="58" t="s">
        <v>7057</v>
      </c>
      <c r="AI210" s="58" t="s">
        <v>7058</v>
      </c>
      <c r="AJ210" s="59" t="s">
        <v>1254</v>
      </c>
      <c r="AK210" s="56">
        <v>25.966113888888888</v>
      </c>
      <c r="AL210" s="56">
        <v>-81.697430555555556</v>
      </c>
      <c r="AM210" s="60">
        <v>134.72900000015386</v>
      </c>
      <c r="AN210" s="60">
        <v>3623.024932941536</v>
      </c>
      <c r="AO210" s="60">
        <v>3625.5291431951096</v>
      </c>
    </row>
    <row r="211" spans="1:41" s="290" customFormat="1" x14ac:dyDescent="0.2">
      <c r="A211" s="50" t="s">
        <v>1678</v>
      </c>
      <c r="B211" s="42" t="s">
        <v>102</v>
      </c>
      <c r="C211" s="48"/>
      <c r="D211" s="35" t="s">
        <v>6273</v>
      </c>
      <c r="E211" s="34">
        <v>45746</v>
      </c>
      <c r="F211" s="347" t="s">
        <v>5366</v>
      </c>
      <c r="G211" s="347" t="s">
        <v>5367</v>
      </c>
      <c r="H211" s="344">
        <v>25.966483333333333</v>
      </c>
      <c r="I211" s="344">
        <v>-81.686383333333339</v>
      </c>
      <c r="J211" s="56" t="s">
        <v>7053</v>
      </c>
      <c r="K211" s="56" t="s">
        <v>7054</v>
      </c>
      <c r="L211" s="49" t="s">
        <v>3009</v>
      </c>
      <c r="M211" s="117" t="s">
        <v>2833</v>
      </c>
      <c r="N211" s="35" t="s">
        <v>364</v>
      </c>
      <c r="O211" s="240" t="s">
        <v>6377</v>
      </c>
      <c r="P211" s="216" t="s">
        <v>1969</v>
      </c>
      <c r="Q211" s="443">
        <v>0</v>
      </c>
      <c r="R211" s="47"/>
      <c r="S211" s="36">
        <v>0</v>
      </c>
      <c r="T211" s="35"/>
      <c r="U211" s="34"/>
      <c r="V211" s="82">
        <v>0</v>
      </c>
      <c r="W211" s="55" t="s">
        <v>2688</v>
      </c>
      <c r="X211" s="55" t="s">
        <v>1898</v>
      </c>
      <c r="Y211" s="157">
        <v>0</v>
      </c>
      <c r="Z211" s="57">
        <v>3625.5291431951096</v>
      </c>
      <c r="AA211" s="55" t="s">
        <v>7055</v>
      </c>
      <c r="AB211" s="55">
        <v>20</v>
      </c>
      <c r="AC211" s="55" t="s">
        <v>2011</v>
      </c>
      <c r="AD211" s="89" t="s">
        <v>2601</v>
      </c>
      <c r="AE211" s="243">
        <v>16901.599999999999</v>
      </c>
      <c r="AF211" s="157" t="s">
        <v>3901</v>
      </c>
      <c r="AG211" s="89" t="s">
        <v>7056</v>
      </c>
      <c r="AH211" s="58" t="s">
        <v>7057</v>
      </c>
      <c r="AI211" s="58" t="s">
        <v>7058</v>
      </c>
      <c r="AJ211" s="59" t="s">
        <v>1254</v>
      </c>
      <c r="AK211" s="56">
        <v>25.966113888888888</v>
      </c>
      <c r="AL211" s="56">
        <v>-81.697430555555556</v>
      </c>
      <c r="AM211" s="60">
        <v>134.72900000015386</v>
      </c>
      <c r="AN211" s="60">
        <v>3623.024932941536</v>
      </c>
      <c r="AO211" s="60">
        <v>3625.5291431951096</v>
      </c>
    </row>
    <row r="212" spans="1:41" s="290" customFormat="1" x14ac:dyDescent="0.2">
      <c r="A212" s="50" t="s">
        <v>1678</v>
      </c>
      <c r="B212" s="42" t="s">
        <v>102</v>
      </c>
      <c r="C212" s="48" t="s">
        <v>473</v>
      </c>
      <c r="D212" s="35" t="s">
        <v>8506</v>
      </c>
      <c r="E212" s="34">
        <v>46118</v>
      </c>
      <c r="F212" s="347" t="s">
        <v>5366</v>
      </c>
      <c r="G212" s="347" t="s">
        <v>5367</v>
      </c>
      <c r="H212" s="344">
        <v>25.966483333333333</v>
      </c>
      <c r="I212" s="344">
        <v>-81.686383333333339</v>
      </c>
      <c r="J212" s="56" t="s">
        <v>7053</v>
      </c>
      <c r="K212" s="56" t="s">
        <v>7054</v>
      </c>
      <c r="L212" s="49" t="s">
        <v>3009</v>
      </c>
      <c r="M212" s="117" t="s">
        <v>2833</v>
      </c>
      <c r="N212" s="35" t="s">
        <v>364</v>
      </c>
      <c r="O212" s="240" t="s">
        <v>8533</v>
      </c>
      <c r="P212" s="216" t="s">
        <v>1969</v>
      </c>
      <c r="Q212" s="443">
        <v>0</v>
      </c>
      <c r="R212" s="47"/>
      <c r="S212" s="36">
        <v>0</v>
      </c>
      <c r="T212" s="35"/>
      <c r="U212" s="34"/>
      <c r="V212" s="82">
        <v>0</v>
      </c>
      <c r="W212" s="55" t="s">
        <v>2688</v>
      </c>
      <c r="X212" s="55" t="s">
        <v>1898</v>
      </c>
      <c r="Y212" s="157">
        <v>0</v>
      </c>
      <c r="Z212" s="57">
        <v>3625.5291431951096</v>
      </c>
      <c r="AA212" s="55" t="s">
        <v>7055</v>
      </c>
      <c r="AB212" s="55">
        <v>20</v>
      </c>
      <c r="AC212" s="55" t="s">
        <v>2011</v>
      </c>
      <c r="AD212" s="89" t="s">
        <v>2601</v>
      </c>
      <c r="AE212" s="243">
        <v>16901.599999999999</v>
      </c>
      <c r="AF212" s="157" t="s">
        <v>3901</v>
      </c>
      <c r="AG212" s="89" t="s">
        <v>7056</v>
      </c>
      <c r="AH212" s="58" t="s">
        <v>7057</v>
      </c>
      <c r="AI212" s="58" t="s">
        <v>7058</v>
      </c>
      <c r="AJ212" s="59" t="s">
        <v>1254</v>
      </c>
      <c r="AK212" s="56">
        <v>25.966113888888888</v>
      </c>
      <c r="AL212" s="56">
        <v>-81.697430555555556</v>
      </c>
      <c r="AM212" s="60">
        <v>134.72900000015386</v>
      </c>
      <c r="AN212" s="60">
        <v>3623.024932941536</v>
      </c>
      <c r="AO212" s="60">
        <v>3625.5291431951096</v>
      </c>
    </row>
    <row r="213" spans="1:41" s="290" customFormat="1" x14ac:dyDescent="0.2">
      <c r="A213" s="50" t="s">
        <v>1679</v>
      </c>
      <c r="B213" s="42" t="s">
        <v>107</v>
      </c>
      <c r="C213" s="48"/>
      <c r="D213" s="35" t="s">
        <v>578</v>
      </c>
      <c r="E213" s="34">
        <v>42839</v>
      </c>
      <c r="F213" s="347" t="s">
        <v>1691</v>
      </c>
      <c r="G213" s="347" t="s">
        <v>1692</v>
      </c>
      <c r="H213" s="344">
        <v>25.967766666666666</v>
      </c>
      <c r="I213" s="344">
        <v>-81.675799999999995</v>
      </c>
      <c r="J213" s="56" t="s">
        <v>8642</v>
      </c>
      <c r="K213" s="56" t="s">
        <v>8643</v>
      </c>
      <c r="L213" s="49" t="s">
        <v>1746</v>
      </c>
      <c r="M213" s="117"/>
      <c r="N213" s="35" t="s">
        <v>364</v>
      </c>
      <c r="O213" s="203" t="s">
        <v>1952</v>
      </c>
      <c r="P213" s="216" t="s">
        <v>1953</v>
      </c>
      <c r="Q213" s="443">
        <v>0</v>
      </c>
      <c r="R213" s="47"/>
      <c r="S213" s="36">
        <v>0</v>
      </c>
      <c r="T213" s="35"/>
      <c r="U213" s="34"/>
      <c r="V213" s="82">
        <v>0</v>
      </c>
      <c r="W213" s="55" t="s">
        <v>2688</v>
      </c>
      <c r="X213" s="55" t="s">
        <v>1898</v>
      </c>
      <c r="Y213" s="157">
        <v>0</v>
      </c>
      <c r="Z213" s="57">
        <v>9580.8558983959483</v>
      </c>
      <c r="AA213" s="55" t="s">
        <v>8644</v>
      </c>
      <c r="AB213" s="55">
        <v>21</v>
      </c>
      <c r="AC213" s="55" t="s">
        <v>2011</v>
      </c>
      <c r="AD213" s="89" t="s">
        <v>2601</v>
      </c>
      <c r="AE213" s="243">
        <v>16901.7</v>
      </c>
      <c r="AF213" s="157">
        <v>0</v>
      </c>
      <c r="AG213" s="89" t="s">
        <v>7062</v>
      </c>
      <c r="AH213" s="58" t="s">
        <v>7063</v>
      </c>
      <c r="AI213" s="58" t="s">
        <v>7064</v>
      </c>
      <c r="AJ213" s="59" t="s">
        <v>1251</v>
      </c>
      <c r="AK213" s="56">
        <v>25.964513888888888</v>
      </c>
      <c r="AL213" s="56">
        <v>-81.704788888888885</v>
      </c>
      <c r="AM213" s="60">
        <v>1186.2230000000786</v>
      </c>
      <c r="AN213" s="60">
        <v>9507.1380940901054</v>
      </c>
      <c r="AO213" s="60">
        <v>9580.8558983959483</v>
      </c>
    </row>
    <row r="214" spans="1:41" s="290" customFormat="1" x14ac:dyDescent="0.2">
      <c r="A214" s="50" t="s">
        <v>1679</v>
      </c>
      <c r="B214" s="42" t="s">
        <v>107</v>
      </c>
      <c r="C214" s="48"/>
      <c r="D214" s="35" t="s">
        <v>578</v>
      </c>
      <c r="E214" s="34">
        <v>43160</v>
      </c>
      <c r="F214" s="347" t="s">
        <v>1691</v>
      </c>
      <c r="G214" s="347" t="s">
        <v>1692</v>
      </c>
      <c r="H214" s="344">
        <v>25.967766666666666</v>
      </c>
      <c r="I214" s="344">
        <v>-81.675799999999995</v>
      </c>
      <c r="J214" s="56" t="s">
        <v>8642</v>
      </c>
      <c r="K214" s="56" t="s">
        <v>8643</v>
      </c>
      <c r="L214" s="49" t="s">
        <v>2251</v>
      </c>
      <c r="M214" s="120"/>
      <c r="N214" s="35" t="s">
        <v>1920</v>
      </c>
      <c r="O214" s="203" t="s">
        <v>1969</v>
      </c>
      <c r="P214" s="216" t="s">
        <v>1969</v>
      </c>
      <c r="Q214" s="443">
        <v>0</v>
      </c>
      <c r="R214" s="47"/>
      <c r="S214" s="36">
        <v>0</v>
      </c>
      <c r="T214" s="35"/>
      <c r="U214" s="34"/>
      <c r="V214" s="82" t="s">
        <v>1969</v>
      </c>
      <c r="W214" s="55" t="s">
        <v>2688</v>
      </c>
      <c r="X214" s="55" t="s">
        <v>1898</v>
      </c>
      <c r="Y214" s="157" t="s">
        <v>1920</v>
      </c>
      <c r="Z214" s="57">
        <v>9580.8558983959483</v>
      </c>
      <c r="AA214" s="55" t="s">
        <v>8645</v>
      </c>
      <c r="AB214" s="55">
        <v>21</v>
      </c>
      <c r="AC214" s="55" t="s">
        <v>2011</v>
      </c>
      <c r="AD214" s="89" t="s">
        <v>2601</v>
      </c>
      <c r="AE214" s="243">
        <v>16901.7</v>
      </c>
      <c r="AF214" s="157">
        <v>0</v>
      </c>
      <c r="AG214" s="89" t="s">
        <v>7062</v>
      </c>
      <c r="AH214" s="58" t="s">
        <v>7063</v>
      </c>
      <c r="AI214" s="58" t="s">
        <v>7064</v>
      </c>
      <c r="AJ214" s="59" t="s">
        <v>1251</v>
      </c>
      <c r="AK214" s="56">
        <v>25.964513888888888</v>
      </c>
      <c r="AL214" s="56">
        <v>-81.704788888888885</v>
      </c>
      <c r="AM214" s="60">
        <v>1186.2230000000786</v>
      </c>
      <c r="AN214" s="60">
        <v>9507.1380940901054</v>
      </c>
      <c r="AO214" s="60">
        <v>9580.8558983959483</v>
      </c>
    </row>
    <row r="215" spans="1:41" s="290" customFormat="1" x14ac:dyDescent="0.2">
      <c r="A215" s="50" t="s">
        <v>1679</v>
      </c>
      <c r="B215" s="42" t="s">
        <v>107</v>
      </c>
      <c r="C215" s="48"/>
      <c r="D215" s="35" t="s">
        <v>578</v>
      </c>
      <c r="E215" s="34">
        <v>43556</v>
      </c>
      <c r="F215" s="347" t="s">
        <v>1691</v>
      </c>
      <c r="G215" s="347" t="s">
        <v>1692</v>
      </c>
      <c r="H215" s="344">
        <v>25.967766666666666</v>
      </c>
      <c r="I215" s="344">
        <v>-81.675799999999995</v>
      </c>
      <c r="J215" s="56" t="s">
        <v>8642</v>
      </c>
      <c r="K215" s="56" t="s">
        <v>8643</v>
      </c>
      <c r="L215" s="49" t="s">
        <v>2251</v>
      </c>
      <c r="M215" s="117" t="s">
        <v>2833</v>
      </c>
      <c r="N215" s="35" t="s">
        <v>1920</v>
      </c>
      <c r="O215" s="203" t="s">
        <v>1969</v>
      </c>
      <c r="P215" s="216" t="s">
        <v>1969</v>
      </c>
      <c r="Q215" s="443">
        <v>0</v>
      </c>
      <c r="R215" s="47"/>
      <c r="S215" s="36">
        <v>0</v>
      </c>
      <c r="T215" s="35"/>
      <c r="U215" s="34"/>
      <c r="V215" s="82" t="s">
        <v>1969</v>
      </c>
      <c r="W215" s="55" t="s">
        <v>2688</v>
      </c>
      <c r="X215" s="55" t="s">
        <v>1898</v>
      </c>
      <c r="Y215" s="157" t="s">
        <v>1920</v>
      </c>
      <c r="Z215" s="57">
        <v>9580.8558983959483</v>
      </c>
      <c r="AA215" s="55" t="s">
        <v>8645</v>
      </c>
      <c r="AB215" s="55">
        <v>21</v>
      </c>
      <c r="AC215" s="55" t="s">
        <v>2011</v>
      </c>
      <c r="AD215" s="89" t="s">
        <v>2601</v>
      </c>
      <c r="AE215" s="243">
        <v>16901.7</v>
      </c>
      <c r="AF215" s="157">
        <v>0</v>
      </c>
      <c r="AG215" s="89" t="s">
        <v>7062</v>
      </c>
      <c r="AH215" s="58" t="s">
        <v>7063</v>
      </c>
      <c r="AI215" s="58" t="s">
        <v>7064</v>
      </c>
      <c r="AJ215" s="59" t="s">
        <v>1251</v>
      </c>
      <c r="AK215" s="56">
        <v>25.964513888888888</v>
      </c>
      <c r="AL215" s="56">
        <v>-81.704788888888885</v>
      </c>
      <c r="AM215" s="60">
        <v>1186.2230000000786</v>
      </c>
      <c r="AN215" s="60">
        <v>9507.1380940901054</v>
      </c>
      <c r="AO215" s="60">
        <v>9580.8558983959483</v>
      </c>
    </row>
    <row r="216" spans="1:41" s="290" customFormat="1" x14ac:dyDescent="0.2">
      <c r="A216" s="50" t="s">
        <v>1679</v>
      </c>
      <c r="B216" s="42" t="s">
        <v>107</v>
      </c>
      <c r="C216" s="48"/>
      <c r="D216" s="35" t="s">
        <v>2865</v>
      </c>
      <c r="E216" s="34">
        <v>43854</v>
      </c>
      <c r="F216" s="347" t="s">
        <v>1691</v>
      </c>
      <c r="G216" s="347" t="s">
        <v>1692</v>
      </c>
      <c r="H216" s="344">
        <v>25.967766666666666</v>
      </c>
      <c r="I216" s="344">
        <v>-81.675799999999995</v>
      </c>
      <c r="J216" s="56" t="s">
        <v>8642</v>
      </c>
      <c r="K216" s="56" t="s">
        <v>8643</v>
      </c>
      <c r="L216" s="49" t="s">
        <v>2251</v>
      </c>
      <c r="M216" s="117" t="s">
        <v>2833</v>
      </c>
      <c r="N216" s="35" t="s">
        <v>1920</v>
      </c>
      <c r="O216" s="207" t="s">
        <v>3255</v>
      </c>
      <c r="P216" s="216" t="s">
        <v>1969</v>
      </c>
      <c r="Q216" s="443">
        <v>0</v>
      </c>
      <c r="R216" s="47"/>
      <c r="S216" s="36">
        <v>0</v>
      </c>
      <c r="T216" s="35"/>
      <c r="U216" s="34"/>
      <c r="V216" s="82" t="s">
        <v>1969</v>
      </c>
      <c r="W216" s="55" t="s">
        <v>2688</v>
      </c>
      <c r="X216" s="55" t="s">
        <v>1898</v>
      </c>
      <c r="Y216" s="157" t="s">
        <v>1920</v>
      </c>
      <c r="Z216" s="57">
        <v>9580.8558983959483</v>
      </c>
      <c r="AA216" s="55" t="s">
        <v>8645</v>
      </c>
      <c r="AB216" s="55">
        <v>21</v>
      </c>
      <c r="AC216" s="55" t="s">
        <v>2011</v>
      </c>
      <c r="AD216" s="89" t="s">
        <v>2601</v>
      </c>
      <c r="AE216" s="243">
        <v>16901.7</v>
      </c>
      <c r="AF216" s="157">
        <v>0</v>
      </c>
      <c r="AG216" s="89" t="s">
        <v>7062</v>
      </c>
      <c r="AH216" s="58" t="s">
        <v>7063</v>
      </c>
      <c r="AI216" s="58" t="s">
        <v>7064</v>
      </c>
      <c r="AJ216" s="59" t="s">
        <v>1251</v>
      </c>
      <c r="AK216" s="56">
        <v>25.964513888888888</v>
      </c>
      <c r="AL216" s="56">
        <v>-81.704788888888885</v>
      </c>
      <c r="AM216" s="60">
        <v>1186.2230000000786</v>
      </c>
      <c r="AN216" s="60">
        <v>9507.1380940901054</v>
      </c>
      <c r="AO216" s="60">
        <v>9580.8558983959483</v>
      </c>
    </row>
    <row r="217" spans="1:41" s="290" customFormat="1" x14ac:dyDescent="0.2">
      <c r="A217" s="50" t="s">
        <v>1679</v>
      </c>
      <c r="B217" s="42" t="s">
        <v>107</v>
      </c>
      <c r="C217" s="48"/>
      <c r="D217" s="35" t="s">
        <v>3695</v>
      </c>
      <c r="E217" s="34">
        <v>44298</v>
      </c>
      <c r="F217" s="347" t="s">
        <v>1691</v>
      </c>
      <c r="G217" s="347" t="s">
        <v>1692</v>
      </c>
      <c r="H217" s="344">
        <v>25.967766666666666</v>
      </c>
      <c r="I217" s="344">
        <v>-81.675799999999995</v>
      </c>
      <c r="J217" s="56" t="s">
        <v>8642</v>
      </c>
      <c r="K217" s="56" t="s">
        <v>8643</v>
      </c>
      <c r="L217" s="49" t="s">
        <v>2251</v>
      </c>
      <c r="M217" s="117" t="s">
        <v>2833</v>
      </c>
      <c r="N217" s="35" t="s">
        <v>1920</v>
      </c>
      <c r="O217" s="207" t="s">
        <v>3845</v>
      </c>
      <c r="P217" s="216" t="s">
        <v>1969</v>
      </c>
      <c r="Q217" s="443">
        <v>0</v>
      </c>
      <c r="R217" s="47"/>
      <c r="S217" s="36">
        <v>0</v>
      </c>
      <c r="T217" s="35"/>
      <c r="U217" s="34"/>
      <c r="V217" s="82" t="s">
        <v>1969</v>
      </c>
      <c r="W217" s="55" t="s">
        <v>2688</v>
      </c>
      <c r="X217" s="55" t="s">
        <v>1898</v>
      </c>
      <c r="Y217" s="157" t="s">
        <v>1920</v>
      </c>
      <c r="Z217" s="57">
        <v>9580.8558983959483</v>
      </c>
      <c r="AA217" s="55" t="s">
        <v>8645</v>
      </c>
      <c r="AB217" s="55">
        <v>21</v>
      </c>
      <c r="AC217" s="55" t="s">
        <v>2011</v>
      </c>
      <c r="AD217" s="89" t="s">
        <v>2601</v>
      </c>
      <c r="AE217" s="243">
        <v>16901.7</v>
      </c>
      <c r="AF217" s="157">
        <v>0</v>
      </c>
      <c r="AG217" s="89" t="s">
        <v>7062</v>
      </c>
      <c r="AH217" s="58" t="s">
        <v>7063</v>
      </c>
      <c r="AI217" s="58" t="s">
        <v>7064</v>
      </c>
      <c r="AJ217" s="59" t="s">
        <v>1251</v>
      </c>
      <c r="AK217" s="56">
        <v>25.964513888888888</v>
      </c>
      <c r="AL217" s="56">
        <v>-81.704788888888885</v>
      </c>
      <c r="AM217" s="60">
        <v>1186.2230000000786</v>
      </c>
      <c r="AN217" s="60">
        <v>9507.1380940901054</v>
      </c>
      <c r="AO217" s="60">
        <v>9580.8558983959483</v>
      </c>
    </row>
    <row r="218" spans="1:41" s="290" customFormat="1" x14ac:dyDescent="0.2">
      <c r="A218" s="50" t="s">
        <v>1679</v>
      </c>
      <c r="B218" s="42" t="s">
        <v>107</v>
      </c>
      <c r="C218" s="48"/>
      <c r="D218" s="35" t="s">
        <v>4327</v>
      </c>
      <c r="E218" s="34">
        <v>44617</v>
      </c>
      <c r="F218" s="347" t="s">
        <v>1691</v>
      </c>
      <c r="G218" s="347" t="s">
        <v>4726</v>
      </c>
      <c r="H218" s="344">
        <v>25.967766666666666</v>
      </c>
      <c r="I218" s="344">
        <v>-81.675749999999994</v>
      </c>
      <c r="J218" s="56" t="s">
        <v>8642</v>
      </c>
      <c r="K218" s="56" t="s">
        <v>7060</v>
      </c>
      <c r="L218" s="49" t="s">
        <v>2251</v>
      </c>
      <c r="M218" s="117" t="s">
        <v>2833</v>
      </c>
      <c r="N218" s="35" t="s">
        <v>1920</v>
      </c>
      <c r="O218" s="207" t="s">
        <v>4342</v>
      </c>
      <c r="P218" s="216" t="s">
        <v>4343</v>
      </c>
      <c r="Q218" s="443">
        <v>0</v>
      </c>
      <c r="R218" s="47"/>
      <c r="S218" s="36">
        <v>0</v>
      </c>
      <c r="T218" s="35"/>
      <c r="U218" s="34"/>
      <c r="V218" s="82" t="s">
        <v>1969</v>
      </c>
      <c r="W218" s="55" t="s">
        <v>2688</v>
      </c>
      <c r="X218" s="55" t="s">
        <v>1898</v>
      </c>
      <c r="Y218" s="157" t="s">
        <v>1920</v>
      </c>
      <c r="Z218" s="57">
        <v>9597.1278432055078</v>
      </c>
      <c r="AA218" s="55" t="s">
        <v>8646</v>
      </c>
      <c r="AB218" s="55">
        <v>21</v>
      </c>
      <c r="AC218" s="55" t="s">
        <v>2011</v>
      </c>
      <c r="AD218" s="89" t="s">
        <v>2601</v>
      </c>
      <c r="AE218" s="243">
        <v>16901.7</v>
      </c>
      <c r="AF218" s="157">
        <v>0</v>
      </c>
      <c r="AG218" s="89" t="s">
        <v>7062</v>
      </c>
      <c r="AH218" s="58" t="s">
        <v>7063</v>
      </c>
      <c r="AI218" s="58" t="s">
        <v>7064</v>
      </c>
      <c r="AJ218" s="59" t="s">
        <v>1251</v>
      </c>
      <c r="AK218" s="56">
        <v>25.964513888888888</v>
      </c>
      <c r="AL218" s="56">
        <v>-81.704788888888885</v>
      </c>
      <c r="AM218" s="60">
        <v>1186.2230000000786</v>
      </c>
      <c r="AN218" s="60">
        <v>9523.5359942146079</v>
      </c>
      <c r="AO218" s="60">
        <v>9597.1278432055078</v>
      </c>
    </row>
    <row r="219" spans="1:41" s="290" customFormat="1" x14ac:dyDescent="0.2">
      <c r="A219" s="50" t="s">
        <v>1679</v>
      </c>
      <c r="B219" s="42" t="s">
        <v>107</v>
      </c>
      <c r="C219" s="48"/>
      <c r="D219" s="35" t="s">
        <v>424</v>
      </c>
      <c r="E219" s="34">
        <v>44994</v>
      </c>
      <c r="F219" s="347" t="s">
        <v>5369</v>
      </c>
      <c r="G219" s="347" t="s">
        <v>4726</v>
      </c>
      <c r="H219" s="344">
        <v>25.967716666666668</v>
      </c>
      <c r="I219" s="344">
        <v>-81.675749999999994</v>
      </c>
      <c r="J219" s="56" t="s">
        <v>7059</v>
      </c>
      <c r="K219" s="56" t="s">
        <v>7060</v>
      </c>
      <c r="L219" s="49" t="s">
        <v>3009</v>
      </c>
      <c r="M219" s="117" t="s">
        <v>2833</v>
      </c>
      <c r="N219" s="35" t="s">
        <v>364</v>
      </c>
      <c r="O219" s="207" t="s">
        <v>5370</v>
      </c>
      <c r="P219" s="216" t="s">
        <v>1969</v>
      </c>
      <c r="Q219" s="443">
        <v>0</v>
      </c>
      <c r="R219" s="47"/>
      <c r="S219" s="36">
        <v>0</v>
      </c>
      <c r="T219" s="35" t="s">
        <v>2011</v>
      </c>
      <c r="U219" s="34"/>
      <c r="V219" s="82">
        <v>0</v>
      </c>
      <c r="W219" s="55" t="s">
        <v>2688</v>
      </c>
      <c r="X219" s="55" t="s">
        <v>1898</v>
      </c>
      <c r="Y219" s="157">
        <v>0</v>
      </c>
      <c r="Z219" s="57">
        <v>9594.8911477527454</v>
      </c>
      <c r="AA219" s="55" t="s">
        <v>7061</v>
      </c>
      <c r="AB219" s="55">
        <v>21</v>
      </c>
      <c r="AC219" s="55" t="s">
        <v>2011</v>
      </c>
      <c r="AD219" s="89" t="s">
        <v>2601</v>
      </c>
      <c r="AE219" s="243">
        <v>16901.7</v>
      </c>
      <c r="AF219" s="157">
        <v>0</v>
      </c>
      <c r="AG219" s="89" t="s">
        <v>7062</v>
      </c>
      <c r="AH219" s="58" t="s">
        <v>7063</v>
      </c>
      <c r="AI219" s="58" t="s">
        <v>7064</v>
      </c>
      <c r="AJ219" s="59" t="s">
        <v>1251</v>
      </c>
      <c r="AK219" s="56">
        <v>25.964513888888888</v>
      </c>
      <c r="AL219" s="56">
        <v>-81.704788888888885</v>
      </c>
      <c r="AM219" s="60">
        <v>1167.9890000007688</v>
      </c>
      <c r="AN219" s="60">
        <v>9523.5359942146079</v>
      </c>
      <c r="AO219" s="60">
        <v>9594.8911477527454</v>
      </c>
    </row>
    <row r="220" spans="1:41" s="290" customFormat="1" ht="25.5" x14ac:dyDescent="0.2">
      <c r="A220" s="50" t="s">
        <v>1679</v>
      </c>
      <c r="B220" s="42" t="s">
        <v>107</v>
      </c>
      <c r="C220" s="48"/>
      <c r="D220" s="35" t="s">
        <v>5508</v>
      </c>
      <c r="E220" s="34">
        <v>45332</v>
      </c>
      <c r="F220" s="347" t="s">
        <v>5369</v>
      </c>
      <c r="G220" s="347" t="s">
        <v>4726</v>
      </c>
      <c r="H220" s="344">
        <v>25.967716666666668</v>
      </c>
      <c r="I220" s="344">
        <v>-81.675749999999994</v>
      </c>
      <c r="J220" s="56" t="s">
        <v>7059</v>
      </c>
      <c r="K220" s="56" t="s">
        <v>7060</v>
      </c>
      <c r="L220" s="49" t="s">
        <v>5995</v>
      </c>
      <c r="M220" s="117" t="s">
        <v>2833</v>
      </c>
      <c r="N220" s="35" t="s">
        <v>364</v>
      </c>
      <c r="O220" s="207" t="s">
        <v>5541</v>
      </c>
      <c r="P220" s="216" t="s">
        <v>1969</v>
      </c>
      <c r="Q220" s="443">
        <v>0</v>
      </c>
      <c r="R220" s="47"/>
      <c r="S220" s="36">
        <v>0</v>
      </c>
      <c r="T220" s="35"/>
      <c r="U220" s="34"/>
      <c r="V220" s="82">
        <v>0</v>
      </c>
      <c r="W220" s="55" t="s">
        <v>2688</v>
      </c>
      <c r="X220" s="55" t="s">
        <v>1898</v>
      </c>
      <c r="Y220" s="157">
        <v>0</v>
      </c>
      <c r="Z220" s="57">
        <v>9594.8911477527454</v>
      </c>
      <c r="AA220" s="55" t="s">
        <v>7061</v>
      </c>
      <c r="AB220" s="55">
        <v>21</v>
      </c>
      <c r="AC220" s="55" t="s">
        <v>2011</v>
      </c>
      <c r="AD220" s="89" t="s">
        <v>2601</v>
      </c>
      <c r="AE220" s="243">
        <v>16901.7</v>
      </c>
      <c r="AF220" s="157">
        <v>0</v>
      </c>
      <c r="AG220" s="89" t="s">
        <v>7062</v>
      </c>
      <c r="AH220" s="58" t="s">
        <v>7063</v>
      </c>
      <c r="AI220" s="58" t="s">
        <v>7064</v>
      </c>
      <c r="AJ220" s="59" t="s">
        <v>1251</v>
      </c>
      <c r="AK220" s="56">
        <v>25.964513888888888</v>
      </c>
      <c r="AL220" s="56">
        <v>-81.704788888888885</v>
      </c>
      <c r="AM220" s="60">
        <v>1167.9890000007688</v>
      </c>
      <c r="AN220" s="60">
        <v>9523.5359942146079</v>
      </c>
      <c r="AO220" s="60">
        <v>9594.8911477527454</v>
      </c>
    </row>
    <row r="221" spans="1:41" s="290" customFormat="1" ht="25.5" x14ac:dyDescent="0.2">
      <c r="A221" s="50" t="s">
        <v>1679</v>
      </c>
      <c r="B221" s="42" t="s">
        <v>107</v>
      </c>
      <c r="C221" s="48"/>
      <c r="D221" s="35" t="s">
        <v>6273</v>
      </c>
      <c r="E221" s="34">
        <v>45746</v>
      </c>
      <c r="F221" s="347" t="s">
        <v>5369</v>
      </c>
      <c r="G221" s="347" t="s">
        <v>4726</v>
      </c>
      <c r="H221" s="344">
        <v>25.967716666666668</v>
      </c>
      <c r="I221" s="344">
        <v>-81.675749999999994</v>
      </c>
      <c r="J221" s="56" t="s">
        <v>7059</v>
      </c>
      <c r="K221" s="56" t="s">
        <v>7060</v>
      </c>
      <c r="L221" s="49" t="s">
        <v>5995</v>
      </c>
      <c r="M221" s="117" t="s">
        <v>2833</v>
      </c>
      <c r="N221" s="35" t="s">
        <v>364</v>
      </c>
      <c r="O221" s="207" t="s">
        <v>6378</v>
      </c>
      <c r="P221" s="216" t="s">
        <v>1969</v>
      </c>
      <c r="Q221" s="443">
        <v>0</v>
      </c>
      <c r="R221" s="47"/>
      <c r="S221" s="36">
        <v>0</v>
      </c>
      <c r="T221" s="35"/>
      <c r="U221" s="34"/>
      <c r="V221" s="82">
        <v>0</v>
      </c>
      <c r="W221" s="55" t="s">
        <v>2688</v>
      </c>
      <c r="X221" s="55" t="s">
        <v>1898</v>
      </c>
      <c r="Y221" s="157">
        <v>0</v>
      </c>
      <c r="Z221" s="57">
        <v>9594.8911477527454</v>
      </c>
      <c r="AA221" s="55" t="s">
        <v>7061</v>
      </c>
      <c r="AB221" s="55">
        <v>21</v>
      </c>
      <c r="AC221" s="55" t="s">
        <v>2011</v>
      </c>
      <c r="AD221" s="89" t="s">
        <v>2601</v>
      </c>
      <c r="AE221" s="243">
        <v>16901.7</v>
      </c>
      <c r="AF221" s="157">
        <v>0</v>
      </c>
      <c r="AG221" s="89" t="s">
        <v>7062</v>
      </c>
      <c r="AH221" s="58" t="s">
        <v>7063</v>
      </c>
      <c r="AI221" s="58" t="s">
        <v>7064</v>
      </c>
      <c r="AJ221" s="59" t="s">
        <v>1251</v>
      </c>
      <c r="AK221" s="56">
        <v>25.964513888888888</v>
      </c>
      <c r="AL221" s="56">
        <v>-81.704788888888885</v>
      </c>
      <c r="AM221" s="60">
        <v>1167.9890000007688</v>
      </c>
      <c r="AN221" s="60">
        <v>9523.5359942146079</v>
      </c>
      <c r="AO221" s="60">
        <v>9594.8911477527454</v>
      </c>
    </row>
    <row r="222" spans="1:41" s="290" customFormat="1" ht="25.5" x14ac:dyDescent="0.2">
      <c r="A222" s="50" t="s">
        <v>1679</v>
      </c>
      <c r="B222" s="42" t="s">
        <v>107</v>
      </c>
      <c r="C222" s="48" t="s">
        <v>473</v>
      </c>
      <c r="D222" s="35" t="s">
        <v>8506</v>
      </c>
      <c r="E222" s="34">
        <v>46118</v>
      </c>
      <c r="F222" s="347" t="s">
        <v>5369</v>
      </c>
      <c r="G222" s="347" t="s">
        <v>4726</v>
      </c>
      <c r="H222" s="344">
        <v>25.967716666666668</v>
      </c>
      <c r="I222" s="344">
        <v>-81.675749999999994</v>
      </c>
      <c r="J222" s="56" t="s">
        <v>7059</v>
      </c>
      <c r="K222" s="56" t="s">
        <v>7060</v>
      </c>
      <c r="L222" s="49" t="s">
        <v>5995</v>
      </c>
      <c r="M222" s="117" t="s">
        <v>2833</v>
      </c>
      <c r="N222" s="35" t="s">
        <v>364</v>
      </c>
      <c r="O222" s="207" t="s">
        <v>8534</v>
      </c>
      <c r="P222" s="216" t="s">
        <v>1969</v>
      </c>
      <c r="Q222" s="443">
        <v>0</v>
      </c>
      <c r="R222" s="47"/>
      <c r="S222" s="36">
        <v>0</v>
      </c>
      <c r="T222" s="35"/>
      <c r="U222" s="34"/>
      <c r="V222" s="82">
        <v>0</v>
      </c>
      <c r="W222" s="55" t="s">
        <v>2688</v>
      </c>
      <c r="X222" s="55" t="s">
        <v>1898</v>
      </c>
      <c r="Y222" s="157">
        <v>0</v>
      </c>
      <c r="Z222" s="57">
        <v>9594.8911477527454</v>
      </c>
      <c r="AA222" s="55" t="s">
        <v>7061</v>
      </c>
      <c r="AB222" s="55">
        <v>21</v>
      </c>
      <c r="AC222" s="55" t="s">
        <v>2011</v>
      </c>
      <c r="AD222" s="89" t="s">
        <v>2601</v>
      </c>
      <c r="AE222" s="243">
        <v>16901.7</v>
      </c>
      <c r="AF222" s="157">
        <v>0</v>
      </c>
      <c r="AG222" s="89" t="s">
        <v>7062</v>
      </c>
      <c r="AH222" s="58" t="s">
        <v>7063</v>
      </c>
      <c r="AI222" s="58" t="s">
        <v>7064</v>
      </c>
      <c r="AJ222" s="59" t="s">
        <v>1251</v>
      </c>
      <c r="AK222" s="56">
        <v>25.964513888888888</v>
      </c>
      <c r="AL222" s="56">
        <v>-81.704788888888885</v>
      </c>
      <c r="AM222" s="60">
        <v>1167.9890000007688</v>
      </c>
      <c r="AN222" s="60">
        <v>9523.5359942146079</v>
      </c>
      <c r="AO222" s="60">
        <v>9594.8911477527454</v>
      </c>
    </row>
    <row r="223" spans="1:41" s="290" customFormat="1" x14ac:dyDescent="0.2">
      <c r="A223" s="50" t="s">
        <v>1680</v>
      </c>
      <c r="B223" s="42" t="s">
        <v>108</v>
      </c>
      <c r="C223" s="48"/>
      <c r="D223" s="35" t="s">
        <v>578</v>
      </c>
      <c r="E223" s="34">
        <v>42840</v>
      </c>
      <c r="F223" s="347" t="s">
        <v>1693</v>
      </c>
      <c r="G223" s="347" t="s">
        <v>1694</v>
      </c>
      <c r="H223" s="344">
        <v>25.967549999999999</v>
      </c>
      <c r="I223" s="344">
        <v>-81.675866666666664</v>
      </c>
      <c r="J223" s="56" t="s">
        <v>8647</v>
      </c>
      <c r="K223" s="56" t="s">
        <v>8648</v>
      </c>
      <c r="L223" s="49" t="s">
        <v>1746</v>
      </c>
      <c r="M223" s="117"/>
      <c r="N223" s="35" t="s">
        <v>364</v>
      </c>
      <c r="O223" s="203" t="s">
        <v>1959</v>
      </c>
      <c r="P223" s="216" t="s">
        <v>1960</v>
      </c>
      <c r="Q223" s="443">
        <v>0</v>
      </c>
      <c r="R223" s="47"/>
      <c r="S223" s="36">
        <v>0</v>
      </c>
      <c r="T223" s="35"/>
      <c r="U223" s="34"/>
      <c r="V223" s="82">
        <v>0</v>
      </c>
      <c r="W223" s="55" t="s">
        <v>2688</v>
      </c>
      <c r="X223" s="55" t="s">
        <v>1898</v>
      </c>
      <c r="Y223" s="157">
        <v>0</v>
      </c>
      <c r="Z223" s="57">
        <v>9532.9760244855988</v>
      </c>
      <c r="AA223" s="55" t="s">
        <v>8649</v>
      </c>
      <c r="AB223" s="55">
        <v>22</v>
      </c>
      <c r="AC223" s="55" t="s">
        <v>2011</v>
      </c>
      <c r="AD223" s="89" t="s">
        <v>2601</v>
      </c>
      <c r="AE223" s="243">
        <v>16901.8</v>
      </c>
      <c r="AF223" s="157" t="s">
        <v>3901</v>
      </c>
      <c r="AG223" s="89" t="s">
        <v>7068</v>
      </c>
      <c r="AH223" s="58" t="s">
        <v>962</v>
      </c>
      <c r="AI223" s="58" t="s">
        <v>7069</v>
      </c>
      <c r="AJ223" s="59" t="s">
        <v>1248</v>
      </c>
      <c r="AK223" s="56">
        <v>25.964816666666668</v>
      </c>
      <c r="AL223" s="56">
        <v>-81.704774999999998</v>
      </c>
      <c r="AM223" s="60">
        <v>996.79199999940442</v>
      </c>
      <c r="AN223" s="60">
        <v>9480.7192550014079</v>
      </c>
      <c r="AO223" s="60">
        <v>9532.9760244855988</v>
      </c>
    </row>
    <row r="224" spans="1:41" s="290" customFormat="1" x14ac:dyDescent="0.2">
      <c r="A224" s="50" t="s">
        <v>1680</v>
      </c>
      <c r="B224" s="42" t="s">
        <v>108</v>
      </c>
      <c r="C224" s="48"/>
      <c r="D224" s="35" t="s">
        <v>578</v>
      </c>
      <c r="E224" s="34">
        <v>43160</v>
      </c>
      <c r="F224" s="347" t="s">
        <v>1693</v>
      </c>
      <c r="G224" s="347" t="s">
        <v>1694</v>
      </c>
      <c r="H224" s="344">
        <v>25.967549999999999</v>
      </c>
      <c r="I224" s="344">
        <v>-81.675866666666664</v>
      </c>
      <c r="J224" s="56" t="s">
        <v>8647</v>
      </c>
      <c r="K224" s="56" t="s">
        <v>8648</v>
      </c>
      <c r="L224" s="49" t="s">
        <v>2068</v>
      </c>
      <c r="M224" s="120"/>
      <c r="N224" s="35" t="s">
        <v>364</v>
      </c>
      <c r="O224" s="203"/>
      <c r="P224" s="216">
        <v>0</v>
      </c>
      <c r="Q224" s="443">
        <v>0</v>
      </c>
      <c r="R224" s="47"/>
      <c r="S224" s="36">
        <v>0</v>
      </c>
      <c r="T224" s="35"/>
      <c r="U224" s="34"/>
      <c r="V224" s="82">
        <v>0</v>
      </c>
      <c r="W224" s="55" t="s">
        <v>2688</v>
      </c>
      <c r="X224" s="55" t="s">
        <v>1898</v>
      </c>
      <c r="Y224" s="157">
        <v>0</v>
      </c>
      <c r="Z224" s="57">
        <v>9532.9760244855988</v>
      </c>
      <c r="AA224" s="55" t="s">
        <v>8649</v>
      </c>
      <c r="AB224" s="55">
        <v>22</v>
      </c>
      <c r="AC224" s="55" t="s">
        <v>2011</v>
      </c>
      <c r="AD224" s="89" t="s">
        <v>2601</v>
      </c>
      <c r="AE224" s="243">
        <v>16901.8</v>
      </c>
      <c r="AF224" s="157" t="s">
        <v>3901</v>
      </c>
      <c r="AG224" s="89" t="s">
        <v>7068</v>
      </c>
      <c r="AH224" s="58" t="s">
        <v>962</v>
      </c>
      <c r="AI224" s="58" t="s">
        <v>7069</v>
      </c>
      <c r="AJ224" s="59" t="s">
        <v>1248</v>
      </c>
      <c r="AK224" s="56">
        <v>25.964816666666668</v>
      </c>
      <c r="AL224" s="56">
        <v>-81.704774999999998</v>
      </c>
      <c r="AM224" s="60">
        <v>996.79199999940442</v>
      </c>
      <c r="AN224" s="60">
        <v>9480.7192550014079</v>
      </c>
      <c r="AO224" s="60">
        <v>9532.9760244855988</v>
      </c>
    </row>
    <row r="225" spans="1:41" s="290" customFormat="1" x14ac:dyDescent="0.2">
      <c r="A225" s="50" t="s">
        <v>1680</v>
      </c>
      <c r="B225" s="42" t="s">
        <v>108</v>
      </c>
      <c r="C225" s="48"/>
      <c r="D225" s="35" t="s">
        <v>578</v>
      </c>
      <c r="E225" s="34">
        <v>43556</v>
      </c>
      <c r="F225" s="347" t="s">
        <v>1693</v>
      </c>
      <c r="G225" s="347" t="s">
        <v>1694</v>
      </c>
      <c r="H225" s="344">
        <v>25.967549999999999</v>
      </c>
      <c r="I225" s="344">
        <v>-81.675866666666664</v>
      </c>
      <c r="J225" s="56" t="s">
        <v>8647</v>
      </c>
      <c r="K225" s="56" t="s">
        <v>8648</v>
      </c>
      <c r="L225" s="49" t="s">
        <v>2068</v>
      </c>
      <c r="M225" s="117" t="s">
        <v>2833</v>
      </c>
      <c r="N225" s="35" t="s">
        <v>364</v>
      </c>
      <c r="O225" s="203" t="s">
        <v>1969</v>
      </c>
      <c r="P225" s="216" t="s">
        <v>1969</v>
      </c>
      <c r="Q225" s="443">
        <v>0</v>
      </c>
      <c r="R225" s="47"/>
      <c r="S225" s="36">
        <v>0</v>
      </c>
      <c r="T225" s="35"/>
      <c r="U225" s="34"/>
      <c r="V225" s="82">
        <v>0</v>
      </c>
      <c r="W225" s="55" t="s">
        <v>2688</v>
      </c>
      <c r="X225" s="55" t="s">
        <v>1898</v>
      </c>
      <c r="Y225" s="157">
        <v>0</v>
      </c>
      <c r="Z225" s="57">
        <v>9532.9760244855988</v>
      </c>
      <c r="AA225" s="55" t="s">
        <v>8649</v>
      </c>
      <c r="AB225" s="55">
        <v>22</v>
      </c>
      <c r="AC225" s="55" t="s">
        <v>2011</v>
      </c>
      <c r="AD225" s="89" t="s">
        <v>2601</v>
      </c>
      <c r="AE225" s="243">
        <v>16901.8</v>
      </c>
      <c r="AF225" s="157" t="s">
        <v>3901</v>
      </c>
      <c r="AG225" s="89" t="s">
        <v>7068</v>
      </c>
      <c r="AH225" s="58" t="s">
        <v>962</v>
      </c>
      <c r="AI225" s="58" t="s">
        <v>7069</v>
      </c>
      <c r="AJ225" s="59" t="s">
        <v>1248</v>
      </c>
      <c r="AK225" s="56">
        <v>25.964816666666668</v>
      </c>
      <c r="AL225" s="56">
        <v>-81.704774999999998</v>
      </c>
      <c r="AM225" s="60">
        <v>996.79199999940442</v>
      </c>
      <c r="AN225" s="60">
        <v>9480.7192550014079</v>
      </c>
      <c r="AO225" s="60">
        <v>9532.9760244855988</v>
      </c>
    </row>
    <row r="226" spans="1:41" s="290" customFormat="1" x14ac:dyDescent="0.2">
      <c r="A226" s="50" t="s">
        <v>1680</v>
      </c>
      <c r="B226" s="42" t="s">
        <v>108</v>
      </c>
      <c r="C226" s="48"/>
      <c r="D226" s="35" t="s">
        <v>2865</v>
      </c>
      <c r="E226" s="34">
        <v>43854</v>
      </c>
      <c r="F226" s="347" t="s">
        <v>1693</v>
      </c>
      <c r="G226" s="347" t="s">
        <v>1694</v>
      </c>
      <c r="H226" s="344">
        <v>25.967549999999999</v>
      </c>
      <c r="I226" s="344">
        <v>-81.675866666666664</v>
      </c>
      <c r="J226" s="56" t="s">
        <v>8647</v>
      </c>
      <c r="K226" s="56" t="s">
        <v>8648</v>
      </c>
      <c r="L226" s="49" t="s">
        <v>2068</v>
      </c>
      <c r="M226" s="117" t="s">
        <v>2833</v>
      </c>
      <c r="N226" s="35" t="s">
        <v>364</v>
      </c>
      <c r="O226" s="203" t="s">
        <v>1969</v>
      </c>
      <c r="P226" s="216" t="s">
        <v>1969</v>
      </c>
      <c r="Q226" s="443">
        <v>0</v>
      </c>
      <c r="R226" s="47"/>
      <c r="S226" s="36">
        <v>0</v>
      </c>
      <c r="T226" s="35"/>
      <c r="U226" s="34"/>
      <c r="V226" s="82">
        <v>0</v>
      </c>
      <c r="W226" s="55" t="s">
        <v>2688</v>
      </c>
      <c r="X226" s="55" t="s">
        <v>1898</v>
      </c>
      <c r="Y226" s="157">
        <v>0</v>
      </c>
      <c r="Z226" s="57">
        <v>9532.9760244855988</v>
      </c>
      <c r="AA226" s="55" t="s">
        <v>8649</v>
      </c>
      <c r="AB226" s="55">
        <v>22</v>
      </c>
      <c r="AC226" s="55" t="s">
        <v>2011</v>
      </c>
      <c r="AD226" s="89" t="s">
        <v>2601</v>
      </c>
      <c r="AE226" s="243">
        <v>16901.8</v>
      </c>
      <c r="AF226" s="157" t="s">
        <v>3901</v>
      </c>
      <c r="AG226" s="89" t="s">
        <v>7068</v>
      </c>
      <c r="AH226" s="58" t="s">
        <v>962</v>
      </c>
      <c r="AI226" s="58" t="s">
        <v>7069</v>
      </c>
      <c r="AJ226" s="59" t="s">
        <v>1248</v>
      </c>
      <c r="AK226" s="56">
        <v>25.964816666666668</v>
      </c>
      <c r="AL226" s="56">
        <v>-81.704774999999998</v>
      </c>
      <c r="AM226" s="60">
        <v>996.79199999940442</v>
      </c>
      <c r="AN226" s="60">
        <v>9480.7192550014079</v>
      </c>
      <c r="AO226" s="60">
        <v>9532.9760244855988</v>
      </c>
    </row>
    <row r="227" spans="1:41" s="290" customFormat="1" x14ac:dyDescent="0.2">
      <c r="A227" s="50" t="s">
        <v>1680</v>
      </c>
      <c r="B227" s="42" t="s">
        <v>108</v>
      </c>
      <c r="C227" s="48"/>
      <c r="D227" s="35" t="s">
        <v>3695</v>
      </c>
      <c r="E227" s="34">
        <v>44307</v>
      </c>
      <c r="F227" s="347" t="s">
        <v>1693</v>
      </c>
      <c r="G227" s="347" t="s">
        <v>1694</v>
      </c>
      <c r="H227" s="344">
        <v>25.967549999999999</v>
      </c>
      <c r="I227" s="344">
        <v>-81.675866666666664</v>
      </c>
      <c r="J227" s="56" t="s">
        <v>8647</v>
      </c>
      <c r="K227" s="56" t="s">
        <v>8648</v>
      </c>
      <c r="L227" s="49" t="s">
        <v>3847</v>
      </c>
      <c r="M227" s="117" t="s">
        <v>2833</v>
      </c>
      <c r="N227" s="35" t="s">
        <v>364</v>
      </c>
      <c r="O227" s="240" t="s">
        <v>3846</v>
      </c>
      <c r="P227" s="216" t="s">
        <v>1969</v>
      </c>
      <c r="Q227" s="443">
        <v>0</v>
      </c>
      <c r="R227" s="47"/>
      <c r="S227" s="36">
        <v>0</v>
      </c>
      <c r="T227" s="35"/>
      <c r="U227" s="34"/>
      <c r="V227" s="82">
        <v>0</v>
      </c>
      <c r="W227" s="55" t="s">
        <v>2688</v>
      </c>
      <c r="X227" s="55" t="s">
        <v>1898</v>
      </c>
      <c r="Y227" s="157">
        <v>0</v>
      </c>
      <c r="Z227" s="57">
        <v>9532.9760244855988</v>
      </c>
      <c r="AA227" s="55" t="s">
        <v>8649</v>
      </c>
      <c r="AB227" s="55">
        <v>22</v>
      </c>
      <c r="AC227" s="55" t="s">
        <v>2011</v>
      </c>
      <c r="AD227" s="89" t="s">
        <v>2601</v>
      </c>
      <c r="AE227" s="243">
        <v>16901.8</v>
      </c>
      <c r="AF227" s="157" t="s">
        <v>3901</v>
      </c>
      <c r="AG227" s="89" t="s">
        <v>7068</v>
      </c>
      <c r="AH227" s="58" t="s">
        <v>962</v>
      </c>
      <c r="AI227" s="58" t="s">
        <v>7069</v>
      </c>
      <c r="AJ227" s="59" t="s">
        <v>1248</v>
      </c>
      <c r="AK227" s="56">
        <v>25.964816666666668</v>
      </c>
      <c r="AL227" s="56">
        <v>-81.704774999999998</v>
      </c>
      <c r="AM227" s="60">
        <v>996.79199999940442</v>
      </c>
      <c r="AN227" s="60">
        <v>9480.7192550014079</v>
      </c>
      <c r="AO227" s="60">
        <v>9532.9760244855988</v>
      </c>
    </row>
    <row r="228" spans="1:41" s="290" customFormat="1" ht="25.5" x14ac:dyDescent="0.2">
      <c r="A228" s="50" t="s">
        <v>1680</v>
      </c>
      <c r="B228" s="42" t="s">
        <v>108</v>
      </c>
      <c r="C228" s="48"/>
      <c r="D228" s="35" t="s">
        <v>4327</v>
      </c>
      <c r="E228" s="34">
        <v>44617</v>
      </c>
      <c r="F228" s="347" t="s">
        <v>1693</v>
      </c>
      <c r="G228" s="347" t="s">
        <v>1694</v>
      </c>
      <c r="H228" s="344">
        <v>25.967549999999999</v>
      </c>
      <c r="I228" s="344">
        <v>-81.675866666666664</v>
      </c>
      <c r="J228" s="56" t="s">
        <v>8647</v>
      </c>
      <c r="K228" s="56" t="s">
        <v>8648</v>
      </c>
      <c r="L228" s="49" t="s">
        <v>4347</v>
      </c>
      <c r="M228" s="117" t="s">
        <v>2833</v>
      </c>
      <c r="N228" s="35" t="s">
        <v>387</v>
      </c>
      <c r="O228" s="240" t="s">
        <v>4348</v>
      </c>
      <c r="P228" s="216" t="s">
        <v>1969</v>
      </c>
      <c r="Q228" s="443">
        <v>0</v>
      </c>
      <c r="R228" s="47"/>
      <c r="S228" s="36">
        <v>0</v>
      </c>
      <c r="T228" s="35" t="s">
        <v>3310</v>
      </c>
      <c r="U228" s="34"/>
      <c r="V228" s="82">
        <v>0</v>
      </c>
      <c r="W228" s="55" t="s">
        <v>2688</v>
      </c>
      <c r="X228" s="55" t="s">
        <v>1898</v>
      </c>
      <c r="Y228" s="157" t="s">
        <v>387</v>
      </c>
      <c r="Z228" s="57">
        <v>9532.9760244855988</v>
      </c>
      <c r="AA228" s="55" t="s">
        <v>8650</v>
      </c>
      <c r="AB228" s="55">
        <v>22</v>
      </c>
      <c r="AC228" s="55" t="s">
        <v>2011</v>
      </c>
      <c r="AD228" s="89" t="s">
        <v>2601</v>
      </c>
      <c r="AE228" s="243">
        <v>16901.8</v>
      </c>
      <c r="AF228" s="157" t="s">
        <v>3901</v>
      </c>
      <c r="AG228" s="89" t="s">
        <v>7068</v>
      </c>
      <c r="AH228" s="58" t="s">
        <v>962</v>
      </c>
      <c r="AI228" s="58" t="s">
        <v>7069</v>
      </c>
      <c r="AJ228" s="59" t="s">
        <v>1248</v>
      </c>
      <c r="AK228" s="56">
        <v>25.964816666666668</v>
      </c>
      <c r="AL228" s="56">
        <v>-81.704774999999998</v>
      </c>
      <c r="AM228" s="60">
        <v>996.79199999940442</v>
      </c>
      <c r="AN228" s="60">
        <v>9480.7192550014079</v>
      </c>
      <c r="AO228" s="60">
        <v>9532.9760244855988</v>
      </c>
    </row>
    <row r="229" spans="1:41" s="290" customFormat="1" x14ac:dyDescent="0.2">
      <c r="A229" s="50" t="s">
        <v>1680</v>
      </c>
      <c r="B229" s="42" t="s">
        <v>108</v>
      </c>
      <c r="C229" s="48"/>
      <c r="D229" s="35" t="s">
        <v>424</v>
      </c>
      <c r="E229" s="34">
        <v>44994</v>
      </c>
      <c r="F229" s="347" t="s">
        <v>5371</v>
      </c>
      <c r="G229" s="347" t="s">
        <v>5372</v>
      </c>
      <c r="H229" s="344">
        <v>25.967566666666666</v>
      </c>
      <c r="I229" s="344">
        <v>-81.675849999999997</v>
      </c>
      <c r="J229" s="56" t="s">
        <v>7065</v>
      </c>
      <c r="K229" s="56" t="s">
        <v>8651</v>
      </c>
      <c r="L229" s="49" t="s">
        <v>5373</v>
      </c>
      <c r="M229" s="117" t="s">
        <v>2833</v>
      </c>
      <c r="N229" s="35" t="s">
        <v>364</v>
      </c>
      <c r="O229" s="240" t="s">
        <v>5374</v>
      </c>
      <c r="P229" s="216" t="s">
        <v>1969</v>
      </c>
      <c r="Q229" s="443">
        <v>0</v>
      </c>
      <c r="R229" s="47"/>
      <c r="S229" s="36">
        <v>0</v>
      </c>
      <c r="T229" s="35" t="s">
        <v>2011</v>
      </c>
      <c r="U229" s="34"/>
      <c r="V229" s="82">
        <v>0</v>
      </c>
      <c r="W229" s="55" t="s">
        <v>2688</v>
      </c>
      <c r="X229" s="55" t="s">
        <v>1898</v>
      </c>
      <c r="Y229" s="157">
        <v>0</v>
      </c>
      <c r="Z229" s="57">
        <v>9539.0491296292385</v>
      </c>
      <c r="AA229" s="55" t="s">
        <v>8652</v>
      </c>
      <c r="AB229" s="55">
        <v>22</v>
      </c>
      <c r="AC229" s="55" t="s">
        <v>2011</v>
      </c>
      <c r="AD229" s="89" t="s">
        <v>2601</v>
      </c>
      <c r="AE229" s="243">
        <v>16901.8</v>
      </c>
      <c r="AF229" s="157" t="s">
        <v>3901</v>
      </c>
      <c r="AG229" s="89" t="s">
        <v>7068</v>
      </c>
      <c r="AH229" s="58" t="s">
        <v>962</v>
      </c>
      <c r="AI229" s="58" t="s">
        <v>7069</v>
      </c>
      <c r="AJ229" s="59" t="s">
        <v>1248</v>
      </c>
      <c r="AK229" s="56">
        <v>25.964816666666668</v>
      </c>
      <c r="AL229" s="56">
        <v>-81.704774999999998</v>
      </c>
      <c r="AM229" s="60">
        <v>1002.8699999996061</v>
      </c>
      <c r="AN229" s="60">
        <v>9486.1852217095748</v>
      </c>
      <c r="AO229" s="60">
        <v>9539.0491296292385</v>
      </c>
    </row>
    <row r="230" spans="1:41" s="290" customFormat="1" ht="25.5" x14ac:dyDescent="0.2">
      <c r="A230" s="50" t="s">
        <v>1680</v>
      </c>
      <c r="B230" s="42" t="s">
        <v>108</v>
      </c>
      <c r="C230" s="48"/>
      <c r="D230" s="35" t="s">
        <v>424</v>
      </c>
      <c r="E230" s="34">
        <v>45332</v>
      </c>
      <c r="F230" s="347" t="s">
        <v>5371</v>
      </c>
      <c r="G230" s="347" t="s">
        <v>5542</v>
      </c>
      <c r="H230" s="344">
        <v>25.967566666666666</v>
      </c>
      <c r="I230" s="344">
        <v>-81.67583333333333</v>
      </c>
      <c r="J230" s="56" t="s">
        <v>7065</v>
      </c>
      <c r="K230" s="56" t="s">
        <v>7066</v>
      </c>
      <c r="L230" s="49" t="s">
        <v>5996</v>
      </c>
      <c r="M230" s="117" t="s">
        <v>2833</v>
      </c>
      <c r="N230" s="35" t="s">
        <v>364</v>
      </c>
      <c r="O230" s="240" t="s">
        <v>5543</v>
      </c>
      <c r="P230" s="216" t="s">
        <v>1969</v>
      </c>
      <c r="Q230" s="443">
        <v>0</v>
      </c>
      <c r="R230" s="47"/>
      <c r="S230" s="36">
        <v>0</v>
      </c>
      <c r="T230" s="35"/>
      <c r="U230" s="34"/>
      <c r="V230" s="82">
        <v>0</v>
      </c>
      <c r="W230" s="55" t="s">
        <v>2688</v>
      </c>
      <c r="X230" s="55" t="s">
        <v>1898</v>
      </c>
      <c r="Y230" s="157">
        <v>0</v>
      </c>
      <c r="Z230" s="57">
        <v>9544.4848221101565</v>
      </c>
      <c r="AA230" s="55" t="s">
        <v>7067</v>
      </c>
      <c r="AB230" s="55">
        <v>22</v>
      </c>
      <c r="AC230" s="55" t="s">
        <v>2011</v>
      </c>
      <c r="AD230" s="89" t="s">
        <v>2601</v>
      </c>
      <c r="AE230" s="243">
        <v>16901.8</v>
      </c>
      <c r="AF230" s="157" t="s">
        <v>3901</v>
      </c>
      <c r="AG230" s="89" t="s">
        <v>7068</v>
      </c>
      <c r="AH230" s="58" t="s">
        <v>962</v>
      </c>
      <c r="AI230" s="58" t="s">
        <v>7069</v>
      </c>
      <c r="AJ230" s="59" t="s">
        <v>1248</v>
      </c>
      <c r="AK230" s="56">
        <v>25.964816666666668</v>
      </c>
      <c r="AL230" s="56">
        <v>-81.704774999999998</v>
      </c>
      <c r="AM230" s="60">
        <v>1002.8699999996061</v>
      </c>
      <c r="AN230" s="60">
        <v>9491.6511884177417</v>
      </c>
      <c r="AO230" s="60">
        <v>9544.4848221101565</v>
      </c>
    </row>
    <row r="231" spans="1:41" s="290" customFormat="1" ht="25.5" x14ac:dyDescent="0.2">
      <c r="A231" s="50" t="s">
        <v>1680</v>
      </c>
      <c r="B231" s="42" t="s">
        <v>108</v>
      </c>
      <c r="C231" s="48"/>
      <c r="D231" s="35" t="s">
        <v>6273</v>
      </c>
      <c r="E231" s="34">
        <v>45746</v>
      </c>
      <c r="F231" s="347" t="s">
        <v>5371</v>
      </c>
      <c r="G231" s="347" t="s">
        <v>5542</v>
      </c>
      <c r="H231" s="344">
        <v>25.967566666666666</v>
      </c>
      <c r="I231" s="344">
        <v>-81.67583333333333</v>
      </c>
      <c r="J231" s="56" t="s">
        <v>7065</v>
      </c>
      <c r="K231" s="56" t="s">
        <v>7066</v>
      </c>
      <c r="L231" s="49" t="s">
        <v>5996</v>
      </c>
      <c r="M231" s="117" t="s">
        <v>2833</v>
      </c>
      <c r="N231" s="35" t="s">
        <v>364</v>
      </c>
      <c r="O231" s="240" t="s">
        <v>6379</v>
      </c>
      <c r="P231" s="216" t="s">
        <v>1969</v>
      </c>
      <c r="Q231" s="443">
        <v>0</v>
      </c>
      <c r="R231" s="47"/>
      <c r="S231" s="36">
        <v>0</v>
      </c>
      <c r="T231" s="35"/>
      <c r="U231" s="34"/>
      <c r="V231" s="82">
        <v>0</v>
      </c>
      <c r="W231" s="55" t="s">
        <v>2688</v>
      </c>
      <c r="X231" s="55" t="s">
        <v>1898</v>
      </c>
      <c r="Y231" s="157">
        <v>0</v>
      </c>
      <c r="Z231" s="57">
        <v>9544.4848221101565</v>
      </c>
      <c r="AA231" s="55" t="s">
        <v>7067</v>
      </c>
      <c r="AB231" s="55">
        <v>22</v>
      </c>
      <c r="AC231" s="55" t="s">
        <v>2011</v>
      </c>
      <c r="AD231" s="89" t="s">
        <v>2601</v>
      </c>
      <c r="AE231" s="243">
        <v>16901.8</v>
      </c>
      <c r="AF231" s="157" t="s">
        <v>3901</v>
      </c>
      <c r="AG231" s="89" t="s">
        <v>7068</v>
      </c>
      <c r="AH231" s="58" t="s">
        <v>962</v>
      </c>
      <c r="AI231" s="58" t="s">
        <v>7069</v>
      </c>
      <c r="AJ231" s="59" t="s">
        <v>1248</v>
      </c>
      <c r="AK231" s="56">
        <v>25.964816666666668</v>
      </c>
      <c r="AL231" s="56">
        <v>-81.704774999999998</v>
      </c>
      <c r="AM231" s="60">
        <v>1002.8699999996061</v>
      </c>
      <c r="AN231" s="60">
        <v>9491.6511884177417</v>
      </c>
      <c r="AO231" s="60">
        <v>9544.4848221101565</v>
      </c>
    </row>
    <row r="232" spans="1:41" s="290" customFormat="1" ht="25.5" x14ac:dyDescent="0.2">
      <c r="A232" s="50" t="s">
        <v>1680</v>
      </c>
      <c r="B232" s="42" t="s">
        <v>108</v>
      </c>
      <c r="C232" s="48" t="s">
        <v>473</v>
      </c>
      <c r="D232" s="35" t="s">
        <v>8506</v>
      </c>
      <c r="E232" s="34">
        <v>46118</v>
      </c>
      <c r="F232" s="347" t="s">
        <v>5371</v>
      </c>
      <c r="G232" s="347" t="s">
        <v>5542</v>
      </c>
      <c r="H232" s="344">
        <v>25.967566666666666</v>
      </c>
      <c r="I232" s="344">
        <v>-81.67583333333333</v>
      </c>
      <c r="J232" s="56" t="s">
        <v>7065</v>
      </c>
      <c r="K232" s="56" t="s">
        <v>7066</v>
      </c>
      <c r="L232" s="49" t="s">
        <v>5996</v>
      </c>
      <c r="M232" s="117" t="s">
        <v>2833</v>
      </c>
      <c r="N232" s="35" t="s">
        <v>364</v>
      </c>
      <c r="O232" s="240" t="s">
        <v>8535</v>
      </c>
      <c r="P232" s="216" t="s">
        <v>1969</v>
      </c>
      <c r="Q232" s="443">
        <v>0</v>
      </c>
      <c r="R232" s="47"/>
      <c r="S232" s="36">
        <v>0</v>
      </c>
      <c r="T232" s="35"/>
      <c r="U232" s="34"/>
      <c r="V232" s="82">
        <v>0</v>
      </c>
      <c r="W232" s="55" t="s">
        <v>2688</v>
      </c>
      <c r="X232" s="55" t="s">
        <v>1898</v>
      </c>
      <c r="Y232" s="157">
        <v>0</v>
      </c>
      <c r="Z232" s="57">
        <v>9544.4848221101565</v>
      </c>
      <c r="AA232" s="55" t="s">
        <v>7067</v>
      </c>
      <c r="AB232" s="55">
        <v>22</v>
      </c>
      <c r="AC232" s="55" t="s">
        <v>2011</v>
      </c>
      <c r="AD232" s="89" t="s">
        <v>2601</v>
      </c>
      <c r="AE232" s="243">
        <v>16901.8</v>
      </c>
      <c r="AF232" s="157" t="s">
        <v>3901</v>
      </c>
      <c r="AG232" s="89" t="s">
        <v>7068</v>
      </c>
      <c r="AH232" s="58" t="s">
        <v>962</v>
      </c>
      <c r="AI232" s="58" t="s">
        <v>7069</v>
      </c>
      <c r="AJ232" s="59" t="s">
        <v>1248</v>
      </c>
      <c r="AK232" s="56">
        <v>25.964816666666668</v>
      </c>
      <c r="AL232" s="56">
        <v>-81.704774999999998</v>
      </c>
      <c r="AM232" s="60">
        <v>1002.8699999996061</v>
      </c>
      <c r="AN232" s="60">
        <v>9491.6511884177417</v>
      </c>
      <c r="AO232" s="60">
        <v>9544.4848221101565</v>
      </c>
    </row>
    <row r="233" spans="1:41" s="290" customFormat="1" x14ac:dyDescent="0.2">
      <c r="A233" s="45" t="s">
        <v>29</v>
      </c>
      <c r="B233" s="42" t="s">
        <v>104</v>
      </c>
      <c r="C233" s="46"/>
      <c r="D233" s="35" t="s">
        <v>1119</v>
      </c>
      <c r="E233" s="34">
        <v>38869</v>
      </c>
      <c r="F233" s="347" t="s">
        <v>149</v>
      </c>
      <c r="G233" s="347" t="s">
        <v>150</v>
      </c>
      <c r="H233" s="344">
        <v>25.970383333333334</v>
      </c>
      <c r="I233" s="344">
        <v>-81.725716666666671</v>
      </c>
      <c r="J233" s="56" t="s">
        <v>8653</v>
      </c>
      <c r="K233" s="56" t="s">
        <v>8654</v>
      </c>
      <c r="L233" s="49" t="s">
        <v>1746</v>
      </c>
      <c r="M233" s="117"/>
      <c r="N233" s="35" t="s">
        <v>364</v>
      </c>
      <c r="O233" s="203" t="s">
        <v>1969</v>
      </c>
      <c r="P233" s="216" t="s">
        <v>1969</v>
      </c>
      <c r="Q233" s="443">
        <v>0</v>
      </c>
      <c r="R233" s="47"/>
      <c r="S233" s="36">
        <v>0</v>
      </c>
      <c r="T233" s="35"/>
      <c r="U233" s="34"/>
      <c r="V233" s="82">
        <v>0</v>
      </c>
      <c r="W233" s="55" t="s">
        <v>2689</v>
      </c>
      <c r="X233" s="55" t="s">
        <v>1899</v>
      </c>
      <c r="Y233" s="157">
        <v>0</v>
      </c>
      <c r="Z233" s="57">
        <v>168.50739463422744</v>
      </c>
      <c r="AA233" s="55" t="s">
        <v>8655</v>
      </c>
      <c r="AB233" s="55">
        <v>23</v>
      </c>
      <c r="AC233" s="55" t="s">
        <v>2012</v>
      </c>
      <c r="AD233" s="89" t="s">
        <v>2602</v>
      </c>
      <c r="AE233" s="243">
        <v>17055</v>
      </c>
      <c r="AF233" s="157" t="s">
        <v>3901</v>
      </c>
      <c r="AG233" s="89" t="s">
        <v>7073</v>
      </c>
      <c r="AH233" s="58" t="s">
        <v>193</v>
      </c>
      <c r="AI233" s="58" t="s">
        <v>7074</v>
      </c>
      <c r="AJ233" s="59" t="s">
        <v>356</v>
      </c>
      <c r="AK233" s="56">
        <v>25.970833333333335</v>
      </c>
      <c r="AL233" s="56">
        <v>-81.725833333333327</v>
      </c>
      <c r="AM233" s="60">
        <v>-164.10600000026534</v>
      </c>
      <c r="AN233" s="60">
        <v>38.261766952509788</v>
      </c>
      <c r="AO233" s="60">
        <v>168.50739463422744</v>
      </c>
    </row>
    <row r="234" spans="1:41" s="290" customFormat="1" x14ac:dyDescent="0.2">
      <c r="A234" s="45" t="s">
        <v>29</v>
      </c>
      <c r="B234" s="42" t="s">
        <v>104</v>
      </c>
      <c r="C234" s="46"/>
      <c r="D234" s="35" t="s">
        <v>424</v>
      </c>
      <c r="E234" s="34">
        <v>42497</v>
      </c>
      <c r="F234" s="347" t="s">
        <v>149</v>
      </c>
      <c r="G234" s="347" t="s">
        <v>499</v>
      </c>
      <c r="H234" s="344">
        <v>25.970383333333334</v>
      </c>
      <c r="I234" s="344">
        <v>-81.725700000000003</v>
      </c>
      <c r="J234" s="56" t="s">
        <v>8653</v>
      </c>
      <c r="K234" s="56" t="s">
        <v>7071</v>
      </c>
      <c r="L234" s="49" t="s">
        <v>1783</v>
      </c>
      <c r="M234" s="120"/>
      <c r="N234" s="35" t="s">
        <v>387</v>
      </c>
      <c r="O234" s="203" t="s">
        <v>1969</v>
      </c>
      <c r="P234" s="216" t="s">
        <v>1969</v>
      </c>
      <c r="Q234" s="443">
        <v>0</v>
      </c>
      <c r="R234" s="47"/>
      <c r="S234" s="36">
        <v>0</v>
      </c>
      <c r="T234" s="35"/>
      <c r="U234" s="34"/>
      <c r="V234" s="82">
        <v>0</v>
      </c>
      <c r="W234" s="55" t="s">
        <v>2689</v>
      </c>
      <c r="X234" s="55" t="s">
        <v>1899</v>
      </c>
      <c r="Y234" s="157" t="s">
        <v>387</v>
      </c>
      <c r="Z234" s="57">
        <v>169.83195790894655</v>
      </c>
      <c r="AA234" s="55" t="s">
        <v>8656</v>
      </c>
      <c r="AB234" s="55">
        <v>23</v>
      </c>
      <c r="AC234" s="55" t="s">
        <v>2012</v>
      </c>
      <c r="AD234" s="89" t="s">
        <v>2602</v>
      </c>
      <c r="AE234" s="243">
        <v>17055</v>
      </c>
      <c r="AF234" s="157" t="s">
        <v>3901</v>
      </c>
      <c r="AG234" s="89" t="s">
        <v>7073</v>
      </c>
      <c r="AH234" s="58" t="s">
        <v>193</v>
      </c>
      <c r="AI234" s="58" t="s">
        <v>7074</v>
      </c>
      <c r="AJ234" s="59" t="s">
        <v>356</v>
      </c>
      <c r="AK234" s="56">
        <v>25.970833333333335</v>
      </c>
      <c r="AL234" s="56">
        <v>-81.725833333333327</v>
      </c>
      <c r="AM234" s="60">
        <v>-164.10600000026534</v>
      </c>
      <c r="AN234" s="60">
        <v>43.727733660676975</v>
      </c>
      <c r="AO234" s="60">
        <v>169.83195790894655</v>
      </c>
    </row>
    <row r="235" spans="1:41" s="290" customFormat="1" x14ac:dyDescent="0.2">
      <c r="A235" s="45" t="s">
        <v>29</v>
      </c>
      <c r="B235" s="42" t="s">
        <v>104</v>
      </c>
      <c r="C235" s="46"/>
      <c r="D235" s="35" t="s">
        <v>424</v>
      </c>
      <c r="E235" s="34">
        <v>42852</v>
      </c>
      <c r="F235" s="347" t="s">
        <v>149</v>
      </c>
      <c r="G235" s="347" t="s">
        <v>966</v>
      </c>
      <c r="H235" s="344">
        <v>25.970383333333334</v>
      </c>
      <c r="I235" s="344">
        <v>-81.725733333333338</v>
      </c>
      <c r="J235" s="56" t="s">
        <v>8653</v>
      </c>
      <c r="K235" s="56" t="s">
        <v>8657</v>
      </c>
      <c r="L235" s="49" t="s">
        <v>1746</v>
      </c>
      <c r="M235" s="117"/>
      <c r="N235" s="35" t="s">
        <v>364</v>
      </c>
      <c r="O235" s="203" t="s">
        <v>1969</v>
      </c>
      <c r="P235" s="216" t="s">
        <v>1969</v>
      </c>
      <c r="Q235" s="443">
        <v>0</v>
      </c>
      <c r="R235" s="47"/>
      <c r="S235" s="36">
        <v>0</v>
      </c>
      <c r="T235" s="35"/>
      <c r="U235" s="34"/>
      <c r="V235" s="82">
        <v>0</v>
      </c>
      <c r="W235" s="55" t="s">
        <v>2689</v>
      </c>
      <c r="X235" s="55" t="s">
        <v>1899</v>
      </c>
      <c r="Y235" s="157">
        <v>0</v>
      </c>
      <c r="Z235" s="57">
        <v>167.35095981127179</v>
      </c>
      <c r="AA235" s="55" t="s">
        <v>8658</v>
      </c>
      <c r="AB235" s="55">
        <v>23</v>
      </c>
      <c r="AC235" s="55" t="s">
        <v>2012</v>
      </c>
      <c r="AD235" s="89" t="s">
        <v>2602</v>
      </c>
      <c r="AE235" s="243">
        <v>17055</v>
      </c>
      <c r="AF235" s="157" t="s">
        <v>3901</v>
      </c>
      <c r="AG235" s="89" t="s">
        <v>7073</v>
      </c>
      <c r="AH235" s="58" t="s">
        <v>193</v>
      </c>
      <c r="AI235" s="58" t="s">
        <v>7074</v>
      </c>
      <c r="AJ235" s="59" t="s">
        <v>356</v>
      </c>
      <c r="AK235" s="56">
        <v>25.970833333333335</v>
      </c>
      <c r="AL235" s="56">
        <v>-81.725833333333327</v>
      </c>
      <c r="AM235" s="60">
        <v>-164.10600000026534</v>
      </c>
      <c r="AN235" s="60">
        <v>32.795800244342594</v>
      </c>
      <c r="AO235" s="60">
        <v>167.35095981127179</v>
      </c>
    </row>
    <row r="236" spans="1:41" s="290" customFormat="1" x14ac:dyDescent="0.2">
      <c r="A236" s="45" t="s">
        <v>29</v>
      </c>
      <c r="B236" s="42" t="s">
        <v>104</v>
      </c>
      <c r="C236" s="46"/>
      <c r="D236" s="35" t="s">
        <v>424</v>
      </c>
      <c r="E236" s="34">
        <v>43124</v>
      </c>
      <c r="F236" s="347" t="s">
        <v>1970</v>
      </c>
      <c r="G236" s="347" t="s">
        <v>966</v>
      </c>
      <c r="H236" s="344">
        <v>25.97035</v>
      </c>
      <c r="I236" s="344">
        <v>-81.725733333333338</v>
      </c>
      <c r="J236" s="56" t="s">
        <v>7070</v>
      </c>
      <c r="K236" s="56" t="s">
        <v>8657</v>
      </c>
      <c r="L236" s="49"/>
      <c r="M236" s="117"/>
      <c r="N236" s="35" t="s">
        <v>364</v>
      </c>
      <c r="O236" s="203" t="s">
        <v>1969</v>
      </c>
      <c r="P236" s="216">
        <v>0</v>
      </c>
      <c r="Q236" s="443">
        <v>0</v>
      </c>
      <c r="R236" s="47"/>
      <c r="S236" s="36">
        <v>0</v>
      </c>
      <c r="T236" s="35"/>
      <c r="U236" s="34"/>
      <c r="V236" s="82">
        <v>0</v>
      </c>
      <c r="W236" s="55" t="s">
        <v>2689</v>
      </c>
      <c r="X236" s="55" t="s">
        <v>1899</v>
      </c>
      <c r="Y236" s="157">
        <v>0</v>
      </c>
      <c r="Z236" s="57">
        <v>179.28708028718248</v>
      </c>
      <c r="AA236" s="55" t="s">
        <v>8659</v>
      </c>
      <c r="AB236" s="55">
        <v>23</v>
      </c>
      <c r="AC236" s="55" t="s">
        <v>2012</v>
      </c>
      <c r="AD236" s="89" t="s">
        <v>2602</v>
      </c>
      <c r="AE236" s="243">
        <v>17055</v>
      </c>
      <c r="AF236" s="157" t="s">
        <v>3901</v>
      </c>
      <c r="AG236" s="89" t="s">
        <v>7073</v>
      </c>
      <c r="AH236" s="58" t="s">
        <v>193</v>
      </c>
      <c r="AI236" s="58" t="s">
        <v>7074</v>
      </c>
      <c r="AJ236" s="59" t="s">
        <v>356</v>
      </c>
      <c r="AK236" s="56">
        <v>25.970833333333335</v>
      </c>
      <c r="AL236" s="56">
        <v>-81.725833333333327</v>
      </c>
      <c r="AM236" s="60">
        <v>-176.26200000066888</v>
      </c>
      <c r="AN236" s="60">
        <v>32.795800244342594</v>
      </c>
      <c r="AO236" s="60">
        <v>179.28708028718248</v>
      </c>
    </row>
    <row r="237" spans="1:41" s="290" customFormat="1" x14ac:dyDescent="0.2">
      <c r="A237" s="45" t="s">
        <v>29</v>
      </c>
      <c r="B237" s="42" t="s">
        <v>104</v>
      </c>
      <c r="C237" s="46"/>
      <c r="D237" s="35" t="s">
        <v>424</v>
      </c>
      <c r="E237" s="34">
        <v>43441</v>
      </c>
      <c r="F237" s="347" t="s">
        <v>1970</v>
      </c>
      <c r="G237" s="347" t="s">
        <v>499</v>
      </c>
      <c r="H237" s="344">
        <v>25.97035</v>
      </c>
      <c r="I237" s="344">
        <v>-81.725700000000003</v>
      </c>
      <c r="J237" s="56" t="s">
        <v>7070</v>
      </c>
      <c r="K237" s="56" t="s">
        <v>7071</v>
      </c>
      <c r="L237" s="49" t="s">
        <v>2068</v>
      </c>
      <c r="M237" s="117" t="s">
        <v>2833</v>
      </c>
      <c r="N237" s="35" t="s">
        <v>364</v>
      </c>
      <c r="O237" s="203" t="s">
        <v>1969</v>
      </c>
      <c r="P237" s="216" t="s">
        <v>1969</v>
      </c>
      <c r="Q237" s="443">
        <v>0</v>
      </c>
      <c r="R237" s="47"/>
      <c r="S237" s="36">
        <v>0</v>
      </c>
      <c r="T237" s="35"/>
      <c r="U237" s="34"/>
      <c r="V237" s="82">
        <v>0</v>
      </c>
      <c r="W237" s="55" t="s">
        <v>2689</v>
      </c>
      <c r="X237" s="55" t="s">
        <v>1899</v>
      </c>
      <c r="Y237" s="157">
        <v>0</v>
      </c>
      <c r="Z237" s="57">
        <v>181.6050862044753</v>
      </c>
      <c r="AA237" s="55" t="s">
        <v>7072</v>
      </c>
      <c r="AB237" s="55">
        <v>23</v>
      </c>
      <c r="AC237" s="55" t="s">
        <v>2012</v>
      </c>
      <c r="AD237" s="89" t="s">
        <v>2602</v>
      </c>
      <c r="AE237" s="243">
        <v>17055</v>
      </c>
      <c r="AF237" s="157" t="s">
        <v>3901</v>
      </c>
      <c r="AG237" s="89" t="s">
        <v>7073</v>
      </c>
      <c r="AH237" s="58" t="s">
        <v>193</v>
      </c>
      <c r="AI237" s="58" t="s">
        <v>7074</v>
      </c>
      <c r="AJ237" s="59" t="s">
        <v>356</v>
      </c>
      <c r="AK237" s="56">
        <v>25.970833333333335</v>
      </c>
      <c r="AL237" s="56">
        <v>-81.725833333333327</v>
      </c>
      <c r="AM237" s="60">
        <v>-176.26200000066888</v>
      </c>
      <c r="AN237" s="60">
        <v>43.727733660676975</v>
      </c>
      <c r="AO237" s="60">
        <v>181.6050862044753</v>
      </c>
    </row>
    <row r="238" spans="1:41" s="290" customFormat="1" x14ac:dyDescent="0.2">
      <c r="A238" s="45" t="s">
        <v>29</v>
      </c>
      <c r="B238" s="42" t="s">
        <v>104</v>
      </c>
      <c r="C238" s="46"/>
      <c r="D238" s="35" t="s">
        <v>2865</v>
      </c>
      <c r="E238" s="34">
        <v>43854</v>
      </c>
      <c r="F238" s="347" t="s">
        <v>1970</v>
      </c>
      <c r="G238" s="347" t="s">
        <v>499</v>
      </c>
      <c r="H238" s="344">
        <v>25.97035</v>
      </c>
      <c r="I238" s="344">
        <v>-81.725700000000003</v>
      </c>
      <c r="J238" s="56" t="s">
        <v>7070</v>
      </c>
      <c r="K238" s="56" t="s">
        <v>7071</v>
      </c>
      <c r="L238" s="49" t="s">
        <v>2068</v>
      </c>
      <c r="M238" s="117" t="s">
        <v>2833</v>
      </c>
      <c r="N238" s="35" t="s">
        <v>364</v>
      </c>
      <c r="O238" s="203" t="s">
        <v>1969</v>
      </c>
      <c r="P238" s="216" t="s">
        <v>1969</v>
      </c>
      <c r="Q238" s="443">
        <v>0</v>
      </c>
      <c r="R238" s="47"/>
      <c r="S238" s="36">
        <v>0</v>
      </c>
      <c r="T238" s="35"/>
      <c r="U238" s="34"/>
      <c r="V238" s="82">
        <v>0</v>
      </c>
      <c r="W238" s="55" t="s">
        <v>2689</v>
      </c>
      <c r="X238" s="55" t="s">
        <v>1899</v>
      </c>
      <c r="Y238" s="157">
        <v>0</v>
      </c>
      <c r="Z238" s="57">
        <v>181.6050862044753</v>
      </c>
      <c r="AA238" s="55" t="s">
        <v>7072</v>
      </c>
      <c r="AB238" s="55">
        <v>23</v>
      </c>
      <c r="AC238" s="55" t="s">
        <v>2012</v>
      </c>
      <c r="AD238" s="89" t="s">
        <v>2602</v>
      </c>
      <c r="AE238" s="243">
        <v>17055</v>
      </c>
      <c r="AF238" s="157" t="s">
        <v>3901</v>
      </c>
      <c r="AG238" s="89" t="s">
        <v>7073</v>
      </c>
      <c r="AH238" s="58" t="s">
        <v>193</v>
      </c>
      <c r="AI238" s="58" t="s">
        <v>7074</v>
      </c>
      <c r="AJ238" s="59" t="s">
        <v>356</v>
      </c>
      <c r="AK238" s="56">
        <v>25.970833333333335</v>
      </c>
      <c r="AL238" s="56">
        <v>-81.725833333333327</v>
      </c>
      <c r="AM238" s="60">
        <v>-176.26200000066888</v>
      </c>
      <c r="AN238" s="60">
        <v>43.727733660676975</v>
      </c>
      <c r="AO238" s="60">
        <v>181.6050862044753</v>
      </c>
    </row>
    <row r="239" spans="1:41" s="290" customFormat="1" x14ac:dyDescent="0.2">
      <c r="A239" s="45" t="s">
        <v>29</v>
      </c>
      <c r="B239" s="42" t="s">
        <v>104</v>
      </c>
      <c r="C239" s="46"/>
      <c r="D239" s="35" t="s">
        <v>2844</v>
      </c>
      <c r="E239" s="34">
        <v>44256</v>
      </c>
      <c r="F239" s="347" t="s">
        <v>1970</v>
      </c>
      <c r="G239" s="347" t="s">
        <v>499</v>
      </c>
      <c r="H239" s="344">
        <v>25.97035</v>
      </c>
      <c r="I239" s="344">
        <v>-81.725700000000003</v>
      </c>
      <c r="J239" s="56" t="s">
        <v>7070</v>
      </c>
      <c r="K239" s="56" t="s">
        <v>7071</v>
      </c>
      <c r="L239" s="49" t="s">
        <v>2068</v>
      </c>
      <c r="M239" s="117" t="s">
        <v>2833</v>
      </c>
      <c r="N239" s="35" t="s">
        <v>364</v>
      </c>
      <c r="O239" s="240" t="s">
        <v>3573</v>
      </c>
      <c r="P239" s="216" t="s">
        <v>1969</v>
      </c>
      <c r="Q239" s="443">
        <v>0</v>
      </c>
      <c r="R239" s="47"/>
      <c r="S239" s="36">
        <v>0</v>
      </c>
      <c r="T239" s="35"/>
      <c r="U239" s="34"/>
      <c r="V239" s="82">
        <v>0</v>
      </c>
      <c r="W239" s="55" t="s">
        <v>2689</v>
      </c>
      <c r="X239" s="55" t="s">
        <v>1899</v>
      </c>
      <c r="Y239" s="157">
        <v>0</v>
      </c>
      <c r="Z239" s="57">
        <v>181.6050862044753</v>
      </c>
      <c r="AA239" s="55" t="s">
        <v>7072</v>
      </c>
      <c r="AB239" s="55">
        <v>23</v>
      </c>
      <c r="AC239" s="55" t="s">
        <v>2012</v>
      </c>
      <c r="AD239" s="89" t="s">
        <v>2602</v>
      </c>
      <c r="AE239" s="243">
        <v>17055</v>
      </c>
      <c r="AF239" s="157" t="s">
        <v>3901</v>
      </c>
      <c r="AG239" s="89" t="s">
        <v>7073</v>
      </c>
      <c r="AH239" s="58" t="s">
        <v>193</v>
      </c>
      <c r="AI239" s="58" t="s">
        <v>7074</v>
      </c>
      <c r="AJ239" s="59" t="s">
        <v>356</v>
      </c>
      <c r="AK239" s="56">
        <v>25.970833333333335</v>
      </c>
      <c r="AL239" s="56">
        <v>-81.725833333333327</v>
      </c>
      <c r="AM239" s="60">
        <v>-176.26200000066888</v>
      </c>
      <c r="AN239" s="60">
        <v>43.727733660676975</v>
      </c>
      <c r="AO239" s="60">
        <v>181.6050862044753</v>
      </c>
    </row>
    <row r="240" spans="1:41" s="290" customFormat="1" x14ac:dyDescent="0.2">
      <c r="A240" s="45" t="s">
        <v>29</v>
      </c>
      <c r="B240" s="42" t="s">
        <v>104</v>
      </c>
      <c r="C240" s="46"/>
      <c r="D240" s="35" t="s">
        <v>4327</v>
      </c>
      <c r="E240" s="34">
        <v>44617</v>
      </c>
      <c r="F240" s="347" t="s">
        <v>1970</v>
      </c>
      <c r="G240" s="347" t="s">
        <v>499</v>
      </c>
      <c r="H240" s="344">
        <v>25.97035</v>
      </c>
      <c r="I240" s="344">
        <v>-81.725700000000003</v>
      </c>
      <c r="J240" s="56" t="s">
        <v>7070</v>
      </c>
      <c r="K240" s="56" t="s">
        <v>7071</v>
      </c>
      <c r="L240" s="49" t="s">
        <v>4349</v>
      </c>
      <c r="M240" s="117" t="s">
        <v>2833</v>
      </c>
      <c r="N240" s="35" t="s">
        <v>364</v>
      </c>
      <c r="O240" s="240" t="s">
        <v>4350</v>
      </c>
      <c r="P240" s="216" t="s">
        <v>1969</v>
      </c>
      <c r="Q240" s="443">
        <v>0</v>
      </c>
      <c r="R240" s="47"/>
      <c r="S240" s="36">
        <v>0</v>
      </c>
      <c r="T240" s="35"/>
      <c r="U240" s="34"/>
      <c r="V240" s="82">
        <v>0</v>
      </c>
      <c r="W240" s="55" t="s">
        <v>2689</v>
      </c>
      <c r="X240" s="55" t="s">
        <v>1899</v>
      </c>
      <c r="Y240" s="157">
        <v>0</v>
      </c>
      <c r="Z240" s="57">
        <v>181.6050862044753</v>
      </c>
      <c r="AA240" s="55" t="s">
        <v>7072</v>
      </c>
      <c r="AB240" s="55">
        <v>23</v>
      </c>
      <c r="AC240" s="55" t="s">
        <v>2012</v>
      </c>
      <c r="AD240" s="89" t="s">
        <v>2602</v>
      </c>
      <c r="AE240" s="243">
        <v>17055</v>
      </c>
      <c r="AF240" s="157" t="s">
        <v>3901</v>
      </c>
      <c r="AG240" s="89" t="s">
        <v>7073</v>
      </c>
      <c r="AH240" s="58" t="s">
        <v>193</v>
      </c>
      <c r="AI240" s="58" t="s">
        <v>7074</v>
      </c>
      <c r="AJ240" s="59" t="s">
        <v>356</v>
      </c>
      <c r="AK240" s="56">
        <v>25.970833333333335</v>
      </c>
      <c r="AL240" s="56">
        <v>-81.725833333333327</v>
      </c>
      <c r="AM240" s="60">
        <v>-176.26200000066888</v>
      </c>
      <c r="AN240" s="60">
        <v>43.727733660676975</v>
      </c>
      <c r="AO240" s="60">
        <v>181.6050862044753</v>
      </c>
    </row>
    <row r="241" spans="1:41" s="290" customFormat="1" x14ac:dyDescent="0.2">
      <c r="A241" s="45" t="s">
        <v>29</v>
      </c>
      <c r="B241" s="42" t="s">
        <v>104</v>
      </c>
      <c r="C241" s="46"/>
      <c r="D241" s="35" t="s">
        <v>424</v>
      </c>
      <c r="E241" s="34">
        <v>44994</v>
      </c>
      <c r="F241" s="347" t="s">
        <v>1970</v>
      </c>
      <c r="G241" s="347" t="s">
        <v>499</v>
      </c>
      <c r="H241" s="344">
        <v>25.97035</v>
      </c>
      <c r="I241" s="344">
        <v>-81.725700000000003</v>
      </c>
      <c r="J241" s="56" t="s">
        <v>7070</v>
      </c>
      <c r="K241" s="56" t="s">
        <v>7071</v>
      </c>
      <c r="L241" s="49" t="s">
        <v>4349</v>
      </c>
      <c r="M241" s="117" t="s">
        <v>2833</v>
      </c>
      <c r="N241" s="35" t="s">
        <v>364</v>
      </c>
      <c r="O241" s="240" t="s">
        <v>5377</v>
      </c>
      <c r="P241" s="216" t="s">
        <v>1969</v>
      </c>
      <c r="Q241" s="443">
        <v>0</v>
      </c>
      <c r="R241" s="47"/>
      <c r="S241" s="36">
        <v>0</v>
      </c>
      <c r="T241" s="35"/>
      <c r="U241" s="34"/>
      <c r="V241" s="82">
        <v>0</v>
      </c>
      <c r="W241" s="55" t="s">
        <v>2689</v>
      </c>
      <c r="X241" s="55" t="s">
        <v>1899</v>
      </c>
      <c r="Y241" s="157">
        <v>0</v>
      </c>
      <c r="Z241" s="57">
        <v>181.6050862044753</v>
      </c>
      <c r="AA241" s="55" t="s">
        <v>7072</v>
      </c>
      <c r="AB241" s="55">
        <v>23</v>
      </c>
      <c r="AC241" s="55" t="s">
        <v>2012</v>
      </c>
      <c r="AD241" s="89" t="s">
        <v>2602</v>
      </c>
      <c r="AE241" s="243">
        <v>17055</v>
      </c>
      <c r="AF241" s="157" t="s">
        <v>3901</v>
      </c>
      <c r="AG241" s="89" t="s">
        <v>7073</v>
      </c>
      <c r="AH241" s="58" t="s">
        <v>193</v>
      </c>
      <c r="AI241" s="58" t="s">
        <v>7074</v>
      </c>
      <c r="AJ241" s="59" t="s">
        <v>356</v>
      </c>
      <c r="AK241" s="56">
        <v>25.970833333333335</v>
      </c>
      <c r="AL241" s="56">
        <v>-81.725833333333327</v>
      </c>
      <c r="AM241" s="60">
        <v>-176.26200000066888</v>
      </c>
      <c r="AN241" s="60">
        <v>43.727733660676975</v>
      </c>
      <c r="AO241" s="60">
        <v>181.6050862044753</v>
      </c>
    </row>
    <row r="242" spans="1:41" s="290" customFormat="1" x14ac:dyDescent="0.2">
      <c r="A242" s="45" t="s">
        <v>29</v>
      </c>
      <c r="B242" s="42" t="s">
        <v>104</v>
      </c>
      <c r="C242" s="46"/>
      <c r="D242" s="35" t="s">
        <v>5508</v>
      </c>
      <c r="E242" s="34">
        <v>45332</v>
      </c>
      <c r="F242" s="347" t="s">
        <v>1970</v>
      </c>
      <c r="G242" s="347" t="s">
        <v>499</v>
      </c>
      <c r="H242" s="344">
        <v>25.97035</v>
      </c>
      <c r="I242" s="344">
        <v>-81.725700000000003</v>
      </c>
      <c r="J242" s="56" t="s">
        <v>7070</v>
      </c>
      <c r="K242" s="56" t="s">
        <v>7071</v>
      </c>
      <c r="L242" s="49" t="s">
        <v>4349</v>
      </c>
      <c r="M242" s="117" t="s">
        <v>2833</v>
      </c>
      <c r="N242" s="35" t="s">
        <v>364</v>
      </c>
      <c r="O242" s="240" t="s">
        <v>5544</v>
      </c>
      <c r="P242" s="216" t="s">
        <v>6005</v>
      </c>
      <c r="Q242" s="443">
        <v>0</v>
      </c>
      <c r="R242" s="47"/>
      <c r="S242" s="36">
        <v>0</v>
      </c>
      <c r="T242" s="35"/>
      <c r="U242" s="34"/>
      <c r="V242" s="82">
        <v>0</v>
      </c>
      <c r="W242" s="55" t="s">
        <v>2689</v>
      </c>
      <c r="X242" s="55" t="s">
        <v>1899</v>
      </c>
      <c r="Y242" s="157">
        <v>0</v>
      </c>
      <c r="Z242" s="57">
        <v>181.6050862044753</v>
      </c>
      <c r="AA242" s="55" t="s">
        <v>7072</v>
      </c>
      <c r="AB242" s="55">
        <v>23</v>
      </c>
      <c r="AC242" s="55" t="s">
        <v>2012</v>
      </c>
      <c r="AD242" s="89" t="s">
        <v>2602</v>
      </c>
      <c r="AE242" s="243">
        <v>17055</v>
      </c>
      <c r="AF242" s="157" t="s">
        <v>3901</v>
      </c>
      <c r="AG242" s="89" t="s">
        <v>7073</v>
      </c>
      <c r="AH242" s="58" t="s">
        <v>193</v>
      </c>
      <c r="AI242" s="58" t="s">
        <v>7074</v>
      </c>
      <c r="AJ242" s="59" t="s">
        <v>356</v>
      </c>
      <c r="AK242" s="56">
        <v>25.970833333333335</v>
      </c>
      <c r="AL242" s="56">
        <v>-81.725833333333327</v>
      </c>
      <c r="AM242" s="60">
        <v>-176.26200000066888</v>
      </c>
      <c r="AN242" s="60">
        <v>43.727733660676975</v>
      </c>
      <c r="AO242" s="60">
        <v>181.6050862044753</v>
      </c>
    </row>
    <row r="243" spans="1:41" s="290" customFormat="1" x14ac:dyDescent="0.2">
      <c r="A243" s="45" t="s">
        <v>29</v>
      </c>
      <c r="B243" s="42" t="s">
        <v>104</v>
      </c>
      <c r="C243" s="46"/>
      <c r="D243" s="35" t="s">
        <v>6273</v>
      </c>
      <c r="E243" s="34">
        <v>45746</v>
      </c>
      <c r="F243" s="347" t="s">
        <v>1970</v>
      </c>
      <c r="G243" s="347" t="s">
        <v>499</v>
      </c>
      <c r="H243" s="344">
        <v>25.97035</v>
      </c>
      <c r="I243" s="344">
        <v>-81.725700000000003</v>
      </c>
      <c r="J243" s="56" t="s">
        <v>7070</v>
      </c>
      <c r="K243" s="56" t="s">
        <v>7071</v>
      </c>
      <c r="L243" s="49" t="s">
        <v>5773</v>
      </c>
      <c r="M243" s="117" t="s">
        <v>2833</v>
      </c>
      <c r="N243" s="35" t="s">
        <v>364</v>
      </c>
      <c r="O243" s="240" t="s">
        <v>6382</v>
      </c>
      <c r="P243" s="216" t="s">
        <v>6005</v>
      </c>
      <c r="Q243" s="443">
        <v>0</v>
      </c>
      <c r="R243" s="47"/>
      <c r="S243" s="36">
        <v>0</v>
      </c>
      <c r="T243" s="35"/>
      <c r="U243" s="34"/>
      <c r="V243" s="82">
        <v>0</v>
      </c>
      <c r="W243" s="55" t="s">
        <v>2689</v>
      </c>
      <c r="X243" s="55" t="s">
        <v>1899</v>
      </c>
      <c r="Y243" s="157">
        <v>0</v>
      </c>
      <c r="Z243" s="57">
        <v>181.6050862044753</v>
      </c>
      <c r="AA243" s="55" t="s">
        <v>7072</v>
      </c>
      <c r="AB243" s="55">
        <v>23</v>
      </c>
      <c r="AC243" s="55" t="s">
        <v>2012</v>
      </c>
      <c r="AD243" s="89" t="s">
        <v>2602</v>
      </c>
      <c r="AE243" s="243">
        <v>17055</v>
      </c>
      <c r="AF243" s="157" t="s">
        <v>3901</v>
      </c>
      <c r="AG243" s="89" t="s">
        <v>7073</v>
      </c>
      <c r="AH243" s="58" t="s">
        <v>193</v>
      </c>
      <c r="AI243" s="58" t="s">
        <v>7074</v>
      </c>
      <c r="AJ243" s="59" t="s">
        <v>356</v>
      </c>
      <c r="AK243" s="56">
        <v>25.970833333333335</v>
      </c>
      <c r="AL243" s="56">
        <v>-81.725833333333327</v>
      </c>
      <c r="AM243" s="60">
        <v>-176.26200000066888</v>
      </c>
      <c r="AN243" s="60">
        <v>43.727733660676975</v>
      </c>
      <c r="AO243" s="60">
        <v>181.6050862044753</v>
      </c>
    </row>
    <row r="244" spans="1:41" s="290" customFormat="1" x14ac:dyDescent="0.2">
      <c r="A244" s="45" t="s">
        <v>29</v>
      </c>
      <c r="B244" s="42" t="s">
        <v>104</v>
      </c>
      <c r="C244" s="46" t="s">
        <v>473</v>
      </c>
      <c r="D244" s="35" t="s">
        <v>8506</v>
      </c>
      <c r="E244" s="34">
        <v>46118</v>
      </c>
      <c r="F244" s="347" t="s">
        <v>1970</v>
      </c>
      <c r="G244" s="347" t="s">
        <v>499</v>
      </c>
      <c r="H244" s="344">
        <v>25.97035</v>
      </c>
      <c r="I244" s="344">
        <v>-81.725700000000003</v>
      </c>
      <c r="J244" s="56" t="s">
        <v>7070</v>
      </c>
      <c r="K244" s="56" t="s">
        <v>7071</v>
      </c>
      <c r="L244" s="49" t="s">
        <v>5773</v>
      </c>
      <c r="M244" s="117" t="s">
        <v>2833</v>
      </c>
      <c r="N244" s="35" t="s">
        <v>364</v>
      </c>
      <c r="O244" s="240" t="s">
        <v>8536</v>
      </c>
      <c r="P244" s="216" t="s">
        <v>1969</v>
      </c>
      <c r="Q244" s="443">
        <v>0</v>
      </c>
      <c r="R244" s="47"/>
      <c r="S244" s="36">
        <v>0</v>
      </c>
      <c r="T244" s="35"/>
      <c r="U244" s="34"/>
      <c r="V244" s="82">
        <v>0</v>
      </c>
      <c r="W244" s="55" t="s">
        <v>2689</v>
      </c>
      <c r="X244" s="55" t="s">
        <v>1899</v>
      </c>
      <c r="Y244" s="157">
        <v>0</v>
      </c>
      <c r="Z244" s="57">
        <v>181.6050862044753</v>
      </c>
      <c r="AA244" s="55" t="s">
        <v>7072</v>
      </c>
      <c r="AB244" s="55">
        <v>23</v>
      </c>
      <c r="AC244" s="55" t="s">
        <v>2012</v>
      </c>
      <c r="AD244" s="89" t="s">
        <v>2602</v>
      </c>
      <c r="AE244" s="243">
        <v>17055</v>
      </c>
      <c r="AF244" s="157" t="s">
        <v>3901</v>
      </c>
      <c r="AG244" s="89" t="s">
        <v>7073</v>
      </c>
      <c r="AH244" s="58" t="s">
        <v>193</v>
      </c>
      <c r="AI244" s="58" t="s">
        <v>7074</v>
      </c>
      <c r="AJ244" s="59" t="s">
        <v>356</v>
      </c>
      <c r="AK244" s="56">
        <v>25.970833333333335</v>
      </c>
      <c r="AL244" s="56">
        <v>-81.725833333333327</v>
      </c>
      <c r="AM244" s="60">
        <v>-176.26200000066888</v>
      </c>
      <c r="AN244" s="60">
        <v>43.727733660676975</v>
      </c>
      <c r="AO244" s="60">
        <v>181.6050862044753</v>
      </c>
    </row>
    <row r="245" spans="1:41" s="290" customFormat="1" x14ac:dyDescent="0.2">
      <c r="A245" s="45" t="s">
        <v>27</v>
      </c>
      <c r="B245" s="42" t="s">
        <v>100</v>
      </c>
      <c r="C245" s="46"/>
      <c r="D245" s="35" t="s">
        <v>1119</v>
      </c>
      <c r="E245" s="34">
        <v>38869</v>
      </c>
      <c r="F245" s="347" t="s">
        <v>147</v>
      </c>
      <c r="G245" s="347" t="s">
        <v>148</v>
      </c>
      <c r="H245" s="344">
        <v>25.968450000000001</v>
      </c>
      <c r="I245" s="344">
        <v>-81.725366666666673</v>
      </c>
      <c r="J245" s="56" t="s">
        <v>8660</v>
      </c>
      <c r="K245" s="56" t="s">
        <v>8661</v>
      </c>
      <c r="L245" s="49" t="s">
        <v>1746</v>
      </c>
      <c r="M245" s="117"/>
      <c r="N245" s="35" t="s">
        <v>364</v>
      </c>
      <c r="O245" s="203" t="s">
        <v>1969</v>
      </c>
      <c r="P245" s="216" t="s">
        <v>1969</v>
      </c>
      <c r="Q245" s="443">
        <v>0</v>
      </c>
      <c r="R245" s="47"/>
      <c r="S245" s="36">
        <v>0</v>
      </c>
      <c r="T245" s="35"/>
      <c r="U245" s="34"/>
      <c r="V245" s="82">
        <v>0</v>
      </c>
      <c r="W245" s="55" t="s">
        <v>2689</v>
      </c>
      <c r="X245" s="55" t="s">
        <v>1899</v>
      </c>
      <c r="Y245" s="157">
        <v>0</v>
      </c>
      <c r="Z245" s="57">
        <v>158.85076985684961</v>
      </c>
      <c r="AA245" s="55" t="s">
        <v>8662</v>
      </c>
      <c r="AB245" s="55">
        <v>24</v>
      </c>
      <c r="AC245" s="55" t="s">
        <v>2012</v>
      </c>
      <c r="AD245" s="89" t="s">
        <v>2602</v>
      </c>
      <c r="AE245" s="243">
        <v>17060</v>
      </c>
      <c r="AF245" s="157" t="s">
        <v>3901</v>
      </c>
      <c r="AG245" s="89" t="s">
        <v>7077</v>
      </c>
      <c r="AH245" s="58" t="s">
        <v>483</v>
      </c>
      <c r="AI245" s="58" t="s">
        <v>7074</v>
      </c>
      <c r="AJ245" s="59" t="s">
        <v>357</v>
      </c>
      <c r="AK245" s="56">
        <v>25.968333333333334</v>
      </c>
      <c r="AL245" s="56">
        <v>-81.725833333333327</v>
      </c>
      <c r="AM245" s="60">
        <v>42.546000000116777</v>
      </c>
      <c r="AN245" s="60">
        <v>153.04706781936028</v>
      </c>
      <c r="AO245" s="60">
        <v>158.85076985684961</v>
      </c>
    </row>
    <row r="246" spans="1:41" s="290" customFormat="1" x14ac:dyDescent="0.2">
      <c r="A246" s="45" t="s">
        <v>27</v>
      </c>
      <c r="B246" s="42" t="s">
        <v>100</v>
      </c>
      <c r="C246" s="46"/>
      <c r="D246" s="35" t="s">
        <v>424</v>
      </c>
      <c r="E246" s="34">
        <v>42497</v>
      </c>
      <c r="F246" s="347" t="s">
        <v>496</v>
      </c>
      <c r="G246" s="347" t="s">
        <v>497</v>
      </c>
      <c r="H246" s="344">
        <v>25.968483333333332</v>
      </c>
      <c r="I246" s="344">
        <v>-81.725433333333328</v>
      </c>
      <c r="J246" s="56" t="s">
        <v>8663</v>
      </c>
      <c r="K246" s="56" t="s">
        <v>7076</v>
      </c>
      <c r="L246" s="49" t="s">
        <v>1785</v>
      </c>
      <c r="M246" s="120"/>
      <c r="N246" s="35" t="s">
        <v>427</v>
      </c>
      <c r="O246" s="203" t="s">
        <v>1969</v>
      </c>
      <c r="P246" s="216" t="s">
        <v>1969</v>
      </c>
      <c r="Q246" s="443">
        <v>0</v>
      </c>
      <c r="R246" s="47"/>
      <c r="S246" s="36">
        <v>0</v>
      </c>
      <c r="T246" s="35"/>
      <c r="U246" s="34"/>
      <c r="V246" s="82" t="s">
        <v>1969</v>
      </c>
      <c r="W246" s="55" t="s">
        <v>2689</v>
      </c>
      <c r="X246" s="55" t="s">
        <v>1899</v>
      </c>
      <c r="Y246" s="157" t="s">
        <v>427</v>
      </c>
      <c r="Z246" s="57" t="s">
        <v>1746</v>
      </c>
      <c r="AA246" s="55" t="s">
        <v>7125</v>
      </c>
      <c r="AB246" s="55">
        <v>24</v>
      </c>
      <c r="AC246" s="55" t="s">
        <v>2012</v>
      </c>
      <c r="AD246" s="89" t="s">
        <v>2602</v>
      </c>
      <c r="AE246" s="243">
        <v>17060</v>
      </c>
      <c r="AF246" s="157" t="s">
        <v>3901</v>
      </c>
      <c r="AG246" s="89" t="s">
        <v>7077</v>
      </c>
      <c r="AH246" s="58" t="s">
        <v>483</v>
      </c>
      <c r="AI246" s="58" t="s">
        <v>7074</v>
      </c>
      <c r="AJ246" s="59" t="s">
        <v>357</v>
      </c>
      <c r="AK246" s="56">
        <v>25.968333333333334</v>
      </c>
      <c r="AL246" s="56">
        <v>-81.725833333333327</v>
      </c>
      <c r="AM246" s="60">
        <v>54.701999999224711</v>
      </c>
      <c r="AN246" s="60">
        <v>131.18320099135207</v>
      </c>
      <c r="AO246" s="60">
        <v>142.13142167111624</v>
      </c>
    </row>
    <row r="247" spans="1:41" s="290" customFormat="1" x14ac:dyDescent="0.2">
      <c r="A247" s="45" t="s">
        <v>27</v>
      </c>
      <c r="B247" s="42" t="s">
        <v>100</v>
      </c>
      <c r="C247" s="46"/>
      <c r="D247" s="35" t="s">
        <v>424</v>
      </c>
      <c r="E247" s="34">
        <v>42852</v>
      </c>
      <c r="F247" s="347" t="s">
        <v>496</v>
      </c>
      <c r="G247" s="347" t="s">
        <v>497</v>
      </c>
      <c r="H247" s="344">
        <v>25.968483333333332</v>
      </c>
      <c r="I247" s="344">
        <v>-81.725433333333328</v>
      </c>
      <c r="J247" s="56" t="s">
        <v>8663</v>
      </c>
      <c r="K247" s="56" t="s">
        <v>7076</v>
      </c>
      <c r="L247" s="49"/>
      <c r="M247" s="117"/>
      <c r="N247" s="35" t="s">
        <v>364</v>
      </c>
      <c r="O247" s="203" t="s">
        <v>1969</v>
      </c>
      <c r="P247" s="216" t="s">
        <v>1969</v>
      </c>
      <c r="Q247" s="443">
        <v>0</v>
      </c>
      <c r="R247" s="47"/>
      <c r="S247" s="36">
        <v>0</v>
      </c>
      <c r="T247" s="35"/>
      <c r="U247" s="34"/>
      <c r="V247" s="82">
        <v>0</v>
      </c>
      <c r="W247" s="55" t="s">
        <v>2689</v>
      </c>
      <c r="X247" s="55" t="s">
        <v>1899</v>
      </c>
      <c r="Y247" s="157">
        <v>0</v>
      </c>
      <c r="Z247" s="57" t="s">
        <v>1746</v>
      </c>
      <c r="AA247" s="55" t="s">
        <v>6987</v>
      </c>
      <c r="AB247" s="55">
        <v>24</v>
      </c>
      <c r="AC247" s="55" t="s">
        <v>2012</v>
      </c>
      <c r="AD247" s="89" t="s">
        <v>2602</v>
      </c>
      <c r="AE247" s="243">
        <v>17060</v>
      </c>
      <c r="AF247" s="157" t="s">
        <v>3901</v>
      </c>
      <c r="AG247" s="89" t="s">
        <v>7077</v>
      </c>
      <c r="AH247" s="58" t="s">
        <v>483</v>
      </c>
      <c r="AI247" s="58" t="s">
        <v>7074</v>
      </c>
      <c r="AJ247" s="59" t="s">
        <v>357</v>
      </c>
      <c r="AK247" s="56">
        <v>25.968333333333334</v>
      </c>
      <c r="AL247" s="56">
        <v>-81.725833333333327</v>
      </c>
      <c r="AM247" s="60">
        <v>54.701999999224711</v>
      </c>
      <c r="AN247" s="60">
        <v>131.18320099135207</v>
      </c>
      <c r="AO247" s="60">
        <v>142.13142167111624</v>
      </c>
    </row>
    <row r="248" spans="1:41" s="290" customFormat="1" x14ac:dyDescent="0.2">
      <c r="A248" s="45" t="s">
        <v>27</v>
      </c>
      <c r="B248" s="42" t="s">
        <v>100</v>
      </c>
      <c r="C248" s="46"/>
      <c r="D248" s="35" t="s">
        <v>424</v>
      </c>
      <c r="E248" s="34">
        <v>43124</v>
      </c>
      <c r="F248" s="347" t="s">
        <v>1972</v>
      </c>
      <c r="G248" s="347" t="s">
        <v>497</v>
      </c>
      <c r="H248" s="344">
        <v>25.968466666666668</v>
      </c>
      <c r="I248" s="344">
        <v>-81.725433333333328</v>
      </c>
      <c r="J248" s="56" t="s">
        <v>8664</v>
      </c>
      <c r="K248" s="56" t="s">
        <v>7076</v>
      </c>
      <c r="L248" s="49" t="s">
        <v>1746</v>
      </c>
      <c r="M248" s="117"/>
      <c r="N248" s="35" t="s">
        <v>364</v>
      </c>
      <c r="O248" s="203" t="s">
        <v>1969</v>
      </c>
      <c r="P248" s="216">
        <v>0</v>
      </c>
      <c r="Q248" s="443">
        <v>0</v>
      </c>
      <c r="R248" s="47"/>
      <c r="S248" s="36">
        <v>0</v>
      </c>
      <c r="T248" s="35"/>
      <c r="U248" s="34"/>
      <c r="V248" s="82">
        <v>0</v>
      </c>
      <c r="W248" s="55" t="s">
        <v>2689</v>
      </c>
      <c r="X248" s="55" t="s">
        <v>1899</v>
      </c>
      <c r="Y248" s="157">
        <v>0</v>
      </c>
      <c r="Z248" s="57" t="s">
        <v>1746</v>
      </c>
      <c r="AA248" s="55" t="s">
        <v>6987</v>
      </c>
      <c r="AB248" s="55">
        <v>24</v>
      </c>
      <c r="AC248" s="55" t="s">
        <v>2012</v>
      </c>
      <c r="AD248" s="89" t="s">
        <v>2602</v>
      </c>
      <c r="AE248" s="243">
        <v>17060</v>
      </c>
      <c r="AF248" s="157" t="s">
        <v>3901</v>
      </c>
      <c r="AG248" s="89" t="s">
        <v>7077</v>
      </c>
      <c r="AH248" s="58" t="s">
        <v>483</v>
      </c>
      <c r="AI248" s="58" t="s">
        <v>7074</v>
      </c>
      <c r="AJ248" s="59" t="s">
        <v>357</v>
      </c>
      <c r="AK248" s="56">
        <v>25.968333333333334</v>
      </c>
      <c r="AL248" s="56">
        <v>-81.725833333333327</v>
      </c>
      <c r="AM248" s="60">
        <v>48.624000000318546</v>
      </c>
      <c r="AN248" s="60">
        <v>131.18320099135207</v>
      </c>
      <c r="AO248" s="60">
        <v>139.90470184510761</v>
      </c>
    </row>
    <row r="249" spans="1:41" s="290" customFormat="1" x14ac:dyDescent="0.2">
      <c r="A249" s="45" t="s">
        <v>27</v>
      </c>
      <c r="B249" s="42" t="s">
        <v>100</v>
      </c>
      <c r="C249" s="46"/>
      <c r="D249" s="35" t="s">
        <v>424</v>
      </c>
      <c r="E249" s="34">
        <v>43441</v>
      </c>
      <c r="F249" s="347" t="s">
        <v>1972</v>
      </c>
      <c r="G249" s="347" t="s">
        <v>497</v>
      </c>
      <c r="H249" s="344">
        <v>25.968466666666668</v>
      </c>
      <c r="I249" s="344">
        <v>-81.725433333333328</v>
      </c>
      <c r="J249" s="56" t="s">
        <v>8664</v>
      </c>
      <c r="K249" s="56" t="s">
        <v>7076</v>
      </c>
      <c r="L249" s="49" t="s">
        <v>2068</v>
      </c>
      <c r="M249" s="117" t="s">
        <v>2833</v>
      </c>
      <c r="N249" s="35" t="s">
        <v>364</v>
      </c>
      <c r="O249" s="203" t="s">
        <v>1969</v>
      </c>
      <c r="P249" s="216" t="s">
        <v>1969</v>
      </c>
      <c r="Q249" s="443">
        <v>0</v>
      </c>
      <c r="R249" s="47"/>
      <c r="S249" s="36">
        <v>0</v>
      </c>
      <c r="T249" s="35"/>
      <c r="U249" s="34"/>
      <c r="V249" s="82">
        <v>0</v>
      </c>
      <c r="W249" s="55" t="s">
        <v>2689</v>
      </c>
      <c r="X249" s="55" t="s">
        <v>1899</v>
      </c>
      <c r="Y249" s="157">
        <v>0</v>
      </c>
      <c r="Z249" s="57" t="s">
        <v>1746</v>
      </c>
      <c r="AA249" s="55" t="s">
        <v>6987</v>
      </c>
      <c r="AB249" s="55">
        <v>24</v>
      </c>
      <c r="AC249" s="55" t="s">
        <v>2012</v>
      </c>
      <c r="AD249" s="89" t="s">
        <v>2602</v>
      </c>
      <c r="AE249" s="243">
        <v>17060</v>
      </c>
      <c r="AF249" s="157" t="s">
        <v>3901</v>
      </c>
      <c r="AG249" s="89" t="s">
        <v>7077</v>
      </c>
      <c r="AH249" s="58" t="s">
        <v>483</v>
      </c>
      <c r="AI249" s="58" t="s">
        <v>7074</v>
      </c>
      <c r="AJ249" s="59" t="s">
        <v>357</v>
      </c>
      <c r="AK249" s="56">
        <v>25.968333333333334</v>
      </c>
      <c r="AL249" s="56">
        <v>-81.725833333333327</v>
      </c>
      <c r="AM249" s="60">
        <v>48.624000000318546</v>
      </c>
      <c r="AN249" s="60">
        <v>131.18320099135207</v>
      </c>
      <c r="AO249" s="60">
        <v>139.90470184510761</v>
      </c>
    </row>
    <row r="250" spans="1:41" s="290" customFormat="1" x14ac:dyDescent="0.2">
      <c r="A250" s="45" t="s">
        <v>27</v>
      </c>
      <c r="B250" s="42" t="s">
        <v>100</v>
      </c>
      <c r="C250" s="46"/>
      <c r="D250" s="35" t="s">
        <v>2865</v>
      </c>
      <c r="E250" s="34">
        <v>43854</v>
      </c>
      <c r="F250" s="347" t="s">
        <v>1972</v>
      </c>
      <c r="G250" s="347" t="s">
        <v>497</v>
      </c>
      <c r="H250" s="344">
        <v>25.968466666666668</v>
      </c>
      <c r="I250" s="344">
        <v>-81.725433333333328</v>
      </c>
      <c r="J250" s="56" t="s">
        <v>8664</v>
      </c>
      <c r="K250" s="56" t="s">
        <v>7076</v>
      </c>
      <c r="L250" s="49" t="s">
        <v>2068</v>
      </c>
      <c r="M250" s="117" t="s">
        <v>2833</v>
      </c>
      <c r="N250" s="35" t="s">
        <v>364</v>
      </c>
      <c r="O250" s="203" t="s">
        <v>1969</v>
      </c>
      <c r="P250" s="216" t="s">
        <v>1969</v>
      </c>
      <c r="Q250" s="443">
        <v>0</v>
      </c>
      <c r="R250" s="47"/>
      <c r="S250" s="36">
        <v>0</v>
      </c>
      <c r="T250" s="35"/>
      <c r="U250" s="34"/>
      <c r="V250" s="82">
        <v>0</v>
      </c>
      <c r="W250" s="55" t="s">
        <v>2689</v>
      </c>
      <c r="X250" s="55" t="s">
        <v>1899</v>
      </c>
      <c r="Y250" s="157">
        <v>0</v>
      </c>
      <c r="Z250" s="57" t="s">
        <v>1746</v>
      </c>
      <c r="AA250" s="55" t="s">
        <v>6987</v>
      </c>
      <c r="AB250" s="55">
        <v>24</v>
      </c>
      <c r="AC250" s="55" t="s">
        <v>2012</v>
      </c>
      <c r="AD250" s="89" t="s">
        <v>2602</v>
      </c>
      <c r="AE250" s="243">
        <v>17060</v>
      </c>
      <c r="AF250" s="157" t="s">
        <v>3901</v>
      </c>
      <c r="AG250" s="89" t="s">
        <v>7077</v>
      </c>
      <c r="AH250" s="58" t="s">
        <v>483</v>
      </c>
      <c r="AI250" s="58" t="s">
        <v>7074</v>
      </c>
      <c r="AJ250" s="59" t="s">
        <v>357</v>
      </c>
      <c r="AK250" s="56">
        <v>25.968333333333334</v>
      </c>
      <c r="AL250" s="56">
        <v>-81.725833333333327</v>
      </c>
      <c r="AM250" s="60">
        <v>48.624000000318546</v>
      </c>
      <c r="AN250" s="60">
        <v>131.18320099135207</v>
      </c>
      <c r="AO250" s="60">
        <v>139.90470184510761</v>
      </c>
    </row>
    <row r="251" spans="1:41" s="290" customFormat="1" x14ac:dyDescent="0.2">
      <c r="A251" s="45" t="s">
        <v>27</v>
      </c>
      <c r="B251" s="42" t="s">
        <v>100</v>
      </c>
      <c r="C251" s="46"/>
      <c r="D251" s="35" t="s">
        <v>2844</v>
      </c>
      <c r="E251" s="34">
        <v>44256</v>
      </c>
      <c r="F251" s="347" t="s">
        <v>1972</v>
      </c>
      <c r="G251" s="347" t="s">
        <v>497</v>
      </c>
      <c r="H251" s="344">
        <v>25.968466666666668</v>
      </c>
      <c r="I251" s="344">
        <v>-81.725433333333328</v>
      </c>
      <c r="J251" s="56" t="s">
        <v>8664</v>
      </c>
      <c r="K251" s="56" t="s">
        <v>7076</v>
      </c>
      <c r="L251" s="49" t="s">
        <v>2068</v>
      </c>
      <c r="M251" s="117" t="s">
        <v>2833</v>
      </c>
      <c r="N251" s="35" t="s">
        <v>364</v>
      </c>
      <c r="O251" s="240" t="s">
        <v>3574</v>
      </c>
      <c r="P251" s="216" t="s">
        <v>1969</v>
      </c>
      <c r="Q251" s="443">
        <v>0</v>
      </c>
      <c r="R251" s="47"/>
      <c r="S251" s="36">
        <v>0</v>
      </c>
      <c r="T251" s="35"/>
      <c r="U251" s="34"/>
      <c r="V251" s="82">
        <v>0</v>
      </c>
      <c r="W251" s="55" t="s">
        <v>2689</v>
      </c>
      <c r="X251" s="55" t="s">
        <v>1899</v>
      </c>
      <c r="Y251" s="157">
        <v>0</v>
      </c>
      <c r="Z251" s="57" t="s">
        <v>1746</v>
      </c>
      <c r="AA251" s="55" t="s">
        <v>6987</v>
      </c>
      <c r="AB251" s="55">
        <v>24</v>
      </c>
      <c r="AC251" s="55" t="s">
        <v>2012</v>
      </c>
      <c r="AD251" s="89" t="s">
        <v>2602</v>
      </c>
      <c r="AE251" s="243">
        <v>17060</v>
      </c>
      <c r="AF251" s="157" t="s">
        <v>3901</v>
      </c>
      <c r="AG251" s="89" t="s">
        <v>7077</v>
      </c>
      <c r="AH251" s="58" t="s">
        <v>483</v>
      </c>
      <c r="AI251" s="58" t="s">
        <v>7074</v>
      </c>
      <c r="AJ251" s="59" t="s">
        <v>357</v>
      </c>
      <c r="AK251" s="56">
        <v>25.968333333333334</v>
      </c>
      <c r="AL251" s="56">
        <v>-81.725833333333327</v>
      </c>
      <c r="AM251" s="60">
        <v>48.624000000318546</v>
      </c>
      <c r="AN251" s="60">
        <v>131.18320099135207</v>
      </c>
      <c r="AO251" s="60">
        <v>139.90470184510761</v>
      </c>
    </row>
    <row r="252" spans="1:41" s="290" customFormat="1" x14ac:dyDescent="0.2">
      <c r="A252" s="45" t="s">
        <v>27</v>
      </c>
      <c r="B252" s="42" t="s">
        <v>100</v>
      </c>
      <c r="C252" s="46"/>
      <c r="D252" s="35" t="s">
        <v>4327</v>
      </c>
      <c r="E252" s="34">
        <v>44617</v>
      </c>
      <c r="F252" s="347" t="s">
        <v>1721</v>
      </c>
      <c r="G252" s="347" t="s">
        <v>497</v>
      </c>
      <c r="H252" s="344">
        <v>25.968433333333333</v>
      </c>
      <c r="I252" s="344">
        <v>-81.725433333333328</v>
      </c>
      <c r="J252" s="56" t="s">
        <v>7075</v>
      </c>
      <c r="K252" s="56" t="s">
        <v>7076</v>
      </c>
      <c r="L252" s="49" t="s">
        <v>4352</v>
      </c>
      <c r="M252" s="117" t="s">
        <v>2833</v>
      </c>
      <c r="N252" s="35" t="s">
        <v>364</v>
      </c>
      <c r="O252" s="240" t="s">
        <v>4351</v>
      </c>
      <c r="P252" s="216" t="s">
        <v>1969</v>
      </c>
      <c r="Q252" s="443">
        <v>0</v>
      </c>
      <c r="R252" s="47"/>
      <c r="S252" s="36">
        <v>0</v>
      </c>
      <c r="T252" s="35"/>
      <c r="U252" s="34"/>
      <c r="V252" s="82">
        <v>0</v>
      </c>
      <c r="W252" s="55" t="s">
        <v>2689</v>
      </c>
      <c r="X252" s="55" t="s">
        <v>1899</v>
      </c>
      <c r="Y252" s="157">
        <v>0</v>
      </c>
      <c r="Z252" s="57" t="s">
        <v>1746</v>
      </c>
      <c r="AA252" s="55" t="s">
        <v>6987</v>
      </c>
      <c r="AB252" s="55">
        <v>24</v>
      </c>
      <c r="AC252" s="55" t="s">
        <v>2012</v>
      </c>
      <c r="AD252" s="89" t="s">
        <v>2602</v>
      </c>
      <c r="AE252" s="243">
        <v>17060</v>
      </c>
      <c r="AF252" s="157" t="s">
        <v>3901</v>
      </c>
      <c r="AG252" s="89" t="s">
        <v>7077</v>
      </c>
      <c r="AH252" s="58" t="s">
        <v>483</v>
      </c>
      <c r="AI252" s="58" t="s">
        <v>7074</v>
      </c>
      <c r="AJ252" s="59" t="s">
        <v>357</v>
      </c>
      <c r="AK252" s="56">
        <v>25.968333333333334</v>
      </c>
      <c r="AL252" s="56">
        <v>-81.725833333333327</v>
      </c>
      <c r="AM252" s="60">
        <v>36.467999999915008</v>
      </c>
      <c r="AN252" s="60">
        <v>131.18320099135207</v>
      </c>
      <c r="AO252" s="60">
        <v>136.15780273760032</v>
      </c>
    </row>
    <row r="253" spans="1:41" s="290" customFormat="1" ht="25.5" x14ac:dyDescent="0.2">
      <c r="A253" s="45" t="s">
        <v>27</v>
      </c>
      <c r="B253" s="42" t="s">
        <v>100</v>
      </c>
      <c r="C253" s="46"/>
      <c r="D253" s="35" t="s">
        <v>424</v>
      </c>
      <c r="E253" s="34">
        <v>44994</v>
      </c>
      <c r="F253" s="347" t="s">
        <v>1721</v>
      </c>
      <c r="G253" s="347" t="s">
        <v>497</v>
      </c>
      <c r="H253" s="344">
        <v>25.968433333333333</v>
      </c>
      <c r="I253" s="344">
        <v>-81.725433333333328</v>
      </c>
      <c r="J253" s="56" t="s">
        <v>7075</v>
      </c>
      <c r="K253" s="56" t="s">
        <v>7076</v>
      </c>
      <c r="L253" s="49" t="s">
        <v>5375</v>
      </c>
      <c r="M253" s="117"/>
      <c r="N253" s="35" t="s">
        <v>427</v>
      </c>
      <c r="O253" s="240" t="s">
        <v>5376</v>
      </c>
      <c r="P253" s="216" t="s">
        <v>1969</v>
      </c>
      <c r="Q253" s="443">
        <v>0</v>
      </c>
      <c r="R253" s="47"/>
      <c r="S253" s="36">
        <v>0</v>
      </c>
      <c r="T253" s="35" t="s">
        <v>3594</v>
      </c>
      <c r="U253" s="34"/>
      <c r="V253" s="82" t="s">
        <v>1969</v>
      </c>
      <c r="W253" s="55" t="s">
        <v>2689</v>
      </c>
      <c r="X253" s="55" t="s">
        <v>1899</v>
      </c>
      <c r="Y253" s="157" t="s">
        <v>427</v>
      </c>
      <c r="Z253" s="57" t="s">
        <v>1746</v>
      </c>
      <c r="AA253" s="55" t="s">
        <v>7125</v>
      </c>
      <c r="AB253" s="55">
        <v>24</v>
      </c>
      <c r="AC253" s="55" t="s">
        <v>2012</v>
      </c>
      <c r="AD253" s="89" t="s">
        <v>2602</v>
      </c>
      <c r="AE253" s="243">
        <v>17060</v>
      </c>
      <c r="AF253" s="157" t="s">
        <v>3901</v>
      </c>
      <c r="AG253" s="89" t="s">
        <v>7077</v>
      </c>
      <c r="AH253" s="58" t="s">
        <v>483</v>
      </c>
      <c r="AI253" s="58" t="s">
        <v>7074</v>
      </c>
      <c r="AJ253" s="59" t="s">
        <v>357</v>
      </c>
      <c r="AK253" s="56">
        <v>25.968333333333334</v>
      </c>
      <c r="AL253" s="56">
        <v>-81.725833333333327</v>
      </c>
      <c r="AM253" s="60">
        <v>36.467999999915008</v>
      </c>
      <c r="AN253" s="60">
        <v>131.18320099135207</v>
      </c>
      <c r="AO253" s="60">
        <v>136.15780273760032</v>
      </c>
    </row>
    <row r="254" spans="1:41" s="290" customFormat="1" ht="25.5" x14ac:dyDescent="0.2">
      <c r="A254" s="45" t="s">
        <v>27</v>
      </c>
      <c r="B254" s="42" t="s">
        <v>100</v>
      </c>
      <c r="C254" s="46"/>
      <c r="D254" s="35" t="s">
        <v>5508</v>
      </c>
      <c r="E254" s="34">
        <v>45332</v>
      </c>
      <c r="F254" s="347" t="s">
        <v>1721</v>
      </c>
      <c r="G254" s="347" t="s">
        <v>497</v>
      </c>
      <c r="H254" s="344">
        <v>25.968433333333333</v>
      </c>
      <c r="I254" s="344">
        <v>-81.725433333333328</v>
      </c>
      <c r="J254" s="56" t="s">
        <v>7075</v>
      </c>
      <c r="K254" s="56" t="s">
        <v>7076</v>
      </c>
      <c r="L254" s="49" t="s">
        <v>5375</v>
      </c>
      <c r="M254" s="117"/>
      <c r="N254" s="35" t="s">
        <v>427</v>
      </c>
      <c r="O254" s="240" t="s">
        <v>5545</v>
      </c>
      <c r="P254" s="216" t="s">
        <v>6005</v>
      </c>
      <c r="Q254" s="443">
        <v>0</v>
      </c>
      <c r="R254" s="47"/>
      <c r="S254" s="36">
        <v>0</v>
      </c>
      <c r="T254" s="35"/>
      <c r="U254" s="34"/>
      <c r="V254" s="82" t="s">
        <v>1969</v>
      </c>
      <c r="W254" s="55" t="s">
        <v>2689</v>
      </c>
      <c r="X254" s="55" t="s">
        <v>1899</v>
      </c>
      <c r="Y254" s="157" t="s">
        <v>427</v>
      </c>
      <c r="Z254" s="57" t="s">
        <v>1746</v>
      </c>
      <c r="AA254" s="55" t="s">
        <v>7125</v>
      </c>
      <c r="AB254" s="55">
        <v>24</v>
      </c>
      <c r="AC254" s="55" t="s">
        <v>2012</v>
      </c>
      <c r="AD254" s="89" t="s">
        <v>2602</v>
      </c>
      <c r="AE254" s="243">
        <v>17060</v>
      </c>
      <c r="AF254" s="157" t="s">
        <v>3901</v>
      </c>
      <c r="AG254" s="89" t="s">
        <v>7077</v>
      </c>
      <c r="AH254" s="58" t="s">
        <v>483</v>
      </c>
      <c r="AI254" s="58" t="s">
        <v>7074</v>
      </c>
      <c r="AJ254" s="59" t="s">
        <v>357</v>
      </c>
      <c r="AK254" s="56">
        <v>25.968333333333334</v>
      </c>
      <c r="AL254" s="56">
        <v>-81.725833333333327</v>
      </c>
      <c r="AM254" s="60">
        <v>36.467999999915008</v>
      </c>
      <c r="AN254" s="60">
        <v>131.18320099135207</v>
      </c>
      <c r="AO254" s="60">
        <v>136.15780273760032</v>
      </c>
    </row>
    <row r="255" spans="1:41" s="290" customFormat="1" x14ac:dyDescent="0.2">
      <c r="A255" s="45" t="s">
        <v>27</v>
      </c>
      <c r="B255" s="42" t="s">
        <v>100</v>
      </c>
      <c r="C255" s="46"/>
      <c r="D255" s="35" t="s">
        <v>6273</v>
      </c>
      <c r="E255" s="34">
        <v>45746</v>
      </c>
      <c r="F255" s="347" t="s">
        <v>1721</v>
      </c>
      <c r="G255" s="347" t="s">
        <v>497</v>
      </c>
      <c r="H255" s="344">
        <v>25.968433333333333</v>
      </c>
      <c r="I255" s="344">
        <v>-81.725433333333328</v>
      </c>
      <c r="J255" s="56" t="s">
        <v>7075</v>
      </c>
      <c r="K255" s="56" t="s">
        <v>7076</v>
      </c>
      <c r="L255" s="49" t="s">
        <v>6097</v>
      </c>
      <c r="M255" s="117"/>
      <c r="N255" s="35" t="s">
        <v>364</v>
      </c>
      <c r="O255" s="240" t="s">
        <v>6383</v>
      </c>
      <c r="P255" s="216" t="s">
        <v>6005</v>
      </c>
      <c r="Q255" s="443">
        <v>0</v>
      </c>
      <c r="R255" s="47"/>
      <c r="S255" s="36">
        <v>0</v>
      </c>
      <c r="T255" s="35" t="s">
        <v>2011</v>
      </c>
      <c r="U255" s="34"/>
      <c r="V255" s="82">
        <v>0</v>
      </c>
      <c r="W255" s="55" t="s">
        <v>2689</v>
      </c>
      <c r="X255" s="55" t="s">
        <v>1899</v>
      </c>
      <c r="Y255" s="157">
        <v>0</v>
      </c>
      <c r="Z255" s="57" t="s">
        <v>1746</v>
      </c>
      <c r="AA255" s="55" t="s">
        <v>6987</v>
      </c>
      <c r="AB255" s="55">
        <v>24</v>
      </c>
      <c r="AC255" s="55" t="s">
        <v>2012</v>
      </c>
      <c r="AD255" s="89" t="s">
        <v>2602</v>
      </c>
      <c r="AE255" s="243">
        <v>17060</v>
      </c>
      <c r="AF255" s="157" t="s">
        <v>3901</v>
      </c>
      <c r="AG255" s="89" t="s">
        <v>7077</v>
      </c>
      <c r="AH255" s="58" t="s">
        <v>483</v>
      </c>
      <c r="AI255" s="58" t="s">
        <v>7074</v>
      </c>
      <c r="AJ255" s="59" t="s">
        <v>357</v>
      </c>
      <c r="AK255" s="56">
        <v>25.968333333333334</v>
      </c>
      <c r="AL255" s="56">
        <v>-81.725833333333327</v>
      </c>
      <c r="AM255" s="60">
        <v>36.467999999915008</v>
      </c>
      <c r="AN255" s="60">
        <v>131.18320099135207</v>
      </c>
      <c r="AO255" s="60">
        <v>136.15780273760032</v>
      </c>
    </row>
    <row r="256" spans="1:41" s="290" customFormat="1" x14ac:dyDescent="0.2">
      <c r="A256" s="45" t="s">
        <v>27</v>
      </c>
      <c r="B256" s="42" t="s">
        <v>100</v>
      </c>
      <c r="C256" s="46" t="s">
        <v>473</v>
      </c>
      <c r="D256" s="35" t="s">
        <v>8506</v>
      </c>
      <c r="E256" s="34">
        <v>46118</v>
      </c>
      <c r="F256" s="347" t="s">
        <v>1721</v>
      </c>
      <c r="G256" s="347" t="s">
        <v>497</v>
      </c>
      <c r="H256" s="344">
        <v>25.968433333333333</v>
      </c>
      <c r="I256" s="344">
        <v>-81.725433333333328</v>
      </c>
      <c r="J256" s="56" t="s">
        <v>7075</v>
      </c>
      <c r="K256" s="56" t="s">
        <v>7076</v>
      </c>
      <c r="L256" s="49" t="s">
        <v>6097</v>
      </c>
      <c r="M256" s="117"/>
      <c r="N256" s="35" t="s">
        <v>364</v>
      </c>
      <c r="O256" s="240" t="s">
        <v>8537</v>
      </c>
      <c r="P256" s="216" t="s">
        <v>1969</v>
      </c>
      <c r="Q256" s="443">
        <v>0</v>
      </c>
      <c r="R256" s="47"/>
      <c r="S256" s="36">
        <v>0</v>
      </c>
      <c r="T256" s="35" t="s">
        <v>2011</v>
      </c>
      <c r="U256" s="34"/>
      <c r="V256" s="82">
        <v>0</v>
      </c>
      <c r="W256" s="55" t="s">
        <v>2689</v>
      </c>
      <c r="X256" s="55" t="s">
        <v>1899</v>
      </c>
      <c r="Y256" s="157">
        <v>0</v>
      </c>
      <c r="Z256" s="57" t="s">
        <v>1746</v>
      </c>
      <c r="AA256" s="55" t="s">
        <v>6987</v>
      </c>
      <c r="AB256" s="55">
        <v>24</v>
      </c>
      <c r="AC256" s="55" t="s">
        <v>2012</v>
      </c>
      <c r="AD256" s="89" t="s">
        <v>2602</v>
      </c>
      <c r="AE256" s="243">
        <v>17060</v>
      </c>
      <c r="AF256" s="157" t="s">
        <v>3901</v>
      </c>
      <c r="AG256" s="89" t="s">
        <v>7077</v>
      </c>
      <c r="AH256" s="58" t="s">
        <v>483</v>
      </c>
      <c r="AI256" s="58" t="s">
        <v>7074</v>
      </c>
      <c r="AJ256" s="59" t="s">
        <v>357</v>
      </c>
      <c r="AK256" s="56">
        <v>25.968333333333334</v>
      </c>
      <c r="AL256" s="56">
        <v>-81.725833333333327</v>
      </c>
      <c r="AM256" s="60">
        <v>36.467999999915008</v>
      </c>
      <c r="AN256" s="60">
        <v>131.18320099135207</v>
      </c>
      <c r="AO256" s="60">
        <v>136.15780273760032</v>
      </c>
    </row>
    <row r="257" spans="1:41" s="290" customFormat="1" x14ac:dyDescent="0.2">
      <c r="A257" s="45" t="s">
        <v>961</v>
      </c>
      <c r="B257" s="42" t="s">
        <v>967</v>
      </c>
      <c r="C257" s="46"/>
      <c r="D257" s="35" t="s">
        <v>424</v>
      </c>
      <c r="E257" s="34">
        <v>42852</v>
      </c>
      <c r="F257" s="347" t="s">
        <v>968</v>
      </c>
      <c r="G257" s="347" t="s">
        <v>969</v>
      </c>
      <c r="H257" s="344">
        <v>25.967649999999999</v>
      </c>
      <c r="I257" s="344">
        <v>-81.7256</v>
      </c>
      <c r="J257" s="56" t="s">
        <v>8665</v>
      </c>
      <c r="K257" s="56" t="s">
        <v>8666</v>
      </c>
      <c r="L257" s="49" t="s">
        <v>539</v>
      </c>
      <c r="M257" s="120"/>
      <c r="N257" s="35" t="s">
        <v>364</v>
      </c>
      <c r="O257" s="203"/>
      <c r="P257" s="216">
        <v>0</v>
      </c>
      <c r="Q257" s="443">
        <v>0</v>
      </c>
      <c r="R257" s="47"/>
      <c r="S257" s="36">
        <v>0</v>
      </c>
      <c r="T257" s="35"/>
      <c r="U257" s="34"/>
      <c r="V257" s="82">
        <v>0</v>
      </c>
      <c r="W257" s="55" t="s">
        <v>2689</v>
      </c>
      <c r="X257" s="55" t="s">
        <v>1899</v>
      </c>
      <c r="Y257" s="157">
        <v>0</v>
      </c>
      <c r="Z257" s="57" t="s">
        <v>3903</v>
      </c>
      <c r="AA257" s="55" t="s">
        <v>3904</v>
      </c>
      <c r="AB257" s="55">
        <v>25</v>
      </c>
      <c r="AC257" s="55" t="s">
        <v>2012</v>
      </c>
      <c r="AD257" s="89" t="s">
        <v>2602</v>
      </c>
      <c r="AE257" s="243" t="s">
        <v>1746</v>
      </c>
      <c r="AF257" s="157">
        <v>0</v>
      </c>
      <c r="AG257" s="89" t="s">
        <v>7080</v>
      </c>
      <c r="AH257" s="58" t="s">
        <v>3903</v>
      </c>
      <c r="AI257" s="58" t="s">
        <v>3903</v>
      </c>
      <c r="AJ257" s="59" t="s">
        <v>3903</v>
      </c>
      <c r="AK257" s="56" t="s">
        <v>3903</v>
      </c>
      <c r="AL257" s="56" t="s">
        <v>3903</v>
      </c>
      <c r="AM257" s="60" t="s">
        <v>3903</v>
      </c>
      <c r="AN257" s="60" t="s">
        <v>3903</v>
      </c>
      <c r="AO257" s="60" t="s">
        <v>3903</v>
      </c>
    </row>
    <row r="258" spans="1:41" s="290" customFormat="1" x14ac:dyDescent="0.2">
      <c r="A258" s="45" t="s">
        <v>961</v>
      </c>
      <c r="B258" s="42" t="s">
        <v>967</v>
      </c>
      <c r="C258" s="46"/>
      <c r="D258" s="35" t="s">
        <v>424</v>
      </c>
      <c r="E258" s="34">
        <v>43124</v>
      </c>
      <c r="F258" s="347" t="s">
        <v>968</v>
      </c>
      <c r="G258" s="347" t="s">
        <v>969</v>
      </c>
      <c r="H258" s="344">
        <v>25.967649999999999</v>
      </c>
      <c r="I258" s="344">
        <v>-81.7256</v>
      </c>
      <c r="J258" s="56" t="s">
        <v>8665</v>
      </c>
      <c r="K258" s="56" t="s">
        <v>8666</v>
      </c>
      <c r="L258" s="49"/>
      <c r="M258" s="117"/>
      <c r="N258" s="35" t="s">
        <v>364</v>
      </c>
      <c r="O258" s="203" t="s">
        <v>1969</v>
      </c>
      <c r="P258" s="216">
        <v>0</v>
      </c>
      <c r="Q258" s="443">
        <v>0</v>
      </c>
      <c r="R258" s="47"/>
      <c r="S258" s="36">
        <v>0</v>
      </c>
      <c r="T258" s="35"/>
      <c r="U258" s="34"/>
      <c r="V258" s="82">
        <v>0</v>
      </c>
      <c r="W258" s="55" t="s">
        <v>2689</v>
      </c>
      <c r="X258" s="55" t="s">
        <v>1899</v>
      </c>
      <c r="Y258" s="157">
        <v>0</v>
      </c>
      <c r="Z258" s="57" t="s">
        <v>3903</v>
      </c>
      <c r="AA258" s="55" t="s">
        <v>3904</v>
      </c>
      <c r="AB258" s="55">
        <v>25</v>
      </c>
      <c r="AC258" s="55" t="s">
        <v>2012</v>
      </c>
      <c r="AD258" s="89" t="s">
        <v>2602</v>
      </c>
      <c r="AE258" s="243" t="s">
        <v>1746</v>
      </c>
      <c r="AF258" s="157">
        <v>0</v>
      </c>
      <c r="AG258" s="89" t="s">
        <v>7080</v>
      </c>
      <c r="AH258" s="58" t="s">
        <v>3903</v>
      </c>
      <c r="AI258" s="58" t="s">
        <v>3903</v>
      </c>
      <c r="AJ258" s="59" t="s">
        <v>3903</v>
      </c>
      <c r="AK258" s="56" t="s">
        <v>3903</v>
      </c>
      <c r="AL258" s="56" t="s">
        <v>3903</v>
      </c>
      <c r="AM258" s="60" t="s">
        <v>3903</v>
      </c>
      <c r="AN258" s="60" t="s">
        <v>3903</v>
      </c>
      <c r="AO258" s="60" t="s">
        <v>3903</v>
      </c>
    </row>
    <row r="259" spans="1:41" s="290" customFormat="1" x14ac:dyDescent="0.2">
      <c r="A259" s="45" t="s">
        <v>961</v>
      </c>
      <c r="B259" s="42" t="s">
        <v>967</v>
      </c>
      <c r="C259" s="46"/>
      <c r="D259" s="35" t="s">
        <v>424</v>
      </c>
      <c r="E259" s="34">
        <v>43441</v>
      </c>
      <c r="F259" s="347" t="s">
        <v>2388</v>
      </c>
      <c r="G259" s="347" t="s">
        <v>2389</v>
      </c>
      <c r="H259" s="344">
        <v>25.967633333333332</v>
      </c>
      <c r="I259" s="344">
        <v>-81.725566666666666</v>
      </c>
      <c r="J259" s="56" t="s">
        <v>8667</v>
      </c>
      <c r="K259" s="56" t="s">
        <v>7079</v>
      </c>
      <c r="L259" s="49" t="s">
        <v>2390</v>
      </c>
      <c r="M259" s="117" t="s">
        <v>2833</v>
      </c>
      <c r="N259" s="35" t="s">
        <v>364</v>
      </c>
      <c r="O259" s="203" t="s">
        <v>1969</v>
      </c>
      <c r="P259" s="216">
        <v>0</v>
      </c>
      <c r="Q259" s="443">
        <v>0</v>
      </c>
      <c r="R259" s="47"/>
      <c r="S259" s="36">
        <v>0</v>
      </c>
      <c r="T259" s="35"/>
      <c r="U259" s="34"/>
      <c r="V259" s="82">
        <v>0</v>
      </c>
      <c r="W259" s="55" t="s">
        <v>2689</v>
      </c>
      <c r="X259" s="55" t="s">
        <v>1899</v>
      </c>
      <c r="Y259" s="157">
        <v>0</v>
      </c>
      <c r="Z259" s="57" t="s">
        <v>3903</v>
      </c>
      <c r="AA259" s="55" t="s">
        <v>3904</v>
      </c>
      <c r="AB259" s="55">
        <v>25</v>
      </c>
      <c r="AC259" s="55" t="s">
        <v>2012</v>
      </c>
      <c r="AD259" s="89" t="s">
        <v>2602</v>
      </c>
      <c r="AE259" s="243" t="s">
        <v>1746</v>
      </c>
      <c r="AF259" s="157">
        <v>0</v>
      </c>
      <c r="AG259" s="89" t="s">
        <v>7080</v>
      </c>
      <c r="AH259" s="58" t="s">
        <v>3903</v>
      </c>
      <c r="AI259" s="58" t="s">
        <v>3903</v>
      </c>
      <c r="AJ259" s="59" t="s">
        <v>3903</v>
      </c>
      <c r="AK259" s="56" t="s">
        <v>3903</v>
      </c>
      <c r="AL259" s="56" t="s">
        <v>3903</v>
      </c>
      <c r="AM259" s="60" t="s">
        <v>3903</v>
      </c>
      <c r="AN259" s="60" t="s">
        <v>3903</v>
      </c>
      <c r="AO259" s="60" t="s">
        <v>3903</v>
      </c>
    </row>
    <row r="260" spans="1:41" s="290" customFormat="1" x14ac:dyDescent="0.2">
      <c r="A260" s="45" t="s">
        <v>961</v>
      </c>
      <c r="B260" s="42" t="s">
        <v>967</v>
      </c>
      <c r="C260" s="46"/>
      <c r="D260" s="35" t="s">
        <v>2865</v>
      </c>
      <c r="E260" s="34">
        <v>43854</v>
      </c>
      <c r="F260" s="347" t="s">
        <v>2388</v>
      </c>
      <c r="G260" s="347" t="s">
        <v>2389</v>
      </c>
      <c r="H260" s="344">
        <v>25.967633333333332</v>
      </c>
      <c r="I260" s="344">
        <v>-81.725566666666666</v>
      </c>
      <c r="J260" s="56" t="s">
        <v>8667</v>
      </c>
      <c r="K260" s="56" t="s">
        <v>7079</v>
      </c>
      <c r="L260" s="49" t="s">
        <v>2390</v>
      </c>
      <c r="M260" s="117" t="s">
        <v>2833</v>
      </c>
      <c r="N260" s="35" t="s">
        <v>364</v>
      </c>
      <c r="O260" s="203" t="s">
        <v>1969</v>
      </c>
      <c r="P260" s="216">
        <v>0</v>
      </c>
      <c r="Q260" s="443">
        <v>0</v>
      </c>
      <c r="R260" s="47"/>
      <c r="S260" s="36">
        <v>0</v>
      </c>
      <c r="T260" s="35"/>
      <c r="U260" s="34"/>
      <c r="V260" s="82">
        <v>0</v>
      </c>
      <c r="W260" s="55" t="s">
        <v>2689</v>
      </c>
      <c r="X260" s="55" t="s">
        <v>1899</v>
      </c>
      <c r="Y260" s="157">
        <v>0</v>
      </c>
      <c r="Z260" s="57" t="s">
        <v>3903</v>
      </c>
      <c r="AA260" s="55" t="s">
        <v>3904</v>
      </c>
      <c r="AB260" s="55">
        <v>25</v>
      </c>
      <c r="AC260" s="55" t="s">
        <v>2012</v>
      </c>
      <c r="AD260" s="89" t="s">
        <v>2602</v>
      </c>
      <c r="AE260" s="243" t="s">
        <v>1746</v>
      </c>
      <c r="AF260" s="157">
        <v>0</v>
      </c>
      <c r="AG260" s="89" t="s">
        <v>7080</v>
      </c>
      <c r="AH260" s="58" t="s">
        <v>3903</v>
      </c>
      <c r="AI260" s="58" t="s">
        <v>3903</v>
      </c>
      <c r="AJ260" s="59" t="s">
        <v>3903</v>
      </c>
      <c r="AK260" s="56" t="s">
        <v>3903</v>
      </c>
      <c r="AL260" s="56" t="s">
        <v>3903</v>
      </c>
      <c r="AM260" s="60" t="s">
        <v>3903</v>
      </c>
      <c r="AN260" s="60" t="s">
        <v>3903</v>
      </c>
      <c r="AO260" s="60" t="s">
        <v>3903</v>
      </c>
    </row>
    <row r="261" spans="1:41" s="290" customFormat="1" x14ac:dyDescent="0.2">
      <c r="A261" s="45" t="s">
        <v>961</v>
      </c>
      <c r="B261" s="42" t="s">
        <v>967</v>
      </c>
      <c r="C261" s="46"/>
      <c r="D261" s="35" t="s">
        <v>2844</v>
      </c>
      <c r="E261" s="34">
        <v>44256</v>
      </c>
      <c r="F261" s="347" t="s">
        <v>2388</v>
      </c>
      <c r="G261" s="347" t="s">
        <v>2389</v>
      </c>
      <c r="H261" s="344">
        <v>25.967633333333332</v>
      </c>
      <c r="I261" s="344">
        <v>-81.725566666666666</v>
      </c>
      <c r="J261" s="56" t="s">
        <v>8667</v>
      </c>
      <c r="K261" s="56" t="s">
        <v>7079</v>
      </c>
      <c r="L261" s="49" t="s">
        <v>2390</v>
      </c>
      <c r="M261" s="117" t="s">
        <v>2833</v>
      </c>
      <c r="N261" s="35" t="s">
        <v>364</v>
      </c>
      <c r="O261" s="240" t="s">
        <v>3587</v>
      </c>
      <c r="P261" s="216">
        <v>0</v>
      </c>
      <c r="Q261" s="443">
        <v>0</v>
      </c>
      <c r="R261" s="47"/>
      <c r="S261" s="36">
        <v>0</v>
      </c>
      <c r="T261" s="35"/>
      <c r="U261" s="34"/>
      <c r="V261" s="82">
        <v>0</v>
      </c>
      <c r="W261" s="55" t="s">
        <v>2689</v>
      </c>
      <c r="X261" s="55" t="s">
        <v>1899</v>
      </c>
      <c r="Y261" s="157">
        <v>0</v>
      </c>
      <c r="Z261" s="57" t="s">
        <v>3903</v>
      </c>
      <c r="AA261" s="55" t="s">
        <v>3904</v>
      </c>
      <c r="AB261" s="55">
        <v>25</v>
      </c>
      <c r="AC261" s="55" t="s">
        <v>2012</v>
      </c>
      <c r="AD261" s="89" t="s">
        <v>2602</v>
      </c>
      <c r="AE261" s="243" t="s">
        <v>1746</v>
      </c>
      <c r="AF261" s="157">
        <v>0</v>
      </c>
      <c r="AG261" s="89" t="s">
        <v>7080</v>
      </c>
      <c r="AH261" s="58" t="s">
        <v>3903</v>
      </c>
      <c r="AI261" s="58" t="s">
        <v>3903</v>
      </c>
      <c r="AJ261" s="59" t="s">
        <v>3903</v>
      </c>
      <c r="AK261" s="56" t="s">
        <v>3903</v>
      </c>
      <c r="AL261" s="56" t="s">
        <v>3903</v>
      </c>
      <c r="AM261" s="60" t="s">
        <v>3903</v>
      </c>
      <c r="AN261" s="60" t="s">
        <v>3903</v>
      </c>
      <c r="AO261" s="60" t="s">
        <v>3903</v>
      </c>
    </row>
    <row r="262" spans="1:41" s="290" customFormat="1" x14ac:dyDescent="0.2">
      <c r="A262" s="45" t="s">
        <v>961</v>
      </c>
      <c r="B262" s="42" t="s">
        <v>967</v>
      </c>
      <c r="C262" s="46"/>
      <c r="D262" s="35" t="s">
        <v>4327</v>
      </c>
      <c r="E262" s="34">
        <v>44617</v>
      </c>
      <c r="F262" s="347" t="s">
        <v>2388</v>
      </c>
      <c r="G262" s="347" t="s">
        <v>2389</v>
      </c>
      <c r="H262" s="344">
        <v>25.967633333333332</v>
      </c>
      <c r="I262" s="344">
        <v>-81.725566666666666</v>
      </c>
      <c r="J262" s="56" t="s">
        <v>8667</v>
      </c>
      <c r="K262" s="56" t="s">
        <v>7079</v>
      </c>
      <c r="L262" s="49" t="s">
        <v>2390</v>
      </c>
      <c r="M262" s="117" t="s">
        <v>2833</v>
      </c>
      <c r="N262" s="35" t="s">
        <v>364</v>
      </c>
      <c r="O262" s="240" t="s">
        <v>4353</v>
      </c>
      <c r="P262" s="216" t="s">
        <v>1969</v>
      </c>
      <c r="Q262" s="443">
        <v>0</v>
      </c>
      <c r="R262" s="47"/>
      <c r="S262" s="36">
        <v>0</v>
      </c>
      <c r="T262" s="35"/>
      <c r="U262" s="34"/>
      <c r="V262" s="82">
        <v>0</v>
      </c>
      <c r="W262" s="55" t="s">
        <v>2689</v>
      </c>
      <c r="X262" s="55" t="s">
        <v>1899</v>
      </c>
      <c r="Y262" s="157">
        <v>0</v>
      </c>
      <c r="Z262" s="57" t="s">
        <v>3903</v>
      </c>
      <c r="AA262" s="55" t="s">
        <v>3904</v>
      </c>
      <c r="AB262" s="55">
        <v>25</v>
      </c>
      <c r="AC262" s="55" t="s">
        <v>2012</v>
      </c>
      <c r="AD262" s="89" t="s">
        <v>2602</v>
      </c>
      <c r="AE262" s="243" t="s">
        <v>1746</v>
      </c>
      <c r="AF262" s="157">
        <v>0</v>
      </c>
      <c r="AG262" s="89" t="s">
        <v>7080</v>
      </c>
      <c r="AH262" s="58" t="s">
        <v>3903</v>
      </c>
      <c r="AI262" s="58" t="s">
        <v>3903</v>
      </c>
      <c r="AJ262" s="59" t="s">
        <v>3903</v>
      </c>
      <c r="AK262" s="56" t="s">
        <v>3903</v>
      </c>
      <c r="AL262" s="56" t="s">
        <v>3903</v>
      </c>
      <c r="AM262" s="60" t="s">
        <v>3903</v>
      </c>
      <c r="AN262" s="60" t="s">
        <v>3903</v>
      </c>
      <c r="AO262" s="60" t="s">
        <v>3903</v>
      </c>
    </row>
    <row r="263" spans="1:41" s="290" customFormat="1" x14ac:dyDescent="0.2">
      <c r="A263" s="45" t="s">
        <v>961</v>
      </c>
      <c r="B263" s="42" t="s">
        <v>967</v>
      </c>
      <c r="C263" s="46"/>
      <c r="D263" s="35" t="s">
        <v>424</v>
      </c>
      <c r="E263" s="34">
        <v>44994</v>
      </c>
      <c r="F263" s="347" t="s">
        <v>2388</v>
      </c>
      <c r="G263" s="347" t="s">
        <v>2389</v>
      </c>
      <c r="H263" s="344">
        <v>25.967633333333332</v>
      </c>
      <c r="I263" s="344">
        <v>-81.725566666666666</v>
      </c>
      <c r="J263" s="56" t="s">
        <v>8667</v>
      </c>
      <c r="K263" s="56" t="s">
        <v>7079</v>
      </c>
      <c r="L263" s="49" t="s">
        <v>2390</v>
      </c>
      <c r="M263" s="117" t="s">
        <v>2833</v>
      </c>
      <c r="N263" s="35" t="s">
        <v>364</v>
      </c>
      <c r="O263" s="240" t="s">
        <v>5378</v>
      </c>
      <c r="P263" s="216" t="s">
        <v>1969</v>
      </c>
      <c r="Q263" s="443">
        <v>0</v>
      </c>
      <c r="R263" s="47"/>
      <c r="S263" s="36">
        <v>0</v>
      </c>
      <c r="T263" s="35"/>
      <c r="U263" s="34"/>
      <c r="V263" s="82">
        <v>0</v>
      </c>
      <c r="W263" s="55" t="s">
        <v>2689</v>
      </c>
      <c r="X263" s="55" t="s">
        <v>1899</v>
      </c>
      <c r="Y263" s="157">
        <v>0</v>
      </c>
      <c r="Z263" s="57" t="s">
        <v>3903</v>
      </c>
      <c r="AA263" s="55" t="s">
        <v>3904</v>
      </c>
      <c r="AB263" s="55">
        <v>25</v>
      </c>
      <c r="AC263" s="55" t="s">
        <v>2012</v>
      </c>
      <c r="AD263" s="89" t="s">
        <v>2602</v>
      </c>
      <c r="AE263" s="243" t="s">
        <v>1746</v>
      </c>
      <c r="AF263" s="157">
        <v>0</v>
      </c>
      <c r="AG263" s="89" t="s">
        <v>7080</v>
      </c>
      <c r="AH263" s="58" t="s">
        <v>3903</v>
      </c>
      <c r="AI263" s="58" t="s">
        <v>3903</v>
      </c>
      <c r="AJ263" s="59" t="s">
        <v>3903</v>
      </c>
      <c r="AK263" s="56" t="s">
        <v>3903</v>
      </c>
      <c r="AL263" s="56" t="s">
        <v>3903</v>
      </c>
      <c r="AM263" s="60" t="s">
        <v>3903</v>
      </c>
      <c r="AN263" s="60" t="s">
        <v>3903</v>
      </c>
      <c r="AO263" s="60" t="s">
        <v>3903</v>
      </c>
    </row>
    <row r="264" spans="1:41" s="290" customFormat="1" x14ac:dyDescent="0.2">
      <c r="A264" s="45" t="s">
        <v>961</v>
      </c>
      <c r="B264" s="42" t="s">
        <v>967</v>
      </c>
      <c r="C264" s="46"/>
      <c r="D264" s="35" t="s">
        <v>5508</v>
      </c>
      <c r="E264" s="34">
        <v>45332</v>
      </c>
      <c r="F264" s="347" t="s">
        <v>5546</v>
      </c>
      <c r="G264" s="347" t="s">
        <v>2389</v>
      </c>
      <c r="H264" s="344">
        <v>25.967616666666668</v>
      </c>
      <c r="I264" s="344">
        <v>-81.725566666666666</v>
      </c>
      <c r="J264" s="56" t="s">
        <v>7078</v>
      </c>
      <c r="K264" s="56" t="s">
        <v>7079</v>
      </c>
      <c r="L264" s="49" t="s">
        <v>5547</v>
      </c>
      <c r="M264" s="117" t="s">
        <v>2833</v>
      </c>
      <c r="N264" s="35" t="s">
        <v>387</v>
      </c>
      <c r="O264" s="240" t="s">
        <v>5548</v>
      </c>
      <c r="P264" s="216" t="s">
        <v>1969</v>
      </c>
      <c r="Q264" s="443">
        <v>0</v>
      </c>
      <c r="R264" s="47"/>
      <c r="S264" s="36">
        <v>0</v>
      </c>
      <c r="T264" s="35" t="s">
        <v>3310</v>
      </c>
      <c r="U264" s="34"/>
      <c r="V264" s="82">
        <v>0</v>
      </c>
      <c r="W264" s="55" t="s">
        <v>2689</v>
      </c>
      <c r="X264" s="55" t="s">
        <v>1899</v>
      </c>
      <c r="Y264" s="157" t="s">
        <v>387</v>
      </c>
      <c r="Z264" s="57" t="s">
        <v>3903</v>
      </c>
      <c r="AA264" s="55" t="s">
        <v>3914</v>
      </c>
      <c r="AB264" s="55">
        <v>25</v>
      </c>
      <c r="AC264" s="55" t="s">
        <v>2012</v>
      </c>
      <c r="AD264" s="89" t="s">
        <v>2602</v>
      </c>
      <c r="AE264" s="243" t="s">
        <v>1746</v>
      </c>
      <c r="AF264" s="157">
        <v>0</v>
      </c>
      <c r="AG264" s="89" t="s">
        <v>7080</v>
      </c>
      <c r="AH264" s="58" t="s">
        <v>3903</v>
      </c>
      <c r="AI264" s="58" t="s">
        <v>3903</v>
      </c>
      <c r="AJ264" s="59" t="s">
        <v>3903</v>
      </c>
      <c r="AK264" s="56" t="s">
        <v>3903</v>
      </c>
      <c r="AL264" s="56" t="s">
        <v>3903</v>
      </c>
      <c r="AM264" s="60" t="s">
        <v>3903</v>
      </c>
      <c r="AN264" s="60" t="s">
        <v>3903</v>
      </c>
      <c r="AO264" s="60" t="s">
        <v>3903</v>
      </c>
    </row>
    <row r="265" spans="1:41" s="290" customFormat="1" x14ac:dyDescent="0.2">
      <c r="A265" s="45" t="s">
        <v>961</v>
      </c>
      <c r="B265" s="42" t="s">
        <v>967</v>
      </c>
      <c r="C265" s="46"/>
      <c r="D265" s="35" t="s">
        <v>6273</v>
      </c>
      <c r="E265" s="34">
        <v>45746</v>
      </c>
      <c r="F265" s="347" t="s">
        <v>5546</v>
      </c>
      <c r="G265" s="347" t="s">
        <v>2389</v>
      </c>
      <c r="H265" s="344">
        <v>25.967616666666668</v>
      </c>
      <c r="I265" s="344">
        <v>-81.725566666666666</v>
      </c>
      <c r="J265" s="56" t="s">
        <v>7078</v>
      </c>
      <c r="K265" s="56" t="s">
        <v>7079</v>
      </c>
      <c r="L265" s="49" t="s">
        <v>5773</v>
      </c>
      <c r="M265" s="117" t="s">
        <v>2833</v>
      </c>
      <c r="N265" s="35" t="s">
        <v>364</v>
      </c>
      <c r="O265" s="240" t="s">
        <v>6384</v>
      </c>
      <c r="P265" s="216" t="s">
        <v>1969</v>
      </c>
      <c r="Q265" s="443">
        <v>0</v>
      </c>
      <c r="R265" s="47"/>
      <c r="S265" s="36">
        <v>0</v>
      </c>
      <c r="T265" s="35" t="s">
        <v>2011</v>
      </c>
      <c r="U265" s="34"/>
      <c r="V265" s="82">
        <v>0</v>
      </c>
      <c r="W265" s="55" t="s">
        <v>2689</v>
      </c>
      <c r="X265" s="55" t="s">
        <v>1899</v>
      </c>
      <c r="Y265" s="157">
        <v>0</v>
      </c>
      <c r="Z265" s="57" t="s">
        <v>3903</v>
      </c>
      <c r="AA265" s="55" t="s">
        <v>3904</v>
      </c>
      <c r="AB265" s="55">
        <v>25</v>
      </c>
      <c r="AC265" s="55" t="s">
        <v>2012</v>
      </c>
      <c r="AD265" s="89" t="s">
        <v>2602</v>
      </c>
      <c r="AE265" s="243" t="s">
        <v>1746</v>
      </c>
      <c r="AF265" s="157">
        <v>0</v>
      </c>
      <c r="AG265" s="89" t="s">
        <v>7080</v>
      </c>
      <c r="AH265" s="58" t="s">
        <v>3903</v>
      </c>
      <c r="AI265" s="58" t="s">
        <v>3903</v>
      </c>
      <c r="AJ265" s="59" t="s">
        <v>3903</v>
      </c>
      <c r="AK265" s="56" t="s">
        <v>3903</v>
      </c>
      <c r="AL265" s="56" t="s">
        <v>3903</v>
      </c>
      <c r="AM265" s="60" t="s">
        <v>3903</v>
      </c>
      <c r="AN265" s="60" t="s">
        <v>3903</v>
      </c>
      <c r="AO265" s="60" t="s">
        <v>3903</v>
      </c>
    </row>
    <row r="266" spans="1:41" s="290" customFormat="1" x14ac:dyDescent="0.2">
      <c r="A266" s="45" t="s">
        <v>961</v>
      </c>
      <c r="B266" s="42" t="s">
        <v>967</v>
      </c>
      <c r="C266" s="46" t="s">
        <v>473</v>
      </c>
      <c r="D266" s="35" t="s">
        <v>8506</v>
      </c>
      <c r="E266" s="34">
        <v>46118</v>
      </c>
      <c r="F266" s="347" t="s">
        <v>5546</v>
      </c>
      <c r="G266" s="347" t="s">
        <v>2389</v>
      </c>
      <c r="H266" s="344">
        <v>25.967616666666668</v>
      </c>
      <c r="I266" s="344">
        <v>-81.725566666666666</v>
      </c>
      <c r="J266" s="56" t="s">
        <v>7078</v>
      </c>
      <c r="K266" s="56" t="s">
        <v>7079</v>
      </c>
      <c r="L266" s="49" t="s">
        <v>5773</v>
      </c>
      <c r="M266" s="117" t="s">
        <v>2833</v>
      </c>
      <c r="N266" s="35" t="s">
        <v>364</v>
      </c>
      <c r="O266" s="240" t="s">
        <v>8538</v>
      </c>
      <c r="P266" s="216" t="s">
        <v>1969</v>
      </c>
      <c r="Q266" s="443">
        <v>0</v>
      </c>
      <c r="R266" s="47"/>
      <c r="S266" s="36">
        <v>0</v>
      </c>
      <c r="T266" s="35" t="s">
        <v>2011</v>
      </c>
      <c r="U266" s="34"/>
      <c r="V266" s="82">
        <v>0</v>
      </c>
      <c r="W266" s="55" t="s">
        <v>2689</v>
      </c>
      <c r="X266" s="55" t="s">
        <v>1899</v>
      </c>
      <c r="Y266" s="157">
        <v>0</v>
      </c>
      <c r="Z266" s="57" t="s">
        <v>3903</v>
      </c>
      <c r="AA266" s="55" t="s">
        <v>3904</v>
      </c>
      <c r="AB266" s="55">
        <v>25</v>
      </c>
      <c r="AC266" s="55" t="s">
        <v>2012</v>
      </c>
      <c r="AD266" s="89" t="s">
        <v>2602</v>
      </c>
      <c r="AE266" s="243" t="s">
        <v>1746</v>
      </c>
      <c r="AF266" s="157">
        <v>0</v>
      </c>
      <c r="AG266" s="89" t="s">
        <v>7080</v>
      </c>
      <c r="AH266" s="58" t="s">
        <v>3903</v>
      </c>
      <c r="AI266" s="58" t="s">
        <v>3903</v>
      </c>
      <c r="AJ266" s="59" t="s">
        <v>3903</v>
      </c>
      <c r="AK266" s="56" t="s">
        <v>3903</v>
      </c>
      <c r="AL266" s="56" t="s">
        <v>3903</v>
      </c>
      <c r="AM266" s="60" t="s">
        <v>3903</v>
      </c>
      <c r="AN266" s="60" t="s">
        <v>3903</v>
      </c>
      <c r="AO266" s="60" t="s">
        <v>3903</v>
      </c>
    </row>
    <row r="267" spans="1:41" s="290" customFormat="1" x14ac:dyDescent="0.2">
      <c r="A267" s="45" t="s">
        <v>26</v>
      </c>
      <c r="B267" s="42" t="s">
        <v>103</v>
      </c>
      <c r="C267" s="46"/>
      <c r="D267" s="35" t="s">
        <v>1119</v>
      </c>
      <c r="E267" s="34">
        <v>38869</v>
      </c>
      <c r="F267" s="347" t="s">
        <v>145</v>
      </c>
      <c r="G267" s="347" t="s">
        <v>146</v>
      </c>
      <c r="H267" s="344">
        <v>25.966833333333334</v>
      </c>
      <c r="I267" s="344">
        <v>-81.725666666666669</v>
      </c>
      <c r="J267" s="56" t="s">
        <v>8668</v>
      </c>
      <c r="K267" s="56" t="s">
        <v>8669</v>
      </c>
      <c r="L267" s="49" t="s">
        <v>1746</v>
      </c>
      <c r="M267" s="117"/>
      <c r="N267" s="35" t="s">
        <v>364</v>
      </c>
      <c r="O267" s="203" t="s">
        <v>1969</v>
      </c>
      <c r="P267" s="216" t="s">
        <v>1969</v>
      </c>
      <c r="Q267" s="443">
        <v>0</v>
      </c>
      <c r="R267" s="47"/>
      <c r="S267" s="36">
        <v>0</v>
      </c>
      <c r="T267" s="35"/>
      <c r="U267" s="34"/>
      <c r="V267" s="82">
        <v>0</v>
      </c>
      <c r="W267" s="55" t="s">
        <v>2689</v>
      </c>
      <c r="X267" s="55" t="s">
        <v>1899</v>
      </c>
      <c r="Y267" s="157">
        <v>0</v>
      </c>
      <c r="Z267" s="57">
        <v>265.88885238873786</v>
      </c>
      <c r="AA267" s="55" t="s">
        <v>8670</v>
      </c>
      <c r="AB267" s="55">
        <v>26</v>
      </c>
      <c r="AC267" s="55" t="s">
        <v>2012</v>
      </c>
      <c r="AD267" s="89" t="s">
        <v>2602</v>
      </c>
      <c r="AE267" s="243">
        <v>17065</v>
      </c>
      <c r="AF267" s="157" t="s">
        <v>3901</v>
      </c>
      <c r="AG267" s="89" t="s">
        <v>7084</v>
      </c>
      <c r="AH267" s="58" t="s">
        <v>7057</v>
      </c>
      <c r="AI267" s="58" t="s">
        <v>7085</v>
      </c>
      <c r="AJ267" s="59" t="s">
        <v>358</v>
      </c>
      <c r="AK267" s="56">
        <v>25.966111111111111</v>
      </c>
      <c r="AL267" s="56">
        <v>-81.725555555555559</v>
      </c>
      <c r="AM267" s="60">
        <v>263.38000000010595</v>
      </c>
      <c r="AN267" s="60">
        <v>-36.439778052894432</v>
      </c>
      <c r="AO267" s="60">
        <v>265.88885238873786</v>
      </c>
    </row>
    <row r="268" spans="1:41" s="290" customFormat="1" ht="25.5" x14ac:dyDescent="0.2">
      <c r="A268" s="45" t="s">
        <v>26</v>
      </c>
      <c r="B268" s="42" t="s">
        <v>103</v>
      </c>
      <c r="C268" s="46"/>
      <c r="D268" s="35" t="s">
        <v>424</v>
      </c>
      <c r="E268" s="34">
        <v>42497</v>
      </c>
      <c r="F268" s="347" t="s">
        <v>494</v>
      </c>
      <c r="G268" s="347" t="s">
        <v>495</v>
      </c>
      <c r="H268" s="344">
        <v>25.965116666666667</v>
      </c>
      <c r="I268" s="344">
        <v>-81.725583333333333</v>
      </c>
      <c r="J268" s="56" t="s">
        <v>8671</v>
      </c>
      <c r="K268" s="56" t="s">
        <v>7082</v>
      </c>
      <c r="L268" s="49" t="s">
        <v>1786</v>
      </c>
      <c r="M268" s="120"/>
      <c r="N268" s="35" t="s">
        <v>427</v>
      </c>
      <c r="O268" s="203" t="s">
        <v>1969</v>
      </c>
      <c r="P268" s="216" t="s">
        <v>1969</v>
      </c>
      <c r="Q268" s="443">
        <v>0</v>
      </c>
      <c r="R268" s="47"/>
      <c r="S268" s="36">
        <v>0</v>
      </c>
      <c r="T268" s="35"/>
      <c r="U268" s="34"/>
      <c r="V268" s="82" t="s">
        <v>1969</v>
      </c>
      <c r="W268" s="55" t="s">
        <v>2689</v>
      </c>
      <c r="X268" s="55" t="s">
        <v>1899</v>
      </c>
      <c r="Y268" s="157" t="s">
        <v>427</v>
      </c>
      <c r="Z268" s="57">
        <v>362.76840381292033</v>
      </c>
      <c r="AA268" s="55" t="s">
        <v>8672</v>
      </c>
      <c r="AB268" s="55">
        <v>26</v>
      </c>
      <c r="AC268" s="55" t="s">
        <v>2012</v>
      </c>
      <c r="AD268" s="89" t="s">
        <v>2602</v>
      </c>
      <c r="AE268" s="243">
        <v>17065</v>
      </c>
      <c r="AF268" s="157" t="s">
        <v>3901</v>
      </c>
      <c r="AG268" s="89" t="s">
        <v>7084</v>
      </c>
      <c r="AH268" s="58" t="s">
        <v>7057</v>
      </c>
      <c r="AI268" s="58" t="s">
        <v>7085</v>
      </c>
      <c r="AJ268" s="59" t="s">
        <v>358</v>
      </c>
      <c r="AK268" s="56">
        <v>25.966111111111111</v>
      </c>
      <c r="AL268" s="56">
        <v>-81.725555555555559</v>
      </c>
      <c r="AM268" s="60">
        <v>-362.65399999994656</v>
      </c>
      <c r="AN268" s="60">
        <v>-9.1099445120584672</v>
      </c>
      <c r="AO268" s="60">
        <v>362.76840381292033</v>
      </c>
    </row>
    <row r="269" spans="1:41" s="290" customFormat="1" x14ac:dyDescent="0.2">
      <c r="A269" s="45" t="s">
        <v>26</v>
      </c>
      <c r="B269" s="42" t="s">
        <v>103</v>
      </c>
      <c r="C269" s="46"/>
      <c r="D269" s="35" t="s">
        <v>424</v>
      </c>
      <c r="E269" s="34">
        <v>42852</v>
      </c>
      <c r="F269" s="347" t="s">
        <v>965</v>
      </c>
      <c r="G269" s="347" t="s">
        <v>495</v>
      </c>
      <c r="H269" s="344">
        <v>25.9651</v>
      </c>
      <c r="I269" s="344">
        <v>-81.725583333333333</v>
      </c>
      <c r="J269" s="56" t="s">
        <v>7081</v>
      </c>
      <c r="K269" s="56" t="s">
        <v>7082</v>
      </c>
      <c r="L269" s="49" t="s">
        <v>1834</v>
      </c>
      <c r="M269" s="120"/>
      <c r="N269" s="35" t="s">
        <v>364</v>
      </c>
      <c r="O269" s="203" t="s">
        <v>1969</v>
      </c>
      <c r="P269" s="216" t="s">
        <v>1969</v>
      </c>
      <c r="Q269" s="443">
        <v>0</v>
      </c>
      <c r="R269" s="47"/>
      <c r="S269" s="36">
        <v>0</v>
      </c>
      <c r="T269" s="35"/>
      <c r="U269" s="34"/>
      <c r="V269" s="82">
        <v>0</v>
      </c>
      <c r="W269" s="55" t="s">
        <v>2689</v>
      </c>
      <c r="X269" s="55" t="s">
        <v>1899</v>
      </c>
      <c r="Y269" s="157">
        <v>0</v>
      </c>
      <c r="Z269" s="57">
        <v>368.84451861607243</v>
      </c>
      <c r="AA269" s="55" t="s">
        <v>7083</v>
      </c>
      <c r="AB269" s="55">
        <v>26</v>
      </c>
      <c r="AC269" s="55" t="s">
        <v>2012</v>
      </c>
      <c r="AD269" s="89" t="s">
        <v>2602</v>
      </c>
      <c r="AE269" s="243">
        <v>17065</v>
      </c>
      <c r="AF269" s="157" t="s">
        <v>3901</v>
      </c>
      <c r="AG269" s="89" t="s">
        <v>7084</v>
      </c>
      <c r="AH269" s="58" t="s">
        <v>7057</v>
      </c>
      <c r="AI269" s="58" t="s">
        <v>7085</v>
      </c>
      <c r="AJ269" s="59" t="s">
        <v>358</v>
      </c>
      <c r="AK269" s="56">
        <v>25.966111111111111</v>
      </c>
      <c r="AL269" s="56">
        <v>-81.725555555555559</v>
      </c>
      <c r="AM269" s="60">
        <v>-368.73200000014833</v>
      </c>
      <c r="AN269" s="60">
        <v>-9.1099445120584672</v>
      </c>
      <c r="AO269" s="60">
        <v>368.84451861607243</v>
      </c>
    </row>
    <row r="270" spans="1:41" s="290" customFormat="1" x14ac:dyDescent="0.2">
      <c r="A270" s="45" t="s">
        <v>26</v>
      </c>
      <c r="B270" s="42" t="s">
        <v>103</v>
      </c>
      <c r="C270" s="46"/>
      <c r="D270" s="35" t="s">
        <v>424</v>
      </c>
      <c r="E270" s="34">
        <v>43124</v>
      </c>
      <c r="F270" s="347" t="s">
        <v>494</v>
      </c>
      <c r="G270" s="347" t="s">
        <v>495</v>
      </c>
      <c r="H270" s="344">
        <v>25.965116666666667</v>
      </c>
      <c r="I270" s="344">
        <v>-81.725583333333333</v>
      </c>
      <c r="J270" s="56" t="s">
        <v>8671</v>
      </c>
      <c r="K270" s="56" t="s">
        <v>7082</v>
      </c>
      <c r="L270" s="49"/>
      <c r="M270" s="117"/>
      <c r="N270" s="35" t="s">
        <v>364</v>
      </c>
      <c r="O270" s="203" t="s">
        <v>1969</v>
      </c>
      <c r="P270" s="216">
        <v>0</v>
      </c>
      <c r="Q270" s="443">
        <v>0</v>
      </c>
      <c r="R270" s="47"/>
      <c r="S270" s="36">
        <v>0</v>
      </c>
      <c r="T270" s="35"/>
      <c r="U270" s="34"/>
      <c r="V270" s="82">
        <v>0</v>
      </c>
      <c r="W270" s="55" t="s">
        <v>2689</v>
      </c>
      <c r="X270" s="55" t="s">
        <v>1899</v>
      </c>
      <c r="Y270" s="157">
        <v>0</v>
      </c>
      <c r="Z270" s="57">
        <v>362.76840381292033</v>
      </c>
      <c r="AA270" s="55" t="s">
        <v>8673</v>
      </c>
      <c r="AB270" s="55">
        <v>26</v>
      </c>
      <c r="AC270" s="55" t="s">
        <v>2012</v>
      </c>
      <c r="AD270" s="89" t="s">
        <v>2602</v>
      </c>
      <c r="AE270" s="243">
        <v>17065</v>
      </c>
      <c r="AF270" s="157" t="s">
        <v>3901</v>
      </c>
      <c r="AG270" s="89" t="s">
        <v>7084</v>
      </c>
      <c r="AH270" s="58" t="s">
        <v>7057</v>
      </c>
      <c r="AI270" s="58" t="s">
        <v>7085</v>
      </c>
      <c r="AJ270" s="59" t="s">
        <v>358</v>
      </c>
      <c r="AK270" s="56">
        <v>25.966111111111111</v>
      </c>
      <c r="AL270" s="56">
        <v>-81.725555555555559</v>
      </c>
      <c r="AM270" s="60">
        <v>-362.65399999994656</v>
      </c>
      <c r="AN270" s="60">
        <v>-9.1099445120584672</v>
      </c>
      <c r="AO270" s="60">
        <v>362.76840381292033</v>
      </c>
    </row>
    <row r="271" spans="1:41" s="290" customFormat="1" x14ac:dyDescent="0.2">
      <c r="A271" s="45" t="s">
        <v>26</v>
      </c>
      <c r="B271" s="42" t="s">
        <v>103</v>
      </c>
      <c r="C271" s="46"/>
      <c r="D271" s="35" t="s">
        <v>424</v>
      </c>
      <c r="E271" s="34">
        <v>43441</v>
      </c>
      <c r="F271" s="347" t="s">
        <v>965</v>
      </c>
      <c r="G271" s="347" t="s">
        <v>495</v>
      </c>
      <c r="H271" s="344">
        <v>25.9651</v>
      </c>
      <c r="I271" s="344">
        <v>-81.725583333333333</v>
      </c>
      <c r="J271" s="56" t="s">
        <v>7081</v>
      </c>
      <c r="K271" s="56" t="s">
        <v>7082</v>
      </c>
      <c r="L271" s="49" t="s">
        <v>2391</v>
      </c>
      <c r="M271" s="117" t="s">
        <v>2833</v>
      </c>
      <c r="N271" s="35" t="s">
        <v>364</v>
      </c>
      <c r="O271" s="203" t="s">
        <v>1969</v>
      </c>
      <c r="P271" s="216" t="s">
        <v>1969</v>
      </c>
      <c r="Q271" s="443">
        <v>0</v>
      </c>
      <c r="R271" s="47"/>
      <c r="S271" s="36">
        <v>0</v>
      </c>
      <c r="T271" s="35"/>
      <c r="U271" s="34"/>
      <c r="V271" s="82">
        <v>0</v>
      </c>
      <c r="W271" s="55" t="s">
        <v>2689</v>
      </c>
      <c r="X271" s="55" t="s">
        <v>1899</v>
      </c>
      <c r="Y271" s="157">
        <v>0</v>
      </c>
      <c r="Z271" s="57">
        <v>368.84451861607243</v>
      </c>
      <c r="AA271" s="55" t="s">
        <v>7083</v>
      </c>
      <c r="AB271" s="55">
        <v>26</v>
      </c>
      <c r="AC271" s="55" t="s">
        <v>2012</v>
      </c>
      <c r="AD271" s="89" t="s">
        <v>2602</v>
      </c>
      <c r="AE271" s="243">
        <v>17065</v>
      </c>
      <c r="AF271" s="157" t="s">
        <v>3901</v>
      </c>
      <c r="AG271" s="89" t="s">
        <v>7084</v>
      </c>
      <c r="AH271" s="58" t="s">
        <v>7057</v>
      </c>
      <c r="AI271" s="58" t="s">
        <v>7085</v>
      </c>
      <c r="AJ271" s="59" t="s">
        <v>358</v>
      </c>
      <c r="AK271" s="56">
        <v>25.966111111111111</v>
      </c>
      <c r="AL271" s="56">
        <v>-81.725555555555559</v>
      </c>
      <c r="AM271" s="60">
        <v>-368.73200000014833</v>
      </c>
      <c r="AN271" s="60">
        <v>-9.1099445120584672</v>
      </c>
      <c r="AO271" s="60">
        <v>368.84451861607243</v>
      </c>
    </row>
    <row r="272" spans="1:41" s="290" customFormat="1" x14ac:dyDescent="0.2">
      <c r="A272" s="45" t="s">
        <v>26</v>
      </c>
      <c r="B272" s="42" t="s">
        <v>103</v>
      </c>
      <c r="C272" s="46"/>
      <c r="D272" s="35" t="s">
        <v>2865</v>
      </c>
      <c r="E272" s="34">
        <v>43854</v>
      </c>
      <c r="F272" s="347" t="s">
        <v>965</v>
      </c>
      <c r="G272" s="347" t="s">
        <v>495</v>
      </c>
      <c r="H272" s="344">
        <v>25.9651</v>
      </c>
      <c r="I272" s="344">
        <v>-81.725583333333333</v>
      </c>
      <c r="J272" s="56" t="s">
        <v>7081</v>
      </c>
      <c r="K272" s="56" t="s">
        <v>7082</v>
      </c>
      <c r="L272" s="49" t="s">
        <v>2391</v>
      </c>
      <c r="M272" s="117" t="s">
        <v>2833</v>
      </c>
      <c r="N272" s="35" t="s">
        <v>364</v>
      </c>
      <c r="O272" s="203" t="s">
        <v>1969</v>
      </c>
      <c r="P272" s="216" t="s">
        <v>1969</v>
      </c>
      <c r="Q272" s="443">
        <v>0</v>
      </c>
      <c r="R272" s="47"/>
      <c r="S272" s="36">
        <v>0</v>
      </c>
      <c r="T272" s="35"/>
      <c r="U272" s="34"/>
      <c r="V272" s="82">
        <v>0</v>
      </c>
      <c r="W272" s="55" t="s">
        <v>2689</v>
      </c>
      <c r="X272" s="55" t="s">
        <v>1899</v>
      </c>
      <c r="Y272" s="157">
        <v>0</v>
      </c>
      <c r="Z272" s="57">
        <v>368.84451861607243</v>
      </c>
      <c r="AA272" s="55" t="s">
        <v>7083</v>
      </c>
      <c r="AB272" s="55">
        <v>26</v>
      </c>
      <c r="AC272" s="55" t="s">
        <v>2012</v>
      </c>
      <c r="AD272" s="89" t="s">
        <v>2602</v>
      </c>
      <c r="AE272" s="243">
        <v>17065</v>
      </c>
      <c r="AF272" s="157" t="s">
        <v>3901</v>
      </c>
      <c r="AG272" s="89" t="s">
        <v>7084</v>
      </c>
      <c r="AH272" s="58" t="s">
        <v>7057</v>
      </c>
      <c r="AI272" s="58" t="s">
        <v>7085</v>
      </c>
      <c r="AJ272" s="59" t="s">
        <v>358</v>
      </c>
      <c r="AK272" s="56">
        <v>25.966111111111111</v>
      </c>
      <c r="AL272" s="56">
        <v>-81.725555555555559</v>
      </c>
      <c r="AM272" s="60">
        <v>-368.73200000014833</v>
      </c>
      <c r="AN272" s="60">
        <v>-9.1099445120584672</v>
      </c>
      <c r="AO272" s="60">
        <v>368.84451861607243</v>
      </c>
    </row>
    <row r="273" spans="1:41" s="290" customFormat="1" x14ac:dyDescent="0.2">
      <c r="A273" s="45" t="s">
        <v>26</v>
      </c>
      <c r="B273" s="42" t="s">
        <v>103</v>
      </c>
      <c r="C273" s="46"/>
      <c r="D273" s="35" t="s">
        <v>2844</v>
      </c>
      <c r="E273" s="34">
        <v>44256</v>
      </c>
      <c r="F273" s="347" t="s">
        <v>965</v>
      </c>
      <c r="G273" s="347" t="s">
        <v>495</v>
      </c>
      <c r="H273" s="344">
        <v>25.9651</v>
      </c>
      <c r="I273" s="344">
        <v>-81.725583333333333</v>
      </c>
      <c r="J273" s="56" t="s">
        <v>7081</v>
      </c>
      <c r="K273" s="56" t="s">
        <v>7082</v>
      </c>
      <c r="L273" s="49" t="s">
        <v>2391</v>
      </c>
      <c r="M273" s="117" t="s">
        <v>2833</v>
      </c>
      <c r="N273" s="35" t="s">
        <v>364</v>
      </c>
      <c r="O273" s="240" t="s">
        <v>3575</v>
      </c>
      <c r="P273" s="216" t="s">
        <v>1969</v>
      </c>
      <c r="Q273" s="443">
        <v>0</v>
      </c>
      <c r="R273" s="47"/>
      <c r="S273" s="36">
        <v>0</v>
      </c>
      <c r="T273" s="35"/>
      <c r="U273" s="34"/>
      <c r="V273" s="82">
        <v>0</v>
      </c>
      <c r="W273" s="55" t="s">
        <v>2689</v>
      </c>
      <c r="X273" s="55" t="s">
        <v>1899</v>
      </c>
      <c r="Y273" s="157">
        <v>0</v>
      </c>
      <c r="Z273" s="57">
        <v>368.84451861607243</v>
      </c>
      <c r="AA273" s="55" t="s">
        <v>7083</v>
      </c>
      <c r="AB273" s="55">
        <v>26</v>
      </c>
      <c r="AC273" s="55" t="s">
        <v>2012</v>
      </c>
      <c r="AD273" s="89" t="s">
        <v>2602</v>
      </c>
      <c r="AE273" s="243">
        <v>17065</v>
      </c>
      <c r="AF273" s="157" t="s">
        <v>3901</v>
      </c>
      <c r="AG273" s="89" t="s">
        <v>7084</v>
      </c>
      <c r="AH273" s="58" t="s">
        <v>7057</v>
      </c>
      <c r="AI273" s="58" t="s">
        <v>7085</v>
      </c>
      <c r="AJ273" s="59" t="s">
        <v>358</v>
      </c>
      <c r="AK273" s="56">
        <v>25.966111111111111</v>
      </c>
      <c r="AL273" s="56">
        <v>-81.725555555555559</v>
      </c>
      <c r="AM273" s="60">
        <v>-368.73200000014833</v>
      </c>
      <c r="AN273" s="60">
        <v>-9.1099445120584672</v>
      </c>
      <c r="AO273" s="60">
        <v>368.84451861607243</v>
      </c>
    </row>
    <row r="274" spans="1:41" s="290" customFormat="1" x14ac:dyDescent="0.2">
      <c r="A274" s="45" t="s">
        <v>26</v>
      </c>
      <c r="B274" s="42" t="s">
        <v>103</v>
      </c>
      <c r="C274" s="46"/>
      <c r="D274" s="35" t="s">
        <v>2844</v>
      </c>
      <c r="E274" s="34">
        <v>44617</v>
      </c>
      <c r="F274" s="347" t="s">
        <v>965</v>
      </c>
      <c r="G274" s="347" t="s">
        <v>495</v>
      </c>
      <c r="H274" s="344">
        <v>25.9651</v>
      </c>
      <c r="I274" s="344">
        <v>-81.725583333333333</v>
      </c>
      <c r="J274" s="56" t="s">
        <v>7081</v>
      </c>
      <c r="K274" s="56" t="s">
        <v>7082</v>
      </c>
      <c r="L274" s="49" t="s">
        <v>2391</v>
      </c>
      <c r="M274" s="117" t="s">
        <v>2833</v>
      </c>
      <c r="N274" s="35" t="s">
        <v>364</v>
      </c>
      <c r="O274" s="240" t="s">
        <v>4420</v>
      </c>
      <c r="P274" s="216" t="s">
        <v>1969</v>
      </c>
      <c r="Q274" s="443">
        <v>0</v>
      </c>
      <c r="R274" s="47"/>
      <c r="S274" s="36">
        <v>0</v>
      </c>
      <c r="T274" s="35"/>
      <c r="U274" s="34"/>
      <c r="V274" s="82">
        <v>0</v>
      </c>
      <c r="W274" s="55" t="s">
        <v>2689</v>
      </c>
      <c r="X274" s="55" t="s">
        <v>1899</v>
      </c>
      <c r="Y274" s="157">
        <v>0</v>
      </c>
      <c r="Z274" s="57">
        <v>368.84451861607243</v>
      </c>
      <c r="AA274" s="55" t="s">
        <v>7083</v>
      </c>
      <c r="AB274" s="55">
        <v>26</v>
      </c>
      <c r="AC274" s="55" t="s">
        <v>2012</v>
      </c>
      <c r="AD274" s="89" t="s">
        <v>2602</v>
      </c>
      <c r="AE274" s="243">
        <v>17065</v>
      </c>
      <c r="AF274" s="157" t="s">
        <v>3901</v>
      </c>
      <c r="AG274" s="89" t="s">
        <v>7084</v>
      </c>
      <c r="AH274" s="58" t="s">
        <v>7057</v>
      </c>
      <c r="AI274" s="58" t="s">
        <v>7085</v>
      </c>
      <c r="AJ274" s="59" t="s">
        <v>358</v>
      </c>
      <c r="AK274" s="56">
        <v>25.966111111111111</v>
      </c>
      <c r="AL274" s="56">
        <v>-81.725555555555559</v>
      </c>
      <c r="AM274" s="60">
        <v>-368.73200000014833</v>
      </c>
      <c r="AN274" s="60">
        <v>-9.1099445120584672</v>
      </c>
      <c r="AO274" s="60">
        <v>368.84451861607243</v>
      </c>
    </row>
    <row r="275" spans="1:41" s="290" customFormat="1" x14ac:dyDescent="0.2">
      <c r="A275" s="45" t="s">
        <v>26</v>
      </c>
      <c r="B275" s="42" t="s">
        <v>103</v>
      </c>
      <c r="C275" s="46"/>
      <c r="D275" s="35" t="s">
        <v>424</v>
      </c>
      <c r="E275" s="34">
        <v>44994</v>
      </c>
      <c r="F275" s="347" t="s">
        <v>965</v>
      </c>
      <c r="G275" s="347" t="s">
        <v>495</v>
      </c>
      <c r="H275" s="344">
        <v>25.9651</v>
      </c>
      <c r="I275" s="344">
        <v>-81.725583333333333</v>
      </c>
      <c r="J275" s="56" t="s">
        <v>7081</v>
      </c>
      <c r="K275" s="56" t="s">
        <v>7082</v>
      </c>
      <c r="L275" s="49" t="s">
        <v>5379</v>
      </c>
      <c r="M275" s="117" t="s">
        <v>2833</v>
      </c>
      <c r="N275" s="35" t="s">
        <v>364</v>
      </c>
      <c r="O275" s="240" t="s">
        <v>5380</v>
      </c>
      <c r="P275" s="216" t="s">
        <v>1969</v>
      </c>
      <c r="Q275" s="443">
        <v>0</v>
      </c>
      <c r="R275" s="47"/>
      <c r="S275" s="36">
        <v>0</v>
      </c>
      <c r="T275" s="35"/>
      <c r="U275" s="34"/>
      <c r="V275" s="82">
        <v>0</v>
      </c>
      <c r="W275" s="55" t="s">
        <v>2689</v>
      </c>
      <c r="X275" s="55" t="s">
        <v>1899</v>
      </c>
      <c r="Y275" s="157">
        <v>0</v>
      </c>
      <c r="Z275" s="57">
        <v>368.84451861607243</v>
      </c>
      <c r="AA275" s="55" t="s">
        <v>7083</v>
      </c>
      <c r="AB275" s="55">
        <v>26</v>
      </c>
      <c r="AC275" s="55" t="s">
        <v>2012</v>
      </c>
      <c r="AD275" s="89" t="s">
        <v>2602</v>
      </c>
      <c r="AE275" s="243">
        <v>17065</v>
      </c>
      <c r="AF275" s="157" t="s">
        <v>3901</v>
      </c>
      <c r="AG275" s="89" t="s">
        <v>7084</v>
      </c>
      <c r="AH275" s="58" t="s">
        <v>7057</v>
      </c>
      <c r="AI275" s="58" t="s">
        <v>7085</v>
      </c>
      <c r="AJ275" s="59" t="s">
        <v>358</v>
      </c>
      <c r="AK275" s="56">
        <v>25.966111111111111</v>
      </c>
      <c r="AL275" s="56">
        <v>-81.725555555555559</v>
      </c>
      <c r="AM275" s="60">
        <v>-368.73200000014833</v>
      </c>
      <c r="AN275" s="60">
        <v>-9.1099445120584672</v>
      </c>
      <c r="AO275" s="60">
        <v>368.84451861607243</v>
      </c>
    </row>
    <row r="276" spans="1:41" s="290" customFormat="1" ht="25.5" x14ac:dyDescent="0.2">
      <c r="A276" s="45" t="s">
        <v>26</v>
      </c>
      <c r="B276" s="42" t="s">
        <v>103</v>
      </c>
      <c r="C276" s="46"/>
      <c r="D276" s="35" t="s">
        <v>5508</v>
      </c>
      <c r="E276" s="34">
        <v>45332</v>
      </c>
      <c r="F276" s="347" t="s">
        <v>965</v>
      </c>
      <c r="G276" s="347" t="s">
        <v>495</v>
      </c>
      <c r="H276" s="344">
        <v>25.9651</v>
      </c>
      <c r="I276" s="344">
        <v>-81.725583333333333</v>
      </c>
      <c r="J276" s="56" t="s">
        <v>7081</v>
      </c>
      <c r="K276" s="56" t="s">
        <v>7082</v>
      </c>
      <c r="L276" s="49" t="s">
        <v>5549</v>
      </c>
      <c r="M276" s="117" t="s">
        <v>2833</v>
      </c>
      <c r="N276" s="35" t="s">
        <v>364</v>
      </c>
      <c r="O276" s="240" t="s">
        <v>5550</v>
      </c>
      <c r="P276" s="216" t="s">
        <v>1969</v>
      </c>
      <c r="Q276" s="443">
        <v>0</v>
      </c>
      <c r="R276" s="47"/>
      <c r="S276" s="36">
        <v>0</v>
      </c>
      <c r="T276" s="35"/>
      <c r="U276" s="34"/>
      <c r="V276" s="82">
        <v>0</v>
      </c>
      <c r="W276" s="55" t="s">
        <v>2689</v>
      </c>
      <c r="X276" s="55" t="s">
        <v>1899</v>
      </c>
      <c r="Y276" s="157">
        <v>0</v>
      </c>
      <c r="Z276" s="57">
        <v>368.84451861607243</v>
      </c>
      <c r="AA276" s="55" t="s">
        <v>7083</v>
      </c>
      <c r="AB276" s="55">
        <v>26</v>
      </c>
      <c r="AC276" s="55" t="s">
        <v>2012</v>
      </c>
      <c r="AD276" s="89" t="s">
        <v>2602</v>
      </c>
      <c r="AE276" s="243">
        <v>17065</v>
      </c>
      <c r="AF276" s="157" t="s">
        <v>3901</v>
      </c>
      <c r="AG276" s="89" t="s">
        <v>7084</v>
      </c>
      <c r="AH276" s="58" t="s">
        <v>7057</v>
      </c>
      <c r="AI276" s="58" t="s">
        <v>7085</v>
      </c>
      <c r="AJ276" s="59" t="s">
        <v>358</v>
      </c>
      <c r="AK276" s="56">
        <v>25.966111111111111</v>
      </c>
      <c r="AL276" s="56">
        <v>-81.725555555555559</v>
      </c>
      <c r="AM276" s="60">
        <v>-368.73200000014833</v>
      </c>
      <c r="AN276" s="60">
        <v>-9.1099445120584672</v>
      </c>
      <c r="AO276" s="60">
        <v>368.84451861607243</v>
      </c>
    </row>
    <row r="277" spans="1:41" s="290" customFormat="1" ht="25.5" x14ac:dyDescent="0.2">
      <c r="A277" s="45" t="s">
        <v>26</v>
      </c>
      <c r="B277" s="42" t="s">
        <v>103</v>
      </c>
      <c r="C277" s="46"/>
      <c r="D277" s="35" t="s">
        <v>5508</v>
      </c>
      <c r="E277" s="34">
        <v>45332</v>
      </c>
      <c r="F277" s="347" t="s">
        <v>965</v>
      </c>
      <c r="G277" s="347" t="s">
        <v>495</v>
      </c>
      <c r="H277" s="344">
        <v>25.9651</v>
      </c>
      <c r="I277" s="344">
        <v>-81.725583333333333</v>
      </c>
      <c r="J277" s="56" t="s">
        <v>7081</v>
      </c>
      <c r="K277" s="56" t="s">
        <v>7082</v>
      </c>
      <c r="L277" s="49" t="s">
        <v>5549</v>
      </c>
      <c r="M277" s="117" t="s">
        <v>2833</v>
      </c>
      <c r="N277" s="35" t="s">
        <v>364</v>
      </c>
      <c r="O277" s="240" t="s">
        <v>5550</v>
      </c>
      <c r="P277" s="216" t="s">
        <v>1969</v>
      </c>
      <c r="Q277" s="443">
        <v>0</v>
      </c>
      <c r="R277" s="47"/>
      <c r="S277" s="36">
        <v>0</v>
      </c>
      <c r="T277" s="35"/>
      <c r="U277" s="34"/>
      <c r="V277" s="82">
        <v>0</v>
      </c>
      <c r="W277" s="55" t="s">
        <v>2689</v>
      </c>
      <c r="X277" s="55" t="s">
        <v>1899</v>
      </c>
      <c r="Y277" s="157">
        <v>0</v>
      </c>
      <c r="Z277" s="57">
        <v>368.84451861607243</v>
      </c>
      <c r="AA277" s="55" t="s">
        <v>7083</v>
      </c>
      <c r="AB277" s="55">
        <v>26</v>
      </c>
      <c r="AC277" s="55" t="s">
        <v>2012</v>
      </c>
      <c r="AD277" s="89" t="s">
        <v>2602</v>
      </c>
      <c r="AE277" s="243">
        <v>17065</v>
      </c>
      <c r="AF277" s="157" t="s">
        <v>3901</v>
      </c>
      <c r="AG277" s="89" t="s">
        <v>7084</v>
      </c>
      <c r="AH277" s="58" t="s">
        <v>7057</v>
      </c>
      <c r="AI277" s="58" t="s">
        <v>7085</v>
      </c>
      <c r="AJ277" s="59" t="s">
        <v>358</v>
      </c>
      <c r="AK277" s="56">
        <v>25.966111111111111</v>
      </c>
      <c r="AL277" s="56">
        <v>-81.725555555555559</v>
      </c>
      <c r="AM277" s="60">
        <v>-368.73200000014833</v>
      </c>
      <c r="AN277" s="60">
        <v>-9.1099445120584672</v>
      </c>
      <c r="AO277" s="60">
        <v>368.84451861607243</v>
      </c>
    </row>
    <row r="278" spans="1:41" s="290" customFormat="1" x14ac:dyDescent="0.2">
      <c r="A278" s="45" t="s">
        <v>26</v>
      </c>
      <c r="B278" s="42" t="s">
        <v>103</v>
      </c>
      <c r="C278" s="46"/>
      <c r="D278" s="35" t="s">
        <v>6273</v>
      </c>
      <c r="E278" s="34">
        <v>45746</v>
      </c>
      <c r="F278" s="347" t="s">
        <v>965</v>
      </c>
      <c r="G278" s="347" t="s">
        <v>495</v>
      </c>
      <c r="H278" s="344">
        <v>25.9651</v>
      </c>
      <c r="I278" s="344">
        <v>-81.725583333333333</v>
      </c>
      <c r="J278" s="56" t="s">
        <v>7081</v>
      </c>
      <c r="K278" s="56" t="s">
        <v>7082</v>
      </c>
      <c r="L278" s="49" t="s">
        <v>6581</v>
      </c>
      <c r="M278" s="117" t="s">
        <v>2833</v>
      </c>
      <c r="N278" s="35" t="s">
        <v>364</v>
      </c>
      <c r="O278" s="240" t="s">
        <v>6385</v>
      </c>
      <c r="P278" s="216" t="s">
        <v>1969</v>
      </c>
      <c r="Q278" s="443">
        <v>0</v>
      </c>
      <c r="R278" s="47"/>
      <c r="S278" s="36">
        <v>0</v>
      </c>
      <c r="T278" s="35"/>
      <c r="U278" s="34"/>
      <c r="V278" s="82">
        <v>0</v>
      </c>
      <c r="W278" s="55" t="s">
        <v>2689</v>
      </c>
      <c r="X278" s="55" t="s">
        <v>1899</v>
      </c>
      <c r="Y278" s="157">
        <v>0</v>
      </c>
      <c r="Z278" s="57">
        <v>368.84451861607243</v>
      </c>
      <c r="AA278" s="55" t="s">
        <v>7083</v>
      </c>
      <c r="AB278" s="55">
        <v>26</v>
      </c>
      <c r="AC278" s="55" t="s">
        <v>2012</v>
      </c>
      <c r="AD278" s="89" t="s">
        <v>2602</v>
      </c>
      <c r="AE278" s="243">
        <v>17065</v>
      </c>
      <c r="AF278" s="157" t="s">
        <v>3901</v>
      </c>
      <c r="AG278" s="89" t="s">
        <v>7084</v>
      </c>
      <c r="AH278" s="58" t="s">
        <v>7057</v>
      </c>
      <c r="AI278" s="58" t="s">
        <v>7085</v>
      </c>
      <c r="AJ278" s="59" t="s">
        <v>358</v>
      </c>
      <c r="AK278" s="56">
        <v>25.966111111111111</v>
      </c>
      <c r="AL278" s="56">
        <v>-81.725555555555559</v>
      </c>
      <c r="AM278" s="60">
        <v>-368.73200000014833</v>
      </c>
      <c r="AN278" s="60">
        <v>-9.1099445120584672</v>
      </c>
      <c r="AO278" s="60">
        <v>368.84451861607243</v>
      </c>
    </row>
    <row r="279" spans="1:41" s="290" customFormat="1" x14ac:dyDescent="0.2">
      <c r="A279" s="45" t="s">
        <v>26</v>
      </c>
      <c r="B279" s="42" t="s">
        <v>103</v>
      </c>
      <c r="C279" s="46" t="s">
        <v>473</v>
      </c>
      <c r="D279" s="35" t="s">
        <v>8506</v>
      </c>
      <c r="E279" s="34">
        <v>46118</v>
      </c>
      <c r="F279" s="347" t="s">
        <v>965</v>
      </c>
      <c r="G279" s="347" t="s">
        <v>495</v>
      </c>
      <c r="H279" s="344">
        <v>25.9651</v>
      </c>
      <c r="I279" s="344">
        <v>-81.725583333333333</v>
      </c>
      <c r="J279" s="56" t="s">
        <v>7081</v>
      </c>
      <c r="K279" s="56" t="s">
        <v>7082</v>
      </c>
      <c r="L279" s="49" t="s">
        <v>6581</v>
      </c>
      <c r="M279" s="117" t="s">
        <v>2833</v>
      </c>
      <c r="N279" s="35" t="s">
        <v>364</v>
      </c>
      <c r="O279" s="240" t="s">
        <v>8539</v>
      </c>
      <c r="P279" s="216" t="s">
        <v>1969</v>
      </c>
      <c r="Q279" s="443">
        <v>0</v>
      </c>
      <c r="R279" s="47"/>
      <c r="S279" s="36">
        <v>0</v>
      </c>
      <c r="T279" s="35"/>
      <c r="U279" s="34"/>
      <c r="V279" s="82">
        <v>0</v>
      </c>
      <c r="W279" s="55" t="s">
        <v>2689</v>
      </c>
      <c r="X279" s="55" t="s">
        <v>1899</v>
      </c>
      <c r="Y279" s="157">
        <v>0</v>
      </c>
      <c r="Z279" s="57">
        <v>368.84451861607243</v>
      </c>
      <c r="AA279" s="55" t="s">
        <v>7083</v>
      </c>
      <c r="AB279" s="55">
        <v>26</v>
      </c>
      <c r="AC279" s="55" t="s">
        <v>2012</v>
      </c>
      <c r="AD279" s="89" t="s">
        <v>2602</v>
      </c>
      <c r="AE279" s="243">
        <v>17065</v>
      </c>
      <c r="AF279" s="157" t="s">
        <v>3901</v>
      </c>
      <c r="AG279" s="89" t="s">
        <v>7084</v>
      </c>
      <c r="AH279" s="58" t="s">
        <v>7057</v>
      </c>
      <c r="AI279" s="58" t="s">
        <v>7085</v>
      </c>
      <c r="AJ279" s="59" t="s">
        <v>358</v>
      </c>
      <c r="AK279" s="56">
        <v>25.966111111111111</v>
      </c>
      <c r="AL279" s="56">
        <v>-81.725555555555559</v>
      </c>
      <c r="AM279" s="60">
        <v>-368.73200000014833</v>
      </c>
      <c r="AN279" s="60">
        <v>-9.1099445120584672</v>
      </c>
      <c r="AO279" s="60">
        <v>368.84451861607243</v>
      </c>
    </row>
    <row r="280" spans="1:41" s="290" customFormat="1" x14ac:dyDescent="0.2">
      <c r="A280" s="45" t="s">
        <v>422</v>
      </c>
      <c r="B280" s="42" t="s">
        <v>98</v>
      </c>
      <c r="C280" s="46"/>
      <c r="D280" s="35" t="s">
        <v>424</v>
      </c>
      <c r="E280" s="34">
        <v>42497</v>
      </c>
      <c r="F280" s="347" t="s">
        <v>504</v>
      </c>
      <c r="G280" s="347" t="s">
        <v>505</v>
      </c>
      <c r="H280" s="344">
        <v>25.967500000000001</v>
      </c>
      <c r="I280" s="344">
        <v>-81.722733333333338</v>
      </c>
      <c r="J280" s="56" t="s">
        <v>7086</v>
      </c>
      <c r="K280" s="56" t="s">
        <v>8674</v>
      </c>
      <c r="L280" s="49" t="s">
        <v>1784</v>
      </c>
      <c r="M280" s="120"/>
      <c r="N280" s="35" t="s">
        <v>385</v>
      </c>
      <c r="O280" s="203" t="s">
        <v>1969</v>
      </c>
      <c r="P280" s="216" t="s">
        <v>1969</v>
      </c>
      <c r="Q280" s="443">
        <v>0</v>
      </c>
      <c r="R280" s="47"/>
      <c r="S280" s="36">
        <v>0</v>
      </c>
      <c r="T280" s="35"/>
      <c r="U280" s="34"/>
      <c r="V280" s="82">
        <v>0</v>
      </c>
      <c r="W280" s="55" t="s">
        <v>2689</v>
      </c>
      <c r="X280" s="55" t="s">
        <v>1899</v>
      </c>
      <c r="Y280" s="157" t="s">
        <v>385</v>
      </c>
      <c r="Z280" s="57">
        <v>262.95289141482783</v>
      </c>
      <c r="AA280" s="55" t="s">
        <v>8675</v>
      </c>
      <c r="AB280" s="55">
        <v>27</v>
      </c>
      <c r="AC280" s="55" t="s">
        <v>2012</v>
      </c>
      <c r="AD280" s="89" t="s">
        <v>3098</v>
      </c>
      <c r="AE280" s="243">
        <v>17070</v>
      </c>
      <c r="AF280" s="157" t="s">
        <v>3901</v>
      </c>
      <c r="AG280" s="89" t="s">
        <v>7088</v>
      </c>
      <c r="AH280" s="58" t="s">
        <v>7089</v>
      </c>
      <c r="AI280" s="58" t="s">
        <v>7090</v>
      </c>
      <c r="AJ280" s="59" t="s">
        <v>535</v>
      </c>
      <c r="AK280" s="56">
        <v>25.968055555555555</v>
      </c>
      <c r="AL280" s="56">
        <v>-81.722222222222229</v>
      </c>
      <c r="AM280" s="60">
        <v>-202.59999999938387</v>
      </c>
      <c r="AN280" s="60">
        <v>-167.62297904424651</v>
      </c>
      <c r="AO280" s="60">
        <v>262.95289141482783</v>
      </c>
    </row>
    <row r="281" spans="1:41" s="290" customFormat="1" x14ac:dyDescent="0.2">
      <c r="A281" s="45" t="s">
        <v>422</v>
      </c>
      <c r="B281" s="42" t="s">
        <v>98</v>
      </c>
      <c r="C281" s="46"/>
      <c r="D281" s="35" t="s">
        <v>424</v>
      </c>
      <c r="E281" s="34">
        <v>42852</v>
      </c>
      <c r="F281" s="347" t="s">
        <v>504</v>
      </c>
      <c r="G281" s="347" t="s">
        <v>975</v>
      </c>
      <c r="H281" s="344">
        <v>25.967500000000001</v>
      </c>
      <c r="I281" s="344">
        <v>-81.722766666666672</v>
      </c>
      <c r="J281" s="56" t="s">
        <v>7086</v>
      </c>
      <c r="K281" s="56" t="s">
        <v>8676</v>
      </c>
      <c r="L281" s="49" t="s">
        <v>539</v>
      </c>
      <c r="M281" s="120"/>
      <c r="N281" s="35" t="s">
        <v>364</v>
      </c>
      <c r="O281" s="203" t="s">
        <v>1969</v>
      </c>
      <c r="P281" s="216" t="s">
        <v>1969</v>
      </c>
      <c r="Q281" s="443">
        <v>0</v>
      </c>
      <c r="R281" s="47"/>
      <c r="S281" s="36">
        <v>0</v>
      </c>
      <c r="T281" s="35"/>
      <c r="U281" s="34"/>
      <c r="V281" s="82">
        <v>0</v>
      </c>
      <c r="W281" s="55" t="s">
        <v>2689</v>
      </c>
      <c r="X281" s="55" t="s">
        <v>1899</v>
      </c>
      <c r="Y281" s="157">
        <v>0</v>
      </c>
      <c r="Z281" s="57">
        <v>270.05298880693033</v>
      </c>
      <c r="AA281" s="55" t="s">
        <v>8677</v>
      </c>
      <c r="AB281" s="55">
        <v>27</v>
      </c>
      <c r="AC281" s="55" t="s">
        <v>2012</v>
      </c>
      <c r="AD281" s="89" t="s">
        <v>3098</v>
      </c>
      <c r="AE281" s="243">
        <v>17070</v>
      </c>
      <c r="AF281" s="157" t="s">
        <v>3901</v>
      </c>
      <c r="AG281" s="89" t="s">
        <v>7088</v>
      </c>
      <c r="AH281" s="58" t="s">
        <v>7089</v>
      </c>
      <c r="AI281" s="58" t="s">
        <v>7090</v>
      </c>
      <c r="AJ281" s="59" t="s">
        <v>535</v>
      </c>
      <c r="AK281" s="56">
        <v>25.968055555555555</v>
      </c>
      <c r="AL281" s="56">
        <v>-81.722222222222229</v>
      </c>
      <c r="AM281" s="60">
        <v>-202.59999999938387</v>
      </c>
      <c r="AN281" s="60">
        <v>-178.55491246058088</v>
      </c>
      <c r="AO281" s="60">
        <v>270.05298880693033</v>
      </c>
    </row>
    <row r="282" spans="1:41" s="290" customFormat="1" x14ac:dyDescent="0.2">
      <c r="A282" s="45" t="s">
        <v>422</v>
      </c>
      <c r="B282" s="42" t="s">
        <v>98</v>
      </c>
      <c r="C282" s="46"/>
      <c r="D282" s="35" t="s">
        <v>424</v>
      </c>
      <c r="E282" s="34">
        <v>43124</v>
      </c>
      <c r="F282" s="347" t="s">
        <v>1971</v>
      </c>
      <c r="G282" s="347" t="s">
        <v>505</v>
      </c>
      <c r="H282" s="344">
        <v>25.967516666666668</v>
      </c>
      <c r="I282" s="344">
        <v>-81.722733333333338</v>
      </c>
      <c r="J282" s="56" t="s">
        <v>8678</v>
      </c>
      <c r="K282" s="56" t="s">
        <v>8674</v>
      </c>
      <c r="L282" s="49"/>
      <c r="M282" s="117"/>
      <c r="N282" s="35" t="s">
        <v>364</v>
      </c>
      <c r="O282" s="203" t="s">
        <v>1969</v>
      </c>
      <c r="P282" s="216" t="s">
        <v>1969</v>
      </c>
      <c r="Q282" s="443">
        <v>0</v>
      </c>
      <c r="R282" s="47"/>
      <c r="S282" s="36">
        <v>0</v>
      </c>
      <c r="T282" s="35"/>
      <c r="U282" s="34"/>
      <c r="V282" s="82">
        <v>0</v>
      </c>
      <c r="W282" s="55" t="s">
        <v>2689</v>
      </c>
      <c r="X282" s="55" t="s">
        <v>1899</v>
      </c>
      <c r="Y282" s="157">
        <v>0</v>
      </c>
      <c r="Z282" s="57">
        <v>258.29897326034114</v>
      </c>
      <c r="AA282" s="55" t="s">
        <v>8679</v>
      </c>
      <c r="AB282" s="55">
        <v>27</v>
      </c>
      <c r="AC282" s="55" t="s">
        <v>2012</v>
      </c>
      <c r="AD282" s="89" t="s">
        <v>3098</v>
      </c>
      <c r="AE282" s="243">
        <v>17070</v>
      </c>
      <c r="AF282" s="157" t="s">
        <v>3901</v>
      </c>
      <c r="AG282" s="89" t="s">
        <v>7088</v>
      </c>
      <c r="AH282" s="58" t="s">
        <v>7089</v>
      </c>
      <c r="AI282" s="58" t="s">
        <v>7090</v>
      </c>
      <c r="AJ282" s="59" t="s">
        <v>535</v>
      </c>
      <c r="AK282" s="56">
        <v>25.968055555555555</v>
      </c>
      <c r="AL282" s="56">
        <v>-81.722222222222229</v>
      </c>
      <c r="AM282" s="60">
        <v>-196.5219999991821</v>
      </c>
      <c r="AN282" s="60">
        <v>-167.62297904424651</v>
      </c>
      <c r="AO282" s="60">
        <v>258.29897326034114</v>
      </c>
    </row>
    <row r="283" spans="1:41" s="290" customFormat="1" x14ac:dyDescent="0.2">
      <c r="A283" s="45" t="s">
        <v>422</v>
      </c>
      <c r="B283" s="42" t="s">
        <v>98</v>
      </c>
      <c r="C283" s="46"/>
      <c r="D283" s="35" t="s">
        <v>424</v>
      </c>
      <c r="E283" s="34">
        <v>43441</v>
      </c>
      <c r="F283" s="347" t="s">
        <v>504</v>
      </c>
      <c r="G283" s="347" t="s">
        <v>2387</v>
      </c>
      <c r="H283" s="344">
        <v>25.967500000000001</v>
      </c>
      <c r="I283" s="344">
        <v>-81.722750000000005</v>
      </c>
      <c r="J283" s="56" t="s">
        <v>7086</v>
      </c>
      <c r="K283" s="56" t="s">
        <v>7087</v>
      </c>
      <c r="L283" s="49" t="s">
        <v>2068</v>
      </c>
      <c r="M283" s="117" t="s">
        <v>2833</v>
      </c>
      <c r="N283" s="35" t="s">
        <v>364</v>
      </c>
      <c r="O283" s="203" t="s">
        <v>1969</v>
      </c>
      <c r="P283" s="216" t="s">
        <v>1969</v>
      </c>
      <c r="Q283" s="443">
        <v>0</v>
      </c>
      <c r="R283" s="47"/>
      <c r="S283" s="36">
        <v>0</v>
      </c>
      <c r="T283" s="35"/>
      <c r="U283" s="34"/>
      <c r="V283" s="82">
        <v>0</v>
      </c>
      <c r="W283" s="55" t="s">
        <v>2689</v>
      </c>
      <c r="X283" s="55" t="s">
        <v>1899</v>
      </c>
      <c r="Y283" s="157">
        <v>0</v>
      </c>
      <c r="Z283" s="57">
        <v>266.47052959273441</v>
      </c>
      <c r="AA283" s="55" t="s">
        <v>8670</v>
      </c>
      <c r="AB283" s="55">
        <v>27</v>
      </c>
      <c r="AC283" s="55" t="s">
        <v>2012</v>
      </c>
      <c r="AD283" s="89" t="s">
        <v>3098</v>
      </c>
      <c r="AE283" s="243">
        <v>17070</v>
      </c>
      <c r="AF283" s="157" t="s">
        <v>3901</v>
      </c>
      <c r="AG283" s="89" t="s">
        <v>7088</v>
      </c>
      <c r="AH283" s="58" t="s">
        <v>7089</v>
      </c>
      <c r="AI283" s="58" t="s">
        <v>7090</v>
      </c>
      <c r="AJ283" s="59" t="s">
        <v>535</v>
      </c>
      <c r="AK283" s="56">
        <v>25.968055555555555</v>
      </c>
      <c r="AL283" s="56">
        <v>-81.722222222222229</v>
      </c>
      <c r="AM283" s="60">
        <v>-202.59999999938387</v>
      </c>
      <c r="AN283" s="60">
        <v>-173.08894575241368</v>
      </c>
      <c r="AO283" s="60">
        <v>266.47052959273441</v>
      </c>
    </row>
    <row r="284" spans="1:41" s="290" customFormat="1" x14ac:dyDescent="0.2">
      <c r="A284" s="45" t="s">
        <v>422</v>
      </c>
      <c r="B284" s="42" t="s">
        <v>98</v>
      </c>
      <c r="C284" s="46"/>
      <c r="D284" s="35" t="s">
        <v>2865</v>
      </c>
      <c r="E284" s="34">
        <v>43854</v>
      </c>
      <c r="F284" s="347" t="s">
        <v>504</v>
      </c>
      <c r="G284" s="347" t="s">
        <v>2387</v>
      </c>
      <c r="H284" s="344">
        <v>25.967500000000001</v>
      </c>
      <c r="I284" s="344">
        <v>-81.722750000000005</v>
      </c>
      <c r="J284" s="56" t="s">
        <v>7086</v>
      </c>
      <c r="K284" s="56" t="s">
        <v>7087</v>
      </c>
      <c r="L284" s="49" t="s">
        <v>2068</v>
      </c>
      <c r="M284" s="117" t="s">
        <v>2833</v>
      </c>
      <c r="N284" s="35" t="s">
        <v>364</v>
      </c>
      <c r="O284" s="203" t="s">
        <v>1969</v>
      </c>
      <c r="P284" s="216" t="s">
        <v>1969</v>
      </c>
      <c r="Q284" s="443">
        <v>0</v>
      </c>
      <c r="R284" s="47"/>
      <c r="S284" s="36">
        <v>0</v>
      </c>
      <c r="T284" s="35"/>
      <c r="U284" s="34"/>
      <c r="V284" s="82">
        <v>0</v>
      </c>
      <c r="W284" s="55" t="s">
        <v>2689</v>
      </c>
      <c r="X284" s="55" t="s">
        <v>1899</v>
      </c>
      <c r="Y284" s="157">
        <v>0</v>
      </c>
      <c r="Z284" s="57">
        <v>266.47052959273441</v>
      </c>
      <c r="AA284" s="55" t="s">
        <v>8670</v>
      </c>
      <c r="AB284" s="55">
        <v>27</v>
      </c>
      <c r="AC284" s="55" t="s">
        <v>2012</v>
      </c>
      <c r="AD284" s="89" t="s">
        <v>3098</v>
      </c>
      <c r="AE284" s="243">
        <v>17070</v>
      </c>
      <c r="AF284" s="157" t="s">
        <v>3901</v>
      </c>
      <c r="AG284" s="89" t="s">
        <v>7088</v>
      </c>
      <c r="AH284" s="58" t="s">
        <v>7089</v>
      </c>
      <c r="AI284" s="58" t="s">
        <v>7090</v>
      </c>
      <c r="AJ284" s="59" t="s">
        <v>535</v>
      </c>
      <c r="AK284" s="56">
        <v>25.968055555555555</v>
      </c>
      <c r="AL284" s="56">
        <v>-81.722222222222229</v>
      </c>
      <c r="AM284" s="60">
        <v>-202.59999999938387</v>
      </c>
      <c r="AN284" s="60">
        <v>-173.08894575241368</v>
      </c>
      <c r="AO284" s="60">
        <v>266.47052959273441</v>
      </c>
    </row>
    <row r="285" spans="1:41" s="290" customFormat="1" x14ac:dyDescent="0.2">
      <c r="A285" s="45" t="s">
        <v>422</v>
      </c>
      <c r="B285" s="42" t="s">
        <v>98</v>
      </c>
      <c r="C285" s="46"/>
      <c r="D285" s="35" t="s">
        <v>2844</v>
      </c>
      <c r="E285" s="34">
        <v>44256</v>
      </c>
      <c r="F285" s="347" t="s">
        <v>504</v>
      </c>
      <c r="G285" s="347" t="s">
        <v>2387</v>
      </c>
      <c r="H285" s="344">
        <v>25.967500000000001</v>
      </c>
      <c r="I285" s="344">
        <v>-81.722750000000005</v>
      </c>
      <c r="J285" s="56" t="s">
        <v>7086</v>
      </c>
      <c r="K285" s="56" t="s">
        <v>7087</v>
      </c>
      <c r="L285" s="49" t="s">
        <v>3577</v>
      </c>
      <c r="M285" s="117" t="s">
        <v>2833</v>
      </c>
      <c r="N285" s="35" t="s">
        <v>364</v>
      </c>
      <c r="O285" s="240" t="s">
        <v>3576</v>
      </c>
      <c r="P285" s="216" t="s">
        <v>1969</v>
      </c>
      <c r="Q285" s="443">
        <v>0</v>
      </c>
      <c r="R285" s="47"/>
      <c r="S285" s="36">
        <v>0</v>
      </c>
      <c r="T285" s="35"/>
      <c r="U285" s="34"/>
      <c r="V285" s="82">
        <v>0</v>
      </c>
      <c r="W285" s="55" t="s">
        <v>2689</v>
      </c>
      <c r="X285" s="55" t="s">
        <v>1899</v>
      </c>
      <c r="Y285" s="157">
        <v>0</v>
      </c>
      <c r="Z285" s="57">
        <v>266.47052959273441</v>
      </c>
      <c r="AA285" s="55" t="s">
        <v>8670</v>
      </c>
      <c r="AB285" s="55">
        <v>27</v>
      </c>
      <c r="AC285" s="55" t="s">
        <v>2012</v>
      </c>
      <c r="AD285" s="89" t="s">
        <v>3098</v>
      </c>
      <c r="AE285" s="243">
        <v>17070</v>
      </c>
      <c r="AF285" s="157" t="s">
        <v>3901</v>
      </c>
      <c r="AG285" s="89" t="s">
        <v>7088</v>
      </c>
      <c r="AH285" s="58" t="s">
        <v>7089</v>
      </c>
      <c r="AI285" s="58" t="s">
        <v>7090</v>
      </c>
      <c r="AJ285" s="59" t="s">
        <v>535</v>
      </c>
      <c r="AK285" s="56">
        <v>25.968055555555555</v>
      </c>
      <c r="AL285" s="56">
        <v>-81.722222222222229</v>
      </c>
      <c r="AM285" s="60">
        <v>-202.59999999938387</v>
      </c>
      <c r="AN285" s="60">
        <v>-173.08894575241368</v>
      </c>
      <c r="AO285" s="60">
        <v>266.47052959273441</v>
      </c>
    </row>
    <row r="286" spans="1:41" s="290" customFormat="1" x14ac:dyDescent="0.2">
      <c r="A286" s="45" t="s">
        <v>422</v>
      </c>
      <c r="B286" s="42" t="s">
        <v>98</v>
      </c>
      <c r="C286" s="46"/>
      <c r="D286" s="35" t="s">
        <v>4327</v>
      </c>
      <c r="E286" s="34">
        <v>44617</v>
      </c>
      <c r="F286" s="347" t="s">
        <v>504</v>
      </c>
      <c r="G286" s="347" t="s">
        <v>2387</v>
      </c>
      <c r="H286" s="344">
        <v>25.967500000000001</v>
      </c>
      <c r="I286" s="344">
        <v>-81.722750000000005</v>
      </c>
      <c r="J286" s="56" t="s">
        <v>7086</v>
      </c>
      <c r="K286" s="56" t="s">
        <v>7087</v>
      </c>
      <c r="L286" s="49" t="s">
        <v>3577</v>
      </c>
      <c r="M286" s="117" t="s">
        <v>2833</v>
      </c>
      <c r="N286" s="35" t="s">
        <v>364</v>
      </c>
      <c r="O286" s="240" t="s">
        <v>4354</v>
      </c>
      <c r="P286" s="216" t="s">
        <v>1969</v>
      </c>
      <c r="Q286" s="443">
        <v>0</v>
      </c>
      <c r="R286" s="47"/>
      <c r="S286" s="36">
        <v>0</v>
      </c>
      <c r="T286" s="35"/>
      <c r="U286" s="34"/>
      <c r="V286" s="82">
        <v>0</v>
      </c>
      <c r="W286" s="55" t="s">
        <v>2689</v>
      </c>
      <c r="X286" s="55" t="s">
        <v>1899</v>
      </c>
      <c r="Y286" s="157">
        <v>0</v>
      </c>
      <c r="Z286" s="57">
        <v>266.47052959273441</v>
      </c>
      <c r="AA286" s="55" t="s">
        <v>8670</v>
      </c>
      <c r="AB286" s="55">
        <v>27</v>
      </c>
      <c r="AC286" s="55" t="s">
        <v>2012</v>
      </c>
      <c r="AD286" s="89" t="s">
        <v>3098</v>
      </c>
      <c r="AE286" s="243">
        <v>17070</v>
      </c>
      <c r="AF286" s="157" t="s">
        <v>3901</v>
      </c>
      <c r="AG286" s="89" t="s">
        <v>7088</v>
      </c>
      <c r="AH286" s="58" t="s">
        <v>7089</v>
      </c>
      <c r="AI286" s="58" t="s">
        <v>7090</v>
      </c>
      <c r="AJ286" s="59" t="s">
        <v>535</v>
      </c>
      <c r="AK286" s="56">
        <v>25.968055555555555</v>
      </c>
      <c r="AL286" s="56">
        <v>-81.722222222222229</v>
      </c>
      <c r="AM286" s="60">
        <v>-202.59999999938387</v>
      </c>
      <c r="AN286" s="60">
        <v>-173.08894575241368</v>
      </c>
      <c r="AO286" s="60">
        <v>266.47052959273441</v>
      </c>
    </row>
    <row r="287" spans="1:41" s="378" customFormat="1" x14ac:dyDescent="0.2">
      <c r="A287" s="45" t="s">
        <v>422</v>
      </c>
      <c r="B287" s="42" t="s">
        <v>98</v>
      </c>
      <c r="C287" s="46"/>
      <c r="D287" s="35" t="s">
        <v>424</v>
      </c>
      <c r="E287" s="34">
        <v>44994</v>
      </c>
      <c r="F287" s="347" t="s">
        <v>504</v>
      </c>
      <c r="G287" s="347" t="s">
        <v>2387</v>
      </c>
      <c r="H287" s="344">
        <v>25.967500000000001</v>
      </c>
      <c r="I287" s="344">
        <v>-81.722750000000005</v>
      </c>
      <c r="J287" s="56" t="s">
        <v>7086</v>
      </c>
      <c r="K287" s="56" t="s">
        <v>7087</v>
      </c>
      <c r="L287" s="49" t="s">
        <v>5381</v>
      </c>
      <c r="M287" s="117" t="s">
        <v>2833</v>
      </c>
      <c r="N287" s="35" t="s">
        <v>427</v>
      </c>
      <c r="O287" s="240" t="s">
        <v>5382</v>
      </c>
      <c r="P287" s="377" t="s">
        <v>5383</v>
      </c>
      <c r="Q287" s="443">
        <v>0</v>
      </c>
      <c r="R287" s="47"/>
      <c r="S287" s="36">
        <v>0</v>
      </c>
      <c r="T287" s="35" t="s">
        <v>3310</v>
      </c>
      <c r="U287" s="34"/>
      <c r="V287" s="82" t="s">
        <v>1969</v>
      </c>
      <c r="W287" s="55" t="s">
        <v>2689</v>
      </c>
      <c r="X287" s="55" t="s">
        <v>1899</v>
      </c>
      <c r="Y287" s="157" t="s">
        <v>427</v>
      </c>
      <c r="Z287" s="57">
        <v>266.47052959273441</v>
      </c>
      <c r="AA287" s="55" t="s">
        <v>8680</v>
      </c>
      <c r="AB287" s="55">
        <v>27</v>
      </c>
      <c r="AC287" s="55" t="s">
        <v>2012</v>
      </c>
      <c r="AD287" s="89" t="s">
        <v>3098</v>
      </c>
      <c r="AE287" s="243">
        <v>17070</v>
      </c>
      <c r="AF287" s="157" t="s">
        <v>3901</v>
      </c>
      <c r="AG287" s="89" t="s">
        <v>7088</v>
      </c>
      <c r="AH287" s="58" t="s">
        <v>7089</v>
      </c>
      <c r="AI287" s="58" t="s">
        <v>7090</v>
      </c>
      <c r="AJ287" s="59" t="s">
        <v>535</v>
      </c>
      <c r="AK287" s="56">
        <v>25.968055555555555</v>
      </c>
      <c r="AL287" s="56">
        <v>-81.722222222222229</v>
      </c>
      <c r="AM287" s="60">
        <v>-202.59999999938387</v>
      </c>
      <c r="AN287" s="60">
        <v>-173.08894575241368</v>
      </c>
      <c r="AO287" s="60">
        <v>266.47052959273441</v>
      </c>
    </row>
    <row r="288" spans="1:41" s="290" customFormat="1" ht="25.5" x14ac:dyDescent="0.2">
      <c r="A288" s="45" t="s">
        <v>422</v>
      </c>
      <c r="B288" s="42" t="s">
        <v>98</v>
      </c>
      <c r="C288" s="46"/>
      <c r="D288" s="35" t="s">
        <v>5508</v>
      </c>
      <c r="E288" s="34">
        <v>45332</v>
      </c>
      <c r="F288" s="347" t="s">
        <v>504</v>
      </c>
      <c r="G288" s="347" t="s">
        <v>2387</v>
      </c>
      <c r="H288" s="344">
        <v>25.967500000000001</v>
      </c>
      <c r="I288" s="344">
        <v>-81.722750000000005</v>
      </c>
      <c r="J288" s="56" t="s">
        <v>7086</v>
      </c>
      <c r="K288" s="56" t="s">
        <v>7087</v>
      </c>
      <c r="L288" s="49" t="s">
        <v>5551</v>
      </c>
      <c r="M288" s="117" t="s">
        <v>2833</v>
      </c>
      <c r="N288" s="35" t="s">
        <v>427</v>
      </c>
      <c r="O288" s="240" t="s">
        <v>5994</v>
      </c>
      <c r="P288" s="377" t="s">
        <v>5552</v>
      </c>
      <c r="Q288" s="443">
        <v>0</v>
      </c>
      <c r="R288" s="47"/>
      <c r="S288" s="36">
        <v>0</v>
      </c>
      <c r="T288" s="35"/>
      <c r="U288" s="34"/>
      <c r="V288" s="82" t="s">
        <v>1969</v>
      </c>
      <c r="W288" s="55" t="s">
        <v>2689</v>
      </c>
      <c r="X288" s="55" t="s">
        <v>1899</v>
      </c>
      <c r="Y288" s="157" t="s">
        <v>427</v>
      </c>
      <c r="Z288" s="57">
        <v>266.47052959273441</v>
      </c>
      <c r="AA288" s="55" t="s">
        <v>8680</v>
      </c>
      <c r="AB288" s="55">
        <v>27</v>
      </c>
      <c r="AC288" s="55" t="s">
        <v>2012</v>
      </c>
      <c r="AD288" s="89" t="s">
        <v>3098</v>
      </c>
      <c r="AE288" s="243">
        <v>17070</v>
      </c>
      <c r="AF288" s="157" t="s">
        <v>3901</v>
      </c>
      <c r="AG288" s="89" t="s">
        <v>7088</v>
      </c>
      <c r="AH288" s="58" t="s">
        <v>7089</v>
      </c>
      <c r="AI288" s="58" t="s">
        <v>7090</v>
      </c>
      <c r="AJ288" s="59" t="s">
        <v>535</v>
      </c>
      <c r="AK288" s="56">
        <v>25.968055555555555</v>
      </c>
      <c r="AL288" s="56">
        <v>-81.722222222222229</v>
      </c>
      <c r="AM288" s="60">
        <v>-202.59999999938387</v>
      </c>
      <c r="AN288" s="60">
        <v>-173.08894575241368</v>
      </c>
      <c r="AO288" s="60">
        <v>266.47052959273441</v>
      </c>
    </row>
    <row r="289" spans="1:41" s="290" customFormat="1" ht="25.5" x14ac:dyDescent="0.2">
      <c r="A289" s="45" t="s">
        <v>422</v>
      </c>
      <c r="B289" s="42" t="s">
        <v>98</v>
      </c>
      <c r="C289" s="46"/>
      <c r="D289" s="35" t="s">
        <v>6273</v>
      </c>
      <c r="E289" s="34">
        <v>45746</v>
      </c>
      <c r="F289" s="347" t="s">
        <v>504</v>
      </c>
      <c r="G289" s="347" t="s">
        <v>2387</v>
      </c>
      <c r="H289" s="344">
        <v>25.967500000000001</v>
      </c>
      <c r="I289" s="344">
        <v>-81.722750000000005</v>
      </c>
      <c r="J289" s="56" t="s">
        <v>7086</v>
      </c>
      <c r="K289" s="56" t="s">
        <v>7087</v>
      </c>
      <c r="L289" s="49" t="s">
        <v>6281</v>
      </c>
      <c r="M289" s="117" t="s">
        <v>2833</v>
      </c>
      <c r="N289" s="35" t="s">
        <v>364</v>
      </c>
      <c r="O289" s="240" t="s">
        <v>6386</v>
      </c>
      <c r="P289" s="377" t="s">
        <v>6387</v>
      </c>
      <c r="Q289" s="443">
        <v>0</v>
      </c>
      <c r="R289" s="47"/>
      <c r="S289" s="36">
        <v>0</v>
      </c>
      <c r="T289" s="35" t="s">
        <v>2011</v>
      </c>
      <c r="U289" s="34"/>
      <c r="V289" s="82">
        <v>0</v>
      </c>
      <c r="W289" s="55" t="s">
        <v>2689</v>
      </c>
      <c r="X289" s="55" t="s">
        <v>1899</v>
      </c>
      <c r="Y289" s="157">
        <v>0</v>
      </c>
      <c r="Z289" s="57">
        <v>266.47052959273441</v>
      </c>
      <c r="AA289" s="55" t="s">
        <v>8670</v>
      </c>
      <c r="AB289" s="55">
        <v>27</v>
      </c>
      <c r="AC289" s="55" t="s">
        <v>2012</v>
      </c>
      <c r="AD289" s="89" t="s">
        <v>3098</v>
      </c>
      <c r="AE289" s="243">
        <v>17070</v>
      </c>
      <c r="AF289" s="157" t="s">
        <v>3901</v>
      </c>
      <c r="AG289" s="89" t="s">
        <v>7088</v>
      </c>
      <c r="AH289" s="58" t="s">
        <v>7089</v>
      </c>
      <c r="AI289" s="58" t="s">
        <v>7090</v>
      </c>
      <c r="AJ289" s="59" t="s">
        <v>535</v>
      </c>
      <c r="AK289" s="56">
        <v>25.968055555555555</v>
      </c>
      <c r="AL289" s="56">
        <v>-81.722222222222229</v>
      </c>
      <c r="AM289" s="60">
        <v>-202.59999999938387</v>
      </c>
      <c r="AN289" s="60">
        <v>-173.08894575241368</v>
      </c>
      <c r="AO289" s="60">
        <v>266.47052959273441</v>
      </c>
    </row>
    <row r="290" spans="1:41" s="290" customFormat="1" ht="25.5" x14ac:dyDescent="0.2">
      <c r="A290" s="45" t="s">
        <v>422</v>
      </c>
      <c r="B290" s="42" t="s">
        <v>98</v>
      </c>
      <c r="C290" s="46" t="s">
        <v>473</v>
      </c>
      <c r="D290" s="35" t="s">
        <v>8506</v>
      </c>
      <c r="E290" s="34">
        <v>46118</v>
      </c>
      <c r="F290" s="347" t="s">
        <v>504</v>
      </c>
      <c r="G290" s="347" t="s">
        <v>2387</v>
      </c>
      <c r="H290" s="344">
        <v>25.967500000000001</v>
      </c>
      <c r="I290" s="344">
        <v>-81.722750000000005</v>
      </c>
      <c r="J290" s="56" t="s">
        <v>7086</v>
      </c>
      <c r="K290" s="56" t="s">
        <v>7087</v>
      </c>
      <c r="L290" s="49" t="s">
        <v>8541</v>
      </c>
      <c r="M290" s="117" t="s">
        <v>2833</v>
      </c>
      <c r="N290" s="35" t="s">
        <v>387</v>
      </c>
      <c r="O290" s="240" t="s">
        <v>8540</v>
      </c>
      <c r="P290" s="443" t="s">
        <v>1969</v>
      </c>
      <c r="Q290" s="443">
        <v>0</v>
      </c>
      <c r="R290" s="47"/>
      <c r="S290" s="36">
        <v>0</v>
      </c>
      <c r="T290" s="35" t="s">
        <v>2011</v>
      </c>
      <c r="U290" s="34"/>
      <c r="V290" s="82">
        <v>0</v>
      </c>
      <c r="W290" s="55" t="s">
        <v>2689</v>
      </c>
      <c r="X290" s="55" t="s">
        <v>1899</v>
      </c>
      <c r="Y290" s="157" t="s">
        <v>387</v>
      </c>
      <c r="Z290" s="57">
        <v>266.47052959273441</v>
      </c>
      <c r="AA290" s="55" t="s">
        <v>8559</v>
      </c>
      <c r="AB290" s="55">
        <v>27</v>
      </c>
      <c r="AC290" s="55" t="s">
        <v>2012</v>
      </c>
      <c r="AD290" s="89" t="s">
        <v>3098</v>
      </c>
      <c r="AE290" s="243">
        <v>17070</v>
      </c>
      <c r="AF290" s="157" t="s">
        <v>3901</v>
      </c>
      <c r="AG290" s="89" t="s">
        <v>7088</v>
      </c>
      <c r="AH290" s="58" t="s">
        <v>7089</v>
      </c>
      <c r="AI290" s="58" t="s">
        <v>7090</v>
      </c>
      <c r="AJ290" s="59" t="s">
        <v>535</v>
      </c>
      <c r="AK290" s="56">
        <v>25.968055555555555</v>
      </c>
      <c r="AL290" s="56">
        <v>-81.722222222222229</v>
      </c>
      <c r="AM290" s="60">
        <v>-202.59999999938387</v>
      </c>
      <c r="AN290" s="60">
        <v>-173.08894575241368</v>
      </c>
      <c r="AO290" s="60">
        <v>266.47052959273441</v>
      </c>
    </row>
    <row r="291" spans="1:41" s="290" customFormat="1" x14ac:dyDescent="0.2">
      <c r="A291" s="45" t="s">
        <v>25</v>
      </c>
      <c r="B291" s="42" t="s">
        <v>99</v>
      </c>
      <c r="C291" s="46"/>
      <c r="D291" s="35" t="s">
        <v>1119</v>
      </c>
      <c r="E291" s="34">
        <v>38869</v>
      </c>
      <c r="F291" s="347" t="s">
        <v>143</v>
      </c>
      <c r="G291" s="347" t="s">
        <v>144</v>
      </c>
      <c r="H291" s="344">
        <v>25.965616666666666</v>
      </c>
      <c r="I291" s="344">
        <v>-81.723883333333333</v>
      </c>
      <c r="J291" s="56" t="s">
        <v>8681</v>
      </c>
      <c r="K291" s="56" t="s">
        <v>8682</v>
      </c>
      <c r="L291" s="49" t="s">
        <v>1746</v>
      </c>
      <c r="M291" s="117"/>
      <c r="N291" s="35" t="s">
        <v>364</v>
      </c>
      <c r="O291" s="203" t="s">
        <v>1969</v>
      </c>
      <c r="P291" s="216" t="s">
        <v>1969</v>
      </c>
      <c r="Q291" s="443">
        <v>0</v>
      </c>
      <c r="R291" s="47"/>
      <c r="S291" s="36">
        <v>0</v>
      </c>
      <c r="T291" s="35"/>
      <c r="U291" s="34"/>
      <c r="V291" s="82">
        <v>0</v>
      </c>
      <c r="W291" s="55" t="s">
        <v>2689</v>
      </c>
      <c r="X291" s="55" t="s">
        <v>1899</v>
      </c>
      <c r="Y291" s="157">
        <v>0</v>
      </c>
      <c r="Z291" s="57" t="s">
        <v>1746</v>
      </c>
      <c r="AA291" s="55" t="s">
        <v>6987</v>
      </c>
      <c r="AB291" s="55">
        <v>28</v>
      </c>
      <c r="AC291" s="55" t="s">
        <v>2012</v>
      </c>
      <c r="AD291" s="89" t="s">
        <v>3098</v>
      </c>
      <c r="AE291" s="243">
        <v>17075</v>
      </c>
      <c r="AF291" s="157" t="s">
        <v>3901</v>
      </c>
      <c r="AG291" s="89" t="s">
        <v>7093</v>
      </c>
      <c r="AH291" s="58" t="s">
        <v>7094</v>
      </c>
      <c r="AI291" s="58" t="s">
        <v>144</v>
      </c>
      <c r="AJ291" s="59" t="s">
        <v>359</v>
      </c>
      <c r="AK291" s="56">
        <v>25.965277777777779</v>
      </c>
      <c r="AL291" s="56">
        <v>-81.723888888888894</v>
      </c>
      <c r="AM291" s="60">
        <v>123.58599999935208</v>
      </c>
      <c r="AN291" s="60">
        <v>1.8219889042759188</v>
      </c>
      <c r="AO291" s="60">
        <v>123.59942976974918</v>
      </c>
    </row>
    <row r="292" spans="1:41" s="290" customFormat="1" x14ac:dyDescent="0.2">
      <c r="A292" s="45" t="s">
        <v>25</v>
      </c>
      <c r="B292" s="42" t="s">
        <v>99</v>
      </c>
      <c r="C292" s="46"/>
      <c r="D292" s="35" t="s">
        <v>424</v>
      </c>
      <c r="E292" s="34">
        <v>42497</v>
      </c>
      <c r="F292" s="347" t="s">
        <v>492</v>
      </c>
      <c r="G292" s="347" t="s">
        <v>493</v>
      </c>
      <c r="H292" s="344">
        <v>25.965583333333335</v>
      </c>
      <c r="I292" s="344">
        <v>-81.723866666666666</v>
      </c>
      <c r="J292" s="56" t="s">
        <v>8683</v>
      </c>
      <c r="K292" s="56" t="s">
        <v>8684</v>
      </c>
      <c r="L292" s="49" t="s">
        <v>1772</v>
      </c>
      <c r="M292" s="120"/>
      <c r="N292" s="35" t="s">
        <v>387</v>
      </c>
      <c r="O292" s="203" t="s">
        <v>1969</v>
      </c>
      <c r="P292" s="216" t="s">
        <v>1969</v>
      </c>
      <c r="Q292" s="443">
        <v>0</v>
      </c>
      <c r="R292" s="47"/>
      <c r="S292" s="36">
        <v>0</v>
      </c>
      <c r="T292" s="35"/>
      <c r="U292" s="34"/>
      <c r="V292" s="82">
        <v>0</v>
      </c>
      <c r="W292" s="55" t="s">
        <v>2689</v>
      </c>
      <c r="X292" s="55" t="s">
        <v>1899</v>
      </c>
      <c r="Y292" s="157" t="s">
        <v>387</v>
      </c>
      <c r="Z292" s="57" t="s">
        <v>1746</v>
      </c>
      <c r="AA292" s="55" t="s">
        <v>6982</v>
      </c>
      <c r="AB292" s="55">
        <v>28</v>
      </c>
      <c r="AC292" s="55" t="s">
        <v>2012</v>
      </c>
      <c r="AD292" s="89" t="s">
        <v>3098</v>
      </c>
      <c r="AE292" s="243">
        <v>17075</v>
      </c>
      <c r="AF292" s="157" t="s">
        <v>3901</v>
      </c>
      <c r="AG292" s="89" t="s">
        <v>7093</v>
      </c>
      <c r="AH292" s="58" t="s">
        <v>7094</v>
      </c>
      <c r="AI292" s="58" t="s">
        <v>144</v>
      </c>
      <c r="AJ292" s="59" t="s">
        <v>359</v>
      </c>
      <c r="AK292" s="56">
        <v>25.965277777777779</v>
      </c>
      <c r="AL292" s="56">
        <v>-81.723888888888894</v>
      </c>
      <c r="AM292" s="60">
        <v>111.43000000024415</v>
      </c>
      <c r="AN292" s="60">
        <v>7.2879556124431115</v>
      </c>
      <c r="AO292" s="60">
        <v>111.66807599785783</v>
      </c>
    </row>
    <row r="293" spans="1:41" s="290" customFormat="1" x14ac:dyDescent="0.2">
      <c r="A293" s="45" t="s">
        <v>25</v>
      </c>
      <c r="B293" s="42" t="s">
        <v>99</v>
      </c>
      <c r="C293" s="46"/>
      <c r="D293" s="35" t="s">
        <v>424</v>
      </c>
      <c r="E293" s="34">
        <v>42852</v>
      </c>
      <c r="F293" s="347" t="s">
        <v>964</v>
      </c>
      <c r="G293" s="347" t="s">
        <v>144</v>
      </c>
      <c r="H293" s="344">
        <v>25.965599999999998</v>
      </c>
      <c r="I293" s="344">
        <v>-81.723883333333333</v>
      </c>
      <c r="J293" s="56" t="s">
        <v>8685</v>
      </c>
      <c r="K293" s="56" t="s">
        <v>8682</v>
      </c>
      <c r="L293" s="49" t="s">
        <v>539</v>
      </c>
      <c r="M293" s="120"/>
      <c r="N293" s="35" t="s">
        <v>364</v>
      </c>
      <c r="O293" s="203" t="s">
        <v>1969</v>
      </c>
      <c r="P293" s="216" t="s">
        <v>1969</v>
      </c>
      <c r="Q293" s="443">
        <v>0</v>
      </c>
      <c r="R293" s="47"/>
      <c r="S293" s="36">
        <v>0</v>
      </c>
      <c r="T293" s="35"/>
      <c r="U293" s="34"/>
      <c r="V293" s="82">
        <v>0</v>
      </c>
      <c r="W293" s="55" t="s">
        <v>2689</v>
      </c>
      <c r="X293" s="55" t="s">
        <v>1899</v>
      </c>
      <c r="Y293" s="157">
        <v>0</v>
      </c>
      <c r="Z293" s="57" t="s">
        <v>1746</v>
      </c>
      <c r="AA293" s="55" t="s">
        <v>6987</v>
      </c>
      <c r="AB293" s="55">
        <v>28</v>
      </c>
      <c r="AC293" s="55" t="s">
        <v>2012</v>
      </c>
      <c r="AD293" s="89" t="s">
        <v>3098</v>
      </c>
      <c r="AE293" s="243">
        <v>17075</v>
      </c>
      <c r="AF293" s="157" t="s">
        <v>3901</v>
      </c>
      <c r="AG293" s="89" t="s">
        <v>7093</v>
      </c>
      <c r="AH293" s="58" t="s">
        <v>7094</v>
      </c>
      <c r="AI293" s="58" t="s">
        <v>144</v>
      </c>
      <c r="AJ293" s="59" t="s">
        <v>359</v>
      </c>
      <c r="AK293" s="56">
        <v>25.965277777777779</v>
      </c>
      <c r="AL293" s="56">
        <v>-81.723888888888894</v>
      </c>
      <c r="AM293" s="60">
        <v>117.50799999915031</v>
      </c>
      <c r="AN293" s="60">
        <v>1.8219889042759188</v>
      </c>
      <c r="AO293" s="60">
        <v>117.52212433141096</v>
      </c>
    </row>
    <row r="294" spans="1:41" s="290" customFormat="1" x14ac:dyDescent="0.2">
      <c r="A294" s="45" t="s">
        <v>25</v>
      </c>
      <c r="B294" s="42" t="s">
        <v>99</v>
      </c>
      <c r="C294" s="46"/>
      <c r="D294" s="35" t="s">
        <v>424</v>
      </c>
      <c r="E294" s="34">
        <v>43124</v>
      </c>
      <c r="F294" s="347" t="s">
        <v>492</v>
      </c>
      <c r="G294" s="347" t="s">
        <v>493</v>
      </c>
      <c r="H294" s="344">
        <v>25.965583333333335</v>
      </c>
      <c r="I294" s="344">
        <v>-81.723866666666666</v>
      </c>
      <c r="J294" s="56" t="s">
        <v>8683</v>
      </c>
      <c r="K294" s="56" t="s">
        <v>8684</v>
      </c>
      <c r="L294" s="49"/>
      <c r="M294" s="117"/>
      <c r="N294" s="35" t="s">
        <v>364</v>
      </c>
      <c r="O294" s="203" t="s">
        <v>1969</v>
      </c>
      <c r="P294" s="216" t="s">
        <v>1969</v>
      </c>
      <c r="Q294" s="443">
        <v>0</v>
      </c>
      <c r="R294" s="47"/>
      <c r="S294" s="36">
        <v>0</v>
      </c>
      <c r="T294" s="35"/>
      <c r="U294" s="34"/>
      <c r="V294" s="82">
        <v>0</v>
      </c>
      <c r="W294" s="55" t="s">
        <v>2689</v>
      </c>
      <c r="X294" s="55" t="s">
        <v>1899</v>
      </c>
      <c r="Y294" s="157">
        <v>0</v>
      </c>
      <c r="Z294" s="57" t="s">
        <v>1746</v>
      </c>
      <c r="AA294" s="55" t="s">
        <v>6987</v>
      </c>
      <c r="AB294" s="55">
        <v>28</v>
      </c>
      <c r="AC294" s="55" t="s">
        <v>2012</v>
      </c>
      <c r="AD294" s="89" t="s">
        <v>3098</v>
      </c>
      <c r="AE294" s="243">
        <v>17075</v>
      </c>
      <c r="AF294" s="157" t="s">
        <v>3901</v>
      </c>
      <c r="AG294" s="89" t="s">
        <v>7093</v>
      </c>
      <c r="AH294" s="58" t="s">
        <v>7094</v>
      </c>
      <c r="AI294" s="58" t="s">
        <v>144</v>
      </c>
      <c r="AJ294" s="59" t="s">
        <v>359</v>
      </c>
      <c r="AK294" s="56">
        <v>25.965277777777779</v>
      </c>
      <c r="AL294" s="56">
        <v>-81.723888888888894</v>
      </c>
      <c r="AM294" s="60">
        <v>111.43000000024415</v>
      </c>
      <c r="AN294" s="60">
        <v>7.2879556124431115</v>
      </c>
      <c r="AO294" s="60">
        <v>111.66807599785783</v>
      </c>
    </row>
    <row r="295" spans="1:41" s="290" customFormat="1" x14ac:dyDescent="0.2">
      <c r="A295" s="45" t="s">
        <v>25</v>
      </c>
      <c r="B295" s="42" t="s">
        <v>99</v>
      </c>
      <c r="C295" s="46"/>
      <c r="D295" s="35" t="s">
        <v>424</v>
      </c>
      <c r="E295" s="34">
        <v>43441</v>
      </c>
      <c r="F295" s="347" t="s">
        <v>492</v>
      </c>
      <c r="G295" s="347" t="s">
        <v>493</v>
      </c>
      <c r="H295" s="344">
        <v>25.965583333333335</v>
      </c>
      <c r="I295" s="344">
        <v>-81.723866666666666</v>
      </c>
      <c r="J295" s="56" t="s">
        <v>8683</v>
      </c>
      <c r="K295" s="56" t="s">
        <v>8684</v>
      </c>
      <c r="L295" s="49" t="s">
        <v>2068</v>
      </c>
      <c r="M295" s="117" t="s">
        <v>2833</v>
      </c>
      <c r="N295" s="35" t="s">
        <v>364</v>
      </c>
      <c r="O295" s="203" t="s">
        <v>1969</v>
      </c>
      <c r="P295" s="216" t="s">
        <v>1969</v>
      </c>
      <c r="Q295" s="443">
        <v>0</v>
      </c>
      <c r="R295" s="47"/>
      <c r="S295" s="36">
        <v>0</v>
      </c>
      <c r="T295" s="35"/>
      <c r="U295" s="34"/>
      <c r="V295" s="82">
        <v>0</v>
      </c>
      <c r="W295" s="55" t="s">
        <v>2689</v>
      </c>
      <c r="X295" s="55" t="s">
        <v>1899</v>
      </c>
      <c r="Y295" s="157">
        <v>0</v>
      </c>
      <c r="Z295" s="57" t="s">
        <v>1746</v>
      </c>
      <c r="AA295" s="55" t="s">
        <v>6987</v>
      </c>
      <c r="AB295" s="55">
        <v>28</v>
      </c>
      <c r="AC295" s="55" t="s">
        <v>2012</v>
      </c>
      <c r="AD295" s="89" t="s">
        <v>3098</v>
      </c>
      <c r="AE295" s="243">
        <v>17075</v>
      </c>
      <c r="AF295" s="157" t="s">
        <v>3901</v>
      </c>
      <c r="AG295" s="89" t="s">
        <v>7093</v>
      </c>
      <c r="AH295" s="58" t="s">
        <v>7094</v>
      </c>
      <c r="AI295" s="58" t="s">
        <v>144</v>
      </c>
      <c r="AJ295" s="59" t="s">
        <v>359</v>
      </c>
      <c r="AK295" s="56">
        <v>25.965277777777779</v>
      </c>
      <c r="AL295" s="56">
        <v>-81.723888888888894</v>
      </c>
      <c r="AM295" s="60">
        <v>111.43000000024415</v>
      </c>
      <c r="AN295" s="60">
        <v>7.2879556124431115</v>
      </c>
      <c r="AO295" s="60">
        <v>111.66807599785783</v>
      </c>
    </row>
    <row r="296" spans="1:41" s="290" customFormat="1" x14ac:dyDescent="0.2">
      <c r="A296" s="45" t="s">
        <v>25</v>
      </c>
      <c r="B296" s="42" t="s">
        <v>99</v>
      </c>
      <c r="C296" s="46"/>
      <c r="D296" s="35" t="s">
        <v>2865</v>
      </c>
      <c r="E296" s="34">
        <v>43854</v>
      </c>
      <c r="F296" s="347" t="s">
        <v>492</v>
      </c>
      <c r="G296" s="347" t="s">
        <v>493</v>
      </c>
      <c r="H296" s="344">
        <v>25.965583333333335</v>
      </c>
      <c r="I296" s="344">
        <v>-81.723866666666666</v>
      </c>
      <c r="J296" s="56" t="s">
        <v>8683</v>
      </c>
      <c r="K296" s="56" t="s">
        <v>8684</v>
      </c>
      <c r="L296" s="49" t="s">
        <v>2068</v>
      </c>
      <c r="M296" s="117" t="s">
        <v>2833</v>
      </c>
      <c r="N296" s="35" t="s">
        <v>364</v>
      </c>
      <c r="O296" s="203" t="s">
        <v>1969</v>
      </c>
      <c r="P296" s="216" t="s">
        <v>1969</v>
      </c>
      <c r="Q296" s="443">
        <v>0</v>
      </c>
      <c r="R296" s="47"/>
      <c r="S296" s="36">
        <v>0</v>
      </c>
      <c r="T296" s="35"/>
      <c r="U296" s="34"/>
      <c r="V296" s="82">
        <v>0</v>
      </c>
      <c r="W296" s="55" t="s">
        <v>2689</v>
      </c>
      <c r="X296" s="55" t="s">
        <v>1899</v>
      </c>
      <c r="Y296" s="157">
        <v>0</v>
      </c>
      <c r="Z296" s="57" t="s">
        <v>1746</v>
      </c>
      <c r="AA296" s="55" t="s">
        <v>6987</v>
      </c>
      <c r="AB296" s="55">
        <v>28</v>
      </c>
      <c r="AC296" s="55" t="s">
        <v>2012</v>
      </c>
      <c r="AD296" s="89" t="s">
        <v>3098</v>
      </c>
      <c r="AE296" s="243">
        <v>17075</v>
      </c>
      <c r="AF296" s="157" t="s">
        <v>3901</v>
      </c>
      <c r="AG296" s="89" t="s">
        <v>7093</v>
      </c>
      <c r="AH296" s="58" t="s">
        <v>7094</v>
      </c>
      <c r="AI296" s="58" t="s">
        <v>144</v>
      </c>
      <c r="AJ296" s="59" t="s">
        <v>359</v>
      </c>
      <c r="AK296" s="56">
        <v>25.965277777777779</v>
      </c>
      <c r="AL296" s="56">
        <v>-81.723888888888894</v>
      </c>
      <c r="AM296" s="60">
        <v>111.43000000024415</v>
      </c>
      <c r="AN296" s="60">
        <v>7.2879556124431115</v>
      </c>
      <c r="AO296" s="60">
        <v>111.66807599785783</v>
      </c>
    </row>
    <row r="297" spans="1:41" s="290" customFormat="1" x14ac:dyDescent="0.2">
      <c r="A297" s="45" t="s">
        <v>25</v>
      </c>
      <c r="B297" s="42" t="s">
        <v>99</v>
      </c>
      <c r="C297" s="46"/>
      <c r="D297" s="35" t="s">
        <v>2844</v>
      </c>
      <c r="E297" s="34">
        <v>44256</v>
      </c>
      <c r="F297" s="347" t="s">
        <v>492</v>
      </c>
      <c r="G297" s="347" t="s">
        <v>493</v>
      </c>
      <c r="H297" s="344">
        <v>25.965583333333335</v>
      </c>
      <c r="I297" s="344">
        <v>-81.723866666666666</v>
      </c>
      <c r="J297" s="56" t="s">
        <v>8683</v>
      </c>
      <c r="K297" s="56" t="s">
        <v>8684</v>
      </c>
      <c r="L297" s="49" t="s">
        <v>3577</v>
      </c>
      <c r="M297" s="117" t="s">
        <v>2833</v>
      </c>
      <c r="N297" s="35" t="s">
        <v>364</v>
      </c>
      <c r="O297" s="240" t="s">
        <v>3578</v>
      </c>
      <c r="P297" s="216" t="s">
        <v>3582</v>
      </c>
      <c r="Q297" s="443">
        <v>0</v>
      </c>
      <c r="R297" s="47"/>
      <c r="S297" s="36">
        <v>0</v>
      </c>
      <c r="T297" s="35"/>
      <c r="U297" s="34"/>
      <c r="V297" s="82">
        <v>0</v>
      </c>
      <c r="W297" s="55" t="s">
        <v>2689</v>
      </c>
      <c r="X297" s="55" t="s">
        <v>1899</v>
      </c>
      <c r="Y297" s="157">
        <v>0</v>
      </c>
      <c r="Z297" s="57" t="s">
        <v>1746</v>
      </c>
      <c r="AA297" s="55" t="s">
        <v>6987</v>
      </c>
      <c r="AB297" s="55">
        <v>28</v>
      </c>
      <c r="AC297" s="55" t="s">
        <v>2012</v>
      </c>
      <c r="AD297" s="89" t="s">
        <v>3098</v>
      </c>
      <c r="AE297" s="243">
        <v>17075</v>
      </c>
      <c r="AF297" s="157" t="s">
        <v>3901</v>
      </c>
      <c r="AG297" s="89" t="s">
        <v>7093</v>
      </c>
      <c r="AH297" s="58" t="s">
        <v>7094</v>
      </c>
      <c r="AI297" s="58" t="s">
        <v>144</v>
      </c>
      <c r="AJ297" s="59" t="s">
        <v>359</v>
      </c>
      <c r="AK297" s="56">
        <v>25.965277777777779</v>
      </c>
      <c r="AL297" s="56">
        <v>-81.723888888888894</v>
      </c>
      <c r="AM297" s="60">
        <v>111.43000000024415</v>
      </c>
      <c r="AN297" s="60">
        <v>7.2879556124431115</v>
      </c>
      <c r="AO297" s="60">
        <v>111.66807599785783</v>
      </c>
    </row>
    <row r="298" spans="1:41" s="290" customFormat="1" x14ac:dyDescent="0.2">
      <c r="A298" s="45" t="s">
        <v>25</v>
      </c>
      <c r="B298" s="42" t="s">
        <v>99</v>
      </c>
      <c r="C298" s="46"/>
      <c r="D298" s="35" t="s">
        <v>4327</v>
      </c>
      <c r="E298" s="34">
        <v>44617</v>
      </c>
      <c r="F298" s="347" t="s">
        <v>492</v>
      </c>
      <c r="G298" s="347" t="s">
        <v>4355</v>
      </c>
      <c r="H298" s="344">
        <v>25.965583333333335</v>
      </c>
      <c r="I298" s="344">
        <v>-81.723833333333332</v>
      </c>
      <c r="J298" s="56" t="s">
        <v>8683</v>
      </c>
      <c r="K298" s="56" t="s">
        <v>8686</v>
      </c>
      <c r="L298" s="49" t="s">
        <v>3577</v>
      </c>
      <c r="M298" s="117" t="s">
        <v>2833</v>
      </c>
      <c r="N298" s="35" t="s">
        <v>364</v>
      </c>
      <c r="O298" s="240" t="s">
        <v>4354</v>
      </c>
      <c r="P298" s="216" t="s">
        <v>1969</v>
      </c>
      <c r="Q298" s="443">
        <v>0</v>
      </c>
      <c r="R298" s="47"/>
      <c r="S298" s="36">
        <v>0</v>
      </c>
      <c r="T298" s="35"/>
      <c r="U298" s="34"/>
      <c r="V298" s="82">
        <v>0</v>
      </c>
      <c r="W298" s="55" t="s">
        <v>2689</v>
      </c>
      <c r="X298" s="55" t="s">
        <v>1899</v>
      </c>
      <c r="Y298" s="157">
        <v>0</v>
      </c>
      <c r="Z298" s="57" t="s">
        <v>1746</v>
      </c>
      <c r="AA298" s="55" t="s">
        <v>6987</v>
      </c>
      <c r="AB298" s="55">
        <v>28</v>
      </c>
      <c r="AC298" s="55" t="s">
        <v>2012</v>
      </c>
      <c r="AD298" s="89" t="s">
        <v>3098</v>
      </c>
      <c r="AE298" s="243">
        <v>17075</v>
      </c>
      <c r="AF298" s="157" t="s">
        <v>3901</v>
      </c>
      <c r="AG298" s="89" t="s">
        <v>7093</v>
      </c>
      <c r="AH298" s="58" t="s">
        <v>7094</v>
      </c>
      <c r="AI298" s="58" t="s">
        <v>144</v>
      </c>
      <c r="AJ298" s="59" t="s">
        <v>359</v>
      </c>
      <c r="AK298" s="56">
        <v>25.965277777777779</v>
      </c>
      <c r="AL298" s="56">
        <v>-81.723888888888894</v>
      </c>
      <c r="AM298" s="60">
        <v>111.43000000024415</v>
      </c>
      <c r="AN298" s="60">
        <v>18.219889028777498</v>
      </c>
      <c r="AO298" s="60">
        <v>112.90973942169637</v>
      </c>
    </row>
    <row r="299" spans="1:41" s="290" customFormat="1" x14ac:dyDescent="0.2">
      <c r="A299" s="45" t="s">
        <v>25</v>
      </c>
      <c r="B299" s="42" t="s">
        <v>99</v>
      </c>
      <c r="C299" s="46"/>
      <c r="D299" s="35" t="s">
        <v>424</v>
      </c>
      <c r="E299" s="34">
        <v>44994</v>
      </c>
      <c r="F299" s="347" t="s">
        <v>5384</v>
      </c>
      <c r="G299" s="347" t="s">
        <v>4355</v>
      </c>
      <c r="H299" s="344">
        <v>25.965566666666668</v>
      </c>
      <c r="I299" s="344">
        <v>-81.723833333333332</v>
      </c>
      <c r="J299" s="56" t="s">
        <v>7091</v>
      </c>
      <c r="K299" s="56" t="s">
        <v>8686</v>
      </c>
      <c r="L299" s="49" t="s">
        <v>3577</v>
      </c>
      <c r="M299" s="117" t="s">
        <v>2833</v>
      </c>
      <c r="N299" s="35" t="s">
        <v>364</v>
      </c>
      <c r="O299" s="240" t="s">
        <v>5385</v>
      </c>
      <c r="P299" s="216" t="s">
        <v>1969</v>
      </c>
      <c r="Q299" s="443">
        <v>0</v>
      </c>
      <c r="R299" s="47"/>
      <c r="S299" s="36">
        <v>0</v>
      </c>
      <c r="T299" s="35"/>
      <c r="U299" s="34"/>
      <c r="V299" s="82">
        <v>0</v>
      </c>
      <c r="W299" s="55" t="s">
        <v>2689</v>
      </c>
      <c r="X299" s="55" t="s">
        <v>1899</v>
      </c>
      <c r="Y299" s="157">
        <v>0</v>
      </c>
      <c r="Z299" s="57" t="s">
        <v>1746</v>
      </c>
      <c r="AA299" s="55" t="s">
        <v>6987</v>
      </c>
      <c r="AB299" s="55">
        <v>28</v>
      </c>
      <c r="AC299" s="55" t="s">
        <v>2012</v>
      </c>
      <c r="AD299" s="89" t="s">
        <v>3098</v>
      </c>
      <c r="AE299" s="243">
        <v>17075</v>
      </c>
      <c r="AF299" s="157" t="s">
        <v>3901</v>
      </c>
      <c r="AG299" s="89" t="s">
        <v>7093</v>
      </c>
      <c r="AH299" s="58" t="s">
        <v>7094</v>
      </c>
      <c r="AI299" s="58" t="s">
        <v>144</v>
      </c>
      <c r="AJ299" s="59" t="s">
        <v>359</v>
      </c>
      <c r="AK299" s="56">
        <v>25.965277777777779</v>
      </c>
      <c r="AL299" s="56">
        <v>-81.723888888888894</v>
      </c>
      <c r="AM299" s="60">
        <v>105.35200000004238</v>
      </c>
      <c r="AN299" s="60">
        <v>18.219889028777498</v>
      </c>
      <c r="AO299" s="60">
        <v>106.91589339396596</v>
      </c>
    </row>
    <row r="300" spans="1:41" s="290" customFormat="1" x14ac:dyDescent="0.2">
      <c r="A300" s="45" t="s">
        <v>25</v>
      </c>
      <c r="B300" s="42" t="s">
        <v>99</v>
      </c>
      <c r="C300" s="46"/>
      <c r="D300" s="35" t="s">
        <v>5508</v>
      </c>
      <c r="E300" s="34">
        <v>45332</v>
      </c>
      <c r="F300" s="347" t="s">
        <v>5384</v>
      </c>
      <c r="G300" s="347" t="s">
        <v>5553</v>
      </c>
      <c r="H300" s="344">
        <v>25.965566666666668</v>
      </c>
      <c r="I300" s="344">
        <v>-81.723849999999999</v>
      </c>
      <c r="J300" s="56" t="s">
        <v>7091</v>
      </c>
      <c r="K300" s="56" t="s">
        <v>7092</v>
      </c>
      <c r="L300" s="49" t="s">
        <v>3577</v>
      </c>
      <c r="M300" s="117" t="s">
        <v>2833</v>
      </c>
      <c r="N300" s="35" t="s">
        <v>364</v>
      </c>
      <c r="O300" s="240" t="s">
        <v>5385</v>
      </c>
      <c r="P300" s="216" t="s">
        <v>1969</v>
      </c>
      <c r="Q300" s="443">
        <v>0</v>
      </c>
      <c r="R300" s="47"/>
      <c r="S300" s="36">
        <v>0</v>
      </c>
      <c r="T300" s="35"/>
      <c r="U300" s="34"/>
      <c r="V300" s="82">
        <v>0</v>
      </c>
      <c r="W300" s="55" t="s">
        <v>2689</v>
      </c>
      <c r="X300" s="55" t="s">
        <v>1899</v>
      </c>
      <c r="Y300" s="157">
        <v>0</v>
      </c>
      <c r="Z300" s="57" t="s">
        <v>1746</v>
      </c>
      <c r="AA300" s="55" t="s">
        <v>6987</v>
      </c>
      <c r="AB300" s="55">
        <v>28</v>
      </c>
      <c r="AC300" s="55" t="s">
        <v>2012</v>
      </c>
      <c r="AD300" s="89" t="s">
        <v>3098</v>
      </c>
      <c r="AE300" s="243">
        <v>17075</v>
      </c>
      <c r="AF300" s="157" t="s">
        <v>3901</v>
      </c>
      <c r="AG300" s="89" t="s">
        <v>7093</v>
      </c>
      <c r="AH300" s="58" t="s">
        <v>7094</v>
      </c>
      <c r="AI300" s="58" t="s">
        <v>144</v>
      </c>
      <c r="AJ300" s="59" t="s">
        <v>359</v>
      </c>
      <c r="AK300" s="56">
        <v>25.965277777777779</v>
      </c>
      <c r="AL300" s="56">
        <v>-81.723888888888894</v>
      </c>
      <c r="AM300" s="60">
        <v>105.35200000004238</v>
      </c>
      <c r="AN300" s="60">
        <v>12.753922320610304</v>
      </c>
      <c r="AO300" s="60">
        <v>106.12118751017204</v>
      </c>
    </row>
    <row r="301" spans="1:41" s="290" customFormat="1" x14ac:dyDescent="0.2">
      <c r="A301" s="45" t="s">
        <v>25</v>
      </c>
      <c r="B301" s="42" t="s">
        <v>99</v>
      </c>
      <c r="C301" s="46"/>
      <c r="D301" s="35" t="s">
        <v>6273</v>
      </c>
      <c r="E301" s="34">
        <v>45746</v>
      </c>
      <c r="F301" s="347" t="s">
        <v>5384</v>
      </c>
      <c r="G301" s="347" t="s">
        <v>5553</v>
      </c>
      <c r="H301" s="344">
        <v>25.965566666666668</v>
      </c>
      <c r="I301" s="344">
        <v>-81.723849999999999</v>
      </c>
      <c r="J301" s="56" t="s">
        <v>7091</v>
      </c>
      <c r="K301" s="56" t="s">
        <v>7092</v>
      </c>
      <c r="L301" s="49" t="s">
        <v>3577</v>
      </c>
      <c r="M301" s="117" t="s">
        <v>2833</v>
      </c>
      <c r="N301" s="35" t="s">
        <v>364</v>
      </c>
      <c r="O301" s="240" t="s">
        <v>6388</v>
      </c>
      <c r="P301" s="216" t="s">
        <v>1969</v>
      </c>
      <c r="Q301" s="443">
        <v>0</v>
      </c>
      <c r="R301" s="47"/>
      <c r="S301" s="36">
        <v>0</v>
      </c>
      <c r="T301" s="35"/>
      <c r="U301" s="34"/>
      <c r="V301" s="82">
        <v>0</v>
      </c>
      <c r="W301" s="55" t="s">
        <v>2689</v>
      </c>
      <c r="X301" s="55" t="s">
        <v>1899</v>
      </c>
      <c r="Y301" s="157">
        <v>0</v>
      </c>
      <c r="Z301" s="57" t="s">
        <v>1746</v>
      </c>
      <c r="AA301" s="55" t="s">
        <v>6987</v>
      </c>
      <c r="AB301" s="55">
        <v>28</v>
      </c>
      <c r="AC301" s="55" t="s">
        <v>2012</v>
      </c>
      <c r="AD301" s="89" t="s">
        <v>3098</v>
      </c>
      <c r="AE301" s="243">
        <v>17075</v>
      </c>
      <c r="AF301" s="157" t="s">
        <v>3901</v>
      </c>
      <c r="AG301" s="89" t="s">
        <v>7093</v>
      </c>
      <c r="AH301" s="58" t="s">
        <v>7094</v>
      </c>
      <c r="AI301" s="58" t="s">
        <v>144</v>
      </c>
      <c r="AJ301" s="59" t="s">
        <v>359</v>
      </c>
      <c r="AK301" s="56">
        <v>25.965277777777779</v>
      </c>
      <c r="AL301" s="56">
        <v>-81.723888888888894</v>
      </c>
      <c r="AM301" s="60">
        <v>105.35200000004238</v>
      </c>
      <c r="AN301" s="60">
        <v>12.753922320610304</v>
      </c>
      <c r="AO301" s="60">
        <v>106.12118751017204</v>
      </c>
    </row>
    <row r="302" spans="1:41" s="290" customFormat="1" x14ac:dyDescent="0.2">
      <c r="A302" s="45" t="s">
        <v>25</v>
      </c>
      <c r="B302" s="42" t="s">
        <v>99</v>
      </c>
      <c r="C302" s="46" t="s">
        <v>473</v>
      </c>
      <c r="D302" s="35" t="s">
        <v>8506</v>
      </c>
      <c r="E302" s="34">
        <v>46118</v>
      </c>
      <c r="F302" s="347" t="s">
        <v>5384</v>
      </c>
      <c r="G302" s="347" t="s">
        <v>5553</v>
      </c>
      <c r="H302" s="344">
        <v>25.965566666666668</v>
      </c>
      <c r="I302" s="344">
        <v>-81.723849999999999</v>
      </c>
      <c r="J302" s="56" t="s">
        <v>7091</v>
      </c>
      <c r="K302" s="56" t="s">
        <v>7092</v>
      </c>
      <c r="L302" s="49" t="s">
        <v>3577</v>
      </c>
      <c r="M302" s="117" t="s">
        <v>2833</v>
      </c>
      <c r="N302" s="35" t="s">
        <v>387</v>
      </c>
      <c r="O302" s="240" t="s">
        <v>8542</v>
      </c>
      <c r="P302" s="216" t="s">
        <v>1969</v>
      </c>
      <c r="Q302" s="443">
        <v>0</v>
      </c>
      <c r="R302" s="47"/>
      <c r="S302" s="36">
        <v>0</v>
      </c>
      <c r="T302" s="35"/>
      <c r="U302" s="34"/>
      <c r="V302" s="82">
        <v>0</v>
      </c>
      <c r="W302" s="55" t="s">
        <v>2689</v>
      </c>
      <c r="X302" s="55" t="s">
        <v>1899</v>
      </c>
      <c r="Y302" s="157" t="s">
        <v>387</v>
      </c>
      <c r="Z302" s="57" t="s">
        <v>1746</v>
      </c>
      <c r="AA302" s="55" t="s">
        <v>6982</v>
      </c>
      <c r="AB302" s="55">
        <v>28</v>
      </c>
      <c r="AC302" s="55" t="s">
        <v>2012</v>
      </c>
      <c r="AD302" s="89" t="s">
        <v>3098</v>
      </c>
      <c r="AE302" s="243">
        <v>17075</v>
      </c>
      <c r="AF302" s="157" t="s">
        <v>3901</v>
      </c>
      <c r="AG302" s="89" t="s">
        <v>7093</v>
      </c>
      <c r="AH302" s="58" t="s">
        <v>7094</v>
      </c>
      <c r="AI302" s="58" t="s">
        <v>144</v>
      </c>
      <c r="AJ302" s="59" t="s">
        <v>359</v>
      </c>
      <c r="AK302" s="56">
        <v>25.965277777777779</v>
      </c>
      <c r="AL302" s="56">
        <v>-81.723888888888894</v>
      </c>
      <c r="AM302" s="60">
        <v>105.35200000004238</v>
      </c>
      <c r="AN302" s="60">
        <v>12.753922320610304</v>
      </c>
      <c r="AO302" s="60">
        <v>106.12118751017204</v>
      </c>
    </row>
    <row r="303" spans="1:41" s="290" customFormat="1" x14ac:dyDescent="0.2">
      <c r="A303" s="45" t="s">
        <v>24</v>
      </c>
      <c r="B303" s="42" t="s">
        <v>102</v>
      </c>
      <c r="C303" s="46"/>
      <c r="D303" s="35" t="s">
        <v>1119</v>
      </c>
      <c r="E303" s="34">
        <v>38869</v>
      </c>
      <c r="F303" s="347" t="s">
        <v>141</v>
      </c>
      <c r="G303" s="347" t="s">
        <v>142</v>
      </c>
      <c r="H303" s="344">
        <v>25.964849999999998</v>
      </c>
      <c r="I303" s="344">
        <v>-81.724333333333334</v>
      </c>
      <c r="J303" s="56" t="s">
        <v>8687</v>
      </c>
      <c r="K303" s="56" t="s">
        <v>8688</v>
      </c>
      <c r="L303" s="49" t="s">
        <v>1746</v>
      </c>
      <c r="M303" s="117"/>
      <c r="N303" s="35" t="s">
        <v>364</v>
      </c>
      <c r="O303" s="203" t="s">
        <v>1969</v>
      </c>
      <c r="P303" s="216"/>
      <c r="Q303" s="443">
        <v>0</v>
      </c>
      <c r="R303" s="47"/>
      <c r="S303" s="36">
        <v>0</v>
      </c>
      <c r="T303" s="35"/>
      <c r="U303" s="34"/>
      <c r="V303" s="82">
        <v>0</v>
      </c>
      <c r="W303" s="55" t="s">
        <v>2689</v>
      </c>
      <c r="X303" s="55" t="s">
        <v>1899</v>
      </c>
      <c r="Y303" s="157">
        <v>0</v>
      </c>
      <c r="Z303" s="57">
        <v>223.54919120313232</v>
      </c>
      <c r="AA303" s="55" t="s">
        <v>8689</v>
      </c>
      <c r="AB303" s="55">
        <v>29</v>
      </c>
      <c r="AC303" s="55" t="s">
        <v>2012</v>
      </c>
      <c r="AD303" s="89" t="s">
        <v>3098</v>
      </c>
      <c r="AE303" s="243">
        <v>17080</v>
      </c>
      <c r="AF303" s="157" t="s">
        <v>3901</v>
      </c>
      <c r="AG303" s="89" t="s">
        <v>7098</v>
      </c>
      <c r="AH303" s="58" t="s">
        <v>7099</v>
      </c>
      <c r="AI303" s="58" t="s">
        <v>534</v>
      </c>
      <c r="AJ303" s="59" t="s">
        <v>360</v>
      </c>
      <c r="AK303" s="56">
        <v>25.964722222222221</v>
      </c>
      <c r="AL303" s="56">
        <v>-81.724999999999994</v>
      </c>
      <c r="AM303" s="60">
        <v>46.597999999819422</v>
      </c>
      <c r="AN303" s="60">
        <v>218.63866831736658</v>
      </c>
      <c r="AO303" s="60">
        <v>223.54919120313232</v>
      </c>
    </row>
    <row r="304" spans="1:41" s="290" customFormat="1" x14ac:dyDescent="0.2">
      <c r="A304" s="45" t="s">
        <v>24</v>
      </c>
      <c r="B304" s="42" t="s">
        <v>102</v>
      </c>
      <c r="C304" s="46"/>
      <c r="D304" s="35" t="s">
        <v>424</v>
      </c>
      <c r="E304" s="34">
        <v>42497</v>
      </c>
      <c r="F304" s="347" t="s">
        <v>491</v>
      </c>
      <c r="G304" s="347" t="s">
        <v>142</v>
      </c>
      <c r="H304" s="344">
        <v>25.9648</v>
      </c>
      <c r="I304" s="344">
        <v>-81.724333333333334</v>
      </c>
      <c r="J304" s="56" t="s">
        <v>7095</v>
      </c>
      <c r="K304" s="56" t="s">
        <v>8688</v>
      </c>
      <c r="L304" s="49" t="s">
        <v>1787</v>
      </c>
      <c r="M304" s="120"/>
      <c r="N304" s="35" t="s">
        <v>387</v>
      </c>
      <c r="O304" s="203" t="s">
        <v>1969</v>
      </c>
      <c r="P304" s="216" t="s">
        <v>1969</v>
      </c>
      <c r="Q304" s="443">
        <v>0</v>
      </c>
      <c r="R304" s="47"/>
      <c r="S304" s="36">
        <v>0</v>
      </c>
      <c r="T304" s="35"/>
      <c r="U304" s="34"/>
      <c r="V304" s="82">
        <v>0</v>
      </c>
      <c r="W304" s="55" t="s">
        <v>2689</v>
      </c>
      <c r="X304" s="55" t="s">
        <v>1899</v>
      </c>
      <c r="Y304" s="157" t="s">
        <v>387</v>
      </c>
      <c r="Z304" s="57">
        <v>220.47082296671448</v>
      </c>
      <c r="AA304" s="55" t="s">
        <v>8690</v>
      </c>
      <c r="AB304" s="55">
        <v>29</v>
      </c>
      <c r="AC304" s="55" t="s">
        <v>2012</v>
      </c>
      <c r="AD304" s="89" t="s">
        <v>3098</v>
      </c>
      <c r="AE304" s="243">
        <v>17080</v>
      </c>
      <c r="AF304" s="157" t="s">
        <v>3901</v>
      </c>
      <c r="AG304" s="89" t="s">
        <v>7098</v>
      </c>
      <c r="AH304" s="58" t="s">
        <v>7099</v>
      </c>
      <c r="AI304" s="58" t="s">
        <v>534</v>
      </c>
      <c r="AJ304" s="59" t="s">
        <v>360</v>
      </c>
      <c r="AK304" s="56">
        <v>25.964722222222221</v>
      </c>
      <c r="AL304" s="56">
        <v>-81.724999999999994</v>
      </c>
      <c r="AM304" s="60">
        <v>28.364000000509719</v>
      </c>
      <c r="AN304" s="60">
        <v>218.63866831736658</v>
      </c>
      <c r="AO304" s="60">
        <v>220.47082296671448</v>
      </c>
    </row>
    <row r="305" spans="1:41" s="290" customFormat="1" x14ac:dyDescent="0.2">
      <c r="A305" s="45" t="s">
        <v>24</v>
      </c>
      <c r="B305" s="42" t="s">
        <v>102</v>
      </c>
      <c r="C305" s="46"/>
      <c r="D305" s="35" t="s">
        <v>424</v>
      </c>
      <c r="E305" s="34">
        <v>42852</v>
      </c>
      <c r="F305" s="347" t="s">
        <v>962</v>
      </c>
      <c r="G305" s="347" t="s">
        <v>963</v>
      </c>
      <c r="H305" s="344">
        <v>25.964816666666668</v>
      </c>
      <c r="I305" s="344">
        <v>-81.724350000000001</v>
      </c>
      <c r="J305" s="56" t="s">
        <v>8691</v>
      </c>
      <c r="K305" s="56" t="s">
        <v>8692</v>
      </c>
      <c r="L305" s="49" t="s">
        <v>539</v>
      </c>
      <c r="M305" s="120"/>
      <c r="N305" s="35" t="s">
        <v>364</v>
      </c>
      <c r="O305" s="203" t="s">
        <v>1969</v>
      </c>
      <c r="P305" s="216" t="s">
        <v>1969</v>
      </c>
      <c r="Q305" s="443">
        <v>0</v>
      </c>
      <c r="R305" s="47"/>
      <c r="S305" s="36">
        <v>0</v>
      </c>
      <c r="T305" s="35"/>
      <c r="U305" s="34"/>
      <c r="V305" s="82">
        <v>0</v>
      </c>
      <c r="W305" s="55" t="s">
        <v>2689</v>
      </c>
      <c r="X305" s="55" t="s">
        <v>1899</v>
      </c>
      <c r="Y305" s="157">
        <v>0</v>
      </c>
      <c r="Z305" s="57">
        <v>215.93714843771963</v>
      </c>
      <c r="AA305" s="55" t="s">
        <v>8693</v>
      </c>
      <c r="AB305" s="55">
        <v>29</v>
      </c>
      <c r="AC305" s="55" t="s">
        <v>2012</v>
      </c>
      <c r="AD305" s="89" t="s">
        <v>3098</v>
      </c>
      <c r="AE305" s="243">
        <v>17080</v>
      </c>
      <c r="AF305" s="157" t="s">
        <v>3901</v>
      </c>
      <c r="AG305" s="89" t="s">
        <v>7098</v>
      </c>
      <c r="AH305" s="58" t="s">
        <v>7099</v>
      </c>
      <c r="AI305" s="58" t="s">
        <v>534</v>
      </c>
      <c r="AJ305" s="59" t="s">
        <v>360</v>
      </c>
      <c r="AK305" s="56">
        <v>25.964722222222221</v>
      </c>
      <c r="AL305" s="56">
        <v>-81.724999999999994</v>
      </c>
      <c r="AM305" s="60">
        <v>34.442000000711488</v>
      </c>
      <c r="AN305" s="60">
        <v>213.17270160919938</v>
      </c>
      <c r="AO305" s="60">
        <v>215.93714843771963</v>
      </c>
    </row>
    <row r="306" spans="1:41" s="290" customFormat="1" x14ac:dyDescent="0.2">
      <c r="A306" s="45" t="s">
        <v>24</v>
      </c>
      <c r="B306" s="42" t="s">
        <v>102</v>
      </c>
      <c r="C306" s="46"/>
      <c r="D306" s="35" t="s">
        <v>424</v>
      </c>
      <c r="E306" s="34">
        <v>43124</v>
      </c>
      <c r="F306" s="347" t="s">
        <v>491</v>
      </c>
      <c r="G306" s="347" t="s">
        <v>142</v>
      </c>
      <c r="H306" s="344">
        <v>25.9648</v>
      </c>
      <c r="I306" s="344">
        <v>-81.724333333333334</v>
      </c>
      <c r="J306" s="56" t="s">
        <v>7095</v>
      </c>
      <c r="K306" s="56" t="s">
        <v>8688</v>
      </c>
      <c r="L306" s="49"/>
      <c r="M306" s="117"/>
      <c r="N306" s="35" t="s">
        <v>364</v>
      </c>
      <c r="O306" s="203" t="s">
        <v>1969</v>
      </c>
      <c r="P306" s="216">
        <v>0</v>
      </c>
      <c r="Q306" s="443">
        <v>0</v>
      </c>
      <c r="R306" s="47"/>
      <c r="S306" s="36">
        <v>0</v>
      </c>
      <c r="T306" s="35"/>
      <c r="U306" s="34"/>
      <c r="V306" s="82">
        <v>0</v>
      </c>
      <c r="W306" s="55" t="s">
        <v>2689</v>
      </c>
      <c r="X306" s="55" t="s">
        <v>1899</v>
      </c>
      <c r="Y306" s="157">
        <v>0</v>
      </c>
      <c r="Z306" s="57">
        <v>220.47082296671448</v>
      </c>
      <c r="AA306" s="55" t="s">
        <v>8694</v>
      </c>
      <c r="AB306" s="55">
        <v>29</v>
      </c>
      <c r="AC306" s="55" t="s">
        <v>2012</v>
      </c>
      <c r="AD306" s="89" t="s">
        <v>3098</v>
      </c>
      <c r="AE306" s="243">
        <v>17080</v>
      </c>
      <c r="AF306" s="157" t="s">
        <v>3901</v>
      </c>
      <c r="AG306" s="89" t="s">
        <v>7098</v>
      </c>
      <c r="AH306" s="58" t="s">
        <v>7099</v>
      </c>
      <c r="AI306" s="58" t="s">
        <v>534</v>
      </c>
      <c r="AJ306" s="59" t="s">
        <v>360</v>
      </c>
      <c r="AK306" s="56">
        <v>25.964722222222221</v>
      </c>
      <c r="AL306" s="56">
        <v>-81.724999999999994</v>
      </c>
      <c r="AM306" s="60">
        <v>28.364000000509719</v>
      </c>
      <c r="AN306" s="60">
        <v>218.63866831736658</v>
      </c>
      <c r="AO306" s="60">
        <v>220.47082296671448</v>
      </c>
    </row>
    <row r="307" spans="1:41" s="290" customFormat="1" x14ac:dyDescent="0.2">
      <c r="A307" s="45" t="s">
        <v>24</v>
      </c>
      <c r="B307" s="42" t="s">
        <v>102</v>
      </c>
      <c r="C307" s="46"/>
      <c r="D307" s="35" t="s">
        <v>424</v>
      </c>
      <c r="E307" s="34">
        <v>43441</v>
      </c>
      <c r="F307" s="347" t="s">
        <v>491</v>
      </c>
      <c r="G307" s="347" t="s">
        <v>142</v>
      </c>
      <c r="H307" s="344">
        <v>25.9648</v>
      </c>
      <c r="I307" s="344">
        <v>-81.724333333333334</v>
      </c>
      <c r="J307" s="56" t="s">
        <v>7095</v>
      </c>
      <c r="K307" s="56" t="s">
        <v>8688</v>
      </c>
      <c r="L307" s="49" t="s">
        <v>2068</v>
      </c>
      <c r="M307" s="117" t="s">
        <v>2833</v>
      </c>
      <c r="N307" s="35" t="s">
        <v>364</v>
      </c>
      <c r="O307" s="203" t="s">
        <v>1969</v>
      </c>
      <c r="P307" s="216" t="s">
        <v>1969</v>
      </c>
      <c r="Q307" s="443">
        <v>0</v>
      </c>
      <c r="R307" s="47"/>
      <c r="S307" s="36">
        <v>0</v>
      </c>
      <c r="T307" s="35"/>
      <c r="U307" s="34"/>
      <c r="V307" s="82">
        <v>0</v>
      </c>
      <c r="W307" s="55" t="s">
        <v>2689</v>
      </c>
      <c r="X307" s="55" t="s">
        <v>1899</v>
      </c>
      <c r="Y307" s="157">
        <v>0</v>
      </c>
      <c r="Z307" s="57">
        <v>220.47082296671448</v>
      </c>
      <c r="AA307" s="55" t="s">
        <v>8694</v>
      </c>
      <c r="AB307" s="55">
        <v>29</v>
      </c>
      <c r="AC307" s="55" t="s">
        <v>2012</v>
      </c>
      <c r="AD307" s="89" t="s">
        <v>3098</v>
      </c>
      <c r="AE307" s="243">
        <v>17080</v>
      </c>
      <c r="AF307" s="157" t="s">
        <v>3901</v>
      </c>
      <c r="AG307" s="89" t="s">
        <v>7098</v>
      </c>
      <c r="AH307" s="58" t="s">
        <v>7099</v>
      </c>
      <c r="AI307" s="58" t="s">
        <v>534</v>
      </c>
      <c r="AJ307" s="59" t="s">
        <v>360</v>
      </c>
      <c r="AK307" s="56">
        <v>25.964722222222221</v>
      </c>
      <c r="AL307" s="56">
        <v>-81.724999999999994</v>
      </c>
      <c r="AM307" s="60">
        <v>28.364000000509719</v>
      </c>
      <c r="AN307" s="60">
        <v>218.63866831736658</v>
      </c>
      <c r="AO307" s="60">
        <v>220.47082296671448</v>
      </c>
    </row>
    <row r="308" spans="1:41" s="290" customFormat="1" x14ac:dyDescent="0.2">
      <c r="A308" s="45" t="s">
        <v>24</v>
      </c>
      <c r="B308" s="42" t="s">
        <v>102</v>
      </c>
      <c r="C308" s="46"/>
      <c r="D308" s="35" t="s">
        <v>2865</v>
      </c>
      <c r="E308" s="34">
        <v>43854</v>
      </c>
      <c r="F308" s="347" t="s">
        <v>491</v>
      </c>
      <c r="G308" s="347" t="s">
        <v>142</v>
      </c>
      <c r="H308" s="344">
        <v>25.9648</v>
      </c>
      <c r="I308" s="344">
        <v>-81.724333333333334</v>
      </c>
      <c r="J308" s="56" t="s">
        <v>7095</v>
      </c>
      <c r="K308" s="56" t="s">
        <v>8688</v>
      </c>
      <c r="L308" s="49" t="s">
        <v>2068</v>
      </c>
      <c r="M308" s="117" t="s">
        <v>2833</v>
      </c>
      <c r="N308" s="35" t="s">
        <v>364</v>
      </c>
      <c r="O308" s="203" t="s">
        <v>1969</v>
      </c>
      <c r="P308" s="216" t="s">
        <v>1969</v>
      </c>
      <c r="Q308" s="443">
        <v>0</v>
      </c>
      <c r="R308" s="47"/>
      <c r="S308" s="36">
        <v>0</v>
      </c>
      <c r="T308" s="35"/>
      <c r="U308" s="34"/>
      <c r="V308" s="82">
        <v>0</v>
      </c>
      <c r="W308" s="55" t="s">
        <v>2689</v>
      </c>
      <c r="X308" s="55" t="s">
        <v>1899</v>
      </c>
      <c r="Y308" s="157">
        <v>0</v>
      </c>
      <c r="Z308" s="57">
        <v>220.47082296671448</v>
      </c>
      <c r="AA308" s="55" t="s">
        <v>8694</v>
      </c>
      <c r="AB308" s="55">
        <v>29</v>
      </c>
      <c r="AC308" s="55" t="s">
        <v>2012</v>
      </c>
      <c r="AD308" s="89" t="s">
        <v>3098</v>
      </c>
      <c r="AE308" s="243">
        <v>17080</v>
      </c>
      <c r="AF308" s="157" t="s">
        <v>3901</v>
      </c>
      <c r="AG308" s="89" t="s">
        <v>7098</v>
      </c>
      <c r="AH308" s="58" t="s">
        <v>7099</v>
      </c>
      <c r="AI308" s="58" t="s">
        <v>534</v>
      </c>
      <c r="AJ308" s="59" t="s">
        <v>360</v>
      </c>
      <c r="AK308" s="56">
        <v>25.964722222222221</v>
      </c>
      <c r="AL308" s="56">
        <v>-81.724999999999994</v>
      </c>
      <c r="AM308" s="60">
        <v>28.364000000509719</v>
      </c>
      <c r="AN308" s="60">
        <v>218.63866831736658</v>
      </c>
      <c r="AO308" s="60">
        <v>220.47082296671448</v>
      </c>
    </row>
    <row r="309" spans="1:41" s="290" customFormat="1" x14ac:dyDescent="0.2">
      <c r="A309" s="45" t="s">
        <v>24</v>
      </c>
      <c r="B309" s="42" t="s">
        <v>102</v>
      </c>
      <c r="C309" s="46"/>
      <c r="D309" s="35" t="s">
        <v>2844</v>
      </c>
      <c r="E309" s="34">
        <v>44256</v>
      </c>
      <c r="F309" s="347" t="s">
        <v>491</v>
      </c>
      <c r="G309" s="347" t="s">
        <v>142</v>
      </c>
      <c r="H309" s="344">
        <v>25.9648</v>
      </c>
      <c r="I309" s="344">
        <v>-81.724333333333334</v>
      </c>
      <c r="J309" s="56" t="s">
        <v>7095</v>
      </c>
      <c r="K309" s="56" t="s">
        <v>8688</v>
      </c>
      <c r="L309" s="49" t="s">
        <v>2068</v>
      </c>
      <c r="M309" s="117" t="s">
        <v>2833</v>
      </c>
      <c r="N309" s="35" t="s">
        <v>364</v>
      </c>
      <c r="O309" s="240" t="s">
        <v>3579</v>
      </c>
      <c r="P309" s="216" t="s">
        <v>1969</v>
      </c>
      <c r="Q309" s="443">
        <v>0</v>
      </c>
      <c r="R309" s="47"/>
      <c r="S309" s="36">
        <v>0</v>
      </c>
      <c r="T309" s="35"/>
      <c r="U309" s="34"/>
      <c r="V309" s="82">
        <v>0</v>
      </c>
      <c r="W309" s="55" t="s">
        <v>2689</v>
      </c>
      <c r="X309" s="55" t="s">
        <v>1899</v>
      </c>
      <c r="Y309" s="157">
        <v>0</v>
      </c>
      <c r="Z309" s="57">
        <v>220.47082296671448</v>
      </c>
      <c r="AA309" s="55" t="s">
        <v>8694</v>
      </c>
      <c r="AB309" s="55">
        <v>29</v>
      </c>
      <c r="AC309" s="55" t="s">
        <v>2012</v>
      </c>
      <c r="AD309" s="89" t="s">
        <v>3098</v>
      </c>
      <c r="AE309" s="243">
        <v>17080</v>
      </c>
      <c r="AF309" s="157" t="s">
        <v>3901</v>
      </c>
      <c r="AG309" s="89" t="s">
        <v>7098</v>
      </c>
      <c r="AH309" s="58" t="s">
        <v>7099</v>
      </c>
      <c r="AI309" s="58" t="s">
        <v>534</v>
      </c>
      <c r="AJ309" s="59" t="s">
        <v>360</v>
      </c>
      <c r="AK309" s="56">
        <v>25.964722222222221</v>
      </c>
      <c r="AL309" s="56">
        <v>-81.724999999999994</v>
      </c>
      <c r="AM309" s="60">
        <v>28.364000000509719</v>
      </c>
      <c r="AN309" s="60">
        <v>218.63866831736658</v>
      </c>
      <c r="AO309" s="60">
        <v>220.47082296671448</v>
      </c>
    </row>
    <row r="310" spans="1:41" s="290" customFormat="1" ht="25.5" x14ac:dyDescent="0.2">
      <c r="A310" s="45" t="s">
        <v>24</v>
      </c>
      <c r="B310" s="42" t="s">
        <v>102</v>
      </c>
      <c r="C310" s="46"/>
      <c r="D310" s="35" t="s">
        <v>4327</v>
      </c>
      <c r="E310" s="34">
        <v>44617</v>
      </c>
      <c r="F310" s="347" t="s">
        <v>491</v>
      </c>
      <c r="G310" s="347" t="s">
        <v>142</v>
      </c>
      <c r="H310" s="344">
        <v>25.9648</v>
      </c>
      <c r="I310" s="344">
        <v>-81.724333333333334</v>
      </c>
      <c r="J310" s="56" t="s">
        <v>7095</v>
      </c>
      <c r="K310" s="56" t="s">
        <v>8688</v>
      </c>
      <c r="L310" s="49" t="s">
        <v>4356</v>
      </c>
      <c r="M310" s="117" t="s">
        <v>2833</v>
      </c>
      <c r="N310" s="35" t="s">
        <v>387</v>
      </c>
      <c r="O310" s="240" t="s">
        <v>4357</v>
      </c>
      <c r="P310" s="240" t="s">
        <v>4358</v>
      </c>
      <c r="Q310" s="443">
        <v>0</v>
      </c>
      <c r="R310" s="47"/>
      <c r="S310" s="36">
        <v>0</v>
      </c>
      <c r="T310" s="35" t="s">
        <v>3310</v>
      </c>
      <c r="U310" s="34"/>
      <c r="V310" s="82">
        <v>0</v>
      </c>
      <c r="W310" s="55" t="s">
        <v>2689</v>
      </c>
      <c r="X310" s="55" t="s">
        <v>1899</v>
      </c>
      <c r="Y310" s="157" t="s">
        <v>387</v>
      </c>
      <c r="Z310" s="57">
        <v>220.47082296671448</v>
      </c>
      <c r="AA310" s="55" t="s">
        <v>8690</v>
      </c>
      <c r="AB310" s="55">
        <v>29</v>
      </c>
      <c r="AC310" s="55" t="s">
        <v>2012</v>
      </c>
      <c r="AD310" s="89" t="s">
        <v>3098</v>
      </c>
      <c r="AE310" s="243">
        <v>17080</v>
      </c>
      <c r="AF310" s="157" t="s">
        <v>3901</v>
      </c>
      <c r="AG310" s="89" t="s">
        <v>7098</v>
      </c>
      <c r="AH310" s="58" t="s">
        <v>7099</v>
      </c>
      <c r="AI310" s="58" t="s">
        <v>534</v>
      </c>
      <c r="AJ310" s="59" t="s">
        <v>360</v>
      </c>
      <c r="AK310" s="56">
        <v>25.964722222222221</v>
      </c>
      <c r="AL310" s="56">
        <v>-81.724999999999994</v>
      </c>
      <c r="AM310" s="60">
        <v>28.364000000509719</v>
      </c>
      <c r="AN310" s="60">
        <v>218.63866831736658</v>
      </c>
      <c r="AO310" s="60">
        <v>220.47082296671448</v>
      </c>
    </row>
    <row r="311" spans="1:41" s="290" customFormat="1" ht="25.5" x14ac:dyDescent="0.2">
      <c r="A311" s="45" t="s">
        <v>24</v>
      </c>
      <c r="B311" s="42" t="s">
        <v>102</v>
      </c>
      <c r="C311" s="46"/>
      <c r="D311" s="35" t="s">
        <v>424</v>
      </c>
      <c r="E311" s="34">
        <v>44994</v>
      </c>
      <c r="F311" s="347" t="s">
        <v>491</v>
      </c>
      <c r="G311" s="347" t="s">
        <v>142</v>
      </c>
      <c r="H311" s="344">
        <v>25.9648</v>
      </c>
      <c r="I311" s="344">
        <v>-81.724333333333334</v>
      </c>
      <c r="J311" s="56" t="s">
        <v>7095</v>
      </c>
      <c r="K311" s="56" t="s">
        <v>8688</v>
      </c>
      <c r="L311" s="49" t="s">
        <v>5386</v>
      </c>
      <c r="M311" s="117" t="s">
        <v>2833</v>
      </c>
      <c r="N311" s="35" t="s">
        <v>387</v>
      </c>
      <c r="O311" s="240" t="s">
        <v>4357</v>
      </c>
      <c r="P311" s="240" t="s">
        <v>4358</v>
      </c>
      <c r="Q311" s="443">
        <v>0</v>
      </c>
      <c r="R311" s="47"/>
      <c r="S311" s="36">
        <v>0</v>
      </c>
      <c r="T311" s="35"/>
      <c r="U311" s="34"/>
      <c r="V311" s="82">
        <v>0</v>
      </c>
      <c r="W311" s="55" t="s">
        <v>2689</v>
      </c>
      <c r="X311" s="55" t="s">
        <v>1899</v>
      </c>
      <c r="Y311" s="157" t="s">
        <v>387</v>
      </c>
      <c r="Z311" s="57">
        <v>220.47082296671448</v>
      </c>
      <c r="AA311" s="55" t="s">
        <v>8690</v>
      </c>
      <c r="AB311" s="55">
        <v>29</v>
      </c>
      <c r="AC311" s="55" t="s">
        <v>2012</v>
      </c>
      <c r="AD311" s="89" t="s">
        <v>3098</v>
      </c>
      <c r="AE311" s="243">
        <v>17080</v>
      </c>
      <c r="AF311" s="157" t="s">
        <v>3901</v>
      </c>
      <c r="AG311" s="89" t="s">
        <v>7098</v>
      </c>
      <c r="AH311" s="58" t="s">
        <v>7099</v>
      </c>
      <c r="AI311" s="58" t="s">
        <v>534</v>
      </c>
      <c r="AJ311" s="59" t="s">
        <v>360</v>
      </c>
      <c r="AK311" s="56">
        <v>25.964722222222221</v>
      </c>
      <c r="AL311" s="56">
        <v>-81.724999999999994</v>
      </c>
      <c r="AM311" s="60">
        <v>28.364000000509719</v>
      </c>
      <c r="AN311" s="60">
        <v>218.63866831736658</v>
      </c>
      <c r="AO311" s="60">
        <v>220.47082296671448</v>
      </c>
    </row>
    <row r="312" spans="1:41" s="290" customFormat="1" ht="25.5" x14ac:dyDescent="0.2">
      <c r="A312" s="45" t="s">
        <v>24</v>
      </c>
      <c r="B312" s="42" t="s">
        <v>102</v>
      </c>
      <c r="C312" s="46"/>
      <c r="D312" s="35" t="s">
        <v>5508</v>
      </c>
      <c r="E312" s="34">
        <v>45332</v>
      </c>
      <c r="F312" s="347" t="s">
        <v>491</v>
      </c>
      <c r="G312" s="347" t="s">
        <v>5554</v>
      </c>
      <c r="H312" s="344">
        <v>25.9648</v>
      </c>
      <c r="I312" s="344">
        <v>-81.724316666666667</v>
      </c>
      <c r="J312" s="56" t="s">
        <v>7095</v>
      </c>
      <c r="K312" s="56" t="s">
        <v>7096</v>
      </c>
      <c r="L312" s="49" t="s">
        <v>5386</v>
      </c>
      <c r="M312" s="117" t="s">
        <v>2833</v>
      </c>
      <c r="N312" s="35" t="s">
        <v>387</v>
      </c>
      <c r="O312" s="240" t="s">
        <v>5555</v>
      </c>
      <c r="P312" s="216" t="s">
        <v>6005</v>
      </c>
      <c r="Q312" s="443">
        <v>0</v>
      </c>
      <c r="R312" s="47"/>
      <c r="S312" s="36">
        <v>0</v>
      </c>
      <c r="T312" s="35"/>
      <c r="U312" s="34"/>
      <c r="V312" s="82">
        <v>0</v>
      </c>
      <c r="W312" s="55" t="s">
        <v>2689</v>
      </c>
      <c r="X312" s="55" t="s">
        <v>1899</v>
      </c>
      <c r="Y312" s="157" t="s">
        <v>387</v>
      </c>
      <c r="Z312" s="57">
        <v>225.8924609984951</v>
      </c>
      <c r="AA312" s="55" t="s">
        <v>7097</v>
      </c>
      <c r="AB312" s="55">
        <v>29</v>
      </c>
      <c r="AC312" s="55" t="s">
        <v>2012</v>
      </c>
      <c r="AD312" s="89" t="s">
        <v>3098</v>
      </c>
      <c r="AE312" s="243">
        <v>17080</v>
      </c>
      <c r="AF312" s="157" t="s">
        <v>3901</v>
      </c>
      <c r="AG312" s="89" t="s">
        <v>7098</v>
      </c>
      <c r="AH312" s="58" t="s">
        <v>7099</v>
      </c>
      <c r="AI312" s="58" t="s">
        <v>534</v>
      </c>
      <c r="AJ312" s="59" t="s">
        <v>360</v>
      </c>
      <c r="AK312" s="56">
        <v>25.964722222222221</v>
      </c>
      <c r="AL312" s="56">
        <v>-81.724999999999994</v>
      </c>
      <c r="AM312" s="60">
        <v>28.364000000509719</v>
      </c>
      <c r="AN312" s="60">
        <v>224.10463502553378</v>
      </c>
      <c r="AO312" s="60">
        <v>225.8924609984951</v>
      </c>
    </row>
    <row r="313" spans="1:41" s="290" customFormat="1" x14ac:dyDescent="0.2">
      <c r="A313" s="45" t="s">
        <v>24</v>
      </c>
      <c r="B313" s="42" t="s">
        <v>102</v>
      </c>
      <c r="C313" s="46"/>
      <c r="D313" s="35" t="s">
        <v>6273</v>
      </c>
      <c r="E313" s="34">
        <v>45746</v>
      </c>
      <c r="F313" s="347" t="s">
        <v>491</v>
      </c>
      <c r="G313" s="347" t="s">
        <v>5554</v>
      </c>
      <c r="H313" s="344">
        <v>25.9648</v>
      </c>
      <c r="I313" s="344">
        <v>-81.724316666666667</v>
      </c>
      <c r="J313" s="56" t="s">
        <v>7095</v>
      </c>
      <c r="K313" s="56" t="s">
        <v>7096</v>
      </c>
      <c r="L313" s="49" t="s">
        <v>6282</v>
      </c>
      <c r="M313" s="117" t="s">
        <v>2833</v>
      </c>
      <c r="N313" s="35" t="s">
        <v>387</v>
      </c>
      <c r="O313" s="240" t="s">
        <v>6389</v>
      </c>
      <c r="P313" s="216" t="s">
        <v>1969</v>
      </c>
      <c r="Q313" s="443">
        <v>0</v>
      </c>
      <c r="R313" s="47"/>
      <c r="S313" s="36">
        <v>0</v>
      </c>
      <c r="T313" s="35"/>
      <c r="U313" s="34"/>
      <c r="V313" s="82">
        <v>0</v>
      </c>
      <c r="W313" s="55" t="s">
        <v>2689</v>
      </c>
      <c r="X313" s="55" t="s">
        <v>1899</v>
      </c>
      <c r="Y313" s="157" t="s">
        <v>387</v>
      </c>
      <c r="Z313" s="57">
        <v>225.8924609984951</v>
      </c>
      <c r="AA313" s="55" t="s">
        <v>7097</v>
      </c>
      <c r="AB313" s="55">
        <v>29</v>
      </c>
      <c r="AC313" s="55" t="s">
        <v>2012</v>
      </c>
      <c r="AD313" s="89" t="s">
        <v>3098</v>
      </c>
      <c r="AE313" s="243">
        <v>17080</v>
      </c>
      <c r="AF313" s="157" t="s">
        <v>3901</v>
      </c>
      <c r="AG313" s="89" t="s">
        <v>7098</v>
      </c>
      <c r="AH313" s="58" t="s">
        <v>7099</v>
      </c>
      <c r="AI313" s="58" t="s">
        <v>534</v>
      </c>
      <c r="AJ313" s="59" t="s">
        <v>360</v>
      </c>
      <c r="AK313" s="56">
        <v>25.964722222222221</v>
      </c>
      <c r="AL313" s="56">
        <v>-81.724999999999994</v>
      </c>
      <c r="AM313" s="60">
        <v>28.364000000509719</v>
      </c>
      <c r="AN313" s="60">
        <v>224.10463502553378</v>
      </c>
      <c r="AO313" s="60">
        <v>225.8924609984951</v>
      </c>
    </row>
    <row r="314" spans="1:41" s="290" customFormat="1" x14ac:dyDescent="0.2">
      <c r="A314" s="45" t="s">
        <v>24</v>
      </c>
      <c r="B314" s="42" t="s">
        <v>102</v>
      </c>
      <c r="C314" s="46" t="s">
        <v>473</v>
      </c>
      <c r="D314" s="35" t="s">
        <v>8506</v>
      </c>
      <c r="E314" s="34">
        <v>46118</v>
      </c>
      <c r="F314" s="347" t="s">
        <v>491</v>
      </c>
      <c r="G314" s="347" t="s">
        <v>5554</v>
      </c>
      <c r="H314" s="344">
        <v>25.9648</v>
      </c>
      <c r="I314" s="344">
        <v>-81.724316666666667</v>
      </c>
      <c r="J314" s="56" t="s">
        <v>7095</v>
      </c>
      <c r="K314" s="56" t="s">
        <v>7096</v>
      </c>
      <c r="L314" s="49" t="s">
        <v>6282</v>
      </c>
      <c r="M314" s="117" t="s">
        <v>2833</v>
      </c>
      <c r="N314" s="35" t="s">
        <v>387</v>
      </c>
      <c r="O314" s="240" t="s">
        <v>8543</v>
      </c>
      <c r="P314" s="216" t="s">
        <v>1969</v>
      </c>
      <c r="Q314" s="443">
        <v>0</v>
      </c>
      <c r="R314" s="47"/>
      <c r="S314" s="36">
        <v>0</v>
      </c>
      <c r="T314" s="35"/>
      <c r="U314" s="34"/>
      <c r="V314" s="82">
        <v>0</v>
      </c>
      <c r="W314" s="55" t="s">
        <v>2689</v>
      </c>
      <c r="X314" s="55" t="s">
        <v>1899</v>
      </c>
      <c r="Y314" s="157" t="s">
        <v>387</v>
      </c>
      <c r="Z314" s="57">
        <v>225.8924609984951</v>
      </c>
      <c r="AA314" s="55" t="s">
        <v>7097</v>
      </c>
      <c r="AB314" s="55">
        <v>29</v>
      </c>
      <c r="AC314" s="55" t="s">
        <v>2012</v>
      </c>
      <c r="AD314" s="89" t="s">
        <v>3098</v>
      </c>
      <c r="AE314" s="243">
        <v>17080</v>
      </c>
      <c r="AF314" s="157" t="s">
        <v>3901</v>
      </c>
      <c r="AG314" s="89" t="s">
        <v>7098</v>
      </c>
      <c r="AH314" s="58" t="s">
        <v>7099</v>
      </c>
      <c r="AI314" s="58" t="s">
        <v>534</v>
      </c>
      <c r="AJ314" s="59" t="s">
        <v>360</v>
      </c>
      <c r="AK314" s="56">
        <v>25.964722222222221</v>
      </c>
      <c r="AL314" s="56">
        <v>-81.724999999999994</v>
      </c>
      <c r="AM314" s="60">
        <v>28.364000000509719</v>
      </c>
      <c r="AN314" s="60">
        <v>224.10463502553378</v>
      </c>
      <c r="AO314" s="60">
        <v>225.8924609984951</v>
      </c>
    </row>
    <row r="315" spans="1:41" s="290" customFormat="1" x14ac:dyDescent="0.2">
      <c r="A315" s="45" t="s">
        <v>30</v>
      </c>
      <c r="B315" s="42" t="s">
        <v>3200</v>
      </c>
      <c r="C315" s="46"/>
      <c r="D315" s="35" t="s">
        <v>1119</v>
      </c>
      <c r="E315" s="34">
        <v>38869</v>
      </c>
      <c r="F315" s="347" t="s">
        <v>151</v>
      </c>
      <c r="G315" s="347" t="s">
        <v>152</v>
      </c>
      <c r="H315" s="344">
        <v>25.974683333333335</v>
      </c>
      <c r="I315" s="344">
        <v>-81.730133333333328</v>
      </c>
      <c r="J315" s="56" t="s">
        <v>8695</v>
      </c>
      <c r="K315" s="56" t="s">
        <v>7101</v>
      </c>
      <c r="L315" s="49" t="s">
        <v>1746</v>
      </c>
      <c r="M315" s="117"/>
      <c r="N315" s="35" t="s">
        <v>364</v>
      </c>
      <c r="O315" s="203" t="s">
        <v>1969</v>
      </c>
      <c r="P315" s="216" t="s">
        <v>1969</v>
      </c>
      <c r="Q315" s="443">
        <v>0</v>
      </c>
      <c r="R315" s="47"/>
      <c r="S315" s="36">
        <v>0</v>
      </c>
      <c r="T315" s="35"/>
      <c r="U315" s="34"/>
      <c r="V315" s="82">
        <v>0</v>
      </c>
      <c r="W315" s="55" t="s">
        <v>2689</v>
      </c>
      <c r="X315" s="55" t="s">
        <v>1897</v>
      </c>
      <c r="Y315" s="157">
        <v>0</v>
      </c>
      <c r="Z315" s="57" t="s">
        <v>1746</v>
      </c>
      <c r="AA315" s="55" t="s">
        <v>6987</v>
      </c>
      <c r="AB315" s="55">
        <v>30</v>
      </c>
      <c r="AC315" s="55" t="s">
        <v>2012</v>
      </c>
      <c r="AD315" s="89" t="s">
        <v>2603</v>
      </c>
      <c r="AE315" s="243">
        <v>17000</v>
      </c>
      <c r="AF315" s="157" t="s">
        <v>3901</v>
      </c>
      <c r="AG315" s="89" t="s">
        <v>7102</v>
      </c>
      <c r="AH315" s="58" t="s">
        <v>7103</v>
      </c>
      <c r="AI315" s="58" t="s">
        <v>7104</v>
      </c>
      <c r="AJ315" s="59" t="s">
        <v>353</v>
      </c>
      <c r="AK315" s="56">
        <v>25.974649166666666</v>
      </c>
      <c r="AL315" s="56">
        <v>-81.730160555555557</v>
      </c>
      <c r="AM315" s="60">
        <v>12.459900000931867</v>
      </c>
      <c r="AN315" s="60">
        <v>8.927745625359325</v>
      </c>
      <c r="AO315" s="60">
        <v>15.32820113334714</v>
      </c>
    </row>
    <row r="316" spans="1:41" s="290" customFormat="1" x14ac:dyDescent="0.2">
      <c r="A316" s="45" t="s">
        <v>30</v>
      </c>
      <c r="B316" s="42" t="s">
        <v>3200</v>
      </c>
      <c r="C316" s="46"/>
      <c r="D316" s="35" t="s">
        <v>424</v>
      </c>
      <c r="E316" s="34">
        <v>42497</v>
      </c>
      <c r="F316" s="347" t="s">
        <v>500</v>
      </c>
      <c r="G316" s="347" t="s">
        <v>152</v>
      </c>
      <c r="H316" s="344">
        <v>25.974716666666666</v>
      </c>
      <c r="I316" s="344">
        <v>-81.730133333333328</v>
      </c>
      <c r="J316" s="56" t="s">
        <v>8696</v>
      </c>
      <c r="K316" s="56" t="s">
        <v>7101</v>
      </c>
      <c r="L316" s="49" t="s">
        <v>1746</v>
      </c>
      <c r="M316" s="117"/>
      <c r="N316" s="35" t="s">
        <v>364</v>
      </c>
      <c r="O316" s="203" t="s">
        <v>1969</v>
      </c>
      <c r="P316" s="216" t="s">
        <v>1969</v>
      </c>
      <c r="Q316" s="443">
        <v>0</v>
      </c>
      <c r="R316" s="47"/>
      <c r="S316" s="36">
        <v>0</v>
      </c>
      <c r="T316" s="35"/>
      <c r="U316" s="34"/>
      <c r="V316" s="82">
        <v>0</v>
      </c>
      <c r="W316" s="55" t="s">
        <v>2689</v>
      </c>
      <c r="X316" s="55" t="s">
        <v>1897</v>
      </c>
      <c r="Y316" s="157">
        <v>0</v>
      </c>
      <c r="Z316" s="57" t="s">
        <v>1746</v>
      </c>
      <c r="AA316" s="55" t="s">
        <v>6987</v>
      </c>
      <c r="AB316" s="55">
        <v>30</v>
      </c>
      <c r="AC316" s="55" t="s">
        <v>2012</v>
      </c>
      <c r="AD316" s="89" t="s">
        <v>2603</v>
      </c>
      <c r="AE316" s="243">
        <v>17000</v>
      </c>
      <c r="AF316" s="157" t="s">
        <v>3901</v>
      </c>
      <c r="AG316" s="89" t="s">
        <v>7102</v>
      </c>
      <c r="AH316" s="58" t="s">
        <v>7103</v>
      </c>
      <c r="AI316" s="58" t="s">
        <v>7104</v>
      </c>
      <c r="AJ316" s="59" t="s">
        <v>353</v>
      </c>
      <c r="AK316" s="56">
        <v>25.974649166666666</v>
      </c>
      <c r="AL316" s="56">
        <v>-81.730160555555557</v>
      </c>
      <c r="AM316" s="60">
        <v>24.615900000039801</v>
      </c>
      <c r="AN316" s="60">
        <v>8.927745625359325</v>
      </c>
      <c r="AO316" s="60">
        <v>26.184865376073294</v>
      </c>
    </row>
    <row r="317" spans="1:41" s="290" customFormat="1" x14ac:dyDescent="0.2">
      <c r="A317" s="45" t="s">
        <v>30</v>
      </c>
      <c r="B317" s="42" t="s">
        <v>3200</v>
      </c>
      <c r="C317" s="46"/>
      <c r="D317" s="35" t="s">
        <v>424</v>
      </c>
      <c r="E317" s="34">
        <v>42852</v>
      </c>
      <c r="F317" s="347" t="s">
        <v>972</v>
      </c>
      <c r="G317" s="347" t="s">
        <v>973</v>
      </c>
      <c r="H317" s="344">
        <v>25.974333333333334</v>
      </c>
      <c r="I317" s="344">
        <v>-81.730149999999995</v>
      </c>
      <c r="J317" s="56" t="s">
        <v>8697</v>
      </c>
      <c r="K317" s="56" t="s">
        <v>8698</v>
      </c>
      <c r="L317" s="49" t="s">
        <v>539</v>
      </c>
      <c r="M317" s="120"/>
      <c r="N317" s="35" t="s">
        <v>364</v>
      </c>
      <c r="O317" s="203" t="s">
        <v>1969</v>
      </c>
      <c r="P317" s="216" t="s">
        <v>1969</v>
      </c>
      <c r="Q317" s="443">
        <v>0</v>
      </c>
      <c r="R317" s="47"/>
      <c r="S317" s="36">
        <v>0</v>
      </c>
      <c r="T317" s="35"/>
      <c r="U317" s="34"/>
      <c r="V317" s="82">
        <v>0</v>
      </c>
      <c r="W317" s="55" t="s">
        <v>2689</v>
      </c>
      <c r="X317" s="55" t="s">
        <v>1897</v>
      </c>
      <c r="Y317" s="157">
        <v>0</v>
      </c>
      <c r="Z317" s="57" t="s">
        <v>1746</v>
      </c>
      <c r="AA317" s="55" t="s">
        <v>6987</v>
      </c>
      <c r="AB317" s="55">
        <v>30</v>
      </c>
      <c r="AC317" s="55" t="s">
        <v>2012</v>
      </c>
      <c r="AD317" s="89" t="s">
        <v>2603</v>
      </c>
      <c r="AE317" s="243">
        <v>17000</v>
      </c>
      <c r="AF317" s="157" t="s">
        <v>3901</v>
      </c>
      <c r="AG317" s="89" t="s">
        <v>7102</v>
      </c>
      <c r="AH317" s="58" t="s">
        <v>7103</v>
      </c>
      <c r="AI317" s="58" t="s">
        <v>7104</v>
      </c>
      <c r="AJ317" s="59" t="s">
        <v>353</v>
      </c>
      <c r="AK317" s="56">
        <v>25.974649166666666</v>
      </c>
      <c r="AL317" s="56">
        <v>-81.730160555555557</v>
      </c>
      <c r="AM317" s="60">
        <v>-115.17809999941846</v>
      </c>
      <c r="AN317" s="60">
        <v>3.4617789171921332</v>
      </c>
      <c r="AO317" s="60">
        <v>115.23011165814061</v>
      </c>
    </row>
    <row r="318" spans="1:41" s="290" customFormat="1" x14ac:dyDescent="0.2">
      <c r="A318" s="45" t="s">
        <v>30</v>
      </c>
      <c r="B318" s="42" t="s">
        <v>3200</v>
      </c>
      <c r="C318" s="46"/>
      <c r="D318" s="35" t="s">
        <v>424</v>
      </c>
      <c r="E318" s="34">
        <v>43124</v>
      </c>
      <c r="F318" s="347" t="s">
        <v>1973</v>
      </c>
      <c r="G318" s="347" t="s">
        <v>973</v>
      </c>
      <c r="H318" s="344">
        <v>25.974699999999999</v>
      </c>
      <c r="I318" s="344">
        <v>-81.730149999999995</v>
      </c>
      <c r="J318" s="56" t="s">
        <v>7100</v>
      </c>
      <c r="K318" s="56" t="s">
        <v>8698</v>
      </c>
      <c r="L318" s="49"/>
      <c r="M318" s="117"/>
      <c r="N318" s="35" t="s">
        <v>364</v>
      </c>
      <c r="O318" s="203" t="s">
        <v>1969</v>
      </c>
      <c r="P318" s="216">
        <v>0</v>
      </c>
      <c r="Q318" s="443">
        <v>0</v>
      </c>
      <c r="R318" s="47"/>
      <c r="S318" s="36">
        <v>0</v>
      </c>
      <c r="T318" s="35"/>
      <c r="U318" s="34"/>
      <c r="V318" s="82">
        <v>0</v>
      </c>
      <c r="W318" s="55" t="s">
        <v>2689</v>
      </c>
      <c r="X318" s="55" t="s">
        <v>1897</v>
      </c>
      <c r="Y318" s="157">
        <v>0</v>
      </c>
      <c r="Z318" s="57" t="s">
        <v>1746</v>
      </c>
      <c r="AA318" s="55" t="s">
        <v>6987</v>
      </c>
      <c r="AB318" s="55">
        <v>30</v>
      </c>
      <c r="AC318" s="55" t="s">
        <v>2012</v>
      </c>
      <c r="AD318" s="89" t="s">
        <v>2603</v>
      </c>
      <c r="AE318" s="243">
        <v>17000</v>
      </c>
      <c r="AF318" s="157" t="s">
        <v>3901</v>
      </c>
      <c r="AG318" s="89" t="s">
        <v>7102</v>
      </c>
      <c r="AH318" s="58" t="s">
        <v>7103</v>
      </c>
      <c r="AI318" s="58" t="s">
        <v>7104</v>
      </c>
      <c r="AJ318" s="59" t="s">
        <v>353</v>
      </c>
      <c r="AK318" s="56">
        <v>25.974649166666666</v>
      </c>
      <c r="AL318" s="56">
        <v>-81.730160555555557</v>
      </c>
      <c r="AM318" s="60">
        <v>18.537899999838032</v>
      </c>
      <c r="AN318" s="60">
        <v>3.4617789171921332</v>
      </c>
      <c r="AO318" s="60">
        <v>18.858357555087103</v>
      </c>
    </row>
    <row r="319" spans="1:41" s="290" customFormat="1" x14ac:dyDescent="0.2">
      <c r="A319" s="45" t="s">
        <v>30</v>
      </c>
      <c r="B319" s="42" t="s">
        <v>3200</v>
      </c>
      <c r="C319" s="46"/>
      <c r="D319" s="35" t="s">
        <v>424</v>
      </c>
      <c r="E319" s="34">
        <v>43441</v>
      </c>
      <c r="F319" s="347" t="s">
        <v>1973</v>
      </c>
      <c r="G319" s="347" t="s">
        <v>152</v>
      </c>
      <c r="H319" s="344">
        <v>25.974699999999999</v>
      </c>
      <c r="I319" s="344">
        <v>-81.730133333333328</v>
      </c>
      <c r="J319" s="56" t="s">
        <v>7100</v>
      </c>
      <c r="K319" s="56" t="s">
        <v>7101</v>
      </c>
      <c r="L319" s="49" t="s">
        <v>2068</v>
      </c>
      <c r="M319" s="117"/>
      <c r="N319" s="35" t="s">
        <v>364</v>
      </c>
      <c r="O319" s="203" t="s">
        <v>1969</v>
      </c>
      <c r="P319" s="216">
        <v>0</v>
      </c>
      <c r="Q319" s="443">
        <v>0</v>
      </c>
      <c r="R319" s="47"/>
      <c r="S319" s="36">
        <v>0</v>
      </c>
      <c r="T319" s="35"/>
      <c r="U319" s="34"/>
      <c r="V319" s="82">
        <v>0</v>
      </c>
      <c r="W319" s="55" t="s">
        <v>2689</v>
      </c>
      <c r="X319" s="55" t="s">
        <v>1897</v>
      </c>
      <c r="Y319" s="157">
        <v>0</v>
      </c>
      <c r="Z319" s="57" t="s">
        <v>1746</v>
      </c>
      <c r="AA319" s="55" t="s">
        <v>6987</v>
      </c>
      <c r="AB319" s="55">
        <v>30</v>
      </c>
      <c r="AC319" s="55" t="s">
        <v>2012</v>
      </c>
      <c r="AD319" s="89" t="s">
        <v>2603</v>
      </c>
      <c r="AE319" s="243">
        <v>17000</v>
      </c>
      <c r="AF319" s="157" t="s">
        <v>3901</v>
      </c>
      <c r="AG319" s="89" t="s">
        <v>7102</v>
      </c>
      <c r="AH319" s="58" t="s">
        <v>7103</v>
      </c>
      <c r="AI319" s="58" t="s">
        <v>7104</v>
      </c>
      <c r="AJ319" s="59" t="s">
        <v>353</v>
      </c>
      <c r="AK319" s="56">
        <v>25.974649166666666</v>
      </c>
      <c r="AL319" s="56">
        <v>-81.730160555555557</v>
      </c>
      <c r="AM319" s="60">
        <v>18.537899999838032</v>
      </c>
      <c r="AN319" s="60">
        <v>8.927745625359325</v>
      </c>
      <c r="AO319" s="60">
        <v>20.575674432570064</v>
      </c>
    </row>
    <row r="320" spans="1:41" s="290" customFormat="1" x14ac:dyDescent="0.2">
      <c r="A320" s="45" t="s">
        <v>30</v>
      </c>
      <c r="B320" s="42" t="s">
        <v>3200</v>
      </c>
      <c r="C320" s="46"/>
      <c r="D320" s="35" t="s">
        <v>2865</v>
      </c>
      <c r="E320" s="34">
        <v>43854</v>
      </c>
      <c r="F320" s="347" t="s">
        <v>1973</v>
      </c>
      <c r="G320" s="347" t="s">
        <v>152</v>
      </c>
      <c r="H320" s="344">
        <v>25.974699999999999</v>
      </c>
      <c r="I320" s="344">
        <v>-81.730133333333328</v>
      </c>
      <c r="J320" s="56" t="s">
        <v>7100</v>
      </c>
      <c r="K320" s="56" t="s">
        <v>7101</v>
      </c>
      <c r="L320" s="49" t="s">
        <v>2068</v>
      </c>
      <c r="M320" s="117"/>
      <c r="N320" s="35" t="s">
        <v>364</v>
      </c>
      <c r="O320" s="203" t="s">
        <v>1969</v>
      </c>
      <c r="P320" s="216">
        <v>0</v>
      </c>
      <c r="Q320" s="443">
        <v>0</v>
      </c>
      <c r="R320" s="47"/>
      <c r="S320" s="36">
        <v>0</v>
      </c>
      <c r="T320" s="35"/>
      <c r="U320" s="34"/>
      <c r="V320" s="82">
        <v>0</v>
      </c>
      <c r="W320" s="55" t="s">
        <v>2689</v>
      </c>
      <c r="X320" s="55" t="s">
        <v>1897</v>
      </c>
      <c r="Y320" s="157">
        <v>0</v>
      </c>
      <c r="Z320" s="57" t="s">
        <v>1746</v>
      </c>
      <c r="AA320" s="55" t="s">
        <v>6987</v>
      </c>
      <c r="AB320" s="55">
        <v>30</v>
      </c>
      <c r="AC320" s="55" t="s">
        <v>2012</v>
      </c>
      <c r="AD320" s="89" t="s">
        <v>2603</v>
      </c>
      <c r="AE320" s="243">
        <v>17000</v>
      </c>
      <c r="AF320" s="157" t="s">
        <v>3901</v>
      </c>
      <c r="AG320" s="89" t="s">
        <v>7102</v>
      </c>
      <c r="AH320" s="58" t="s">
        <v>7103</v>
      </c>
      <c r="AI320" s="58" t="s">
        <v>7104</v>
      </c>
      <c r="AJ320" s="59" t="s">
        <v>353</v>
      </c>
      <c r="AK320" s="56">
        <v>25.974649166666666</v>
      </c>
      <c r="AL320" s="56">
        <v>-81.730160555555557</v>
      </c>
      <c r="AM320" s="60">
        <v>18.537899999838032</v>
      </c>
      <c r="AN320" s="60">
        <v>8.927745625359325</v>
      </c>
      <c r="AO320" s="60">
        <v>20.575674432570064</v>
      </c>
    </row>
    <row r="321" spans="1:41" s="290" customFormat="1" x14ac:dyDescent="0.2">
      <c r="A321" s="45" t="s">
        <v>30</v>
      </c>
      <c r="B321" s="42" t="s">
        <v>3200</v>
      </c>
      <c r="C321" s="46"/>
      <c r="D321" s="35" t="s">
        <v>2844</v>
      </c>
      <c r="E321" s="34">
        <v>44256</v>
      </c>
      <c r="F321" s="347" t="s">
        <v>1973</v>
      </c>
      <c r="G321" s="347" t="s">
        <v>152</v>
      </c>
      <c r="H321" s="344">
        <v>25.974699999999999</v>
      </c>
      <c r="I321" s="344">
        <v>-81.730133333333328</v>
      </c>
      <c r="J321" s="56" t="s">
        <v>7100</v>
      </c>
      <c r="K321" s="56" t="s">
        <v>7101</v>
      </c>
      <c r="L321" s="49" t="s">
        <v>2068</v>
      </c>
      <c r="M321" s="117"/>
      <c r="N321" s="35" t="s">
        <v>364</v>
      </c>
      <c r="O321" s="240" t="s">
        <v>3580</v>
      </c>
      <c r="P321" s="216" t="s">
        <v>1969</v>
      </c>
      <c r="Q321" s="443">
        <v>0</v>
      </c>
      <c r="R321" s="47"/>
      <c r="S321" s="36">
        <v>0</v>
      </c>
      <c r="T321" s="35"/>
      <c r="U321" s="34"/>
      <c r="V321" s="82">
        <v>0</v>
      </c>
      <c r="W321" s="55" t="s">
        <v>2689</v>
      </c>
      <c r="X321" s="55" t="s">
        <v>1897</v>
      </c>
      <c r="Y321" s="157">
        <v>0</v>
      </c>
      <c r="Z321" s="57" t="s">
        <v>1746</v>
      </c>
      <c r="AA321" s="55" t="s">
        <v>6987</v>
      </c>
      <c r="AB321" s="55">
        <v>30</v>
      </c>
      <c r="AC321" s="55" t="s">
        <v>2012</v>
      </c>
      <c r="AD321" s="89" t="s">
        <v>2603</v>
      </c>
      <c r="AE321" s="243">
        <v>17000</v>
      </c>
      <c r="AF321" s="157" t="s">
        <v>3901</v>
      </c>
      <c r="AG321" s="89" t="s">
        <v>7102</v>
      </c>
      <c r="AH321" s="58" t="s">
        <v>7103</v>
      </c>
      <c r="AI321" s="58" t="s">
        <v>7104</v>
      </c>
      <c r="AJ321" s="59" t="s">
        <v>353</v>
      </c>
      <c r="AK321" s="56">
        <v>25.974649166666666</v>
      </c>
      <c r="AL321" s="56">
        <v>-81.730160555555557</v>
      </c>
      <c r="AM321" s="60">
        <v>18.537899999838032</v>
      </c>
      <c r="AN321" s="60">
        <v>8.927745625359325</v>
      </c>
      <c r="AO321" s="60">
        <v>20.575674432570064</v>
      </c>
    </row>
    <row r="322" spans="1:41" s="290" customFormat="1" ht="25.5" x14ac:dyDescent="0.2">
      <c r="A322" s="45" t="s">
        <v>30</v>
      </c>
      <c r="B322" s="42" t="s">
        <v>3200</v>
      </c>
      <c r="C322" s="46"/>
      <c r="D322" s="35" t="s">
        <v>4327</v>
      </c>
      <c r="E322" s="34">
        <v>44617</v>
      </c>
      <c r="F322" s="347" t="s">
        <v>1973</v>
      </c>
      <c r="G322" s="347" t="s">
        <v>152</v>
      </c>
      <c r="H322" s="344">
        <v>25.974699999999999</v>
      </c>
      <c r="I322" s="344">
        <v>-81.730133333333328</v>
      </c>
      <c r="J322" s="56" t="s">
        <v>7100</v>
      </c>
      <c r="K322" s="56" t="s">
        <v>7101</v>
      </c>
      <c r="L322" s="49" t="s">
        <v>8286</v>
      </c>
      <c r="M322" s="117" t="s">
        <v>4360</v>
      </c>
      <c r="N322" s="35" t="s">
        <v>364</v>
      </c>
      <c r="O322" s="240" t="s">
        <v>4359</v>
      </c>
      <c r="P322" s="216" t="s">
        <v>1969</v>
      </c>
      <c r="Q322" s="443">
        <v>0</v>
      </c>
      <c r="R322" s="47"/>
      <c r="S322" s="36">
        <v>0</v>
      </c>
      <c r="T322" s="35"/>
      <c r="U322" s="34"/>
      <c r="V322" s="82">
        <v>0</v>
      </c>
      <c r="W322" s="55" t="s">
        <v>2689</v>
      </c>
      <c r="X322" s="55" t="s">
        <v>1897</v>
      </c>
      <c r="Y322" s="157">
        <v>0</v>
      </c>
      <c r="Z322" s="57" t="s">
        <v>1746</v>
      </c>
      <c r="AA322" s="55" t="s">
        <v>6987</v>
      </c>
      <c r="AB322" s="55">
        <v>30</v>
      </c>
      <c r="AC322" s="55" t="s">
        <v>2012</v>
      </c>
      <c r="AD322" s="89" t="s">
        <v>2603</v>
      </c>
      <c r="AE322" s="243">
        <v>17000</v>
      </c>
      <c r="AF322" s="157" t="s">
        <v>3901</v>
      </c>
      <c r="AG322" s="89" t="s">
        <v>7102</v>
      </c>
      <c r="AH322" s="58" t="s">
        <v>7103</v>
      </c>
      <c r="AI322" s="58" t="s">
        <v>7104</v>
      </c>
      <c r="AJ322" s="59" t="s">
        <v>353</v>
      </c>
      <c r="AK322" s="56">
        <v>25.974649166666666</v>
      </c>
      <c r="AL322" s="56">
        <v>-81.730160555555557</v>
      </c>
      <c r="AM322" s="60">
        <v>18.537899999838032</v>
      </c>
      <c r="AN322" s="60">
        <v>8.927745625359325</v>
      </c>
      <c r="AO322" s="60">
        <v>20.575674432570064</v>
      </c>
    </row>
    <row r="323" spans="1:41" s="290" customFormat="1" ht="25.5" x14ac:dyDescent="0.2">
      <c r="A323" s="45" t="s">
        <v>30</v>
      </c>
      <c r="B323" s="42" t="s">
        <v>3200</v>
      </c>
      <c r="C323" s="46"/>
      <c r="D323" s="35" t="s">
        <v>5508</v>
      </c>
      <c r="E323" s="34">
        <v>45332</v>
      </c>
      <c r="F323" s="347" t="s">
        <v>1973</v>
      </c>
      <c r="G323" s="347" t="s">
        <v>152</v>
      </c>
      <c r="H323" s="344">
        <v>25.974699999999999</v>
      </c>
      <c r="I323" s="344">
        <v>-81.730133333333328</v>
      </c>
      <c r="J323" s="56" t="s">
        <v>7100</v>
      </c>
      <c r="K323" s="56" t="s">
        <v>7101</v>
      </c>
      <c r="L323" s="49" t="s">
        <v>6283</v>
      </c>
      <c r="M323" s="117" t="s">
        <v>4360</v>
      </c>
      <c r="N323" s="35" t="s">
        <v>364</v>
      </c>
      <c r="O323" s="240" t="s">
        <v>5556</v>
      </c>
      <c r="P323" s="216" t="s">
        <v>1969</v>
      </c>
      <c r="Q323" s="443">
        <v>0</v>
      </c>
      <c r="R323" s="47"/>
      <c r="S323" s="36">
        <v>0</v>
      </c>
      <c r="T323" s="35"/>
      <c r="U323" s="34"/>
      <c r="V323" s="82">
        <v>0</v>
      </c>
      <c r="W323" s="55" t="s">
        <v>2689</v>
      </c>
      <c r="X323" s="55" t="s">
        <v>1897</v>
      </c>
      <c r="Y323" s="157">
        <v>0</v>
      </c>
      <c r="Z323" s="57" t="s">
        <v>1746</v>
      </c>
      <c r="AA323" s="55" t="s">
        <v>6987</v>
      </c>
      <c r="AB323" s="55">
        <v>30</v>
      </c>
      <c r="AC323" s="55" t="s">
        <v>2012</v>
      </c>
      <c r="AD323" s="89" t="s">
        <v>2603</v>
      </c>
      <c r="AE323" s="243">
        <v>17000</v>
      </c>
      <c r="AF323" s="157" t="s">
        <v>3901</v>
      </c>
      <c r="AG323" s="89" t="s">
        <v>7102</v>
      </c>
      <c r="AH323" s="58" t="s">
        <v>7103</v>
      </c>
      <c r="AI323" s="58" t="s">
        <v>7104</v>
      </c>
      <c r="AJ323" s="59" t="s">
        <v>353</v>
      </c>
      <c r="AK323" s="56">
        <v>25.974649166666666</v>
      </c>
      <c r="AL323" s="56">
        <v>-81.730160555555557</v>
      </c>
      <c r="AM323" s="60">
        <v>18.537899999838032</v>
      </c>
      <c r="AN323" s="60">
        <v>8.927745625359325</v>
      </c>
      <c r="AO323" s="60">
        <v>20.575674432570064</v>
      </c>
    </row>
    <row r="324" spans="1:41" s="290" customFormat="1" ht="25.5" x14ac:dyDescent="0.2">
      <c r="A324" s="45" t="s">
        <v>30</v>
      </c>
      <c r="B324" s="42" t="s">
        <v>3200</v>
      </c>
      <c r="C324" s="46"/>
      <c r="D324" s="35" t="s">
        <v>6273</v>
      </c>
      <c r="E324" s="34">
        <v>45746</v>
      </c>
      <c r="F324" s="347" t="s">
        <v>1973</v>
      </c>
      <c r="G324" s="347" t="s">
        <v>152</v>
      </c>
      <c r="H324" s="344">
        <v>25.974699999999999</v>
      </c>
      <c r="I324" s="344">
        <v>-81.730133333333328</v>
      </c>
      <c r="J324" s="56" t="s">
        <v>7100</v>
      </c>
      <c r="K324" s="56" t="s">
        <v>7101</v>
      </c>
      <c r="L324" s="49" t="s">
        <v>6312</v>
      </c>
      <c r="M324" s="117" t="s">
        <v>6311</v>
      </c>
      <c r="N324" s="35" t="s">
        <v>364</v>
      </c>
      <c r="O324" s="240" t="s">
        <v>6389</v>
      </c>
      <c r="P324" s="216" t="s">
        <v>1969</v>
      </c>
      <c r="Q324" s="443">
        <v>0</v>
      </c>
      <c r="R324" s="47"/>
      <c r="S324" s="36">
        <v>0</v>
      </c>
      <c r="T324" s="35"/>
      <c r="U324" s="34"/>
      <c r="V324" s="82">
        <v>0</v>
      </c>
      <c r="W324" s="55" t="s">
        <v>2689</v>
      </c>
      <c r="X324" s="55" t="s">
        <v>1897</v>
      </c>
      <c r="Y324" s="157">
        <v>0</v>
      </c>
      <c r="Z324" s="57" t="s">
        <v>1746</v>
      </c>
      <c r="AA324" s="55" t="s">
        <v>6987</v>
      </c>
      <c r="AB324" s="55">
        <v>30</v>
      </c>
      <c r="AC324" s="55" t="s">
        <v>2012</v>
      </c>
      <c r="AD324" s="89" t="s">
        <v>2603</v>
      </c>
      <c r="AE324" s="243">
        <v>17000</v>
      </c>
      <c r="AF324" s="157" t="s">
        <v>3901</v>
      </c>
      <c r="AG324" s="89" t="s">
        <v>7102</v>
      </c>
      <c r="AH324" s="58" t="s">
        <v>7103</v>
      </c>
      <c r="AI324" s="58" t="s">
        <v>7104</v>
      </c>
      <c r="AJ324" s="59" t="s">
        <v>353</v>
      </c>
      <c r="AK324" s="56">
        <v>25.974649166666666</v>
      </c>
      <c r="AL324" s="56">
        <v>-81.730160555555557</v>
      </c>
      <c r="AM324" s="60">
        <v>18.537899999838032</v>
      </c>
      <c r="AN324" s="60">
        <v>8.927745625359325</v>
      </c>
      <c r="AO324" s="60">
        <v>20.575674432570064</v>
      </c>
    </row>
    <row r="325" spans="1:41" s="290" customFormat="1" ht="25.5" x14ac:dyDescent="0.2">
      <c r="A325" s="45" t="s">
        <v>30</v>
      </c>
      <c r="B325" s="42" t="s">
        <v>3200</v>
      </c>
      <c r="C325" s="46" t="s">
        <v>473</v>
      </c>
      <c r="D325" s="35" t="s">
        <v>8506</v>
      </c>
      <c r="E325" s="34">
        <v>46118</v>
      </c>
      <c r="F325" s="347" t="s">
        <v>1973</v>
      </c>
      <c r="G325" s="347" t="s">
        <v>152</v>
      </c>
      <c r="H325" s="344">
        <v>25.974699999999999</v>
      </c>
      <c r="I325" s="344">
        <v>-81.730133333333328</v>
      </c>
      <c r="J325" s="56" t="s">
        <v>7100</v>
      </c>
      <c r="K325" s="56" t="s">
        <v>7101</v>
      </c>
      <c r="L325" s="49" t="s">
        <v>6312</v>
      </c>
      <c r="M325" s="117" t="s">
        <v>6311</v>
      </c>
      <c r="N325" s="35" t="s">
        <v>364</v>
      </c>
      <c r="O325" s="240" t="s">
        <v>8544</v>
      </c>
      <c r="P325" s="216" t="s">
        <v>1969</v>
      </c>
      <c r="Q325" s="443">
        <v>0</v>
      </c>
      <c r="R325" s="47"/>
      <c r="S325" s="36">
        <v>0</v>
      </c>
      <c r="T325" s="35"/>
      <c r="U325" s="34"/>
      <c r="V325" s="82">
        <v>0</v>
      </c>
      <c r="W325" s="55" t="s">
        <v>2689</v>
      </c>
      <c r="X325" s="55" t="s">
        <v>1897</v>
      </c>
      <c r="Y325" s="157">
        <v>0</v>
      </c>
      <c r="Z325" s="57" t="s">
        <v>1746</v>
      </c>
      <c r="AA325" s="55" t="s">
        <v>6987</v>
      </c>
      <c r="AB325" s="55">
        <v>30</v>
      </c>
      <c r="AC325" s="55" t="s">
        <v>2012</v>
      </c>
      <c r="AD325" s="89" t="s">
        <v>2603</v>
      </c>
      <c r="AE325" s="243">
        <v>17000</v>
      </c>
      <c r="AF325" s="157" t="s">
        <v>3901</v>
      </c>
      <c r="AG325" s="89" t="s">
        <v>7102</v>
      </c>
      <c r="AH325" s="58" t="s">
        <v>7103</v>
      </c>
      <c r="AI325" s="58" t="s">
        <v>7104</v>
      </c>
      <c r="AJ325" s="59" t="s">
        <v>353</v>
      </c>
      <c r="AK325" s="56">
        <v>25.974649166666666</v>
      </c>
      <c r="AL325" s="56">
        <v>-81.730160555555557</v>
      </c>
      <c r="AM325" s="60">
        <v>18.537899999838032</v>
      </c>
      <c r="AN325" s="60">
        <v>8.927745625359325</v>
      </c>
      <c r="AO325" s="60">
        <v>20.575674432570064</v>
      </c>
    </row>
    <row r="326" spans="1:41" s="290" customFormat="1" x14ac:dyDescent="0.2">
      <c r="A326" s="45" t="s">
        <v>31</v>
      </c>
      <c r="B326" s="42" t="s">
        <v>106</v>
      </c>
      <c r="C326" s="46"/>
      <c r="D326" s="35" t="s">
        <v>1119</v>
      </c>
      <c r="E326" s="34">
        <v>38869</v>
      </c>
      <c r="F326" s="347" t="s">
        <v>153</v>
      </c>
      <c r="G326" s="347" t="s">
        <v>154</v>
      </c>
      <c r="H326" s="344">
        <v>25.971616666666666</v>
      </c>
      <c r="I326" s="344">
        <v>-81.723933333333335</v>
      </c>
      <c r="J326" s="56" t="s">
        <v>8699</v>
      </c>
      <c r="K326" s="56" t="s">
        <v>7106</v>
      </c>
      <c r="L326" s="49" t="s">
        <v>1746</v>
      </c>
      <c r="M326" s="117"/>
      <c r="N326" s="35" t="s">
        <v>364</v>
      </c>
      <c r="O326" s="203" t="s">
        <v>1969</v>
      </c>
      <c r="P326" s="216" t="s">
        <v>1969</v>
      </c>
      <c r="Q326" s="443">
        <v>0</v>
      </c>
      <c r="R326" s="47"/>
      <c r="S326" s="36">
        <v>0</v>
      </c>
      <c r="T326" s="35"/>
      <c r="U326" s="34"/>
      <c r="V326" s="82">
        <v>0</v>
      </c>
      <c r="W326" s="55" t="s">
        <v>2689</v>
      </c>
      <c r="X326" s="55" t="s">
        <v>1897</v>
      </c>
      <c r="Y326" s="157">
        <v>0</v>
      </c>
      <c r="Z326" s="57" t="s">
        <v>1746</v>
      </c>
      <c r="AA326" s="55" t="s">
        <v>6987</v>
      </c>
      <c r="AB326" s="55">
        <v>31</v>
      </c>
      <c r="AC326" s="55" t="s">
        <v>2012</v>
      </c>
      <c r="AD326" s="89" t="s">
        <v>2603</v>
      </c>
      <c r="AE326" s="243">
        <v>17005</v>
      </c>
      <c r="AF326" s="157" t="s">
        <v>3901</v>
      </c>
      <c r="AG326" s="89" t="s">
        <v>7107</v>
      </c>
      <c r="AH326" s="58" t="s">
        <v>7108</v>
      </c>
      <c r="AI326" s="58" t="s">
        <v>154</v>
      </c>
      <c r="AJ326" s="59" t="s">
        <v>354</v>
      </c>
      <c r="AK326" s="56">
        <v>25.971595555555556</v>
      </c>
      <c r="AL326" s="56">
        <v>-81.723928611111106</v>
      </c>
      <c r="AM326" s="60">
        <v>7.6987999995645851</v>
      </c>
      <c r="AN326" s="60">
        <v>-1.5486905695666437</v>
      </c>
      <c r="AO326" s="60">
        <v>7.8530225972908232</v>
      </c>
    </row>
    <row r="327" spans="1:41" s="290" customFormat="1" x14ac:dyDescent="0.2">
      <c r="A327" s="45" t="s">
        <v>31</v>
      </c>
      <c r="B327" s="42" t="s">
        <v>106</v>
      </c>
      <c r="C327" s="46"/>
      <c r="D327" s="35" t="s">
        <v>424</v>
      </c>
      <c r="E327" s="34">
        <v>42497</v>
      </c>
      <c r="F327" s="347" t="s">
        <v>501</v>
      </c>
      <c r="G327" s="347" t="s">
        <v>502</v>
      </c>
      <c r="H327" s="344">
        <v>25.971550000000001</v>
      </c>
      <c r="I327" s="344">
        <v>-81.723983333333337</v>
      </c>
      <c r="J327" s="56" t="s">
        <v>8700</v>
      </c>
      <c r="K327" s="56" t="s">
        <v>8701</v>
      </c>
      <c r="L327" s="49" t="s">
        <v>1746</v>
      </c>
      <c r="M327" s="117"/>
      <c r="N327" s="35" t="s">
        <v>364</v>
      </c>
      <c r="O327" s="203" t="s">
        <v>1969</v>
      </c>
      <c r="P327" s="216" t="s">
        <v>1969</v>
      </c>
      <c r="Q327" s="443">
        <v>0</v>
      </c>
      <c r="R327" s="47"/>
      <c r="S327" s="36">
        <v>0</v>
      </c>
      <c r="T327" s="35"/>
      <c r="U327" s="34"/>
      <c r="V327" s="82">
        <v>0</v>
      </c>
      <c r="W327" s="55" t="s">
        <v>2689</v>
      </c>
      <c r="X327" s="55" t="s">
        <v>1897</v>
      </c>
      <c r="Y327" s="157">
        <v>0</v>
      </c>
      <c r="Z327" s="57" t="s">
        <v>1746</v>
      </c>
      <c r="AA327" s="55" t="s">
        <v>6987</v>
      </c>
      <c r="AB327" s="55">
        <v>31</v>
      </c>
      <c r="AC327" s="55" t="s">
        <v>2012</v>
      </c>
      <c r="AD327" s="89" t="s">
        <v>2603</v>
      </c>
      <c r="AE327" s="243">
        <v>17005</v>
      </c>
      <c r="AF327" s="157" t="s">
        <v>3901</v>
      </c>
      <c r="AG327" s="89" t="s">
        <v>7107</v>
      </c>
      <c r="AH327" s="58" t="s">
        <v>7108</v>
      </c>
      <c r="AI327" s="58" t="s">
        <v>154</v>
      </c>
      <c r="AJ327" s="59" t="s">
        <v>354</v>
      </c>
      <c r="AK327" s="56">
        <v>25.971595555555556</v>
      </c>
      <c r="AL327" s="56">
        <v>-81.723928611111106</v>
      </c>
      <c r="AM327" s="60">
        <v>-16.613199999946886</v>
      </c>
      <c r="AN327" s="60">
        <v>-17.94659069406822</v>
      </c>
      <c r="AO327" s="60">
        <v>24.45564417018393</v>
      </c>
    </row>
    <row r="328" spans="1:41" s="290" customFormat="1" x14ac:dyDescent="0.2">
      <c r="A328" s="45" t="s">
        <v>31</v>
      </c>
      <c r="B328" s="42" t="s">
        <v>106</v>
      </c>
      <c r="C328" s="46"/>
      <c r="D328" s="35" t="s">
        <v>424</v>
      </c>
      <c r="E328" s="34">
        <v>42852</v>
      </c>
      <c r="F328" s="347" t="s">
        <v>153</v>
      </c>
      <c r="G328" s="347" t="s">
        <v>974</v>
      </c>
      <c r="H328" s="344">
        <v>25.971616666666666</v>
      </c>
      <c r="I328" s="344">
        <v>-81.7239</v>
      </c>
      <c r="J328" s="56" t="s">
        <v>8699</v>
      </c>
      <c r="K328" s="56" t="s">
        <v>8702</v>
      </c>
      <c r="L328" s="49" t="s">
        <v>1746</v>
      </c>
      <c r="M328" s="117"/>
      <c r="N328" s="35" t="s">
        <v>364</v>
      </c>
      <c r="O328" s="203" t="s">
        <v>1969</v>
      </c>
      <c r="P328" s="216" t="s">
        <v>1969</v>
      </c>
      <c r="Q328" s="443">
        <v>0</v>
      </c>
      <c r="R328" s="47"/>
      <c r="S328" s="36">
        <v>0</v>
      </c>
      <c r="T328" s="35"/>
      <c r="U328" s="34"/>
      <c r="V328" s="82">
        <v>0</v>
      </c>
      <c r="W328" s="55" t="s">
        <v>2689</v>
      </c>
      <c r="X328" s="55" t="s">
        <v>1897</v>
      </c>
      <c r="Y328" s="157">
        <v>0</v>
      </c>
      <c r="Z328" s="57" t="s">
        <v>1746</v>
      </c>
      <c r="AA328" s="55" t="s">
        <v>6987</v>
      </c>
      <c r="AB328" s="55">
        <v>31</v>
      </c>
      <c r="AC328" s="55" t="s">
        <v>2012</v>
      </c>
      <c r="AD328" s="89" t="s">
        <v>2603</v>
      </c>
      <c r="AE328" s="243">
        <v>17005</v>
      </c>
      <c r="AF328" s="157" t="s">
        <v>3901</v>
      </c>
      <c r="AG328" s="89" t="s">
        <v>7107</v>
      </c>
      <c r="AH328" s="58" t="s">
        <v>7108</v>
      </c>
      <c r="AI328" s="58" t="s">
        <v>154</v>
      </c>
      <c r="AJ328" s="59" t="s">
        <v>354</v>
      </c>
      <c r="AK328" s="56">
        <v>25.971595555555556</v>
      </c>
      <c r="AL328" s="56">
        <v>-81.723928611111106</v>
      </c>
      <c r="AM328" s="60">
        <v>7.6987999995645851</v>
      </c>
      <c r="AN328" s="60">
        <v>9.3832428467677413</v>
      </c>
      <c r="AO328" s="60">
        <v>12.137411905126795</v>
      </c>
    </row>
    <row r="329" spans="1:41" s="290" customFormat="1" x14ac:dyDescent="0.2">
      <c r="A329" s="45" t="s">
        <v>31</v>
      </c>
      <c r="B329" s="42" t="s">
        <v>106</v>
      </c>
      <c r="C329" s="46"/>
      <c r="D329" s="35" t="s">
        <v>424</v>
      </c>
      <c r="E329" s="34">
        <v>43124</v>
      </c>
      <c r="F329" s="347" t="s">
        <v>1974</v>
      </c>
      <c r="G329" s="347" t="s">
        <v>154</v>
      </c>
      <c r="H329" s="344">
        <v>25.971583333333335</v>
      </c>
      <c r="I329" s="344">
        <v>-81.723933333333335</v>
      </c>
      <c r="J329" s="56" t="s">
        <v>8703</v>
      </c>
      <c r="K329" s="56" t="s">
        <v>7106</v>
      </c>
      <c r="L329" s="49" t="s">
        <v>1746</v>
      </c>
      <c r="M329" s="117"/>
      <c r="N329" s="35" t="s">
        <v>364</v>
      </c>
      <c r="O329" s="203" t="s">
        <v>1969</v>
      </c>
      <c r="P329" s="216">
        <v>0</v>
      </c>
      <c r="Q329" s="443">
        <v>0</v>
      </c>
      <c r="R329" s="47"/>
      <c r="S329" s="36">
        <v>0</v>
      </c>
      <c r="T329" s="35"/>
      <c r="U329" s="34"/>
      <c r="V329" s="82">
        <v>0</v>
      </c>
      <c r="W329" s="55" t="s">
        <v>2689</v>
      </c>
      <c r="X329" s="55" t="s">
        <v>1897</v>
      </c>
      <c r="Y329" s="157">
        <v>0</v>
      </c>
      <c r="Z329" s="57" t="s">
        <v>1746</v>
      </c>
      <c r="AA329" s="55" t="s">
        <v>6987</v>
      </c>
      <c r="AB329" s="55">
        <v>31</v>
      </c>
      <c r="AC329" s="55" t="s">
        <v>2012</v>
      </c>
      <c r="AD329" s="89" t="s">
        <v>2603</v>
      </c>
      <c r="AE329" s="243">
        <v>17005</v>
      </c>
      <c r="AF329" s="157" t="s">
        <v>3901</v>
      </c>
      <c r="AG329" s="89" t="s">
        <v>7107</v>
      </c>
      <c r="AH329" s="58" t="s">
        <v>7108</v>
      </c>
      <c r="AI329" s="58" t="s">
        <v>154</v>
      </c>
      <c r="AJ329" s="59" t="s">
        <v>354</v>
      </c>
      <c r="AK329" s="56">
        <v>25.971595555555556</v>
      </c>
      <c r="AL329" s="56">
        <v>-81.723928611111106</v>
      </c>
      <c r="AM329" s="60">
        <v>-4.4571999995433487</v>
      </c>
      <c r="AN329" s="60">
        <v>-1.5486905695666437</v>
      </c>
      <c r="AO329" s="60">
        <v>4.7185881698018406</v>
      </c>
    </row>
    <row r="330" spans="1:41" s="290" customFormat="1" x14ac:dyDescent="0.2">
      <c r="A330" s="45" t="s">
        <v>31</v>
      </c>
      <c r="B330" s="42" t="s">
        <v>106</v>
      </c>
      <c r="C330" s="46"/>
      <c r="D330" s="35" t="s">
        <v>424</v>
      </c>
      <c r="E330" s="34">
        <v>43441</v>
      </c>
      <c r="F330" s="347" t="s">
        <v>2392</v>
      </c>
      <c r="G330" s="347" t="s">
        <v>154</v>
      </c>
      <c r="H330" s="344">
        <v>25.971566666666668</v>
      </c>
      <c r="I330" s="344">
        <v>-81.723933333333335</v>
      </c>
      <c r="J330" s="56" t="s">
        <v>7105</v>
      </c>
      <c r="K330" s="56" t="s">
        <v>7106</v>
      </c>
      <c r="L330" s="49" t="s">
        <v>2068</v>
      </c>
      <c r="M330" s="117"/>
      <c r="N330" s="35" t="s">
        <v>364</v>
      </c>
      <c r="O330" s="203" t="s">
        <v>1969</v>
      </c>
      <c r="P330" s="216">
        <v>0</v>
      </c>
      <c r="Q330" s="443">
        <v>0</v>
      </c>
      <c r="R330" s="47"/>
      <c r="S330" s="36">
        <v>0</v>
      </c>
      <c r="T330" s="35"/>
      <c r="U330" s="34"/>
      <c r="V330" s="82">
        <v>0</v>
      </c>
      <c r="W330" s="55" t="s">
        <v>2689</v>
      </c>
      <c r="X330" s="55" t="s">
        <v>1897</v>
      </c>
      <c r="Y330" s="157">
        <v>0</v>
      </c>
      <c r="Z330" s="57" t="s">
        <v>1746</v>
      </c>
      <c r="AA330" s="55" t="s">
        <v>6987</v>
      </c>
      <c r="AB330" s="55">
        <v>31</v>
      </c>
      <c r="AC330" s="55" t="s">
        <v>2012</v>
      </c>
      <c r="AD330" s="89" t="s">
        <v>2603</v>
      </c>
      <c r="AE330" s="243">
        <v>17005</v>
      </c>
      <c r="AF330" s="157" t="s">
        <v>3901</v>
      </c>
      <c r="AG330" s="89" t="s">
        <v>7107</v>
      </c>
      <c r="AH330" s="58" t="s">
        <v>7108</v>
      </c>
      <c r="AI330" s="58" t="s">
        <v>154</v>
      </c>
      <c r="AJ330" s="59" t="s">
        <v>354</v>
      </c>
      <c r="AK330" s="56">
        <v>25.971595555555556</v>
      </c>
      <c r="AL330" s="56">
        <v>-81.723928611111106</v>
      </c>
      <c r="AM330" s="60">
        <v>-10.535199999745117</v>
      </c>
      <c r="AN330" s="60">
        <v>-1.5486905695666437</v>
      </c>
      <c r="AO330" s="60">
        <v>10.648421550393945</v>
      </c>
    </row>
    <row r="331" spans="1:41" s="290" customFormat="1" x14ac:dyDescent="0.2">
      <c r="A331" s="45" t="s">
        <v>31</v>
      </c>
      <c r="B331" s="42" t="s">
        <v>106</v>
      </c>
      <c r="C331" s="46"/>
      <c r="D331" s="35" t="s">
        <v>2865</v>
      </c>
      <c r="E331" s="34">
        <v>43854</v>
      </c>
      <c r="F331" s="347" t="s">
        <v>2392</v>
      </c>
      <c r="G331" s="347" t="s">
        <v>154</v>
      </c>
      <c r="H331" s="344">
        <v>25.971566666666668</v>
      </c>
      <c r="I331" s="344">
        <v>-81.723933333333335</v>
      </c>
      <c r="J331" s="56" t="s">
        <v>7105</v>
      </c>
      <c r="K331" s="56" t="s">
        <v>7106</v>
      </c>
      <c r="L331" s="49" t="s">
        <v>2068</v>
      </c>
      <c r="M331" s="117" t="s">
        <v>2834</v>
      </c>
      <c r="N331" s="35" t="s">
        <v>364</v>
      </c>
      <c r="O331" s="203" t="s">
        <v>1969</v>
      </c>
      <c r="P331" s="216" t="s">
        <v>1969</v>
      </c>
      <c r="Q331" s="443">
        <v>0</v>
      </c>
      <c r="R331" s="47"/>
      <c r="S331" s="36">
        <v>0</v>
      </c>
      <c r="T331" s="35"/>
      <c r="U331" s="34"/>
      <c r="V331" s="82">
        <v>0</v>
      </c>
      <c r="W331" s="55" t="s">
        <v>2689</v>
      </c>
      <c r="X331" s="55" t="s">
        <v>1897</v>
      </c>
      <c r="Y331" s="157">
        <v>0</v>
      </c>
      <c r="Z331" s="57" t="s">
        <v>1746</v>
      </c>
      <c r="AA331" s="55" t="s">
        <v>6987</v>
      </c>
      <c r="AB331" s="55">
        <v>31</v>
      </c>
      <c r="AC331" s="55" t="s">
        <v>2012</v>
      </c>
      <c r="AD331" s="89" t="s">
        <v>2603</v>
      </c>
      <c r="AE331" s="243">
        <v>17005</v>
      </c>
      <c r="AF331" s="157" t="s">
        <v>3901</v>
      </c>
      <c r="AG331" s="89" t="s">
        <v>7107</v>
      </c>
      <c r="AH331" s="58" t="s">
        <v>7108</v>
      </c>
      <c r="AI331" s="58" t="s">
        <v>154</v>
      </c>
      <c r="AJ331" s="59" t="s">
        <v>354</v>
      </c>
      <c r="AK331" s="56">
        <v>25.971595555555556</v>
      </c>
      <c r="AL331" s="56">
        <v>-81.723928611111106</v>
      </c>
      <c r="AM331" s="60">
        <v>-10.535199999745117</v>
      </c>
      <c r="AN331" s="60">
        <v>-1.5486905695666437</v>
      </c>
      <c r="AO331" s="60">
        <v>10.648421550393945</v>
      </c>
    </row>
    <row r="332" spans="1:41" s="290" customFormat="1" x14ac:dyDescent="0.2">
      <c r="A332" s="45" t="s">
        <v>31</v>
      </c>
      <c r="B332" s="42" t="s">
        <v>106</v>
      </c>
      <c r="C332" s="46"/>
      <c r="D332" s="35" t="s">
        <v>2844</v>
      </c>
      <c r="E332" s="34">
        <v>44256</v>
      </c>
      <c r="F332" s="347" t="s">
        <v>2392</v>
      </c>
      <c r="G332" s="347" t="s">
        <v>154</v>
      </c>
      <c r="H332" s="344">
        <v>25.971566666666668</v>
      </c>
      <c r="I332" s="344">
        <v>-81.723933333333335</v>
      </c>
      <c r="J332" s="56" t="s">
        <v>7105</v>
      </c>
      <c r="K332" s="56" t="s">
        <v>7106</v>
      </c>
      <c r="L332" s="49" t="s">
        <v>2068</v>
      </c>
      <c r="M332" s="117" t="s">
        <v>2834</v>
      </c>
      <c r="N332" s="35" t="s">
        <v>364</v>
      </c>
      <c r="O332" s="240" t="s">
        <v>3581</v>
      </c>
      <c r="P332" s="216">
        <v>0</v>
      </c>
      <c r="Q332" s="443">
        <v>0</v>
      </c>
      <c r="R332" s="47"/>
      <c r="S332" s="36">
        <v>0</v>
      </c>
      <c r="T332" s="35"/>
      <c r="U332" s="34"/>
      <c r="V332" s="82">
        <v>0</v>
      </c>
      <c r="W332" s="55" t="s">
        <v>2689</v>
      </c>
      <c r="X332" s="55" t="s">
        <v>1897</v>
      </c>
      <c r="Y332" s="157">
        <v>0</v>
      </c>
      <c r="Z332" s="57" t="s">
        <v>1746</v>
      </c>
      <c r="AA332" s="55" t="s">
        <v>6987</v>
      </c>
      <c r="AB332" s="55">
        <v>31</v>
      </c>
      <c r="AC332" s="55" t="s">
        <v>2012</v>
      </c>
      <c r="AD332" s="89" t="s">
        <v>2603</v>
      </c>
      <c r="AE332" s="243">
        <v>17005</v>
      </c>
      <c r="AF332" s="157" t="s">
        <v>3901</v>
      </c>
      <c r="AG332" s="89" t="s">
        <v>7107</v>
      </c>
      <c r="AH332" s="58" t="s">
        <v>7108</v>
      </c>
      <c r="AI332" s="58" t="s">
        <v>154</v>
      </c>
      <c r="AJ332" s="59" t="s">
        <v>354</v>
      </c>
      <c r="AK332" s="56">
        <v>25.971595555555556</v>
      </c>
      <c r="AL332" s="56">
        <v>-81.723928611111106</v>
      </c>
      <c r="AM332" s="60">
        <v>-10.535199999745117</v>
      </c>
      <c r="AN332" s="60">
        <v>-1.5486905695666437</v>
      </c>
      <c r="AO332" s="60">
        <v>10.648421550393945</v>
      </c>
    </row>
    <row r="333" spans="1:41" s="290" customFormat="1" x14ac:dyDescent="0.2">
      <c r="A333" s="45" t="s">
        <v>31</v>
      </c>
      <c r="B333" s="42" t="s">
        <v>106</v>
      </c>
      <c r="C333" s="46"/>
      <c r="D333" s="35" t="s">
        <v>4327</v>
      </c>
      <c r="E333" s="34">
        <v>44617</v>
      </c>
      <c r="F333" s="347" t="s">
        <v>2392</v>
      </c>
      <c r="G333" s="347" t="s">
        <v>154</v>
      </c>
      <c r="H333" s="344">
        <v>25.971566666666668</v>
      </c>
      <c r="I333" s="344">
        <v>-81.723933333333335</v>
      </c>
      <c r="J333" s="56" t="s">
        <v>7105</v>
      </c>
      <c r="K333" s="56" t="s">
        <v>7106</v>
      </c>
      <c r="L333" s="49" t="s">
        <v>4361</v>
      </c>
      <c r="M333" s="117" t="s">
        <v>2834</v>
      </c>
      <c r="N333" s="35" t="s">
        <v>364</v>
      </c>
      <c r="O333" s="240" t="s">
        <v>4362</v>
      </c>
      <c r="P333" s="216" t="s">
        <v>1969</v>
      </c>
      <c r="Q333" s="443">
        <v>0</v>
      </c>
      <c r="R333" s="47"/>
      <c r="S333" s="36">
        <v>0</v>
      </c>
      <c r="T333" s="35"/>
      <c r="U333" s="34"/>
      <c r="V333" s="82">
        <v>0</v>
      </c>
      <c r="W333" s="55" t="s">
        <v>2689</v>
      </c>
      <c r="X333" s="55" t="s">
        <v>1897</v>
      </c>
      <c r="Y333" s="157">
        <v>0</v>
      </c>
      <c r="Z333" s="57" t="s">
        <v>1746</v>
      </c>
      <c r="AA333" s="55" t="s">
        <v>6987</v>
      </c>
      <c r="AB333" s="55">
        <v>31</v>
      </c>
      <c r="AC333" s="55" t="s">
        <v>2012</v>
      </c>
      <c r="AD333" s="89" t="s">
        <v>2603</v>
      </c>
      <c r="AE333" s="243">
        <v>17005</v>
      </c>
      <c r="AF333" s="157" t="s">
        <v>3901</v>
      </c>
      <c r="AG333" s="89" t="s">
        <v>7107</v>
      </c>
      <c r="AH333" s="58" t="s">
        <v>7108</v>
      </c>
      <c r="AI333" s="58" t="s">
        <v>154</v>
      </c>
      <c r="AJ333" s="59" t="s">
        <v>354</v>
      </c>
      <c r="AK333" s="56">
        <v>25.971595555555556</v>
      </c>
      <c r="AL333" s="56">
        <v>-81.723928611111106</v>
      </c>
      <c r="AM333" s="60">
        <v>-10.535199999745117</v>
      </c>
      <c r="AN333" s="60">
        <v>-1.5486905695666437</v>
      </c>
      <c r="AO333" s="60">
        <v>10.648421550393945</v>
      </c>
    </row>
    <row r="334" spans="1:41" s="290" customFormat="1" x14ac:dyDescent="0.2">
      <c r="A334" s="45" t="s">
        <v>31</v>
      </c>
      <c r="B334" s="42" t="s">
        <v>106</v>
      </c>
      <c r="C334" s="46"/>
      <c r="D334" s="35" t="s">
        <v>5508</v>
      </c>
      <c r="E334" s="34">
        <v>45332</v>
      </c>
      <c r="F334" s="347" t="s">
        <v>2392</v>
      </c>
      <c r="G334" s="347" t="s">
        <v>154</v>
      </c>
      <c r="H334" s="344">
        <v>25.971566666666668</v>
      </c>
      <c r="I334" s="344">
        <v>-81.723933333333335</v>
      </c>
      <c r="J334" s="56" t="s">
        <v>7105</v>
      </c>
      <c r="K334" s="56" t="s">
        <v>7106</v>
      </c>
      <c r="L334" s="49" t="s">
        <v>4361</v>
      </c>
      <c r="M334" s="117" t="s">
        <v>2834</v>
      </c>
      <c r="N334" s="35" t="s">
        <v>364</v>
      </c>
      <c r="O334" s="240" t="s">
        <v>5557</v>
      </c>
      <c r="P334" s="216" t="s">
        <v>1969</v>
      </c>
      <c r="Q334" s="443">
        <v>0</v>
      </c>
      <c r="R334" s="47"/>
      <c r="S334" s="36">
        <v>0</v>
      </c>
      <c r="T334" s="35"/>
      <c r="U334" s="34"/>
      <c r="V334" s="82">
        <v>0</v>
      </c>
      <c r="W334" s="55" t="s">
        <v>2689</v>
      </c>
      <c r="X334" s="55" t="s">
        <v>1897</v>
      </c>
      <c r="Y334" s="157">
        <v>0</v>
      </c>
      <c r="Z334" s="57" t="s">
        <v>1746</v>
      </c>
      <c r="AA334" s="55" t="s">
        <v>6987</v>
      </c>
      <c r="AB334" s="55">
        <v>31</v>
      </c>
      <c r="AC334" s="55" t="s">
        <v>2012</v>
      </c>
      <c r="AD334" s="89" t="s">
        <v>2603</v>
      </c>
      <c r="AE334" s="243">
        <v>17005</v>
      </c>
      <c r="AF334" s="157" t="s">
        <v>3901</v>
      </c>
      <c r="AG334" s="89" t="s">
        <v>7107</v>
      </c>
      <c r="AH334" s="58" t="s">
        <v>7108</v>
      </c>
      <c r="AI334" s="58" t="s">
        <v>154</v>
      </c>
      <c r="AJ334" s="59" t="s">
        <v>354</v>
      </c>
      <c r="AK334" s="56">
        <v>25.971595555555556</v>
      </c>
      <c r="AL334" s="56">
        <v>-81.723928611111106</v>
      </c>
      <c r="AM334" s="60">
        <v>-10.535199999745117</v>
      </c>
      <c r="AN334" s="60">
        <v>-1.5486905695666437</v>
      </c>
      <c r="AO334" s="60">
        <v>10.648421550393945</v>
      </c>
    </row>
    <row r="335" spans="1:41" s="290" customFormat="1" x14ac:dyDescent="0.2">
      <c r="A335" s="45" t="s">
        <v>31</v>
      </c>
      <c r="B335" s="42" t="s">
        <v>106</v>
      </c>
      <c r="C335" s="46"/>
      <c r="D335" s="35" t="s">
        <v>6273</v>
      </c>
      <c r="E335" s="34">
        <v>45746</v>
      </c>
      <c r="F335" s="347" t="s">
        <v>2392</v>
      </c>
      <c r="G335" s="347" t="s">
        <v>154</v>
      </c>
      <c r="H335" s="344">
        <v>25.971566666666668</v>
      </c>
      <c r="I335" s="344">
        <v>-81.723933333333335</v>
      </c>
      <c r="J335" s="56" t="s">
        <v>7105</v>
      </c>
      <c r="K335" s="56" t="s">
        <v>7106</v>
      </c>
      <c r="L335" s="49" t="s">
        <v>4361</v>
      </c>
      <c r="M335" s="117" t="s">
        <v>2834</v>
      </c>
      <c r="N335" s="35" t="s">
        <v>364</v>
      </c>
      <c r="O335" s="240" t="s">
        <v>6390</v>
      </c>
      <c r="P335" s="216" t="s">
        <v>1969</v>
      </c>
      <c r="Q335" s="443">
        <v>0</v>
      </c>
      <c r="R335" s="47"/>
      <c r="S335" s="36">
        <v>0</v>
      </c>
      <c r="T335" s="35"/>
      <c r="U335" s="34"/>
      <c r="V335" s="82">
        <v>0</v>
      </c>
      <c r="W335" s="55" t="s">
        <v>2689</v>
      </c>
      <c r="X335" s="55" t="s">
        <v>1897</v>
      </c>
      <c r="Y335" s="157">
        <v>0</v>
      </c>
      <c r="Z335" s="57" t="s">
        <v>1746</v>
      </c>
      <c r="AA335" s="55" t="s">
        <v>6987</v>
      </c>
      <c r="AB335" s="55">
        <v>31</v>
      </c>
      <c r="AC335" s="55" t="s">
        <v>2012</v>
      </c>
      <c r="AD335" s="89" t="s">
        <v>2603</v>
      </c>
      <c r="AE335" s="243">
        <v>17005</v>
      </c>
      <c r="AF335" s="157" t="s">
        <v>3901</v>
      </c>
      <c r="AG335" s="89" t="s">
        <v>7107</v>
      </c>
      <c r="AH335" s="58" t="s">
        <v>7108</v>
      </c>
      <c r="AI335" s="58" t="s">
        <v>154</v>
      </c>
      <c r="AJ335" s="59" t="s">
        <v>354</v>
      </c>
      <c r="AK335" s="56">
        <v>25.971595555555556</v>
      </c>
      <c r="AL335" s="56">
        <v>-81.723928611111106</v>
      </c>
      <c r="AM335" s="60">
        <v>-10.535199999745117</v>
      </c>
      <c r="AN335" s="60">
        <v>-1.5486905695666437</v>
      </c>
      <c r="AO335" s="60">
        <v>10.648421550393945</v>
      </c>
    </row>
    <row r="336" spans="1:41" s="290" customFormat="1" x14ac:dyDescent="0.2">
      <c r="A336" s="45" t="s">
        <v>31</v>
      </c>
      <c r="B336" s="42" t="s">
        <v>106</v>
      </c>
      <c r="C336" s="46" t="s">
        <v>473</v>
      </c>
      <c r="D336" s="35" t="s">
        <v>8506</v>
      </c>
      <c r="E336" s="34">
        <v>46118</v>
      </c>
      <c r="F336" s="347" t="s">
        <v>2392</v>
      </c>
      <c r="G336" s="347" t="s">
        <v>154</v>
      </c>
      <c r="H336" s="344">
        <v>25.971566666666668</v>
      </c>
      <c r="I336" s="344">
        <v>-81.723933333333335</v>
      </c>
      <c r="J336" s="56" t="s">
        <v>7105</v>
      </c>
      <c r="K336" s="56" t="s">
        <v>7106</v>
      </c>
      <c r="L336" s="49" t="s">
        <v>4361</v>
      </c>
      <c r="M336" s="117" t="s">
        <v>2834</v>
      </c>
      <c r="N336" s="35" t="s">
        <v>364</v>
      </c>
      <c r="O336" s="240" t="s">
        <v>8545</v>
      </c>
      <c r="P336" s="216" t="s">
        <v>1969</v>
      </c>
      <c r="Q336" s="443">
        <v>0</v>
      </c>
      <c r="R336" s="47"/>
      <c r="S336" s="36">
        <v>0</v>
      </c>
      <c r="T336" s="35"/>
      <c r="U336" s="34"/>
      <c r="V336" s="82">
        <v>0</v>
      </c>
      <c r="W336" s="55" t="s">
        <v>2689</v>
      </c>
      <c r="X336" s="55" t="s">
        <v>1897</v>
      </c>
      <c r="Y336" s="157">
        <v>0</v>
      </c>
      <c r="Z336" s="57" t="s">
        <v>1746</v>
      </c>
      <c r="AA336" s="55" t="s">
        <v>6987</v>
      </c>
      <c r="AB336" s="55">
        <v>31</v>
      </c>
      <c r="AC336" s="55" t="s">
        <v>2012</v>
      </c>
      <c r="AD336" s="89" t="s">
        <v>2603</v>
      </c>
      <c r="AE336" s="243">
        <v>17005</v>
      </c>
      <c r="AF336" s="157" t="s">
        <v>3901</v>
      </c>
      <c r="AG336" s="89" t="s">
        <v>7107</v>
      </c>
      <c r="AH336" s="58" t="s">
        <v>7108</v>
      </c>
      <c r="AI336" s="58" t="s">
        <v>154</v>
      </c>
      <c r="AJ336" s="59" t="s">
        <v>354</v>
      </c>
      <c r="AK336" s="56">
        <v>25.971595555555556</v>
      </c>
      <c r="AL336" s="56">
        <v>-81.723928611111106</v>
      </c>
      <c r="AM336" s="60">
        <v>-10.535199999745117</v>
      </c>
      <c r="AN336" s="60">
        <v>-1.5486905695666437</v>
      </c>
      <c r="AO336" s="60">
        <v>10.648421550393945</v>
      </c>
    </row>
    <row r="337" spans="1:41" s="290" customFormat="1" x14ac:dyDescent="0.2">
      <c r="A337" s="45" t="s">
        <v>32</v>
      </c>
      <c r="B337" s="42" t="s">
        <v>1905</v>
      </c>
      <c r="C337" s="46"/>
      <c r="D337" s="35" t="s">
        <v>1119</v>
      </c>
      <c r="E337" s="34">
        <v>38869</v>
      </c>
      <c r="F337" s="347" t="s">
        <v>420</v>
      </c>
      <c r="G337" s="347" t="s">
        <v>421</v>
      </c>
      <c r="H337" s="344">
        <v>25.969216666666668</v>
      </c>
      <c r="I337" s="344">
        <v>-81.72408333333334</v>
      </c>
      <c r="J337" s="56" t="s">
        <v>8704</v>
      </c>
      <c r="K337" s="56" t="s">
        <v>8705</v>
      </c>
      <c r="L337" s="49" t="s">
        <v>1746</v>
      </c>
      <c r="M337" s="117"/>
      <c r="N337" s="35" t="s">
        <v>364</v>
      </c>
      <c r="O337" s="203" t="s">
        <v>1969</v>
      </c>
      <c r="P337" s="216" t="s">
        <v>1969</v>
      </c>
      <c r="Q337" s="443">
        <v>0</v>
      </c>
      <c r="R337" s="47"/>
      <c r="S337" s="36">
        <v>0</v>
      </c>
      <c r="T337" s="35"/>
      <c r="U337" s="34"/>
      <c r="V337" s="82">
        <v>0</v>
      </c>
      <c r="W337" s="55" t="s">
        <v>2689</v>
      </c>
      <c r="X337" s="55" t="s">
        <v>1897</v>
      </c>
      <c r="Y337" s="157">
        <v>0</v>
      </c>
      <c r="Z337" s="57" t="s">
        <v>1746</v>
      </c>
      <c r="AA337" s="55" t="s">
        <v>6987</v>
      </c>
      <c r="AB337" s="55">
        <v>32</v>
      </c>
      <c r="AC337" s="55" t="s">
        <v>2012</v>
      </c>
      <c r="AD337" s="89" t="s">
        <v>2603</v>
      </c>
      <c r="AE337" s="243">
        <v>17050</v>
      </c>
      <c r="AF337" s="157" t="s">
        <v>3901</v>
      </c>
      <c r="AG337" s="89" t="s">
        <v>7111</v>
      </c>
      <c r="AH337" s="58" t="s">
        <v>155</v>
      </c>
      <c r="AI337" s="58" t="s">
        <v>421</v>
      </c>
      <c r="AJ337" s="59" t="s">
        <v>1195</v>
      </c>
      <c r="AK337" s="56">
        <v>25.969245555555556</v>
      </c>
      <c r="AL337" s="56">
        <v>-81.724078611111111</v>
      </c>
      <c r="AM337" s="60">
        <v>-10.535199999745117</v>
      </c>
      <c r="AN337" s="60">
        <v>-1.5486905695666437</v>
      </c>
      <c r="AO337" s="60">
        <v>10.648421550393945</v>
      </c>
    </row>
    <row r="338" spans="1:41" s="290" customFormat="1" x14ac:dyDescent="0.2">
      <c r="A338" s="45" t="s">
        <v>32</v>
      </c>
      <c r="B338" s="42" t="s">
        <v>1905</v>
      </c>
      <c r="C338" s="46"/>
      <c r="D338" s="35" t="s">
        <v>424</v>
      </c>
      <c r="E338" s="34">
        <v>42497</v>
      </c>
      <c r="F338" s="347" t="s">
        <v>503</v>
      </c>
      <c r="G338" s="347" t="s">
        <v>477</v>
      </c>
      <c r="H338" s="344">
        <v>25.969266666666666</v>
      </c>
      <c r="I338" s="344">
        <v>-81.724066666666673</v>
      </c>
      <c r="J338" s="56" t="s">
        <v>7109</v>
      </c>
      <c r="K338" s="56" t="s">
        <v>8706</v>
      </c>
      <c r="L338" s="49" t="s">
        <v>1746</v>
      </c>
      <c r="M338" s="117"/>
      <c r="N338" s="35" t="s">
        <v>364</v>
      </c>
      <c r="O338" s="203" t="s">
        <v>1969</v>
      </c>
      <c r="P338" s="216" t="s">
        <v>1969</v>
      </c>
      <c r="Q338" s="443">
        <v>0</v>
      </c>
      <c r="R338" s="47"/>
      <c r="S338" s="36">
        <v>0</v>
      </c>
      <c r="T338" s="35"/>
      <c r="U338" s="34"/>
      <c r="V338" s="82">
        <v>0</v>
      </c>
      <c r="W338" s="55" t="s">
        <v>2689</v>
      </c>
      <c r="X338" s="55" t="s">
        <v>1897</v>
      </c>
      <c r="Y338" s="157">
        <v>0</v>
      </c>
      <c r="Z338" s="57" t="s">
        <v>1746</v>
      </c>
      <c r="AA338" s="55" t="s">
        <v>6987</v>
      </c>
      <c r="AB338" s="55">
        <v>32</v>
      </c>
      <c r="AC338" s="55" t="s">
        <v>2012</v>
      </c>
      <c r="AD338" s="89" t="s">
        <v>2603</v>
      </c>
      <c r="AE338" s="243">
        <v>17050</v>
      </c>
      <c r="AF338" s="157" t="s">
        <v>3901</v>
      </c>
      <c r="AG338" s="89" t="s">
        <v>7111</v>
      </c>
      <c r="AH338" s="58" t="s">
        <v>155</v>
      </c>
      <c r="AI338" s="58" t="s">
        <v>421</v>
      </c>
      <c r="AJ338" s="59" t="s">
        <v>1195</v>
      </c>
      <c r="AK338" s="56">
        <v>25.969245555555556</v>
      </c>
      <c r="AL338" s="56">
        <v>-81.724078611111111</v>
      </c>
      <c r="AM338" s="60">
        <v>7.6987999995645851</v>
      </c>
      <c r="AN338" s="60">
        <v>3.917276138600549</v>
      </c>
      <c r="AO338" s="60">
        <v>8.6380885489409565</v>
      </c>
    </row>
    <row r="339" spans="1:41" s="290" customFormat="1" x14ac:dyDescent="0.2">
      <c r="A339" s="45" t="s">
        <v>32</v>
      </c>
      <c r="B339" s="42" t="s">
        <v>1905</v>
      </c>
      <c r="C339" s="46"/>
      <c r="D339" s="35" t="s">
        <v>424</v>
      </c>
      <c r="E339" s="34">
        <v>43124</v>
      </c>
      <c r="F339" s="347" t="s">
        <v>503</v>
      </c>
      <c r="G339" s="347" t="s">
        <v>477</v>
      </c>
      <c r="H339" s="344">
        <v>25.969266666666666</v>
      </c>
      <c r="I339" s="344">
        <v>-81.724066666666673</v>
      </c>
      <c r="J339" s="56" t="s">
        <v>7109</v>
      </c>
      <c r="K339" s="56" t="s">
        <v>8706</v>
      </c>
      <c r="L339" s="49" t="s">
        <v>1746</v>
      </c>
      <c r="M339" s="117"/>
      <c r="N339" s="35" t="s">
        <v>364</v>
      </c>
      <c r="O339" s="203" t="s">
        <v>1969</v>
      </c>
      <c r="P339" s="216" t="s">
        <v>1969</v>
      </c>
      <c r="Q339" s="443">
        <v>0</v>
      </c>
      <c r="R339" s="47"/>
      <c r="S339" s="36">
        <v>0</v>
      </c>
      <c r="T339" s="35"/>
      <c r="U339" s="34"/>
      <c r="V339" s="82">
        <v>0</v>
      </c>
      <c r="W339" s="55" t="s">
        <v>2689</v>
      </c>
      <c r="X339" s="55" t="s">
        <v>1897</v>
      </c>
      <c r="Y339" s="157">
        <v>0</v>
      </c>
      <c r="Z339" s="57" t="s">
        <v>1746</v>
      </c>
      <c r="AA339" s="55" t="s">
        <v>6987</v>
      </c>
      <c r="AB339" s="55">
        <v>32</v>
      </c>
      <c r="AC339" s="55" t="s">
        <v>2012</v>
      </c>
      <c r="AD339" s="89" t="s">
        <v>2603</v>
      </c>
      <c r="AE339" s="243">
        <v>17050</v>
      </c>
      <c r="AF339" s="157" t="s">
        <v>3901</v>
      </c>
      <c r="AG339" s="89" t="s">
        <v>7111</v>
      </c>
      <c r="AH339" s="58" t="s">
        <v>155</v>
      </c>
      <c r="AI339" s="58" t="s">
        <v>421</v>
      </c>
      <c r="AJ339" s="59" t="s">
        <v>1195</v>
      </c>
      <c r="AK339" s="56">
        <v>25.969245555555556</v>
      </c>
      <c r="AL339" s="56">
        <v>-81.724078611111111</v>
      </c>
      <c r="AM339" s="60">
        <v>7.6987999995645851</v>
      </c>
      <c r="AN339" s="60">
        <v>3.917276138600549</v>
      </c>
      <c r="AO339" s="60">
        <v>8.6380885489409565</v>
      </c>
    </row>
    <row r="340" spans="1:41" s="290" customFormat="1" x14ac:dyDescent="0.2">
      <c r="A340" s="45" t="s">
        <v>32</v>
      </c>
      <c r="B340" s="42" t="s">
        <v>1905</v>
      </c>
      <c r="C340" s="46"/>
      <c r="D340" s="35" t="s">
        <v>424</v>
      </c>
      <c r="E340" s="34">
        <v>43441</v>
      </c>
      <c r="F340" s="347" t="s">
        <v>503</v>
      </c>
      <c r="G340" s="347" t="s">
        <v>421</v>
      </c>
      <c r="H340" s="344">
        <v>25.969266666666666</v>
      </c>
      <c r="I340" s="344">
        <v>-81.72408333333334</v>
      </c>
      <c r="J340" s="56" t="s">
        <v>7109</v>
      </c>
      <c r="K340" s="56" t="s">
        <v>8705</v>
      </c>
      <c r="L340" s="49" t="s">
        <v>2068</v>
      </c>
      <c r="M340" s="117" t="s">
        <v>2833</v>
      </c>
      <c r="N340" s="35" t="s">
        <v>364</v>
      </c>
      <c r="O340" s="203" t="s">
        <v>1969</v>
      </c>
      <c r="P340" s="216" t="s">
        <v>1969</v>
      </c>
      <c r="Q340" s="443">
        <v>0</v>
      </c>
      <c r="R340" s="47"/>
      <c r="S340" s="36">
        <v>0</v>
      </c>
      <c r="T340" s="35"/>
      <c r="U340" s="34"/>
      <c r="V340" s="82">
        <v>0</v>
      </c>
      <c r="W340" s="55" t="s">
        <v>2689</v>
      </c>
      <c r="X340" s="55" t="s">
        <v>1897</v>
      </c>
      <c r="Y340" s="157">
        <v>0</v>
      </c>
      <c r="Z340" s="57" t="s">
        <v>1746</v>
      </c>
      <c r="AA340" s="55" t="s">
        <v>6987</v>
      </c>
      <c r="AB340" s="55">
        <v>32</v>
      </c>
      <c r="AC340" s="55" t="s">
        <v>2012</v>
      </c>
      <c r="AD340" s="89" t="s">
        <v>2603</v>
      </c>
      <c r="AE340" s="243">
        <v>17050</v>
      </c>
      <c r="AF340" s="157" t="s">
        <v>3901</v>
      </c>
      <c r="AG340" s="89" t="s">
        <v>7111</v>
      </c>
      <c r="AH340" s="58" t="s">
        <v>155</v>
      </c>
      <c r="AI340" s="58" t="s">
        <v>421</v>
      </c>
      <c r="AJ340" s="59" t="s">
        <v>1195</v>
      </c>
      <c r="AK340" s="56">
        <v>25.969245555555556</v>
      </c>
      <c r="AL340" s="56">
        <v>-81.724078611111111</v>
      </c>
      <c r="AM340" s="60">
        <v>7.6987999995645851</v>
      </c>
      <c r="AN340" s="60">
        <v>-1.5486905695666437</v>
      </c>
      <c r="AO340" s="60">
        <v>7.8530225972908232</v>
      </c>
    </row>
    <row r="341" spans="1:41" s="290" customFormat="1" x14ac:dyDescent="0.2">
      <c r="A341" s="45" t="s">
        <v>32</v>
      </c>
      <c r="B341" s="42" t="s">
        <v>1905</v>
      </c>
      <c r="C341" s="46"/>
      <c r="D341" s="35" t="s">
        <v>2865</v>
      </c>
      <c r="E341" s="34">
        <v>43854</v>
      </c>
      <c r="F341" s="347" t="s">
        <v>503</v>
      </c>
      <c r="G341" s="347" t="s">
        <v>421</v>
      </c>
      <c r="H341" s="344">
        <v>25.969266666666666</v>
      </c>
      <c r="I341" s="344">
        <v>-81.72408333333334</v>
      </c>
      <c r="J341" s="56" t="s">
        <v>7109</v>
      </c>
      <c r="K341" s="56" t="s">
        <v>8705</v>
      </c>
      <c r="L341" s="49" t="s">
        <v>2068</v>
      </c>
      <c r="M341" s="117" t="s">
        <v>2833</v>
      </c>
      <c r="N341" s="35" t="s">
        <v>364</v>
      </c>
      <c r="O341" s="240" t="s">
        <v>3584</v>
      </c>
      <c r="P341" s="216">
        <v>0</v>
      </c>
      <c r="Q341" s="443">
        <v>0</v>
      </c>
      <c r="R341" s="47"/>
      <c r="S341" s="36">
        <v>0</v>
      </c>
      <c r="T341" s="35"/>
      <c r="U341" s="34"/>
      <c r="V341" s="82">
        <v>0</v>
      </c>
      <c r="W341" s="55" t="s">
        <v>2689</v>
      </c>
      <c r="X341" s="55" t="s">
        <v>1897</v>
      </c>
      <c r="Y341" s="157">
        <v>0</v>
      </c>
      <c r="Z341" s="57" t="s">
        <v>1746</v>
      </c>
      <c r="AA341" s="55" t="s">
        <v>6987</v>
      </c>
      <c r="AB341" s="55">
        <v>32</v>
      </c>
      <c r="AC341" s="55" t="s">
        <v>2012</v>
      </c>
      <c r="AD341" s="89" t="s">
        <v>2603</v>
      </c>
      <c r="AE341" s="243">
        <v>17050</v>
      </c>
      <c r="AF341" s="157" t="s">
        <v>3901</v>
      </c>
      <c r="AG341" s="89" t="s">
        <v>7111</v>
      </c>
      <c r="AH341" s="58" t="s">
        <v>155</v>
      </c>
      <c r="AI341" s="58" t="s">
        <v>421</v>
      </c>
      <c r="AJ341" s="59" t="s">
        <v>1195</v>
      </c>
      <c r="AK341" s="56">
        <v>25.969245555555556</v>
      </c>
      <c r="AL341" s="56">
        <v>-81.724078611111111</v>
      </c>
      <c r="AM341" s="60">
        <v>7.6987999995645851</v>
      </c>
      <c r="AN341" s="60">
        <v>-1.5486905695666437</v>
      </c>
      <c r="AO341" s="60">
        <v>7.8530225972908232</v>
      </c>
    </row>
    <row r="342" spans="1:41" s="290" customFormat="1" x14ac:dyDescent="0.2">
      <c r="A342" s="45" t="s">
        <v>32</v>
      </c>
      <c r="B342" s="42" t="s">
        <v>1905</v>
      </c>
      <c r="C342" s="46"/>
      <c r="D342" s="35" t="s">
        <v>2844</v>
      </c>
      <c r="E342" s="34">
        <v>44256</v>
      </c>
      <c r="F342" s="347" t="s">
        <v>503</v>
      </c>
      <c r="G342" s="347" t="s">
        <v>421</v>
      </c>
      <c r="H342" s="344">
        <v>25.969266666666666</v>
      </c>
      <c r="I342" s="344">
        <v>-81.72408333333334</v>
      </c>
      <c r="J342" s="56" t="s">
        <v>7109</v>
      </c>
      <c r="K342" s="56" t="s">
        <v>8705</v>
      </c>
      <c r="L342" s="49" t="s">
        <v>2068</v>
      </c>
      <c r="M342" s="117" t="s">
        <v>2833</v>
      </c>
      <c r="N342" s="35" t="s">
        <v>364</v>
      </c>
      <c r="O342" s="203"/>
      <c r="P342" s="216"/>
      <c r="Q342" s="443">
        <v>0</v>
      </c>
      <c r="R342" s="47"/>
      <c r="S342" s="36">
        <v>0</v>
      </c>
      <c r="T342" s="35"/>
      <c r="U342" s="34"/>
      <c r="V342" s="82">
        <v>0</v>
      </c>
      <c r="W342" s="55" t="s">
        <v>2689</v>
      </c>
      <c r="X342" s="55" t="s">
        <v>1897</v>
      </c>
      <c r="Y342" s="157">
        <v>0</v>
      </c>
      <c r="Z342" s="57" t="s">
        <v>1746</v>
      </c>
      <c r="AA342" s="55" t="s">
        <v>6987</v>
      </c>
      <c r="AB342" s="55">
        <v>32</v>
      </c>
      <c r="AC342" s="55" t="s">
        <v>2012</v>
      </c>
      <c r="AD342" s="89" t="s">
        <v>2603</v>
      </c>
      <c r="AE342" s="243">
        <v>17050</v>
      </c>
      <c r="AF342" s="157" t="s">
        <v>3901</v>
      </c>
      <c r="AG342" s="89" t="s">
        <v>7111</v>
      </c>
      <c r="AH342" s="58" t="s">
        <v>155</v>
      </c>
      <c r="AI342" s="58" t="s">
        <v>421</v>
      </c>
      <c r="AJ342" s="59" t="s">
        <v>1195</v>
      </c>
      <c r="AK342" s="56">
        <v>25.969245555555556</v>
      </c>
      <c r="AL342" s="56">
        <v>-81.724078611111111</v>
      </c>
      <c r="AM342" s="60">
        <v>7.6987999995645851</v>
      </c>
      <c r="AN342" s="60">
        <v>-1.5486905695666437</v>
      </c>
      <c r="AO342" s="60">
        <v>7.8530225972908232</v>
      </c>
    </row>
    <row r="343" spans="1:41" s="290" customFormat="1" x14ac:dyDescent="0.2">
      <c r="A343" s="45" t="s">
        <v>32</v>
      </c>
      <c r="B343" s="42" t="s">
        <v>1905</v>
      </c>
      <c r="C343" s="46"/>
      <c r="D343" s="35" t="s">
        <v>4327</v>
      </c>
      <c r="E343" s="34">
        <v>44617</v>
      </c>
      <c r="F343" s="347" t="s">
        <v>503</v>
      </c>
      <c r="G343" s="347" t="s">
        <v>477</v>
      </c>
      <c r="H343" s="344">
        <v>25.969266666666666</v>
      </c>
      <c r="I343" s="344">
        <v>-81.724066666666673</v>
      </c>
      <c r="J343" s="56" t="s">
        <v>7109</v>
      </c>
      <c r="K343" s="56" t="s">
        <v>8706</v>
      </c>
      <c r="L343" s="49" t="s">
        <v>4363</v>
      </c>
      <c r="M343" s="117" t="s">
        <v>2833</v>
      </c>
      <c r="N343" s="35" t="s">
        <v>364</v>
      </c>
      <c r="O343" s="240" t="s">
        <v>4364</v>
      </c>
      <c r="P343" s="216" t="s">
        <v>1969</v>
      </c>
      <c r="Q343" s="443">
        <v>0</v>
      </c>
      <c r="R343" s="47"/>
      <c r="S343" s="36">
        <v>0</v>
      </c>
      <c r="T343" s="35"/>
      <c r="U343" s="34"/>
      <c r="V343" s="82">
        <v>0</v>
      </c>
      <c r="W343" s="55" t="s">
        <v>2689</v>
      </c>
      <c r="X343" s="55" t="s">
        <v>1897</v>
      </c>
      <c r="Y343" s="157">
        <v>0</v>
      </c>
      <c r="Z343" s="57" t="s">
        <v>1746</v>
      </c>
      <c r="AA343" s="55" t="s">
        <v>6987</v>
      </c>
      <c r="AB343" s="55">
        <v>32</v>
      </c>
      <c r="AC343" s="55" t="s">
        <v>2012</v>
      </c>
      <c r="AD343" s="89" t="s">
        <v>2603</v>
      </c>
      <c r="AE343" s="243">
        <v>17050</v>
      </c>
      <c r="AF343" s="157" t="s">
        <v>3901</v>
      </c>
      <c r="AG343" s="89" t="s">
        <v>7111</v>
      </c>
      <c r="AH343" s="58" t="s">
        <v>155</v>
      </c>
      <c r="AI343" s="58" t="s">
        <v>421</v>
      </c>
      <c r="AJ343" s="59" t="s">
        <v>1195</v>
      </c>
      <c r="AK343" s="56">
        <v>25.969245555555556</v>
      </c>
      <c r="AL343" s="56">
        <v>-81.724078611111111</v>
      </c>
      <c r="AM343" s="60">
        <v>7.6987999995645851</v>
      </c>
      <c r="AN343" s="60">
        <v>3.917276138600549</v>
      </c>
      <c r="AO343" s="60">
        <v>8.6380885489409565</v>
      </c>
    </row>
    <row r="344" spans="1:41" s="290" customFormat="1" ht="25.5" x14ac:dyDescent="0.2">
      <c r="A344" s="45" t="s">
        <v>32</v>
      </c>
      <c r="B344" s="42" t="s">
        <v>1905</v>
      </c>
      <c r="C344" s="46"/>
      <c r="D344" s="35" t="s">
        <v>424</v>
      </c>
      <c r="E344" s="34">
        <v>44994</v>
      </c>
      <c r="F344" s="347" t="s">
        <v>503</v>
      </c>
      <c r="G344" s="347" t="s">
        <v>477</v>
      </c>
      <c r="H344" s="344">
        <v>25.969266666666666</v>
      </c>
      <c r="I344" s="344">
        <v>-81.724066666666673</v>
      </c>
      <c r="J344" s="56" t="s">
        <v>7109</v>
      </c>
      <c r="K344" s="56" t="s">
        <v>8706</v>
      </c>
      <c r="L344" s="49" t="s">
        <v>5387</v>
      </c>
      <c r="M344" s="117"/>
      <c r="N344" s="35" t="s">
        <v>448</v>
      </c>
      <c r="O344" s="240" t="s">
        <v>5494</v>
      </c>
      <c r="P344" s="216" t="s">
        <v>1969</v>
      </c>
      <c r="Q344" s="443">
        <v>0</v>
      </c>
      <c r="R344" s="47"/>
      <c r="S344" s="36">
        <v>0</v>
      </c>
      <c r="T344" s="35" t="s">
        <v>3310</v>
      </c>
      <c r="U344" s="34"/>
      <c r="V344" s="82" t="s">
        <v>1969</v>
      </c>
      <c r="W344" s="55" t="s">
        <v>2689</v>
      </c>
      <c r="X344" s="55" t="s">
        <v>1897</v>
      </c>
      <c r="Y344" s="157" t="s">
        <v>448</v>
      </c>
      <c r="Z344" s="57" t="s">
        <v>1746</v>
      </c>
      <c r="AA344" s="55" t="s">
        <v>6972</v>
      </c>
      <c r="AB344" s="55">
        <v>32</v>
      </c>
      <c r="AC344" s="55" t="s">
        <v>2012</v>
      </c>
      <c r="AD344" s="89" t="s">
        <v>2603</v>
      </c>
      <c r="AE344" s="243">
        <v>17050</v>
      </c>
      <c r="AF344" s="157" t="s">
        <v>3901</v>
      </c>
      <c r="AG344" s="89" t="s">
        <v>7111</v>
      </c>
      <c r="AH344" s="58" t="s">
        <v>155</v>
      </c>
      <c r="AI344" s="58" t="s">
        <v>421</v>
      </c>
      <c r="AJ344" s="59" t="s">
        <v>1195</v>
      </c>
      <c r="AK344" s="56">
        <v>25.969245555555556</v>
      </c>
      <c r="AL344" s="56">
        <v>-81.724078611111111</v>
      </c>
      <c r="AM344" s="60">
        <v>7.6987999995645851</v>
      </c>
      <c r="AN344" s="60">
        <v>3.917276138600549</v>
      </c>
      <c r="AO344" s="60">
        <v>8.6380885489409565</v>
      </c>
    </row>
    <row r="345" spans="1:41" s="290" customFormat="1" ht="25.5" x14ac:dyDescent="0.2">
      <c r="A345" s="45" t="s">
        <v>32</v>
      </c>
      <c r="B345" s="42" t="s">
        <v>1905</v>
      </c>
      <c r="C345" s="46"/>
      <c r="D345" s="35" t="s">
        <v>5508</v>
      </c>
      <c r="E345" s="34">
        <v>45332</v>
      </c>
      <c r="F345" s="347" t="s">
        <v>503</v>
      </c>
      <c r="G345" s="347" t="s">
        <v>5558</v>
      </c>
      <c r="H345" s="344">
        <v>25.969266666666666</v>
      </c>
      <c r="I345" s="344">
        <v>-81.724000000000004</v>
      </c>
      <c r="J345" s="56" t="s">
        <v>7109</v>
      </c>
      <c r="K345" s="56" t="s">
        <v>7110</v>
      </c>
      <c r="L345" s="49" t="s">
        <v>5559</v>
      </c>
      <c r="M345" s="117"/>
      <c r="N345" s="35" t="s">
        <v>364</v>
      </c>
      <c r="O345" s="240" t="s">
        <v>5560</v>
      </c>
      <c r="P345" s="216" t="s">
        <v>6005</v>
      </c>
      <c r="Q345" s="443">
        <v>0</v>
      </c>
      <c r="R345" s="47"/>
      <c r="S345" s="36">
        <v>0</v>
      </c>
      <c r="T345" s="35" t="s">
        <v>2011</v>
      </c>
      <c r="U345" s="34"/>
      <c r="V345" s="82">
        <v>0</v>
      </c>
      <c r="W345" s="55" t="s">
        <v>2689</v>
      </c>
      <c r="X345" s="55" t="s">
        <v>1897</v>
      </c>
      <c r="Y345" s="157">
        <v>0</v>
      </c>
      <c r="Z345" s="57" t="s">
        <v>1746</v>
      </c>
      <c r="AA345" s="55" t="s">
        <v>6987</v>
      </c>
      <c r="AB345" s="55">
        <v>32</v>
      </c>
      <c r="AC345" s="55" t="s">
        <v>2012</v>
      </c>
      <c r="AD345" s="89" t="s">
        <v>2603</v>
      </c>
      <c r="AE345" s="243">
        <v>17050</v>
      </c>
      <c r="AF345" s="157" t="s">
        <v>3901</v>
      </c>
      <c r="AG345" s="89" t="s">
        <v>7111</v>
      </c>
      <c r="AH345" s="58" t="s">
        <v>155</v>
      </c>
      <c r="AI345" s="58" t="s">
        <v>421</v>
      </c>
      <c r="AJ345" s="59" t="s">
        <v>1195</v>
      </c>
      <c r="AK345" s="56">
        <v>25.969245555555556</v>
      </c>
      <c r="AL345" s="56">
        <v>-81.724078611111111</v>
      </c>
      <c r="AM345" s="60">
        <v>7.6987999995645851</v>
      </c>
      <c r="AN345" s="60">
        <v>25.781142971269322</v>
      </c>
      <c r="AO345" s="60">
        <v>26.906111839846449</v>
      </c>
    </row>
    <row r="346" spans="1:41" s="290" customFormat="1" ht="25.5" x14ac:dyDescent="0.2">
      <c r="A346" s="45" t="s">
        <v>32</v>
      </c>
      <c r="B346" s="42" t="s">
        <v>1905</v>
      </c>
      <c r="C346" s="46"/>
      <c r="D346" s="35" t="s">
        <v>6273</v>
      </c>
      <c r="E346" s="34">
        <v>45746</v>
      </c>
      <c r="F346" s="347" t="s">
        <v>503</v>
      </c>
      <c r="G346" s="347" t="s">
        <v>5558</v>
      </c>
      <c r="H346" s="344">
        <v>25.969266666666666</v>
      </c>
      <c r="I346" s="344">
        <v>-81.724000000000004</v>
      </c>
      <c r="J346" s="56" t="s">
        <v>7109</v>
      </c>
      <c r="K346" s="56" t="s">
        <v>7110</v>
      </c>
      <c r="L346" s="49" t="s">
        <v>6284</v>
      </c>
      <c r="M346" s="117"/>
      <c r="N346" s="35" t="s">
        <v>364</v>
      </c>
      <c r="O346" s="240" t="s">
        <v>6391</v>
      </c>
      <c r="P346" s="216" t="s">
        <v>6005</v>
      </c>
      <c r="Q346" s="443">
        <v>0</v>
      </c>
      <c r="R346" s="47"/>
      <c r="S346" s="36">
        <v>0</v>
      </c>
      <c r="T346" s="35"/>
      <c r="U346" s="34"/>
      <c r="V346" s="82">
        <v>0</v>
      </c>
      <c r="W346" s="55" t="s">
        <v>2689</v>
      </c>
      <c r="X346" s="55" t="s">
        <v>1897</v>
      </c>
      <c r="Y346" s="157">
        <v>0</v>
      </c>
      <c r="Z346" s="57" t="s">
        <v>1746</v>
      </c>
      <c r="AA346" s="55" t="s">
        <v>6987</v>
      </c>
      <c r="AB346" s="55">
        <v>32</v>
      </c>
      <c r="AC346" s="55" t="s">
        <v>2012</v>
      </c>
      <c r="AD346" s="89" t="s">
        <v>2603</v>
      </c>
      <c r="AE346" s="243">
        <v>17050</v>
      </c>
      <c r="AF346" s="157" t="s">
        <v>3901</v>
      </c>
      <c r="AG346" s="89" t="s">
        <v>7111</v>
      </c>
      <c r="AH346" s="58" t="s">
        <v>155</v>
      </c>
      <c r="AI346" s="58" t="s">
        <v>421</v>
      </c>
      <c r="AJ346" s="59" t="s">
        <v>1195</v>
      </c>
      <c r="AK346" s="56">
        <v>25.969245555555556</v>
      </c>
      <c r="AL346" s="56">
        <v>-81.724078611111111</v>
      </c>
      <c r="AM346" s="60">
        <v>7.6987999995645851</v>
      </c>
      <c r="AN346" s="60">
        <v>25.781142971269322</v>
      </c>
      <c r="AO346" s="60">
        <v>26.906111839846449</v>
      </c>
    </row>
    <row r="347" spans="1:41" s="290" customFormat="1" ht="25.5" x14ac:dyDescent="0.2">
      <c r="A347" s="45" t="s">
        <v>32</v>
      </c>
      <c r="B347" s="42" t="s">
        <v>1905</v>
      </c>
      <c r="C347" s="46" t="s">
        <v>473</v>
      </c>
      <c r="D347" s="35" t="s">
        <v>8506</v>
      </c>
      <c r="E347" s="34">
        <v>46118</v>
      </c>
      <c r="F347" s="347" t="s">
        <v>503</v>
      </c>
      <c r="G347" s="347" t="s">
        <v>5558</v>
      </c>
      <c r="H347" s="344">
        <v>25.969266666666666</v>
      </c>
      <c r="I347" s="344">
        <v>-81.724000000000004</v>
      </c>
      <c r="J347" s="56" t="s">
        <v>7109</v>
      </c>
      <c r="K347" s="56" t="s">
        <v>7110</v>
      </c>
      <c r="L347" s="49" t="s">
        <v>6284</v>
      </c>
      <c r="M347" s="117"/>
      <c r="N347" s="35" t="s">
        <v>364</v>
      </c>
      <c r="O347" s="240" t="s">
        <v>8546</v>
      </c>
      <c r="P347" s="216" t="s">
        <v>6005</v>
      </c>
      <c r="Q347" s="443">
        <v>0</v>
      </c>
      <c r="R347" s="47"/>
      <c r="S347" s="36">
        <v>0</v>
      </c>
      <c r="T347" s="35"/>
      <c r="U347" s="34"/>
      <c r="V347" s="82">
        <v>0</v>
      </c>
      <c r="W347" s="55" t="s">
        <v>2689</v>
      </c>
      <c r="X347" s="55" t="s">
        <v>1897</v>
      </c>
      <c r="Y347" s="157">
        <v>0</v>
      </c>
      <c r="Z347" s="57" t="s">
        <v>1746</v>
      </c>
      <c r="AA347" s="55" t="s">
        <v>6987</v>
      </c>
      <c r="AB347" s="55">
        <v>32</v>
      </c>
      <c r="AC347" s="55" t="s">
        <v>2012</v>
      </c>
      <c r="AD347" s="89" t="s">
        <v>2603</v>
      </c>
      <c r="AE347" s="243">
        <v>17050</v>
      </c>
      <c r="AF347" s="157" t="s">
        <v>3901</v>
      </c>
      <c r="AG347" s="89" t="s">
        <v>7111</v>
      </c>
      <c r="AH347" s="58" t="s">
        <v>155</v>
      </c>
      <c r="AI347" s="58" t="s">
        <v>421</v>
      </c>
      <c r="AJ347" s="59" t="s">
        <v>1195</v>
      </c>
      <c r="AK347" s="56">
        <v>25.969245555555556</v>
      </c>
      <c r="AL347" s="56">
        <v>-81.724078611111111</v>
      </c>
      <c r="AM347" s="60">
        <v>7.6987999995645851</v>
      </c>
      <c r="AN347" s="60">
        <v>25.781142971269322</v>
      </c>
      <c r="AO347" s="60">
        <v>26.906111839846449</v>
      </c>
    </row>
    <row r="348" spans="1:41" s="290" customFormat="1" x14ac:dyDescent="0.2">
      <c r="A348" s="45" t="s">
        <v>28</v>
      </c>
      <c r="B348" s="42" t="s">
        <v>1906</v>
      </c>
      <c r="C348" s="46"/>
      <c r="D348" s="35" t="s">
        <v>1119</v>
      </c>
      <c r="E348" s="34">
        <v>38869</v>
      </c>
      <c r="F348" s="347" t="s">
        <v>418</v>
      </c>
      <c r="G348" s="347" t="s">
        <v>419</v>
      </c>
      <c r="H348" s="344">
        <v>25.969516666666667</v>
      </c>
      <c r="I348" s="344">
        <v>-81.725033333333329</v>
      </c>
      <c r="J348" s="56" t="s">
        <v>8707</v>
      </c>
      <c r="K348" s="56" t="s">
        <v>8708</v>
      </c>
      <c r="L348" s="49" t="s">
        <v>1746</v>
      </c>
      <c r="M348" s="117"/>
      <c r="N348" s="35" t="s">
        <v>364</v>
      </c>
      <c r="O348" s="203" t="s">
        <v>1969</v>
      </c>
      <c r="P348" s="216" t="s">
        <v>1969</v>
      </c>
      <c r="Q348" s="443">
        <v>0</v>
      </c>
      <c r="R348" s="47"/>
      <c r="S348" s="36">
        <v>0</v>
      </c>
      <c r="T348" s="35"/>
      <c r="U348" s="34"/>
      <c r="V348" s="82">
        <v>0</v>
      </c>
      <c r="W348" s="55" t="s">
        <v>2689</v>
      </c>
      <c r="X348" s="55" t="s">
        <v>1897</v>
      </c>
      <c r="Y348" s="157">
        <v>0</v>
      </c>
      <c r="Z348" s="57" t="s">
        <v>1746</v>
      </c>
      <c r="AA348" s="55" t="s">
        <v>6987</v>
      </c>
      <c r="AB348" s="55">
        <v>33</v>
      </c>
      <c r="AC348" s="55" t="s">
        <v>2012</v>
      </c>
      <c r="AD348" s="89" t="s">
        <v>2603</v>
      </c>
      <c r="AE348" s="243">
        <v>17045</v>
      </c>
      <c r="AF348" s="157" t="s">
        <v>3901</v>
      </c>
      <c r="AG348" s="89" t="s">
        <v>7114</v>
      </c>
      <c r="AH348" s="58" t="s">
        <v>7115</v>
      </c>
      <c r="AI348" s="58" t="s">
        <v>7116</v>
      </c>
      <c r="AJ348" s="59" t="s">
        <v>1196</v>
      </c>
      <c r="AK348" s="56">
        <v>25.969479444444445</v>
      </c>
      <c r="AL348" s="56">
        <v>-81.724983333333327</v>
      </c>
      <c r="AM348" s="60">
        <v>13.574199999846002</v>
      </c>
      <c r="AN348" s="60">
        <v>-16.397900124501579</v>
      </c>
      <c r="AO348" s="60">
        <v>21.287320971154358</v>
      </c>
    </row>
    <row r="349" spans="1:41" s="290" customFormat="1" x14ac:dyDescent="0.2">
      <c r="A349" s="45" t="s">
        <v>28</v>
      </c>
      <c r="B349" s="42" t="s">
        <v>1906</v>
      </c>
      <c r="C349" s="46"/>
      <c r="D349" s="35" t="s">
        <v>424</v>
      </c>
      <c r="E349" s="34">
        <v>42497</v>
      </c>
      <c r="F349" s="347" t="s">
        <v>498</v>
      </c>
      <c r="G349" s="349" t="s">
        <v>534</v>
      </c>
      <c r="H349" s="344">
        <v>25.969533333333334</v>
      </c>
      <c r="I349" s="344">
        <v>-81.724999999999994</v>
      </c>
      <c r="J349" s="56" t="s">
        <v>7112</v>
      </c>
      <c r="K349" s="56" t="s">
        <v>7113</v>
      </c>
      <c r="L349" s="49" t="s">
        <v>1746</v>
      </c>
      <c r="M349" s="117"/>
      <c r="N349" s="35" t="s">
        <v>364</v>
      </c>
      <c r="O349" s="203" t="s">
        <v>1969</v>
      </c>
      <c r="P349" s="216" t="s">
        <v>1969</v>
      </c>
      <c r="Q349" s="443">
        <v>0</v>
      </c>
      <c r="R349" s="47"/>
      <c r="S349" s="36">
        <v>0</v>
      </c>
      <c r="T349" s="35"/>
      <c r="U349" s="34"/>
      <c r="V349" s="82">
        <v>0</v>
      </c>
      <c r="W349" s="55" t="s">
        <v>2689</v>
      </c>
      <c r="X349" s="55" t="s">
        <v>1897</v>
      </c>
      <c r="Y349" s="157">
        <v>0</v>
      </c>
      <c r="Z349" s="57" t="s">
        <v>1746</v>
      </c>
      <c r="AA349" s="55" t="s">
        <v>6987</v>
      </c>
      <c r="AB349" s="55">
        <v>33</v>
      </c>
      <c r="AC349" s="55" t="s">
        <v>2012</v>
      </c>
      <c r="AD349" s="89" t="s">
        <v>2603</v>
      </c>
      <c r="AE349" s="243">
        <v>17045</v>
      </c>
      <c r="AF349" s="157" t="s">
        <v>3901</v>
      </c>
      <c r="AG349" s="89" t="s">
        <v>7114</v>
      </c>
      <c r="AH349" s="58" t="s">
        <v>7115</v>
      </c>
      <c r="AI349" s="58" t="s">
        <v>7116</v>
      </c>
      <c r="AJ349" s="59" t="s">
        <v>1196</v>
      </c>
      <c r="AK349" s="56">
        <v>25.969479444444445</v>
      </c>
      <c r="AL349" s="56">
        <v>-81.724983333333327</v>
      </c>
      <c r="AM349" s="60">
        <v>19.65220000004777</v>
      </c>
      <c r="AN349" s="60">
        <v>-5.4659667081671923</v>
      </c>
      <c r="AO349" s="60">
        <v>20.398180234929526</v>
      </c>
    </row>
    <row r="350" spans="1:41" s="290" customFormat="1" x14ac:dyDescent="0.2">
      <c r="A350" s="45" t="s">
        <v>28</v>
      </c>
      <c r="B350" s="42" t="s">
        <v>1906</v>
      </c>
      <c r="C350" s="46"/>
      <c r="D350" s="35" t="s">
        <v>424</v>
      </c>
      <c r="E350" s="34">
        <v>43124</v>
      </c>
      <c r="F350" s="347" t="s">
        <v>1975</v>
      </c>
      <c r="G350" s="349" t="s">
        <v>534</v>
      </c>
      <c r="H350" s="344">
        <v>25.969550000000002</v>
      </c>
      <c r="I350" s="344">
        <v>-81.724999999999994</v>
      </c>
      <c r="J350" s="56" t="s">
        <v>8709</v>
      </c>
      <c r="K350" s="56" t="s">
        <v>7113</v>
      </c>
      <c r="L350" s="49" t="s">
        <v>1746</v>
      </c>
      <c r="M350" s="117"/>
      <c r="N350" s="35" t="s">
        <v>364</v>
      </c>
      <c r="O350" s="203" t="s">
        <v>1969</v>
      </c>
      <c r="P350" s="216">
        <v>0</v>
      </c>
      <c r="Q350" s="443">
        <v>0</v>
      </c>
      <c r="R350" s="47"/>
      <c r="S350" s="36">
        <v>0</v>
      </c>
      <c r="T350" s="35"/>
      <c r="U350" s="34"/>
      <c r="V350" s="82">
        <v>0</v>
      </c>
      <c r="W350" s="55" t="s">
        <v>2689</v>
      </c>
      <c r="X350" s="55" t="s">
        <v>1897</v>
      </c>
      <c r="Y350" s="157">
        <v>0</v>
      </c>
      <c r="Z350" s="57" t="s">
        <v>1746</v>
      </c>
      <c r="AA350" s="55" t="s">
        <v>6987</v>
      </c>
      <c r="AB350" s="55">
        <v>33</v>
      </c>
      <c r="AC350" s="55" t="s">
        <v>2012</v>
      </c>
      <c r="AD350" s="89" t="s">
        <v>2603</v>
      </c>
      <c r="AE350" s="243">
        <v>17045</v>
      </c>
      <c r="AF350" s="157" t="s">
        <v>3901</v>
      </c>
      <c r="AG350" s="89" t="s">
        <v>7114</v>
      </c>
      <c r="AH350" s="58" t="s">
        <v>7115</v>
      </c>
      <c r="AI350" s="58" t="s">
        <v>7116</v>
      </c>
      <c r="AJ350" s="59" t="s">
        <v>1196</v>
      </c>
      <c r="AK350" s="56">
        <v>25.969479444444445</v>
      </c>
      <c r="AL350" s="56">
        <v>-81.724983333333327</v>
      </c>
      <c r="AM350" s="60">
        <v>25.730200000249539</v>
      </c>
      <c r="AN350" s="60">
        <v>-5.4659667081671923</v>
      </c>
      <c r="AO350" s="60">
        <v>26.30437195805354</v>
      </c>
    </row>
    <row r="351" spans="1:41" s="290" customFormat="1" x14ac:dyDescent="0.2">
      <c r="A351" s="45" t="s">
        <v>28</v>
      </c>
      <c r="B351" s="42" t="s">
        <v>1906</v>
      </c>
      <c r="C351" s="46"/>
      <c r="D351" s="35" t="s">
        <v>424</v>
      </c>
      <c r="E351" s="34">
        <v>43441</v>
      </c>
      <c r="F351" s="347" t="s">
        <v>498</v>
      </c>
      <c r="G351" s="349" t="s">
        <v>534</v>
      </c>
      <c r="H351" s="344">
        <v>25.969533333333334</v>
      </c>
      <c r="I351" s="344">
        <v>-81.724999999999994</v>
      </c>
      <c r="J351" s="56" t="s">
        <v>7112</v>
      </c>
      <c r="K351" s="56" t="s">
        <v>7113</v>
      </c>
      <c r="L351" s="49" t="s">
        <v>2068</v>
      </c>
      <c r="M351" s="117" t="s">
        <v>2833</v>
      </c>
      <c r="N351" s="35" t="s">
        <v>364</v>
      </c>
      <c r="O351" s="203" t="s">
        <v>1969</v>
      </c>
      <c r="P351" s="216">
        <v>0</v>
      </c>
      <c r="Q351" s="443">
        <v>0</v>
      </c>
      <c r="R351" s="47"/>
      <c r="S351" s="36">
        <v>0</v>
      </c>
      <c r="T351" s="35"/>
      <c r="U351" s="34"/>
      <c r="V351" s="82">
        <v>0</v>
      </c>
      <c r="W351" s="55" t="s">
        <v>2689</v>
      </c>
      <c r="X351" s="55" t="s">
        <v>1897</v>
      </c>
      <c r="Y351" s="157">
        <v>0</v>
      </c>
      <c r="Z351" s="57" t="s">
        <v>1746</v>
      </c>
      <c r="AA351" s="55" t="s">
        <v>6987</v>
      </c>
      <c r="AB351" s="55">
        <v>33</v>
      </c>
      <c r="AC351" s="55" t="s">
        <v>2012</v>
      </c>
      <c r="AD351" s="89" t="s">
        <v>2603</v>
      </c>
      <c r="AE351" s="243">
        <v>17045</v>
      </c>
      <c r="AF351" s="157" t="s">
        <v>3901</v>
      </c>
      <c r="AG351" s="89" t="s">
        <v>7114</v>
      </c>
      <c r="AH351" s="58" t="s">
        <v>7115</v>
      </c>
      <c r="AI351" s="58" t="s">
        <v>7116</v>
      </c>
      <c r="AJ351" s="59" t="s">
        <v>1196</v>
      </c>
      <c r="AK351" s="56">
        <v>25.969479444444445</v>
      </c>
      <c r="AL351" s="56">
        <v>-81.724983333333327</v>
      </c>
      <c r="AM351" s="60">
        <v>19.65220000004777</v>
      </c>
      <c r="AN351" s="60">
        <v>-5.4659667081671923</v>
      </c>
      <c r="AO351" s="60">
        <v>20.398180234929526</v>
      </c>
    </row>
    <row r="352" spans="1:41" s="290" customFormat="1" x14ac:dyDescent="0.2">
      <c r="A352" s="45" t="s">
        <v>28</v>
      </c>
      <c r="B352" s="42" t="s">
        <v>1906</v>
      </c>
      <c r="C352" s="46"/>
      <c r="D352" s="35" t="s">
        <v>2865</v>
      </c>
      <c r="E352" s="34">
        <v>43854</v>
      </c>
      <c r="F352" s="347" t="s">
        <v>498</v>
      </c>
      <c r="G352" s="349" t="s">
        <v>534</v>
      </c>
      <c r="H352" s="344">
        <v>25.969533333333334</v>
      </c>
      <c r="I352" s="344">
        <v>-81.724999999999994</v>
      </c>
      <c r="J352" s="56" t="s">
        <v>7112</v>
      </c>
      <c r="K352" s="56" t="s">
        <v>7113</v>
      </c>
      <c r="L352" s="49" t="s">
        <v>2068</v>
      </c>
      <c r="M352" s="117" t="s">
        <v>2833</v>
      </c>
      <c r="N352" s="35" t="s">
        <v>364</v>
      </c>
      <c r="O352" s="240" t="s">
        <v>3583</v>
      </c>
      <c r="P352" s="216">
        <v>0</v>
      </c>
      <c r="Q352" s="443">
        <v>0</v>
      </c>
      <c r="R352" s="47"/>
      <c r="S352" s="36">
        <v>0</v>
      </c>
      <c r="T352" s="35"/>
      <c r="U352" s="34"/>
      <c r="V352" s="82">
        <v>0</v>
      </c>
      <c r="W352" s="55" t="s">
        <v>2689</v>
      </c>
      <c r="X352" s="55" t="s">
        <v>1897</v>
      </c>
      <c r="Y352" s="157">
        <v>0</v>
      </c>
      <c r="Z352" s="57" t="s">
        <v>1746</v>
      </c>
      <c r="AA352" s="55" t="s">
        <v>6987</v>
      </c>
      <c r="AB352" s="55">
        <v>33</v>
      </c>
      <c r="AC352" s="55" t="s">
        <v>2012</v>
      </c>
      <c r="AD352" s="89" t="s">
        <v>2603</v>
      </c>
      <c r="AE352" s="243">
        <v>17045</v>
      </c>
      <c r="AF352" s="157" t="s">
        <v>3901</v>
      </c>
      <c r="AG352" s="89" t="s">
        <v>7114</v>
      </c>
      <c r="AH352" s="58" t="s">
        <v>7115</v>
      </c>
      <c r="AI352" s="58" t="s">
        <v>7116</v>
      </c>
      <c r="AJ352" s="59" t="s">
        <v>1196</v>
      </c>
      <c r="AK352" s="56">
        <v>25.969479444444445</v>
      </c>
      <c r="AL352" s="56">
        <v>-81.724983333333327</v>
      </c>
      <c r="AM352" s="60">
        <v>19.65220000004777</v>
      </c>
      <c r="AN352" s="60">
        <v>-5.4659667081671923</v>
      </c>
      <c r="AO352" s="60">
        <v>20.398180234929526</v>
      </c>
    </row>
    <row r="353" spans="1:41" s="290" customFormat="1" x14ac:dyDescent="0.2">
      <c r="A353" s="45" t="s">
        <v>28</v>
      </c>
      <c r="B353" s="42" t="s">
        <v>1906</v>
      </c>
      <c r="C353" s="46"/>
      <c r="D353" s="35" t="s">
        <v>2844</v>
      </c>
      <c r="E353" s="34">
        <v>44256</v>
      </c>
      <c r="F353" s="347" t="s">
        <v>498</v>
      </c>
      <c r="G353" s="349" t="s">
        <v>534</v>
      </c>
      <c r="H353" s="344">
        <v>25.969533333333334</v>
      </c>
      <c r="I353" s="344">
        <v>-81.724999999999994</v>
      </c>
      <c r="J353" s="56" t="s">
        <v>7112</v>
      </c>
      <c r="K353" s="56" t="s">
        <v>7113</v>
      </c>
      <c r="L353" s="49" t="s">
        <v>4363</v>
      </c>
      <c r="M353" s="117" t="s">
        <v>2833</v>
      </c>
      <c r="N353" s="35" t="s">
        <v>364</v>
      </c>
      <c r="O353" s="203"/>
      <c r="P353" s="216">
        <v>0</v>
      </c>
      <c r="Q353" s="443">
        <v>0</v>
      </c>
      <c r="R353" s="47"/>
      <c r="S353" s="36">
        <v>0</v>
      </c>
      <c r="T353" s="35"/>
      <c r="U353" s="34"/>
      <c r="V353" s="82">
        <v>0</v>
      </c>
      <c r="W353" s="55" t="s">
        <v>2689</v>
      </c>
      <c r="X353" s="55" t="s">
        <v>1897</v>
      </c>
      <c r="Y353" s="157">
        <v>0</v>
      </c>
      <c r="Z353" s="57" t="s">
        <v>1746</v>
      </c>
      <c r="AA353" s="55" t="s">
        <v>6987</v>
      </c>
      <c r="AB353" s="55">
        <v>33</v>
      </c>
      <c r="AC353" s="55" t="s">
        <v>2012</v>
      </c>
      <c r="AD353" s="89" t="s">
        <v>2603</v>
      </c>
      <c r="AE353" s="243">
        <v>17045</v>
      </c>
      <c r="AF353" s="157" t="s">
        <v>3901</v>
      </c>
      <c r="AG353" s="89" t="s">
        <v>7114</v>
      </c>
      <c r="AH353" s="58" t="s">
        <v>7115</v>
      </c>
      <c r="AI353" s="58" t="s">
        <v>7116</v>
      </c>
      <c r="AJ353" s="59" t="s">
        <v>1196</v>
      </c>
      <c r="AK353" s="56">
        <v>25.969479444444445</v>
      </c>
      <c r="AL353" s="56">
        <v>-81.724983333333327</v>
      </c>
      <c r="AM353" s="60">
        <v>19.65220000004777</v>
      </c>
      <c r="AN353" s="60">
        <v>-5.4659667081671923</v>
      </c>
      <c r="AO353" s="60">
        <v>20.398180234929526</v>
      </c>
    </row>
    <row r="354" spans="1:41" s="290" customFormat="1" x14ac:dyDescent="0.2">
      <c r="A354" s="45" t="s">
        <v>28</v>
      </c>
      <c r="B354" s="42" t="s">
        <v>1906</v>
      </c>
      <c r="C354" s="46"/>
      <c r="D354" s="35" t="s">
        <v>4327</v>
      </c>
      <c r="E354" s="34">
        <v>44617</v>
      </c>
      <c r="F354" s="347" t="s">
        <v>498</v>
      </c>
      <c r="G354" s="349" t="s">
        <v>534</v>
      </c>
      <c r="H354" s="344">
        <v>25.969533333333334</v>
      </c>
      <c r="I354" s="344">
        <v>-81.724999999999994</v>
      </c>
      <c r="J354" s="56" t="s">
        <v>7112</v>
      </c>
      <c r="K354" s="56" t="s">
        <v>7113</v>
      </c>
      <c r="L354" s="49" t="s">
        <v>4363</v>
      </c>
      <c r="M354" s="117" t="s">
        <v>2833</v>
      </c>
      <c r="N354" s="35" t="s">
        <v>364</v>
      </c>
      <c r="O354" s="240" t="s">
        <v>4365</v>
      </c>
      <c r="P354" s="216" t="s">
        <v>1969</v>
      </c>
      <c r="Q354" s="443">
        <v>0</v>
      </c>
      <c r="R354" s="47"/>
      <c r="S354" s="36">
        <v>0</v>
      </c>
      <c r="T354" s="35"/>
      <c r="U354" s="34"/>
      <c r="V354" s="82">
        <v>0</v>
      </c>
      <c r="W354" s="55" t="s">
        <v>2689</v>
      </c>
      <c r="X354" s="55" t="s">
        <v>1897</v>
      </c>
      <c r="Y354" s="157">
        <v>0</v>
      </c>
      <c r="Z354" s="57" t="s">
        <v>1746</v>
      </c>
      <c r="AA354" s="55" t="s">
        <v>6987</v>
      </c>
      <c r="AB354" s="55">
        <v>33</v>
      </c>
      <c r="AC354" s="55" t="s">
        <v>2012</v>
      </c>
      <c r="AD354" s="89" t="s">
        <v>2603</v>
      </c>
      <c r="AE354" s="243">
        <v>17045</v>
      </c>
      <c r="AF354" s="157" t="s">
        <v>3901</v>
      </c>
      <c r="AG354" s="89" t="s">
        <v>7114</v>
      </c>
      <c r="AH354" s="58" t="s">
        <v>7115</v>
      </c>
      <c r="AI354" s="58" t="s">
        <v>7116</v>
      </c>
      <c r="AJ354" s="59" t="s">
        <v>1196</v>
      </c>
      <c r="AK354" s="56">
        <v>25.969479444444445</v>
      </c>
      <c r="AL354" s="56">
        <v>-81.724983333333327</v>
      </c>
      <c r="AM354" s="60">
        <v>19.65220000004777</v>
      </c>
      <c r="AN354" s="60">
        <v>-5.4659667081671923</v>
      </c>
      <c r="AO354" s="60">
        <v>20.398180234929526</v>
      </c>
    </row>
    <row r="355" spans="1:41" s="290" customFormat="1" x14ac:dyDescent="0.2">
      <c r="A355" s="45" t="s">
        <v>28</v>
      </c>
      <c r="B355" s="42" t="s">
        <v>1906</v>
      </c>
      <c r="C355" s="46"/>
      <c r="D355" s="35" t="s">
        <v>424</v>
      </c>
      <c r="E355" s="34">
        <v>44994</v>
      </c>
      <c r="F355" s="347" t="s">
        <v>498</v>
      </c>
      <c r="G355" s="349" t="s">
        <v>534</v>
      </c>
      <c r="H355" s="344">
        <v>25.969533333333334</v>
      </c>
      <c r="I355" s="344">
        <v>-81.724999999999994</v>
      </c>
      <c r="J355" s="56" t="s">
        <v>7112</v>
      </c>
      <c r="K355" s="56" t="s">
        <v>7113</v>
      </c>
      <c r="L355" s="49" t="s">
        <v>5389</v>
      </c>
      <c r="M355" s="117" t="s">
        <v>2833</v>
      </c>
      <c r="N355" s="35" t="s">
        <v>427</v>
      </c>
      <c r="O355" s="240" t="s">
        <v>5388</v>
      </c>
      <c r="P355" s="216" t="s">
        <v>1969</v>
      </c>
      <c r="Q355" s="443">
        <v>0</v>
      </c>
      <c r="R355" s="47"/>
      <c r="S355" s="36">
        <v>0</v>
      </c>
      <c r="T355" s="35" t="s">
        <v>3310</v>
      </c>
      <c r="U355" s="34"/>
      <c r="V355" s="82" t="s">
        <v>1969</v>
      </c>
      <c r="W355" s="55" t="s">
        <v>2689</v>
      </c>
      <c r="X355" s="55" t="s">
        <v>1897</v>
      </c>
      <c r="Y355" s="157" t="s">
        <v>427</v>
      </c>
      <c r="Z355" s="57" t="s">
        <v>1746</v>
      </c>
      <c r="AA355" s="55" t="s">
        <v>7125</v>
      </c>
      <c r="AB355" s="55">
        <v>33</v>
      </c>
      <c r="AC355" s="55" t="s">
        <v>2012</v>
      </c>
      <c r="AD355" s="89" t="s">
        <v>2603</v>
      </c>
      <c r="AE355" s="243">
        <v>17045</v>
      </c>
      <c r="AF355" s="157" t="s">
        <v>3901</v>
      </c>
      <c r="AG355" s="89" t="s">
        <v>7114</v>
      </c>
      <c r="AH355" s="58" t="s">
        <v>7115</v>
      </c>
      <c r="AI355" s="58" t="s">
        <v>7116</v>
      </c>
      <c r="AJ355" s="59" t="s">
        <v>1196</v>
      </c>
      <c r="AK355" s="56">
        <v>25.969479444444445</v>
      </c>
      <c r="AL355" s="56">
        <v>-81.724983333333327</v>
      </c>
      <c r="AM355" s="60">
        <v>19.65220000004777</v>
      </c>
      <c r="AN355" s="60">
        <v>-5.4659667081671923</v>
      </c>
      <c r="AO355" s="60">
        <v>20.398180234929526</v>
      </c>
    </row>
    <row r="356" spans="1:41" s="290" customFormat="1" x14ac:dyDescent="0.2">
      <c r="A356" s="45" t="s">
        <v>28</v>
      </c>
      <c r="B356" s="42" t="s">
        <v>1906</v>
      </c>
      <c r="C356" s="46"/>
      <c r="D356" s="35" t="s">
        <v>5508</v>
      </c>
      <c r="E356" s="34">
        <v>45332</v>
      </c>
      <c r="F356" s="347" t="s">
        <v>498</v>
      </c>
      <c r="G356" s="349" t="s">
        <v>534</v>
      </c>
      <c r="H356" s="344">
        <v>25.969533333333334</v>
      </c>
      <c r="I356" s="344">
        <v>-81.724999999999994</v>
      </c>
      <c r="J356" s="56" t="s">
        <v>7112</v>
      </c>
      <c r="K356" s="56" t="s">
        <v>7113</v>
      </c>
      <c r="L356" s="49" t="s">
        <v>4363</v>
      </c>
      <c r="M356" s="117" t="s">
        <v>2833</v>
      </c>
      <c r="N356" s="35" t="s">
        <v>364</v>
      </c>
      <c r="O356" s="240" t="s">
        <v>5561</v>
      </c>
      <c r="P356" s="216" t="s">
        <v>6005</v>
      </c>
      <c r="Q356" s="443">
        <v>0</v>
      </c>
      <c r="R356" s="47"/>
      <c r="S356" s="36">
        <v>0</v>
      </c>
      <c r="T356" s="35" t="s">
        <v>2011</v>
      </c>
      <c r="U356" s="34"/>
      <c r="V356" s="82">
        <v>0</v>
      </c>
      <c r="W356" s="55" t="s">
        <v>2689</v>
      </c>
      <c r="X356" s="55" t="s">
        <v>1897</v>
      </c>
      <c r="Y356" s="157">
        <v>0</v>
      </c>
      <c r="Z356" s="57" t="s">
        <v>1746</v>
      </c>
      <c r="AA356" s="55" t="s">
        <v>6987</v>
      </c>
      <c r="AB356" s="55">
        <v>33</v>
      </c>
      <c r="AC356" s="55" t="s">
        <v>2012</v>
      </c>
      <c r="AD356" s="89" t="s">
        <v>2603</v>
      </c>
      <c r="AE356" s="243">
        <v>17045</v>
      </c>
      <c r="AF356" s="157" t="s">
        <v>3901</v>
      </c>
      <c r="AG356" s="89" t="s">
        <v>7114</v>
      </c>
      <c r="AH356" s="58" t="s">
        <v>7115</v>
      </c>
      <c r="AI356" s="58" t="s">
        <v>7116</v>
      </c>
      <c r="AJ356" s="59" t="s">
        <v>1196</v>
      </c>
      <c r="AK356" s="56">
        <v>25.969479444444445</v>
      </c>
      <c r="AL356" s="56">
        <v>-81.724983333333327</v>
      </c>
      <c r="AM356" s="60">
        <v>19.65220000004777</v>
      </c>
      <c r="AN356" s="60">
        <v>-5.4659667081671923</v>
      </c>
      <c r="AO356" s="60">
        <v>20.398180234929526</v>
      </c>
    </row>
    <row r="357" spans="1:41" s="290" customFormat="1" x14ac:dyDescent="0.2">
      <c r="A357" s="45" t="s">
        <v>28</v>
      </c>
      <c r="B357" s="42" t="s">
        <v>1906</v>
      </c>
      <c r="C357" s="46"/>
      <c r="D357" s="35" t="s">
        <v>6273</v>
      </c>
      <c r="E357" s="34">
        <v>45746</v>
      </c>
      <c r="F357" s="347" t="s">
        <v>498</v>
      </c>
      <c r="G357" s="349" t="s">
        <v>534</v>
      </c>
      <c r="H357" s="344">
        <v>25.969533333333334</v>
      </c>
      <c r="I357" s="344">
        <v>-81.724999999999994</v>
      </c>
      <c r="J357" s="56" t="s">
        <v>7112</v>
      </c>
      <c r="K357" s="56" t="s">
        <v>7113</v>
      </c>
      <c r="L357" s="49" t="s">
        <v>4363</v>
      </c>
      <c r="M357" s="117" t="s">
        <v>2833</v>
      </c>
      <c r="N357" s="35" t="s">
        <v>364</v>
      </c>
      <c r="O357" s="240" t="s">
        <v>6392</v>
      </c>
      <c r="P357" s="216" t="s">
        <v>6005</v>
      </c>
      <c r="Q357" s="443">
        <v>0</v>
      </c>
      <c r="R357" s="47"/>
      <c r="S357" s="36">
        <v>0</v>
      </c>
      <c r="T357" s="35"/>
      <c r="U357" s="34"/>
      <c r="V357" s="82">
        <v>0</v>
      </c>
      <c r="W357" s="55" t="s">
        <v>2689</v>
      </c>
      <c r="X357" s="55" t="s">
        <v>1897</v>
      </c>
      <c r="Y357" s="157">
        <v>0</v>
      </c>
      <c r="Z357" s="57" t="s">
        <v>1746</v>
      </c>
      <c r="AA357" s="55" t="s">
        <v>6987</v>
      </c>
      <c r="AB357" s="55">
        <v>33</v>
      </c>
      <c r="AC357" s="55" t="s">
        <v>2012</v>
      </c>
      <c r="AD357" s="89" t="s">
        <v>2603</v>
      </c>
      <c r="AE357" s="243">
        <v>17045</v>
      </c>
      <c r="AF357" s="157" t="s">
        <v>3901</v>
      </c>
      <c r="AG357" s="89" t="s">
        <v>7114</v>
      </c>
      <c r="AH357" s="58" t="s">
        <v>7115</v>
      </c>
      <c r="AI357" s="58" t="s">
        <v>7116</v>
      </c>
      <c r="AJ357" s="59" t="s">
        <v>1196</v>
      </c>
      <c r="AK357" s="56">
        <v>25.969479444444445</v>
      </c>
      <c r="AL357" s="56">
        <v>-81.724983333333327</v>
      </c>
      <c r="AM357" s="60">
        <v>19.65220000004777</v>
      </c>
      <c r="AN357" s="60">
        <v>-5.4659667081671923</v>
      </c>
      <c r="AO357" s="60">
        <v>20.398180234929526</v>
      </c>
    </row>
    <row r="358" spans="1:41" s="290" customFormat="1" x14ac:dyDescent="0.2">
      <c r="A358" s="45" t="s">
        <v>28</v>
      </c>
      <c r="B358" s="42" t="s">
        <v>1906</v>
      </c>
      <c r="C358" s="46" t="s">
        <v>473</v>
      </c>
      <c r="D358" s="35" t="s">
        <v>8506</v>
      </c>
      <c r="E358" s="34">
        <v>46118</v>
      </c>
      <c r="F358" s="347" t="s">
        <v>498</v>
      </c>
      <c r="G358" s="349" t="s">
        <v>534</v>
      </c>
      <c r="H358" s="344">
        <v>25.969533333333334</v>
      </c>
      <c r="I358" s="344">
        <v>-81.724999999999994</v>
      </c>
      <c r="J358" s="56" t="s">
        <v>7112</v>
      </c>
      <c r="K358" s="56" t="s">
        <v>7113</v>
      </c>
      <c r="L358" s="49" t="s">
        <v>4363</v>
      </c>
      <c r="M358" s="117" t="s">
        <v>2833</v>
      </c>
      <c r="N358" s="35" t="s">
        <v>364</v>
      </c>
      <c r="O358" s="240" t="s">
        <v>8547</v>
      </c>
      <c r="P358" s="216" t="s">
        <v>6005</v>
      </c>
      <c r="Q358" s="443">
        <v>0</v>
      </c>
      <c r="R358" s="47"/>
      <c r="S358" s="36">
        <v>0</v>
      </c>
      <c r="T358" s="35"/>
      <c r="U358" s="34"/>
      <c r="V358" s="82">
        <v>0</v>
      </c>
      <c r="W358" s="55" t="s">
        <v>2689</v>
      </c>
      <c r="X358" s="55" t="s">
        <v>1897</v>
      </c>
      <c r="Y358" s="157">
        <v>0</v>
      </c>
      <c r="Z358" s="57" t="s">
        <v>1746</v>
      </c>
      <c r="AA358" s="55" t="s">
        <v>6987</v>
      </c>
      <c r="AB358" s="55">
        <v>33</v>
      </c>
      <c r="AC358" s="55" t="s">
        <v>2012</v>
      </c>
      <c r="AD358" s="89" t="s">
        <v>2603</v>
      </c>
      <c r="AE358" s="243">
        <v>17045</v>
      </c>
      <c r="AF358" s="157" t="s">
        <v>3901</v>
      </c>
      <c r="AG358" s="89" t="s">
        <v>7114</v>
      </c>
      <c r="AH358" s="58" t="s">
        <v>7115</v>
      </c>
      <c r="AI358" s="58" t="s">
        <v>7116</v>
      </c>
      <c r="AJ358" s="59" t="s">
        <v>1196</v>
      </c>
      <c r="AK358" s="56">
        <v>25.969479444444445</v>
      </c>
      <c r="AL358" s="56">
        <v>-81.724983333333327</v>
      </c>
      <c r="AM358" s="60">
        <v>19.65220000004777</v>
      </c>
      <c r="AN358" s="60">
        <v>-5.4659667081671923</v>
      </c>
      <c r="AO358" s="60">
        <v>20.398180234929526</v>
      </c>
    </row>
    <row r="359" spans="1:41" s="290" customFormat="1" x14ac:dyDescent="0.2">
      <c r="A359" s="45" t="s">
        <v>889</v>
      </c>
      <c r="B359" s="42" t="s">
        <v>1904</v>
      </c>
      <c r="C359" s="48"/>
      <c r="D359" s="35" t="s">
        <v>424</v>
      </c>
      <c r="E359" s="34">
        <v>42852</v>
      </c>
      <c r="F359" s="357" t="s">
        <v>167</v>
      </c>
      <c r="G359" s="350" t="s">
        <v>1966</v>
      </c>
      <c r="H359" s="344">
        <v>25.962</v>
      </c>
      <c r="I359" s="344">
        <v>-81.712366666666668</v>
      </c>
      <c r="J359" s="56" t="s">
        <v>4828</v>
      </c>
      <c r="K359" s="56" t="s">
        <v>7117</v>
      </c>
      <c r="L359" s="51" t="s">
        <v>1907</v>
      </c>
      <c r="M359" s="117"/>
      <c r="N359" s="35" t="s">
        <v>448</v>
      </c>
      <c r="O359" s="203"/>
      <c r="P359" s="216">
        <v>0</v>
      </c>
      <c r="Q359" s="443">
        <v>0</v>
      </c>
      <c r="R359" s="47"/>
      <c r="S359" s="36" t="s">
        <v>473</v>
      </c>
      <c r="T359" s="35"/>
      <c r="U359" s="34"/>
      <c r="V359" s="82" t="s">
        <v>1969</v>
      </c>
      <c r="W359" s="55" t="s">
        <v>2688</v>
      </c>
      <c r="X359" s="55" t="s">
        <v>3317</v>
      </c>
      <c r="Y359" s="157" t="s">
        <v>448</v>
      </c>
      <c r="Z359" s="57" t="s">
        <v>3905</v>
      </c>
      <c r="AA359" s="55" t="s">
        <v>3906</v>
      </c>
      <c r="AB359" s="55">
        <v>34</v>
      </c>
      <c r="AC359" s="55" t="s">
        <v>2012</v>
      </c>
      <c r="AD359" s="89" t="s">
        <v>2604</v>
      </c>
      <c r="AE359" s="243">
        <v>17085</v>
      </c>
      <c r="AF359" s="157" t="s">
        <v>3901</v>
      </c>
      <c r="AG359" s="89" t="s">
        <v>7118</v>
      </c>
      <c r="AH359" s="58" t="s">
        <v>167</v>
      </c>
      <c r="AI359" s="58" t="s">
        <v>1966</v>
      </c>
      <c r="AJ359" s="59" t="s">
        <v>1183</v>
      </c>
      <c r="AK359" s="56">
        <v>25.962</v>
      </c>
      <c r="AL359" s="56">
        <v>-81.712361111111107</v>
      </c>
      <c r="AM359" s="60">
        <v>0</v>
      </c>
      <c r="AN359" s="60">
        <v>-1.8219889042759188</v>
      </c>
      <c r="AO359" s="60" t="s">
        <v>3905</v>
      </c>
    </row>
    <row r="360" spans="1:41" s="290" customFormat="1" x14ac:dyDescent="0.2">
      <c r="A360" s="45" t="s">
        <v>889</v>
      </c>
      <c r="B360" s="42" t="s">
        <v>1904</v>
      </c>
      <c r="C360" s="48"/>
      <c r="D360" s="35" t="s">
        <v>424</v>
      </c>
      <c r="E360" s="34">
        <v>43124</v>
      </c>
      <c r="F360" s="357" t="s">
        <v>167</v>
      </c>
      <c r="G360" s="350" t="s">
        <v>1966</v>
      </c>
      <c r="H360" s="344">
        <v>25.962</v>
      </c>
      <c r="I360" s="344">
        <v>-81.712366666666668</v>
      </c>
      <c r="J360" s="56" t="s">
        <v>4828</v>
      </c>
      <c r="K360" s="56" t="s">
        <v>7117</v>
      </c>
      <c r="L360" s="51" t="s">
        <v>1907</v>
      </c>
      <c r="M360" s="117"/>
      <c r="N360" s="35" t="s">
        <v>448</v>
      </c>
      <c r="O360" s="240" t="s">
        <v>4367</v>
      </c>
      <c r="P360" s="216">
        <v>0</v>
      </c>
      <c r="Q360" s="443">
        <v>0</v>
      </c>
      <c r="R360" s="47"/>
      <c r="S360" s="36" t="s">
        <v>473</v>
      </c>
      <c r="T360" s="35"/>
      <c r="U360" s="34"/>
      <c r="V360" s="82" t="s">
        <v>1969</v>
      </c>
      <c r="W360" s="55" t="s">
        <v>2688</v>
      </c>
      <c r="X360" s="55" t="s">
        <v>3317</v>
      </c>
      <c r="Y360" s="157" t="s">
        <v>448</v>
      </c>
      <c r="Z360" s="57" t="s">
        <v>3905</v>
      </c>
      <c r="AA360" s="55" t="s">
        <v>3906</v>
      </c>
      <c r="AB360" s="55">
        <v>34</v>
      </c>
      <c r="AC360" s="55" t="s">
        <v>2012</v>
      </c>
      <c r="AD360" s="89" t="s">
        <v>2604</v>
      </c>
      <c r="AE360" s="243">
        <v>17085</v>
      </c>
      <c r="AF360" s="157" t="s">
        <v>3901</v>
      </c>
      <c r="AG360" s="89" t="s">
        <v>7118</v>
      </c>
      <c r="AH360" s="58" t="s">
        <v>167</v>
      </c>
      <c r="AI360" s="58" t="s">
        <v>1966</v>
      </c>
      <c r="AJ360" s="59" t="s">
        <v>1183</v>
      </c>
      <c r="AK360" s="56">
        <v>25.962</v>
      </c>
      <c r="AL360" s="56">
        <v>-81.712361111111107</v>
      </c>
      <c r="AM360" s="60">
        <v>0</v>
      </c>
      <c r="AN360" s="60">
        <v>-1.8219889042759188</v>
      </c>
      <c r="AO360" s="60" t="s">
        <v>3905</v>
      </c>
    </row>
    <row r="361" spans="1:41" s="290" customFormat="1" x14ac:dyDescent="0.2">
      <c r="A361" s="45" t="s">
        <v>889</v>
      </c>
      <c r="B361" s="42" t="s">
        <v>1904</v>
      </c>
      <c r="C361" s="48"/>
      <c r="D361" s="35" t="s">
        <v>2865</v>
      </c>
      <c r="E361" s="34">
        <v>43854</v>
      </c>
      <c r="F361" s="357" t="s">
        <v>167</v>
      </c>
      <c r="G361" s="350" t="s">
        <v>1966</v>
      </c>
      <c r="H361" s="344">
        <v>25.962</v>
      </c>
      <c r="I361" s="344">
        <v>-81.712366666666668</v>
      </c>
      <c r="J361" s="56" t="s">
        <v>4828</v>
      </c>
      <c r="K361" s="56" t="s">
        <v>7117</v>
      </c>
      <c r="L361" s="51" t="s">
        <v>1907</v>
      </c>
      <c r="M361" s="117"/>
      <c r="N361" s="35" t="s">
        <v>448</v>
      </c>
      <c r="O361" s="203"/>
      <c r="P361" s="216">
        <v>0</v>
      </c>
      <c r="Q361" s="443">
        <v>0</v>
      </c>
      <c r="R361" s="47"/>
      <c r="S361" s="36" t="s">
        <v>473</v>
      </c>
      <c r="T361" s="35"/>
      <c r="U361" s="34"/>
      <c r="V361" s="82" t="s">
        <v>1969</v>
      </c>
      <c r="W361" s="55" t="s">
        <v>2688</v>
      </c>
      <c r="X361" s="55" t="s">
        <v>3317</v>
      </c>
      <c r="Y361" s="157" t="s">
        <v>448</v>
      </c>
      <c r="Z361" s="57" t="s">
        <v>3905</v>
      </c>
      <c r="AA361" s="55" t="s">
        <v>3906</v>
      </c>
      <c r="AB361" s="55">
        <v>34</v>
      </c>
      <c r="AC361" s="55" t="s">
        <v>2012</v>
      </c>
      <c r="AD361" s="89" t="s">
        <v>2604</v>
      </c>
      <c r="AE361" s="243">
        <v>17085</v>
      </c>
      <c r="AF361" s="157" t="s">
        <v>3901</v>
      </c>
      <c r="AG361" s="89" t="s">
        <v>7118</v>
      </c>
      <c r="AH361" s="58" t="s">
        <v>167</v>
      </c>
      <c r="AI361" s="58" t="s">
        <v>1966</v>
      </c>
      <c r="AJ361" s="59" t="s">
        <v>1183</v>
      </c>
      <c r="AK361" s="56">
        <v>25.962</v>
      </c>
      <c r="AL361" s="56">
        <v>-81.712361111111107</v>
      </c>
      <c r="AM361" s="60">
        <v>0</v>
      </c>
      <c r="AN361" s="60">
        <v>-1.8219889042759188</v>
      </c>
      <c r="AO361" s="60" t="s">
        <v>3905</v>
      </c>
    </row>
    <row r="362" spans="1:41" s="290" customFormat="1" x14ac:dyDescent="0.2">
      <c r="A362" s="45" t="s">
        <v>889</v>
      </c>
      <c r="B362" s="42" t="s">
        <v>1904</v>
      </c>
      <c r="C362" s="48"/>
      <c r="D362" s="35" t="s">
        <v>2844</v>
      </c>
      <c r="E362" s="34">
        <v>44256</v>
      </c>
      <c r="F362" s="357" t="s">
        <v>167</v>
      </c>
      <c r="G362" s="350" t="s">
        <v>1966</v>
      </c>
      <c r="H362" s="344">
        <v>25.962</v>
      </c>
      <c r="I362" s="344">
        <v>-81.712366666666668</v>
      </c>
      <c r="J362" s="56" t="s">
        <v>4828</v>
      </c>
      <c r="K362" s="56" t="s">
        <v>7117</v>
      </c>
      <c r="L362" s="51" t="s">
        <v>1907</v>
      </c>
      <c r="M362" s="117"/>
      <c r="N362" s="35" t="s">
        <v>448</v>
      </c>
      <c r="O362" s="203"/>
      <c r="P362" s="216">
        <v>0</v>
      </c>
      <c r="Q362" s="443">
        <v>0</v>
      </c>
      <c r="R362" s="47"/>
      <c r="S362" s="36" t="s">
        <v>473</v>
      </c>
      <c r="T362" s="35"/>
      <c r="U362" s="34"/>
      <c r="V362" s="82" t="s">
        <v>1969</v>
      </c>
      <c r="W362" s="55" t="s">
        <v>2688</v>
      </c>
      <c r="X362" s="55" t="s">
        <v>3317</v>
      </c>
      <c r="Y362" s="157" t="s">
        <v>448</v>
      </c>
      <c r="Z362" s="57" t="s">
        <v>3905</v>
      </c>
      <c r="AA362" s="55" t="s">
        <v>3906</v>
      </c>
      <c r="AB362" s="55">
        <v>34</v>
      </c>
      <c r="AC362" s="55" t="s">
        <v>2012</v>
      </c>
      <c r="AD362" s="89" t="s">
        <v>2604</v>
      </c>
      <c r="AE362" s="243">
        <v>17085</v>
      </c>
      <c r="AF362" s="157" t="s">
        <v>3901</v>
      </c>
      <c r="AG362" s="89" t="s">
        <v>7118</v>
      </c>
      <c r="AH362" s="58" t="s">
        <v>167</v>
      </c>
      <c r="AI362" s="58" t="s">
        <v>1966</v>
      </c>
      <c r="AJ362" s="59" t="s">
        <v>1183</v>
      </c>
      <c r="AK362" s="56">
        <v>25.962</v>
      </c>
      <c r="AL362" s="56">
        <v>-81.712361111111107</v>
      </c>
      <c r="AM362" s="60">
        <v>0</v>
      </c>
      <c r="AN362" s="60">
        <v>-1.8219889042759188</v>
      </c>
      <c r="AO362" s="60" t="s">
        <v>3905</v>
      </c>
    </row>
    <row r="363" spans="1:41" s="290" customFormat="1" x14ac:dyDescent="0.2">
      <c r="A363" s="45" t="s">
        <v>889</v>
      </c>
      <c r="B363" s="42" t="s">
        <v>1904</v>
      </c>
      <c r="C363" s="48"/>
      <c r="D363" s="35" t="s">
        <v>424</v>
      </c>
      <c r="E363" s="34">
        <v>44617</v>
      </c>
      <c r="F363" s="357" t="s">
        <v>167</v>
      </c>
      <c r="G363" s="350" t="s">
        <v>1966</v>
      </c>
      <c r="H363" s="344">
        <v>25.962</v>
      </c>
      <c r="I363" s="344">
        <v>-81.712366666666668</v>
      </c>
      <c r="J363" s="56" t="s">
        <v>4828</v>
      </c>
      <c r="K363" s="56" t="s">
        <v>7117</v>
      </c>
      <c r="L363" s="51" t="s">
        <v>1907</v>
      </c>
      <c r="M363" s="117"/>
      <c r="N363" s="35" t="s">
        <v>448</v>
      </c>
      <c r="O363" s="203"/>
      <c r="P363" s="216">
        <v>0</v>
      </c>
      <c r="Q363" s="443">
        <v>0</v>
      </c>
      <c r="R363" s="47"/>
      <c r="S363" s="36" t="s">
        <v>473</v>
      </c>
      <c r="T363" s="35"/>
      <c r="U363" s="34"/>
      <c r="V363" s="82" t="s">
        <v>1969</v>
      </c>
      <c r="W363" s="55" t="s">
        <v>2688</v>
      </c>
      <c r="X363" s="55" t="s">
        <v>3317</v>
      </c>
      <c r="Y363" s="157" t="s">
        <v>448</v>
      </c>
      <c r="Z363" s="57" t="s">
        <v>3905</v>
      </c>
      <c r="AA363" s="55" t="s">
        <v>3906</v>
      </c>
      <c r="AB363" s="55">
        <v>34</v>
      </c>
      <c r="AC363" s="55" t="s">
        <v>2012</v>
      </c>
      <c r="AD363" s="89" t="s">
        <v>2604</v>
      </c>
      <c r="AE363" s="243">
        <v>17085</v>
      </c>
      <c r="AF363" s="157" t="s">
        <v>3901</v>
      </c>
      <c r="AG363" s="89" t="s">
        <v>7118</v>
      </c>
      <c r="AH363" s="58" t="s">
        <v>167</v>
      </c>
      <c r="AI363" s="58" t="s">
        <v>1966</v>
      </c>
      <c r="AJ363" s="59" t="s">
        <v>1183</v>
      </c>
      <c r="AK363" s="56">
        <v>25.962</v>
      </c>
      <c r="AL363" s="56">
        <v>-81.712361111111107</v>
      </c>
      <c r="AM363" s="60">
        <v>0</v>
      </c>
      <c r="AN363" s="60">
        <v>-1.8219889042759188</v>
      </c>
      <c r="AO363" s="60" t="s">
        <v>3905</v>
      </c>
    </row>
    <row r="364" spans="1:41" s="290" customFormat="1" ht="25.5" x14ac:dyDescent="0.2">
      <c r="A364" s="45" t="s">
        <v>889</v>
      </c>
      <c r="B364" s="42" t="s">
        <v>1904</v>
      </c>
      <c r="C364" s="48"/>
      <c r="D364" s="35" t="s">
        <v>424</v>
      </c>
      <c r="E364" s="34">
        <v>44994</v>
      </c>
      <c r="F364" s="357" t="s">
        <v>167</v>
      </c>
      <c r="G364" s="350" t="s">
        <v>1966</v>
      </c>
      <c r="H364" s="344">
        <v>25.962</v>
      </c>
      <c r="I364" s="344">
        <v>-81.712366666666668</v>
      </c>
      <c r="J364" s="56" t="s">
        <v>4828</v>
      </c>
      <c r="K364" s="56" t="s">
        <v>7117</v>
      </c>
      <c r="L364" s="51" t="s">
        <v>4366</v>
      </c>
      <c r="M364" s="117"/>
      <c r="N364" s="35" t="s">
        <v>448</v>
      </c>
      <c r="O364" s="203"/>
      <c r="P364" s="216">
        <v>0</v>
      </c>
      <c r="Q364" s="443">
        <v>0</v>
      </c>
      <c r="R364" s="47"/>
      <c r="S364" s="36" t="s">
        <v>473</v>
      </c>
      <c r="T364" s="35"/>
      <c r="U364" s="34">
        <v>42852</v>
      </c>
      <c r="V364" s="82" t="s">
        <v>1969</v>
      </c>
      <c r="W364" s="55" t="s">
        <v>2688</v>
      </c>
      <c r="X364" s="55" t="s">
        <v>3317</v>
      </c>
      <c r="Y364" s="157" t="s">
        <v>448</v>
      </c>
      <c r="Z364" s="57" t="s">
        <v>3905</v>
      </c>
      <c r="AA364" s="55" t="s">
        <v>3906</v>
      </c>
      <c r="AB364" s="55">
        <v>34</v>
      </c>
      <c r="AC364" s="55" t="s">
        <v>2012</v>
      </c>
      <c r="AD364" s="89" t="s">
        <v>2604</v>
      </c>
      <c r="AE364" s="243">
        <v>17085</v>
      </c>
      <c r="AF364" s="157" t="s">
        <v>3901</v>
      </c>
      <c r="AG364" s="89" t="s">
        <v>7118</v>
      </c>
      <c r="AH364" s="58" t="s">
        <v>167</v>
      </c>
      <c r="AI364" s="58" t="s">
        <v>1966</v>
      </c>
      <c r="AJ364" s="59" t="s">
        <v>1183</v>
      </c>
      <c r="AK364" s="56">
        <v>25.962</v>
      </c>
      <c r="AL364" s="56">
        <v>-81.712361111111107</v>
      </c>
      <c r="AM364" s="60">
        <v>0</v>
      </c>
      <c r="AN364" s="60">
        <v>-1.8219889042759188</v>
      </c>
      <c r="AO364" s="60" t="s">
        <v>3905</v>
      </c>
    </row>
    <row r="365" spans="1:41" s="290" customFormat="1" ht="25.5" x14ac:dyDescent="0.2">
      <c r="A365" s="45" t="s">
        <v>889</v>
      </c>
      <c r="B365" s="42" t="s">
        <v>1904</v>
      </c>
      <c r="C365" s="48" t="s">
        <v>473</v>
      </c>
      <c r="D365" s="35" t="s">
        <v>8506</v>
      </c>
      <c r="E365" s="34">
        <v>46118</v>
      </c>
      <c r="F365" s="357" t="s">
        <v>167</v>
      </c>
      <c r="G365" s="350" t="s">
        <v>1966</v>
      </c>
      <c r="H365" s="344">
        <v>25.962</v>
      </c>
      <c r="I365" s="344">
        <v>-81.712366666666668</v>
      </c>
      <c r="J365" s="56" t="s">
        <v>4828</v>
      </c>
      <c r="K365" s="56" t="s">
        <v>7117</v>
      </c>
      <c r="L365" s="51" t="s">
        <v>8562</v>
      </c>
      <c r="M365" s="117"/>
      <c r="N365" s="35" t="s">
        <v>448</v>
      </c>
      <c r="O365" s="379" t="s">
        <v>8563</v>
      </c>
      <c r="P365" s="216" t="s">
        <v>6005</v>
      </c>
      <c r="Q365" s="443" t="s">
        <v>3294</v>
      </c>
      <c r="R365" s="47"/>
      <c r="S365" s="36" t="s">
        <v>473</v>
      </c>
      <c r="T365" s="35"/>
      <c r="U365" s="34"/>
      <c r="V365" s="82">
        <v>0</v>
      </c>
      <c r="W365" s="55" t="s">
        <v>2688</v>
      </c>
      <c r="X365" s="55" t="s">
        <v>3317</v>
      </c>
      <c r="Y365" s="157" t="s">
        <v>448</v>
      </c>
      <c r="Z365" s="57" t="s">
        <v>3905</v>
      </c>
      <c r="AA365" s="55" t="s">
        <v>3906</v>
      </c>
      <c r="AB365" s="55">
        <v>34</v>
      </c>
      <c r="AC365" s="55" t="s">
        <v>2012</v>
      </c>
      <c r="AD365" s="89" t="s">
        <v>2604</v>
      </c>
      <c r="AE365" s="243">
        <v>17085</v>
      </c>
      <c r="AF365" s="157" t="s">
        <v>3901</v>
      </c>
      <c r="AG365" s="89" t="s">
        <v>7118</v>
      </c>
      <c r="AH365" s="58" t="s">
        <v>167</v>
      </c>
      <c r="AI365" s="58" t="s">
        <v>1966</v>
      </c>
      <c r="AJ365" s="59" t="s">
        <v>1183</v>
      </c>
      <c r="AK365" s="56">
        <v>25.962</v>
      </c>
      <c r="AL365" s="56">
        <v>-81.712361111111107</v>
      </c>
      <c r="AM365" s="60">
        <v>0</v>
      </c>
      <c r="AN365" s="60">
        <v>-1.8219889042759188</v>
      </c>
      <c r="AO365" s="60" t="s">
        <v>3905</v>
      </c>
    </row>
    <row r="366" spans="1:41" s="290" customFormat="1" x14ac:dyDescent="0.2">
      <c r="A366" s="45" t="s">
        <v>82</v>
      </c>
      <c r="B366" s="42" t="s">
        <v>98</v>
      </c>
      <c r="C366" s="46"/>
      <c r="D366" s="35" t="s">
        <v>1119</v>
      </c>
      <c r="E366" s="34">
        <v>38869</v>
      </c>
      <c r="F366" s="347" t="s">
        <v>155</v>
      </c>
      <c r="G366" s="347" t="s">
        <v>156</v>
      </c>
      <c r="H366" s="344">
        <v>25.969249999999999</v>
      </c>
      <c r="I366" s="344">
        <v>-81.731733333333338</v>
      </c>
      <c r="J366" s="56" t="s">
        <v>8710</v>
      </c>
      <c r="K366" s="56" t="s">
        <v>8711</v>
      </c>
      <c r="L366" s="49" t="s">
        <v>1746</v>
      </c>
      <c r="M366" s="117"/>
      <c r="N366" s="35" t="s">
        <v>364</v>
      </c>
      <c r="O366" s="203" t="s">
        <v>1969</v>
      </c>
      <c r="P366" s="216" t="s">
        <v>1969</v>
      </c>
      <c r="Q366" s="443">
        <v>0</v>
      </c>
      <c r="R366" s="47"/>
      <c r="S366" s="36">
        <v>0</v>
      </c>
      <c r="T366" s="35"/>
      <c r="U366" s="34"/>
      <c r="V366" s="82">
        <v>0</v>
      </c>
      <c r="W366" s="55" t="s">
        <v>2689</v>
      </c>
      <c r="X366" s="55" t="s">
        <v>1899</v>
      </c>
      <c r="Y366" s="157">
        <v>0</v>
      </c>
      <c r="Z366" s="57" t="s">
        <v>1746</v>
      </c>
      <c r="AA366" s="55" t="s">
        <v>6987</v>
      </c>
      <c r="AB366" s="55">
        <v>35</v>
      </c>
      <c r="AC366" s="55" t="s">
        <v>2013</v>
      </c>
      <c r="AD366" s="89" t="s">
        <v>2605</v>
      </c>
      <c r="AE366" s="243">
        <v>17010</v>
      </c>
      <c r="AF366" s="157" t="s">
        <v>3901</v>
      </c>
      <c r="AG366" s="89" t="s">
        <v>7121</v>
      </c>
      <c r="AH366" s="58" t="s">
        <v>7122</v>
      </c>
      <c r="AI366" s="58" t="s">
        <v>506</v>
      </c>
      <c r="AJ366" s="59" t="s">
        <v>355</v>
      </c>
      <c r="AK366" s="56">
        <v>25.969149999999999</v>
      </c>
      <c r="AL366" s="56">
        <v>-81.731683333333336</v>
      </c>
      <c r="AM366" s="60">
        <v>36.467999999915008</v>
      </c>
      <c r="AN366" s="60">
        <v>-16.397900124501579</v>
      </c>
      <c r="AO366" s="60">
        <v>39.985074121313446</v>
      </c>
    </row>
    <row r="367" spans="1:41" s="290" customFormat="1" x14ac:dyDescent="0.2">
      <c r="A367" s="45" t="s">
        <v>82</v>
      </c>
      <c r="B367" s="42" t="s">
        <v>98</v>
      </c>
      <c r="C367" s="46"/>
      <c r="D367" s="35" t="s">
        <v>424</v>
      </c>
      <c r="E367" s="34">
        <v>42471</v>
      </c>
      <c r="F367" s="347" t="s">
        <v>476</v>
      </c>
      <c r="G367" s="347" t="s">
        <v>506</v>
      </c>
      <c r="H367" s="344">
        <v>25.969233333333335</v>
      </c>
      <c r="I367" s="344">
        <v>-81.731683333333336</v>
      </c>
      <c r="J367" s="56" t="s">
        <v>8712</v>
      </c>
      <c r="K367" s="56" t="s">
        <v>8713</v>
      </c>
      <c r="L367" s="49" t="s">
        <v>1769</v>
      </c>
      <c r="M367" s="120"/>
      <c r="N367" s="35" t="s">
        <v>385</v>
      </c>
      <c r="O367" s="203" t="s">
        <v>1969</v>
      </c>
      <c r="P367" s="216" t="s">
        <v>1969</v>
      </c>
      <c r="Q367" s="443">
        <v>0</v>
      </c>
      <c r="R367" s="47"/>
      <c r="S367" s="36">
        <v>0</v>
      </c>
      <c r="T367" s="35"/>
      <c r="U367" s="34"/>
      <c r="V367" s="82">
        <v>0</v>
      </c>
      <c r="W367" s="55" t="s">
        <v>2689</v>
      </c>
      <c r="X367" s="55" t="s">
        <v>1899</v>
      </c>
      <c r="Y367" s="157" t="s">
        <v>385</v>
      </c>
      <c r="Z367" s="57" t="s">
        <v>1746</v>
      </c>
      <c r="AA367" s="55" t="s">
        <v>8714</v>
      </c>
      <c r="AB367" s="55">
        <v>35</v>
      </c>
      <c r="AC367" s="55" t="s">
        <v>2013</v>
      </c>
      <c r="AD367" s="89" t="s">
        <v>2605</v>
      </c>
      <c r="AE367" s="243">
        <v>17010</v>
      </c>
      <c r="AF367" s="157" t="s">
        <v>3901</v>
      </c>
      <c r="AG367" s="89" t="s">
        <v>7121</v>
      </c>
      <c r="AH367" s="58" t="s">
        <v>7122</v>
      </c>
      <c r="AI367" s="58" t="s">
        <v>506</v>
      </c>
      <c r="AJ367" s="59" t="s">
        <v>355</v>
      </c>
      <c r="AK367" s="56">
        <v>25.969149999999999</v>
      </c>
      <c r="AL367" s="56">
        <v>-81.731683333333336</v>
      </c>
      <c r="AM367" s="60">
        <v>30.390000001008843</v>
      </c>
      <c r="AN367" s="60">
        <v>0</v>
      </c>
      <c r="AO367" s="60">
        <v>30.390000001008843</v>
      </c>
    </row>
    <row r="368" spans="1:41" s="290" customFormat="1" x14ac:dyDescent="0.2">
      <c r="A368" s="45" t="s">
        <v>82</v>
      </c>
      <c r="B368" s="42" t="s">
        <v>98</v>
      </c>
      <c r="C368" s="46"/>
      <c r="D368" s="35" t="s">
        <v>424</v>
      </c>
      <c r="E368" s="34">
        <v>42750</v>
      </c>
      <c r="F368" s="347" t="s">
        <v>476</v>
      </c>
      <c r="G368" s="347" t="s">
        <v>506</v>
      </c>
      <c r="H368" s="344">
        <v>25.969233333333335</v>
      </c>
      <c r="I368" s="344">
        <v>-81.731683333333336</v>
      </c>
      <c r="J368" s="56" t="s">
        <v>8712</v>
      </c>
      <c r="K368" s="56" t="s">
        <v>8713</v>
      </c>
      <c r="L368" s="49" t="s">
        <v>539</v>
      </c>
      <c r="M368" s="120"/>
      <c r="N368" s="35" t="s">
        <v>364</v>
      </c>
      <c r="O368" s="203"/>
      <c r="P368" s="216">
        <v>0</v>
      </c>
      <c r="Q368" s="443">
        <v>0</v>
      </c>
      <c r="R368" s="47"/>
      <c r="S368" s="36">
        <v>0</v>
      </c>
      <c r="T368" s="35"/>
      <c r="U368" s="34"/>
      <c r="V368" s="82">
        <v>0</v>
      </c>
      <c r="W368" s="55" t="s">
        <v>2689</v>
      </c>
      <c r="X368" s="55" t="s">
        <v>1899</v>
      </c>
      <c r="Y368" s="157">
        <v>0</v>
      </c>
      <c r="Z368" s="57" t="s">
        <v>1746</v>
      </c>
      <c r="AA368" s="55" t="s">
        <v>6987</v>
      </c>
      <c r="AB368" s="55">
        <v>35</v>
      </c>
      <c r="AC368" s="55" t="s">
        <v>2013</v>
      </c>
      <c r="AD368" s="89" t="s">
        <v>2605</v>
      </c>
      <c r="AE368" s="243">
        <v>17010</v>
      </c>
      <c r="AF368" s="157" t="s">
        <v>3901</v>
      </c>
      <c r="AG368" s="89" t="s">
        <v>7121</v>
      </c>
      <c r="AH368" s="58" t="s">
        <v>7122</v>
      </c>
      <c r="AI368" s="58" t="s">
        <v>506</v>
      </c>
      <c r="AJ368" s="59" t="s">
        <v>355</v>
      </c>
      <c r="AK368" s="56">
        <v>25.969149999999999</v>
      </c>
      <c r="AL368" s="56">
        <v>-81.731683333333336</v>
      </c>
      <c r="AM368" s="60">
        <v>30.390000001008843</v>
      </c>
      <c r="AN368" s="60">
        <v>0</v>
      </c>
      <c r="AO368" s="60">
        <v>30.390000001008843</v>
      </c>
    </row>
    <row r="369" spans="1:41" s="290" customFormat="1" x14ac:dyDescent="0.2">
      <c r="A369" s="50" t="s">
        <v>82</v>
      </c>
      <c r="B369" s="42" t="s">
        <v>98</v>
      </c>
      <c r="C369" s="46"/>
      <c r="D369" s="35" t="s">
        <v>1658</v>
      </c>
      <c r="E369" s="34">
        <v>43076</v>
      </c>
      <c r="F369" s="347" t="s">
        <v>155</v>
      </c>
      <c r="G369" s="347" t="s">
        <v>156</v>
      </c>
      <c r="H369" s="344">
        <v>25.969249999999999</v>
      </c>
      <c r="I369" s="344">
        <v>-81.731733333333338</v>
      </c>
      <c r="J369" s="56" t="s">
        <v>8710</v>
      </c>
      <c r="K369" s="56" t="s">
        <v>8711</v>
      </c>
      <c r="L369" s="49" t="s">
        <v>2404</v>
      </c>
      <c r="M369" s="120"/>
      <c r="N369" s="35" t="s">
        <v>448</v>
      </c>
      <c r="O369" s="203"/>
      <c r="P369" s="216">
        <v>0</v>
      </c>
      <c r="Q369" s="443">
        <v>0</v>
      </c>
      <c r="R369" s="47"/>
      <c r="S369" s="36">
        <v>0</v>
      </c>
      <c r="T369" s="35"/>
      <c r="U369" s="34"/>
      <c r="V369" s="82" t="s">
        <v>1969</v>
      </c>
      <c r="W369" s="55" t="s">
        <v>2689</v>
      </c>
      <c r="X369" s="55" t="s">
        <v>1899</v>
      </c>
      <c r="Y369" s="157" t="s">
        <v>448</v>
      </c>
      <c r="Z369" s="57" t="s">
        <v>1746</v>
      </c>
      <c r="AA369" s="55" t="s">
        <v>6972</v>
      </c>
      <c r="AB369" s="55">
        <v>35</v>
      </c>
      <c r="AC369" s="55" t="s">
        <v>2013</v>
      </c>
      <c r="AD369" s="89" t="s">
        <v>2605</v>
      </c>
      <c r="AE369" s="243">
        <v>17010</v>
      </c>
      <c r="AF369" s="157" t="s">
        <v>3901</v>
      </c>
      <c r="AG369" s="89" t="s">
        <v>7121</v>
      </c>
      <c r="AH369" s="58" t="s">
        <v>7122</v>
      </c>
      <c r="AI369" s="58" t="s">
        <v>506</v>
      </c>
      <c r="AJ369" s="59" t="s">
        <v>355</v>
      </c>
      <c r="AK369" s="56">
        <v>25.969149999999999</v>
      </c>
      <c r="AL369" s="56">
        <v>-81.731683333333336</v>
      </c>
      <c r="AM369" s="60">
        <v>36.467999999915008</v>
      </c>
      <c r="AN369" s="60">
        <v>-16.397900124501579</v>
      </c>
      <c r="AO369" s="60">
        <v>39.985074121313446</v>
      </c>
    </row>
    <row r="370" spans="1:41" s="290" customFormat="1" x14ac:dyDescent="0.2">
      <c r="A370" s="50" t="s">
        <v>82</v>
      </c>
      <c r="B370" s="42" t="s">
        <v>98</v>
      </c>
      <c r="C370" s="46"/>
      <c r="D370" s="35" t="s">
        <v>424</v>
      </c>
      <c r="E370" s="34">
        <v>43124</v>
      </c>
      <c r="F370" s="347" t="s">
        <v>476</v>
      </c>
      <c r="G370" s="347" t="s">
        <v>1976</v>
      </c>
      <c r="H370" s="344">
        <v>25.969233333333335</v>
      </c>
      <c r="I370" s="344">
        <v>-81.731700000000004</v>
      </c>
      <c r="J370" s="56" t="s">
        <v>8712</v>
      </c>
      <c r="K370" s="56" t="s">
        <v>7120</v>
      </c>
      <c r="L370" s="49" t="s">
        <v>539</v>
      </c>
      <c r="M370" s="120"/>
      <c r="N370" s="35" t="s">
        <v>364</v>
      </c>
      <c r="O370" s="203" t="s">
        <v>1969</v>
      </c>
      <c r="P370" s="216" t="s">
        <v>1969</v>
      </c>
      <c r="Q370" s="443">
        <v>0</v>
      </c>
      <c r="R370" s="47"/>
      <c r="S370" s="36">
        <v>0</v>
      </c>
      <c r="T370" s="35"/>
      <c r="U370" s="34"/>
      <c r="V370" s="82">
        <v>0</v>
      </c>
      <c r="W370" s="55" t="s">
        <v>2689</v>
      </c>
      <c r="X370" s="55" t="s">
        <v>1899</v>
      </c>
      <c r="Y370" s="157">
        <v>0</v>
      </c>
      <c r="Z370" s="57" t="s">
        <v>1746</v>
      </c>
      <c r="AA370" s="55" t="s">
        <v>6987</v>
      </c>
      <c r="AB370" s="55">
        <v>35</v>
      </c>
      <c r="AC370" s="55" t="s">
        <v>2013</v>
      </c>
      <c r="AD370" s="89" t="s">
        <v>2605</v>
      </c>
      <c r="AE370" s="243">
        <v>17010</v>
      </c>
      <c r="AF370" s="157" t="s">
        <v>3901</v>
      </c>
      <c r="AG370" s="89" t="s">
        <v>7121</v>
      </c>
      <c r="AH370" s="58" t="s">
        <v>7122</v>
      </c>
      <c r="AI370" s="58" t="s">
        <v>506</v>
      </c>
      <c r="AJ370" s="59" t="s">
        <v>355</v>
      </c>
      <c r="AK370" s="56">
        <v>25.969149999999999</v>
      </c>
      <c r="AL370" s="56">
        <v>-81.731683333333336</v>
      </c>
      <c r="AM370" s="60">
        <v>30.390000001008843</v>
      </c>
      <c r="AN370" s="60">
        <v>-5.4659667081671923</v>
      </c>
      <c r="AO370" s="60">
        <v>30.87764388867955</v>
      </c>
    </row>
    <row r="371" spans="1:41" s="290" customFormat="1" x14ac:dyDescent="0.2">
      <c r="A371" s="50" t="s">
        <v>82</v>
      </c>
      <c r="B371" s="42" t="s">
        <v>98</v>
      </c>
      <c r="C371" s="46"/>
      <c r="D371" s="35" t="s">
        <v>424</v>
      </c>
      <c r="E371" s="34">
        <v>43441</v>
      </c>
      <c r="F371" s="347" t="s">
        <v>420</v>
      </c>
      <c r="G371" s="347" t="s">
        <v>1976</v>
      </c>
      <c r="H371" s="344">
        <v>25.969216666666668</v>
      </c>
      <c r="I371" s="344">
        <v>-81.731700000000004</v>
      </c>
      <c r="J371" s="56" t="s">
        <v>8704</v>
      </c>
      <c r="K371" s="56" t="s">
        <v>7120</v>
      </c>
      <c r="L371" s="49" t="s">
        <v>2390</v>
      </c>
      <c r="M371" s="117" t="s">
        <v>2836</v>
      </c>
      <c r="N371" s="35" t="s">
        <v>364</v>
      </c>
      <c r="O371" s="203" t="s">
        <v>1969</v>
      </c>
      <c r="P371" s="216" t="s">
        <v>1969</v>
      </c>
      <c r="Q371" s="443">
        <v>0</v>
      </c>
      <c r="R371" s="47"/>
      <c r="S371" s="36">
        <v>0</v>
      </c>
      <c r="T371" s="35"/>
      <c r="U371" s="34"/>
      <c r="V371" s="82">
        <v>0</v>
      </c>
      <c r="W371" s="55" t="s">
        <v>2689</v>
      </c>
      <c r="X371" s="55" t="s">
        <v>1899</v>
      </c>
      <c r="Y371" s="157">
        <v>0</v>
      </c>
      <c r="Z371" s="57" t="s">
        <v>1746</v>
      </c>
      <c r="AA371" s="55" t="s">
        <v>6987</v>
      </c>
      <c r="AB371" s="55">
        <v>35</v>
      </c>
      <c r="AC371" s="55" t="s">
        <v>2013</v>
      </c>
      <c r="AD371" s="89" t="s">
        <v>2605</v>
      </c>
      <c r="AE371" s="243">
        <v>17010</v>
      </c>
      <c r="AF371" s="157" t="s">
        <v>3901</v>
      </c>
      <c r="AG371" s="89" t="s">
        <v>7121</v>
      </c>
      <c r="AH371" s="58" t="s">
        <v>7122</v>
      </c>
      <c r="AI371" s="58" t="s">
        <v>506</v>
      </c>
      <c r="AJ371" s="59" t="s">
        <v>355</v>
      </c>
      <c r="AK371" s="56">
        <v>25.969149999999999</v>
      </c>
      <c r="AL371" s="56">
        <v>-81.731683333333336</v>
      </c>
      <c r="AM371" s="60">
        <v>24.312000000807075</v>
      </c>
      <c r="AN371" s="60">
        <v>-5.4659667081671923</v>
      </c>
      <c r="AO371" s="60">
        <v>24.918871083860026</v>
      </c>
    </row>
    <row r="372" spans="1:41" s="290" customFormat="1" ht="25.5" x14ac:dyDescent="0.2">
      <c r="A372" s="50" t="s">
        <v>82</v>
      </c>
      <c r="B372" s="42" t="s">
        <v>98</v>
      </c>
      <c r="C372" s="46"/>
      <c r="D372" s="35" t="s">
        <v>2869</v>
      </c>
      <c r="E372" s="34">
        <v>43873</v>
      </c>
      <c r="F372" s="347" t="s">
        <v>420</v>
      </c>
      <c r="G372" s="347" t="s">
        <v>1976</v>
      </c>
      <c r="H372" s="344">
        <v>25.969216666666668</v>
      </c>
      <c r="I372" s="344">
        <v>-81.731700000000004</v>
      </c>
      <c r="J372" s="56" t="s">
        <v>8704</v>
      </c>
      <c r="K372" s="56" t="s">
        <v>7120</v>
      </c>
      <c r="L372" s="49" t="s">
        <v>3230</v>
      </c>
      <c r="M372" s="117" t="s">
        <v>2836</v>
      </c>
      <c r="N372" s="35" t="s">
        <v>364</v>
      </c>
      <c r="O372" s="203" t="s">
        <v>1969</v>
      </c>
      <c r="P372" s="216" t="s">
        <v>1969</v>
      </c>
      <c r="Q372" s="443">
        <v>0</v>
      </c>
      <c r="R372" s="47"/>
      <c r="S372" s="36">
        <v>0</v>
      </c>
      <c r="T372" s="35"/>
      <c r="U372" s="34"/>
      <c r="V372" s="82">
        <v>0</v>
      </c>
      <c r="W372" s="55" t="s">
        <v>2689</v>
      </c>
      <c r="X372" s="55" t="s">
        <v>1899</v>
      </c>
      <c r="Y372" s="157">
        <v>0</v>
      </c>
      <c r="Z372" s="57" t="s">
        <v>1746</v>
      </c>
      <c r="AA372" s="55" t="s">
        <v>6987</v>
      </c>
      <c r="AB372" s="55">
        <v>35</v>
      </c>
      <c r="AC372" s="55" t="s">
        <v>2013</v>
      </c>
      <c r="AD372" s="89" t="s">
        <v>2605</v>
      </c>
      <c r="AE372" s="243">
        <v>17010</v>
      </c>
      <c r="AF372" s="157" t="s">
        <v>3901</v>
      </c>
      <c r="AG372" s="89" t="s">
        <v>7121</v>
      </c>
      <c r="AH372" s="58" t="s">
        <v>7122</v>
      </c>
      <c r="AI372" s="58" t="s">
        <v>506</v>
      </c>
      <c r="AJ372" s="59" t="s">
        <v>355</v>
      </c>
      <c r="AK372" s="56">
        <v>25.969149999999999</v>
      </c>
      <c r="AL372" s="56">
        <v>-81.731683333333336</v>
      </c>
      <c r="AM372" s="60">
        <v>24.312000000807075</v>
      </c>
      <c r="AN372" s="60">
        <v>-5.4659667081671923</v>
      </c>
      <c r="AO372" s="60">
        <v>24.918871083860026</v>
      </c>
    </row>
    <row r="373" spans="1:41" s="290" customFormat="1" ht="25.5" x14ac:dyDescent="0.2">
      <c r="A373" s="50" t="s">
        <v>82</v>
      </c>
      <c r="B373" s="42" t="s">
        <v>98</v>
      </c>
      <c r="C373" s="46"/>
      <c r="D373" s="35" t="s">
        <v>2869</v>
      </c>
      <c r="E373" s="34">
        <v>44219</v>
      </c>
      <c r="F373" s="347" t="s">
        <v>420</v>
      </c>
      <c r="G373" s="347" t="s">
        <v>1976</v>
      </c>
      <c r="H373" s="344">
        <v>25.969216666666668</v>
      </c>
      <c r="I373" s="344">
        <v>-81.731700000000004</v>
      </c>
      <c r="J373" s="56" t="s">
        <v>8704</v>
      </c>
      <c r="K373" s="56" t="s">
        <v>7120</v>
      </c>
      <c r="L373" s="49" t="s">
        <v>3230</v>
      </c>
      <c r="M373" s="117" t="s">
        <v>2836</v>
      </c>
      <c r="N373" s="35" t="s">
        <v>364</v>
      </c>
      <c r="O373" s="240" t="s">
        <v>3330</v>
      </c>
      <c r="P373" s="216" t="s">
        <v>1969</v>
      </c>
      <c r="Q373" s="443">
        <v>0</v>
      </c>
      <c r="R373" s="47"/>
      <c r="S373" s="36">
        <v>0</v>
      </c>
      <c r="T373" s="35"/>
      <c r="U373" s="34"/>
      <c r="V373" s="82">
        <v>0</v>
      </c>
      <c r="W373" s="55" t="s">
        <v>2689</v>
      </c>
      <c r="X373" s="55" t="s">
        <v>1899</v>
      </c>
      <c r="Y373" s="157">
        <v>0</v>
      </c>
      <c r="Z373" s="57" t="s">
        <v>1746</v>
      </c>
      <c r="AA373" s="55" t="s">
        <v>6987</v>
      </c>
      <c r="AB373" s="55">
        <v>35</v>
      </c>
      <c r="AC373" s="55" t="s">
        <v>2013</v>
      </c>
      <c r="AD373" s="89" t="s">
        <v>2605</v>
      </c>
      <c r="AE373" s="243">
        <v>17010</v>
      </c>
      <c r="AF373" s="157" t="s">
        <v>3901</v>
      </c>
      <c r="AG373" s="89" t="s">
        <v>7121</v>
      </c>
      <c r="AH373" s="58" t="s">
        <v>7122</v>
      </c>
      <c r="AI373" s="58" t="s">
        <v>506</v>
      </c>
      <c r="AJ373" s="59" t="s">
        <v>355</v>
      </c>
      <c r="AK373" s="56">
        <v>25.969149999999999</v>
      </c>
      <c r="AL373" s="56">
        <v>-81.731683333333336</v>
      </c>
      <c r="AM373" s="60">
        <v>24.312000000807075</v>
      </c>
      <c r="AN373" s="60">
        <v>-5.4659667081671923</v>
      </c>
      <c r="AO373" s="60">
        <v>24.918871083860026</v>
      </c>
    </row>
    <row r="374" spans="1:41" s="290" customFormat="1" ht="25.5" x14ac:dyDescent="0.2">
      <c r="A374" s="50" t="s">
        <v>82</v>
      </c>
      <c r="B374" s="42" t="s">
        <v>98</v>
      </c>
      <c r="C374" s="46"/>
      <c r="D374" s="35" t="s">
        <v>2869</v>
      </c>
      <c r="E374" s="34">
        <v>44604</v>
      </c>
      <c r="F374" s="347" t="s">
        <v>420</v>
      </c>
      <c r="G374" s="347" t="s">
        <v>1976</v>
      </c>
      <c r="H374" s="344">
        <v>25.969216666666668</v>
      </c>
      <c r="I374" s="344">
        <v>-81.731700000000004</v>
      </c>
      <c r="J374" s="56" t="s">
        <v>8704</v>
      </c>
      <c r="K374" s="56" t="s">
        <v>7120</v>
      </c>
      <c r="L374" s="49" t="s">
        <v>3230</v>
      </c>
      <c r="M374" s="117" t="s">
        <v>2836</v>
      </c>
      <c r="N374" s="35" t="s">
        <v>364</v>
      </c>
      <c r="O374" s="240" t="s">
        <v>4118</v>
      </c>
      <c r="P374" s="216" t="s">
        <v>1969</v>
      </c>
      <c r="Q374" s="443">
        <v>0</v>
      </c>
      <c r="R374" s="47"/>
      <c r="S374" s="36">
        <v>0</v>
      </c>
      <c r="T374" s="35"/>
      <c r="U374" s="34"/>
      <c r="V374" s="82">
        <v>0</v>
      </c>
      <c r="W374" s="55" t="s">
        <v>2689</v>
      </c>
      <c r="X374" s="55" t="s">
        <v>1899</v>
      </c>
      <c r="Y374" s="157">
        <v>0</v>
      </c>
      <c r="Z374" s="57" t="s">
        <v>1746</v>
      </c>
      <c r="AA374" s="55" t="s">
        <v>6987</v>
      </c>
      <c r="AB374" s="55">
        <v>35</v>
      </c>
      <c r="AC374" s="55" t="s">
        <v>2013</v>
      </c>
      <c r="AD374" s="89" t="s">
        <v>2605</v>
      </c>
      <c r="AE374" s="243">
        <v>17010</v>
      </c>
      <c r="AF374" s="157" t="s">
        <v>3901</v>
      </c>
      <c r="AG374" s="89" t="s">
        <v>7121</v>
      </c>
      <c r="AH374" s="58" t="s">
        <v>7122</v>
      </c>
      <c r="AI374" s="58" t="s">
        <v>506</v>
      </c>
      <c r="AJ374" s="59" t="s">
        <v>355</v>
      </c>
      <c r="AK374" s="56">
        <v>25.969149999999999</v>
      </c>
      <c r="AL374" s="56">
        <v>-81.731683333333336</v>
      </c>
      <c r="AM374" s="60">
        <v>24.312000000807075</v>
      </c>
      <c r="AN374" s="60">
        <v>-5.4659667081671923</v>
      </c>
      <c r="AO374" s="60">
        <v>24.918871083860026</v>
      </c>
    </row>
    <row r="375" spans="1:41" s="290" customFormat="1" ht="25.5" x14ac:dyDescent="0.2">
      <c r="A375" s="50" t="s">
        <v>82</v>
      </c>
      <c r="B375" s="42" t="s">
        <v>98</v>
      </c>
      <c r="C375" s="46"/>
      <c r="D375" s="35" t="s">
        <v>5482</v>
      </c>
      <c r="E375" s="34">
        <v>44994</v>
      </c>
      <c r="F375" s="347" t="s">
        <v>155</v>
      </c>
      <c r="G375" s="347" t="s">
        <v>506</v>
      </c>
      <c r="H375" s="344">
        <v>25.969249999999999</v>
      </c>
      <c r="I375" s="344">
        <v>-81.731683333333336</v>
      </c>
      <c r="J375" s="56" t="s">
        <v>8710</v>
      </c>
      <c r="K375" s="56" t="s">
        <v>8713</v>
      </c>
      <c r="L375" s="49" t="s">
        <v>5392</v>
      </c>
      <c r="M375" s="117" t="s">
        <v>2836</v>
      </c>
      <c r="N375" s="35" t="s">
        <v>364</v>
      </c>
      <c r="O375" s="240" t="s">
        <v>5391</v>
      </c>
      <c r="P375" s="216" t="s">
        <v>1969</v>
      </c>
      <c r="Q375" s="443">
        <v>0</v>
      </c>
      <c r="R375" s="47"/>
      <c r="S375" s="36">
        <v>0</v>
      </c>
      <c r="T375" s="35"/>
      <c r="U375" s="34"/>
      <c r="V375" s="82">
        <v>0</v>
      </c>
      <c r="W375" s="55" t="s">
        <v>2689</v>
      </c>
      <c r="X375" s="55" t="s">
        <v>1899</v>
      </c>
      <c r="Y375" s="157">
        <v>0</v>
      </c>
      <c r="Z375" s="57" t="s">
        <v>1746</v>
      </c>
      <c r="AA375" s="55" t="s">
        <v>6987</v>
      </c>
      <c r="AB375" s="55">
        <v>35</v>
      </c>
      <c r="AC375" s="55" t="s">
        <v>2013</v>
      </c>
      <c r="AD375" s="89" t="s">
        <v>2605</v>
      </c>
      <c r="AE375" s="243">
        <v>17010</v>
      </c>
      <c r="AF375" s="157" t="s">
        <v>3901</v>
      </c>
      <c r="AG375" s="89" t="s">
        <v>7121</v>
      </c>
      <c r="AH375" s="58" t="s">
        <v>7122</v>
      </c>
      <c r="AI375" s="58" t="s">
        <v>506</v>
      </c>
      <c r="AJ375" s="59" t="s">
        <v>355</v>
      </c>
      <c r="AK375" s="56">
        <v>25.969149999999999</v>
      </c>
      <c r="AL375" s="56">
        <v>-81.731683333333336</v>
      </c>
      <c r="AM375" s="60">
        <v>36.467999999915008</v>
      </c>
      <c r="AN375" s="60">
        <v>0</v>
      </c>
      <c r="AO375" s="60">
        <v>36.467999999915008</v>
      </c>
    </row>
    <row r="376" spans="1:41" s="290" customFormat="1" ht="25.5" x14ac:dyDescent="0.2">
      <c r="A376" s="50" t="s">
        <v>82</v>
      </c>
      <c r="B376" s="42" t="s">
        <v>98</v>
      </c>
      <c r="C376" s="46"/>
      <c r="D376" s="35" t="s">
        <v>5482</v>
      </c>
      <c r="E376" s="34">
        <v>45332</v>
      </c>
      <c r="F376" s="347" t="s">
        <v>155</v>
      </c>
      <c r="G376" s="347" t="s">
        <v>1976</v>
      </c>
      <c r="H376" s="344">
        <v>25.969249999999999</v>
      </c>
      <c r="I376" s="344">
        <v>-81.731700000000004</v>
      </c>
      <c r="J376" s="56" t="s">
        <v>8710</v>
      </c>
      <c r="K376" s="56" t="s">
        <v>7120</v>
      </c>
      <c r="L376" s="49" t="s">
        <v>5562</v>
      </c>
      <c r="M376" s="117" t="s">
        <v>2836</v>
      </c>
      <c r="N376" s="35" t="s">
        <v>364</v>
      </c>
      <c r="O376" s="240" t="s">
        <v>5563</v>
      </c>
      <c r="P376" s="216" t="s">
        <v>1969</v>
      </c>
      <c r="Q376" s="443">
        <v>0</v>
      </c>
      <c r="R376" s="47"/>
      <c r="S376" s="36">
        <v>0</v>
      </c>
      <c r="T376" s="35"/>
      <c r="U376" s="34"/>
      <c r="V376" s="82">
        <v>0</v>
      </c>
      <c r="W376" s="55" t="s">
        <v>2689</v>
      </c>
      <c r="X376" s="55" t="s">
        <v>1899</v>
      </c>
      <c r="Y376" s="157">
        <v>0</v>
      </c>
      <c r="Z376" s="57" t="s">
        <v>1746</v>
      </c>
      <c r="AA376" s="55" t="s">
        <v>6987</v>
      </c>
      <c r="AB376" s="55">
        <v>35</v>
      </c>
      <c r="AC376" s="55" t="s">
        <v>2013</v>
      </c>
      <c r="AD376" s="89" t="s">
        <v>2605</v>
      </c>
      <c r="AE376" s="243">
        <v>17010</v>
      </c>
      <c r="AF376" s="157" t="s">
        <v>3901</v>
      </c>
      <c r="AG376" s="89" t="s">
        <v>7121</v>
      </c>
      <c r="AH376" s="58" t="s">
        <v>7122</v>
      </c>
      <c r="AI376" s="58" t="s">
        <v>506</v>
      </c>
      <c r="AJ376" s="59" t="s">
        <v>355</v>
      </c>
      <c r="AK376" s="56">
        <v>25.969149999999999</v>
      </c>
      <c r="AL376" s="56">
        <v>-81.731683333333336</v>
      </c>
      <c r="AM376" s="60">
        <v>36.467999999915008</v>
      </c>
      <c r="AN376" s="60">
        <v>-5.4659667081671923</v>
      </c>
      <c r="AO376" s="60">
        <v>36.875355131152205</v>
      </c>
    </row>
    <row r="377" spans="1:41" s="290" customFormat="1" ht="25.5" x14ac:dyDescent="0.2">
      <c r="A377" s="50" t="s">
        <v>82</v>
      </c>
      <c r="B377" s="476" t="s">
        <v>98</v>
      </c>
      <c r="C377" s="46"/>
      <c r="D377" s="35" t="s">
        <v>5508</v>
      </c>
      <c r="E377" s="34">
        <v>45730</v>
      </c>
      <c r="F377" s="347" t="s">
        <v>6085</v>
      </c>
      <c r="G377" s="347" t="s">
        <v>1976</v>
      </c>
      <c r="H377" s="344">
        <v>25.969283333333333</v>
      </c>
      <c r="I377" s="344">
        <v>-81.731700000000004</v>
      </c>
      <c r="J377" s="56" t="s">
        <v>7119</v>
      </c>
      <c r="K377" s="56" t="s">
        <v>7120</v>
      </c>
      <c r="L377" s="49" t="s">
        <v>5562</v>
      </c>
      <c r="M377" s="117"/>
      <c r="N377" s="35" t="s">
        <v>364</v>
      </c>
      <c r="O377" s="240" t="s">
        <v>6162</v>
      </c>
      <c r="P377" s="216" t="s">
        <v>1969</v>
      </c>
      <c r="Q377" s="443">
        <v>0</v>
      </c>
      <c r="R377" s="47"/>
      <c r="S377" s="36">
        <v>0</v>
      </c>
      <c r="T377" s="35"/>
      <c r="U377" s="34"/>
      <c r="V377" s="82">
        <v>0</v>
      </c>
      <c r="W377" s="55" t="s">
        <v>2689</v>
      </c>
      <c r="X377" s="55" t="s">
        <v>1899</v>
      </c>
      <c r="Y377" s="157">
        <v>0</v>
      </c>
      <c r="Z377" s="57" t="s">
        <v>1746</v>
      </c>
      <c r="AA377" s="55" t="s">
        <v>6987</v>
      </c>
      <c r="AB377" s="55">
        <v>35</v>
      </c>
      <c r="AC377" s="55" t="s">
        <v>2013</v>
      </c>
      <c r="AD377" s="89" t="s">
        <v>2605</v>
      </c>
      <c r="AE377" s="243">
        <v>17010</v>
      </c>
      <c r="AF377" s="157" t="s">
        <v>3901</v>
      </c>
      <c r="AG377" s="89" t="s">
        <v>7121</v>
      </c>
      <c r="AH377" s="58" t="s">
        <v>7122</v>
      </c>
      <c r="AI377" s="58" t="s">
        <v>506</v>
      </c>
      <c r="AJ377" s="59" t="s">
        <v>355</v>
      </c>
      <c r="AK377" s="56">
        <v>25.969149999999999</v>
      </c>
      <c r="AL377" s="56">
        <v>-81.731683333333336</v>
      </c>
      <c r="AM377" s="60">
        <v>48.624000000318546</v>
      </c>
      <c r="AN377" s="60">
        <v>-5.4659667081671923</v>
      </c>
      <c r="AO377" s="60">
        <v>48.930258205795013</v>
      </c>
    </row>
    <row r="378" spans="1:41" s="290" customFormat="1" ht="25.5" x14ac:dyDescent="0.2">
      <c r="A378" s="50" t="s">
        <v>82</v>
      </c>
      <c r="B378" s="476" t="s">
        <v>98</v>
      </c>
      <c r="C378" s="46" t="s">
        <v>473</v>
      </c>
      <c r="D378" s="35" t="s">
        <v>5508</v>
      </c>
      <c r="E378" s="34">
        <v>46094</v>
      </c>
      <c r="F378" s="347" t="s">
        <v>6085</v>
      </c>
      <c r="G378" s="347" t="s">
        <v>1976</v>
      </c>
      <c r="H378" s="344">
        <v>25.969283333333333</v>
      </c>
      <c r="I378" s="344">
        <v>-81.731700000000004</v>
      </c>
      <c r="J378" s="56" t="s">
        <v>7119</v>
      </c>
      <c r="K378" s="56" t="s">
        <v>7120</v>
      </c>
      <c r="L378" s="49" t="s">
        <v>5562</v>
      </c>
      <c r="M378" s="117"/>
      <c r="N378" s="35" t="s">
        <v>364</v>
      </c>
      <c r="O378" s="240" t="s">
        <v>6808</v>
      </c>
      <c r="P378" s="216" t="s">
        <v>1969</v>
      </c>
      <c r="Q378" s="443">
        <v>0</v>
      </c>
      <c r="R378" s="47"/>
      <c r="S378" s="36">
        <v>0</v>
      </c>
      <c r="T378" s="35"/>
      <c r="U378" s="34"/>
      <c r="V378" s="82">
        <v>0</v>
      </c>
      <c r="W378" s="55" t="s">
        <v>2689</v>
      </c>
      <c r="X378" s="55" t="s">
        <v>1899</v>
      </c>
      <c r="Y378" s="157">
        <v>0</v>
      </c>
      <c r="Z378" s="57" t="s">
        <v>1746</v>
      </c>
      <c r="AA378" s="55" t="s">
        <v>6987</v>
      </c>
      <c r="AB378" s="55">
        <v>35</v>
      </c>
      <c r="AC378" s="55" t="s">
        <v>2013</v>
      </c>
      <c r="AD378" s="89" t="s">
        <v>2605</v>
      </c>
      <c r="AE378" s="243">
        <v>17010</v>
      </c>
      <c r="AF378" s="157" t="s">
        <v>3901</v>
      </c>
      <c r="AG378" s="89" t="s">
        <v>7121</v>
      </c>
      <c r="AH378" s="58" t="s">
        <v>7122</v>
      </c>
      <c r="AI378" s="58" t="s">
        <v>506</v>
      </c>
      <c r="AJ378" s="59" t="s">
        <v>355</v>
      </c>
      <c r="AK378" s="56">
        <v>25.969149999999999</v>
      </c>
      <c r="AL378" s="56">
        <v>-81.731683333333336</v>
      </c>
      <c r="AM378" s="60">
        <v>48.624000000318546</v>
      </c>
      <c r="AN378" s="60">
        <v>-5.4659667081671923</v>
      </c>
      <c r="AO378" s="60">
        <v>48.930258205795013</v>
      </c>
    </row>
    <row r="379" spans="1:41" s="290" customFormat="1" x14ac:dyDescent="0.2">
      <c r="A379" s="45" t="s">
        <v>890</v>
      </c>
      <c r="B379" s="42" t="s">
        <v>100</v>
      </c>
      <c r="C379" s="48"/>
      <c r="D379" s="35" t="s">
        <v>424</v>
      </c>
      <c r="E379" s="34">
        <v>42750</v>
      </c>
      <c r="F379" s="357" t="s">
        <v>478</v>
      </c>
      <c r="G379" s="350" t="s">
        <v>479</v>
      </c>
      <c r="H379" s="373">
        <v>25.962499999999999</v>
      </c>
      <c r="I379" s="373">
        <v>-81.734999999999999</v>
      </c>
      <c r="J379" s="312" t="s">
        <v>6456</v>
      </c>
      <c r="K379" s="312" t="s">
        <v>6457</v>
      </c>
      <c r="L379" s="51" t="s">
        <v>1788</v>
      </c>
      <c r="M379" s="120"/>
      <c r="N379" s="35" t="s">
        <v>448</v>
      </c>
      <c r="O379" s="203"/>
      <c r="P379" s="216">
        <v>0</v>
      </c>
      <c r="Q379" s="443">
        <v>0</v>
      </c>
      <c r="R379" s="47"/>
      <c r="S379" s="36" t="s">
        <v>473</v>
      </c>
      <c r="T379" s="35"/>
      <c r="U379" s="34"/>
      <c r="V379" s="305" t="s">
        <v>1969</v>
      </c>
      <c r="W379" s="42" t="s">
        <v>2689</v>
      </c>
      <c r="X379" s="42" t="s">
        <v>1899</v>
      </c>
      <c r="Y379" s="306" t="s">
        <v>448</v>
      </c>
      <c r="Z379" s="307" t="s">
        <v>3905</v>
      </c>
      <c r="AA379" s="42" t="s">
        <v>3906</v>
      </c>
      <c r="AB379" s="42">
        <v>36</v>
      </c>
      <c r="AC379" s="42" t="s">
        <v>2013</v>
      </c>
      <c r="AD379" s="308" t="s">
        <v>2605</v>
      </c>
      <c r="AE379" s="42">
        <v>17015</v>
      </c>
      <c r="AF379" s="306" t="s">
        <v>3901</v>
      </c>
      <c r="AG379" s="308" t="s">
        <v>3907</v>
      </c>
      <c r="AH379" s="310" t="s">
        <v>478</v>
      </c>
      <c r="AI379" s="310" t="s">
        <v>479</v>
      </c>
      <c r="AJ379" s="311" t="s">
        <v>1198</v>
      </c>
      <c r="AK379" s="312">
        <v>25.962499999999999</v>
      </c>
      <c r="AL379" s="312">
        <v>-81.734999999999999</v>
      </c>
      <c r="AM379" s="313">
        <v>0</v>
      </c>
      <c r="AN379" s="313">
        <v>0</v>
      </c>
      <c r="AO379" s="313" t="s">
        <v>3905</v>
      </c>
    </row>
    <row r="380" spans="1:41" s="290" customFormat="1" x14ac:dyDescent="0.2">
      <c r="A380" s="45" t="s">
        <v>890</v>
      </c>
      <c r="B380" s="42" t="s">
        <v>100</v>
      </c>
      <c r="C380" s="48"/>
      <c r="D380" s="35" t="s">
        <v>424</v>
      </c>
      <c r="E380" s="34">
        <v>43124</v>
      </c>
      <c r="F380" s="357" t="s">
        <v>478</v>
      </c>
      <c r="G380" s="350" t="s">
        <v>479</v>
      </c>
      <c r="H380" s="373">
        <v>25.962499999999999</v>
      </c>
      <c r="I380" s="373">
        <v>-81.734999999999999</v>
      </c>
      <c r="J380" s="312" t="s">
        <v>6456</v>
      </c>
      <c r="K380" s="312" t="s">
        <v>6457</v>
      </c>
      <c r="L380" s="51" t="s">
        <v>1788</v>
      </c>
      <c r="M380" s="120"/>
      <c r="N380" s="35" t="s">
        <v>448</v>
      </c>
      <c r="O380" s="203"/>
      <c r="P380" s="216">
        <v>0</v>
      </c>
      <c r="Q380" s="443">
        <v>0</v>
      </c>
      <c r="R380" s="47"/>
      <c r="S380" s="36" t="s">
        <v>473</v>
      </c>
      <c r="T380" s="35"/>
      <c r="U380" s="34"/>
      <c r="V380" s="305" t="s">
        <v>1969</v>
      </c>
      <c r="W380" s="42" t="s">
        <v>2689</v>
      </c>
      <c r="X380" s="42" t="s">
        <v>1899</v>
      </c>
      <c r="Y380" s="306" t="s">
        <v>448</v>
      </c>
      <c r="Z380" s="307" t="s">
        <v>3905</v>
      </c>
      <c r="AA380" s="42" t="s">
        <v>3906</v>
      </c>
      <c r="AB380" s="42">
        <v>36</v>
      </c>
      <c r="AC380" s="42" t="s">
        <v>2013</v>
      </c>
      <c r="AD380" s="308" t="s">
        <v>2605</v>
      </c>
      <c r="AE380" s="42">
        <v>17015</v>
      </c>
      <c r="AF380" s="306" t="s">
        <v>3901</v>
      </c>
      <c r="AG380" s="308" t="s">
        <v>3907</v>
      </c>
      <c r="AH380" s="310" t="s">
        <v>478</v>
      </c>
      <c r="AI380" s="310" t="s">
        <v>479</v>
      </c>
      <c r="AJ380" s="311" t="s">
        <v>1198</v>
      </c>
      <c r="AK380" s="312">
        <v>25.962499999999999</v>
      </c>
      <c r="AL380" s="312">
        <v>-81.734999999999999</v>
      </c>
      <c r="AM380" s="313">
        <v>0</v>
      </c>
      <c r="AN380" s="313">
        <v>0</v>
      </c>
      <c r="AO380" s="313" t="s">
        <v>3905</v>
      </c>
    </row>
    <row r="381" spans="1:41" s="290" customFormat="1" x14ac:dyDescent="0.2">
      <c r="A381" s="45" t="s">
        <v>890</v>
      </c>
      <c r="B381" s="42" t="s">
        <v>100</v>
      </c>
      <c r="C381" s="48"/>
      <c r="D381" s="35" t="s">
        <v>424</v>
      </c>
      <c r="E381" s="34">
        <v>43441</v>
      </c>
      <c r="F381" s="357" t="s">
        <v>478</v>
      </c>
      <c r="G381" s="350" t="s">
        <v>479</v>
      </c>
      <c r="H381" s="373">
        <v>25.962499999999999</v>
      </c>
      <c r="I381" s="373">
        <v>-81.734999999999999</v>
      </c>
      <c r="J381" s="312" t="s">
        <v>6456</v>
      </c>
      <c r="K381" s="312" t="s">
        <v>6457</v>
      </c>
      <c r="L381" s="51" t="s">
        <v>3088</v>
      </c>
      <c r="M381" s="117"/>
      <c r="N381" s="35" t="s">
        <v>448</v>
      </c>
      <c r="O381" s="203"/>
      <c r="P381" s="216">
        <v>0</v>
      </c>
      <c r="Q381" s="443" t="s">
        <v>3294</v>
      </c>
      <c r="R381" s="47"/>
      <c r="S381" s="36" t="s">
        <v>473</v>
      </c>
      <c r="T381" s="35"/>
      <c r="U381" s="34"/>
      <c r="V381" s="305">
        <v>0</v>
      </c>
      <c r="W381" s="42" t="s">
        <v>2689</v>
      </c>
      <c r="X381" s="42" t="s">
        <v>1899</v>
      </c>
      <c r="Y381" s="306" t="s">
        <v>448</v>
      </c>
      <c r="Z381" s="307" t="s">
        <v>3905</v>
      </c>
      <c r="AA381" s="42" t="s">
        <v>3906</v>
      </c>
      <c r="AB381" s="42">
        <v>36</v>
      </c>
      <c r="AC381" s="42" t="s">
        <v>2013</v>
      </c>
      <c r="AD381" s="308" t="s">
        <v>2605</v>
      </c>
      <c r="AE381" s="42">
        <v>17015</v>
      </c>
      <c r="AF381" s="306" t="s">
        <v>3901</v>
      </c>
      <c r="AG381" s="308" t="s">
        <v>3907</v>
      </c>
      <c r="AH381" s="310" t="s">
        <v>478</v>
      </c>
      <c r="AI381" s="310" t="s">
        <v>479</v>
      </c>
      <c r="AJ381" s="311" t="s">
        <v>1198</v>
      </c>
      <c r="AK381" s="312">
        <v>25.962499999999999</v>
      </c>
      <c r="AL381" s="312">
        <v>-81.734999999999999</v>
      </c>
      <c r="AM381" s="313">
        <v>0</v>
      </c>
      <c r="AN381" s="313">
        <v>0</v>
      </c>
      <c r="AO381" s="313" t="s">
        <v>3905</v>
      </c>
    </row>
    <row r="382" spans="1:41" s="290" customFormat="1" x14ac:dyDescent="0.2">
      <c r="A382" s="45" t="s">
        <v>890</v>
      </c>
      <c r="B382" s="42" t="s">
        <v>100</v>
      </c>
      <c r="C382" s="48"/>
      <c r="D382" s="35" t="s">
        <v>2869</v>
      </c>
      <c r="E382" s="34">
        <v>43873</v>
      </c>
      <c r="F382" s="357" t="s">
        <v>478</v>
      </c>
      <c r="G382" s="350" t="s">
        <v>479</v>
      </c>
      <c r="H382" s="373">
        <v>25.962499999999999</v>
      </c>
      <c r="I382" s="373">
        <v>-81.734999999999999</v>
      </c>
      <c r="J382" s="312" t="s">
        <v>6456</v>
      </c>
      <c r="K382" s="312" t="s">
        <v>6457</v>
      </c>
      <c r="L382" s="51" t="s">
        <v>3088</v>
      </c>
      <c r="M382" s="117"/>
      <c r="N382" s="35" t="s">
        <v>448</v>
      </c>
      <c r="O382" s="203"/>
      <c r="P382" s="216">
        <v>0</v>
      </c>
      <c r="Q382" s="443" t="s">
        <v>3294</v>
      </c>
      <c r="R382" s="47"/>
      <c r="S382" s="36" t="s">
        <v>473</v>
      </c>
      <c r="T382" s="35"/>
      <c r="U382" s="34"/>
      <c r="V382" s="305">
        <v>0</v>
      </c>
      <c r="W382" s="42" t="s">
        <v>2689</v>
      </c>
      <c r="X382" s="42" t="s">
        <v>1899</v>
      </c>
      <c r="Y382" s="306" t="s">
        <v>448</v>
      </c>
      <c r="Z382" s="307" t="s">
        <v>3905</v>
      </c>
      <c r="AA382" s="42" t="s">
        <v>3906</v>
      </c>
      <c r="AB382" s="42">
        <v>36</v>
      </c>
      <c r="AC382" s="42" t="s">
        <v>2013</v>
      </c>
      <c r="AD382" s="308" t="s">
        <v>2605</v>
      </c>
      <c r="AE382" s="42">
        <v>17015</v>
      </c>
      <c r="AF382" s="306" t="s">
        <v>3901</v>
      </c>
      <c r="AG382" s="308" t="s">
        <v>3907</v>
      </c>
      <c r="AH382" s="310" t="s">
        <v>478</v>
      </c>
      <c r="AI382" s="310" t="s">
        <v>479</v>
      </c>
      <c r="AJ382" s="311" t="s">
        <v>1198</v>
      </c>
      <c r="AK382" s="312">
        <v>25.962499999999999</v>
      </c>
      <c r="AL382" s="312">
        <v>-81.734999999999999</v>
      </c>
      <c r="AM382" s="313">
        <v>0</v>
      </c>
      <c r="AN382" s="313">
        <v>0</v>
      </c>
      <c r="AO382" s="313" t="s">
        <v>3905</v>
      </c>
    </row>
    <row r="383" spans="1:41" s="290" customFormat="1" ht="25.5" x14ac:dyDescent="0.2">
      <c r="A383" s="45" t="s">
        <v>890</v>
      </c>
      <c r="B383" s="42" t="s">
        <v>100</v>
      </c>
      <c r="C383" s="48"/>
      <c r="D383" s="35" t="s">
        <v>2869</v>
      </c>
      <c r="E383" s="34">
        <v>44219</v>
      </c>
      <c r="F383" s="357" t="s">
        <v>478</v>
      </c>
      <c r="G383" s="350" t="s">
        <v>479</v>
      </c>
      <c r="H383" s="373">
        <v>25.962499999999999</v>
      </c>
      <c r="I383" s="373">
        <v>-81.734999999999999</v>
      </c>
      <c r="J383" s="312" t="s">
        <v>6456</v>
      </c>
      <c r="K383" s="312" t="s">
        <v>6457</v>
      </c>
      <c r="L383" s="51" t="s">
        <v>4462</v>
      </c>
      <c r="M383" s="117"/>
      <c r="N383" s="35" t="s">
        <v>448</v>
      </c>
      <c r="O383" s="203"/>
      <c r="P383" s="216">
        <v>0</v>
      </c>
      <c r="Q383" s="443" t="s">
        <v>3294</v>
      </c>
      <c r="R383" s="47"/>
      <c r="S383" s="36" t="s">
        <v>473</v>
      </c>
      <c r="T383" s="35"/>
      <c r="U383" s="34"/>
      <c r="V383" s="305">
        <v>0</v>
      </c>
      <c r="W383" s="42" t="s">
        <v>2689</v>
      </c>
      <c r="X383" s="42" t="s">
        <v>1899</v>
      </c>
      <c r="Y383" s="306" t="s">
        <v>448</v>
      </c>
      <c r="Z383" s="307" t="s">
        <v>3905</v>
      </c>
      <c r="AA383" s="42" t="s">
        <v>3906</v>
      </c>
      <c r="AB383" s="42">
        <v>36</v>
      </c>
      <c r="AC383" s="42" t="s">
        <v>2013</v>
      </c>
      <c r="AD383" s="308" t="s">
        <v>2605</v>
      </c>
      <c r="AE383" s="42">
        <v>17015</v>
      </c>
      <c r="AF383" s="306" t="s">
        <v>3901</v>
      </c>
      <c r="AG383" s="308" t="s">
        <v>3907</v>
      </c>
      <c r="AH383" s="310" t="s">
        <v>478</v>
      </c>
      <c r="AI383" s="310" t="s">
        <v>479</v>
      </c>
      <c r="AJ383" s="311" t="s">
        <v>1198</v>
      </c>
      <c r="AK383" s="312">
        <v>25.962499999999999</v>
      </c>
      <c r="AL383" s="312">
        <v>-81.734999999999999</v>
      </c>
      <c r="AM383" s="313">
        <v>0</v>
      </c>
      <c r="AN383" s="313">
        <v>0</v>
      </c>
      <c r="AO383" s="313" t="s">
        <v>3905</v>
      </c>
    </row>
    <row r="384" spans="1:41" s="290" customFormat="1" x14ac:dyDescent="0.2">
      <c r="A384" s="45" t="s">
        <v>83</v>
      </c>
      <c r="B384" s="42" t="s">
        <v>99</v>
      </c>
      <c r="C384" s="46"/>
      <c r="D384" s="35" t="s">
        <v>1119</v>
      </c>
      <c r="E384" s="34">
        <v>38869</v>
      </c>
      <c r="F384" s="347" t="s">
        <v>157</v>
      </c>
      <c r="G384" s="347" t="s">
        <v>158</v>
      </c>
      <c r="H384" s="373">
        <v>25.966566666666665</v>
      </c>
      <c r="I384" s="373">
        <v>-81.731283333333337</v>
      </c>
      <c r="J384" s="312" t="s">
        <v>6458</v>
      </c>
      <c r="K384" s="312" t="s">
        <v>6079</v>
      </c>
      <c r="L384" s="49" t="s">
        <v>1746</v>
      </c>
      <c r="M384" s="117"/>
      <c r="N384" s="35" t="s">
        <v>364</v>
      </c>
      <c r="O384" s="203" t="s">
        <v>1969</v>
      </c>
      <c r="P384" s="216" t="s">
        <v>1969</v>
      </c>
      <c r="Q384" s="443">
        <v>0</v>
      </c>
      <c r="R384" s="47"/>
      <c r="S384" s="36">
        <v>0</v>
      </c>
      <c r="T384" s="35"/>
      <c r="U384" s="34"/>
      <c r="V384" s="305">
        <v>0</v>
      </c>
      <c r="W384" s="42" t="s">
        <v>2689</v>
      </c>
      <c r="X384" s="42" t="s">
        <v>1899</v>
      </c>
      <c r="Y384" s="306">
        <v>0</v>
      </c>
      <c r="Z384" s="307">
        <v>1800.4970247262627</v>
      </c>
      <c r="AA384" s="42" t="s">
        <v>4446</v>
      </c>
      <c r="AB384" s="42">
        <v>37</v>
      </c>
      <c r="AC384" s="42" t="s">
        <v>2013</v>
      </c>
      <c r="AD384" s="308" t="s">
        <v>2605</v>
      </c>
      <c r="AE384" s="309"/>
      <c r="AF384" s="306" t="s">
        <v>3901</v>
      </c>
      <c r="AG384" s="308" t="s">
        <v>3908</v>
      </c>
      <c r="AH384" s="310" t="s">
        <v>6520</v>
      </c>
      <c r="AI384" s="310" t="s">
        <v>6520</v>
      </c>
      <c r="AJ384" s="311" t="s">
        <v>6520</v>
      </c>
      <c r="AK384" s="312" t="s">
        <v>6520</v>
      </c>
      <c r="AL384" s="312" t="s">
        <v>6520</v>
      </c>
      <c r="AM384" s="313">
        <v>1032.0443999997972</v>
      </c>
      <c r="AN384" s="313">
        <v>1475.3555139278069</v>
      </c>
      <c r="AO384" s="313">
        <v>1800.4970247262627</v>
      </c>
    </row>
    <row r="385" spans="1:41" s="290" customFormat="1" x14ac:dyDescent="0.2">
      <c r="A385" s="45" t="s">
        <v>83</v>
      </c>
      <c r="B385" s="42" t="s">
        <v>99</v>
      </c>
      <c r="C385" s="46"/>
      <c r="D385" s="35" t="s">
        <v>424</v>
      </c>
      <c r="E385" s="34">
        <v>42471</v>
      </c>
      <c r="F385" s="347" t="s">
        <v>157</v>
      </c>
      <c r="G385" s="347" t="s">
        <v>507</v>
      </c>
      <c r="H385" s="373">
        <v>25.966566666666665</v>
      </c>
      <c r="I385" s="373">
        <v>-81.731300000000005</v>
      </c>
      <c r="J385" s="312" t="s">
        <v>6458</v>
      </c>
      <c r="K385" s="312" t="s">
        <v>6459</v>
      </c>
      <c r="L385" s="49" t="s">
        <v>1770</v>
      </c>
      <c r="M385" s="120"/>
      <c r="N385" s="35" t="s">
        <v>389</v>
      </c>
      <c r="O385" s="203" t="s">
        <v>1969</v>
      </c>
      <c r="P385" s="216" t="s">
        <v>1969</v>
      </c>
      <c r="Q385" s="443">
        <v>0</v>
      </c>
      <c r="R385" s="47"/>
      <c r="S385" s="36">
        <v>0</v>
      </c>
      <c r="T385" s="35"/>
      <c r="U385" s="34"/>
      <c r="V385" s="305">
        <v>0</v>
      </c>
      <c r="W385" s="42" t="s">
        <v>2689</v>
      </c>
      <c r="X385" s="42" t="s">
        <v>1899</v>
      </c>
      <c r="Y385" s="306" t="s">
        <v>389</v>
      </c>
      <c r="Z385" s="307">
        <v>1796.0208586195481</v>
      </c>
      <c r="AA385" s="42" t="s">
        <v>4447</v>
      </c>
      <c r="AB385" s="42">
        <v>37</v>
      </c>
      <c r="AC385" s="42" t="s">
        <v>2013</v>
      </c>
      <c r="AD385" s="308" t="s">
        <v>2605</v>
      </c>
      <c r="AE385" s="309"/>
      <c r="AF385" s="306" t="s">
        <v>3901</v>
      </c>
      <c r="AG385" s="308" t="s">
        <v>3908</v>
      </c>
      <c r="AH385" s="310" t="s">
        <v>6520</v>
      </c>
      <c r="AI385" s="310" t="s">
        <v>6520</v>
      </c>
      <c r="AJ385" s="311" t="s">
        <v>6520</v>
      </c>
      <c r="AK385" s="312" t="s">
        <v>6520</v>
      </c>
      <c r="AL385" s="312" t="s">
        <v>6520</v>
      </c>
      <c r="AM385" s="313">
        <v>1032.0443999997972</v>
      </c>
      <c r="AN385" s="313">
        <v>1469.8895472196398</v>
      </c>
      <c r="AO385" s="313">
        <v>1796.0208586195481</v>
      </c>
    </row>
    <row r="386" spans="1:41" s="290" customFormat="1" x14ac:dyDescent="0.2">
      <c r="A386" s="45" t="s">
        <v>83</v>
      </c>
      <c r="B386" s="42" t="s">
        <v>99</v>
      </c>
      <c r="C386" s="46"/>
      <c r="D386" s="35" t="s">
        <v>424</v>
      </c>
      <c r="E386" s="34">
        <v>42750</v>
      </c>
      <c r="F386" s="347" t="s">
        <v>157</v>
      </c>
      <c r="G386" s="347" t="s">
        <v>507</v>
      </c>
      <c r="H386" s="373">
        <v>25.966566666666665</v>
      </c>
      <c r="I386" s="373">
        <v>-81.731300000000005</v>
      </c>
      <c r="J386" s="312" t="s">
        <v>6458</v>
      </c>
      <c r="K386" s="312" t="s">
        <v>6459</v>
      </c>
      <c r="L386" s="49" t="s">
        <v>1789</v>
      </c>
      <c r="M386" s="120"/>
      <c r="N386" s="35" t="s">
        <v>389</v>
      </c>
      <c r="O386" s="203"/>
      <c r="P386" s="216">
        <v>0</v>
      </c>
      <c r="Q386" s="443">
        <v>0</v>
      </c>
      <c r="R386" s="47"/>
      <c r="S386" s="36">
        <v>0</v>
      </c>
      <c r="T386" s="35"/>
      <c r="U386" s="34"/>
      <c r="V386" s="305">
        <v>0</v>
      </c>
      <c r="W386" s="42" t="s">
        <v>2689</v>
      </c>
      <c r="X386" s="42" t="s">
        <v>1899</v>
      </c>
      <c r="Y386" s="306" t="s">
        <v>389</v>
      </c>
      <c r="Z386" s="307">
        <v>1796.0208586195481</v>
      </c>
      <c r="AA386" s="42" t="s">
        <v>4447</v>
      </c>
      <c r="AB386" s="42">
        <v>37</v>
      </c>
      <c r="AC386" s="42" t="s">
        <v>2013</v>
      </c>
      <c r="AD386" s="308" t="s">
        <v>2605</v>
      </c>
      <c r="AE386" s="309"/>
      <c r="AF386" s="306" t="s">
        <v>3901</v>
      </c>
      <c r="AG386" s="308" t="s">
        <v>3908</v>
      </c>
      <c r="AH386" s="310" t="s">
        <v>6520</v>
      </c>
      <c r="AI386" s="310" t="s">
        <v>6520</v>
      </c>
      <c r="AJ386" s="311" t="s">
        <v>6520</v>
      </c>
      <c r="AK386" s="312" t="s">
        <v>6520</v>
      </c>
      <c r="AL386" s="312" t="s">
        <v>6520</v>
      </c>
      <c r="AM386" s="313">
        <v>1032.0443999997972</v>
      </c>
      <c r="AN386" s="313">
        <v>1469.8895472196398</v>
      </c>
      <c r="AO386" s="313">
        <v>1796.0208586195481</v>
      </c>
    </row>
    <row r="387" spans="1:41" s="290" customFormat="1" x14ac:dyDescent="0.2">
      <c r="A387" s="45" t="s">
        <v>83</v>
      </c>
      <c r="B387" s="42" t="s">
        <v>99</v>
      </c>
      <c r="C387" s="46"/>
      <c r="D387" s="35" t="s">
        <v>424</v>
      </c>
      <c r="E387" s="34">
        <v>43124</v>
      </c>
      <c r="F387" s="347" t="s">
        <v>157</v>
      </c>
      <c r="G387" s="347" t="s">
        <v>507</v>
      </c>
      <c r="H387" s="373">
        <v>25.966566666666665</v>
      </c>
      <c r="I387" s="373">
        <v>-81.731300000000005</v>
      </c>
      <c r="J387" s="312" t="s">
        <v>6458</v>
      </c>
      <c r="K387" s="312" t="s">
        <v>6459</v>
      </c>
      <c r="L387" s="49" t="s">
        <v>1977</v>
      </c>
      <c r="M387" s="120"/>
      <c r="N387" s="35" t="s">
        <v>448</v>
      </c>
      <c r="O387" s="203" t="s">
        <v>1969</v>
      </c>
      <c r="P387" s="216">
        <v>0</v>
      </c>
      <c r="Q387" s="443">
        <v>0</v>
      </c>
      <c r="R387" s="47"/>
      <c r="S387" s="36">
        <v>0</v>
      </c>
      <c r="T387" s="35"/>
      <c r="U387" s="34"/>
      <c r="V387" s="305" t="s">
        <v>1969</v>
      </c>
      <c r="W387" s="42" t="s">
        <v>2689</v>
      </c>
      <c r="X387" s="42" t="s">
        <v>1899</v>
      </c>
      <c r="Y387" s="306" t="s">
        <v>448</v>
      </c>
      <c r="Z387" s="307">
        <v>1796.0208586195481</v>
      </c>
      <c r="AA387" s="42" t="s">
        <v>4448</v>
      </c>
      <c r="AB387" s="42">
        <v>37</v>
      </c>
      <c r="AC387" s="42" t="s">
        <v>2013</v>
      </c>
      <c r="AD387" s="308" t="s">
        <v>2605</v>
      </c>
      <c r="AE387" s="309"/>
      <c r="AF387" s="306" t="s">
        <v>3901</v>
      </c>
      <c r="AG387" s="308" t="s">
        <v>3908</v>
      </c>
      <c r="AH387" s="310" t="s">
        <v>6520</v>
      </c>
      <c r="AI387" s="310" t="s">
        <v>6520</v>
      </c>
      <c r="AJ387" s="311" t="s">
        <v>6520</v>
      </c>
      <c r="AK387" s="312" t="s">
        <v>6520</v>
      </c>
      <c r="AL387" s="312" t="s">
        <v>6520</v>
      </c>
      <c r="AM387" s="313">
        <v>1032.0443999997972</v>
      </c>
      <c r="AN387" s="313">
        <v>1469.8895472196398</v>
      </c>
      <c r="AO387" s="313">
        <v>1796.0208586195481</v>
      </c>
    </row>
    <row r="388" spans="1:41" s="290" customFormat="1" x14ac:dyDescent="0.2">
      <c r="A388" s="45" t="s">
        <v>83</v>
      </c>
      <c r="B388" s="42" t="s">
        <v>99</v>
      </c>
      <c r="C388" s="46"/>
      <c r="D388" s="35" t="s">
        <v>424</v>
      </c>
      <c r="E388" s="34">
        <v>43441</v>
      </c>
      <c r="F388" s="347" t="s">
        <v>2393</v>
      </c>
      <c r="G388" s="347" t="s">
        <v>2394</v>
      </c>
      <c r="H388" s="373">
        <v>25.966516666666667</v>
      </c>
      <c r="I388" s="373">
        <v>-81.731383333333326</v>
      </c>
      <c r="J388" s="312" t="s">
        <v>6460</v>
      </c>
      <c r="K388" s="312" t="s">
        <v>6461</v>
      </c>
      <c r="L388" s="49" t="s">
        <v>2395</v>
      </c>
      <c r="M388" s="117"/>
      <c r="N388" s="35" t="s">
        <v>448</v>
      </c>
      <c r="O388" s="203" t="s">
        <v>1969</v>
      </c>
      <c r="P388" s="216" t="s">
        <v>1969</v>
      </c>
      <c r="Q388" s="443">
        <v>0</v>
      </c>
      <c r="R388" s="47"/>
      <c r="S388" s="36">
        <v>0</v>
      </c>
      <c r="T388" s="35"/>
      <c r="U388" s="34"/>
      <c r="V388" s="305" t="s">
        <v>1969</v>
      </c>
      <c r="W388" s="42" t="s">
        <v>2689</v>
      </c>
      <c r="X388" s="42" t="s">
        <v>1899</v>
      </c>
      <c r="Y388" s="306" t="s">
        <v>448</v>
      </c>
      <c r="Z388" s="307">
        <v>1763.176126962836</v>
      </c>
      <c r="AA388" s="42" t="s">
        <v>4449</v>
      </c>
      <c r="AB388" s="42">
        <v>37</v>
      </c>
      <c r="AC388" s="42" t="s">
        <v>2013</v>
      </c>
      <c r="AD388" s="308" t="s">
        <v>2605</v>
      </c>
      <c r="AE388" s="309"/>
      <c r="AF388" s="306" t="s">
        <v>3901</v>
      </c>
      <c r="AG388" s="308" t="s">
        <v>3908</v>
      </c>
      <c r="AH388" s="310" t="s">
        <v>6520</v>
      </c>
      <c r="AI388" s="310" t="s">
        <v>6520</v>
      </c>
      <c r="AJ388" s="311" t="s">
        <v>6520</v>
      </c>
      <c r="AK388" s="312" t="s">
        <v>6520</v>
      </c>
      <c r="AL388" s="312" t="s">
        <v>6520</v>
      </c>
      <c r="AM388" s="313">
        <v>1013.8104000004876</v>
      </c>
      <c r="AN388" s="313">
        <v>1442.5597136834642</v>
      </c>
      <c r="AO388" s="313">
        <v>1763.176126962836</v>
      </c>
    </row>
    <row r="389" spans="1:41" s="290" customFormat="1" x14ac:dyDescent="0.2">
      <c r="A389" s="45" t="s">
        <v>83</v>
      </c>
      <c r="B389" s="42" t="s">
        <v>99</v>
      </c>
      <c r="C389" s="46"/>
      <c r="D389" s="35" t="s">
        <v>2870</v>
      </c>
      <c r="E389" s="34">
        <v>43873</v>
      </c>
      <c r="F389" s="347" t="s">
        <v>2393</v>
      </c>
      <c r="G389" s="347" t="s">
        <v>2394</v>
      </c>
      <c r="H389" s="373">
        <v>25.966516666666667</v>
      </c>
      <c r="I389" s="373">
        <v>-81.731383333333326</v>
      </c>
      <c r="J389" s="312" t="s">
        <v>6460</v>
      </c>
      <c r="K389" s="312" t="s">
        <v>6461</v>
      </c>
      <c r="L389" s="49" t="s">
        <v>2871</v>
      </c>
      <c r="M389" s="117" t="s">
        <v>2836</v>
      </c>
      <c r="N389" s="35" t="s">
        <v>364</v>
      </c>
      <c r="O389" s="203" t="s">
        <v>1969</v>
      </c>
      <c r="P389" s="216" t="s">
        <v>1969</v>
      </c>
      <c r="Q389" s="443">
        <v>0</v>
      </c>
      <c r="R389" s="47"/>
      <c r="S389" s="36">
        <v>0</v>
      </c>
      <c r="T389" s="35"/>
      <c r="U389" s="34"/>
      <c r="V389" s="305">
        <v>0</v>
      </c>
      <c r="W389" s="42" t="s">
        <v>2689</v>
      </c>
      <c r="X389" s="42" t="s">
        <v>1899</v>
      </c>
      <c r="Y389" s="306">
        <v>0</v>
      </c>
      <c r="Z389" s="307">
        <v>1763.176126962836</v>
      </c>
      <c r="AA389" s="42" t="s">
        <v>4450</v>
      </c>
      <c r="AB389" s="42">
        <v>37</v>
      </c>
      <c r="AC389" s="42" t="s">
        <v>2013</v>
      </c>
      <c r="AD389" s="308" t="s">
        <v>2605</v>
      </c>
      <c r="AE389" s="309"/>
      <c r="AF389" s="306" t="s">
        <v>3901</v>
      </c>
      <c r="AG389" s="308" t="s">
        <v>3908</v>
      </c>
      <c r="AH389" s="310" t="s">
        <v>6520</v>
      </c>
      <c r="AI389" s="310" t="s">
        <v>6520</v>
      </c>
      <c r="AJ389" s="311" t="s">
        <v>6520</v>
      </c>
      <c r="AK389" s="312" t="s">
        <v>6520</v>
      </c>
      <c r="AL389" s="312" t="s">
        <v>6520</v>
      </c>
      <c r="AM389" s="313">
        <v>1013.8104000004876</v>
      </c>
      <c r="AN389" s="313">
        <v>1442.5597136834642</v>
      </c>
      <c r="AO389" s="313">
        <v>1763.176126962836</v>
      </c>
    </row>
    <row r="390" spans="1:41" s="290" customFormat="1" x14ac:dyDescent="0.2">
      <c r="A390" s="45" t="s">
        <v>83</v>
      </c>
      <c r="B390" s="42" t="s">
        <v>99</v>
      </c>
      <c r="C390" s="46"/>
      <c r="D390" s="35" t="s">
        <v>2869</v>
      </c>
      <c r="E390" s="34">
        <v>44219</v>
      </c>
      <c r="F390" s="347" t="s">
        <v>2393</v>
      </c>
      <c r="G390" s="347" t="s">
        <v>2394</v>
      </c>
      <c r="H390" s="373">
        <v>25.966516666666667</v>
      </c>
      <c r="I390" s="373">
        <v>-81.731383333333326</v>
      </c>
      <c r="J390" s="312" t="s">
        <v>6460</v>
      </c>
      <c r="K390" s="312" t="s">
        <v>6461</v>
      </c>
      <c r="L390" s="49" t="s">
        <v>2871</v>
      </c>
      <c r="M390" s="117" t="s">
        <v>2836</v>
      </c>
      <c r="N390" s="35" t="s">
        <v>364</v>
      </c>
      <c r="O390" s="240" t="s">
        <v>3331</v>
      </c>
      <c r="P390" s="216" t="s">
        <v>1969</v>
      </c>
      <c r="Q390" s="443">
        <v>0</v>
      </c>
      <c r="R390" s="47"/>
      <c r="S390" s="36">
        <v>0</v>
      </c>
      <c r="T390" s="35"/>
      <c r="U390" s="34"/>
      <c r="V390" s="305">
        <v>0</v>
      </c>
      <c r="W390" s="42" t="s">
        <v>2689</v>
      </c>
      <c r="X390" s="42" t="s">
        <v>1899</v>
      </c>
      <c r="Y390" s="306">
        <v>0</v>
      </c>
      <c r="Z390" s="307">
        <v>1763.176126962836</v>
      </c>
      <c r="AA390" s="42" t="s">
        <v>4450</v>
      </c>
      <c r="AB390" s="42">
        <v>37</v>
      </c>
      <c r="AC390" s="42" t="s">
        <v>2013</v>
      </c>
      <c r="AD390" s="308" t="s">
        <v>2605</v>
      </c>
      <c r="AE390" s="309"/>
      <c r="AF390" s="306" t="s">
        <v>3901</v>
      </c>
      <c r="AG390" s="308" t="s">
        <v>3908</v>
      </c>
      <c r="AH390" s="310" t="s">
        <v>6520</v>
      </c>
      <c r="AI390" s="310" t="s">
        <v>6520</v>
      </c>
      <c r="AJ390" s="311" t="s">
        <v>6520</v>
      </c>
      <c r="AK390" s="312" t="s">
        <v>6520</v>
      </c>
      <c r="AL390" s="312" t="s">
        <v>6520</v>
      </c>
      <c r="AM390" s="313">
        <v>1013.8104000004876</v>
      </c>
      <c r="AN390" s="313">
        <v>1442.5597136834642</v>
      </c>
      <c r="AO390" s="313">
        <v>1763.176126962836</v>
      </c>
    </row>
    <row r="391" spans="1:41" s="290" customFormat="1" ht="25.5" x14ac:dyDescent="0.2">
      <c r="A391" s="45" t="s">
        <v>83</v>
      </c>
      <c r="B391" s="42" t="s">
        <v>99</v>
      </c>
      <c r="C391" s="46"/>
      <c r="D391" s="35" t="s">
        <v>2869</v>
      </c>
      <c r="E391" s="34">
        <v>44604</v>
      </c>
      <c r="F391" s="347" t="s">
        <v>4119</v>
      </c>
      <c r="G391" s="347" t="s">
        <v>3928</v>
      </c>
      <c r="H391" s="344">
        <v>25.966583333333332</v>
      </c>
      <c r="I391" s="344">
        <v>-81.731316666666672</v>
      </c>
      <c r="J391" s="56" t="s">
        <v>8715</v>
      </c>
      <c r="K391" s="56" t="s">
        <v>7124</v>
      </c>
      <c r="L391" s="49" t="s">
        <v>4452</v>
      </c>
      <c r="M391" s="117" t="s">
        <v>2836</v>
      </c>
      <c r="N391" s="35" t="s">
        <v>364</v>
      </c>
      <c r="O391" s="240" t="s">
        <v>4120</v>
      </c>
      <c r="P391" s="216" t="s">
        <v>4121</v>
      </c>
      <c r="Q391" s="443">
        <v>0</v>
      </c>
      <c r="R391" s="47"/>
      <c r="S391" s="36">
        <v>0</v>
      </c>
      <c r="T391" s="35"/>
      <c r="U391" s="34"/>
      <c r="V391" s="82">
        <v>0</v>
      </c>
      <c r="W391" s="55" t="s">
        <v>2689</v>
      </c>
      <c r="X391" s="55" t="s">
        <v>1899</v>
      </c>
      <c r="Y391" s="157">
        <v>0</v>
      </c>
      <c r="Z391" s="57" t="s">
        <v>1746</v>
      </c>
      <c r="AA391" s="55" t="s">
        <v>6987</v>
      </c>
      <c r="AB391" s="55">
        <v>37</v>
      </c>
      <c r="AC391" s="55" t="s">
        <v>2013</v>
      </c>
      <c r="AD391" s="89" t="s">
        <v>2605</v>
      </c>
      <c r="AE391" s="243">
        <v>17012</v>
      </c>
      <c r="AF391" s="157" t="s">
        <v>3901</v>
      </c>
      <c r="AG391" s="89" t="s">
        <v>3908</v>
      </c>
      <c r="AH391" s="58" t="s">
        <v>4344</v>
      </c>
      <c r="AI391" s="58" t="s">
        <v>7126</v>
      </c>
      <c r="AJ391" s="59" t="s">
        <v>390</v>
      </c>
      <c r="AK391" s="56">
        <v>25.966699999999999</v>
      </c>
      <c r="AL391" s="56">
        <v>-81.731350000000006</v>
      </c>
      <c r="AM391" s="60">
        <v>-42.546000000116777</v>
      </c>
      <c r="AN391" s="60">
        <v>10.931933416334385</v>
      </c>
      <c r="AO391" s="60">
        <v>43.928001140833906</v>
      </c>
    </row>
    <row r="392" spans="1:41" s="290" customFormat="1" ht="32.25" customHeight="1" x14ac:dyDescent="0.2">
      <c r="A392" s="45" t="s">
        <v>83</v>
      </c>
      <c r="B392" s="42" t="s">
        <v>99</v>
      </c>
      <c r="C392" s="46"/>
      <c r="D392" s="35" t="s">
        <v>5482</v>
      </c>
      <c r="E392" s="34">
        <v>44994</v>
      </c>
      <c r="F392" s="347" t="s">
        <v>5393</v>
      </c>
      <c r="G392" s="347" t="s">
        <v>3928</v>
      </c>
      <c r="H392" s="344">
        <v>25.966616666666667</v>
      </c>
      <c r="I392" s="344">
        <v>-81.731316666666672</v>
      </c>
      <c r="J392" s="56" t="s">
        <v>7123</v>
      </c>
      <c r="K392" s="56" t="s">
        <v>7124</v>
      </c>
      <c r="L392" s="49" t="s">
        <v>5395</v>
      </c>
      <c r="M392" s="117" t="s">
        <v>2836</v>
      </c>
      <c r="N392" s="35" t="s">
        <v>364</v>
      </c>
      <c r="O392" s="240" t="s">
        <v>5394</v>
      </c>
      <c r="P392" s="216" t="s">
        <v>1969</v>
      </c>
      <c r="Q392" s="443">
        <v>0</v>
      </c>
      <c r="R392" s="47"/>
      <c r="S392" s="36">
        <v>0</v>
      </c>
      <c r="T392" s="35"/>
      <c r="U392" s="34"/>
      <c r="V392" s="82">
        <v>0</v>
      </c>
      <c r="W392" s="55" t="s">
        <v>2689</v>
      </c>
      <c r="X392" s="55" t="s">
        <v>1899</v>
      </c>
      <c r="Y392" s="157">
        <v>0</v>
      </c>
      <c r="Z392" s="57" t="s">
        <v>1746</v>
      </c>
      <c r="AA392" s="55" t="s">
        <v>6987</v>
      </c>
      <c r="AB392" s="55">
        <v>37</v>
      </c>
      <c r="AC392" s="55" t="s">
        <v>2013</v>
      </c>
      <c r="AD392" s="89" t="s">
        <v>2605</v>
      </c>
      <c r="AE392" s="243">
        <v>17012</v>
      </c>
      <c r="AF392" s="157" t="s">
        <v>3901</v>
      </c>
      <c r="AG392" s="89" t="s">
        <v>3908</v>
      </c>
      <c r="AH392" s="58" t="s">
        <v>4344</v>
      </c>
      <c r="AI392" s="58" t="s">
        <v>7126</v>
      </c>
      <c r="AJ392" s="59" t="s">
        <v>390</v>
      </c>
      <c r="AK392" s="56">
        <v>25.966699999999999</v>
      </c>
      <c r="AL392" s="56">
        <v>-81.731350000000006</v>
      </c>
      <c r="AM392" s="60">
        <v>-30.38999999971324</v>
      </c>
      <c r="AN392" s="60">
        <v>10.931933416334385</v>
      </c>
      <c r="AO392" s="60">
        <v>32.296428102837304</v>
      </c>
    </row>
    <row r="393" spans="1:41" s="290" customFormat="1" ht="32.25" customHeight="1" x14ac:dyDescent="0.2">
      <c r="A393" s="45" t="s">
        <v>83</v>
      </c>
      <c r="B393" s="42" t="s">
        <v>99</v>
      </c>
      <c r="C393" s="46"/>
      <c r="D393" s="35" t="s">
        <v>5482</v>
      </c>
      <c r="E393" s="34">
        <v>45332</v>
      </c>
      <c r="F393" s="347" t="s">
        <v>5393</v>
      </c>
      <c r="G393" s="347" t="s">
        <v>3928</v>
      </c>
      <c r="H393" s="344">
        <v>25.966616666666667</v>
      </c>
      <c r="I393" s="344">
        <v>-81.731316666666672</v>
      </c>
      <c r="J393" s="56" t="s">
        <v>7123</v>
      </c>
      <c r="K393" s="56" t="s">
        <v>7124</v>
      </c>
      <c r="L393" s="49" t="s">
        <v>5395</v>
      </c>
      <c r="M393" s="117" t="s">
        <v>2836</v>
      </c>
      <c r="N393" s="35" t="s">
        <v>364</v>
      </c>
      <c r="O393" s="240" t="s">
        <v>5564</v>
      </c>
      <c r="P393" s="216" t="s">
        <v>1969</v>
      </c>
      <c r="Q393" s="443">
        <v>0</v>
      </c>
      <c r="R393" s="47"/>
      <c r="S393" s="36">
        <v>0</v>
      </c>
      <c r="T393" s="35"/>
      <c r="U393" s="34"/>
      <c r="V393" s="82">
        <v>0</v>
      </c>
      <c r="W393" s="55" t="s">
        <v>2689</v>
      </c>
      <c r="X393" s="55" t="s">
        <v>1899</v>
      </c>
      <c r="Y393" s="157">
        <v>0</v>
      </c>
      <c r="Z393" s="57" t="s">
        <v>1746</v>
      </c>
      <c r="AA393" s="55" t="s">
        <v>6987</v>
      </c>
      <c r="AB393" s="55">
        <v>37</v>
      </c>
      <c r="AC393" s="55" t="s">
        <v>2013</v>
      </c>
      <c r="AD393" s="89" t="s">
        <v>2605</v>
      </c>
      <c r="AE393" s="243">
        <v>17012</v>
      </c>
      <c r="AF393" s="157" t="s">
        <v>3901</v>
      </c>
      <c r="AG393" s="89" t="s">
        <v>3908</v>
      </c>
      <c r="AH393" s="58" t="s">
        <v>4344</v>
      </c>
      <c r="AI393" s="58" t="s">
        <v>7126</v>
      </c>
      <c r="AJ393" s="59" t="s">
        <v>390</v>
      </c>
      <c r="AK393" s="56">
        <v>25.966699999999999</v>
      </c>
      <c r="AL393" s="56">
        <v>-81.731350000000006</v>
      </c>
      <c r="AM393" s="60">
        <v>-30.38999999971324</v>
      </c>
      <c r="AN393" s="60">
        <v>10.931933416334385</v>
      </c>
      <c r="AO393" s="60">
        <v>32.296428102837304</v>
      </c>
    </row>
    <row r="394" spans="1:41" s="290" customFormat="1" ht="32.25" customHeight="1" x14ac:dyDescent="0.2">
      <c r="A394" s="45" t="s">
        <v>83</v>
      </c>
      <c r="B394" s="42" t="s">
        <v>99</v>
      </c>
      <c r="C394" s="46"/>
      <c r="D394" s="35" t="s">
        <v>5508</v>
      </c>
      <c r="E394" s="34">
        <v>45730</v>
      </c>
      <c r="F394" s="347" t="s">
        <v>5393</v>
      </c>
      <c r="G394" s="347" t="s">
        <v>3928</v>
      </c>
      <c r="H394" s="344">
        <v>25.966616666666667</v>
      </c>
      <c r="I394" s="344">
        <v>-81.731316666666672</v>
      </c>
      <c r="J394" s="56" t="s">
        <v>7123</v>
      </c>
      <c r="K394" s="56" t="s">
        <v>7124</v>
      </c>
      <c r="L394" s="49" t="s">
        <v>6092</v>
      </c>
      <c r="M394" s="117" t="s">
        <v>2836</v>
      </c>
      <c r="N394" s="35" t="s">
        <v>364</v>
      </c>
      <c r="O394" s="240" t="s">
        <v>6163</v>
      </c>
      <c r="P394" s="216" t="s">
        <v>6164</v>
      </c>
      <c r="Q394" s="443">
        <v>0</v>
      </c>
      <c r="R394" s="47"/>
      <c r="S394" s="36">
        <v>0</v>
      </c>
      <c r="T394" s="35"/>
      <c r="U394" s="34"/>
      <c r="V394" s="82">
        <v>0</v>
      </c>
      <c r="W394" s="55" t="s">
        <v>2689</v>
      </c>
      <c r="X394" s="55" t="s">
        <v>1899</v>
      </c>
      <c r="Y394" s="157">
        <v>0</v>
      </c>
      <c r="Z394" s="57" t="s">
        <v>1746</v>
      </c>
      <c r="AA394" s="55" t="s">
        <v>6987</v>
      </c>
      <c r="AB394" s="55">
        <v>37</v>
      </c>
      <c r="AC394" s="55" t="s">
        <v>2013</v>
      </c>
      <c r="AD394" s="89" t="s">
        <v>2605</v>
      </c>
      <c r="AE394" s="243">
        <v>17012</v>
      </c>
      <c r="AF394" s="157" t="s">
        <v>3901</v>
      </c>
      <c r="AG394" s="89" t="s">
        <v>3908</v>
      </c>
      <c r="AH394" s="58" t="s">
        <v>4344</v>
      </c>
      <c r="AI394" s="58" t="s">
        <v>7126</v>
      </c>
      <c r="AJ394" s="59" t="s">
        <v>390</v>
      </c>
      <c r="AK394" s="56">
        <v>25.966699999999999</v>
      </c>
      <c r="AL394" s="56">
        <v>-81.731350000000006</v>
      </c>
      <c r="AM394" s="60">
        <v>-30.38999999971324</v>
      </c>
      <c r="AN394" s="60">
        <v>10.931933416334385</v>
      </c>
      <c r="AO394" s="60">
        <v>32.296428102837304</v>
      </c>
    </row>
    <row r="395" spans="1:41" s="290" customFormat="1" ht="32.25" customHeight="1" x14ac:dyDescent="0.2">
      <c r="A395" s="45" t="s">
        <v>83</v>
      </c>
      <c r="B395" s="42" t="s">
        <v>99</v>
      </c>
      <c r="C395" s="46" t="s">
        <v>473</v>
      </c>
      <c r="D395" s="35" t="s">
        <v>5508</v>
      </c>
      <c r="E395" s="34">
        <v>46094</v>
      </c>
      <c r="F395" s="347" t="s">
        <v>5393</v>
      </c>
      <c r="G395" s="347" t="s">
        <v>3928</v>
      </c>
      <c r="H395" s="344">
        <v>25.966616666666667</v>
      </c>
      <c r="I395" s="344">
        <v>-81.731316666666672</v>
      </c>
      <c r="J395" s="56" t="s">
        <v>7123</v>
      </c>
      <c r="K395" s="56" t="s">
        <v>7124</v>
      </c>
      <c r="L395" s="49" t="s">
        <v>6810</v>
      </c>
      <c r="M395" s="117" t="s">
        <v>2836</v>
      </c>
      <c r="N395" s="35" t="s">
        <v>427</v>
      </c>
      <c r="O395" s="240" t="s">
        <v>6809</v>
      </c>
      <c r="P395" s="216" t="s">
        <v>3901</v>
      </c>
      <c r="Q395" s="443">
        <v>0</v>
      </c>
      <c r="R395" s="47"/>
      <c r="S395" s="36">
        <v>0</v>
      </c>
      <c r="T395" s="35" t="s">
        <v>3310</v>
      </c>
      <c r="U395" s="34" t="s">
        <v>8520</v>
      </c>
      <c r="V395" s="82" t="s">
        <v>1969</v>
      </c>
      <c r="W395" s="55" t="s">
        <v>2689</v>
      </c>
      <c r="X395" s="55" t="s">
        <v>1899</v>
      </c>
      <c r="Y395" s="157" t="s">
        <v>427</v>
      </c>
      <c r="Z395" s="57" t="s">
        <v>1746</v>
      </c>
      <c r="AA395" s="55" t="s">
        <v>7125</v>
      </c>
      <c r="AB395" s="55">
        <v>37</v>
      </c>
      <c r="AC395" s="55" t="s">
        <v>2013</v>
      </c>
      <c r="AD395" s="89" t="s">
        <v>2605</v>
      </c>
      <c r="AE395" s="243">
        <v>17012</v>
      </c>
      <c r="AF395" s="157" t="s">
        <v>3901</v>
      </c>
      <c r="AG395" s="89" t="s">
        <v>3908</v>
      </c>
      <c r="AH395" s="58" t="s">
        <v>4344</v>
      </c>
      <c r="AI395" s="58" t="s">
        <v>7126</v>
      </c>
      <c r="AJ395" s="59" t="s">
        <v>390</v>
      </c>
      <c r="AK395" s="56">
        <v>25.966699999999999</v>
      </c>
      <c r="AL395" s="56">
        <v>-81.731350000000006</v>
      </c>
      <c r="AM395" s="60">
        <v>-30.38999999971324</v>
      </c>
      <c r="AN395" s="60">
        <v>10.931933416334385</v>
      </c>
      <c r="AO395" s="60">
        <v>32.296428102837304</v>
      </c>
    </row>
    <row r="396" spans="1:41" s="290" customFormat="1" x14ac:dyDescent="0.2">
      <c r="A396" s="45" t="s">
        <v>891</v>
      </c>
      <c r="B396" s="42" t="s">
        <v>103</v>
      </c>
      <c r="C396" s="48"/>
      <c r="D396" s="35" t="s">
        <v>424</v>
      </c>
      <c r="E396" s="34">
        <v>42750</v>
      </c>
      <c r="F396" s="357" t="s">
        <v>478</v>
      </c>
      <c r="G396" s="350" t="s">
        <v>1699</v>
      </c>
      <c r="H396" s="373">
        <v>25.962499999999999</v>
      </c>
      <c r="I396" s="373">
        <v>-81.736383333333336</v>
      </c>
      <c r="J396" s="312" t="s">
        <v>6456</v>
      </c>
      <c r="K396" s="312" t="s">
        <v>6462</v>
      </c>
      <c r="L396" s="51" t="s">
        <v>1788</v>
      </c>
      <c r="M396" s="120"/>
      <c r="N396" s="35" t="s">
        <v>448</v>
      </c>
      <c r="O396" s="203"/>
      <c r="P396" s="216">
        <v>0</v>
      </c>
      <c r="Q396" s="443">
        <v>0</v>
      </c>
      <c r="R396" s="47"/>
      <c r="S396" s="36" t="s">
        <v>473</v>
      </c>
      <c r="T396" s="35"/>
      <c r="U396" s="34"/>
      <c r="V396" s="305" t="s">
        <v>1969</v>
      </c>
      <c r="W396" s="42" t="s">
        <v>2689</v>
      </c>
      <c r="X396" s="42" t="s">
        <v>1899</v>
      </c>
      <c r="Y396" s="306" t="s">
        <v>448</v>
      </c>
      <c r="Z396" s="307" t="s">
        <v>3905</v>
      </c>
      <c r="AA396" s="42" t="s">
        <v>3906</v>
      </c>
      <c r="AB396" s="42">
        <v>38</v>
      </c>
      <c r="AC396" s="42" t="s">
        <v>2013</v>
      </c>
      <c r="AD396" s="308" t="s">
        <v>2605</v>
      </c>
      <c r="AE396" s="309">
        <v>17025</v>
      </c>
      <c r="AF396" s="306" t="s">
        <v>3901</v>
      </c>
      <c r="AG396" s="308" t="s">
        <v>3909</v>
      </c>
      <c r="AH396" s="310" t="s">
        <v>478</v>
      </c>
      <c r="AI396" s="310" t="s">
        <v>1699</v>
      </c>
      <c r="AJ396" s="311" t="s">
        <v>1197</v>
      </c>
      <c r="AK396" s="312">
        <v>25.962499999999999</v>
      </c>
      <c r="AL396" s="312">
        <v>-81.736388888888882</v>
      </c>
      <c r="AM396" s="313">
        <v>0</v>
      </c>
      <c r="AN396" s="313">
        <v>1.8219888996153553</v>
      </c>
      <c r="AO396" s="313" t="s">
        <v>3905</v>
      </c>
    </row>
    <row r="397" spans="1:41" s="290" customFormat="1" x14ac:dyDescent="0.2">
      <c r="A397" s="45" t="s">
        <v>891</v>
      </c>
      <c r="B397" s="42" t="s">
        <v>103</v>
      </c>
      <c r="C397" s="48"/>
      <c r="D397" s="35" t="s">
        <v>424</v>
      </c>
      <c r="E397" s="34">
        <v>43124</v>
      </c>
      <c r="F397" s="357" t="s">
        <v>478</v>
      </c>
      <c r="G397" s="350" t="s">
        <v>1699</v>
      </c>
      <c r="H397" s="373">
        <v>25.962499999999999</v>
      </c>
      <c r="I397" s="373">
        <v>-81.736383333333336</v>
      </c>
      <c r="J397" s="312" t="s">
        <v>6456</v>
      </c>
      <c r="K397" s="312" t="s">
        <v>6462</v>
      </c>
      <c r="L397" s="51" t="s">
        <v>1788</v>
      </c>
      <c r="M397" s="120"/>
      <c r="N397" s="35" t="s">
        <v>448</v>
      </c>
      <c r="O397" s="203"/>
      <c r="P397" s="216">
        <v>0</v>
      </c>
      <c r="Q397" s="443">
        <v>0</v>
      </c>
      <c r="R397" s="47"/>
      <c r="S397" s="36" t="s">
        <v>473</v>
      </c>
      <c r="T397" s="35"/>
      <c r="U397" s="34"/>
      <c r="V397" s="305" t="s">
        <v>1969</v>
      </c>
      <c r="W397" s="42" t="s">
        <v>2689</v>
      </c>
      <c r="X397" s="42" t="s">
        <v>1899</v>
      </c>
      <c r="Y397" s="306" t="s">
        <v>448</v>
      </c>
      <c r="Z397" s="307" t="s">
        <v>3905</v>
      </c>
      <c r="AA397" s="42" t="s">
        <v>3906</v>
      </c>
      <c r="AB397" s="42">
        <v>38</v>
      </c>
      <c r="AC397" s="42" t="s">
        <v>2013</v>
      </c>
      <c r="AD397" s="308" t="s">
        <v>2605</v>
      </c>
      <c r="AE397" s="309">
        <v>17025</v>
      </c>
      <c r="AF397" s="306" t="s">
        <v>3901</v>
      </c>
      <c r="AG397" s="308" t="s">
        <v>3909</v>
      </c>
      <c r="AH397" s="310" t="s">
        <v>478</v>
      </c>
      <c r="AI397" s="310" t="s">
        <v>1699</v>
      </c>
      <c r="AJ397" s="311" t="s">
        <v>1197</v>
      </c>
      <c r="AK397" s="312">
        <v>25.962499999999999</v>
      </c>
      <c r="AL397" s="312">
        <v>-81.736388888888882</v>
      </c>
      <c r="AM397" s="313">
        <v>0</v>
      </c>
      <c r="AN397" s="313">
        <v>1.8219888996153553</v>
      </c>
      <c r="AO397" s="313" t="s">
        <v>3905</v>
      </c>
    </row>
    <row r="398" spans="1:41" s="290" customFormat="1" x14ac:dyDescent="0.2">
      <c r="A398" s="45" t="s">
        <v>891</v>
      </c>
      <c r="B398" s="42" t="s">
        <v>103</v>
      </c>
      <c r="C398" s="48"/>
      <c r="D398" s="35" t="s">
        <v>424</v>
      </c>
      <c r="E398" s="34">
        <v>43441</v>
      </c>
      <c r="F398" s="357" t="s">
        <v>478</v>
      </c>
      <c r="G398" s="350" t="s">
        <v>1699</v>
      </c>
      <c r="H398" s="373">
        <v>25.962499999999999</v>
      </c>
      <c r="I398" s="373">
        <v>-81.736383333333336</v>
      </c>
      <c r="J398" s="312" t="s">
        <v>6456</v>
      </c>
      <c r="K398" s="312" t="s">
        <v>6462</v>
      </c>
      <c r="L398" s="51" t="s">
        <v>2819</v>
      </c>
      <c r="M398" s="117"/>
      <c r="N398" s="35" t="s">
        <v>448</v>
      </c>
      <c r="O398" s="203"/>
      <c r="P398" s="216">
        <v>0</v>
      </c>
      <c r="Q398" s="443" t="s">
        <v>3294</v>
      </c>
      <c r="R398" s="47"/>
      <c r="S398" s="36" t="s">
        <v>473</v>
      </c>
      <c r="T398" s="35"/>
      <c r="U398" s="34"/>
      <c r="V398" s="305">
        <v>0</v>
      </c>
      <c r="W398" s="42" t="s">
        <v>2689</v>
      </c>
      <c r="X398" s="42" t="s">
        <v>1899</v>
      </c>
      <c r="Y398" s="306" t="s">
        <v>448</v>
      </c>
      <c r="Z398" s="307" t="s">
        <v>3905</v>
      </c>
      <c r="AA398" s="42" t="s">
        <v>3906</v>
      </c>
      <c r="AB398" s="42">
        <v>38</v>
      </c>
      <c r="AC398" s="42" t="s">
        <v>2013</v>
      </c>
      <c r="AD398" s="308" t="s">
        <v>2605</v>
      </c>
      <c r="AE398" s="309">
        <v>17025</v>
      </c>
      <c r="AF398" s="306" t="s">
        <v>3901</v>
      </c>
      <c r="AG398" s="308" t="s">
        <v>3909</v>
      </c>
      <c r="AH398" s="310" t="s">
        <v>478</v>
      </c>
      <c r="AI398" s="310" t="s">
        <v>1699</v>
      </c>
      <c r="AJ398" s="311" t="s">
        <v>1197</v>
      </c>
      <c r="AK398" s="312">
        <v>25.962499999999999</v>
      </c>
      <c r="AL398" s="312">
        <v>-81.736388888888882</v>
      </c>
      <c r="AM398" s="313">
        <v>0</v>
      </c>
      <c r="AN398" s="313">
        <v>1.8219888996153553</v>
      </c>
      <c r="AO398" s="313" t="s">
        <v>3905</v>
      </c>
    </row>
    <row r="399" spans="1:41" s="290" customFormat="1" x14ac:dyDescent="0.2">
      <c r="A399" s="45" t="s">
        <v>891</v>
      </c>
      <c r="B399" s="42" t="s">
        <v>103</v>
      </c>
      <c r="C399" s="48"/>
      <c r="D399" s="35" t="s">
        <v>2869</v>
      </c>
      <c r="E399" s="34">
        <v>43873</v>
      </c>
      <c r="F399" s="357" t="s">
        <v>478</v>
      </c>
      <c r="G399" s="350" t="s">
        <v>1699</v>
      </c>
      <c r="H399" s="373">
        <v>25.962499999999999</v>
      </c>
      <c r="I399" s="373">
        <v>-81.736383333333336</v>
      </c>
      <c r="J399" s="312" t="s">
        <v>6456</v>
      </c>
      <c r="K399" s="312" t="s">
        <v>6462</v>
      </c>
      <c r="L399" s="51" t="s">
        <v>2819</v>
      </c>
      <c r="M399" s="117"/>
      <c r="N399" s="35" t="s">
        <v>448</v>
      </c>
      <c r="O399" s="203"/>
      <c r="P399" s="216">
        <v>0</v>
      </c>
      <c r="Q399" s="443" t="s">
        <v>3294</v>
      </c>
      <c r="R399" s="47"/>
      <c r="S399" s="36" t="s">
        <v>473</v>
      </c>
      <c r="T399" s="35"/>
      <c r="U399" s="34"/>
      <c r="V399" s="305">
        <v>0</v>
      </c>
      <c r="W399" s="42" t="s">
        <v>2689</v>
      </c>
      <c r="X399" s="42" t="s">
        <v>1899</v>
      </c>
      <c r="Y399" s="306" t="s">
        <v>448</v>
      </c>
      <c r="Z399" s="307" t="s">
        <v>3905</v>
      </c>
      <c r="AA399" s="42" t="s">
        <v>3906</v>
      </c>
      <c r="AB399" s="42">
        <v>38</v>
      </c>
      <c r="AC399" s="42" t="s">
        <v>2013</v>
      </c>
      <c r="AD399" s="308" t="s">
        <v>2605</v>
      </c>
      <c r="AE399" s="309">
        <v>17025</v>
      </c>
      <c r="AF399" s="306" t="s">
        <v>3901</v>
      </c>
      <c r="AG399" s="308" t="s">
        <v>3909</v>
      </c>
      <c r="AH399" s="310" t="s">
        <v>478</v>
      </c>
      <c r="AI399" s="310" t="s">
        <v>1699</v>
      </c>
      <c r="AJ399" s="311" t="s">
        <v>1197</v>
      </c>
      <c r="AK399" s="312">
        <v>25.962499999999999</v>
      </c>
      <c r="AL399" s="312">
        <v>-81.736388888888882</v>
      </c>
      <c r="AM399" s="313">
        <v>0</v>
      </c>
      <c r="AN399" s="313">
        <v>1.8219888996153553</v>
      </c>
      <c r="AO399" s="313" t="s">
        <v>3905</v>
      </c>
    </row>
    <row r="400" spans="1:41" s="290" customFormat="1" ht="25.5" x14ac:dyDescent="0.2">
      <c r="A400" s="45" t="s">
        <v>891</v>
      </c>
      <c r="B400" s="42" t="s">
        <v>103</v>
      </c>
      <c r="C400" s="48"/>
      <c r="D400" s="35" t="s">
        <v>2869</v>
      </c>
      <c r="E400" s="34">
        <v>44219</v>
      </c>
      <c r="F400" s="357" t="s">
        <v>478</v>
      </c>
      <c r="G400" s="350" t="s">
        <v>1699</v>
      </c>
      <c r="H400" s="373">
        <v>25.962499999999999</v>
      </c>
      <c r="I400" s="373">
        <v>-81.736383333333336</v>
      </c>
      <c r="J400" s="312" t="s">
        <v>6456</v>
      </c>
      <c r="K400" s="312" t="s">
        <v>6462</v>
      </c>
      <c r="L400" s="51" t="s">
        <v>4461</v>
      </c>
      <c r="M400" s="117"/>
      <c r="N400" s="35" t="s">
        <v>448</v>
      </c>
      <c r="O400" s="203"/>
      <c r="P400" s="216">
        <v>0</v>
      </c>
      <c r="Q400" s="443" t="s">
        <v>3294</v>
      </c>
      <c r="R400" s="47"/>
      <c r="S400" s="36" t="s">
        <v>473</v>
      </c>
      <c r="T400" s="35"/>
      <c r="U400" s="34"/>
      <c r="V400" s="305">
        <v>0</v>
      </c>
      <c r="W400" s="42" t="s">
        <v>2689</v>
      </c>
      <c r="X400" s="42" t="s">
        <v>1899</v>
      </c>
      <c r="Y400" s="306" t="s">
        <v>448</v>
      </c>
      <c r="Z400" s="307" t="s">
        <v>3905</v>
      </c>
      <c r="AA400" s="42" t="s">
        <v>3906</v>
      </c>
      <c r="AB400" s="42">
        <v>38</v>
      </c>
      <c r="AC400" s="42" t="s">
        <v>2013</v>
      </c>
      <c r="AD400" s="308" t="s">
        <v>2605</v>
      </c>
      <c r="AE400" s="309">
        <v>17025</v>
      </c>
      <c r="AF400" s="306" t="s">
        <v>3901</v>
      </c>
      <c r="AG400" s="308" t="s">
        <v>3909</v>
      </c>
      <c r="AH400" s="310" t="s">
        <v>478</v>
      </c>
      <c r="AI400" s="310" t="s">
        <v>1699</v>
      </c>
      <c r="AJ400" s="311" t="s">
        <v>1197</v>
      </c>
      <c r="AK400" s="312">
        <v>25.962499999999999</v>
      </c>
      <c r="AL400" s="312">
        <v>-81.736388888888882</v>
      </c>
      <c r="AM400" s="313">
        <v>0</v>
      </c>
      <c r="AN400" s="313">
        <v>1.8219888996153553</v>
      </c>
      <c r="AO400" s="313" t="s">
        <v>3905</v>
      </c>
    </row>
    <row r="401" spans="1:41" s="290" customFormat="1" x14ac:dyDescent="0.2">
      <c r="A401" s="45" t="s">
        <v>84</v>
      </c>
      <c r="B401" s="42" t="s">
        <v>102</v>
      </c>
      <c r="C401" s="46"/>
      <c r="D401" s="35" t="s">
        <v>1119</v>
      </c>
      <c r="E401" s="34">
        <v>38869</v>
      </c>
      <c r="F401" s="347" t="s">
        <v>159</v>
      </c>
      <c r="G401" s="347" t="s">
        <v>160</v>
      </c>
      <c r="H401" s="373">
        <v>25.965499999999999</v>
      </c>
      <c r="I401" s="373">
        <v>-81.732316666666662</v>
      </c>
      <c r="J401" s="312" t="s">
        <v>4829</v>
      </c>
      <c r="K401" s="312" t="s">
        <v>6463</v>
      </c>
      <c r="L401" s="49" t="s">
        <v>1746</v>
      </c>
      <c r="M401" s="117"/>
      <c r="N401" s="35" t="s">
        <v>364</v>
      </c>
      <c r="O401" s="203" t="s">
        <v>1969</v>
      </c>
      <c r="P401" s="216" t="s">
        <v>1969</v>
      </c>
      <c r="Q401" s="443">
        <v>0</v>
      </c>
      <c r="R401" s="47"/>
      <c r="S401" s="36">
        <v>0</v>
      </c>
      <c r="T401" s="35"/>
      <c r="U401" s="34"/>
      <c r="V401" s="305">
        <v>0</v>
      </c>
      <c r="W401" s="42" t="s">
        <v>2689</v>
      </c>
      <c r="X401" s="42" t="s">
        <v>1899</v>
      </c>
      <c r="Y401" s="306">
        <v>0</v>
      </c>
      <c r="Z401" s="307">
        <v>2314.7128553563657</v>
      </c>
      <c r="AA401" s="42" t="s">
        <v>4441</v>
      </c>
      <c r="AB401" s="42">
        <v>39</v>
      </c>
      <c r="AC401" s="42" t="s">
        <v>2013</v>
      </c>
      <c r="AD401" s="308" t="s">
        <v>2605</v>
      </c>
      <c r="AE401" s="309">
        <v>17014</v>
      </c>
      <c r="AF401" s="306" t="s">
        <v>3901</v>
      </c>
      <c r="AG401" s="308" t="s">
        <v>3910</v>
      </c>
      <c r="AH401" s="310" t="s">
        <v>4442</v>
      </c>
      <c r="AI401" s="310" t="s">
        <v>4443</v>
      </c>
      <c r="AJ401" s="311" t="s">
        <v>391</v>
      </c>
      <c r="AK401" s="312">
        <v>25.961514444444443</v>
      </c>
      <c r="AL401" s="312">
        <v>-81.737809722222224</v>
      </c>
      <c r="AM401" s="313">
        <v>1453.4523999999667</v>
      </c>
      <c r="AN401" s="313">
        <v>1801.491527508902</v>
      </c>
      <c r="AO401" s="313">
        <v>2314.7128553563657</v>
      </c>
    </row>
    <row r="402" spans="1:41" s="290" customFormat="1" x14ac:dyDescent="0.2">
      <c r="A402" s="45" t="s">
        <v>84</v>
      </c>
      <c r="B402" s="42" t="s">
        <v>102</v>
      </c>
      <c r="C402" s="46"/>
      <c r="D402" s="35" t="s">
        <v>424</v>
      </c>
      <c r="E402" s="34">
        <v>42471</v>
      </c>
      <c r="F402" s="347" t="s">
        <v>159</v>
      </c>
      <c r="G402" s="347" t="s">
        <v>508</v>
      </c>
      <c r="H402" s="373">
        <v>25.965499999999999</v>
      </c>
      <c r="I402" s="373">
        <v>-81.73233333333333</v>
      </c>
      <c r="J402" s="312" t="s">
        <v>4829</v>
      </c>
      <c r="K402" s="312" t="s">
        <v>6464</v>
      </c>
      <c r="L402" s="49" t="s">
        <v>1769</v>
      </c>
      <c r="M402" s="120"/>
      <c r="N402" s="35" t="s">
        <v>385</v>
      </c>
      <c r="O402" s="203" t="s">
        <v>1969</v>
      </c>
      <c r="P402" s="216" t="s">
        <v>1969</v>
      </c>
      <c r="Q402" s="443">
        <v>0</v>
      </c>
      <c r="R402" s="47"/>
      <c r="S402" s="36">
        <v>0</v>
      </c>
      <c r="T402" s="35"/>
      <c r="U402" s="34"/>
      <c r="V402" s="305">
        <v>0</v>
      </c>
      <c r="W402" s="42" t="s">
        <v>2689</v>
      </c>
      <c r="X402" s="42" t="s">
        <v>1899</v>
      </c>
      <c r="Y402" s="306" t="s">
        <v>385</v>
      </c>
      <c r="Z402" s="307">
        <v>2310.4613595806481</v>
      </c>
      <c r="AA402" s="42" t="s">
        <v>4444</v>
      </c>
      <c r="AB402" s="42">
        <v>39</v>
      </c>
      <c r="AC402" s="42" t="s">
        <v>2013</v>
      </c>
      <c r="AD402" s="308" t="s">
        <v>2605</v>
      </c>
      <c r="AE402" s="309">
        <v>17014</v>
      </c>
      <c r="AF402" s="306" t="s">
        <v>3901</v>
      </c>
      <c r="AG402" s="308" t="s">
        <v>3910</v>
      </c>
      <c r="AH402" s="310" t="s">
        <v>4442</v>
      </c>
      <c r="AI402" s="310" t="s">
        <v>4443</v>
      </c>
      <c r="AJ402" s="311" t="s">
        <v>391</v>
      </c>
      <c r="AK402" s="312">
        <v>25.961514444444443</v>
      </c>
      <c r="AL402" s="312">
        <v>-81.737809722222224</v>
      </c>
      <c r="AM402" s="313">
        <v>1453.4523999999667</v>
      </c>
      <c r="AN402" s="313">
        <v>1796.0255608007349</v>
      </c>
      <c r="AO402" s="313">
        <v>2310.4613595806481</v>
      </c>
    </row>
    <row r="403" spans="1:41" s="290" customFormat="1" x14ac:dyDescent="0.2">
      <c r="A403" s="45" t="s">
        <v>84</v>
      </c>
      <c r="B403" s="42" t="s">
        <v>102</v>
      </c>
      <c r="C403" s="46"/>
      <c r="D403" s="35" t="s">
        <v>424</v>
      </c>
      <c r="E403" s="34">
        <v>42750</v>
      </c>
      <c r="F403" s="347" t="s">
        <v>159</v>
      </c>
      <c r="G403" s="347" t="s">
        <v>508</v>
      </c>
      <c r="H403" s="373">
        <v>25.965499999999999</v>
      </c>
      <c r="I403" s="373">
        <v>-81.73233333333333</v>
      </c>
      <c r="J403" s="312" t="s">
        <v>4829</v>
      </c>
      <c r="K403" s="312" t="s">
        <v>6464</v>
      </c>
      <c r="L403" s="49" t="s">
        <v>539</v>
      </c>
      <c r="M403" s="120"/>
      <c r="N403" s="35" t="s">
        <v>364</v>
      </c>
      <c r="O403" s="203"/>
      <c r="P403" s="216">
        <v>0</v>
      </c>
      <c r="Q403" s="443">
        <v>0</v>
      </c>
      <c r="R403" s="47"/>
      <c r="S403" s="36">
        <v>0</v>
      </c>
      <c r="T403" s="35"/>
      <c r="U403" s="34"/>
      <c r="V403" s="305">
        <v>0</v>
      </c>
      <c r="W403" s="42" t="s">
        <v>2689</v>
      </c>
      <c r="X403" s="42" t="s">
        <v>1899</v>
      </c>
      <c r="Y403" s="306">
        <v>0</v>
      </c>
      <c r="Z403" s="307">
        <v>2310.4613595806481</v>
      </c>
      <c r="AA403" s="42" t="s">
        <v>4445</v>
      </c>
      <c r="AB403" s="42">
        <v>39</v>
      </c>
      <c r="AC403" s="42" t="s">
        <v>2013</v>
      </c>
      <c r="AD403" s="308" t="s">
        <v>2605</v>
      </c>
      <c r="AE403" s="309">
        <v>17014</v>
      </c>
      <c r="AF403" s="306" t="s">
        <v>3901</v>
      </c>
      <c r="AG403" s="308" t="s">
        <v>3910</v>
      </c>
      <c r="AH403" s="310" t="s">
        <v>4442</v>
      </c>
      <c r="AI403" s="310" t="s">
        <v>4443</v>
      </c>
      <c r="AJ403" s="311" t="s">
        <v>391</v>
      </c>
      <c r="AK403" s="312">
        <v>25.961514444444443</v>
      </c>
      <c r="AL403" s="312">
        <v>-81.737809722222224</v>
      </c>
      <c r="AM403" s="313">
        <v>1453.4523999999667</v>
      </c>
      <c r="AN403" s="313">
        <v>1796.0255608007349</v>
      </c>
      <c r="AO403" s="313">
        <v>2310.4613595806481</v>
      </c>
    </row>
    <row r="404" spans="1:41" s="290" customFormat="1" x14ac:dyDescent="0.2">
      <c r="A404" s="45" t="s">
        <v>84</v>
      </c>
      <c r="B404" s="42" t="s">
        <v>102</v>
      </c>
      <c r="C404" s="46"/>
      <c r="D404" s="35" t="s">
        <v>424</v>
      </c>
      <c r="E404" s="34">
        <v>43124</v>
      </c>
      <c r="F404" s="347" t="s">
        <v>159</v>
      </c>
      <c r="G404" s="347" t="s">
        <v>160</v>
      </c>
      <c r="H404" s="373">
        <v>25.965499999999999</v>
      </c>
      <c r="I404" s="373">
        <v>-81.732316666666662</v>
      </c>
      <c r="J404" s="312" t="s">
        <v>4829</v>
      </c>
      <c r="K404" s="312" t="s">
        <v>6463</v>
      </c>
      <c r="L404" s="49" t="s">
        <v>1978</v>
      </c>
      <c r="M404" s="120"/>
      <c r="N404" s="35" t="s">
        <v>364</v>
      </c>
      <c r="O404" s="203" t="s">
        <v>1969</v>
      </c>
      <c r="P404" s="216" t="s">
        <v>1969</v>
      </c>
      <c r="Q404" s="443">
        <v>0</v>
      </c>
      <c r="R404" s="47"/>
      <c r="S404" s="36">
        <v>0</v>
      </c>
      <c r="T404" s="35"/>
      <c r="U404" s="34"/>
      <c r="V404" s="305">
        <v>0</v>
      </c>
      <c r="W404" s="42" t="s">
        <v>2689</v>
      </c>
      <c r="X404" s="42" t="s">
        <v>1899</v>
      </c>
      <c r="Y404" s="306">
        <v>0</v>
      </c>
      <c r="Z404" s="307">
        <v>2314.7128553563657</v>
      </c>
      <c r="AA404" s="42" t="s">
        <v>4441</v>
      </c>
      <c r="AB404" s="42">
        <v>39</v>
      </c>
      <c r="AC404" s="42" t="s">
        <v>2013</v>
      </c>
      <c r="AD404" s="308" t="s">
        <v>2605</v>
      </c>
      <c r="AE404" s="309">
        <v>17014</v>
      </c>
      <c r="AF404" s="306" t="s">
        <v>3901</v>
      </c>
      <c r="AG404" s="308" t="s">
        <v>3910</v>
      </c>
      <c r="AH404" s="310" t="s">
        <v>4442</v>
      </c>
      <c r="AI404" s="310" t="s">
        <v>4443</v>
      </c>
      <c r="AJ404" s="311" t="s">
        <v>391</v>
      </c>
      <c r="AK404" s="312">
        <v>25.961514444444443</v>
      </c>
      <c r="AL404" s="312">
        <v>-81.737809722222224</v>
      </c>
      <c r="AM404" s="313">
        <v>1453.4523999999667</v>
      </c>
      <c r="AN404" s="313">
        <v>1801.491527508902</v>
      </c>
      <c r="AO404" s="313">
        <v>2314.7128553563657</v>
      </c>
    </row>
    <row r="405" spans="1:41" s="290" customFormat="1" x14ac:dyDescent="0.2">
      <c r="A405" s="45" t="s">
        <v>84</v>
      </c>
      <c r="B405" s="42" t="s">
        <v>102</v>
      </c>
      <c r="C405" s="46"/>
      <c r="D405" s="35" t="s">
        <v>424</v>
      </c>
      <c r="E405" s="34">
        <v>43441</v>
      </c>
      <c r="F405" s="347" t="s">
        <v>159</v>
      </c>
      <c r="G405" s="347" t="s">
        <v>160</v>
      </c>
      <c r="H405" s="373">
        <v>25.965499999999999</v>
      </c>
      <c r="I405" s="373">
        <v>-81.732316666666662</v>
      </c>
      <c r="J405" s="312" t="s">
        <v>4829</v>
      </c>
      <c r="K405" s="312" t="s">
        <v>6463</v>
      </c>
      <c r="L405" s="49" t="s">
        <v>2068</v>
      </c>
      <c r="M405" s="117" t="s">
        <v>2833</v>
      </c>
      <c r="N405" s="35" t="s">
        <v>364</v>
      </c>
      <c r="O405" s="203" t="s">
        <v>1969</v>
      </c>
      <c r="P405" s="216" t="s">
        <v>1969</v>
      </c>
      <c r="Q405" s="443">
        <v>0</v>
      </c>
      <c r="R405" s="47"/>
      <c r="S405" s="36">
        <v>0</v>
      </c>
      <c r="T405" s="35"/>
      <c r="U405" s="34"/>
      <c r="V405" s="305">
        <v>0</v>
      </c>
      <c r="W405" s="42" t="s">
        <v>2689</v>
      </c>
      <c r="X405" s="42" t="s">
        <v>1899</v>
      </c>
      <c r="Y405" s="306">
        <v>0</v>
      </c>
      <c r="Z405" s="307">
        <v>2314.7128553563657</v>
      </c>
      <c r="AA405" s="42" t="s">
        <v>4441</v>
      </c>
      <c r="AB405" s="42">
        <v>39</v>
      </c>
      <c r="AC405" s="42" t="s">
        <v>2013</v>
      </c>
      <c r="AD405" s="308" t="s">
        <v>2605</v>
      </c>
      <c r="AE405" s="309">
        <v>17014</v>
      </c>
      <c r="AF405" s="306" t="s">
        <v>3901</v>
      </c>
      <c r="AG405" s="308" t="s">
        <v>3910</v>
      </c>
      <c r="AH405" s="310" t="s">
        <v>4442</v>
      </c>
      <c r="AI405" s="310" t="s">
        <v>4443</v>
      </c>
      <c r="AJ405" s="311" t="s">
        <v>391</v>
      </c>
      <c r="AK405" s="312">
        <v>25.961514444444443</v>
      </c>
      <c r="AL405" s="312">
        <v>-81.737809722222224</v>
      </c>
      <c r="AM405" s="313">
        <v>1453.4523999999667</v>
      </c>
      <c r="AN405" s="313">
        <v>1801.491527508902</v>
      </c>
      <c r="AO405" s="313">
        <v>2314.7128553563657</v>
      </c>
    </row>
    <row r="406" spans="1:41" s="290" customFormat="1" x14ac:dyDescent="0.2">
      <c r="A406" s="45" t="s">
        <v>84</v>
      </c>
      <c r="B406" s="42" t="s">
        <v>102</v>
      </c>
      <c r="C406" s="46"/>
      <c r="D406" s="35" t="s">
        <v>2869</v>
      </c>
      <c r="E406" s="34">
        <v>43873</v>
      </c>
      <c r="F406" s="347" t="s">
        <v>159</v>
      </c>
      <c r="G406" s="347" t="s">
        <v>160</v>
      </c>
      <c r="H406" s="373">
        <v>25.965499999999999</v>
      </c>
      <c r="I406" s="373">
        <v>-81.732316666666662</v>
      </c>
      <c r="J406" s="312" t="s">
        <v>4829</v>
      </c>
      <c r="K406" s="312" t="s">
        <v>6463</v>
      </c>
      <c r="L406" s="49" t="s">
        <v>2872</v>
      </c>
      <c r="M406" s="117" t="s">
        <v>2833</v>
      </c>
      <c r="N406" s="35" t="s">
        <v>364</v>
      </c>
      <c r="O406" s="203" t="s">
        <v>1969</v>
      </c>
      <c r="P406" s="216" t="s">
        <v>1969</v>
      </c>
      <c r="Q406" s="443">
        <v>0</v>
      </c>
      <c r="R406" s="47"/>
      <c r="S406" s="36">
        <v>0</v>
      </c>
      <c r="T406" s="35"/>
      <c r="U406" s="34"/>
      <c r="V406" s="305">
        <v>0</v>
      </c>
      <c r="W406" s="42" t="s">
        <v>2689</v>
      </c>
      <c r="X406" s="42" t="s">
        <v>1899</v>
      </c>
      <c r="Y406" s="306">
        <v>0</v>
      </c>
      <c r="Z406" s="307">
        <v>2314.7128553563657</v>
      </c>
      <c r="AA406" s="42" t="s">
        <v>4441</v>
      </c>
      <c r="AB406" s="42">
        <v>39</v>
      </c>
      <c r="AC406" s="42" t="s">
        <v>2013</v>
      </c>
      <c r="AD406" s="308" t="s">
        <v>2605</v>
      </c>
      <c r="AE406" s="309">
        <v>17014</v>
      </c>
      <c r="AF406" s="306" t="s">
        <v>3901</v>
      </c>
      <c r="AG406" s="308" t="s">
        <v>3910</v>
      </c>
      <c r="AH406" s="310" t="s">
        <v>4442</v>
      </c>
      <c r="AI406" s="310" t="s">
        <v>4443</v>
      </c>
      <c r="AJ406" s="311" t="s">
        <v>391</v>
      </c>
      <c r="AK406" s="312">
        <v>25.961514444444443</v>
      </c>
      <c r="AL406" s="312">
        <v>-81.737809722222224</v>
      </c>
      <c r="AM406" s="313">
        <v>1453.4523999999667</v>
      </c>
      <c r="AN406" s="313">
        <v>1801.491527508902</v>
      </c>
      <c r="AO406" s="313">
        <v>2314.7128553563657</v>
      </c>
    </row>
    <row r="407" spans="1:41" s="290" customFormat="1" x14ac:dyDescent="0.2">
      <c r="A407" s="45" t="s">
        <v>84</v>
      </c>
      <c r="B407" s="42" t="s">
        <v>102</v>
      </c>
      <c r="C407" s="46"/>
      <c r="D407" s="35" t="s">
        <v>2869</v>
      </c>
      <c r="E407" s="34">
        <v>44219</v>
      </c>
      <c r="F407" s="347" t="s">
        <v>159</v>
      </c>
      <c r="G407" s="347" t="s">
        <v>160</v>
      </c>
      <c r="H407" s="373">
        <v>25.965499999999999</v>
      </c>
      <c r="I407" s="373">
        <v>-81.732316666666662</v>
      </c>
      <c r="J407" s="312" t="s">
        <v>4829</v>
      </c>
      <c r="K407" s="312" t="s">
        <v>6463</v>
      </c>
      <c r="L407" s="49" t="s">
        <v>2872</v>
      </c>
      <c r="M407" s="117" t="s">
        <v>2833</v>
      </c>
      <c r="N407" s="35" t="s">
        <v>364</v>
      </c>
      <c r="O407" s="240" t="s">
        <v>3332</v>
      </c>
      <c r="P407" s="216" t="s">
        <v>1969</v>
      </c>
      <c r="Q407" s="443">
        <v>0</v>
      </c>
      <c r="R407" s="47"/>
      <c r="S407" s="36">
        <v>0</v>
      </c>
      <c r="T407" s="35"/>
      <c r="U407" s="34"/>
      <c r="V407" s="305">
        <v>0</v>
      </c>
      <c r="W407" s="42" t="s">
        <v>2689</v>
      </c>
      <c r="X407" s="42" t="s">
        <v>1899</v>
      </c>
      <c r="Y407" s="306">
        <v>0</v>
      </c>
      <c r="Z407" s="307">
        <v>2314.7128553563657</v>
      </c>
      <c r="AA407" s="42" t="s">
        <v>4441</v>
      </c>
      <c r="AB407" s="42">
        <v>39</v>
      </c>
      <c r="AC407" s="42" t="s">
        <v>2013</v>
      </c>
      <c r="AD407" s="308" t="s">
        <v>2605</v>
      </c>
      <c r="AE407" s="309">
        <v>17014</v>
      </c>
      <c r="AF407" s="306" t="s">
        <v>3901</v>
      </c>
      <c r="AG407" s="308" t="s">
        <v>3910</v>
      </c>
      <c r="AH407" s="310" t="s">
        <v>4442</v>
      </c>
      <c r="AI407" s="310" t="s">
        <v>4443</v>
      </c>
      <c r="AJ407" s="311" t="s">
        <v>391</v>
      </c>
      <c r="AK407" s="312">
        <v>25.961514444444443</v>
      </c>
      <c r="AL407" s="312">
        <v>-81.737809722222224</v>
      </c>
      <c r="AM407" s="313">
        <v>1453.4523999999667</v>
      </c>
      <c r="AN407" s="313">
        <v>1801.491527508902</v>
      </c>
      <c r="AO407" s="313">
        <v>2314.7128553563657</v>
      </c>
    </row>
    <row r="408" spans="1:41" s="290" customFormat="1" ht="25.5" x14ac:dyDescent="0.2">
      <c r="A408" s="45" t="s">
        <v>84</v>
      </c>
      <c r="B408" s="42" t="s">
        <v>102</v>
      </c>
      <c r="C408" s="46"/>
      <c r="D408" s="35" t="s">
        <v>2869</v>
      </c>
      <c r="E408" s="34">
        <v>44604</v>
      </c>
      <c r="F408" s="347" t="s">
        <v>159</v>
      </c>
      <c r="G408" s="347" t="s">
        <v>4122</v>
      </c>
      <c r="H408" s="344">
        <v>25.965499999999999</v>
      </c>
      <c r="I408" s="344">
        <v>-81.732299999999995</v>
      </c>
      <c r="J408" s="56" t="s">
        <v>4829</v>
      </c>
      <c r="K408" s="56" t="s">
        <v>7127</v>
      </c>
      <c r="L408" s="49" t="s">
        <v>4453</v>
      </c>
      <c r="M408" s="117" t="s">
        <v>2833</v>
      </c>
      <c r="N408" s="35" t="s">
        <v>364</v>
      </c>
      <c r="O408" s="240" t="s">
        <v>4123</v>
      </c>
      <c r="P408" s="216" t="s">
        <v>1969</v>
      </c>
      <c r="Q408" s="443">
        <v>0</v>
      </c>
      <c r="R408" s="47"/>
      <c r="S408" s="36">
        <v>0</v>
      </c>
      <c r="T408" s="35"/>
      <c r="U408" s="34"/>
      <c r="V408" s="82">
        <v>0</v>
      </c>
      <c r="W408" s="55" t="s">
        <v>2689</v>
      </c>
      <c r="X408" s="55" t="s">
        <v>1899</v>
      </c>
      <c r="Y408" s="157">
        <v>0</v>
      </c>
      <c r="Z408" s="57" t="s">
        <v>1746</v>
      </c>
      <c r="AA408" s="55" t="s">
        <v>6987</v>
      </c>
      <c r="AB408" s="55">
        <v>39</v>
      </c>
      <c r="AC408" s="55" t="s">
        <v>2013</v>
      </c>
      <c r="AD408" s="89" t="s">
        <v>2605</v>
      </c>
      <c r="AE408" s="243">
        <v>17014</v>
      </c>
      <c r="AF408" s="157" t="s">
        <v>3901</v>
      </c>
      <c r="AG408" s="89" t="s">
        <v>3910</v>
      </c>
      <c r="AH408" s="58" t="s">
        <v>492</v>
      </c>
      <c r="AI408" s="58" t="s">
        <v>4122</v>
      </c>
      <c r="AJ408" s="59" t="s">
        <v>391</v>
      </c>
      <c r="AK408" s="56">
        <v>25.965583333333335</v>
      </c>
      <c r="AL408" s="56">
        <v>-81.732299999999995</v>
      </c>
      <c r="AM408" s="60">
        <v>-30.390000001008843</v>
      </c>
      <c r="AN408" s="60">
        <v>0</v>
      </c>
      <c r="AO408" s="60">
        <v>30.390000001008843</v>
      </c>
    </row>
    <row r="409" spans="1:41" s="290" customFormat="1" ht="25.5" x14ac:dyDescent="0.2">
      <c r="A409" s="45" t="s">
        <v>84</v>
      </c>
      <c r="B409" s="42" t="s">
        <v>102</v>
      </c>
      <c r="C409" s="46"/>
      <c r="D409" s="35" t="s">
        <v>5482</v>
      </c>
      <c r="E409" s="34">
        <v>44994</v>
      </c>
      <c r="F409" s="347" t="s">
        <v>159</v>
      </c>
      <c r="G409" s="347" t="s">
        <v>4122</v>
      </c>
      <c r="H409" s="344">
        <v>25.965499999999999</v>
      </c>
      <c r="I409" s="344">
        <v>-81.732299999999995</v>
      </c>
      <c r="J409" s="56" t="s">
        <v>4829</v>
      </c>
      <c r="K409" s="56" t="s">
        <v>7127</v>
      </c>
      <c r="L409" s="49" t="s">
        <v>5396</v>
      </c>
      <c r="M409" s="117" t="s">
        <v>2833</v>
      </c>
      <c r="N409" s="35" t="s">
        <v>364</v>
      </c>
      <c r="O409" s="240" t="s">
        <v>5391</v>
      </c>
      <c r="P409" s="216" t="s">
        <v>5397</v>
      </c>
      <c r="Q409" s="443">
        <v>0</v>
      </c>
      <c r="R409" s="47"/>
      <c r="S409" s="36">
        <v>0</v>
      </c>
      <c r="T409" s="35"/>
      <c r="U409" s="34"/>
      <c r="V409" s="82">
        <v>0</v>
      </c>
      <c r="W409" s="55" t="s">
        <v>2689</v>
      </c>
      <c r="X409" s="55" t="s">
        <v>1899</v>
      </c>
      <c r="Y409" s="157">
        <v>0</v>
      </c>
      <c r="Z409" s="57" t="s">
        <v>1746</v>
      </c>
      <c r="AA409" s="55" t="s">
        <v>6987</v>
      </c>
      <c r="AB409" s="55">
        <v>39</v>
      </c>
      <c r="AC409" s="55" t="s">
        <v>2013</v>
      </c>
      <c r="AD409" s="89" t="s">
        <v>2605</v>
      </c>
      <c r="AE409" s="243">
        <v>17014</v>
      </c>
      <c r="AF409" s="157" t="s">
        <v>3901</v>
      </c>
      <c r="AG409" s="89" t="s">
        <v>3910</v>
      </c>
      <c r="AH409" s="58" t="s">
        <v>492</v>
      </c>
      <c r="AI409" s="58" t="s">
        <v>4122</v>
      </c>
      <c r="AJ409" s="59" t="s">
        <v>391</v>
      </c>
      <c r="AK409" s="56">
        <v>25.965583333333335</v>
      </c>
      <c r="AL409" s="56">
        <v>-81.732299999999995</v>
      </c>
      <c r="AM409" s="60">
        <v>-30.390000001008843</v>
      </c>
      <c r="AN409" s="60">
        <v>0</v>
      </c>
      <c r="AO409" s="60">
        <v>30.390000001008843</v>
      </c>
    </row>
    <row r="410" spans="1:41" s="290" customFormat="1" ht="25.5" x14ac:dyDescent="0.2">
      <c r="A410" s="45" t="s">
        <v>84</v>
      </c>
      <c r="B410" s="42" t="s">
        <v>102</v>
      </c>
      <c r="C410" s="46"/>
      <c r="D410" s="35" t="s">
        <v>5482</v>
      </c>
      <c r="E410" s="34">
        <v>45332</v>
      </c>
      <c r="F410" s="347" t="s">
        <v>159</v>
      </c>
      <c r="G410" s="347" t="s">
        <v>4122</v>
      </c>
      <c r="H410" s="344">
        <v>25.965499999999999</v>
      </c>
      <c r="I410" s="344">
        <v>-81.732299999999995</v>
      </c>
      <c r="J410" s="56" t="s">
        <v>4829</v>
      </c>
      <c r="K410" s="56" t="s">
        <v>7127</v>
      </c>
      <c r="L410" s="49" t="s">
        <v>5565</v>
      </c>
      <c r="M410" s="117" t="s">
        <v>2833</v>
      </c>
      <c r="N410" s="35" t="s">
        <v>364</v>
      </c>
      <c r="O410" s="240" t="s">
        <v>5564</v>
      </c>
      <c r="P410" s="216" t="s">
        <v>1969</v>
      </c>
      <c r="Q410" s="443">
        <v>0</v>
      </c>
      <c r="R410" s="47"/>
      <c r="S410" s="36">
        <v>0</v>
      </c>
      <c r="T410" s="35"/>
      <c r="U410" s="34"/>
      <c r="V410" s="82">
        <v>0</v>
      </c>
      <c r="W410" s="55" t="s">
        <v>2689</v>
      </c>
      <c r="X410" s="55" t="s">
        <v>1899</v>
      </c>
      <c r="Y410" s="157">
        <v>0</v>
      </c>
      <c r="Z410" s="57" t="s">
        <v>1746</v>
      </c>
      <c r="AA410" s="55" t="s">
        <v>6987</v>
      </c>
      <c r="AB410" s="55">
        <v>39</v>
      </c>
      <c r="AC410" s="55" t="s">
        <v>2013</v>
      </c>
      <c r="AD410" s="89" t="s">
        <v>2605</v>
      </c>
      <c r="AE410" s="243">
        <v>17014</v>
      </c>
      <c r="AF410" s="157" t="s">
        <v>3901</v>
      </c>
      <c r="AG410" s="89" t="s">
        <v>3910</v>
      </c>
      <c r="AH410" s="58" t="s">
        <v>492</v>
      </c>
      <c r="AI410" s="58" t="s">
        <v>4122</v>
      </c>
      <c r="AJ410" s="59" t="s">
        <v>391</v>
      </c>
      <c r="AK410" s="56">
        <v>25.965583333333335</v>
      </c>
      <c r="AL410" s="56">
        <v>-81.732299999999995</v>
      </c>
      <c r="AM410" s="60">
        <v>-30.390000001008843</v>
      </c>
      <c r="AN410" s="60">
        <v>0</v>
      </c>
      <c r="AO410" s="60">
        <v>30.390000001008843</v>
      </c>
    </row>
    <row r="411" spans="1:41" s="290" customFormat="1" ht="25.5" x14ac:dyDescent="0.2">
      <c r="A411" s="45" t="s">
        <v>84</v>
      </c>
      <c r="B411" s="42" t="s">
        <v>102</v>
      </c>
      <c r="C411" s="46"/>
      <c r="D411" s="35" t="s">
        <v>5508</v>
      </c>
      <c r="E411" s="34">
        <v>45731</v>
      </c>
      <c r="F411" s="347" t="s">
        <v>159</v>
      </c>
      <c r="G411" s="347" t="s">
        <v>4122</v>
      </c>
      <c r="H411" s="344">
        <v>25.965499999999999</v>
      </c>
      <c r="I411" s="344">
        <v>-81.732299999999995</v>
      </c>
      <c r="J411" s="56" t="s">
        <v>4829</v>
      </c>
      <c r="K411" s="56" t="s">
        <v>7127</v>
      </c>
      <c r="L411" s="49" t="s">
        <v>6091</v>
      </c>
      <c r="M411" s="117" t="s">
        <v>2833</v>
      </c>
      <c r="N411" s="35" t="s">
        <v>364</v>
      </c>
      <c r="O411" s="240" t="s">
        <v>6165</v>
      </c>
      <c r="P411" s="216" t="s">
        <v>1969</v>
      </c>
      <c r="Q411" s="443">
        <v>0</v>
      </c>
      <c r="R411" s="47"/>
      <c r="S411" s="36">
        <v>0</v>
      </c>
      <c r="T411" s="35"/>
      <c r="U411" s="34"/>
      <c r="V411" s="82">
        <v>0</v>
      </c>
      <c r="W411" s="55" t="s">
        <v>2689</v>
      </c>
      <c r="X411" s="55" t="s">
        <v>1899</v>
      </c>
      <c r="Y411" s="157">
        <v>0</v>
      </c>
      <c r="Z411" s="57" t="s">
        <v>1746</v>
      </c>
      <c r="AA411" s="55" t="s">
        <v>6987</v>
      </c>
      <c r="AB411" s="55">
        <v>39</v>
      </c>
      <c r="AC411" s="55" t="s">
        <v>2013</v>
      </c>
      <c r="AD411" s="89" t="s">
        <v>2605</v>
      </c>
      <c r="AE411" s="243">
        <v>17014</v>
      </c>
      <c r="AF411" s="157" t="s">
        <v>3901</v>
      </c>
      <c r="AG411" s="89" t="s">
        <v>3910</v>
      </c>
      <c r="AH411" s="58" t="s">
        <v>492</v>
      </c>
      <c r="AI411" s="58" t="s">
        <v>4122</v>
      </c>
      <c r="AJ411" s="59" t="s">
        <v>391</v>
      </c>
      <c r="AK411" s="56">
        <v>25.965583333333335</v>
      </c>
      <c r="AL411" s="56">
        <v>-81.732299999999995</v>
      </c>
      <c r="AM411" s="60">
        <v>-30.390000001008843</v>
      </c>
      <c r="AN411" s="60">
        <v>0</v>
      </c>
      <c r="AO411" s="60">
        <v>30.390000001008843</v>
      </c>
    </row>
    <row r="412" spans="1:41" s="290" customFormat="1" x14ac:dyDescent="0.2">
      <c r="A412" s="45" t="s">
        <v>84</v>
      </c>
      <c r="B412" s="42" t="s">
        <v>102</v>
      </c>
      <c r="C412" s="46" t="s">
        <v>473</v>
      </c>
      <c r="D412" s="35" t="s">
        <v>5508</v>
      </c>
      <c r="E412" s="34">
        <v>46094</v>
      </c>
      <c r="F412" s="347" t="s">
        <v>159</v>
      </c>
      <c r="G412" s="347" t="s">
        <v>4122</v>
      </c>
      <c r="H412" s="344">
        <v>25.965499999999999</v>
      </c>
      <c r="I412" s="344">
        <v>-81.732299999999995</v>
      </c>
      <c r="J412" s="56" t="s">
        <v>4829</v>
      </c>
      <c r="K412" s="56" t="s">
        <v>7127</v>
      </c>
      <c r="L412" s="49" t="s">
        <v>6811</v>
      </c>
      <c r="M412" s="117" t="s">
        <v>2833</v>
      </c>
      <c r="N412" s="35" t="s">
        <v>427</v>
      </c>
      <c r="O412" s="240" t="s">
        <v>6812</v>
      </c>
      <c r="P412" s="216" t="s">
        <v>6005</v>
      </c>
      <c r="Q412" s="443">
        <v>0</v>
      </c>
      <c r="R412" s="47"/>
      <c r="S412" s="36">
        <v>0</v>
      </c>
      <c r="T412" s="35" t="s">
        <v>3310</v>
      </c>
      <c r="U412" s="34" t="s">
        <v>8520</v>
      </c>
      <c r="V412" s="82" t="s">
        <v>1969</v>
      </c>
      <c r="W412" s="55" t="s">
        <v>2689</v>
      </c>
      <c r="X412" s="55" t="s">
        <v>1899</v>
      </c>
      <c r="Y412" s="157" t="s">
        <v>427</v>
      </c>
      <c r="Z412" s="57" t="s">
        <v>1746</v>
      </c>
      <c r="AA412" s="55" t="s">
        <v>7125</v>
      </c>
      <c r="AB412" s="55">
        <v>39</v>
      </c>
      <c r="AC412" s="55" t="s">
        <v>2013</v>
      </c>
      <c r="AD412" s="89" t="s">
        <v>2605</v>
      </c>
      <c r="AE412" s="243">
        <v>17014</v>
      </c>
      <c r="AF412" s="157" t="s">
        <v>3901</v>
      </c>
      <c r="AG412" s="89" t="s">
        <v>3910</v>
      </c>
      <c r="AH412" s="58" t="s">
        <v>492</v>
      </c>
      <c r="AI412" s="58" t="s">
        <v>4122</v>
      </c>
      <c r="AJ412" s="59" t="s">
        <v>391</v>
      </c>
      <c r="AK412" s="56">
        <v>25.965583333333335</v>
      </c>
      <c r="AL412" s="56">
        <v>-81.732299999999995</v>
      </c>
      <c r="AM412" s="60">
        <v>-30.390000001008843</v>
      </c>
      <c r="AN412" s="60">
        <v>0</v>
      </c>
      <c r="AO412" s="60">
        <v>30.390000001008843</v>
      </c>
    </row>
    <row r="413" spans="1:41" s="290" customFormat="1" x14ac:dyDescent="0.2">
      <c r="A413" s="45" t="s">
        <v>85</v>
      </c>
      <c r="B413" s="42" t="s">
        <v>362</v>
      </c>
      <c r="C413" s="46"/>
      <c r="D413" s="35" t="s">
        <v>1119</v>
      </c>
      <c r="E413" s="34">
        <v>38869</v>
      </c>
      <c r="F413" s="347" t="s">
        <v>161</v>
      </c>
      <c r="G413" s="347" t="s">
        <v>162</v>
      </c>
      <c r="H413" s="373">
        <v>25.964383333333334</v>
      </c>
      <c r="I413" s="373">
        <v>-81.734033333333329</v>
      </c>
      <c r="J413" s="312" t="s">
        <v>6465</v>
      </c>
      <c r="K413" s="312" t="s">
        <v>6466</v>
      </c>
      <c r="L413" s="49" t="s">
        <v>1746</v>
      </c>
      <c r="M413" s="117"/>
      <c r="N413" s="35" t="s">
        <v>364</v>
      </c>
      <c r="O413" s="203" t="s">
        <v>1969</v>
      </c>
      <c r="P413" s="216" t="s">
        <v>1969</v>
      </c>
      <c r="Q413" s="443">
        <v>0</v>
      </c>
      <c r="R413" s="47"/>
      <c r="S413" s="36">
        <v>0</v>
      </c>
      <c r="T413" s="35"/>
      <c r="U413" s="34"/>
      <c r="V413" s="305">
        <v>0</v>
      </c>
      <c r="W413" s="42" t="s">
        <v>2689</v>
      </c>
      <c r="X413" s="42" t="s">
        <v>1899</v>
      </c>
      <c r="Y413" s="306">
        <v>0</v>
      </c>
      <c r="Z413" s="307" t="s">
        <v>3903</v>
      </c>
      <c r="AA413" s="42" t="s">
        <v>3904</v>
      </c>
      <c r="AB413" s="42">
        <v>40</v>
      </c>
      <c r="AC413" s="42" t="s">
        <v>2013</v>
      </c>
      <c r="AD413" s="308" t="s">
        <v>2605</v>
      </c>
      <c r="AE413" s="309">
        <v>17014.5</v>
      </c>
      <c r="AF413" s="306">
        <v>0</v>
      </c>
      <c r="AG413" s="308" t="s">
        <v>3911</v>
      </c>
      <c r="AH413" s="310" t="s">
        <v>3903</v>
      </c>
      <c r="AI413" s="310" t="s">
        <v>3903</v>
      </c>
      <c r="AJ413" s="311" t="s">
        <v>3903</v>
      </c>
      <c r="AK413" s="312" t="s">
        <v>3903</v>
      </c>
      <c r="AL413" s="312" t="s">
        <v>3903</v>
      </c>
      <c r="AM413" s="313" t="s">
        <v>3903</v>
      </c>
      <c r="AN413" s="313" t="s">
        <v>3903</v>
      </c>
      <c r="AO413" s="313" t="s">
        <v>3903</v>
      </c>
    </row>
    <row r="414" spans="1:41" s="290" customFormat="1" x14ac:dyDescent="0.2">
      <c r="A414" s="45" t="s">
        <v>85</v>
      </c>
      <c r="B414" s="42" t="s">
        <v>362</v>
      </c>
      <c r="C414" s="46"/>
      <c r="D414" s="35" t="s">
        <v>424</v>
      </c>
      <c r="E414" s="34">
        <v>42471</v>
      </c>
      <c r="F414" s="347" t="s">
        <v>161</v>
      </c>
      <c r="G414" s="347" t="s">
        <v>509</v>
      </c>
      <c r="H414" s="373">
        <v>25.964383333333334</v>
      </c>
      <c r="I414" s="373">
        <v>-81.734016666666662</v>
      </c>
      <c r="J414" s="312" t="s">
        <v>6465</v>
      </c>
      <c r="K414" s="312" t="s">
        <v>6467</v>
      </c>
      <c r="L414" s="49" t="s">
        <v>1769</v>
      </c>
      <c r="M414" s="120"/>
      <c r="N414" s="35" t="s">
        <v>385</v>
      </c>
      <c r="O414" s="203" t="s">
        <v>1969</v>
      </c>
      <c r="P414" s="216" t="s">
        <v>1969</v>
      </c>
      <c r="Q414" s="443">
        <v>0</v>
      </c>
      <c r="R414" s="47"/>
      <c r="S414" s="36">
        <v>0</v>
      </c>
      <c r="T414" s="35"/>
      <c r="U414" s="34"/>
      <c r="V414" s="305">
        <v>0</v>
      </c>
      <c r="W414" s="42" t="s">
        <v>2689</v>
      </c>
      <c r="X414" s="42" t="s">
        <v>1899</v>
      </c>
      <c r="Y414" s="306" t="s">
        <v>385</v>
      </c>
      <c r="Z414" s="307" t="s">
        <v>3903</v>
      </c>
      <c r="AA414" s="42" t="s">
        <v>4451</v>
      </c>
      <c r="AB414" s="42">
        <v>40</v>
      </c>
      <c r="AC414" s="42" t="s">
        <v>2013</v>
      </c>
      <c r="AD414" s="308" t="s">
        <v>2605</v>
      </c>
      <c r="AE414" s="309">
        <v>17014.5</v>
      </c>
      <c r="AF414" s="306">
        <v>0</v>
      </c>
      <c r="AG414" s="308" t="s">
        <v>3911</v>
      </c>
      <c r="AH414" s="310" t="s">
        <v>3903</v>
      </c>
      <c r="AI414" s="310" t="s">
        <v>3903</v>
      </c>
      <c r="AJ414" s="311" t="s">
        <v>3903</v>
      </c>
      <c r="AK414" s="312" t="s">
        <v>3903</v>
      </c>
      <c r="AL414" s="312" t="s">
        <v>3903</v>
      </c>
      <c r="AM414" s="313" t="s">
        <v>3903</v>
      </c>
      <c r="AN414" s="313" t="s">
        <v>3903</v>
      </c>
      <c r="AO414" s="313" t="s">
        <v>3903</v>
      </c>
    </row>
    <row r="415" spans="1:41" s="290" customFormat="1" x14ac:dyDescent="0.2">
      <c r="A415" s="45" t="s">
        <v>85</v>
      </c>
      <c r="B415" s="42" t="s">
        <v>362</v>
      </c>
      <c r="C415" s="46"/>
      <c r="D415" s="35" t="s">
        <v>424</v>
      </c>
      <c r="E415" s="34">
        <v>42750</v>
      </c>
      <c r="F415" s="347" t="s">
        <v>161</v>
      </c>
      <c r="G415" s="347" t="s">
        <v>509</v>
      </c>
      <c r="H415" s="373">
        <v>25.964383333333334</v>
      </c>
      <c r="I415" s="373">
        <v>-81.734016666666662</v>
      </c>
      <c r="J415" s="312" t="s">
        <v>6465</v>
      </c>
      <c r="K415" s="312" t="s">
        <v>6467</v>
      </c>
      <c r="L415" s="49" t="s">
        <v>539</v>
      </c>
      <c r="M415" s="120"/>
      <c r="N415" s="35" t="s">
        <v>364</v>
      </c>
      <c r="O415" s="203"/>
      <c r="P415" s="216">
        <v>0</v>
      </c>
      <c r="Q415" s="443">
        <v>0</v>
      </c>
      <c r="R415" s="47"/>
      <c r="S415" s="36">
        <v>0</v>
      </c>
      <c r="T415" s="35"/>
      <c r="U415" s="34"/>
      <c r="V415" s="305">
        <v>0</v>
      </c>
      <c r="W415" s="42" t="s">
        <v>2689</v>
      </c>
      <c r="X415" s="42" t="s">
        <v>1899</v>
      </c>
      <c r="Y415" s="306">
        <v>0</v>
      </c>
      <c r="Z415" s="307" t="s">
        <v>3903</v>
      </c>
      <c r="AA415" s="42" t="s">
        <v>3904</v>
      </c>
      <c r="AB415" s="42">
        <v>40</v>
      </c>
      <c r="AC415" s="42" t="s">
        <v>2013</v>
      </c>
      <c r="AD415" s="308" t="s">
        <v>2605</v>
      </c>
      <c r="AE415" s="309">
        <v>17014.5</v>
      </c>
      <c r="AF415" s="306">
        <v>0</v>
      </c>
      <c r="AG415" s="308" t="s">
        <v>3911</v>
      </c>
      <c r="AH415" s="310" t="s">
        <v>3903</v>
      </c>
      <c r="AI415" s="310" t="s">
        <v>3903</v>
      </c>
      <c r="AJ415" s="311" t="s">
        <v>3903</v>
      </c>
      <c r="AK415" s="312" t="s">
        <v>3903</v>
      </c>
      <c r="AL415" s="312" t="s">
        <v>3903</v>
      </c>
      <c r="AM415" s="313" t="s">
        <v>3903</v>
      </c>
      <c r="AN415" s="313" t="s">
        <v>3903</v>
      </c>
      <c r="AO415" s="313" t="s">
        <v>3903</v>
      </c>
    </row>
    <row r="416" spans="1:41" s="290" customFormat="1" x14ac:dyDescent="0.2">
      <c r="A416" s="45" t="s">
        <v>85</v>
      </c>
      <c r="B416" s="42" t="s">
        <v>362</v>
      </c>
      <c r="C416" s="46"/>
      <c r="D416" s="35" t="s">
        <v>424</v>
      </c>
      <c r="E416" s="34">
        <v>43124</v>
      </c>
      <c r="F416" s="347" t="s">
        <v>161</v>
      </c>
      <c r="G416" s="347" t="s">
        <v>509</v>
      </c>
      <c r="H416" s="373">
        <v>25.964383333333334</v>
      </c>
      <c r="I416" s="373">
        <v>-81.734016666666662</v>
      </c>
      <c r="J416" s="312" t="s">
        <v>6465</v>
      </c>
      <c r="K416" s="312" t="s">
        <v>6467</v>
      </c>
      <c r="L416" s="49" t="s">
        <v>1978</v>
      </c>
      <c r="M416" s="120"/>
      <c r="N416" s="35" t="s">
        <v>364</v>
      </c>
      <c r="O416" s="203" t="s">
        <v>1969</v>
      </c>
      <c r="P416" s="216">
        <v>0</v>
      </c>
      <c r="Q416" s="443">
        <v>0</v>
      </c>
      <c r="R416" s="47"/>
      <c r="S416" s="36">
        <v>0</v>
      </c>
      <c r="T416" s="35"/>
      <c r="U416" s="34"/>
      <c r="V416" s="305">
        <v>0</v>
      </c>
      <c r="W416" s="42" t="s">
        <v>2689</v>
      </c>
      <c r="X416" s="42" t="s">
        <v>1899</v>
      </c>
      <c r="Y416" s="306">
        <v>0</v>
      </c>
      <c r="Z416" s="307" t="s">
        <v>3903</v>
      </c>
      <c r="AA416" s="42" t="s">
        <v>3904</v>
      </c>
      <c r="AB416" s="42">
        <v>40</v>
      </c>
      <c r="AC416" s="42" t="s">
        <v>2013</v>
      </c>
      <c r="AD416" s="308" t="s">
        <v>2605</v>
      </c>
      <c r="AE416" s="309">
        <v>17014.5</v>
      </c>
      <c r="AF416" s="306">
        <v>0</v>
      </c>
      <c r="AG416" s="308" t="s">
        <v>3911</v>
      </c>
      <c r="AH416" s="310" t="s">
        <v>3903</v>
      </c>
      <c r="AI416" s="310" t="s">
        <v>3903</v>
      </c>
      <c r="AJ416" s="311" t="s">
        <v>3903</v>
      </c>
      <c r="AK416" s="312" t="s">
        <v>3903</v>
      </c>
      <c r="AL416" s="312" t="s">
        <v>3903</v>
      </c>
      <c r="AM416" s="313" t="s">
        <v>3903</v>
      </c>
      <c r="AN416" s="313" t="s">
        <v>3903</v>
      </c>
      <c r="AO416" s="313" t="s">
        <v>3903</v>
      </c>
    </row>
    <row r="417" spans="1:41" s="290" customFormat="1" x14ac:dyDescent="0.2">
      <c r="A417" s="45" t="s">
        <v>85</v>
      </c>
      <c r="B417" s="42" t="s">
        <v>362</v>
      </c>
      <c r="C417" s="46"/>
      <c r="D417" s="35" t="s">
        <v>424</v>
      </c>
      <c r="E417" s="34">
        <v>43441</v>
      </c>
      <c r="F417" s="347" t="s">
        <v>161</v>
      </c>
      <c r="G417" s="347" t="s">
        <v>509</v>
      </c>
      <c r="H417" s="373">
        <v>25.964383333333334</v>
      </c>
      <c r="I417" s="373">
        <v>-81.734016666666662</v>
      </c>
      <c r="J417" s="312" t="s">
        <v>6465</v>
      </c>
      <c r="K417" s="312" t="s">
        <v>6467</v>
      </c>
      <c r="L417" s="49" t="s">
        <v>2068</v>
      </c>
      <c r="M417" s="117" t="s">
        <v>2836</v>
      </c>
      <c r="N417" s="35" t="s">
        <v>364</v>
      </c>
      <c r="O417" s="203" t="s">
        <v>1969</v>
      </c>
      <c r="P417" s="216" t="s">
        <v>1969</v>
      </c>
      <c r="Q417" s="443">
        <v>0</v>
      </c>
      <c r="R417" s="47"/>
      <c r="S417" s="36">
        <v>0</v>
      </c>
      <c r="T417" s="35"/>
      <c r="U417" s="34"/>
      <c r="V417" s="305">
        <v>0</v>
      </c>
      <c r="W417" s="42" t="s">
        <v>2689</v>
      </c>
      <c r="X417" s="42" t="s">
        <v>1899</v>
      </c>
      <c r="Y417" s="306">
        <v>0</v>
      </c>
      <c r="Z417" s="307" t="s">
        <v>3903</v>
      </c>
      <c r="AA417" s="42" t="s">
        <v>3904</v>
      </c>
      <c r="AB417" s="42">
        <v>40</v>
      </c>
      <c r="AC417" s="42" t="s">
        <v>2013</v>
      </c>
      <c r="AD417" s="308" t="s">
        <v>2605</v>
      </c>
      <c r="AE417" s="309">
        <v>17014.5</v>
      </c>
      <c r="AF417" s="306">
        <v>0</v>
      </c>
      <c r="AG417" s="308" t="s">
        <v>3911</v>
      </c>
      <c r="AH417" s="310" t="s">
        <v>3903</v>
      </c>
      <c r="AI417" s="310" t="s">
        <v>3903</v>
      </c>
      <c r="AJ417" s="311" t="s">
        <v>3903</v>
      </c>
      <c r="AK417" s="312" t="s">
        <v>3903</v>
      </c>
      <c r="AL417" s="312" t="s">
        <v>3903</v>
      </c>
      <c r="AM417" s="313" t="s">
        <v>3903</v>
      </c>
      <c r="AN417" s="313" t="s">
        <v>3903</v>
      </c>
      <c r="AO417" s="313" t="s">
        <v>3903</v>
      </c>
    </row>
    <row r="418" spans="1:41" s="290" customFormat="1" ht="38.25" x14ac:dyDescent="0.2">
      <c r="A418" s="45" t="s">
        <v>85</v>
      </c>
      <c r="B418" s="42" t="s">
        <v>362</v>
      </c>
      <c r="C418" s="46"/>
      <c r="D418" s="35" t="s">
        <v>2869</v>
      </c>
      <c r="E418" s="34">
        <v>43873</v>
      </c>
      <c r="F418" s="347" t="s">
        <v>161</v>
      </c>
      <c r="G418" s="347" t="s">
        <v>509</v>
      </c>
      <c r="H418" s="373">
        <v>25.964383333333334</v>
      </c>
      <c r="I418" s="373">
        <v>-81.734016666666662</v>
      </c>
      <c r="J418" s="312" t="s">
        <v>6465</v>
      </c>
      <c r="K418" s="312" t="s">
        <v>6467</v>
      </c>
      <c r="L418" s="49" t="s">
        <v>3248</v>
      </c>
      <c r="M418" s="117" t="s">
        <v>2836</v>
      </c>
      <c r="N418" s="35" t="s">
        <v>448</v>
      </c>
      <c r="O418" s="203"/>
      <c r="P418" s="216">
        <v>0</v>
      </c>
      <c r="Q418" s="443">
        <v>0</v>
      </c>
      <c r="R418" s="47"/>
      <c r="S418" s="36">
        <v>0</v>
      </c>
      <c r="T418" s="35"/>
      <c r="U418" s="34"/>
      <c r="V418" s="305" t="s">
        <v>1969</v>
      </c>
      <c r="W418" s="42" t="s">
        <v>2689</v>
      </c>
      <c r="X418" s="42" t="s">
        <v>1899</v>
      </c>
      <c r="Y418" s="306" t="s">
        <v>448</v>
      </c>
      <c r="Z418" s="307" t="s">
        <v>3903</v>
      </c>
      <c r="AA418" s="42" t="s">
        <v>3912</v>
      </c>
      <c r="AB418" s="42">
        <v>40</v>
      </c>
      <c r="AC418" s="42" t="s">
        <v>2013</v>
      </c>
      <c r="AD418" s="308" t="s">
        <v>2605</v>
      </c>
      <c r="AE418" s="309">
        <v>17014.5</v>
      </c>
      <c r="AF418" s="306">
        <v>0</v>
      </c>
      <c r="AG418" s="308" t="s">
        <v>3911</v>
      </c>
      <c r="AH418" s="310" t="s">
        <v>3903</v>
      </c>
      <c r="AI418" s="310" t="s">
        <v>3903</v>
      </c>
      <c r="AJ418" s="311" t="s">
        <v>3903</v>
      </c>
      <c r="AK418" s="312" t="s">
        <v>3903</v>
      </c>
      <c r="AL418" s="312" t="s">
        <v>3903</v>
      </c>
      <c r="AM418" s="313" t="s">
        <v>3903</v>
      </c>
      <c r="AN418" s="313" t="s">
        <v>3903</v>
      </c>
      <c r="AO418" s="313" t="s">
        <v>3903</v>
      </c>
    </row>
    <row r="419" spans="1:41" s="290" customFormat="1" ht="153" x14ac:dyDescent="0.2">
      <c r="A419" s="45" t="s">
        <v>85</v>
      </c>
      <c r="B419" s="42" t="s">
        <v>362</v>
      </c>
      <c r="C419" s="46"/>
      <c r="D419" s="35" t="s">
        <v>2869</v>
      </c>
      <c r="E419" s="34">
        <v>44219</v>
      </c>
      <c r="F419" s="347" t="s">
        <v>161</v>
      </c>
      <c r="G419" s="347" t="s">
        <v>509</v>
      </c>
      <c r="H419" s="373">
        <v>25.964383333333334</v>
      </c>
      <c r="I419" s="373">
        <v>-81.734016666666662</v>
      </c>
      <c r="J419" s="312" t="s">
        <v>6465</v>
      </c>
      <c r="K419" s="312" t="s">
        <v>6467</v>
      </c>
      <c r="L419" s="49" t="s">
        <v>3854</v>
      </c>
      <c r="M419" s="117" t="s">
        <v>2836</v>
      </c>
      <c r="N419" s="35" t="s">
        <v>3605</v>
      </c>
      <c r="O419" s="240" t="s">
        <v>3851</v>
      </c>
      <c r="P419" s="216">
        <v>0</v>
      </c>
      <c r="Q419" s="443">
        <v>0</v>
      </c>
      <c r="R419" s="47" t="s">
        <v>473</v>
      </c>
      <c r="S419" s="36">
        <v>0</v>
      </c>
      <c r="T419" s="35"/>
      <c r="U419" s="34"/>
      <c r="V419" s="305" t="s">
        <v>1969</v>
      </c>
      <c r="W419" s="42" t="s">
        <v>2689</v>
      </c>
      <c r="X419" s="42" t="s">
        <v>1899</v>
      </c>
      <c r="Y419" s="306" t="s">
        <v>3605</v>
      </c>
      <c r="Z419" s="307" t="s">
        <v>3903</v>
      </c>
      <c r="AA419" s="42" t="s">
        <v>3930</v>
      </c>
      <c r="AB419" s="42">
        <v>40</v>
      </c>
      <c r="AC419" s="42" t="s">
        <v>2013</v>
      </c>
      <c r="AD419" s="308" t="s">
        <v>2605</v>
      </c>
      <c r="AE419" s="309">
        <v>17014.5</v>
      </c>
      <c r="AF419" s="306">
        <v>0</v>
      </c>
      <c r="AG419" s="308" t="s">
        <v>3911</v>
      </c>
      <c r="AH419" s="310" t="s">
        <v>3903</v>
      </c>
      <c r="AI419" s="310" t="s">
        <v>3903</v>
      </c>
      <c r="AJ419" s="311" t="s">
        <v>3903</v>
      </c>
      <c r="AK419" s="312" t="s">
        <v>3903</v>
      </c>
      <c r="AL419" s="312" t="s">
        <v>3903</v>
      </c>
      <c r="AM419" s="313" t="s">
        <v>3903</v>
      </c>
      <c r="AN419" s="313" t="s">
        <v>3903</v>
      </c>
      <c r="AO419" s="313" t="s">
        <v>3903</v>
      </c>
    </row>
    <row r="420" spans="1:41" s="290" customFormat="1" ht="38.25" x14ac:dyDescent="0.2">
      <c r="A420" s="45" t="s">
        <v>85</v>
      </c>
      <c r="B420" s="42" t="s">
        <v>362</v>
      </c>
      <c r="C420" s="46"/>
      <c r="D420" s="35" t="s">
        <v>2869</v>
      </c>
      <c r="E420" s="34">
        <v>44604</v>
      </c>
      <c r="F420" s="347" t="s">
        <v>4124</v>
      </c>
      <c r="G420" s="347" t="s">
        <v>4125</v>
      </c>
      <c r="H420" s="344">
        <v>25.964366666666667</v>
      </c>
      <c r="I420" s="344">
        <v>-81.73396666666666</v>
      </c>
      <c r="J420" s="56" t="s">
        <v>7128</v>
      </c>
      <c r="K420" s="56" t="s">
        <v>8716</v>
      </c>
      <c r="L420" s="49" t="s">
        <v>4454</v>
      </c>
      <c r="M420" s="117" t="s">
        <v>2836</v>
      </c>
      <c r="N420" s="35" t="s">
        <v>364</v>
      </c>
      <c r="O420" s="240" t="s">
        <v>4126</v>
      </c>
      <c r="P420" s="216" t="s">
        <v>4127</v>
      </c>
      <c r="Q420" s="443">
        <v>0</v>
      </c>
      <c r="R420" s="47"/>
      <c r="S420" s="36">
        <v>0</v>
      </c>
      <c r="T420" s="35" t="s">
        <v>2011</v>
      </c>
      <c r="U420" s="34"/>
      <c r="V420" s="82">
        <v>0</v>
      </c>
      <c r="W420" s="55" t="s">
        <v>2689</v>
      </c>
      <c r="X420" s="55" t="s">
        <v>1899</v>
      </c>
      <c r="Y420" s="157">
        <v>0</v>
      </c>
      <c r="Z420" s="57" t="s">
        <v>1746</v>
      </c>
      <c r="AA420" s="55" t="s">
        <v>6987</v>
      </c>
      <c r="AB420" s="55">
        <v>40</v>
      </c>
      <c r="AC420" s="55" t="s">
        <v>2013</v>
      </c>
      <c r="AD420" s="89" t="s">
        <v>2605</v>
      </c>
      <c r="AE420" s="243">
        <v>17014.5</v>
      </c>
      <c r="AF420" s="157">
        <v>0</v>
      </c>
      <c r="AG420" s="89" t="s">
        <v>3911</v>
      </c>
      <c r="AH420" s="58" t="s">
        <v>7130</v>
      </c>
      <c r="AI420" s="58" t="s">
        <v>7131</v>
      </c>
      <c r="AJ420" s="59" t="s">
        <v>4374</v>
      </c>
      <c r="AK420" s="56">
        <v>25.964483333333334</v>
      </c>
      <c r="AL420" s="56">
        <v>-81.73415</v>
      </c>
      <c r="AM420" s="60">
        <v>-42.546000000116777</v>
      </c>
      <c r="AN420" s="60">
        <v>60.125633789839121</v>
      </c>
      <c r="AO420" s="60">
        <v>73.656323249533585</v>
      </c>
    </row>
    <row r="421" spans="1:41" s="290" customFormat="1" ht="38.25" x14ac:dyDescent="0.2">
      <c r="A421" s="45" t="s">
        <v>85</v>
      </c>
      <c r="B421" s="42" t="s">
        <v>362</v>
      </c>
      <c r="C421" s="46"/>
      <c r="D421" s="35" t="s">
        <v>5482</v>
      </c>
      <c r="E421" s="34">
        <v>44994</v>
      </c>
      <c r="F421" s="347" t="s">
        <v>4124</v>
      </c>
      <c r="G421" s="347" t="s">
        <v>4125</v>
      </c>
      <c r="H421" s="344">
        <v>25.964366666666667</v>
      </c>
      <c r="I421" s="344">
        <v>-81.73396666666666</v>
      </c>
      <c r="J421" s="56" t="s">
        <v>7128</v>
      </c>
      <c r="K421" s="56" t="s">
        <v>8716</v>
      </c>
      <c r="L421" s="49" t="s">
        <v>5398</v>
      </c>
      <c r="M421" s="117" t="s">
        <v>2836</v>
      </c>
      <c r="N421" s="35" t="s">
        <v>364</v>
      </c>
      <c r="O421" s="240" t="s">
        <v>5399</v>
      </c>
      <c r="P421" s="216" t="s">
        <v>1969</v>
      </c>
      <c r="Q421" s="443">
        <v>0</v>
      </c>
      <c r="R421" s="47"/>
      <c r="S421" s="36">
        <v>0</v>
      </c>
      <c r="T421" s="35"/>
      <c r="U421" s="34"/>
      <c r="V421" s="82">
        <v>0</v>
      </c>
      <c r="W421" s="55" t="s">
        <v>2689</v>
      </c>
      <c r="X421" s="55" t="s">
        <v>1899</v>
      </c>
      <c r="Y421" s="157">
        <v>0</v>
      </c>
      <c r="Z421" s="57" t="s">
        <v>1746</v>
      </c>
      <c r="AA421" s="55" t="s">
        <v>6987</v>
      </c>
      <c r="AB421" s="55">
        <v>40</v>
      </c>
      <c r="AC421" s="55" t="s">
        <v>2013</v>
      </c>
      <c r="AD421" s="89" t="s">
        <v>2605</v>
      </c>
      <c r="AE421" s="243">
        <v>17014.5</v>
      </c>
      <c r="AF421" s="157">
        <v>0</v>
      </c>
      <c r="AG421" s="89" t="s">
        <v>3911</v>
      </c>
      <c r="AH421" s="58" t="s">
        <v>7130</v>
      </c>
      <c r="AI421" s="58" t="s">
        <v>7131</v>
      </c>
      <c r="AJ421" s="59" t="s">
        <v>4374</v>
      </c>
      <c r="AK421" s="56">
        <v>25.964483333333334</v>
      </c>
      <c r="AL421" s="56">
        <v>-81.73415</v>
      </c>
      <c r="AM421" s="60">
        <v>-42.546000000116777</v>
      </c>
      <c r="AN421" s="60">
        <v>60.125633789839121</v>
      </c>
      <c r="AO421" s="60">
        <v>73.656323249533585</v>
      </c>
    </row>
    <row r="422" spans="1:41" s="290" customFormat="1" ht="38.25" x14ac:dyDescent="0.2">
      <c r="A422" s="45" t="s">
        <v>85</v>
      </c>
      <c r="B422" s="42" t="s">
        <v>362</v>
      </c>
      <c r="C422" s="46"/>
      <c r="D422" s="35" t="s">
        <v>5482</v>
      </c>
      <c r="E422" s="34">
        <v>45332</v>
      </c>
      <c r="F422" s="347" t="s">
        <v>4124</v>
      </c>
      <c r="G422" s="347" t="s">
        <v>5566</v>
      </c>
      <c r="H422" s="344">
        <v>25.964366666666667</v>
      </c>
      <c r="I422" s="344">
        <v>-81.733999999999995</v>
      </c>
      <c r="J422" s="56" t="s">
        <v>7128</v>
      </c>
      <c r="K422" s="56" t="s">
        <v>7129</v>
      </c>
      <c r="L422" s="49" t="s">
        <v>5398</v>
      </c>
      <c r="M422" s="117" t="s">
        <v>2836</v>
      </c>
      <c r="N422" s="35" t="s">
        <v>364</v>
      </c>
      <c r="O422" s="240" t="s">
        <v>5567</v>
      </c>
      <c r="P422" s="216" t="s">
        <v>1969</v>
      </c>
      <c r="Q422" s="443">
        <v>0</v>
      </c>
      <c r="R422" s="47"/>
      <c r="S422" s="36">
        <v>0</v>
      </c>
      <c r="T422" s="35"/>
      <c r="U422" s="34"/>
      <c r="V422" s="82">
        <v>0</v>
      </c>
      <c r="W422" s="55" t="s">
        <v>2689</v>
      </c>
      <c r="X422" s="55" t="s">
        <v>1899</v>
      </c>
      <c r="Y422" s="157">
        <v>0</v>
      </c>
      <c r="Z422" s="57" t="s">
        <v>1746</v>
      </c>
      <c r="AA422" s="55" t="s">
        <v>6987</v>
      </c>
      <c r="AB422" s="55">
        <v>40</v>
      </c>
      <c r="AC422" s="55" t="s">
        <v>2013</v>
      </c>
      <c r="AD422" s="89" t="s">
        <v>2605</v>
      </c>
      <c r="AE422" s="243">
        <v>17014.5</v>
      </c>
      <c r="AF422" s="157">
        <v>0</v>
      </c>
      <c r="AG422" s="89" t="s">
        <v>3911</v>
      </c>
      <c r="AH422" s="58" t="s">
        <v>7130</v>
      </c>
      <c r="AI422" s="58" t="s">
        <v>7131</v>
      </c>
      <c r="AJ422" s="59" t="s">
        <v>4374</v>
      </c>
      <c r="AK422" s="56">
        <v>25.964483333333334</v>
      </c>
      <c r="AL422" s="56">
        <v>-81.73415</v>
      </c>
      <c r="AM422" s="60">
        <v>-42.546000000116777</v>
      </c>
      <c r="AN422" s="60">
        <v>49.193700373504733</v>
      </c>
      <c r="AO422" s="60">
        <v>65.039851417789208</v>
      </c>
    </row>
    <row r="423" spans="1:41" s="290" customFormat="1" ht="25.5" x14ac:dyDescent="0.2">
      <c r="A423" s="45" t="s">
        <v>85</v>
      </c>
      <c r="B423" s="42" t="s">
        <v>362</v>
      </c>
      <c r="C423" s="46"/>
      <c r="D423" s="35" t="s">
        <v>5508</v>
      </c>
      <c r="E423" s="34">
        <v>45730</v>
      </c>
      <c r="F423" s="347" t="s">
        <v>4124</v>
      </c>
      <c r="G423" s="347" t="s">
        <v>5566</v>
      </c>
      <c r="H423" s="344">
        <v>25.964366666666667</v>
      </c>
      <c r="I423" s="344">
        <v>-81.733999999999995</v>
      </c>
      <c r="J423" s="56" t="s">
        <v>7128</v>
      </c>
      <c r="K423" s="56" t="s">
        <v>7129</v>
      </c>
      <c r="L423" s="49" t="s">
        <v>6090</v>
      </c>
      <c r="M423" s="117" t="s">
        <v>2836</v>
      </c>
      <c r="N423" s="35" t="s">
        <v>364</v>
      </c>
      <c r="O423" s="240" t="s">
        <v>6166</v>
      </c>
      <c r="P423" s="216" t="s">
        <v>1969</v>
      </c>
      <c r="Q423" s="443">
        <v>0</v>
      </c>
      <c r="R423" s="47"/>
      <c r="S423" s="36">
        <v>0</v>
      </c>
      <c r="T423" s="35"/>
      <c r="U423" s="34"/>
      <c r="V423" s="82">
        <v>0</v>
      </c>
      <c r="W423" s="55" t="s">
        <v>2689</v>
      </c>
      <c r="X423" s="55" t="s">
        <v>1899</v>
      </c>
      <c r="Y423" s="157">
        <v>0</v>
      </c>
      <c r="Z423" s="57" t="s">
        <v>1746</v>
      </c>
      <c r="AA423" s="55" t="s">
        <v>6987</v>
      </c>
      <c r="AB423" s="55">
        <v>40</v>
      </c>
      <c r="AC423" s="55" t="s">
        <v>2013</v>
      </c>
      <c r="AD423" s="89" t="s">
        <v>2605</v>
      </c>
      <c r="AE423" s="243">
        <v>17014.5</v>
      </c>
      <c r="AF423" s="157">
        <v>0</v>
      </c>
      <c r="AG423" s="89" t="s">
        <v>3911</v>
      </c>
      <c r="AH423" s="58" t="s">
        <v>7130</v>
      </c>
      <c r="AI423" s="58" t="s">
        <v>7131</v>
      </c>
      <c r="AJ423" s="59" t="s">
        <v>4374</v>
      </c>
      <c r="AK423" s="56">
        <v>25.964483333333334</v>
      </c>
      <c r="AL423" s="56">
        <v>-81.73415</v>
      </c>
      <c r="AM423" s="60">
        <v>-42.546000000116777</v>
      </c>
      <c r="AN423" s="60">
        <v>49.193700373504733</v>
      </c>
      <c r="AO423" s="60">
        <v>65.039851417789208</v>
      </c>
    </row>
    <row r="424" spans="1:41" s="290" customFormat="1" ht="25.5" x14ac:dyDescent="0.2">
      <c r="A424" s="45" t="s">
        <v>85</v>
      </c>
      <c r="B424" s="42" t="s">
        <v>362</v>
      </c>
      <c r="C424" s="46" t="s">
        <v>473</v>
      </c>
      <c r="D424" s="35" t="s">
        <v>5508</v>
      </c>
      <c r="E424" s="34">
        <v>46094</v>
      </c>
      <c r="F424" s="347" t="s">
        <v>4124</v>
      </c>
      <c r="G424" s="347" t="s">
        <v>5566</v>
      </c>
      <c r="H424" s="344">
        <v>25.964366666666667</v>
      </c>
      <c r="I424" s="344">
        <v>-81.733999999999995</v>
      </c>
      <c r="J424" s="56" t="s">
        <v>7128</v>
      </c>
      <c r="K424" s="56" t="s">
        <v>7129</v>
      </c>
      <c r="L424" s="49" t="s">
        <v>6090</v>
      </c>
      <c r="M424" s="117" t="s">
        <v>2836</v>
      </c>
      <c r="N424" s="35" t="s">
        <v>364</v>
      </c>
      <c r="O424" s="240" t="s">
        <v>6813</v>
      </c>
      <c r="P424" s="216" t="s">
        <v>6005</v>
      </c>
      <c r="Q424" s="443">
        <v>0</v>
      </c>
      <c r="R424" s="47"/>
      <c r="S424" s="36">
        <v>0</v>
      </c>
      <c r="T424" s="35"/>
      <c r="U424" s="34"/>
      <c r="V424" s="82">
        <v>0</v>
      </c>
      <c r="W424" s="55" t="s">
        <v>2689</v>
      </c>
      <c r="X424" s="55" t="s">
        <v>1899</v>
      </c>
      <c r="Y424" s="157">
        <v>0</v>
      </c>
      <c r="Z424" s="57" t="s">
        <v>1746</v>
      </c>
      <c r="AA424" s="55" t="s">
        <v>6987</v>
      </c>
      <c r="AB424" s="55">
        <v>40</v>
      </c>
      <c r="AC424" s="55" t="s">
        <v>2013</v>
      </c>
      <c r="AD424" s="89" t="s">
        <v>2605</v>
      </c>
      <c r="AE424" s="243">
        <v>17014.5</v>
      </c>
      <c r="AF424" s="157">
        <v>0</v>
      </c>
      <c r="AG424" s="89" t="s">
        <v>3911</v>
      </c>
      <c r="AH424" s="58" t="s">
        <v>7130</v>
      </c>
      <c r="AI424" s="58" t="s">
        <v>7131</v>
      </c>
      <c r="AJ424" s="59" t="s">
        <v>4374</v>
      </c>
      <c r="AK424" s="56">
        <v>25.964483333333334</v>
      </c>
      <c r="AL424" s="56">
        <v>-81.73415</v>
      </c>
      <c r="AM424" s="60">
        <v>-42.546000000116777</v>
      </c>
      <c r="AN424" s="60">
        <v>49.193700373504733</v>
      </c>
      <c r="AO424" s="60">
        <v>65.039851417789208</v>
      </c>
    </row>
    <row r="425" spans="1:41" s="290" customFormat="1" ht="25.5" x14ac:dyDescent="0.2">
      <c r="A425" s="129" t="s">
        <v>2874</v>
      </c>
      <c r="B425" s="127" t="s">
        <v>2875</v>
      </c>
      <c r="C425" s="130"/>
      <c r="D425" s="132" t="s">
        <v>2869</v>
      </c>
      <c r="E425" s="131">
        <v>43873</v>
      </c>
      <c r="F425" s="347" t="s">
        <v>2873</v>
      </c>
      <c r="G425" s="347" t="s">
        <v>2430</v>
      </c>
      <c r="H425" s="373">
        <v>25.963750000000001</v>
      </c>
      <c r="I425" s="373">
        <v>-81.734666666666669</v>
      </c>
      <c r="J425" s="312" t="s">
        <v>6468</v>
      </c>
      <c r="K425" s="312" t="s">
        <v>6469</v>
      </c>
      <c r="L425" s="133" t="s">
        <v>2876</v>
      </c>
      <c r="M425" s="134"/>
      <c r="N425" s="132" t="s">
        <v>364</v>
      </c>
      <c r="O425" s="209" t="s">
        <v>1969</v>
      </c>
      <c r="P425" s="216">
        <v>0</v>
      </c>
      <c r="Q425" s="448">
        <v>0</v>
      </c>
      <c r="R425" s="135"/>
      <c r="S425" s="136"/>
      <c r="T425" s="132"/>
      <c r="U425" s="34"/>
      <c r="V425" s="305">
        <v>0</v>
      </c>
      <c r="W425" s="42" t="s">
        <v>2689</v>
      </c>
      <c r="X425" s="42" t="s">
        <v>1899</v>
      </c>
      <c r="Y425" s="306">
        <v>0</v>
      </c>
      <c r="Z425" s="307" t="s">
        <v>3903</v>
      </c>
      <c r="AA425" s="42" t="s">
        <v>3904</v>
      </c>
      <c r="AB425" s="42">
        <v>41</v>
      </c>
      <c r="AC425" s="42" t="s">
        <v>2013</v>
      </c>
      <c r="AD425" s="308" t="s">
        <v>2605</v>
      </c>
      <c r="AE425" s="309" t="e">
        <v>#N/A</v>
      </c>
      <c r="AF425" s="306">
        <v>0</v>
      </c>
      <c r="AG425" s="308" t="s">
        <v>4233</v>
      </c>
      <c r="AH425" s="310" t="s">
        <v>3903</v>
      </c>
      <c r="AI425" s="310" t="s">
        <v>3903</v>
      </c>
      <c r="AJ425" s="311" t="s">
        <v>3903</v>
      </c>
      <c r="AK425" s="312" t="s">
        <v>3903</v>
      </c>
      <c r="AL425" s="312" t="s">
        <v>3903</v>
      </c>
      <c r="AM425" s="313" t="s">
        <v>3903</v>
      </c>
      <c r="AN425" s="313" t="s">
        <v>3903</v>
      </c>
      <c r="AO425" s="313" t="s">
        <v>3903</v>
      </c>
    </row>
    <row r="426" spans="1:41" s="290" customFormat="1" ht="51" x14ac:dyDescent="0.2">
      <c r="A426" s="129" t="s">
        <v>2874</v>
      </c>
      <c r="B426" s="127" t="s">
        <v>2875</v>
      </c>
      <c r="C426" s="130"/>
      <c r="D426" s="132" t="s">
        <v>2869</v>
      </c>
      <c r="E426" s="131">
        <v>44219</v>
      </c>
      <c r="F426" s="347" t="s">
        <v>2873</v>
      </c>
      <c r="G426" s="347" t="s">
        <v>2430</v>
      </c>
      <c r="H426" s="373">
        <v>25.963750000000001</v>
      </c>
      <c r="I426" s="373">
        <v>-81.734666666666669</v>
      </c>
      <c r="J426" s="312" t="s">
        <v>6468</v>
      </c>
      <c r="K426" s="312" t="s">
        <v>6469</v>
      </c>
      <c r="L426" s="49" t="s">
        <v>3850</v>
      </c>
      <c r="M426" s="134"/>
      <c r="N426" s="35" t="s">
        <v>448</v>
      </c>
      <c r="O426" s="240" t="s">
        <v>3333</v>
      </c>
      <c r="P426" s="216">
        <v>0</v>
      </c>
      <c r="Q426" s="448">
        <v>0</v>
      </c>
      <c r="R426" s="135"/>
      <c r="S426" s="136"/>
      <c r="T426" s="132"/>
      <c r="U426" s="34"/>
      <c r="V426" s="305" t="s">
        <v>1969</v>
      </c>
      <c r="W426" s="42" t="s">
        <v>2689</v>
      </c>
      <c r="X426" s="42" t="s">
        <v>1899</v>
      </c>
      <c r="Y426" s="306" t="s">
        <v>448</v>
      </c>
      <c r="Z426" s="307" t="s">
        <v>3903</v>
      </c>
      <c r="AA426" s="42" t="s">
        <v>3912</v>
      </c>
      <c r="AB426" s="42">
        <v>41</v>
      </c>
      <c r="AC426" s="42" t="s">
        <v>2013</v>
      </c>
      <c r="AD426" s="308" t="s">
        <v>2605</v>
      </c>
      <c r="AE426" s="309" t="e">
        <v>#N/A</v>
      </c>
      <c r="AF426" s="306">
        <v>0</v>
      </c>
      <c r="AG426" s="308" t="s">
        <v>4233</v>
      </c>
      <c r="AH426" s="310" t="s">
        <v>3903</v>
      </c>
      <c r="AI426" s="310" t="s">
        <v>3903</v>
      </c>
      <c r="AJ426" s="311" t="s">
        <v>3903</v>
      </c>
      <c r="AK426" s="312" t="s">
        <v>3903</v>
      </c>
      <c r="AL426" s="312" t="s">
        <v>3903</v>
      </c>
      <c r="AM426" s="313" t="s">
        <v>3903</v>
      </c>
      <c r="AN426" s="313" t="s">
        <v>3903</v>
      </c>
      <c r="AO426" s="313" t="s">
        <v>3903</v>
      </c>
    </row>
    <row r="427" spans="1:41" s="290" customFormat="1" ht="63.75" x14ac:dyDescent="0.2">
      <c r="A427" s="129" t="s">
        <v>2874</v>
      </c>
      <c r="B427" s="127" t="s">
        <v>2875</v>
      </c>
      <c r="C427" s="130"/>
      <c r="D427" s="132" t="s">
        <v>2869</v>
      </c>
      <c r="E427" s="131">
        <v>44604</v>
      </c>
      <c r="F427" s="347" t="s">
        <v>2873</v>
      </c>
      <c r="G427" s="347" t="s">
        <v>2430</v>
      </c>
      <c r="H427" s="373">
        <v>25.963750000000001</v>
      </c>
      <c r="I427" s="373">
        <v>-81.734666666666669</v>
      </c>
      <c r="J427" s="312" t="s">
        <v>6468</v>
      </c>
      <c r="K427" s="312" t="s">
        <v>6469</v>
      </c>
      <c r="L427" s="49" t="s">
        <v>5400</v>
      </c>
      <c r="M427" s="134"/>
      <c r="N427" s="35" t="s">
        <v>448</v>
      </c>
      <c r="O427" s="240" t="s">
        <v>4128</v>
      </c>
      <c r="P427" s="216" t="s">
        <v>3357</v>
      </c>
      <c r="Q427" s="443" t="s">
        <v>473</v>
      </c>
      <c r="R427" s="47"/>
      <c r="S427" s="136"/>
      <c r="T427" s="132"/>
      <c r="U427" s="34"/>
      <c r="V427" s="305">
        <v>0</v>
      </c>
      <c r="W427" s="42" t="s">
        <v>2689</v>
      </c>
      <c r="X427" s="42" t="s">
        <v>1899</v>
      </c>
      <c r="Y427" s="306" t="s">
        <v>448</v>
      </c>
      <c r="Z427" s="307" t="s">
        <v>3903</v>
      </c>
      <c r="AA427" s="42" t="s">
        <v>3912</v>
      </c>
      <c r="AB427" s="42">
        <v>41</v>
      </c>
      <c r="AC427" s="42" t="s">
        <v>2013</v>
      </c>
      <c r="AD427" s="308" t="s">
        <v>2605</v>
      </c>
      <c r="AE427" s="309" t="e">
        <v>#N/A</v>
      </c>
      <c r="AF427" s="306">
        <v>0</v>
      </c>
      <c r="AG427" s="308" t="s">
        <v>4233</v>
      </c>
      <c r="AH427" s="310" t="s">
        <v>3903</v>
      </c>
      <c r="AI427" s="310" t="s">
        <v>3903</v>
      </c>
      <c r="AJ427" s="311" t="s">
        <v>3903</v>
      </c>
      <c r="AK427" s="312" t="s">
        <v>3903</v>
      </c>
      <c r="AL427" s="312" t="s">
        <v>3903</v>
      </c>
      <c r="AM427" s="313" t="s">
        <v>3903</v>
      </c>
      <c r="AN427" s="313" t="s">
        <v>3903</v>
      </c>
      <c r="AO427" s="313" t="s">
        <v>3903</v>
      </c>
    </row>
    <row r="428" spans="1:41" s="290" customFormat="1" x14ac:dyDescent="0.2">
      <c r="A428" s="45" t="s">
        <v>13</v>
      </c>
      <c r="B428" s="42" t="s">
        <v>107</v>
      </c>
      <c r="C428" s="46"/>
      <c r="D428" s="35" t="s">
        <v>424</v>
      </c>
      <c r="E428" s="34">
        <v>42471</v>
      </c>
      <c r="F428" s="347" t="s">
        <v>510</v>
      </c>
      <c r="G428" s="347" t="s">
        <v>511</v>
      </c>
      <c r="H428" s="373">
        <v>25.963433333333334</v>
      </c>
      <c r="I428" s="373">
        <v>-81.735616666666672</v>
      </c>
      <c r="J428" s="312" t="s">
        <v>6470</v>
      </c>
      <c r="K428" s="312" t="s">
        <v>6471</v>
      </c>
      <c r="L428" s="49" t="s">
        <v>1746</v>
      </c>
      <c r="M428" s="117"/>
      <c r="N428" s="35" t="s">
        <v>364</v>
      </c>
      <c r="O428" s="203" t="s">
        <v>1969</v>
      </c>
      <c r="P428" s="216" t="s">
        <v>1969</v>
      </c>
      <c r="Q428" s="443">
        <v>0</v>
      </c>
      <c r="R428" s="47"/>
      <c r="S428" s="36">
        <v>0</v>
      </c>
      <c r="T428" s="35"/>
      <c r="U428" s="34"/>
      <c r="V428" s="305">
        <v>0</v>
      </c>
      <c r="W428" s="42" t="s">
        <v>2689</v>
      </c>
      <c r="X428" s="42" t="s">
        <v>1899</v>
      </c>
      <c r="Y428" s="306">
        <v>0</v>
      </c>
      <c r="Z428" s="307">
        <v>1178.6828322515548</v>
      </c>
      <c r="AA428" s="42" t="s">
        <v>4435</v>
      </c>
      <c r="AB428" s="42">
        <v>42</v>
      </c>
      <c r="AC428" s="42" t="s">
        <v>2013</v>
      </c>
      <c r="AD428" s="308" t="s">
        <v>2605</v>
      </c>
      <c r="AE428" s="309">
        <v>17015</v>
      </c>
      <c r="AF428" s="306" t="s">
        <v>3901</v>
      </c>
      <c r="AG428" s="308" t="s">
        <v>3913</v>
      </c>
      <c r="AH428" s="310" t="s">
        <v>4436</v>
      </c>
      <c r="AI428" s="310" t="s">
        <v>4437</v>
      </c>
      <c r="AJ428" s="311" t="s">
        <v>392</v>
      </c>
      <c r="AK428" s="312">
        <v>25.960375833333334</v>
      </c>
      <c r="AL428" s="312">
        <v>-81.736781944444445</v>
      </c>
      <c r="AM428" s="313">
        <v>1115.0091000002194</v>
      </c>
      <c r="AN428" s="313">
        <v>382.16217233165281</v>
      </c>
      <c r="AO428" s="313">
        <v>1178.6828322515548</v>
      </c>
    </row>
    <row r="429" spans="1:41" s="290" customFormat="1" x14ac:dyDescent="0.2">
      <c r="A429" s="45" t="s">
        <v>13</v>
      </c>
      <c r="B429" s="42" t="s">
        <v>107</v>
      </c>
      <c r="C429" s="46"/>
      <c r="D429" s="35" t="s">
        <v>424</v>
      </c>
      <c r="E429" s="34">
        <v>42522</v>
      </c>
      <c r="F429" s="347" t="s">
        <v>163</v>
      </c>
      <c r="G429" s="347" t="s">
        <v>164</v>
      </c>
      <c r="H429" s="373">
        <v>25.963383333333333</v>
      </c>
      <c r="I429" s="373">
        <v>-81.735583333333338</v>
      </c>
      <c r="J429" s="312" t="s">
        <v>6472</v>
      </c>
      <c r="K429" s="312" t="s">
        <v>6473</v>
      </c>
      <c r="L429" s="49" t="s">
        <v>1746</v>
      </c>
      <c r="M429" s="117"/>
      <c r="N429" s="35" t="s">
        <v>364</v>
      </c>
      <c r="O429" s="203" t="s">
        <v>1969</v>
      </c>
      <c r="P429" s="216" t="s">
        <v>1969</v>
      </c>
      <c r="Q429" s="443">
        <v>0</v>
      </c>
      <c r="R429" s="47"/>
      <c r="S429" s="36">
        <v>0</v>
      </c>
      <c r="T429" s="35"/>
      <c r="U429" s="34"/>
      <c r="V429" s="305">
        <v>0</v>
      </c>
      <c r="W429" s="42" t="s">
        <v>2689</v>
      </c>
      <c r="X429" s="42" t="s">
        <v>1899</v>
      </c>
      <c r="Y429" s="306">
        <v>0</v>
      </c>
      <c r="Z429" s="307">
        <v>1165.0916684763363</v>
      </c>
      <c r="AA429" s="42" t="s">
        <v>4438</v>
      </c>
      <c r="AB429" s="42">
        <v>42</v>
      </c>
      <c r="AC429" s="42" t="s">
        <v>2013</v>
      </c>
      <c r="AD429" s="308" t="s">
        <v>2605</v>
      </c>
      <c r="AE429" s="309">
        <v>17015</v>
      </c>
      <c r="AF429" s="306" t="s">
        <v>3901</v>
      </c>
      <c r="AG429" s="308" t="s">
        <v>3913</v>
      </c>
      <c r="AH429" s="310" t="s">
        <v>4436</v>
      </c>
      <c r="AI429" s="310" t="s">
        <v>4437</v>
      </c>
      <c r="AJ429" s="311" t="s">
        <v>392</v>
      </c>
      <c r="AK429" s="312">
        <v>25.960375833333334</v>
      </c>
      <c r="AL429" s="312">
        <v>-81.736781944444445</v>
      </c>
      <c r="AM429" s="313">
        <v>1096.775099999614</v>
      </c>
      <c r="AN429" s="313">
        <v>393.09410574798721</v>
      </c>
      <c r="AO429" s="313">
        <v>1165.0916684763363</v>
      </c>
    </row>
    <row r="430" spans="1:41" s="290" customFormat="1" x14ac:dyDescent="0.2">
      <c r="A430" s="45" t="s">
        <v>13</v>
      </c>
      <c r="B430" s="42" t="s">
        <v>107</v>
      </c>
      <c r="C430" s="46"/>
      <c r="D430" s="35" t="s">
        <v>424</v>
      </c>
      <c r="E430" s="34">
        <v>42750</v>
      </c>
      <c r="F430" s="347" t="s">
        <v>510</v>
      </c>
      <c r="G430" s="347" t="s">
        <v>511</v>
      </c>
      <c r="H430" s="373">
        <v>25.963433333333334</v>
      </c>
      <c r="I430" s="373">
        <v>-81.735616666666672</v>
      </c>
      <c r="J430" s="312" t="s">
        <v>6470</v>
      </c>
      <c r="K430" s="312" t="s">
        <v>6471</v>
      </c>
      <c r="L430" s="49" t="s">
        <v>539</v>
      </c>
      <c r="M430" s="120"/>
      <c r="N430" s="35" t="s">
        <v>364</v>
      </c>
      <c r="O430" s="203" t="s">
        <v>1969</v>
      </c>
      <c r="P430" s="216" t="s">
        <v>1969</v>
      </c>
      <c r="Q430" s="443">
        <v>0</v>
      </c>
      <c r="R430" s="47"/>
      <c r="S430" s="36">
        <v>0</v>
      </c>
      <c r="T430" s="35"/>
      <c r="U430" s="34"/>
      <c r="V430" s="305">
        <v>0</v>
      </c>
      <c r="W430" s="42" t="s">
        <v>2689</v>
      </c>
      <c r="X430" s="42" t="s">
        <v>1899</v>
      </c>
      <c r="Y430" s="306">
        <v>0</v>
      </c>
      <c r="Z430" s="307">
        <v>1178.6828322515548</v>
      </c>
      <c r="AA430" s="42" t="s">
        <v>4435</v>
      </c>
      <c r="AB430" s="42">
        <v>42</v>
      </c>
      <c r="AC430" s="42" t="s">
        <v>2013</v>
      </c>
      <c r="AD430" s="308" t="s">
        <v>2605</v>
      </c>
      <c r="AE430" s="309">
        <v>17015</v>
      </c>
      <c r="AF430" s="306" t="s">
        <v>3901</v>
      </c>
      <c r="AG430" s="308" t="s">
        <v>3913</v>
      </c>
      <c r="AH430" s="310" t="s">
        <v>4436</v>
      </c>
      <c r="AI430" s="310" t="s">
        <v>4437</v>
      </c>
      <c r="AJ430" s="311" t="s">
        <v>392</v>
      </c>
      <c r="AK430" s="312">
        <v>25.960375833333334</v>
      </c>
      <c r="AL430" s="312">
        <v>-81.736781944444445</v>
      </c>
      <c r="AM430" s="313">
        <v>1115.0091000002194</v>
      </c>
      <c r="AN430" s="313">
        <v>382.16217233165281</v>
      </c>
      <c r="AO430" s="313">
        <v>1178.6828322515548</v>
      </c>
    </row>
    <row r="431" spans="1:41" s="290" customFormat="1" x14ac:dyDescent="0.2">
      <c r="A431" s="45" t="s">
        <v>13</v>
      </c>
      <c r="B431" s="42" t="s">
        <v>107</v>
      </c>
      <c r="C431" s="46"/>
      <c r="D431" s="35" t="s">
        <v>424</v>
      </c>
      <c r="E431" s="34">
        <v>43124</v>
      </c>
      <c r="F431" s="347" t="s">
        <v>1979</v>
      </c>
      <c r="G431" s="347" t="s">
        <v>511</v>
      </c>
      <c r="H431" s="373">
        <v>25.963416666666667</v>
      </c>
      <c r="I431" s="373">
        <v>-81.735616666666672</v>
      </c>
      <c r="J431" s="312" t="s">
        <v>6474</v>
      </c>
      <c r="K431" s="312" t="s">
        <v>6471</v>
      </c>
      <c r="L431" s="49" t="s">
        <v>1978</v>
      </c>
      <c r="M431" s="120"/>
      <c r="N431" s="35" t="s">
        <v>364</v>
      </c>
      <c r="O431" s="203" t="s">
        <v>1969</v>
      </c>
      <c r="P431" s="216" t="s">
        <v>1969</v>
      </c>
      <c r="Q431" s="443">
        <v>0</v>
      </c>
      <c r="R431" s="47"/>
      <c r="S431" s="36">
        <v>0</v>
      </c>
      <c r="T431" s="35"/>
      <c r="U431" s="34"/>
      <c r="V431" s="305">
        <v>0</v>
      </c>
      <c r="W431" s="42" t="s">
        <v>2689</v>
      </c>
      <c r="X431" s="42" t="s">
        <v>1899</v>
      </c>
      <c r="Y431" s="306">
        <v>0</v>
      </c>
      <c r="Z431" s="307">
        <v>1172.9348279032797</v>
      </c>
      <c r="AA431" s="42" t="s">
        <v>4439</v>
      </c>
      <c r="AB431" s="42">
        <v>42</v>
      </c>
      <c r="AC431" s="42" t="s">
        <v>2013</v>
      </c>
      <c r="AD431" s="308" t="s">
        <v>2605</v>
      </c>
      <c r="AE431" s="309">
        <v>17015</v>
      </c>
      <c r="AF431" s="306" t="s">
        <v>3901</v>
      </c>
      <c r="AG431" s="308" t="s">
        <v>3913</v>
      </c>
      <c r="AH431" s="310" t="s">
        <v>4436</v>
      </c>
      <c r="AI431" s="310" t="s">
        <v>4437</v>
      </c>
      <c r="AJ431" s="311" t="s">
        <v>392</v>
      </c>
      <c r="AK431" s="312">
        <v>25.960375833333334</v>
      </c>
      <c r="AL431" s="312">
        <v>-81.736781944444445</v>
      </c>
      <c r="AM431" s="313">
        <v>1108.9311000000175</v>
      </c>
      <c r="AN431" s="313">
        <v>382.16217233165281</v>
      </c>
      <c r="AO431" s="313">
        <v>1172.9348279032797</v>
      </c>
    </row>
    <row r="432" spans="1:41" s="290" customFormat="1" x14ac:dyDescent="0.2">
      <c r="A432" s="45" t="s">
        <v>13</v>
      </c>
      <c r="B432" s="42" t="s">
        <v>107</v>
      </c>
      <c r="C432" s="46"/>
      <c r="D432" s="35" t="s">
        <v>424</v>
      </c>
      <c r="E432" s="34">
        <v>43441</v>
      </c>
      <c r="F432" s="347" t="s">
        <v>1979</v>
      </c>
      <c r="G432" s="347" t="s">
        <v>511</v>
      </c>
      <c r="H432" s="373">
        <v>25.963416666666667</v>
      </c>
      <c r="I432" s="373">
        <v>-81.735616666666672</v>
      </c>
      <c r="J432" s="312" t="s">
        <v>6474</v>
      </c>
      <c r="K432" s="312" t="s">
        <v>6471</v>
      </c>
      <c r="L432" s="49" t="s">
        <v>2068</v>
      </c>
      <c r="M432" s="117" t="s">
        <v>2836</v>
      </c>
      <c r="N432" s="35" t="s">
        <v>364</v>
      </c>
      <c r="O432" s="203" t="s">
        <v>1969</v>
      </c>
      <c r="P432" s="216" t="s">
        <v>1969</v>
      </c>
      <c r="Q432" s="443">
        <v>0</v>
      </c>
      <c r="R432" s="47"/>
      <c r="S432" s="36">
        <v>0</v>
      </c>
      <c r="T432" s="35"/>
      <c r="U432" s="34"/>
      <c r="V432" s="305">
        <v>0</v>
      </c>
      <c r="W432" s="42" t="s">
        <v>2689</v>
      </c>
      <c r="X432" s="42" t="s">
        <v>1899</v>
      </c>
      <c r="Y432" s="306">
        <v>0</v>
      </c>
      <c r="Z432" s="307">
        <v>1172.9348279032797</v>
      </c>
      <c r="AA432" s="42" t="s">
        <v>4439</v>
      </c>
      <c r="AB432" s="42">
        <v>42</v>
      </c>
      <c r="AC432" s="42" t="s">
        <v>2013</v>
      </c>
      <c r="AD432" s="308" t="s">
        <v>2605</v>
      </c>
      <c r="AE432" s="309">
        <v>17015</v>
      </c>
      <c r="AF432" s="306" t="s">
        <v>3901</v>
      </c>
      <c r="AG432" s="308" t="s">
        <v>3913</v>
      </c>
      <c r="AH432" s="310" t="s">
        <v>4436</v>
      </c>
      <c r="AI432" s="310" t="s">
        <v>4437</v>
      </c>
      <c r="AJ432" s="311" t="s">
        <v>392</v>
      </c>
      <c r="AK432" s="312">
        <v>25.960375833333334</v>
      </c>
      <c r="AL432" s="312">
        <v>-81.736781944444445</v>
      </c>
      <c r="AM432" s="313">
        <v>1108.9311000000175</v>
      </c>
      <c r="AN432" s="313">
        <v>382.16217233165281</v>
      </c>
      <c r="AO432" s="313">
        <v>1172.9348279032797</v>
      </c>
    </row>
    <row r="433" spans="1:41" s="290" customFormat="1" x14ac:dyDescent="0.2">
      <c r="A433" s="45" t="s">
        <v>13</v>
      </c>
      <c r="B433" s="42" t="s">
        <v>107</v>
      </c>
      <c r="C433" s="46"/>
      <c r="D433" s="35" t="s">
        <v>2869</v>
      </c>
      <c r="E433" s="34">
        <v>43873</v>
      </c>
      <c r="F433" s="347" t="s">
        <v>1979</v>
      </c>
      <c r="G433" s="347" t="s">
        <v>511</v>
      </c>
      <c r="H433" s="373">
        <v>25.963416666666667</v>
      </c>
      <c r="I433" s="373">
        <v>-81.735616666666672</v>
      </c>
      <c r="J433" s="312" t="s">
        <v>6474</v>
      </c>
      <c r="K433" s="312" t="s">
        <v>6471</v>
      </c>
      <c r="L433" s="49" t="s">
        <v>2068</v>
      </c>
      <c r="M433" s="117" t="s">
        <v>2836</v>
      </c>
      <c r="N433" s="35" t="s">
        <v>364</v>
      </c>
      <c r="O433" s="203" t="s">
        <v>1969</v>
      </c>
      <c r="P433" s="216" t="s">
        <v>1969</v>
      </c>
      <c r="Q433" s="443">
        <v>0</v>
      </c>
      <c r="R433" s="47"/>
      <c r="S433" s="36">
        <v>0</v>
      </c>
      <c r="T433" s="35"/>
      <c r="U433" s="34"/>
      <c r="V433" s="305">
        <v>0</v>
      </c>
      <c r="W433" s="42" t="s">
        <v>2689</v>
      </c>
      <c r="X433" s="42" t="s">
        <v>1899</v>
      </c>
      <c r="Y433" s="306">
        <v>0</v>
      </c>
      <c r="Z433" s="307">
        <v>1172.9348279032797</v>
      </c>
      <c r="AA433" s="42" t="s">
        <v>4439</v>
      </c>
      <c r="AB433" s="42">
        <v>42</v>
      </c>
      <c r="AC433" s="42" t="s">
        <v>2013</v>
      </c>
      <c r="AD433" s="308" t="s">
        <v>2605</v>
      </c>
      <c r="AE433" s="309">
        <v>17015</v>
      </c>
      <c r="AF433" s="306" t="s">
        <v>3901</v>
      </c>
      <c r="AG433" s="308" t="s">
        <v>3913</v>
      </c>
      <c r="AH433" s="310" t="s">
        <v>4436</v>
      </c>
      <c r="AI433" s="310" t="s">
        <v>4437</v>
      </c>
      <c r="AJ433" s="311" t="s">
        <v>392</v>
      </c>
      <c r="AK433" s="312">
        <v>25.960375833333334</v>
      </c>
      <c r="AL433" s="312">
        <v>-81.736781944444445</v>
      </c>
      <c r="AM433" s="313">
        <v>1108.9311000000175</v>
      </c>
      <c r="AN433" s="313">
        <v>382.16217233165281</v>
      </c>
      <c r="AO433" s="313">
        <v>1172.9348279032797</v>
      </c>
    </row>
    <row r="434" spans="1:41" s="290" customFormat="1" ht="51" x14ac:dyDescent="0.2">
      <c r="A434" s="45" t="s">
        <v>13</v>
      </c>
      <c r="B434" s="42" t="s">
        <v>107</v>
      </c>
      <c r="C434" s="46"/>
      <c r="D434" s="35" t="s">
        <v>2869</v>
      </c>
      <c r="E434" s="34">
        <v>44219</v>
      </c>
      <c r="F434" s="347" t="s">
        <v>1979</v>
      </c>
      <c r="G434" s="347" t="s">
        <v>511</v>
      </c>
      <c r="H434" s="373">
        <v>25.963416666666667</v>
      </c>
      <c r="I434" s="373">
        <v>-81.735616666666672</v>
      </c>
      <c r="J434" s="312" t="s">
        <v>6474</v>
      </c>
      <c r="K434" s="312" t="s">
        <v>6471</v>
      </c>
      <c r="L434" s="49" t="s">
        <v>3354</v>
      </c>
      <c r="M434" s="117" t="s">
        <v>2836</v>
      </c>
      <c r="N434" s="35" t="s">
        <v>448</v>
      </c>
      <c r="O434" s="240" t="s">
        <v>3355</v>
      </c>
      <c r="P434" s="216">
        <v>0</v>
      </c>
      <c r="Q434" s="443">
        <v>0</v>
      </c>
      <c r="R434" s="47"/>
      <c r="S434" s="36">
        <v>0</v>
      </c>
      <c r="T434" s="35"/>
      <c r="U434" s="34"/>
      <c r="V434" s="305" t="s">
        <v>1969</v>
      </c>
      <c r="W434" s="42" t="s">
        <v>2689</v>
      </c>
      <c r="X434" s="42" t="s">
        <v>1899</v>
      </c>
      <c r="Y434" s="306" t="s">
        <v>448</v>
      </c>
      <c r="Z434" s="307">
        <v>1172.9348279032797</v>
      </c>
      <c r="AA434" s="42" t="s">
        <v>4440</v>
      </c>
      <c r="AB434" s="42">
        <v>42</v>
      </c>
      <c r="AC434" s="42" t="s">
        <v>2013</v>
      </c>
      <c r="AD434" s="308" t="s">
        <v>2605</v>
      </c>
      <c r="AE434" s="309">
        <v>17015</v>
      </c>
      <c r="AF434" s="306" t="s">
        <v>3901</v>
      </c>
      <c r="AG434" s="308" t="s">
        <v>3913</v>
      </c>
      <c r="AH434" s="310" t="s">
        <v>4436</v>
      </c>
      <c r="AI434" s="310" t="s">
        <v>4437</v>
      </c>
      <c r="AJ434" s="311" t="s">
        <v>392</v>
      </c>
      <c r="AK434" s="312">
        <v>25.960375833333334</v>
      </c>
      <c r="AL434" s="312">
        <v>-81.736781944444445</v>
      </c>
      <c r="AM434" s="313">
        <v>1108.9311000000175</v>
      </c>
      <c r="AN434" s="313">
        <v>382.16217233165281</v>
      </c>
      <c r="AO434" s="313">
        <v>1172.9348279032797</v>
      </c>
    </row>
    <row r="435" spans="1:41" s="290" customFormat="1" ht="38.25" x14ac:dyDescent="0.2">
      <c r="A435" s="45" t="s">
        <v>13</v>
      </c>
      <c r="B435" s="42" t="s">
        <v>107</v>
      </c>
      <c r="C435" s="46"/>
      <c r="D435" s="35" t="s">
        <v>2869</v>
      </c>
      <c r="E435" s="34">
        <v>44604</v>
      </c>
      <c r="F435" s="347" t="s">
        <v>4129</v>
      </c>
      <c r="G435" s="347" t="s">
        <v>4130</v>
      </c>
      <c r="H435" s="344">
        <v>25.9634</v>
      </c>
      <c r="I435" s="344">
        <v>-81.73563333333334</v>
      </c>
      <c r="J435" s="56" t="s">
        <v>7132</v>
      </c>
      <c r="K435" s="56" t="s">
        <v>8717</v>
      </c>
      <c r="L435" s="49" t="s">
        <v>4455</v>
      </c>
      <c r="M435" s="117" t="s">
        <v>2836</v>
      </c>
      <c r="N435" s="35" t="s">
        <v>364</v>
      </c>
      <c r="O435" s="289" t="s">
        <v>4131</v>
      </c>
      <c r="P435" s="216" t="s">
        <v>1969</v>
      </c>
      <c r="Q435" s="443">
        <v>0</v>
      </c>
      <c r="R435" s="47"/>
      <c r="S435" s="36">
        <v>0</v>
      </c>
      <c r="T435" s="35" t="s">
        <v>2011</v>
      </c>
      <c r="U435" s="34"/>
      <c r="V435" s="82">
        <v>0</v>
      </c>
      <c r="W435" s="55" t="s">
        <v>2689</v>
      </c>
      <c r="X435" s="55" t="s">
        <v>1899</v>
      </c>
      <c r="Y435" s="157">
        <v>0</v>
      </c>
      <c r="Z435" s="57" t="s">
        <v>1746</v>
      </c>
      <c r="AA435" s="55" t="s">
        <v>6987</v>
      </c>
      <c r="AB435" s="55">
        <v>42</v>
      </c>
      <c r="AC435" s="55" t="s">
        <v>2013</v>
      </c>
      <c r="AD435" s="89" t="s">
        <v>2605</v>
      </c>
      <c r="AE435" s="243">
        <v>17015</v>
      </c>
      <c r="AF435" s="157" t="s">
        <v>3901</v>
      </c>
      <c r="AG435" s="89" t="s">
        <v>3913</v>
      </c>
      <c r="AH435" s="58" t="s">
        <v>510</v>
      </c>
      <c r="AI435" s="58" t="s">
        <v>7134</v>
      </c>
      <c r="AJ435" s="59" t="s">
        <v>392</v>
      </c>
      <c r="AK435" s="56">
        <v>25.963433333333334</v>
      </c>
      <c r="AL435" s="56">
        <v>-81.735533333333336</v>
      </c>
      <c r="AM435" s="60">
        <v>-12.156000000403537</v>
      </c>
      <c r="AN435" s="60">
        <v>-32.795800249003157</v>
      </c>
      <c r="AO435" s="60">
        <v>34.976175462481976</v>
      </c>
    </row>
    <row r="436" spans="1:41" s="290" customFormat="1" ht="38.25" x14ac:dyDescent="0.2">
      <c r="A436" s="45" t="s">
        <v>13</v>
      </c>
      <c r="B436" s="42" t="s">
        <v>107</v>
      </c>
      <c r="C436" s="46"/>
      <c r="D436" s="35" t="s">
        <v>5482</v>
      </c>
      <c r="E436" s="34">
        <v>44994</v>
      </c>
      <c r="F436" s="347" t="s">
        <v>4129</v>
      </c>
      <c r="G436" s="347" t="s">
        <v>5401</v>
      </c>
      <c r="H436" s="344">
        <v>25.9634</v>
      </c>
      <c r="I436" s="344">
        <v>-81.735600000000005</v>
      </c>
      <c r="J436" s="56" t="s">
        <v>7132</v>
      </c>
      <c r="K436" s="56" t="s">
        <v>7133</v>
      </c>
      <c r="L436" s="49" t="s">
        <v>5402</v>
      </c>
      <c r="M436" s="117" t="s">
        <v>2836</v>
      </c>
      <c r="N436" s="35" t="s">
        <v>364</v>
      </c>
      <c r="O436" s="240" t="s">
        <v>5403</v>
      </c>
      <c r="P436" s="216" t="s">
        <v>5404</v>
      </c>
      <c r="Q436" s="443">
        <v>0</v>
      </c>
      <c r="R436" s="47"/>
      <c r="S436" s="36">
        <v>0</v>
      </c>
      <c r="T436" s="35"/>
      <c r="U436" s="34"/>
      <c r="V436" s="82">
        <v>0</v>
      </c>
      <c r="W436" s="55" t="s">
        <v>2689</v>
      </c>
      <c r="X436" s="55" t="s">
        <v>1899</v>
      </c>
      <c r="Y436" s="157">
        <v>0</v>
      </c>
      <c r="Z436" s="57" t="s">
        <v>1746</v>
      </c>
      <c r="AA436" s="55" t="s">
        <v>6987</v>
      </c>
      <c r="AB436" s="55">
        <v>42</v>
      </c>
      <c r="AC436" s="55" t="s">
        <v>2013</v>
      </c>
      <c r="AD436" s="89" t="s">
        <v>2605</v>
      </c>
      <c r="AE436" s="243">
        <v>17015</v>
      </c>
      <c r="AF436" s="157" t="s">
        <v>3901</v>
      </c>
      <c r="AG436" s="89" t="s">
        <v>3913</v>
      </c>
      <c r="AH436" s="58" t="s">
        <v>510</v>
      </c>
      <c r="AI436" s="58" t="s">
        <v>7134</v>
      </c>
      <c r="AJ436" s="59" t="s">
        <v>392</v>
      </c>
      <c r="AK436" s="56">
        <v>25.963433333333334</v>
      </c>
      <c r="AL436" s="56">
        <v>-81.735533333333336</v>
      </c>
      <c r="AM436" s="60">
        <v>-12.156000000403537</v>
      </c>
      <c r="AN436" s="60">
        <v>-21.863866832668769</v>
      </c>
      <c r="AO436" s="60">
        <v>25.015935099181966</v>
      </c>
    </row>
    <row r="437" spans="1:41" s="290" customFormat="1" ht="38.25" x14ac:dyDescent="0.2">
      <c r="A437" s="45" t="s">
        <v>13</v>
      </c>
      <c r="B437" s="42" t="s">
        <v>107</v>
      </c>
      <c r="C437" s="46"/>
      <c r="D437" s="35" t="s">
        <v>5482</v>
      </c>
      <c r="E437" s="34">
        <v>45332</v>
      </c>
      <c r="F437" s="347" t="s">
        <v>4129</v>
      </c>
      <c r="G437" s="347" t="s">
        <v>5401</v>
      </c>
      <c r="H437" s="344">
        <v>25.9634</v>
      </c>
      <c r="I437" s="344">
        <v>-81.735600000000005</v>
      </c>
      <c r="J437" s="56" t="s">
        <v>7132</v>
      </c>
      <c r="K437" s="56" t="s">
        <v>7133</v>
      </c>
      <c r="L437" s="49" t="s">
        <v>5568</v>
      </c>
      <c r="M437" s="117" t="s">
        <v>2836</v>
      </c>
      <c r="N437" s="35" t="s">
        <v>364</v>
      </c>
      <c r="O437" s="240" t="s">
        <v>5569</v>
      </c>
      <c r="P437" s="216" t="s">
        <v>1969</v>
      </c>
      <c r="Q437" s="443">
        <v>0</v>
      </c>
      <c r="R437" s="47"/>
      <c r="S437" s="36">
        <v>0</v>
      </c>
      <c r="T437" s="35"/>
      <c r="U437" s="34"/>
      <c r="V437" s="82">
        <v>0</v>
      </c>
      <c r="W437" s="55" t="s">
        <v>2689</v>
      </c>
      <c r="X437" s="55" t="s">
        <v>1899</v>
      </c>
      <c r="Y437" s="157">
        <v>0</v>
      </c>
      <c r="Z437" s="57" t="s">
        <v>1746</v>
      </c>
      <c r="AA437" s="55" t="s">
        <v>6987</v>
      </c>
      <c r="AB437" s="55">
        <v>42</v>
      </c>
      <c r="AC437" s="55" t="s">
        <v>2013</v>
      </c>
      <c r="AD437" s="89" t="s">
        <v>2605</v>
      </c>
      <c r="AE437" s="243">
        <v>17015</v>
      </c>
      <c r="AF437" s="157" t="s">
        <v>3901</v>
      </c>
      <c r="AG437" s="89" t="s">
        <v>3913</v>
      </c>
      <c r="AH437" s="58" t="s">
        <v>510</v>
      </c>
      <c r="AI437" s="58" t="s">
        <v>7134</v>
      </c>
      <c r="AJ437" s="59" t="s">
        <v>392</v>
      </c>
      <c r="AK437" s="56">
        <v>25.963433333333334</v>
      </c>
      <c r="AL437" s="56">
        <v>-81.735533333333336</v>
      </c>
      <c r="AM437" s="60">
        <v>-12.156000000403537</v>
      </c>
      <c r="AN437" s="60">
        <v>-21.863866832668769</v>
      </c>
      <c r="AO437" s="60">
        <v>25.015935099181966</v>
      </c>
    </row>
    <row r="438" spans="1:41" s="290" customFormat="1" ht="25.5" x14ac:dyDescent="0.2">
      <c r="A438" s="45" t="s">
        <v>13</v>
      </c>
      <c r="B438" s="42" t="s">
        <v>107</v>
      </c>
      <c r="C438" s="46"/>
      <c r="D438" s="35" t="s">
        <v>5508</v>
      </c>
      <c r="E438" s="34">
        <v>45730</v>
      </c>
      <c r="F438" s="347" t="s">
        <v>4129</v>
      </c>
      <c r="G438" s="347" t="s">
        <v>5401</v>
      </c>
      <c r="H438" s="344">
        <v>25.9634</v>
      </c>
      <c r="I438" s="344">
        <v>-81.735600000000005</v>
      </c>
      <c r="J438" s="56" t="s">
        <v>7132</v>
      </c>
      <c r="K438" s="56" t="s">
        <v>7133</v>
      </c>
      <c r="L438" s="49" t="s">
        <v>6089</v>
      </c>
      <c r="M438" s="117" t="s">
        <v>2836</v>
      </c>
      <c r="N438" s="35" t="s">
        <v>364</v>
      </c>
      <c r="O438" s="240" t="s">
        <v>6167</v>
      </c>
      <c r="P438" s="216" t="s">
        <v>1969</v>
      </c>
      <c r="Q438" s="443">
        <v>0</v>
      </c>
      <c r="R438" s="47"/>
      <c r="S438" s="36">
        <v>0</v>
      </c>
      <c r="T438" s="35"/>
      <c r="U438" s="34"/>
      <c r="V438" s="82">
        <v>0</v>
      </c>
      <c r="W438" s="55" t="s">
        <v>2689</v>
      </c>
      <c r="X438" s="55" t="s">
        <v>1899</v>
      </c>
      <c r="Y438" s="157">
        <v>0</v>
      </c>
      <c r="Z438" s="57" t="s">
        <v>1746</v>
      </c>
      <c r="AA438" s="55" t="s">
        <v>6987</v>
      </c>
      <c r="AB438" s="55">
        <v>42</v>
      </c>
      <c r="AC438" s="55" t="s">
        <v>2013</v>
      </c>
      <c r="AD438" s="89" t="s">
        <v>2605</v>
      </c>
      <c r="AE438" s="243">
        <v>17015</v>
      </c>
      <c r="AF438" s="157" t="s">
        <v>3901</v>
      </c>
      <c r="AG438" s="89" t="s">
        <v>3913</v>
      </c>
      <c r="AH438" s="58" t="s">
        <v>510</v>
      </c>
      <c r="AI438" s="58" t="s">
        <v>7134</v>
      </c>
      <c r="AJ438" s="59" t="s">
        <v>392</v>
      </c>
      <c r="AK438" s="56">
        <v>25.963433333333334</v>
      </c>
      <c r="AL438" s="56">
        <v>-81.735533333333336</v>
      </c>
      <c r="AM438" s="60">
        <v>-12.156000000403537</v>
      </c>
      <c r="AN438" s="60">
        <v>-21.863866832668769</v>
      </c>
      <c r="AO438" s="60">
        <v>25.015935099181966</v>
      </c>
    </row>
    <row r="439" spans="1:41" s="290" customFormat="1" ht="38.25" x14ac:dyDescent="0.2">
      <c r="A439" s="45" t="s">
        <v>13</v>
      </c>
      <c r="B439" s="42" t="s">
        <v>107</v>
      </c>
      <c r="C439" s="46" t="s">
        <v>473</v>
      </c>
      <c r="D439" s="35" t="s">
        <v>5508</v>
      </c>
      <c r="E439" s="34">
        <v>46094</v>
      </c>
      <c r="F439" s="347" t="s">
        <v>4129</v>
      </c>
      <c r="G439" s="347" t="s">
        <v>5401</v>
      </c>
      <c r="H439" s="344">
        <v>25.9634</v>
      </c>
      <c r="I439" s="344">
        <v>-81.735600000000005</v>
      </c>
      <c r="J439" s="56" t="s">
        <v>7132</v>
      </c>
      <c r="K439" s="56" t="s">
        <v>7133</v>
      </c>
      <c r="L439" s="49" t="s">
        <v>6815</v>
      </c>
      <c r="M439" s="117" t="s">
        <v>2836</v>
      </c>
      <c r="N439" s="35" t="s">
        <v>364</v>
      </c>
      <c r="O439" s="240" t="s">
        <v>6814</v>
      </c>
      <c r="P439" s="216" t="s">
        <v>1969</v>
      </c>
      <c r="Q439" s="443">
        <v>0</v>
      </c>
      <c r="R439" s="47"/>
      <c r="S439" s="36">
        <v>0</v>
      </c>
      <c r="T439" s="35"/>
      <c r="U439" s="34"/>
      <c r="V439" s="82">
        <v>0</v>
      </c>
      <c r="W439" s="55" t="s">
        <v>2689</v>
      </c>
      <c r="X439" s="55" t="s">
        <v>1899</v>
      </c>
      <c r="Y439" s="157">
        <v>0</v>
      </c>
      <c r="Z439" s="57" t="s">
        <v>1746</v>
      </c>
      <c r="AA439" s="55" t="s">
        <v>6987</v>
      </c>
      <c r="AB439" s="55">
        <v>42</v>
      </c>
      <c r="AC439" s="55" t="s">
        <v>2013</v>
      </c>
      <c r="AD439" s="89" t="s">
        <v>2605</v>
      </c>
      <c r="AE439" s="243">
        <v>17015</v>
      </c>
      <c r="AF439" s="157" t="s">
        <v>3901</v>
      </c>
      <c r="AG439" s="89" t="s">
        <v>3913</v>
      </c>
      <c r="AH439" s="58" t="s">
        <v>510</v>
      </c>
      <c r="AI439" s="58" t="s">
        <v>7134</v>
      </c>
      <c r="AJ439" s="59" t="s">
        <v>392</v>
      </c>
      <c r="AK439" s="56">
        <v>25.963433333333334</v>
      </c>
      <c r="AL439" s="56">
        <v>-81.735533333333336</v>
      </c>
      <c r="AM439" s="60">
        <v>-12.156000000403537</v>
      </c>
      <c r="AN439" s="60">
        <v>-21.863866832668769</v>
      </c>
      <c r="AO439" s="60">
        <v>25.015935099181966</v>
      </c>
    </row>
    <row r="440" spans="1:41" s="290" customFormat="1" x14ac:dyDescent="0.2">
      <c r="A440" s="45" t="s">
        <v>12</v>
      </c>
      <c r="B440" s="42" t="s">
        <v>108</v>
      </c>
      <c r="C440" s="46"/>
      <c r="D440" s="35" t="s">
        <v>1119</v>
      </c>
      <c r="E440" s="34">
        <v>38869</v>
      </c>
      <c r="F440" s="347" t="s">
        <v>165</v>
      </c>
      <c r="G440" s="347" t="s">
        <v>166</v>
      </c>
      <c r="H440" s="373">
        <v>25.963666666666668</v>
      </c>
      <c r="I440" s="373">
        <v>-81.73578333333333</v>
      </c>
      <c r="J440" s="312" t="s">
        <v>6475</v>
      </c>
      <c r="K440" s="312" t="s">
        <v>6476</v>
      </c>
      <c r="L440" s="49" t="s">
        <v>1746</v>
      </c>
      <c r="M440" s="117"/>
      <c r="N440" s="35" t="s">
        <v>364</v>
      </c>
      <c r="O440" s="203" t="s">
        <v>1969</v>
      </c>
      <c r="P440" s="216" t="s">
        <v>1969</v>
      </c>
      <c r="Q440" s="443">
        <v>0</v>
      </c>
      <c r="R440" s="47"/>
      <c r="S440" s="36">
        <v>0</v>
      </c>
      <c r="T440" s="35"/>
      <c r="U440" s="34"/>
      <c r="V440" s="305">
        <v>0</v>
      </c>
      <c r="W440" s="42" t="s">
        <v>2689</v>
      </c>
      <c r="X440" s="42" t="s">
        <v>1899</v>
      </c>
      <c r="Y440" s="306">
        <v>0</v>
      </c>
      <c r="Z440" s="307" t="s">
        <v>3903</v>
      </c>
      <c r="AA440" s="42" t="s">
        <v>3904</v>
      </c>
      <c r="AB440" s="42">
        <v>43</v>
      </c>
      <c r="AC440" s="42" t="s">
        <v>2013</v>
      </c>
      <c r="AD440" s="308" t="s">
        <v>2605</v>
      </c>
      <c r="AE440" s="309">
        <v>17016</v>
      </c>
      <c r="AF440" s="306">
        <v>0</v>
      </c>
      <c r="AG440" s="308" t="s">
        <v>3915</v>
      </c>
      <c r="AH440" s="310" t="s">
        <v>3903</v>
      </c>
      <c r="AI440" s="310" t="s">
        <v>3903</v>
      </c>
      <c r="AJ440" s="311" t="s">
        <v>3903</v>
      </c>
      <c r="AK440" s="312" t="s">
        <v>3903</v>
      </c>
      <c r="AL440" s="312" t="s">
        <v>3903</v>
      </c>
      <c r="AM440" s="313" t="s">
        <v>3903</v>
      </c>
      <c r="AN440" s="313" t="s">
        <v>3903</v>
      </c>
      <c r="AO440" s="313" t="s">
        <v>3903</v>
      </c>
    </row>
    <row r="441" spans="1:41" s="290" customFormat="1" x14ac:dyDescent="0.2">
      <c r="A441" s="45" t="s">
        <v>12</v>
      </c>
      <c r="B441" s="42" t="s">
        <v>108</v>
      </c>
      <c r="C441" s="46"/>
      <c r="D441" s="35" t="s">
        <v>424</v>
      </c>
      <c r="E441" s="34">
        <v>42471</v>
      </c>
      <c r="F441" s="347" t="s">
        <v>512</v>
      </c>
      <c r="G441" s="347" t="s">
        <v>513</v>
      </c>
      <c r="H441" s="373">
        <v>25.963683333333332</v>
      </c>
      <c r="I441" s="373">
        <v>-81.735749999999996</v>
      </c>
      <c r="J441" s="312" t="s">
        <v>4830</v>
      </c>
      <c r="K441" s="312" t="s">
        <v>6477</v>
      </c>
      <c r="L441" s="49" t="s">
        <v>1771</v>
      </c>
      <c r="M441" s="120"/>
      <c r="N441" s="35" t="s">
        <v>385</v>
      </c>
      <c r="O441" s="203" t="s">
        <v>1969</v>
      </c>
      <c r="P441" s="216" t="s">
        <v>1969</v>
      </c>
      <c r="Q441" s="443">
        <v>0</v>
      </c>
      <c r="R441" s="47"/>
      <c r="S441" s="36">
        <v>0</v>
      </c>
      <c r="T441" s="35"/>
      <c r="U441" s="34"/>
      <c r="V441" s="305">
        <v>0</v>
      </c>
      <c r="W441" s="42" t="s">
        <v>2689</v>
      </c>
      <c r="X441" s="42" t="s">
        <v>1899</v>
      </c>
      <c r="Y441" s="306" t="s">
        <v>385</v>
      </c>
      <c r="Z441" s="307" t="s">
        <v>3903</v>
      </c>
      <c r="AA441" s="42" t="s">
        <v>4451</v>
      </c>
      <c r="AB441" s="42">
        <v>43</v>
      </c>
      <c r="AC441" s="42" t="s">
        <v>2013</v>
      </c>
      <c r="AD441" s="308" t="s">
        <v>2605</v>
      </c>
      <c r="AE441" s="309">
        <v>17016</v>
      </c>
      <c r="AF441" s="306">
        <v>0</v>
      </c>
      <c r="AG441" s="308" t="s">
        <v>3915</v>
      </c>
      <c r="AH441" s="310" t="s">
        <v>3903</v>
      </c>
      <c r="AI441" s="310" t="s">
        <v>3903</v>
      </c>
      <c r="AJ441" s="311" t="s">
        <v>3903</v>
      </c>
      <c r="AK441" s="312" t="s">
        <v>3903</v>
      </c>
      <c r="AL441" s="312" t="s">
        <v>3903</v>
      </c>
      <c r="AM441" s="313" t="s">
        <v>3903</v>
      </c>
      <c r="AN441" s="313" t="s">
        <v>3903</v>
      </c>
      <c r="AO441" s="313" t="s">
        <v>3903</v>
      </c>
    </row>
    <row r="442" spans="1:41" s="290" customFormat="1" x14ac:dyDescent="0.2">
      <c r="A442" s="45" t="s">
        <v>12</v>
      </c>
      <c r="B442" s="42" t="s">
        <v>108</v>
      </c>
      <c r="C442" s="46"/>
      <c r="D442" s="35" t="s">
        <v>424</v>
      </c>
      <c r="E442" s="34">
        <v>42750</v>
      </c>
      <c r="F442" s="347" t="s">
        <v>512</v>
      </c>
      <c r="G442" s="347" t="s">
        <v>513</v>
      </c>
      <c r="H442" s="373">
        <v>25.963683333333332</v>
      </c>
      <c r="I442" s="373">
        <v>-81.735749999999996</v>
      </c>
      <c r="J442" s="312" t="s">
        <v>4830</v>
      </c>
      <c r="K442" s="312" t="s">
        <v>6477</v>
      </c>
      <c r="L442" s="49" t="s">
        <v>1771</v>
      </c>
      <c r="M442" s="120"/>
      <c r="N442" s="35" t="s">
        <v>387</v>
      </c>
      <c r="O442" s="203"/>
      <c r="P442" s="216">
        <v>0</v>
      </c>
      <c r="Q442" s="443">
        <v>0</v>
      </c>
      <c r="R442" s="47"/>
      <c r="S442" s="36">
        <v>0</v>
      </c>
      <c r="T442" s="35"/>
      <c r="U442" s="34"/>
      <c r="V442" s="305">
        <v>0</v>
      </c>
      <c r="W442" s="42" t="s">
        <v>2689</v>
      </c>
      <c r="X442" s="42" t="s">
        <v>1899</v>
      </c>
      <c r="Y442" s="306" t="s">
        <v>387</v>
      </c>
      <c r="Z442" s="307" t="s">
        <v>3903</v>
      </c>
      <c r="AA442" s="42" t="s">
        <v>3914</v>
      </c>
      <c r="AB442" s="42">
        <v>43</v>
      </c>
      <c r="AC442" s="42" t="s">
        <v>2013</v>
      </c>
      <c r="AD442" s="308" t="s">
        <v>2605</v>
      </c>
      <c r="AE442" s="309">
        <v>17016</v>
      </c>
      <c r="AF442" s="306">
        <v>0</v>
      </c>
      <c r="AG442" s="308" t="s">
        <v>3915</v>
      </c>
      <c r="AH442" s="310" t="s">
        <v>3903</v>
      </c>
      <c r="AI442" s="310" t="s">
        <v>3903</v>
      </c>
      <c r="AJ442" s="311" t="s">
        <v>3903</v>
      </c>
      <c r="AK442" s="312" t="s">
        <v>3903</v>
      </c>
      <c r="AL442" s="312" t="s">
        <v>3903</v>
      </c>
      <c r="AM442" s="313" t="s">
        <v>3903</v>
      </c>
      <c r="AN442" s="313" t="s">
        <v>3903</v>
      </c>
      <c r="AO442" s="313" t="s">
        <v>3903</v>
      </c>
    </row>
    <row r="443" spans="1:41" s="290" customFormat="1" x14ac:dyDescent="0.2">
      <c r="A443" s="45" t="s">
        <v>12</v>
      </c>
      <c r="B443" s="42" t="s">
        <v>108</v>
      </c>
      <c r="C443" s="46"/>
      <c r="D443" s="35" t="s">
        <v>424</v>
      </c>
      <c r="E443" s="34">
        <v>43124</v>
      </c>
      <c r="F443" s="347" t="s">
        <v>165</v>
      </c>
      <c r="G443" s="347" t="s">
        <v>513</v>
      </c>
      <c r="H443" s="373">
        <v>25.963666666666668</v>
      </c>
      <c r="I443" s="373">
        <v>-81.735749999999996</v>
      </c>
      <c r="J443" s="312" t="s">
        <v>6475</v>
      </c>
      <c r="K443" s="312" t="s">
        <v>6477</v>
      </c>
      <c r="L443" s="49" t="s">
        <v>539</v>
      </c>
      <c r="M443" s="120"/>
      <c r="N443" s="35" t="s">
        <v>364</v>
      </c>
      <c r="O443" s="203" t="s">
        <v>1969</v>
      </c>
      <c r="P443" s="216">
        <v>0</v>
      </c>
      <c r="Q443" s="443">
        <v>0</v>
      </c>
      <c r="R443" s="47"/>
      <c r="S443" s="36">
        <v>0</v>
      </c>
      <c r="T443" s="35"/>
      <c r="U443" s="34"/>
      <c r="V443" s="305">
        <v>0</v>
      </c>
      <c r="W443" s="42" t="s">
        <v>2689</v>
      </c>
      <c r="X443" s="42" t="s">
        <v>1899</v>
      </c>
      <c r="Y443" s="306">
        <v>0</v>
      </c>
      <c r="Z443" s="307" t="s">
        <v>3903</v>
      </c>
      <c r="AA443" s="42" t="s">
        <v>3904</v>
      </c>
      <c r="AB443" s="42">
        <v>43</v>
      </c>
      <c r="AC443" s="42" t="s">
        <v>2013</v>
      </c>
      <c r="AD443" s="308" t="s">
        <v>2605</v>
      </c>
      <c r="AE443" s="309">
        <v>17016</v>
      </c>
      <c r="AF443" s="306">
        <v>0</v>
      </c>
      <c r="AG443" s="308" t="s">
        <v>3915</v>
      </c>
      <c r="AH443" s="310" t="s">
        <v>3903</v>
      </c>
      <c r="AI443" s="310" t="s">
        <v>3903</v>
      </c>
      <c r="AJ443" s="311" t="s">
        <v>3903</v>
      </c>
      <c r="AK443" s="312" t="s">
        <v>3903</v>
      </c>
      <c r="AL443" s="312" t="s">
        <v>3903</v>
      </c>
      <c r="AM443" s="313" t="s">
        <v>3903</v>
      </c>
      <c r="AN443" s="313" t="s">
        <v>3903</v>
      </c>
      <c r="AO443" s="313" t="s">
        <v>3903</v>
      </c>
    </row>
    <row r="444" spans="1:41" s="290" customFormat="1" x14ac:dyDescent="0.2">
      <c r="A444" s="45" t="s">
        <v>12</v>
      </c>
      <c r="B444" s="42" t="s">
        <v>108</v>
      </c>
      <c r="C444" s="46"/>
      <c r="D444" s="35" t="s">
        <v>424</v>
      </c>
      <c r="E444" s="34">
        <v>43441</v>
      </c>
      <c r="F444" s="347" t="s">
        <v>165</v>
      </c>
      <c r="G444" s="347" t="s">
        <v>513</v>
      </c>
      <c r="H444" s="373">
        <v>25.963666666666668</v>
      </c>
      <c r="I444" s="373">
        <v>-81.735749999999996</v>
      </c>
      <c r="J444" s="312" t="s">
        <v>6475</v>
      </c>
      <c r="K444" s="312" t="s">
        <v>6477</v>
      </c>
      <c r="L444" s="49" t="s">
        <v>2068</v>
      </c>
      <c r="M444" s="117" t="s">
        <v>2836</v>
      </c>
      <c r="N444" s="35" t="s">
        <v>364</v>
      </c>
      <c r="O444" s="203" t="s">
        <v>1969</v>
      </c>
      <c r="P444" s="216">
        <v>0</v>
      </c>
      <c r="Q444" s="443">
        <v>0</v>
      </c>
      <c r="R444" s="47"/>
      <c r="S444" s="36">
        <v>0</v>
      </c>
      <c r="T444" s="35"/>
      <c r="U444" s="34"/>
      <c r="V444" s="305">
        <v>0</v>
      </c>
      <c r="W444" s="42" t="s">
        <v>2689</v>
      </c>
      <c r="X444" s="42" t="s">
        <v>1899</v>
      </c>
      <c r="Y444" s="306">
        <v>0</v>
      </c>
      <c r="Z444" s="307" t="s">
        <v>3903</v>
      </c>
      <c r="AA444" s="42" t="s">
        <v>3904</v>
      </c>
      <c r="AB444" s="42">
        <v>43</v>
      </c>
      <c r="AC444" s="42" t="s">
        <v>2013</v>
      </c>
      <c r="AD444" s="308" t="s">
        <v>2605</v>
      </c>
      <c r="AE444" s="309">
        <v>17016</v>
      </c>
      <c r="AF444" s="306">
        <v>0</v>
      </c>
      <c r="AG444" s="308" t="s">
        <v>3915</v>
      </c>
      <c r="AH444" s="310" t="s">
        <v>3903</v>
      </c>
      <c r="AI444" s="310" t="s">
        <v>3903</v>
      </c>
      <c r="AJ444" s="311" t="s">
        <v>3903</v>
      </c>
      <c r="AK444" s="312" t="s">
        <v>3903</v>
      </c>
      <c r="AL444" s="312" t="s">
        <v>3903</v>
      </c>
      <c r="AM444" s="313" t="s">
        <v>3903</v>
      </c>
      <c r="AN444" s="313" t="s">
        <v>3903</v>
      </c>
      <c r="AO444" s="313" t="s">
        <v>3903</v>
      </c>
    </row>
    <row r="445" spans="1:41" s="290" customFormat="1" ht="25.5" x14ac:dyDescent="0.2">
      <c r="A445" s="45" t="s">
        <v>12</v>
      </c>
      <c r="B445" s="42" t="s">
        <v>108</v>
      </c>
      <c r="C445" s="46"/>
      <c r="D445" s="35" t="s">
        <v>2869</v>
      </c>
      <c r="E445" s="34">
        <v>43885</v>
      </c>
      <c r="F445" s="347" t="s">
        <v>1707</v>
      </c>
      <c r="G445" s="347" t="s">
        <v>513</v>
      </c>
      <c r="H445" s="373">
        <v>25.963699999999999</v>
      </c>
      <c r="I445" s="373">
        <v>-81.735749999999996</v>
      </c>
      <c r="J445" s="312" t="s">
        <v>6478</v>
      </c>
      <c r="K445" s="312" t="s">
        <v>6477</v>
      </c>
      <c r="L445" s="49" t="s">
        <v>3334</v>
      </c>
      <c r="M445" s="117" t="s">
        <v>2836</v>
      </c>
      <c r="N445" s="35" t="s">
        <v>387</v>
      </c>
      <c r="O445" s="207" t="s">
        <v>3256</v>
      </c>
      <c r="P445" s="216" t="s">
        <v>1969</v>
      </c>
      <c r="Q445" s="443">
        <v>0</v>
      </c>
      <c r="R445" s="47"/>
      <c r="S445" s="36">
        <v>0</v>
      </c>
      <c r="T445" s="35" t="s">
        <v>3310</v>
      </c>
      <c r="U445" s="34"/>
      <c r="V445" s="305">
        <v>0</v>
      </c>
      <c r="W445" s="42" t="s">
        <v>2689</v>
      </c>
      <c r="X445" s="42" t="s">
        <v>1899</v>
      </c>
      <c r="Y445" s="306" t="s">
        <v>387</v>
      </c>
      <c r="Z445" s="307" t="s">
        <v>3903</v>
      </c>
      <c r="AA445" s="42" t="s">
        <v>3914</v>
      </c>
      <c r="AB445" s="42">
        <v>43</v>
      </c>
      <c r="AC445" s="42" t="s">
        <v>2013</v>
      </c>
      <c r="AD445" s="308" t="s">
        <v>2605</v>
      </c>
      <c r="AE445" s="309">
        <v>17016</v>
      </c>
      <c r="AF445" s="306">
        <v>0</v>
      </c>
      <c r="AG445" s="308" t="s">
        <v>3915</v>
      </c>
      <c r="AH445" s="310" t="s">
        <v>3903</v>
      </c>
      <c r="AI445" s="310" t="s">
        <v>3903</v>
      </c>
      <c r="AJ445" s="311" t="s">
        <v>3903</v>
      </c>
      <c r="AK445" s="312" t="s">
        <v>3903</v>
      </c>
      <c r="AL445" s="312" t="s">
        <v>3903</v>
      </c>
      <c r="AM445" s="313" t="s">
        <v>3903</v>
      </c>
      <c r="AN445" s="313" t="s">
        <v>3903</v>
      </c>
      <c r="AO445" s="313" t="s">
        <v>3903</v>
      </c>
    </row>
    <row r="446" spans="1:41" s="290" customFormat="1" ht="38.25" x14ac:dyDescent="0.2">
      <c r="A446" s="45" t="s">
        <v>12</v>
      </c>
      <c r="B446" s="42" t="s">
        <v>108</v>
      </c>
      <c r="C446" s="46"/>
      <c r="D446" s="35" t="s">
        <v>2869</v>
      </c>
      <c r="E446" s="34">
        <v>44219</v>
      </c>
      <c r="F446" s="347" t="s">
        <v>1707</v>
      </c>
      <c r="G446" s="347" t="s">
        <v>513</v>
      </c>
      <c r="H446" s="373">
        <v>25.963699999999999</v>
      </c>
      <c r="I446" s="373">
        <v>-81.735749999999996</v>
      </c>
      <c r="J446" s="312" t="s">
        <v>6478</v>
      </c>
      <c r="K446" s="312" t="s">
        <v>6477</v>
      </c>
      <c r="L446" s="49" t="s">
        <v>3335</v>
      </c>
      <c r="M446" s="117" t="s">
        <v>2836</v>
      </c>
      <c r="N446" s="35" t="s">
        <v>387</v>
      </c>
      <c r="O446" s="207" t="s">
        <v>3336</v>
      </c>
      <c r="P446" s="216" t="s">
        <v>1969</v>
      </c>
      <c r="Q446" s="443">
        <v>0</v>
      </c>
      <c r="R446" s="47"/>
      <c r="S446" s="36">
        <v>0</v>
      </c>
      <c r="T446" s="35"/>
      <c r="U446" s="34"/>
      <c r="V446" s="305">
        <v>0</v>
      </c>
      <c r="W446" s="42" t="s">
        <v>2689</v>
      </c>
      <c r="X446" s="42" t="s">
        <v>1899</v>
      </c>
      <c r="Y446" s="306" t="s">
        <v>387</v>
      </c>
      <c r="Z446" s="307" t="s">
        <v>3903</v>
      </c>
      <c r="AA446" s="42" t="s">
        <v>3914</v>
      </c>
      <c r="AB446" s="42">
        <v>43</v>
      </c>
      <c r="AC446" s="42" t="s">
        <v>2013</v>
      </c>
      <c r="AD446" s="308" t="s">
        <v>2605</v>
      </c>
      <c r="AE446" s="309">
        <v>17016</v>
      </c>
      <c r="AF446" s="306">
        <v>0</v>
      </c>
      <c r="AG446" s="308" t="s">
        <v>3915</v>
      </c>
      <c r="AH446" s="310" t="s">
        <v>3903</v>
      </c>
      <c r="AI446" s="310" t="s">
        <v>3903</v>
      </c>
      <c r="AJ446" s="311" t="s">
        <v>3903</v>
      </c>
      <c r="AK446" s="312" t="s">
        <v>3903</v>
      </c>
      <c r="AL446" s="312" t="s">
        <v>3903</v>
      </c>
      <c r="AM446" s="313" t="s">
        <v>3903</v>
      </c>
      <c r="AN446" s="313" t="s">
        <v>3903</v>
      </c>
      <c r="AO446" s="313" t="s">
        <v>3903</v>
      </c>
    </row>
    <row r="447" spans="1:41" s="290" customFormat="1" ht="51" x14ac:dyDescent="0.2">
      <c r="A447" s="45" t="s">
        <v>12</v>
      </c>
      <c r="B447" s="42" t="s">
        <v>108</v>
      </c>
      <c r="C447" s="46"/>
      <c r="D447" s="35" t="s">
        <v>2869</v>
      </c>
      <c r="E447" s="34">
        <v>44604</v>
      </c>
      <c r="F447" s="347" t="s">
        <v>512</v>
      </c>
      <c r="G447" s="347" t="s">
        <v>513</v>
      </c>
      <c r="H447" s="344">
        <v>25.963683333333332</v>
      </c>
      <c r="I447" s="344">
        <v>-81.735749999999996</v>
      </c>
      <c r="J447" s="56" t="s">
        <v>4830</v>
      </c>
      <c r="K447" s="56" t="s">
        <v>6477</v>
      </c>
      <c r="L447" s="49" t="s">
        <v>4456</v>
      </c>
      <c r="M447" s="117" t="s">
        <v>2836</v>
      </c>
      <c r="N447" s="35" t="s">
        <v>387</v>
      </c>
      <c r="O447" s="207" t="s">
        <v>4132</v>
      </c>
      <c r="P447" s="216" t="s">
        <v>4133</v>
      </c>
      <c r="Q447" s="443">
        <v>0</v>
      </c>
      <c r="R447" s="47"/>
      <c r="S447" s="36">
        <v>0</v>
      </c>
      <c r="T447" s="35"/>
      <c r="U447" s="34"/>
      <c r="V447" s="82">
        <v>0</v>
      </c>
      <c r="W447" s="55" t="s">
        <v>2689</v>
      </c>
      <c r="X447" s="55" t="s">
        <v>1899</v>
      </c>
      <c r="Y447" s="157" t="s">
        <v>387</v>
      </c>
      <c r="Z447" s="57" t="s">
        <v>1746</v>
      </c>
      <c r="AA447" s="55" t="s">
        <v>6982</v>
      </c>
      <c r="AB447" s="55">
        <v>43</v>
      </c>
      <c r="AC447" s="55" t="s">
        <v>2013</v>
      </c>
      <c r="AD447" s="89" t="s">
        <v>2605</v>
      </c>
      <c r="AE447" s="243">
        <v>17016</v>
      </c>
      <c r="AF447" s="157">
        <v>0</v>
      </c>
      <c r="AG447" s="89" t="s">
        <v>3915</v>
      </c>
      <c r="AH447" s="58" t="s">
        <v>2873</v>
      </c>
      <c r="AI447" s="58" t="s">
        <v>4831</v>
      </c>
      <c r="AJ447" s="59" t="s">
        <v>4379</v>
      </c>
      <c r="AK447" s="56">
        <v>25.963750000000001</v>
      </c>
      <c r="AL447" s="56">
        <v>-81.735699999999994</v>
      </c>
      <c r="AM447" s="60">
        <v>-24.312000000807075</v>
      </c>
      <c r="AN447" s="60">
        <v>-16.397900124501579</v>
      </c>
      <c r="AO447" s="60">
        <v>29.325150852678867</v>
      </c>
    </row>
    <row r="448" spans="1:41" s="290" customFormat="1" ht="58.5" customHeight="1" x14ac:dyDescent="0.2">
      <c r="A448" s="45" t="s">
        <v>12</v>
      </c>
      <c r="B448" s="42" t="s">
        <v>108</v>
      </c>
      <c r="C448" s="46"/>
      <c r="D448" s="35" t="s">
        <v>5482</v>
      </c>
      <c r="E448" s="34">
        <v>44994</v>
      </c>
      <c r="F448" s="347" t="s">
        <v>512</v>
      </c>
      <c r="G448" s="347" t="s">
        <v>513</v>
      </c>
      <c r="H448" s="344">
        <v>25.963683333333332</v>
      </c>
      <c r="I448" s="344">
        <v>-81.735749999999996</v>
      </c>
      <c r="J448" s="56" t="s">
        <v>4830</v>
      </c>
      <c r="K448" s="56" t="s">
        <v>6477</v>
      </c>
      <c r="L448" s="49" t="s">
        <v>5405</v>
      </c>
      <c r="M448" s="117" t="s">
        <v>2836</v>
      </c>
      <c r="N448" s="35" t="s">
        <v>387</v>
      </c>
      <c r="O448" s="207" t="s">
        <v>5406</v>
      </c>
      <c r="P448" s="216" t="s">
        <v>5407</v>
      </c>
      <c r="Q448" s="443">
        <v>0</v>
      </c>
      <c r="R448" s="47"/>
      <c r="S448" s="36">
        <v>0</v>
      </c>
      <c r="T448" s="35"/>
      <c r="U448" s="34"/>
      <c r="V448" s="82">
        <v>0</v>
      </c>
      <c r="W448" s="55" t="s">
        <v>2689</v>
      </c>
      <c r="X448" s="55" t="s">
        <v>1899</v>
      </c>
      <c r="Y448" s="157" t="s">
        <v>387</v>
      </c>
      <c r="Z448" s="57" t="s">
        <v>1746</v>
      </c>
      <c r="AA448" s="55" t="s">
        <v>6982</v>
      </c>
      <c r="AB448" s="55">
        <v>43</v>
      </c>
      <c r="AC448" s="55" t="s">
        <v>2013</v>
      </c>
      <c r="AD448" s="89" t="s">
        <v>2605</v>
      </c>
      <c r="AE448" s="243">
        <v>17016</v>
      </c>
      <c r="AF448" s="157">
        <v>0</v>
      </c>
      <c r="AG448" s="89" t="s">
        <v>3915</v>
      </c>
      <c r="AH448" s="58" t="s">
        <v>2873</v>
      </c>
      <c r="AI448" s="58" t="s">
        <v>4831</v>
      </c>
      <c r="AJ448" s="59" t="s">
        <v>4379</v>
      </c>
      <c r="AK448" s="56">
        <v>25.963750000000001</v>
      </c>
      <c r="AL448" s="56">
        <v>-81.735699999999994</v>
      </c>
      <c r="AM448" s="60">
        <v>-24.312000000807075</v>
      </c>
      <c r="AN448" s="60">
        <v>-16.397900124501579</v>
      </c>
      <c r="AO448" s="60">
        <v>29.325150852678867</v>
      </c>
    </row>
    <row r="449" spans="1:41" s="290" customFormat="1" ht="58.5" customHeight="1" x14ac:dyDescent="0.2">
      <c r="A449" s="45" t="s">
        <v>12</v>
      </c>
      <c r="B449" s="42" t="s">
        <v>108</v>
      </c>
      <c r="C449" s="46"/>
      <c r="D449" s="35" t="s">
        <v>5482</v>
      </c>
      <c r="E449" s="34">
        <v>44994</v>
      </c>
      <c r="F449" s="347" t="s">
        <v>512</v>
      </c>
      <c r="G449" s="347" t="s">
        <v>513</v>
      </c>
      <c r="H449" s="344">
        <v>25.963683333333332</v>
      </c>
      <c r="I449" s="344">
        <v>-81.735749999999996</v>
      </c>
      <c r="J449" s="56" t="s">
        <v>4830</v>
      </c>
      <c r="K449" s="56" t="s">
        <v>6477</v>
      </c>
      <c r="L449" s="49" t="s">
        <v>5405</v>
      </c>
      <c r="M449" s="117" t="s">
        <v>2836</v>
      </c>
      <c r="N449" s="35" t="s">
        <v>387</v>
      </c>
      <c r="O449" s="207" t="s">
        <v>5406</v>
      </c>
      <c r="P449" s="216" t="s">
        <v>5407</v>
      </c>
      <c r="Q449" s="443">
        <v>0</v>
      </c>
      <c r="R449" s="47"/>
      <c r="S449" s="36">
        <v>0</v>
      </c>
      <c r="T449" s="35"/>
      <c r="U449" s="34"/>
      <c r="V449" s="82">
        <v>0</v>
      </c>
      <c r="W449" s="55" t="s">
        <v>2689</v>
      </c>
      <c r="X449" s="55" t="s">
        <v>1899</v>
      </c>
      <c r="Y449" s="157" t="s">
        <v>387</v>
      </c>
      <c r="Z449" s="57" t="s">
        <v>1746</v>
      </c>
      <c r="AA449" s="55" t="s">
        <v>6982</v>
      </c>
      <c r="AB449" s="55">
        <v>43</v>
      </c>
      <c r="AC449" s="55" t="s">
        <v>2013</v>
      </c>
      <c r="AD449" s="89" t="s">
        <v>2605</v>
      </c>
      <c r="AE449" s="243">
        <v>17016</v>
      </c>
      <c r="AF449" s="157">
        <v>0</v>
      </c>
      <c r="AG449" s="89" t="s">
        <v>3915</v>
      </c>
      <c r="AH449" s="58" t="s">
        <v>2873</v>
      </c>
      <c r="AI449" s="58" t="s">
        <v>4831</v>
      </c>
      <c r="AJ449" s="59" t="s">
        <v>4379</v>
      </c>
      <c r="AK449" s="56">
        <v>25.963750000000001</v>
      </c>
      <c r="AL449" s="56">
        <v>-81.735699999999994</v>
      </c>
      <c r="AM449" s="60">
        <v>-24.312000000807075</v>
      </c>
      <c r="AN449" s="60">
        <v>-16.397900124501579</v>
      </c>
      <c r="AO449" s="60">
        <v>29.325150852678867</v>
      </c>
    </row>
    <row r="450" spans="1:41" s="290" customFormat="1" ht="58.5" customHeight="1" x14ac:dyDescent="0.2">
      <c r="A450" s="45" t="s">
        <v>12</v>
      </c>
      <c r="B450" s="42" t="s">
        <v>108</v>
      </c>
      <c r="C450" s="46"/>
      <c r="D450" s="35" t="s">
        <v>5482</v>
      </c>
      <c r="E450" s="34">
        <v>45332</v>
      </c>
      <c r="F450" s="347" t="s">
        <v>512</v>
      </c>
      <c r="G450" s="347" t="s">
        <v>513</v>
      </c>
      <c r="H450" s="344">
        <v>25.963683333333332</v>
      </c>
      <c r="I450" s="344">
        <v>-81.735749999999996</v>
      </c>
      <c r="J450" s="56" t="s">
        <v>4830</v>
      </c>
      <c r="K450" s="56" t="s">
        <v>6477</v>
      </c>
      <c r="L450" s="49" t="s">
        <v>5405</v>
      </c>
      <c r="M450" s="117" t="s">
        <v>2836</v>
      </c>
      <c r="N450" s="35" t="s">
        <v>387</v>
      </c>
      <c r="O450" s="207" t="s">
        <v>5570</v>
      </c>
      <c r="P450" s="216" t="s">
        <v>5571</v>
      </c>
      <c r="Q450" s="443">
        <v>0</v>
      </c>
      <c r="R450" s="47"/>
      <c r="S450" s="36">
        <v>0</v>
      </c>
      <c r="T450" s="35"/>
      <c r="U450" s="34"/>
      <c r="V450" s="82">
        <v>0</v>
      </c>
      <c r="W450" s="55" t="s">
        <v>2689</v>
      </c>
      <c r="X450" s="55" t="s">
        <v>1899</v>
      </c>
      <c r="Y450" s="157" t="s">
        <v>387</v>
      </c>
      <c r="Z450" s="57" t="s">
        <v>1746</v>
      </c>
      <c r="AA450" s="55" t="s">
        <v>6982</v>
      </c>
      <c r="AB450" s="55">
        <v>43</v>
      </c>
      <c r="AC450" s="55" t="s">
        <v>2013</v>
      </c>
      <c r="AD450" s="89" t="s">
        <v>2605</v>
      </c>
      <c r="AE450" s="243">
        <v>17016</v>
      </c>
      <c r="AF450" s="157">
        <v>0</v>
      </c>
      <c r="AG450" s="89" t="s">
        <v>3915</v>
      </c>
      <c r="AH450" s="58" t="s">
        <v>2873</v>
      </c>
      <c r="AI450" s="58" t="s">
        <v>4831</v>
      </c>
      <c r="AJ450" s="59" t="s">
        <v>4379</v>
      </c>
      <c r="AK450" s="56">
        <v>25.963750000000001</v>
      </c>
      <c r="AL450" s="56">
        <v>-81.735699999999994</v>
      </c>
      <c r="AM450" s="60">
        <v>-24.312000000807075</v>
      </c>
      <c r="AN450" s="60">
        <v>-16.397900124501579</v>
      </c>
      <c r="AO450" s="60">
        <v>29.325150852678867</v>
      </c>
    </row>
    <row r="451" spans="1:41" s="290" customFormat="1" ht="58.5" customHeight="1" x14ac:dyDescent="0.2">
      <c r="A451" s="45" t="s">
        <v>12</v>
      </c>
      <c r="B451" s="42" t="s">
        <v>108</v>
      </c>
      <c r="C451" s="46"/>
      <c r="D451" s="35" t="s">
        <v>5508</v>
      </c>
      <c r="E451" s="34">
        <v>45730</v>
      </c>
      <c r="F451" s="347" t="s">
        <v>512</v>
      </c>
      <c r="G451" s="347" t="s">
        <v>4831</v>
      </c>
      <c r="H451" s="344">
        <v>25.963683333333332</v>
      </c>
      <c r="I451" s="344">
        <v>-81.735699999999994</v>
      </c>
      <c r="J451" s="56" t="s">
        <v>4830</v>
      </c>
      <c r="K451" s="56" t="s">
        <v>7135</v>
      </c>
      <c r="L451" s="49" t="s">
        <v>6088</v>
      </c>
      <c r="M451" s="117" t="s">
        <v>2836</v>
      </c>
      <c r="N451" s="35" t="s">
        <v>387</v>
      </c>
      <c r="O451" s="207" t="s">
        <v>6168</v>
      </c>
      <c r="P451" s="216" t="s">
        <v>6169</v>
      </c>
      <c r="Q451" s="443">
        <v>0</v>
      </c>
      <c r="R451" s="47"/>
      <c r="S451" s="36">
        <v>0</v>
      </c>
      <c r="T451" s="35"/>
      <c r="U451" s="34"/>
      <c r="V451" s="82">
        <v>0</v>
      </c>
      <c r="W451" s="55" t="s">
        <v>2689</v>
      </c>
      <c r="X451" s="55" t="s">
        <v>1899</v>
      </c>
      <c r="Y451" s="157" t="s">
        <v>387</v>
      </c>
      <c r="Z451" s="57" t="s">
        <v>1746</v>
      </c>
      <c r="AA451" s="55" t="s">
        <v>6982</v>
      </c>
      <c r="AB451" s="55">
        <v>43</v>
      </c>
      <c r="AC451" s="55" t="s">
        <v>2013</v>
      </c>
      <c r="AD451" s="89" t="s">
        <v>2605</v>
      </c>
      <c r="AE451" s="243">
        <v>17016</v>
      </c>
      <c r="AF451" s="157">
        <v>0</v>
      </c>
      <c r="AG451" s="89" t="s">
        <v>3915</v>
      </c>
      <c r="AH451" s="58" t="s">
        <v>2873</v>
      </c>
      <c r="AI451" s="58" t="s">
        <v>4831</v>
      </c>
      <c r="AJ451" s="59" t="s">
        <v>4379</v>
      </c>
      <c r="AK451" s="56">
        <v>25.963750000000001</v>
      </c>
      <c r="AL451" s="56">
        <v>-81.735699999999994</v>
      </c>
      <c r="AM451" s="60">
        <v>-24.312000000807075</v>
      </c>
      <c r="AN451" s="60">
        <v>0</v>
      </c>
      <c r="AO451" s="60">
        <v>24.312000000807075</v>
      </c>
    </row>
    <row r="452" spans="1:41" s="290" customFormat="1" ht="58.5" customHeight="1" x14ac:dyDescent="0.2">
      <c r="A452" s="45" t="s">
        <v>12</v>
      </c>
      <c r="B452" s="42" t="s">
        <v>108</v>
      </c>
      <c r="C452" s="46"/>
      <c r="D452" s="35" t="s">
        <v>5508</v>
      </c>
      <c r="E452" s="34">
        <v>46093</v>
      </c>
      <c r="F452" s="347" t="s">
        <v>512</v>
      </c>
      <c r="G452" s="347" t="s">
        <v>4831</v>
      </c>
      <c r="H452" s="344">
        <v>25.963683333333332</v>
      </c>
      <c r="I452" s="344">
        <v>-81.735699999999994</v>
      </c>
      <c r="J452" s="56" t="s">
        <v>4830</v>
      </c>
      <c r="K452" s="56" t="s">
        <v>7135</v>
      </c>
      <c r="L452" s="49" t="s">
        <v>6817</v>
      </c>
      <c r="M452" s="117" t="s">
        <v>2836</v>
      </c>
      <c r="N452" s="35" t="s">
        <v>387</v>
      </c>
      <c r="O452" s="207" t="s">
        <v>6816</v>
      </c>
      <c r="P452" s="216" t="s">
        <v>6005</v>
      </c>
      <c r="Q452" s="443">
        <v>0</v>
      </c>
      <c r="R452" s="47"/>
      <c r="S452" s="36">
        <v>0</v>
      </c>
      <c r="T452" s="35"/>
      <c r="U452" s="34"/>
      <c r="V452" s="82">
        <v>0</v>
      </c>
      <c r="W452" s="55" t="s">
        <v>2689</v>
      </c>
      <c r="X452" s="55" t="s">
        <v>1899</v>
      </c>
      <c r="Y452" s="157" t="s">
        <v>387</v>
      </c>
      <c r="Z452" s="57" t="s">
        <v>1746</v>
      </c>
      <c r="AA452" s="55" t="s">
        <v>6982</v>
      </c>
      <c r="AB452" s="55">
        <v>43</v>
      </c>
      <c r="AC452" s="55" t="s">
        <v>2013</v>
      </c>
      <c r="AD452" s="89" t="s">
        <v>2605</v>
      </c>
      <c r="AE452" s="243">
        <v>17016</v>
      </c>
      <c r="AF452" s="157">
        <v>0</v>
      </c>
      <c r="AG452" s="89" t="s">
        <v>3915</v>
      </c>
      <c r="AH452" s="58" t="s">
        <v>2873</v>
      </c>
      <c r="AI452" s="58" t="s">
        <v>4831</v>
      </c>
      <c r="AJ452" s="59" t="s">
        <v>4379</v>
      </c>
      <c r="AK452" s="56">
        <v>25.963750000000001</v>
      </c>
      <c r="AL452" s="56">
        <v>-81.735699999999994</v>
      </c>
      <c r="AM452" s="60">
        <v>-24.312000000807075</v>
      </c>
      <c r="AN452" s="60">
        <v>0</v>
      </c>
      <c r="AO452" s="60">
        <v>24.312000000807075</v>
      </c>
    </row>
    <row r="453" spans="1:41" s="290" customFormat="1" ht="58.5" customHeight="1" x14ac:dyDescent="0.2">
      <c r="A453" s="45" t="s">
        <v>12</v>
      </c>
      <c r="B453" s="42" t="s">
        <v>108</v>
      </c>
      <c r="C453" s="46" t="s">
        <v>473</v>
      </c>
      <c r="D453" s="35" t="s">
        <v>5508</v>
      </c>
      <c r="E453" s="34">
        <v>46094</v>
      </c>
      <c r="F453" s="347" t="s">
        <v>512</v>
      </c>
      <c r="G453" s="347" t="s">
        <v>4831</v>
      </c>
      <c r="H453" s="344">
        <v>25.963683333333332</v>
      </c>
      <c r="I453" s="344">
        <v>-81.735699999999994</v>
      </c>
      <c r="J453" s="56" t="s">
        <v>4830</v>
      </c>
      <c r="K453" s="56" t="s">
        <v>7135</v>
      </c>
      <c r="L453" s="49" t="s">
        <v>6817</v>
      </c>
      <c r="M453" s="117" t="s">
        <v>2836</v>
      </c>
      <c r="N453" s="35" t="s">
        <v>387</v>
      </c>
      <c r="O453" s="207" t="s">
        <v>6816</v>
      </c>
      <c r="P453" s="216" t="s">
        <v>6005</v>
      </c>
      <c r="Q453" s="443">
        <v>0</v>
      </c>
      <c r="R453" s="47"/>
      <c r="S453" s="36">
        <v>0</v>
      </c>
      <c r="T453" s="35"/>
      <c r="U453" s="34"/>
      <c r="V453" s="82">
        <v>0</v>
      </c>
      <c r="W453" s="55" t="s">
        <v>2689</v>
      </c>
      <c r="X453" s="55" t="s">
        <v>1899</v>
      </c>
      <c r="Y453" s="157" t="s">
        <v>387</v>
      </c>
      <c r="Z453" s="57" t="s">
        <v>1746</v>
      </c>
      <c r="AA453" s="55" t="s">
        <v>6982</v>
      </c>
      <c r="AB453" s="55">
        <v>43</v>
      </c>
      <c r="AC453" s="55" t="s">
        <v>2013</v>
      </c>
      <c r="AD453" s="89" t="s">
        <v>2605</v>
      </c>
      <c r="AE453" s="243">
        <v>17016</v>
      </c>
      <c r="AF453" s="157">
        <v>0</v>
      </c>
      <c r="AG453" s="89" t="s">
        <v>3915</v>
      </c>
      <c r="AH453" s="58" t="s">
        <v>2873</v>
      </c>
      <c r="AI453" s="58" t="s">
        <v>4831</v>
      </c>
      <c r="AJ453" s="59" t="s">
        <v>4379</v>
      </c>
      <c r="AK453" s="56">
        <v>25.963750000000001</v>
      </c>
      <c r="AL453" s="56">
        <v>-81.735699999999994</v>
      </c>
      <c r="AM453" s="60">
        <v>-24.312000000807075</v>
      </c>
      <c r="AN453" s="60">
        <v>0</v>
      </c>
      <c r="AO453" s="60">
        <v>24.312000000807075</v>
      </c>
    </row>
    <row r="454" spans="1:41" s="290" customFormat="1" x14ac:dyDescent="0.2">
      <c r="A454" s="45" t="s">
        <v>11</v>
      </c>
      <c r="B454" s="42" t="s">
        <v>109</v>
      </c>
      <c r="C454" s="46"/>
      <c r="D454" s="35" t="s">
        <v>1119</v>
      </c>
      <c r="E454" s="34">
        <v>38869</v>
      </c>
      <c r="F454" s="347" t="s">
        <v>167</v>
      </c>
      <c r="G454" s="347" t="s">
        <v>168</v>
      </c>
      <c r="H454" s="373">
        <v>25.962</v>
      </c>
      <c r="I454" s="373">
        <v>-81.737183333333334</v>
      </c>
      <c r="J454" s="312" t="s">
        <v>4828</v>
      </c>
      <c r="K454" s="312" t="s">
        <v>4832</v>
      </c>
      <c r="L454" s="49" t="s">
        <v>2068</v>
      </c>
      <c r="M454" s="117"/>
      <c r="N454" s="35" t="s">
        <v>364</v>
      </c>
      <c r="O454" s="203" t="s">
        <v>1969</v>
      </c>
      <c r="P454" s="216" t="s">
        <v>1969</v>
      </c>
      <c r="Q454" s="443">
        <v>0</v>
      </c>
      <c r="R454" s="47"/>
      <c r="S454" s="36">
        <v>0</v>
      </c>
      <c r="T454" s="35"/>
      <c r="U454" s="34"/>
      <c r="V454" s="305"/>
      <c r="W454" s="42" t="s">
        <v>2689</v>
      </c>
      <c r="X454" s="42" t="s">
        <v>1899</v>
      </c>
      <c r="Y454" s="306">
        <v>0</v>
      </c>
      <c r="Z454" s="307" t="s">
        <v>3903</v>
      </c>
      <c r="AA454" s="42" t="s">
        <v>3904</v>
      </c>
      <c r="AB454" s="42">
        <v>44</v>
      </c>
      <c r="AC454" s="42" t="s">
        <v>2013</v>
      </c>
      <c r="AD454" s="308" t="s">
        <v>2605</v>
      </c>
      <c r="AE454" s="309">
        <v>17017</v>
      </c>
      <c r="AF454" s="306">
        <v>0</v>
      </c>
      <c r="AG454" s="308" t="s">
        <v>3916</v>
      </c>
      <c r="AH454" s="310" t="s">
        <v>3903</v>
      </c>
      <c r="AI454" s="310" t="s">
        <v>3903</v>
      </c>
      <c r="AJ454" s="311" t="s">
        <v>3903</v>
      </c>
      <c r="AK454" s="312" t="s">
        <v>3903</v>
      </c>
      <c r="AL454" s="312" t="s">
        <v>3903</v>
      </c>
      <c r="AM454" s="313" t="s">
        <v>3903</v>
      </c>
      <c r="AN454" s="313" t="s">
        <v>3903</v>
      </c>
      <c r="AO454" s="313" t="s">
        <v>3903</v>
      </c>
    </row>
    <row r="455" spans="1:41" s="290" customFormat="1" x14ac:dyDescent="0.2">
      <c r="A455" s="45" t="s">
        <v>11</v>
      </c>
      <c r="B455" s="42" t="s">
        <v>109</v>
      </c>
      <c r="C455" s="46"/>
      <c r="D455" s="35" t="s">
        <v>424</v>
      </c>
      <c r="E455" s="34">
        <v>42471</v>
      </c>
      <c r="F455" s="347" t="s">
        <v>514</v>
      </c>
      <c r="G455" s="347" t="s">
        <v>168</v>
      </c>
      <c r="H455" s="373">
        <v>25.962033333333334</v>
      </c>
      <c r="I455" s="373">
        <v>-81.737183333333334</v>
      </c>
      <c r="J455" s="312" t="s">
        <v>6479</v>
      </c>
      <c r="K455" s="312" t="s">
        <v>4832</v>
      </c>
      <c r="L455" s="49" t="s">
        <v>1746</v>
      </c>
      <c r="M455" s="117"/>
      <c r="N455" s="35" t="s">
        <v>364</v>
      </c>
      <c r="O455" s="203" t="s">
        <v>1969</v>
      </c>
      <c r="P455" s="216" t="s">
        <v>1969</v>
      </c>
      <c r="Q455" s="443">
        <v>0</v>
      </c>
      <c r="R455" s="47"/>
      <c r="S455" s="36">
        <v>0</v>
      </c>
      <c r="T455" s="35"/>
      <c r="U455" s="34"/>
      <c r="V455" s="305"/>
      <c r="W455" s="42" t="s">
        <v>2689</v>
      </c>
      <c r="X455" s="42" t="s">
        <v>1899</v>
      </c>
      <c r="Y455" s="306">
        <v>0</v>
      </c>
      <c r="Z455" s="307" t="s">
        <v>3903</v>
      </c>
      <c r="AA455" s="42" t="s">
        <v>3904</v>
      </c>
      <c r="AB455" s="42">
        <v>44</v>
      </c>
      <c r="AC455" s="42" t="s">
        <v>2013</v>
      </c>
      <c r="AD455" s="308" t="s">
        <v>2605</v>
      </c>
      <c r="AE455" s="309">
        <v>17017</v>
      </c>
      <c r="AF455" s="306">
        <v>0</v>
      </c>
      <c r="AG455" s="308" t="s">
        <v>3916</v>
      </c>
      <c r="AH455" s="310" t="s">
        <v>3903</v>
      </c>
      <c r="AI455" s="310" t="s">
        <v>3903</v>
      </c>
      <c r="AJ455" s="311" t="s">
        <v>3903</v>
      </c>
      <c r="AK455" s="312" t="s">
        <v>3903</v>
      </c>
      <c r="AL455" s="312" t="s">
        <v>3903</v>
      </c>
      <c r="AM455" s="313" t="s">
        <v>3903</v>
      </c>
      <c r="AN455" s="313" t="s">
        <v>3903</v>
      </c>
      <c r="AO455" s="313" t="s">
        <v>3903</v>
      </c>
    </row>
    <row r="456" spans="1:41" s="290" customFormat="1" x14ac:dyDescent="0.2">
      <c r="A456" s="45" t="s">
        <v>11</v>
      </c>
      <c r="B456" s="42" t="s">
        <v>109</v>
      </c>
      <c r="C456" s="46"/>
      <c r="D456" s="35" t="s">
        <v>424</v>
      </c>
      <c r="E456" s="34">
        <v>42750</v>
      </c>
      <c r="F456" s="347" t="s">
        <v>514</v>
      </c>
      <c r="G456" s="347" t="s">
        <v>168</v>
      </c>
      <c r="H456" s="373">
        <v>25.962033333333334</v>
      </c>
      <c r="I456" s="373">
        <v>-81.737183333333334</v>
      </c>
      <c r="J456" s="312" t="s">
        <v>6479</v>
      </c>
      <c r="K456" s="312" t="s">
        <v>4832</v>
      </c>
      <c r="L456" s="49" t="s">
        <v>539</v>
      </c>
      <c r="M456" s="120"/>
      <c r="N456" s="35" t="s">
        <v>364</v>
      </c>
      <c r="O456" s="203"/>
      <c r="P456" s="216">
        <v>0</v>
      </c>
      <c r="Q456" s="443">
        <v>0</v>
      </c>
      <c r="R456" s="47"/>
      <c r="S456" s="36">
        <v>0</v>
      </c>
      <c r="T456" s="35"/>
      <c r="U456" s="34"/>
      <c r="V456" s="305"/>
      <c r="W456" s="42" t="s">
        <v>2689</v>
      </c>
      <c r="X456" s="42" t="s">
        <v>1899</v>
      </c>
      <c r="Y456" s="306">
        <v>0</v>
      </c>
      <c r="Z456" s="307" t="s">
        <v>3903</v>
      </c>
      <c r="AA456" s="42" t="s">
        <v>3904</v>
      </c>
      <c r="AB456" s="42">
        <v>44</v>
      </c>
      <c r="AC456" s="42" t="s">
        <v>2013</v>
      </c>
      <c r="AD456" s="308" t="s">
        <v>2605</v>
      </c>
      <c r="AE456" s="309">
        <v>17017</v>
      </c>
      <c r="AF456" s="306">
        <v>0</v>
      </c>
      <c r="AG456" s="308" t="s">
        <v>3916</v>
      </c>
      <c r="AH456" s="310" t="s">
        <v>3903</v>
      </c>
      <c r="AI456" s="310" t="s">
        <v>3903</v>
      </c>
      <c r="AJ456" s="311" t="s">
        <v>3903</v>
      </c>
      <c r="AK456" s="312" t="s">
        <v>3903</v>
      </c>
      <c r="AL456" s="312" t="s">
        <v>3903</v>
      </c>
      <c r="AM456" s="313" t="s">
        <v>3903</v>
      </c>
      <c r="AN456" s="313" t="s">
        <v>3903</v>
      </c>
      <c r="AO456" s="313" t="s">
        <v>3903</v>
      </c>
    </row>
    <row r="457" spans="1:41" s="290" customFormat="1" x14ac:dyDescent="0.2">
      <c r="A457" s="45" t="s">
        <v>11</v>
      </c>
      <c r="B457" s="42" t="s">
        <v>109</v>
      </c>
      <c r="C457" s="46"/>
      <c r="D457" s="35" t="s">
        <v>424</v>
      </c>
      <c r="E457" s="34">
        <v>43124</v>
      </c>
      <c r="F457" s="347" t="s">
        <v>1981</v>
      </c>
      <c r="G457" s="347" t="s">
        <v>168</v>
      </c>
      <c r="H457" s="373">
        <v>25.962016666666667</v>
      </c>
      <c r="I457" s="373">
        <v>-81.737183333333334</v>
      </c>
      <c r="J457" s="312" t="s">
        <v>6480</v>
      </c>
      <c r="K457" s="312" t="s">
        <v>4832</v>
      </c>
      <c r="L457" s="49" t="s">
        <v>1980</v>
      </c>
      <c r="M457" s="120"/>
      <c r="N457" s="35" t="s">
        <v>364</v>
      </c>
      <c r="O457" s="203" t="s">
        <v>1969</v>
      </c>
      <c r="P457" s="216" t="s">
        <v>1969</v>
      </c>
      <c r="Q457" s="443">
        <v>0</v>
      </c>
      <c r="R457" s="47"/>
      <c r="S457" s="36">
        <v>0</v>
      </c>
      <c r="T457" s="35"/>
      <c r="U457" s="34"/>
      <c r="V457" s="305"/>
      <c r="W457" s="42" t="s">
        <v>2689</v>
      </c>
      <c r="X457" s="42" t="s">
        <v>1899</v>
      </c>
      <c r="Y457" s="306">
        <v>0</v>
      </c>
      <c r="Z457" s="307" t="s">
        <v>3903</v>
      </c>
      <c r="AA457" s="42" t="s">
        <v>3904</v>
      </c>
      <c r="AB457" s="42">
        <v>44</v>
      </c>
      <c r="AC457" s="42" t="s">
        <v>2013</v>
      </c>
      <c r="AD457" s="308" t="s">
        <v>2605</v>
      </c>
      <c r="AE457" s="309">
        <v>17017</v>
      </c>
      <c r="AF457" s="306">
        <v>0</v>
      </c>
      <c r="AG457" s="308" t="s">
        <v>3916</v>
      </c>
      <c r="AH457" s="310" t="s">
        <v>3903</v>
      </c>
      <c r="AI457" s="310" t="s">
        <v>3903</v>
      </c>
      <c r="AJ457" s="311" t="s">
        <v>3903</v>
      </c>
      <c r="AK457" s="312" t="s">
        <v>3903</v>
      </c>
      <c r="AL457" s="312" t="s">
        <v>3903</v>
      </c>
      <c r="AM457" s="313" t="s">
        <v>3903</v>
      </c>
      <c r="AN457" s="313" t="s">
        <v>3903</v>
      </c>
      <c r="AO457" s="313" t="s">
        <v>3903</v>
      </c>
    </row>
    <row r="458" spans="1:41" s="290" customFormat="1" x14ac:dyDescent="0.2">
      <c r="A458" s="45" t="s">
        <v>11</v>
      </c>
      <c r="B458" s="42" t="s">
        <v>109</v>
      </c>
      <c r="C458" s="46"/>
      <c r="D458" s="35" t="s">
        <v>424</v>
      </c>
      <c r="E458" s="34">
        <v>43441</v>
      </c>
      <c r="F458" s="347" t="s">
        <v>1981</v>
      </c>
      <c r="G458" s="347" t="s">
        <v>168</v>
      </c>
      <c r="H458" s="373">
        <v>25.962016666666667</v>
      </c>
      <c r="I458" s="373">
        <v>-81.737183333333334</v>
      </c>
      <c r="J458" s="312" t="s">
        <v>6480</v>
      </c>
      <c r="K458" s="312" t="s">
        <v>4832</v>
      </c>
      <c r="L458" s="49" t="s">
        <v>2068</v>
      </c>
      <c r="M458" s="117" t="s">
        <v>2836</v>
      </c>
      <c r="N458" s="35" t="s">
        <v>364</v>
      </c>
      <c r="O458" s="203" t="s">
        <v>1969</v>
      </c>
      <c r="P458" s="216" t="s">
        <v>1969</v>
      </c>
      <c r="Q458" s="443">
        <v>0</v>
      </c>
      <c r="R458" s="47"/>
      <c r="S458" s="36">
        <v>0</v>
      </c>
      <c r="T458" s="35"/>
      <c r="U458" s="34"/>
      <c r="V458" s="305"/>
      <c r="W458" s="42" t="s">
        <v>2689</v>
      </c>
      <c r="X458" s="42" t="s">
        <v>1899</v>
      </c>
      <c r="Y458" s="306">
        <v>0</v>
      </c>
      <c r="Z458" s="307" t="s">
        <v>3903</v>
      </c>
      <c r="AA458" s="42" t="s">
        <v>3904</v>
      </c>
      <c r="AB458" s="42">
        <v>44</v>
      </c>
      <c r="AC458" s="42" t="s">
        <v>2013</v>
      </c>
      <c r="AD458" s="308" t="s">
        <v>2605</v>
      </c>
      <c r="AE458" s="309">
        <v>17017</v>
      </c>
      <c r="AF458" s="306">
        <v>0</v>
      </c>
      <c r="AG458" s="308" t="s">
        <v>3916</v>
      </c>
      <c r="AH458" s="310" t="s">
        <v>3903</v>
      </c>
      <c r="AI458" s="310" t="s">
        <v>3903</v>
      </c>
      <c r="AJ458" s="311" t="s">
        <v>3903</v>
      </c>
      <c r="AK458" s="312" t="s">
        <v>3903</v>
      </c>
      <c r="AL458" s="312" t="s">
        <v>3903</v>
      </c>
      <c r="AM458" s="313" t="s">
        <v>3903</v>
      </c>
      <c r="AN458" s="313" t="s">
        <v>3903</v>
      </c>
      <c r="AO458" s="313" t="s">
        <v>3903</v>
      </c>
    </row>
    <row r="459" spans="1:41" s="290" customFormat="1" x14ac:dyDescent="0.2">
      <c r="A459" s="45" t="s">
        <v>11</v>
      </c>
      <c r="B459" s="42" t="s">
        <v>109</v>
      </c>
      <c r="C459" s="46"/>
      <c r="D459" s="35" t="s">
        <v>2869</v>
      </c>
      <c r="E459" s="34">
        <v>43873</v>
      </c>
      <c r="F459" s="347" t="s">
        <v>2877</v>
      </c>
      <c r="G459" s="347" t="s">
        <v>168</v>
      </c>
      <c r="H459" s="373">
        <v>25.961983333333333</v>
      </c>
      <c r="I459" s="373">
        <v>-81.737183333333334</v>
      </c>
      <c r="J459" s="312" t="s">
        <v>6481</v>
      </c>
      <c r="K459" s="312" t="s">
        <v>4832</v>
      </c>
      <c r="L459" s="49" t="s">
        <v>2068</v>
      </c>
      <c r="M459" s="117" t="s">
        <v>2836</v>
      </c>
      <c r="N459" s="35" t="s">
        <v>364</v>
      </c>
      <c r="O459" s="203" t="s">
        <v>1969</v>
      </c>
      <c r="P459" s="216" t="s">
        <v>1969</v>
      </c>
      <c r="Q459" s="443">
        <v>0</v>
      </c>
      <c r="R459" s="47"/>
      <c r="S459" s="36">
        <v>0</v>
      </c>
      <c r="T459" s="35"/>
      <c r="U459" s="34"/>
      <c r="V459" s="305"/>
      <c r="W459" s="42" t="s">
        <v>2689</v>
      </c>
      <c r="X459" s="42" t="s">
        <v>1899</v>
      </c>
      <c r="Y459" s="306">
        <v>0</v>
      </c>
      <c r="Z459" s="307" t="s">
        <v>3903</v>
      </c>
      <c r="AA459" s="42" t="s">
        <v>3904</v>
      </c>
      <c r="AB459" s="42">
        <v>44</v>
      </c>
      <c r="AC459" s="42" t="s">
        <v>2013</v>
      </c>
      <c r="AD459" s="308" t="s">
        <v>2605</v>
      </c>
      <c r="AE459" s="309">
        <v>17017</v>
      </c>
      <c r="AF459" s="306">
        <v>0</v>
      </c>
      <c r="AG459" s="308" t="s">
        <v>3916</v>
      </c>
      <c r="AH459" s="310" t="s">
        <v>3903</v>
      </c>
      <c r="AI459" s="310" t="s">
        <v>3903</v>
      </c>
      <c r="AJ459" s="311" t="s">
        <v>3903</v>
      </c>
      <c r="AK459" s="312" t="s">
        <v>3903</v>
      </c>
      <c r="AL459" s="312" t="s">
        <v>3903</v>
      </c>
      <c r="AM459" s="313" t="s">
        <v>3903</v>
      </c>
      <c r="AN459" s="313" t="s">
        <v>3903</v>
      </c>
      <c r="AO459" s="313" t="s">
        <v>3903</v>
      </c>
    </row>
    <row r="460" spans="1:41" s="290" customFormat="1" x14ac:dyDescent="0.2">
      <c r="A460" s="45" t="s">
        <v>11</v>
      </c>
      <c r="B460" s="42" t="s">
        <v>109</v>
      </c>
      <c r="C460" s="46"/>
      <c r="D460" s="35" t="s">
        <v>2869</v>
      </c>
      <c r="E460" s="34">
        <v>44219</v>
      </c>
      <c r="F460" s="347" t="s">
        <v>2877</v>
      </c>
      <c r="G460" s="347" t="s">
        <v>168</v>
      </c>
      <c r="H460" s="373">
        <v>25.961983333333333</v>
      </c>
      <c r="I460" s="373">
        <v>-81.737183333333334</v>
      </c>
      <c r="J460" s="312" t="s">
        <v>6481</v>
      </c>
      <c r="K460" s="312" t="s">
        <v>4832</v>
      </c>
      <c r="L460" s="49" t="s">
        <v>3338</v>
      </c>
      <c r="M460" s="117" t="s">
        <v>2836</v>
      </c>
      <c r="N460" s="35" t="s">
        <v>364</v>
      </c>
      <c r="O460" s="240" t="s">
        <v>3337</v>
      </c>
      <c r="P460" s="216" t="s">
        <v>1969</v>
      </c>
      <c r="Q460" s="443">
        <v>0</v>
      </c>
      <c r="R460" s="47"/>
      <c r="S460" s="36">
        <v>0</v>
      </c>
      <c r="T460" s="35"/>
      <c r="U460" s="34"/>
      <c r="V460" s="305"/>
      <c r="W460" s="42" t="s">
        <v>2689</v>
      </c>
      <c r="X460" s="42" t="s">
        <v>1899</v>
      </c>
      <c r="Y460" s="306">
        <v>0</v>
      </c>
      <c r="Z460" s="307" t="s">
        <v>3903</v>
      </c>
      <c r="AA460" s="42" t="s">
        <v>3904</v>
      </c>
      <c r="AB460" s="42">
        <v>44</v>
      </c>
      <c r="AC460" s="42" t="s">
        <v>2013</v>
      </c>
      <c r="AD460" s="308" t="s">
        <v>2605</v>
      </c>
      <c r="AE460" s="309">
        <v>17017</v>
      </c>
      <c r="AF460" s="306">
        <v>0</v>
      </c>
      <c r="AG460" s="308" t="s">
        <v>3916</v>
      </c>
      <c r="AH460" s="310" t="s">
        <v>3903</v>
      </c>
      <c r="AI460" s="310" t="s">
        <v>3903</v>
      </c>
      <c r="AJ460" s="311" t="s">
        <v>3903</v>
      </c>
      <c r="AK460" s="312" t="s">
        <v>3903</v>
      </c>
      <c r="AL460" s="312" t="s">
        <v>3903</v>
      </c>
      <c r="AM460" s="313" t="s">
        <v>3903</v>
      </c>
      <c r="AN460" s="313" t="s">
        <v>3903</v>
      </c>
      <c r="AO460" s="313" t="s">
        <v>3903</v>
      </c>
    </row>
    <row r="461" spans="1:41" s="290" customFormat="1" ht="25.5" x14ac:dyDescent="0.2">
      <c r="A461" s="45" t="s">
        <v>11</v>
      </c>
      <c r="B461" s="42" t="s">
        <v>109</v>
      </c>
      <c r="C461" s="46"/>
      <c r="D461" s="35" t="s">
        <v>2869</v>
      </c>
      <c r="E461" s="34">
        <v>44604</v>
      </c>
      <c r="F461" s="347" t="s">
        <v>2877</v>
      </c>
      <c r="G461" s="347" t="s">
        <v>168</v>
      </c>
      <c r="H461" s="344">
        <v>25.961983333333333</v>
      </c>
      <c r="I461" s="344">
        <v>-81.737183333333334</v>
      </c>
      <c r="J461" s="56" t="s">
        <v>6481</v>
      </c>
      <c r="K461" s="56" t="s">
        <v>4832</v>
      </c>
      <c r="L461" s="49" t="s">
        <v>4457</v>
      </c>
      <c r="M461" s="117" t="s">
        <v>2836</v>
      </c>
      <c r="N461" s="35" t="s">
        <v>364</v>
      </c>
      <c r="O461" s="240" t="s">
        <v>4134</v>
      </c>
      <c r="P461" s="216" t="s">
        <v>1969</v>
      </c>
      <c r="Q461" s="443">
        <v>0</v>
      </c>
      <c r="R461" s="47"/>
      <c r="S461" s="36">
        <v>0</v>
      </c>
      <c r="T461" s="35"/>
      <c r="U461" s="34"/>
      <c r="V461" s="82">
        <v>0</v>
      </c>
      <c r="W461" s="55" t="s">
        <v>2689</v>
      </c>
      <c r="X461" s="55" t="s">
        <v>1899</v>
      </c>
      <c r="Y461" s="157">
        <v>0</v>
      </c>
      <c r="Z461" s="57" t="s">
        <v>1746</v>
      </c>
      <c r="AA461" s="55" t="s">
        <v>6987</v>
      </c>
      <c r="AB461" s="55">
        <v>44</v>
      </c>
      <c r="AC461" s="55" t="s">
        <v>2013</v>
      </c>
      <c r="AD461" s="89" t="s">
        <v>2605</v>
      </c>
      <c r="AE461" s="243">
        <v>17017</v>
      </c>
      <c r="AF461" s="157">
        <v>0</v>
      </c>
      <c r="AG461" s="89" t="s">
        <v>3916</v>
      </c>
      <c r="AH461" s="58" t="s">
        <v>7136</v>
      </c>
      <c r="AI461" s="58" t="s">
        <v>7137</v>
      </c>
      <c r="AJ461" s="59" t="s">
        <v>4382</v>
      </c>
      <c r="AK461" s="56">
        <v>25.962066666666665</v>
      </c>
      <c r="AL461" s="56">
        <v>-81.73715</v>
      </c>
      <c r="AM461" s="60">
        <v>-30.38999999971324</v>
      </c>
      <c r="AN461" s="60">
        <v>-10.931933416334385</v>
      </c>
      <c r="AO461" s="60">
        <v>32.296428102837304</v>
      </c>
    </row>
    <row r="462" spans="1:41" s="290" customFormat="1" ht="25.5" x14ac:dyDescent="0.2">
      <c r="A462" s="45" t="s">
        <v>11</v>
      </c>
      <c r="B462" s="42" t="s">
        <v>109</v>
      </c>
      <c r="C462" s="46"/>
      <c r="D462" s="35" t="s">
        <v>5482</v>
      </c>
      <c r="E462" s="34">
        <v>44994</v>
      </c>
      <c r="F462" s="347" t="s">
        <v>2877</v>
      </c>
      <c r="G462" s="347" t="s">
        <v>168</v>
      </c>
      <c r="H462" s="344">
        <v>25.961983333333333</v>
      </c>
      <c r="I462" s="344">
        <v>-81.737183333333334</v>
      </c>
      <c r="J462" s="56" t="s">
        <v>6481</v>
      </c>
      <c r="K462" s="56" t="s">
        <v>4832</v>
      </c>
      <c r="L462" s="49" t="s">
        <v>4457</v>
      </c>
      <c r="M462" s="117" t="s">
        <v>2836</v>
      </c>
      <c r="N462" s="35" t="s">
        <v>364</v>
      </c>
      <c r="O462" s="240" t="s">
        <v>5408</v>
      </c>
      <c r="P462" s="216" t="s">
        <v>1969</v>
      </c>
      <c r="Q462" s="443">
        <v>0</v>
      </c>
      <c r="R462" s="47"/>
      <c r="S462" s="36">
        <v>0</v>
      </c>
      <c r="T462" s="35"/>
      <c r="U462" s="34"/>
      <c r="V462" s="82">
        <v>0</v>
      </c>
      <c r="W462" s="55" t="s">
        <v>2689</v>
      </c>
      <c r="X462" s="55" t="s">
        <v>1899</v>
      </c>
      <c r="Y462" s="157">
        <v>0</v>
      </c>
      <c r="Z462" s="57" t="s">
        <v>1746</v>
      </c>
      <c r="AA462" s="55" t="s">
        <v>6987</v>
      </c>
      <c r="AB462" s="55">
        <v>44</v>
      </c>
      <c r="AC462" s="55" t="s">
        <v>2013</v>
      </c>
      <c r="AD462" s="89" t="s">
        <v>2605</v>
      </c>
      <c r="AE462" s="243">
        <v>17017</v>
      </c>
      <c r="AF462" s="157">
        <v>0</v>
      </c>
      <c r="AG462" s="89" t="s">
        <v>3916</v>
      </c>
      <c r="AH462" s="58" t="s">
        <v>7136</v>
      </c>
      <c r="AI462" s="58" t="s">
        <v>7137</v>
      </c>
      <c r="AJ462" s="59" t="s">
        <v>4382</v>
      </c>
      <c r="AK462" s="56">
        <v>25.962066666666665</v>
      </c>
      <c r="AL462" s="56">
        <v>-81.73715</v>
      </c>
      <c r="AM462" s="60">
        <v>-30.38999999971324</v>
      </c>
      <c r="AN462" s="60">
        <v>-10.931933416334385</v>
      </c>
      <c r="AO462" s="60">
        <v>32.296428102837304</v>
      </c>
    </row>
    <row r="463" spans="1:41" s="290" customFormat="1" x14ac:dyDescent="0.2">
      <c r="A463" s="45" t="s">
        <v>11</v>
      </c>
      <c r="B463" s="42" t="s">
        <v>109</v>
      </c>
      <c r="C463" s="46"/>
      <c r="D463" s="35" t="s">
        <v>5482</v>
      </c>
      <c r="E463" s="34">
        <v>45332</v>
      </c>
      <c r="F463" s="347" t="s">
        <v>167</v>
      </c>
      <c r="G463" s="347" t="s">
        <v>168</v>
      </c>
      <c r="H463" s="344">
        <v>25.962</v>
      </c>
      <c r="I463" s="344">
        <v>-81.737183333333334</v>
      </c>
      <c r="J463" s="56" t="s">
        <v>4828</v>
      </c>
      <c r="K463" s="56" t="s">
        <v>4832</v>
      </c>
      <c r="L463" s="49" t="s">
        <v>6087</v>
      </c>
      <c r="M463" s="117" t="s">
        <v>2836</v>
      </c>
      <c r="N463" s="35" t="s">
        <v>364</v>
      </c>
      <c r="O463" s="240" t="s">
        <v>5572</v>
      </c>
      <c r="P463" s="216" t="s">
        <v>5573</v>
      </c>
      <c r="Q463" s="443">
        <v>0</v>
      </c>
      <c r="R463" s="47"/>
      <c r="S463" s="36">
        <v>0</v>
      </c>
      <c r="T463" s="35"/>
      <c r="U463" s="34"/>
      <c r="V463" s="82">
        <v>0</v>
      </c>
      <c r="W463" s="55" t="s">
        <v>2689</v>
      </c>
      <c r="X463" s="55" t="s">
        <v>1899</v>
      </c>
      <c r="Y463" s="157">
        <v>0</v>
      </c>
      <c r="Z463" s="57" t="s">
        <v>1746</v>
      </c>
      <c r="AA463" s="55" t="s">
        <v>6987</v>
      </c>
      <c r="AB463" s="55">
        <v>44</v>
      </c>
      <c r="AC463" s="55" t="s">
        <v>2013</v>
      </c>
      <c r="AD463" s="89" t="s">
        <v>2605</v>
      </c>
      <c r="AE463" s="243">
        <v>17017</v>
      </c>
      <c r="AF463" s="157">
        <v>0</v>
      </c>
      <c r="AG463" s="89" t="s">
        <v>3916</v>
      </c>
      <c r="AH463" s="58" t="s">
        <v>7136</v>
      </c>
      <c r="AI463" s="58" t="s">
        <v>7137</v>
      </c>
      <c r="AJ463" s="59" t="s">
        <v>4382</v>
      </c>
      <c r="AK463" s="56">
        <v>25.962066666666665</v>
      </c>
      <c r="AL463" s="56">
        <v>-81.73715</v>
      </c>
      <c r="AM463" s="60">
        <v>-24.311999999511471</v>
      </c>
      <c r="AN463" s="60">
        <v>-10.931933416334385</v>
      </c>
      <c r="AO463" s="60">
        <v>26.656716080481743</v>
      </c>
    </row>
    <row r="464" spans="1:41" s="290" customFormat="1" x14ac:dyDescent="0.2">
      <c r="A464" s="45" t="s">
        <v>11</v>
      </c>
      <c r="B464" s="42" t="s">
        <v>109</v>
      </c>
      <c r="C464" s="46" t="s">
        <v>473</v>
      </c>
      <c r="D464" s="35" t="s">
        <v>5508</v>
      </c>
      <c r="E464" s="34">
        <v>46094</v>
      </c>
      <c r="F464" s="347" t="s">
        <v>167</v>
      </c>
      <c r="G464" s="347" t="s">
        <v>168</v>
      </c>
      <c r="H464" s="344">
        <v>25.962</v>
      </c>
      <c r="I464" s="344">
        <v>-81.737183333333334</v>
      </c>
      <c r="J464" s="56" t="s">
        <v>4828</v>
      </c>
      <c r="K464" s="56" t="s">
        <v>4832</v>
      </c>
      <c r="L464" s="49" t="s">
        <v>6086</v>
      </c>
      <c r="M464" s="117" t="s">
        <v>2836</v>
      </c>
      <c r="N464" s="35" t="s">
        <v>364</v>
      </c>
      <c r="O464" s="240" t="s">
        <v>6818</v>
      </c>
      <c r="P464" s="216" t="s">
        <v>1969</v>
      </c>
      <c r="Q464" s="443">
        <v>0</v>
      </c>
      <c r="R464" s="47"/>
      <c r="S464" s="36">
        <v>0</v>
      </c>
      <c r="T464" s="35"/>
      <c r="U464" s="34"/>
      <c r="V464" s="82">
        <v>0</v>
      </c>
      <c r="W464" s="55" t="s">
        <v>2689</v>
      </c>
      <c r="X464" s="55" t="s">
        <v>1899</v>
      </c>
      <c r="Y464" s="157">
        <v>0</v>
      </c>
      <c r="Z464" s="57" t="s">
        <v>1746</v>
      </c>
      <c r="AA464" s="55" t="s">
        <v>6987</v>
      </c>
      <c r="AB464" s="55">
        <v>44</v>
      </c>
      <c r="AC464" s="55" t="s">
        <v>2013</v>
      </c>
      <c r="AD464" s="89" t="s">
        <v>2605</v>
      </c>
      <c r="AE464" s="243">
        <v>17017</v>
      </c>
      <c r="AF464" s="157">
        <v>0</v>
      </c>
      <c r="AG464" s="89" t="s">
        <v>3916</v>
      </c>
      <c r="AH464" s="58" t="s">
        <v>7136</v>
      </c>
      <c r="AI464" s="58" t="s">
        <v>7137</v>
      </c>
      <c r="AJ464" s="59" t="s">
        <v>4382</v>
      </c>
      <c r="AK464" s="56">
        <v>25.962066666666665</v>
      </c>
      <c r="AL464" s="56">
        <v>-81.73715</v>
      </c>
      <c r="AM464" s="60">
        <v>-24.311999999511471</v>
      </c>
      <c r="AN464" s="60">
        <v>-10.931933416334385</v>
      </c>
      <c r="AO464" s="60">
        <v>26.656716080481743</v>
      </c>
    </row>
    <row r="465" spans="1:41" s="290" customFormat="1" x14ac:dyDescent="0.2">
      <c r="A465" s="45" t="s">
        <v>10</v>
      </c>
      <c r="B465" s="42" t="s">
        <v>110</v>
      </c>
      <c r="C465" s="46"/>
      <c r="D465" s="35" t="s">
        <v>1119</v>
      </c>
      <c r="E465" s="34">
        <v>38869</v>
      </c>
      <c r="F465" s="347" t="s">
        <v>171</v>
      </c>
      <c r="G465" s="347" t="s">
        <v>172</v>
      </c>
      <c r="H465" s="373">
        <v>25.961633333333332</v>
      </c>
      <c r="I465" s="373">
        <v>-81.737766666666673</v>
      </c>
      <c r="J465" s="312" t="s">
        <v>6127</v>
      </c>
      <c r="K465" s="312" t="s">
        <v>4833</v>
      </c>
      <c r="L465" s="49" t="s">
        <v>1746</v>
      </c>
      <c r="M465" s="117"/>
      <c r="N465" s="35" t="s">
        <v>364</v>
      </c>
      <c r="O465" s="203" t="s">
        <v>1969</v>
      </c>
      <c r="P465" s="216" t="s">
        <v>1969</v>
      </c>
      <c r="Q465" s="443">
        <v>0</v>
      </c>
      <c r="R465" s="47"/>
      <c r="S465" s="36">
        <v>0</v>
      </c>
      <c r="T465" s="35"/>
      <c r="U465" s="34"/>
      <c r="V465" s="305">
        <v>0</v>
      </c>
      <c r="W465" s="42" t="s">
        <v>2689</v>
      </c>
      <c r="X465" s="42" t="s">
        <v>1899</v>
      </c>
      <c r="Y465" s="306">
        <v>0</v>
      </c>
      <c r="Z465" s="307" t="s">
        <v>3903</v>
      </c>
      <c r="AA465" s="42" t="s">
        <v>3904</v>
      </c>
      <c r="AB465" s="42">
        <v>45</v>
      </c>
      <c r="AC465" s="42" t="s">
        <v>2013</v>
      </c>
      <c r="AD465" s="308" t="s">
        <v>2605</v>
      </c>
      <c r="AE465" s="309">
        <v>17018</v>
      </c>
      <c r="AF465" s="306">
        <v>0</v>
      </c>
      <c r="AG465" s="308" t="s">
        <v>3916</v>
      </c>
      <c r="AH465" s="310" t="s">
        <v>3903</v>
      </c>
      <c r="AI465" s="310" t="s">
        <v>3903</v>
      </c>
      <c r="AJ465" s="311" t="s">
        <v>3903</v>
      </c>
      <c r="AK465" s="312" t="s">
        <v>3903</v>
      </c>
      <c r="AL465" s="312" t="s">
        <v>3903</v>
      </c>
      <c r="AM465" s="313" t="s">
        <v>3903</v>
      </c>
      <c r="AN465" s="313" t="s">
        <v>3903</v>
      </c>
      <c r="AO465" s="313" t="s">
        <v>3903</v>
      </c>
    </row>
    <row r="466" spans="1:41" s="290" customFormat="1" x14ac:dyDescent="0.2">
      <c r="A466" s="45" t="s">
        <v>10</v>
      </c>
      <c r="B466" s="42" t="s">
        <v>110</v>
      </c>
      <c r="C466" s="46"/>
      <c r="D466" s="35" t="s">
        <v>424</v>
      </c>
      <c r="E466" s="34">
        <v>42471</v>
      </c>
      <c r="F466" s="347" t="s">
        <v>517</v>
      </c>
      <c r="G466" s="347" t="s">
        <v>518</v>
      </c>
      <c r="H466" s="373">
        <v>25.961600000000001</v>
      </c>
      <c r="I466" s="373">
        <v>-81.737733333333338</v>
      </c>
      <c r="J466" s="312" t="s">
        <v>6482</v>
      </c>
      <c r="K466" s="312" t="s">
        <v>6483</v>
      </c>
      <c r="L466" s="49" t="s">
        <v>1746</v>
      </c>
      <c r="M466" s="117"/>
      <c r="N466" s="35" t="s">
        <v>364</v>
      </c>
      <c r="O466" s="203" t="s">
        <v>1969</v>
      </c>
      <c r="P466" s="216" t="s">
        <v>1969</v>
      </c>
      <c r="Q466" s="443">
        <v>0</v>
      </c>
      <c r="R466" s="47"/>
      <c r="S466" s="36">
        <v>0</v>
      </c>
      <c r="T466" s="35"/>
      <c r="U466" s="34"/>
      <c r="V466" s="305">
        <v>0</v>
      </c>
      <c r="W466" s="42" t="s">
        <v>2689</v>
      </c>
      <c r="X466" s="42" t="s">
        <v>1899</v>
      </c>
      <c r="Y466" s="306">
        <v>0</v>
      </c>
      <c r="Z466" s="307" t="s">
        <v>3903</v>
      </c>
      <c r="AA466" s="42" t="s">
        <v>3904</v>
      </c>
      <c r="AB466" s="42">
        <v>45</v>
      </c>
      <c r="AC466" s="42" t="s">
        <v>2013</v>
      </c>
      <c r="AD466" s="308" t="s">
        <v>2605</v>
      </c>
      <c r="AE466" s="309">
        <v>17018</v>
      </c>
      <c r="AF466" s="306">
        <v>0</v>
      </c>
      <c r="AG466" s="308" t="s">
        <v>3917</v>
      </c>
      <c r="AH466" s="310" t="s">
        <v>3903</v>
      </c>
      <c r="AI466" s="310" t="s">
        <v>3903</v>
      </c>
      <c r="AJ466" s="311" t="s">
        <v>3903</v>
      </c>
      <c r="AK466" s="312" t="s">
        <v>3903</v>
      </c>
      <c r="AL466" s="312" t="s">
        <v>3903</v>
      </c>
      <c r="AM466" s="313" t="s">
        <v>3903</v>
      </c>
      <c r="AN466" s="313" t="s">
        <v>3903</v>
      </c>
      <c r="AO466" s="313" t="s">
        <v>3903</v>
      </c>
    </row>
    <row r="467" spans="1:41" s="290" customFormat="1" x14ac:dyDescent="0.2">
      <c r="A467" s="45" t="s">
        <v>10</v>
      </c>
      <c r="B467" s="42" t="s">
        <v>110</v>
      </c>
      <c r="C467" s="46"/>
      <c r="D467" s="35" t="s">
        <v>424</v>
      </c>
      <c r="E467" s="34">
        <v>42750</v>
      </c>
      <c r="F467" s="347" t="s">
        <v>517</v>
      </c>
      <c r="G467" s="347" t="s">
        <v>518</v>
      </c>
      <c r="H467" s="373">
        <v>25.961600000000001</v>
      </c>
      <c r="I467" s="373">
        <v>-81.737733333333338</v>
      </c>
      <c r="J467" s="312" t="s">
        <v>6482</v>
      </c>
      <c r="K467" s="312" t="s">
        <v>6483</v>
      </c>
      <c r="L467" s="49" t="s">
        <v>1790</v>
      </c>
      <c r="M467" s="120"/>
      <c r="N467" s="35" t="s">
        <v>364</v>
      </c>
      <c r="O467" s="203"/>
      <c r="P467" s="216">
        <v>0</v>
      </c>
      <c r="Q467" s="443">
        <v>0</v>
      </c>
      <c r="R467" s="47"/>
      <c r="S467" s="36">
        <v>0</v>
      </c>
      <c r="T467" s="35"/>
      <c r="U467" s="34"/>
      <c r="V467" s="305">
        <v>0</v>
      </c>
      <c r="W467" s="42" t="s">
        <v>2689</v>
      </c>
      <c r="X467" s="42" t="s">
        <v>1899</v>
      </c>
      <c r="Y467" s="306">
        <v>0</v>
      </c>
      <c r="Z467" s="307" t="s">
        <v>3903</v>
      </c>
      <c r="AA467" s="42" t="s">
        <v>3904</v>
      </c>
      <c r="AB467" s="42">
        <v>45</v>
      </c>
      <c r="AC467" s="42" t="s">
        <v>2013</v>
      </c>
      <c r="AD467" s="308" t="s">
        <v>2605</v>
      </c>
      <c r="AE467" s="309">
        <v>17018</v>
      </c>
      <c r="AF467" s="306">
        <v>0</v>
      </c>
      <c r="AG467" s="308" t="s">
        <v>3917</v>
      </c>
      <c r="AH467" s="310" t="s">
        <v>3903</v>
      </c>
      <c r="AI467" s="310" t="s">
        <v>3903</v>
      </c>
      <c r="AJ467" s="311" t="s">
        <v>3903</v>
      </c>
      <c r="AK467" s="312" t="s">
        <v>3903</v>
      </c>
      <c r="AL467" s="312" t="s">
        <v>3903</v>
      </c>
      <c r="AM467" s="313" t="s">
        <v>3903</v>
      </c>
      <c r="AN467" s="313" t="s">
        <v>3903</v>
      </c>
      <c r="AO467" s="313" t="s">
        <v>3903</v>
      </c>
    </row>
    <row r="468" spans="1:41" s="290" customFormat="1" x14ac:dyDescent="0.2">
      <c r="A468" s="45" t="s">
        <v>10</v>
      </c>
      <c r="B468" s="42" t="s">
        <v>110</v>
      </c>
      <c r="C468" s="46"/>
      <c r="D468" s="35" t="s">
        <v>424</v>
      </c>
      <c r="E468" s="34">
        <v>43124</v>
      </c>
      <c r="F468" s="347" t="s">
        <v>517</v>
      </c>
      <c r="G468" s="347" t="s">
        <v>518</v>
      </c>
      <c r="H468" s="373">
        <v>25.961600000000001</v>
      </c>
      <c r="I468" s="373">
        <v>-81.737733333333338</v>
      </c>
      <c r="J468" s="312" t="s">
        <v>6482</v>
      </c>
      <c r="K468" s="312" t="s">
        <v>6483</v>
      </c>
      <c r="L468" s="49" t="s">
        <v>1982</v>
      </c>
      <c r="M468" s="120"/>
      <c r="N468" s="35" t="s">
        <v>364</v>
      </c>
      <c r="O468" s="203" t="s">
        <v>1969</v>
      </c>
      <c r="P468" s="216" t="s">
        <v>1969</v>
      </c>
      <c r="Q468" s="443">
        <v>0</v>
      </c>
      <c r="R468" s="47"/>
      <c r="S468" s="36">
        <v>0</v>
      </c>
      <c r="T468" s="35"/>
      <c r="U468" s="34"/>
      <c r="V468" s="305">
        <v>0</v>
      </c>
      <c r="W468" s="42" t="s">
        <v>2689</v>
      </c>
      <c r="X468" s="42" t="s">
        <v>1899</v>
      </c>
      <c r="Y468" s="306">
        <v>0</v>
      </c>
      <c r="Z468" s="307" t="s">
        <v>3903</v>
      </c>
      <c r="AA468" s="42" t="s">
        <v>3904</v>
      </c>
      <c r="AB468" s="42">
        <v>45</v>
      </c>
      <c r="AC468" s="42" t="s">
        <v>2013</v>
      </c>
      <c r="AD468" s="308" t="s">
        <v>2605</v>
      </c>
      <c r="AE468" s="309">
        <v>17018</v>
      </c>
      <c r="AF468" s="306">
        <v>0</v>
      </c>
      <c r="AG468" s="308" t="s">
        <v>3917</v>
      </c>
      <c r="AH468" s="310" t="s">
        <v>3903</v>
      </c>
      <c r="AI468" s="310" t="s">
        <v>3903</v>
      </c>
      <c r="AJ468" s="311" t="s">
        <v>3903</v>
      </c>
      <c r="AK468" s="312" t="s">
        <v>3903</v>
      </c>
      <c r="AL468" s="312" t="s">
        <v>3903</v>
      </c>
      <c r="AM468" s="313" t="s">
        <v>3903</v>
      </c>
      <c r="AN468" s="313" t="s">
        <v>3903</v>
      </c>
      <c r="AO468" s="313" t="s">
        <v>3903</v>
      </c>
    </row>
    <row r="469" spans="1:41" s="290" customFormat="1" x14ac:dyDescent="0.2">
      <c r="A469" s="45" t="s">
        <v>10</v>
      </c>
      <c r="B469" s="42" t="s">
        <v>110</v>
      </c>
      <c r="C469" s="46"/>
      <c r="D469" s="35" t="s">
        <v>424</v>
      </c>
      <c r="E469" s="34">
        <v>43441</v>
      </c>
      <c r="F469" s="347" t="s">
        <v>517</v>
      </c>
      <c r="G469" s="347" t="s">
        <v>172</v>
      </c>
      <c r="H469" s="373">
        <v>25.961600000000001</v>
      </c>
      <c r="I469" s="373">
        <v>-81.737766666666673</v>
      </c>
      <c r="J469" s="312" t="s">
        <v>6482</v>
      </c>
      <c r="K469" s="312" t="s">
        <v>4833</v>
      </c>
      <c r="L469" s="49" t="s">
        <v>2397</v>
      </c>
      <c r="M469" s="117" t="s">
        <v>2836</v>
      </c>
      <c r="N469" s="35" t="s">
        <v>364</v>
      </c>
      <c r="O469" s="203" t="s">
        <v>1969</v>
      </c>
      <c r="P469" s="216" t="s">
        <v>1969</v>
      </c>
      <c r="Q469" s="443">
        <v>0</v>
      </c>
      <c r="R469" s="47"/>
      <c r="S469" s="36">
        <v>0</v>
      </c>
      <c r="T469" s="35"/>
      <c r="U469" s="34"/>
      <c r="V469" s="305">
        <v>0</v>
      </c>
      <c r="W469" s="42" t="s">
        <v>2689</v>
      </c>
      <c r="X469" s="42" t="s">
        <v>1899</v>
      </c>
      <c r="Y469" s="306">
        <v>0</v>
      </c>
      <c r="Z469" s="307" t="s">
        <v>3903</v>
      </c>
      <c r="AA469" s="42" t="s">
        <v>3904</v>
      </c>
      <c r="AB469" s="42">
        <v>45</v>
      </c>
      <c r="AC469" s="42" t="s">
        <v>2013</v>
      </c>
      <c r="AD469" s="308" t="s">
        <v>2605</v>
      </c>
      <c r="AE469" s="309">
        <v>17018</v>
      </c>
      <c r="AF469" s="306">
        <v>0</v>
      </c>
      <c r="AG469" s="308" t="s">
        <v>3917</v>
      </c>
      <c r="AH469" s="310" t="s">
        <v>3903</v>
      </c>
      <c r="AI469" s="310" t="s">
        <v>3903</v>
      </c>
      <c r="AJ469" s="311" t="s">
        <v>3903</v>
      </c>
      <c r="AK469" s="312" t="s">
        <v>3903</v>
      </c>
      <c r="AL469" s="312" t="s">
        <v>3903</v>
      </c>
      <c r="AM469" s="313" t="s">
        <v>3903</v>
      </c>
      <c r="AN469" s="313" t="s">
        <v>3903</v>
      </c>
      <c r="AO469" s="313" t="s">
        <v>3903</v>
      </c>
    </row>
    <row r="470" spans="1:41" s="290" customFormat="1" ht="25.5" x14ac:dyDescent="0.2">
      <c r="A470" s="45" t="s">
        <v>10</v>
      </c>
      <c r="B470" s="42" t="s">
        <v>110</v>
      </c>
      <c r="C470" s="46"/>
      <c r="D470" s="35" t="s">
        <v>2869</v>
      </c>
      <c r="E470" s="34">
        <v>43873</v>
      </c>
      <c r="F470" s="347" t="s">
        <v>517</v>
      </c>
      <c r="G470" s="347" t="s">
        <v>172</v>
      </c>
      <c r="H470" s="373">
        <v>25.961600000000001</v>
      </c>
      <c r="I470" s="373">
        <v>-81.737766666666673</v>
      </c>
      <c r="J470" s="312" t="s">
        <v>6482</v>
      </c>
      <c r="K470" s="312" t="s">
        <v>4833</v>
      </c>
      <c r="L470" s="49" t="s">
        <v>2878</v>
      </c>
      <c r="M470" s="117" t="s">
        <v>2836</v>
      </c>
      <c r="N470" s="35" t="s">
        <v>364</v>
      </c>
      <c r="O470" s="203" t="s">
        <v>1969</v>
      </c>
      <c r="P470" s="216" t="s">
        <v>1969</v>
      </c>
      <c r="Q470" s="443">
        <v>0</v>
      </c>
      <c r="R470" s="47"/>
      <c r="S470" s="36">
        <v>0</v>
      </c>
      <c r="T470" s="35"/>
      <c r="U470" s="34"/>
      <c r="V470" s="305">
        <v>0</v>
      </c>
      <c r="W470" s="42" t="s">
        <v>2689</v>
      </c>
      <c r="X470" s="42" t="s">
        <v>1899</v>
      </c>
      <c r="Y470" s="306">
        <v>0</v>
      </c>
      <c r="Z470" s="307" t="s">
        <v>3903</v>
      </c>
      <c r="AA470" s="42" t="s">
        <v>3904</v>
      </c>
      <c r="AB470" s="42">
        <v>45</v>
      </c>
      <c r="AC470" s="42" t="s">
        <v>2013</v>
      </c>
      <c r="AD470" s="308" t="s">
        <v>2605</v>
      </c>
      <c r="AE470" s="309">
        <v>17018</v>
      </c>
      <c r="AF470" s="306">
        <v>0</v>
      </c>
      <c r="AG470" s="308" t="s">
        <v>3917</v>
      </c>
      <c r="AH470" s="310" t="s">
        <v>3903</v>
      </c>
      <c r="AI470" s="310" t="s">
        <v>3903</v>
      </c>
      <c r="AJ470" s="311" t="s">
        <v>3903</v>
      </c>
      <c r="AK470" s="312" t="s">
        <v>3903</v>
      </c>
      <c r="AL470" s="312" t="s">
        <v>3903</v>
      </c>
      <c r="AM470" s="313" t="s">
        <v>3903</v>
      </c>
      <c r="AN470" s="313" t="s">
        <v>3903</v>
      </c>
      <c r="AO470" s="313" t="s">
        <v>3903</v>
      </c>
    </row>
    <row r="471" spans="1:41" s="290" customFormat="1" x14ac:dyDescent="0.2">
      <c r="A471" s="45" t="s">
        <v>10</v>
      </c>
      <c r="B471" s="42" t="s">
        <v>110</v>
      </c>
      <c r="C471" s="46"/>
      <c r="D471" s="35" t="s">
        <v>2869</v>
      </c>
      <c r="E471" s="34">
        <v>44219</v>
      </c>
      <c r="F471" s="347" t="s">
        <v>517</v>
      </c>
      <c r="G471" s="347" t="s">
        <v>172</v>
      </c>
      <c r="H471" s="373">
        <v>25.961600000000001</v>
      </c>
      <c r="I471" s="373">
        <v>-81.737766666666673</v>
      </c>
      <c r="J471" s="312" t="s">
        <v>6482</v>
      </c>
      <c r="K471" s="312" t="s">
        <v>4833</v>
      </c>
      <c r="L471" s="49" t="s">
        <v>2068</v>
      </c>
      <c r="M471" s="117" t="s">
        <v>2836</v>
      </c>
      <c r="N471" s="35" t="s">
        <v>364</v>
      </c>
      <c r="O471" s="240" t="s">
        <v>3339</v>
      </c>
      <c r="P471" s="216">
        <v>0</v>
      </c>
      <c r="Q471" s="443">
        <v>0</v>
      </c>
      <c r="R471" s="47"/>
      <c r="S471" s="36">
        <v>0</v>
      </c>
      <c r="T471" s="35"/>
      <c r="U471" s="34"/>
      <c r="V471" s="305">
        <v>0</v>
      </c>
      <c r="W471" s="42" t="s">
        <v>2689</v>
      </c>
      <c r="X471" s="42" t="s">
        <v>1899</v>
      </c>
      <c r="Y471" s="306">
        <v>0</v>
      </c>
      <c r="Z471" s="307" t="s">
        <v>3903</v>
      </c>
      <c r="AA471" s="42" t="s">
        <v>3904</v>
      </c>
      <c r="AB471" s="42">
        <v>45</v>
      </c>
      <c r="AC471" s="42" t="s">
        <v>2013</v>
      </c>
      <c r="AD471" s="308" t="s">
        <v>2605</v>
      </c>
      <c r="AE471" s="309">
        <v>17018</v>
      </c>
      <c r="AF471" s="306">
        <v>0</v>
      </c>
      <c r="AG471" s="308" t="s">
        <v>3917</v>
      </c>
      <c r="AH471" s="310" t="s">
        <v>3903</v>
      </c>
      <c r="AI471" s="310" t="s">
        <v>3903</v>
      </c>
      <c r="AJ471" s="311" t="s">
        <v>3903</v>
      </c>
      <c r="AK471" s="312" t="s">
        <v>3903</v>
      </c>
      <c r="AL471" s="312" t="s">
        <v>3903</v>
      </c>
      <c r="AM471" s="313" t="s">
        <v>3903</v>
      </c>
      <c r="AN471" s="313" t="s">
        <v>3903</v>
      </c>
      <c r="AO471" s="313" t="s">
        <v>3903</v>
      </c>
    </row>
    <row r="472" spans="1:41" s="290" customFormat="1" x14ac:dyDescent="0.2">
      <c r="A472" s="45" t="s">
        <v>10</v>
      </c>
      <c r="B472" s="42" t="s">
        <v>110</v>
      </c>
      <c r="C472" s="46"/>
      <c r="D472" s="35" t="s">
        <v>2869</v>
      </c>
      <c r="E472" s="34">
        <v>44604</v>
      </c>
      <c r="F472" s="347" t="s">
        <v>4135</v>
      </c>
      <c r="G472" s="347" t="s">
        <v>172</v>
      </c>
      <c r="H472" s="344">
        <v>25.961583333333333</v>
      </c>
      <c r="I472" s="344">
        <v>-81.737766666666673</v>
      </c>
      <c r="J472" s="56" t="s">
        <v>8718</v>
      </c>
      <c r="K472" s="56" t="s">
        <v>4833</v>
      </c>
      <c r="L472" s="49" t="s">
        <v>4458</v>
      </c>
      <c r="M472" s="117" t="s">
        <v>2836</v>
      </c>
      <c r="N472" s="35" t="s">
        <v>364</v>
      </c>
      <c r="O472" s="240" t="s">
        <v>4136</v>
      </c>
      <c r="P472" s="216" t="s">
        <v>4137</v>
      </c>
      <c r="Q472" s="443">
        <v>0</v>
      </c>
      <c r="R472" s="47"/>
      <c r="S472" s="36">
        <v>0</v>
      </c>
      <c r="T472" s="35"/>
      <c r="U472" s="34"/>
      <c r="V472" s="82">
        <v>0</v>
      </c>
      <c r="W472" s="55" t="s">
        <v>2689</v>
      </c>
      <c r="X472" s="55" t="s">
        <v>1899</v>
      </c>
      <c r="Y472" s="157">
        <v>0</v>
      </c>
      <c r="Z472" s="57" t="s">
        <v>1746</v>
      </c>
      <c r="AA472" s="55" t="s">
        <v>6987</v>
      </c>
      <c r="AB472" s="55">
        <v>45</v>
      </c>
      <c r="AC472" s="55" t="s">
        <v>2013</v>
      </c>
      <c r="AD472" s="89" t="s">
        <v>2605</v>
      </c>
      <c r="AE472" s="243">
        <v>17018</v>
      </c>
      <c r="AF472" s="157">
        <v>0</v>
      </c>
      <c r="AG472" s="89" t="s">
        <v>3917</v>
      </c>
      <c r="AH472" s="58" t="s">
        <v>7138</v>
      </c>
      <c r="AI472" s="58" t="s">
        <v>7139</v>
      </c>
      <c r="AJ472" s="59" t="s">
        <v>4385</v>
      </c>
      <c r="AK472" s="56">
        <v>25.961683333333333</v>
      </c>
      <c r="AL472" s="56">
        <v>-81.737799999999993</v>
      </c>
      <c r="AM472" s="60">
        <v>-36.467999999915008</v>
      </c>
      <c r="AN472" s="60">
        <v>10.931933411673821</v>
      </c>
      <c r="AO472" s="60">
        <v>38.071277784060143</v>
      </c>
    </row>
    <row r="473" spans="1:41" s="290" customFormat="1" ht="25.5" x14ac:dyDescent="0.2">
      <c r="A473" s="45" t="s">
        <v>10</v>
      </c>
      <c r="B473" s="42" t="s">
        <v>110</v>
      </c>
      <c r="C473" s="46"/>
      <c r="D473" s="35" t="s">
        <v>5482</v>
      </c>
      <c r="E473" s="34">
        <v>44994</v>
      </c>
      <c r="F473" s="347" t="s">
        <v>4135</v>
      </c>
      <c r="G473" s="347" t="s">
        <v>172</v>
      </c>
      <c r="H473" s="344">
        <v>25.961583333333333</v>
      </c>
      <c r="I473" s="344">
        <v>-81.737766666666673</v>
      </c>
      <c r="J473" s="56" t="s">
        <v>8718</v>
      </c>
      <c r="K473" s="56" t="s">
        <v>4833</v>
      </c>
      <c r="L473" s="49" t="s">
        <v>5409</v>
      </c>
      <c r="M473" s="117" t="s">
        <v>2836</v>
      </c>
      <c r="N473" s="35" t="s">
        <v>364</v>
      </c>
      <c r="O473" s="240" t="s">
        <v>5410</v>
      </c>
      <c r="P473" s="216" t="s">
        <v>1969</v>
      </c>
      <c r="Q473" s="443">
        <v>0</v>
      </c>
      <c r="R473" s="47"/>
      <c r="S473" s="36">
        <v>0</v>
      </c>
      <c r="T473" s="35"/>
      <c r="U473" s="34"/>
      <c r="V473" s="82">
        <v>0</v>
      </c>
      <c r="W473" s="55" t="s">
        <v>2689</v>
      </c>
      <c r="X473" s="55" t="s">
        <v>1899</v>
      </c>
      <c r="Y473" s="157">
        <v>0</v>
      </c>
      <c r="Z473" s="57" t="s">
        <v>1746</v>
      </c>
      <c r="AA473" s="55" t="s">
        <v>6987</v>
      </c>
      <c r="AB473" s="55">
        <v>45</v>
      </c>
      <c r="AC473" s="55" t="s">
        <v>2013</v>
      </c>
      <c r="AD473" s="89" t="s">
        <v>2605</v>
      </c>
      <c r="AE473" s="243">
        <v>17018</v>
      </c>
      <c r="AF473" s="157">
        <v>0</v>
      </c>
      <c r="AG473" s="89" t="s">
        <v>3917</v>
      </c>
      <c r="AH473" s="58" t="s">
        <v>7138</v>
      </c>
      <c r="AI473" s="58" t="s">
        <v>7139</v>
      </c>
      <c r="AJ473" s="59" t="s">
        <v>4385</v>
      </c>
      <c r="AK473" s="56">
        <v>25.961683333333333</v>
      </c>
      <c r="AL473" s="56">
        <v>-81.737799999999993</v>
      </c>
      <c r="AM473" s="60">
        <v>-36.467999999915008</v>
      </c>
      <c r="AN473" s="60">
        <v>10.931933411673821</v>
      </c>
      <c r="AO473" s="60">
        <v>38.071277784060143</v>
      </c>
    </row>
    <row r="474" spans="1:41" s="290" customFormat="1" ht="25.5" x14ac:dyDescent="0.2">
      <c r="A474" s="45" t="s">
        <v>10</v>
      </c>
      <c r="B474" s="42" t="s">
        <v>110</v>
      </c>
      <c r="C474" s="46"/>
      <c r="D474" s="35" t="s">
        <v>5482</v>
      </c>
      <c r="E474" s="34">
        <v>45332</v>
      </c>
      <c r="F474" s="347" t="s">
        <v>4135</v>
      </c>
      <c r="G474" s="347" t="s">
        <v>172</v>
      </c>
      <c r="H474" s="344">
        <v>25.961583333333333</v>
      </c>
      <c r="I474" s="344">
        <v>-81.737766666666673</v>
      </c>
      <c r="J474" s="56" t="s">
        <v>8718</v>
      </c>
      <c r="K474" s="56" t="s">
        <v>4833</v>
      </c>
      <c r="L474" s="49" t="s">
        <v>5574</v>
      </c>
      <c r="M474" s="117" t="s">
        <v>2836</v>
      </c>
      <c r="N474" s="35" t="s">
        <v>387</v>
      </c>
      <c r="O474" s="240" t="s">
        <v>5575</v>
      </c>
      <c r="P474" s="216" t="s">
        <v>5576</v>
      </c>
      <c r="Q474" s="443">
        <v>0</v>
      </c>
      <c r="R474" s="47"/>
      <c r="S474" s="36">
        <v>0</v>
      </c>
      <c r="T474" s="35" t="s">
        <v>3310</v>
      </c>
      <c r="U474" s="34"/>
      <c r="V474" s="82">
        <v>0</v>
      </c>
      <c r="W474" s="55" t="s">
        <v>2689</v>
      </c>
      <c r="X474" s="55" t="s">
        <v>1899</v>
      </c>
      <c r="Y474" s="157" t="s">
        <v>387</v>
      </c>
      <c r="Z474" s="57" t="s">
        <v>1746</v>
      </c>
      <c r="AA474" s="55" t="s">
        <v>6982</v>
      </c>
      <c r="AB474" s="55">
        <v>45</v>
      </c>
      <c r="AC474" s="55" t="s">
        <v>2013</v>
      </c>
      <c r="AD474" s="89" t="s">
        <v>2605</v>
      </c>
      <c r="AE474" s="243">
        <v>17018</v>
      </c>
      <c r="AF474" s="157">
        <v>0</v>
      </c>
      <c r="AG474" s="89" t="s">
        <v>3917</v>
      </c>
      <c r="AH474" s="58" t="s">
        <v>7138</v>
      </c>
      <c r="AI474" s="58" t="s">
        <v>7139</v>
      </c>
      <c r="AJ474" s="59" t="s">
        <v>4385</v>
      </c>
      <c r="AK474" s="56">
        <v>25.961683333333333</v>
      </c>
      <c r="AL474" s="56">
        <v>-81.737799999999993</v>
      </c>
      <c r="AM474" s="60">
        <v>-36.467999999915008</v>
      </c>
      <c r="AN474" s="60">
        <v>10.931933411673821</v>
      </c>
      <c r="AO474" s="60">
        <v>38.071277784060143</v>
      </c>
    </row>
    <row r="475" spans="1:41" s="290" customFormat="1" ht="25.5" x14ac:dyDescent="0.2">
      <c r="A475" s="45" t="s">
        <v>10</v>
      </c>
      <c r="B475" s="42" t="s">
        <v>110</v>
      </c>
      <c r="C475" s="46"/>
      <c r="D475" s="35" t="s">
        <v>5508</v>
      </c>
      <c r="E475" s="34">
        <v>45730</v>
      </c>
      <c r="F475" s="347" t="s">
        <v>171</v>
      </c>
      <c r="G475" s="347" t="s">
        <v>172</v>
      </c>
      <c r="H475" s="344">
        <v>25.961633333333332</v>
      </c>
      <c r="I475" s="344">
        <v>-81.737766666666673</v>
      </c>
      <c r="J475" s="56" t="s">
        <v>6127</v>
      </c>
      <c r="K475" s="56" t="s">
        <v>4833</v>
      </c>
      <c r="L475" s="49" t="s">
        <v>6093</v>
      </c>
      <c r="M475" s="117" t="s">
        <v>2836</v>
      </c>
      <c r="N475" s="35" t="s">
        <v>387</v>
      </c>
      <c r="O475" s="240" t="s">
        <v>6170</v>
      </c>
      <c r="P475" s="216" t="s">
        <v>1969</v>
      </c>
      <c r="Q475" s="443">
        <v>0</v>
      </c>
      <c r="R475" s="47"/>
      <c r="S475" s="36">
        <v>0</v>
      </c>
      <c r="T475" s="35"/>
      <c r="U475" s="34"/>
      <c r="V475" s="82">
        <v>0</v>
      </c>
      <c r="W475" s="55" t="s">
        <v>2689</v>
      </c>
      <c r="X475" s="55" t="s">
        <v>1899</v>
      </c>
      <c r="Y475" s="157" t="s">
        <v>387</v>
      </c>
      <c r="Z475" s="57" t="s">
        <v>1746</v>
      </c>
      <c r="AA475" s="55" t="s">
        <v>6982</v>
      </c>
      <c r="AB475" s="55">
        <v>45</v>
      </c>
      <c r="AC475" s="55" t="s">
        <v>2013</v>
      </c>
      <c r="AD475" s="89" t="s">
        <v>2605</v>
      </c>
      <c r="AE475" s="243">
        <v>17018</v>
      </c>
      <c r="AF475" s="157">
        <v>0</v>
      </c>
      <c r="AG475" s="89" t="s">
        <v>3917</v>
      </c>
      <c r="AH475" s="58" t="s">
        <v>7138</v>
      </c>
      <c r="AI475" s="58" t="s">
        <v>7139</v>
      </c>
      <c r="AJ475" s="59" t="s">
        <v>4385</v>
      </c>
      <c r="AK475" s="56">
        <v>25.961683333333333</v>
      </c>
      <c r="AL475" s="56">
        <v>-81.737799999999993</v>
      </c>
      <c r="AM475" s="60">
        <v>-18.234000000605306</v>
      </c>
      <c r="AN475" s="60">
        <v>10.931933411673821</v>
      </c>
      <c r="AO475" s="60">
        <v>21.259960586495563</v>
      </c>
    </row>
    <row r="476" spans="1:41" s="290" customFormat="1" x14ac:dyDescent="0.2">
      <c r="A476" s="45" t="s">
        <v>10</v>
      </c>
      <c r="B476" s="42" t="s">
        <v>110</v>
      </c>
      <c r="C476" s="46" t="s">
        <v>473</v>
      </c>
      <c r="D476" s="35" t="s">
        <v>5508</v>
      </c>
      <c r="E476" s="34">
        <v>46094</v>
      </c>
      <c r="F476" s="347" t="s">
        <v>171</v>
      </c>
      <c r="G476" s="347" t="s">
        <v>172</v>
      </c>
      <c r="H476" s="344">
        <v>25.961633333333332</v>
      </c>
      <c r="I476" s="344">
        <v>-81.737766666666673</v>
      </c>
      <c r="J476" s="56" t="s">
        <v>6127</v>
      </c>
      <c r="K476" s="56" t="s">
        <v>4833</v>
      </c>
      <c r="L476" s="49" t="s">
        <v>6819</v>
      </c>
      <c r="M476" s="117" t="s">
        <v>2836</v>
      </c>
      <c r="N476" s="35" t="s">
        <v>387</v>
      </c>
      <c r="O476" s="240" t="s">
        <v>6820</v>
      </c>
      <c r="P476" s="216" t="s">
        <v>6005</v>
      </c>
      <c r="Q476" s="443">
        <v>0</v>
      </c>
      <c r="R476" s="47"/>
      <c r="S476" s="36">
        <v>0</v>
      </c>
      <c r="T476" s="35"/>
      <c r="U476" s="34"/>
      <c r="V476" s="82">
        <v>0</v>
      </c>
      <c r="W476" s="55" t="s">
        <v>2689</v>
      </c>
      <c r="X476" s="55" t="s">
        <v>1899</v>
      </c>
      <c r="Y476" s="157" t="s">
        <v>387</v>
      </c>
      <c r="Z476" s="57" t="s">
        <v>1746</v>
      </c>
      <c r="AA476" s="55" t="s">
        <v>6982</v>
      </c>
      <c r="AB476" s="55">
        <v>45</v>
      </c>
      <c r="AC476" s="55" t="s">
        <v>2013</v>
      </c>
      <c r="AD476" s="89" t="s">
        <v>2605</v>
      </c>
      <c r="AE476" s="243">
        <v>17018</v>
      </c>
      <c r="AF476" s="157">
        <v>0</v>
      </c>
      <c r="AG476" s="89" t="s">
        <v>3917</v>
      </c>
      <c r="AH476" s="58" t="s">
        <v>7138</v>
      </c>
      <c r="AI476" s="58" t="s">
        <v>7139</v>
      </c>
      <c r="AJ476" s="59" t="s">
        <v>4385</v>
      </c>
      <c r="AK476" s="56">
        <v>25.961683333333333</v>
      </c>
      <c r="AL476" s="56">
        <v>-81.737799999999993</v>
      </c>
      <c r="AM476" s="60">
        <v>-18.234000000605306</v>
      </c>
      <c r="AN476" s="60">
        <v>10.931933411673821</v>
      </c>
      <c r="AO476" s="60">
        <v>21.259960586495563</v>
      </c>
    </row>
    <row r="477" spans="1:41" s="290" customFormat="1" x14ac:dyDescent="0.2">
      <c r="A477" s="45" t="s">
        <v>9</v>
      </c>
      <c r="B477" s="42" t="s">
        <v>111</v>
      </c>
      <c r="C477" s="46"/>
      <c r="D477" s="35" t="s">
        <v>1119</v>
      </c>
      <c r="E477" s="34">
        <v>38869</v>
      </c>
      <c r="F477" s="347" t="s">
        <v>173</v>
      </c>
      <c r="G477" s="347" t="s">
        <v>174</v>
      </c>
      <c r="H477" s="373">
        <v>25.961216666666665</v>
      </c>
      <c r="I477" s="373">
        <v>-81.737366666666674</v>
      </c>
      <c r="J477" s="312" t="s">
        <v>6484</v>
      </c>
      <c r="K477" s="312" t="s">
        <v>6485</v>
      </c>
      <c r="L477" s="49" t="s">
        <v>1747</v>
      </c>
      <c r="M477" s="120"/>
      <c r="N477" s="35" t="s">
        <v>364</v>
      </c>
      <c r="O477" s="203" t="s">
        <v>1969</v>
      </c>
      <c r="P477" s="216" t="s">
        <v>1969</v>
      </c>
      <c r="Q477" s="443">
        <v>0</v>
      </c>
      <c r="R477" s="47"/>
      <c r="S477" s="36">
        <v>0</v>
      </c>
      <c r="T477" s="35"/>
      <c r="U477" s="34"/>
      <c r="V477" s="305">
        <v>0</v>
      </c>
      <c r="W477" s="42" t="s">
        <v>2689</v>
      </c>
      <c r="X477" s="42" t="s">
        <v>1899</v>
      </c>
      <c r="Y477" s="306">
        <v>0</v>
      </c>
      <c r="Z477" s="307" t="s">
        <v>3903</v>
      </c>
      <c r="AA477" s="42" t="s">
        <v>3904</v>
      </c>
      <c r="AB477" s="42">
        <v>46</v>
      </c>
      <c r="AC477" s="42" t="s">
        <v>2013</v>
      </c>
      <c r="AD477" s="308" t="s">
        <v>2605</v>
      </c>
      <c r="AE477" s="309">
        <v>17019</v>
      </c>
      <c r="AF477" s="306">
        <v>0</v>
      </c>
      <c r="AG477" s="308" t="s">
        <v>3918</v>
      </c>
      <c r="AH477" s="310" t="s">
        <v>3903</v>
      </c>
      <c r="AI477" s="310" t="s">
        <v>3903</v>
      </c>
      <c r="AJ477" s="311" t="s">
        <v>3903</v>
      </c>
      <c r="AK477" s="312" t="s">
        <v>3903</v>
      </c>
      <c r="AL477" s="312" t="s">
        <v>3903</v>
      </c>
      <c r="AM477" s="313" t="s">
        <v>3903</v>
      </c>
      <c r="AN477" s="313" t="s">
        <v>3903</v>
      </c>
      <c r="AO477" s="313" t="s">
        <v>3903</v>
      </c>
    </row>
    <row r="478" spans="1:41" s="290" customFormat="1" x14ac:dyDescent="0.2">
      <c r="A478" s="45" t="s">
        <v>9</v>
      </c>
      <c r="B478" s="42" t="s">
        <v>111</v>
      </c>
      <c r="C478" s="46"/>
      <c r="D478" s="35" t="s">
        <v>424</v>
      </c>
      <c r="E478" s="34">
        <v>42471</v>
      </c>
      <c r="F478" s="347" t="s">
        <v>519</v>
      </c>
      <c r="G478" s="347" t="s">
        <v>520</v>
      </c>
      <c r="H478" s="373">
        <v>25.961183333333334</v>
      </c>
      <c r="I478" s="373">
        <v>-81.737433333333328</v>
      </c>
      <c r="J478" s="312" t="s">
        <v>6486</v>
      </c>
      <c r="K478" s="312" t="s">
        <v>4834</v>
      </c>
      <c r="L478" s="49" t="s">
        <v>1746</v>
      </c>
      <c r="M478" s="117"/>
      <c r="N478" s="35" t="s">
        <v>364</v>
      </c>
      <c r="O478" s="203" t="s">
        <v>1969</v>
      </c>
      <c r="P478" s="216" t="s">
        <v>1969</v>
      </c>
      <c r="Q478" s="443">
        <v>0</v>
      </c>
      <c r="R478" s="47"/>
      <c r="S478" s="36">
        <v>0</v>
      </c>
      <c r="T478" s="35"/>
      <c r="U478" s="34"/>
      <c r="V478" s="305">
        <v>0</v>
      </c>
      <c r="W478" s="42" t="s">
        <v>2689</v>
      </c>
      <c r="X478" s="42" t="s">
        <v>1899</v>
      </c>
      <c r="Y478" s="306">
        <v>0</v>
      </c>
      <c r="Z478" s="307" t="s">
        <v>3903</v>
      </c>
      <c r="AA478" s="42" t="s">
        <v>3904</v>
      </c>
      <c r="AB478" s="42">
        <v>46</v>
      </c>
      <c r="AC478" s="42" t="s">
        <v>2013</v>
      </c>
      <c r="AD478" s="308" t="s">
        <v>2605</v>
      </c>
      <c r="AE478" s="309">
        <v>17019</v>
      </c>
      <c r="AF478" s="306">
        <v>0</v>
      </c>
      <c r="AG478" s="308" t="s">
        <v>3918</v>
      </c>
      <c r="AH478" s="310" t="s">
        <v>3903</v>
      </c>
      <c r="AI478" s="310" t="s">
        <v>3903</v>
      </c>
      <c r="AJ478" s="311" t="s">
        <v>3903</v>
      </c>
      <c r="AK478" s="312" t="s">
        <v>3903</v>
      </c>
      <c r="AL478" s="312" t="s">
        <v>3903</v>
      </c>
      <c r="AM478" s="313" t="s">
        <v>3903</v>
      </c>
      <c r="AN478" s="313" t="s">
        <v>3903</v>
      </c>
      <c r="AO478" s="313" t="s">
        <v>3903</v>
      </c>
    </row>
    <row r="479" spans="1:41" s="290" customFormat="1" x14ac:dyDescent="0.2">
      <c r="A479" s="45" t="s">
        <v>9</v>
      </c>
      <c r="B479" s="42" t="s">
        <v>111</v>
      </c>
      <c r="C479" s="46"/>
      <c r="D479" s="35" t="s">
        <v>424</v>
      </c>
      <c r="E479" s="34">
        <v>42750</v>
      </c>
      <c r="F479" s="347" t="s">
        <v>519</v>
      </c>
      <c r="G479" s="347" t="s">
        <v>520</v>
      </c>
      <c r="H479" s="373">
        <v>25.961183333333334</v>
      </c>
      <c r="I479" s="373">
        <v>-81.737433333333328</v>
      </c>
      <c r="J479" s="312" t="s">
        <v>6486</v>
      </c>
      <c r="K479" s="312" t="s">
        <v>4834</v>
      </c>
      <c r="L479" s="49" t="s">
        <v>539</v>
      </c>
      <c r="M479" s="120"/>
      <c r="N479" s="35" t="s">
        <v>364</v>
      </c>
      <c r="O479" s="203"/>
      <c r="P479" s="216">
        <v>0</v>
      </c>
      <c r="Q479" s="443">
        <v>0</v>
      </c>
      <c r="R479" s="47"/>
      <c r="S479" s="36">
        <v>0</v>
      </c>
      <c r="T479" s="35"/>
      <c r="U479" s="34"/>
      <c r="V479" s="305">
        <v>0</v>
      </c>
      <c r="W479" s="42" t="s">
        <v>2689</v>
      </c>
      <c r="X479" s="42" t="s">
        <v>1899</v>
      </c>
      <c r="Y479" s="306">
        <v>0</v>
      </c>
      <c r="Z479" s="307" t="s">
        <v>3903</v>
      </c>
      <c r="AA479" s="42" t="s">
        <v>3904</v>
      </c>
      <c r="AB479" s="42">
        <v>46</v>
      </c>
      <c r="AC479" s="42" t="s">
        <v>2013</v>
      </c>
      <c r="AD479" s="308" t="s">
        <v>2605</v>
      </c>
      <c r="AE479" s="309">
        <v>17019</v>
      </c>
      <c r="AF479" s="306">
        <v>0</v>
      </c>
      <c r="AG479" s="308" t="s">
        <v>3918</v>
      </c>
      <c r="AH479" s="310" t="s">
        <v>3903</v>
      </c>
      <c r="AI479" s="310" t="s">
        <v>3903</v>
      </c>
      <c r="AJ479" s="311" t="s">
        <v>3903</v>
      </c>
      <c r="AK479" s="312" t="s">
        <v>3903</v>
      </c>
      <c r="AL479" s="312" t="s">
        <v>3903</v>
      </c>
      <c r="AM479" s="313" t="s">
        <v>3903</v>
      </c>
      <c r="AN479" s="313" t="s">
        <v>3903</v>
      </c>
      <c r="AO479" s="313" t="s">
        <v>3903</v>
      </c>
    </row>
    <row r="480" spans="1:41" s="290" customFormat="1" x14ac:dyDescent="0.2">
      <c r="A480" s="45" t="s">
        <v>9</v>
      </c>
      <c r="B480" s="42" t="s">
        <v>111</v>
      </c>
      <c r="C480" s="46"/>
      <c r="D480" s="35" t="s">
        <v>424</v>
      </c>
      <c r="E480" s="34">
        <v>43124</v>
      </c>
      <c r="F480" s="347" t="s">
        <v>519</v>
      </c>
      <c r="G480" s="347" t="s">
        <v>1983</v>
      </c>
      <c r="H480" s="373">
        <v>25.961183333333334</v>
      </c>
      <c r="I480" s="373">
        <v>-81.737416666666661</v>
      </c>
      <c r="J480" s="312" t="s">
        <v>6486</v>
      </c>
      <c r="K480" s="312" t="s">
        <v>6487</v>
      </c>
      <c r="L480" s="49" t="s">
        <v>1978</v>
      </c>
      <c r="M480" s="120"/>
      <c r="N480" s="35" t="s">
        <v>364</v>
      </c>
      <c r="O480" s="203" t="s">
        <v>1969</v>
      </c>
      <c r="P480" s="216" t="s">
        <v>1969</v>
      </c>
      <c r="Q480" s="443">
        <v>0</v>
      </c>
      <c r="R480" s="47"/>
      <c r="S480" s="36">
        <v>0</v>
      </c>
      <c r="T480" s="35"/>
      <c r="U480" s="34"/>
      <c r="V480" s="305">
        <v>0</v>
      </c>
      <c r="W480" s="42" t="s">
        <v>2689</v>
      </c>
      <c r="X480" s="42" t="s">
        <v>1899</v>
      </c>
      <c r="Y480" s="306">
        <v>0</v>
      </c>
      <c r="Z480" s="307" t="s">
        <v>3903</v>
      </c>
      <c r="AA480" s="42" t="s">
        <v>3904</v>
      </c>
      <c r="AB480" s="42">
        <v>46</v>
      </c>
      <c r="AC480" s="42" t="s">
        <v>2013</v>
      </c>
      <c r="AD480" s="308" t="s">
        <v>2605</v>
      </c>
      <c r="AE480" s="309">
        <v>17019</v>
      </c>
      <c r="AF480" s="306">
        <v>0</v>
      </c>
      <c r="AG480" s="308" t="s">
        <v>3918</v>
      </c>
      <c r="AH480" s="310" t="s">
        <v>3903</v>
      </c>
      <c r="AI480" s="310" t="s">
        <v>3903</v>
      </c>
      <c r="AJ480" s="311" t="s">
        <v>3903</v>
      </c>
      <c r="AK480" s="312" t="s">
        <v>3903</v>
      </c>
      <c r="AL480" s="312" t="s">
        <v>3903</v>
      </c>
      <c r="AM480" s="313" t="s">
        <v>3903</v>
      </c>
      <c r="AN480" s="313" t="s">
        <v>3903</v>
      </c>
      <c r="AO480" s="313" t="s">
        <v>3903</v>
      </c>
    </row>
    <row r="481" spans="1:41" s="290" customFormat="1" x14ac:dyDescent="0.2">
      <c r="A481" s="45" t="s">
        <v>9</v>
      </c>
      <c r="B481" s="42" t="s">
        <v>111</v>
      </c>
      <c r="C481" s="46"/>
      <c r="D481" s="35" t="s">
        <v>424</v>
      </c>
      <c r="E481" s="34">
        <v>43441</v>
      </c>
      <c r="F481" s="347" t="s">
        <v>519</v>
      </c>
      <c r="G481" s="347" t="s">
        <v>520</v>
      </c>
      <c r="H481" s="373">
        <v>25.961183333333334</v>
      </c>
      <c r="I481" s="373">
        <v>-81.737433333333328</v>
      </c>
      <c r="J481" s="312" t="s">
        <v>6486</v>
      </c>
      <c r="K481" s="312" t="s">
        <v>4834</v>
      </c>
      <c r="L481" s="49" t="s">
        <v>2068</v>
      </c>
      <c r="M481" s="117" t="s">
        <v>2836</v>
      </c>
      <c r="N481" s="35" t="s">
        <v>364</v>
      </c>
      <c r="O481" s="203" t="s">
        <v>1969</v>
      </c>
      <c r="P481" s="216" t="s">
        <v>1969</v>
      </c>
      <c r="Q481" s="443">
        <v>0</v>
      </c>
      <c r="R481" s="47"/>
      <c r="S481" s="36">
        <v>0</v>
      </c>
      <c r="T481" s="35"/>
      <c r="U481" s="34"/>
      <c r="V481" s="305">
        <v>0</v>
      </c>
      <c r="W481" s="42" t="s">
        <v>2689</v>
      </c>
      <c r="X481" s="42" t="s">
        <v>1899</v>
      </c>
      <c r="Y481" s="306">
        <v>0</v>
      </c>
      <c r="Z481" s="307" t="s">
        <v>3903</v>
      </c>
      <c r="AA481" s="42" t="s">
        <v>3904</v>
      </c>
      <c r="AB481" s="42">
        <v>46</v>
      </c>
      <c r="AC481" s="42" t="s">
        <v>2013</v>
      </c>
      <c r="AD481" s="308" t="s">
        <v>2605</v>
      </c>
      <c r="AE481" s="309">
        <v>17019</v>
      </c>
      <c r="AF481" s="306">
        <v>0</v>
      </c>
      <c r="AG481" s="308" t="s">
        <v>3918</v>
      </c>
      <c r="AH481" s="310" t="s">
        <v>3903</v>
      </c>
      <c r="AI481" s="310" t="s">
        <v>3903</v>
      </c>
      <c r="AJ481" s="311" t="s">
        <v>3903</v>
      </c>
      <c r="AK481" s="312" t="s">
        <v>3903</v>
      </c>
      <c r="AL481" s="312" t="s">
        <v>3903</v>
      </c>
      <c r="AM481" s="313" t="s">
        <v>3903</v>
      </c>
      <c r="AN481" s="313" t="s">
        <v>3903</v>
      </c>
      <c r="AO481" s="313" t="s">
        <v>3903</v>
      </c>
    </row>
    <row r="482" spans="1:41" s="290" customFormat="1" x14ac:dyDescent="0.2">
      <c r="A482" s="45" t="s">
        <v>9</v>
      </c>
      <c r="B482" s="42" t="s">
        <v>111</v>
      </c>
      <c r="C482" s="46"/>
      <c r="D482" s="35" t="s">
        <v>2869</v>
      </c>
      <c r="E482" s="34">
        <v>43873</v>
      </c>
      <c r="F482" s="347" t="s">
        <v>519</v>
      </c>
      <c r="G482" s="347" t="s">
        <v>520</v>
      </c>
      <c r="H482" s="373">
        <v>25.961183333333334</v>
      </c>
      <c r="I482" s="373">
        <v>-81.737433333333328</v>
      </c>
      <c r="J482" s="312" t="s">
        <v>6486</v>
      </c>
      <c r="K482" s="312" t="s">
        <v>4834</v>
      </c>
      <c r="L482" s="49" t="s">
        <v>2068</v>
      </c>
      <c r="M482" s="117" t="s">
        <v>2836</v>
      </c>
      <c r="N482" s="35" t="s">
        <v>364</v>
      </c>
      <c r="O482" s="203" t="s">
        <v>1969</v>
      </c>
      <c r="P482" s="216" t="s">
        <v>1969</v>
      </c>
      <c r="Q482" s="443">
        <v>0</v>
      </c>
      <c r="R482" s="47"/>
      <c r="S482" s="36">
        <v>0</v>
      </c>
      <c r="T482" s="35"/>
      <c r="U482" s="34"/>
      <c r="V482" s="305">
        <v>0</v>
      </c>
      <c r="W482" s="42" t="s">
        <v>2689</v>
      </c>
      <c r="X482" s="42" t="s">
        <v>1899</v>
      </c>
      <c r="Y482" s="306">
        <v>0</v>
      </c>
      <c r="Z482" s="307" t="s">
        <v>3903</v>
      </c>
      <c r="AA482" s="42" t="s">
        <v>3904</v>
      </c>
      <c r="AB482" s="42">
        <v>46</v>
      </c>
      <c r="AC482" s="42" t="s">
        <v>2013</v>
      </c>
      <c r="AD482" s="308" t="s">
        <v>2605</v>
      </c>
      <c r="AE482" s="309">
        <v>17019</v>
      </c>
      <c r="AF482" s="306">
        <v>0</v>
      </c>
      <c r="AG482" s="308" t="s">
        <v>3918</v>
      </c>
      <c r="AH482" s="310" t="s">
        <v>3903</v>
      </c>
      <c r="AI482" s="310" t="s">
        <v>3903</v>
      </c>
      <c r="AJ482" s="311" t="s">
        <v>3903</v>
      </c>
      <c r="AK482" s="312" t="s">
        <v>3903</v>
      </c>
      <c r="AL482" s="312" t="s">
        <v>3903</v>
      </c>
      <c r="AM482" s="313" t="s">
        <v>3903</v>
      </c>
      <c r="AN482" s="313" t="s">
        <v>3903</v>
      </c>
      <c r="AO482" s="313" t="s">
        <v>3903</v>
      </c>
    </row>
    <row r="483" spans="1:41" s="290" customFormat="1" x14ac:dyDescent="0.2">
      <c r="A483" s="45" t="s">
        <v>9</v>
      </c>
      <c r="B483" s="42" t="s">
        <v>111</v>
      </c>
      <c r="C483" s="46"/>
      <c r="D483" s="35" t="s">
        <v>2869</v>
      </c>
      <c r="E483" s="34">
        <v>44219</v>
      </c>
      <c r="F483" s="347" t="s">
        <v>519</v>
      </c>
      <c r="G483" s="347" t="s">
        <v>520</v>
      </c>
      <c r="H483" s="373">
        <v>25.961183333333334</v>
      </c>
      <c r="I483" s="373">
        <v>-81.737433333333328</v>
      </c>
      <c r="J483" s="312" t="s">
        <v>6486</v>
      </c>
      <c r="K483" s="312" t="s">
        <v>4834</v>
      </c>
      <c r="L483" s="49" t="s">
        <v>2068</v>
      </c>
      <c r="M483" s="117" t="s">
        <v>2836</v>
      </c>
      <c r="N483" s="35" t="s">
        <v>364</v>
      </c>
      <c r="O483" s="240" t="s">
        <v>3340</v>
      </c>
      <c r="P483" s="216" t="s">
        <v>1969</v>
      </c>
      <c r="Q483" s="443">
        <v>0</v>
      </c>
      <c r="R483" s="47"/>
      <c r="S483" s="36">
        <v>0</v>
      </c>
      <c r="T483" s="35"/>
      <c r="U483" s="34"/>
      <c r="V483" s="305">
        <v>0</v>
      </c>
      <c r="W483" s="42" t="s">
        <v>2689</v>
      </c>
      <c r="X483" s="42" t="s">
        <v>1899</v>
      </c>
      <c r="Y483" s="306">
        <v>0</v>
      </c>
      <c r="Z483" s="307" t="s">
        <v>3903</v>
      </c>
      <c r="AA483" s="42" t="s">
        <v>3904</v>
      </c>
      <c r="AB483" s="42">
        <v>46</v>
      </c>
      <c r="AC483" s="42" t="s">
        <v>2013</v>
      </c>
      <c r="AD483" s="308" t="s">
        <v>2605</v>
      </c>
      <c r="AE483" s="309">
        <v>17019</v>
      </c>
      <c r="AF483" s="306">
        <v>0</v>
      </c>
      <c r="AG483" s="308" t="s">
        <v>3918</v>
      </c>
      <c r="AH483" s="310" t="s">
        <v>3903</v>
      </c>
      <c r="AI483" s="310" t="s">
        <v>3903</v>
      </c>
      <c r="AJ483" s="311" t="s">
        <v>3903</v>
      </c>
      <c r="AK483" s="312" t="s">
        <v>3903</v>
      </c>
      <c r="AL483" s="312" t="s">
        <v>3903</v>
      </c>
      <c r="AM483" s="313" t="s">
        <v>3903</v>
      </c>
      <c r="AN483" s="313" t="s">
        <v>3903</v>
      </c>
      <c r="AO483" s="313" t="s">
        <v>3903</v>
      </c>
    </row>
    <row r="484" spans="1:41" s="290" customFormat="1" x14ac:dyDescent="0.2">
      <c r="A484" s="45" t="s">
        <v>9</v>
      </c>
      <c r="B484" s="42" t="s">
        <v>111</v>
      </c>
      <c r="C484" s="46"/>
      <c r="D484" s="35" t="s">
        <v>2869</v>
      </c>
      <c r="E484" s="34">
        <v>44604</v>
      </c>
      <c r="F484" s="347" t="s">
        <v>4138</v>
      </c>
      <c r="G484" s="347" t="s">
        <v>520</v>
      </c>
      <c r="H484" s="344">
        <v>25.96115</v>
      </c>
      <c r="I484" s="344">
        <v>-81.737433333333328</v>
      </c>
      <c r="J484" s="56" t="s">
        <v>8719</v>
      </c>
      <c r="K484" s="56" t="s">
        <v>4834</v>
      </c>
      <c r="L484" s="49" t="s">
        <v>4458</v>
      </c>
      <c r="M484" s="117" t="s">
        <v>2836</v>
      </c>
      <c r="N484" s="35" t="s">
        <v>364</v>
      </c>
      <c r="O484" s="240" t="s">
        <v>4139</v>
      </c>
      <c r="P484" s="216" t="s">
        <v>1969</v>
      </c>
      <c r="Q484" s="443">
        <v>0</v>
      </c>
      <c r="R484" s="47"/>
      <c r="S484" s="36">
        <v>0</v>
      </c>
      <c r="T484" s="35"/>
      <c r="U484" s="34"/>
      <c r="V484" s="82">
        <v>0</v>
      </c>
      <c r="W484" s="55" t="s">
        <v>2689</v>
      </c>
      <c r="X484" s="55" t="s">
        <v>1899</v>
      </c>
      <c r="Y484" s="157">
        <v>0</v>
      </c>
      <c r="Z484" s="57" t="s">
        <v>1746</v>
      </c>
      <c r="AA484" s="55" t="s">
        <v>6987</v>
      </c>
      <c r="AB484" s="55">
        <v>46</v>
      </c>
      <c r="AC484" s="55" t="s">
        <v>2013</v>
      </c>
      <c r="AD484" s="89" t="s">
        <v>2605</v>
      </c>
      <c r="AE484" s="243">
        <v>17019</v>
      </c>
      <c r="AF484" s="157">
        <v>0</v>
      </c>
      <c r="AG484" s="89" t="s">
        <v>3918</v>
      </c>
      <c r="AH484" s="58" t="s">
        <v>7141</v>
      </c>
      <c r="AI484" s="58" t="s">
        <v>520</v>
      </c>
      <c r="AJ484" s="59" t="s">
        <v>4388</v>
      </c>
      <c r="AK484" s="56">
        <v>25.961283333333334</v>
      </c>
      <c r="AL484" s="56">
        <v>-81.737433333333328</v>
      </c>
      <c r="AM484" s="60">
        <v>-48.624000000318546</v>
      </c>
      <c r="AN484" s="60">
        <v>0</v>
      </c>
      <c r="AO484" s="60">
        <v>48.624000000318546</v>
      </c>
    </row>
    <row r="485" spans="1:41" s="290" customFormat="1" x14ac:dyDescent="0.2">
      <c r="A485" s="45" t="s">
        <v>9</v>
      </c>
      <c r="B485" s="42" t="s">
        <v>111</v>
      </c>
      <c r="C485" s="46"/>
      <c r="D485" s="35" t="s">
        <v>5482</v>
      </c>
      <c r="E485" s="34">
        <v>44994</v>
      </c>
      <c r="F485" s="347" t="s">
        <v>4138</v>
      </c>
      <c r="G485" s="347" t="s">
        <v>520</v>
      </c>
      <c r="H485" s="344">
        <v>25.96115</v>
      </c>
      <c r="I485" s="344">
        <v>-81.737433333333328</v>
      </c>
      <c r="J485" s="56" t="s">
        <v>8719</v>
      </c>
      <c r="K485" s="56" t="s">
        <v>4834</v>
      </c>
      <c r="L485" s="49" t="s">
        <v>4458</v>
      </c>
      <c r="M485" s="117" t="s">
        <v>2836</v>
      </c>
      <c r="N485" s="35" t="s">
        <v>364</v>
      </c>
      <c r="O485" s="240" t="s">
        <v>5411</v>
      </c>
      <c r="P485" s="216" t="s">
        <v>1969</v>
      </c>
      <c r="Q485" s="443">
        <v>0</v>
      </c>
      <c r="R485" s="47"/>
      <c r="S485" s="36">
        <v>0</v>
      </c>
      <c r="T485" s="35"/>
      <c r="U485" s="34"/>
      <c r="V485" s="82">
        <v>0</v>
      </c>
      <c r="W485" s="55" t="s">
        <v>2689</v>
      </c>
      <c r="X485" s="55" t="s">
        <v>1899</v>
      </c>
      <c r="Y485" s="157">
        <v>0</v>
      </c>
      <c r="Z485" s="57" t="s">
        <v>1746</v>
      </c>
      <c r="AA485" s="55" t="s">
        <v>6987</v>
      </c>
      <c r="AB485" s="55">
        <v>46</v>
      </c>
      <c r="AC485" s="55" t="s">
        <v>2013</v>
      </c>
      <c r="AD485" s="89" t="s">
        <v>2605</v>
      </c>
      <c r="AE485" s="243">
        <v>17019</v>
      </c>
      <c r="AF485" s="157">
        <v>0</v>
      </c>
      <c r="AG485" s="89" t="s">
        <v>3918</v>
      </c>
      <c r="AH485" s="58" t="s">
        <v>7141</v>
      </c>
      <c r="AI485" s="58" t="s">
        <v>520</v>
      </c>
      <c r="AJ485" s="59" t="s">
        <v>4388</v>
      </c>
      <c r="AK485" s="56">
        <v>25.961283333333334</v>
      </c>
      <c r="AL485" s="56">
        <v>-81.737433333333328</v>
      </c>
      <c r="AM485" s="60">
        <v>-48.624000000318546</v>
      </c>
      <c r="AN485" s="60">
        <v>0</v>
      </c>
      <c r="AO485" s="60">
        <v>48.624000000318546</v>
      </c>
    </row>
    <row r="486" spans="1:41" s="290" customFormat="1" x14ac:dyDescent="0.2">
      <c r="A486" s="45" t="s">
        <v>9</v>
      </c>
      <c r="B486" s="42" t="s">
        <v>111</v>
      </c>
      <c r="C486" s="46"/>
      <c r="D486" s="35" t="s">
        <v>5482</v>
      </c>
      <c r="E486" s="34">
        <v>45332</v>
      </c>
      <c r="F486" s="347" t="s">
        <v>5577</v>
      </c>
      <c r="G486" s="347" t="s">
        <v>520</v>
      </c>
      <c r="H486" s="344">
        <v>25.961166666666667</v>
      </c>
      <c r="I486" s="344">
        <v>-81.737433333333328</v>
      </c>
      <c r="J486" s="56" t="s">
        <v>7140</v>
      </c>
      <c r="K486" s="56" t="s">
        <v>4834</v>
      </c>
      <c r="L486" s="49" t="s">
        <v>4458</v>
      </c>
      <c r="M486" s="117" t="s">
        <v>2836</v>
      </c>
      <c r="N486" s="35" t="s">
        <v>364</v>
      </c>
      <c r="O486" s="240" t="s">
        <v>5578</v>
      </c>
      <c r="P486" s="216" t="s">
        <v>1969</v>
      </c>
      <c r="Q486" s="443">
        <v>0</v>
      </c>
      <c r="R486" s="47"/>
      <c r="S486" s="36">
        <v>0</v>
      </c>
      <c r="T486" s="35"/>
      <c r="U486" s="34"/>
      <c r="V486" s="82">
        <v>0</v>
      </c>
      <c r="W486" s="55" t="s">
        <v>2689</v>
      </c>
      <c r="X486" s="55" t="s">
        <v>1899</v>
      </c>
      <c r="Y486" s="157">
        <v>0</v>
      </c>
      <c r="Z486" s="57" t="s">
        <v>1746</v>
      </c>
      <c r="AA486" s="55" t="s">
        <v>6987</v>
      </c>
      <c r="AB486" s="55">
        <v>46</v>
      </c>
      <c r="AC486" s="55" t="s">
        <v>2013</v>
      </c>
      <c r="AD486" s="89" t="s">
        <v>2605</v>
      </c>
      <c r="AE486" s="243">
        <v>17019</v>
      </c>
      <c r="AF486" s="157">
        <v>0</v>
      </c>
      <c r="AG486" s="89" t="s">
        <v>3918</v>
      </c>
      <c r="AH486" s="58" t="s">
        <v>7141</v>
      </c>
      <c r="AI486" s="58" t="s">
        <v>520</v>
      </c>
      <c r="AJ486" s="59" t="s">
        <v>4388</v>
      </c>
      <c r="AK486" s="56">
        <v>25.961283333333334</v>
      </c>
      <c r="AL486" s="56">
        <v>-81.737433333333328</v>
      </c>
      <c r="AM486" s="60">
        <v>-42.546000000116777</v>
      </c>
      <c r="AN486" s="60">
        <v>0</v>
      </c>
      <c r="AO486" s="60">
        <v>42.546000000116777</v>
      </c>
    </row>
    <row r="487" spans="1:41" s="290" customFormat="1" x14ac:dyDescent="0.2">
      <c r="A487" s="45" t="s">
        <v>9</v>
      </c>
      <c r="B487" s="42" t="s">
        <v>111</v>
      </c>
      <c r="C487" s="46"/>
      <c r="D487" s="35" t="s">
        <v>5508</v>
      </c>
      <c r="E487" s="34">
        <v>45730</v>
      </c>
      <c r="F487" s="347" t="s">
        <v>5577</v>
      </c>
      <c r="G487" s="347" t="s">
        <v>520</v>
      </c>
      <c r="H487" s="344">
        <v>25.961166666666667</v>
      </c>
      <c r="I487" s="344">
        <v>-81.737433333333328</v>
      </c>
      <c r="J487" s="56" t="s">
        <v>7140</v>
      </c>
      <c r="K487" s="56" t="s">
        <v>4834</v>
      </c>
      <c r="L487" s="49" t="s">
        <v>4458</v>
      </c>
      <c r="M487" s="117" t="s">
        <v>2836</v>
      </c>
      <c r="N487" s="35" t="s">
        <v>364</v>
      </c>
      <c r="O487" s="240" t="s">
        <v>6171</v>
      </c>
      <c r="P487" s="216" t="s">
        <v>1969</v>
      </c>
      <c r="Q487" s="443">
        <v>0</v>
      </c>
      <c r="R487" s="47"/>
      <c r="S487" s="36">
        <v>0</v>
      </c>
      <c r="T487" s="35"/>
      <c r="U487" s="34"/>
      <c r="V487" s="82">
        <v>0</v>
      </c>
      <c r="W487" s="55" t="s">
        <v>2689</v>
      </c>
      <c r="X487" s="55" t="s">
        <v>1899</v>
      </c>
      <c r="Y487" s="157">
        <v>0</v>
      </c>
      <c r="Z487" s="57" t="s">
        <v>1746</v>
      </c>
      <c r="AA487" s="55" t="s">
        <v>6987</v>
      </c>
      <c r="AB487" s="55">
        <v>46</v>
      </c>
      <c r="AC487" s="55" t="s">
        <v>2013</v>
      </c>
      <c r="AD487" s="89" t="s">
        <v>2605</v>
      </c>
      <c r="AE487" s="243">
        <v>17019</v>
      </c>
      <c r="AF487" s="157">
        <v>0</v>
      </c>
      <c r="AG487" s="89" t="s">
        <v>3918</v>
      </c>
      <c r="AH487" s="58" t="s">
        <v>7141</v>
      </c>
      <c r="AI487" s="58" t="s">
        <v>520</v>
      </c>
      <c r="AJ487" s="59" t="s">
        <v>4388</v>
      </c>
      <c r="AK487" s="56">
        <v>25.961283333333334</v>
      </c>
      <c r="AL487" s="56">
        <v>-81.737433333333328</v>
      </c>
      <c r="AM487" s="60">
        <v>-42.546000000116777</v>
      </c>
      <c r="AN487" s="60">
        <v>0</v>
      </c>
      <c r="AO487" s="60">
        <v>42.546000000116777</v>
      </c>
    </row>
    <row r="488" spans="1:41" s="290" customFormat="1" x14ac:dyDescent="0.2">
      <c r="A488" s="45" t="s">
        <v>9</v>
      </c>
      <c r="B488" s="42" t="s">
        <v>111</v>
      </c>
      <c r="C488" s="46" t="s">
        <v>473</v>
      </c>
      <c r="D488" s="35" t="s">
        <v>5508</v>
      </c>
      <c r="E488" s="34">
        <v>46094</v>
      </c>
      <c r="F488" s="347" t="s">
        <v>5577</v>
      </c>
      <c r="G488" s="347" t="s">
        <v>520</v>
      </c>
      <c r="H488" s="344">
        <v>25.961166666666667</v>
      </c>
      <c r="I488" s="344">
        <v>-81.737433333333328</v>
      </c>
      <c r="J488" s="56" t="s">
        <v>7140</v>
      </c>
      <c r="K488" s="56" t="s">
        <v>4834</v>
      </c>
      <c r="L488" s="49" t="s">
        <v>4458</v>
      </c>
      <c r="M488" s="117" t="s">
        <v>2836</v>
      </c>
      <c r="N488" s="35" t="s">
        <v>364</v>
      </c>
      <c r="O488" s="240" t="s">
        <v>6821</v>
      </c>
      <c r="P488" s="216" t="s">
        <v>1969</v>
      </c>
      <c r="Q488" s="443">
        <v>0</v>
      </c>
      <c r="R488" s="47"/>
      <c r="S488" s="36">
        <v>0</v>
      </c>
      <c r="T488" s="35"/>
      <c r="U488" s="34"/>
      <c r="V488" s="82">
        <v>0</v>
      </c>
      <c r="W488" s="55" t="s">
        <v>2689</v>
      </c>
      <c r="X488" s="55" t="s">
        <v>1899</v>
      </c>
      <c r="Y488" s="157">
        <v>0</v>
      </c>
      <c r="Z488" s="57" t="s">
        <v>1746</v>
      </c>
      <c r="AA488" s="55" t="s">
        <v>6987</v>
      </c>
      <c r="AB488" s="55">
        <v>46</v>
      </c>
      <c r="AC488" s="55" t="s">
        <v>2013</v>
      </c>
      <c r="AD488" s="89" t="s">
        <v>2605</v>
      </c>
      <c r="AE488" s="243">
        <v>17019</v>
      </c>
      <c r="AF488" s="157">
        <v>0</v>
      </c>
      <c r="AG488" s="89" t="s">
        <v>3918</v>
      </c>
      <c r="AH488" s="58" t="s">
        <v>7141</v>
      </c>
      <c r="AI488" s="58" t="s">
        <v>520</v>
      </c>
      <c r="AJ488" s="59" t="s">
        <v>4388</v>
      </c>
      <c r="AK488" s="56">
        <v>25.961283333333334</v>
      </c>
      <c r="AL488" s="56">
        <v>-81.737433333333328</v>
      </c>
      <c r="AM488" s="60">
        <v>-42.546000000116777</v>
      </c>
      <c r="AN488" s="60">
        <v>0</v>
      </c>
      <c r="AO488" s="60">
        <v>42.546000000116777</v>
      </c>
    </row>
    <row r="489" spans="1:41" s="290" customFormat="1" x14ac:dyDescent="0.2">
      <c r="A489" s="45" t="s">
        <v>8</v>
      </c>
      <c r="B489" s="42" t="s">
        <v>112</v>
      </c>
      <c r="C489" s="46"/>
      <c r="D489" s="35" t="s">
        <v>1119</v>
      </c>
      <c r="E489" s="34">
        <v>38869</v>
      </c>
      <c r="F489" s="347" t="s">
        <v>175</v>
      </c>
      <c r="G489" s="347" t="s">
        <v>176</v>
      </c>
      <c r="H489" s="373">
        <v>25.960466666666665</v>
      </c>
      <c r="I489" s="373">
        <v>-81.736683333333332</v>
      </c>
      <c r="J489" s="312" t="s">
        <v>6488</v>
      </c>
      <c r="K489" s="312" t="s">
        <v>6489</v>
      </c>
      <c r="L489" s="49" t="s">
        <v>1746</v>
      </c>
      <c r="M489" s="117"/>
      <c r="N489" s="35" t="s">
        <v>364</v>
      </c>
      <c r="O489" s="203" t="s">
        <v>1969</v>
      </c>
      <c r="P489" s="216" t="s">
        <v>1969</v>
      </c>
      <c r="Q489" s="443">
        <v>0</v>
      </c>
      <c r="R489" s="47"/>
      <c r="S489" s="36">
        <v>0</v>
      </c>
      <c r="T489" s="35"/>
      <c r="U489" s="34"/>
      <c r="V489" s="305">
        <v>0</v>
      </c>
      <c r="W489" s="42" t="s">
        <v>2689</v>
      </c>
      <c r="X489" s="42" t="s">
        <v>1899</v>
      </c>
      <c r="Y489" s="306">
        <v>0</v>
      </c>
      <c r="Z489" s="307" t="s">
        <v>3903</v>
      </c>
      <c r="AA489" s="42" t="s">
        <v>3904</v>
      </c>
      <c r="AB489" s="42">
        <v>47</v>
      </c>
      <c r="AC489" s="42" t="s">
        <v>2013</v>
      </c>
      <c r="AD489" s="308" t="s">
        <v>2605</v>
      </c>
      <c r="AE489" s="309">
        <v>17019.5</v>
      </c>
      <c r="AF489" s="306">
        <v>0</v>
      </c>
      <c r="AG489" s="308" t="s">
        <v>3919</v>
      </c>
      <c r="AH489" s="310" t="s">
        <v>3903</v>
      </c>
      <c r="AI489" s="310" t="s">
        <v>3903</v>
      </c>
      <c r="AJ489" s="311" t="s">
        <v>3903</v>
      </c>
      <c r="AK489" s="312" t="s">
        <v>3903</v>
      </c>
      <c r="AL489" s="312" t="s">
        <v>3903</v>
      </c>
      <c r="AM489" s="313" t="s">
        <v>3903</v>
      </c>
      <c r="AN489" s="313" t="s">
        <v>3903</v>
      </c>
      <c r="AO489" s="313" t="s">
        <v>3903</v>
      </c>
    </row>
    <row r="490" spans="1:41" s="290" customFormat="1" x14ac:dyDescent="0.2">
      <c r="A490" s="45" t="s">
        <v>8</v>
      </c>
      <c r="B490" s="42" t="s">
        <v>112</v>
      </c>
      <c r="C490" s="46"/>
      <c r="D490" s="35" t="s">
        <v>424</v>
      </c>
      <c r="E490" s="34">
        <v>42471</v>
      </c>
      <c r="F490" s="347" t="s">
        <v>521</v>
      </c>
      <c r="G490" s="347" t="s">
        <v>522</v>
      </c>
      <c r="H490" s="373">
        <v>25.960450000000002</v>
      </c>
      <c r="I490" s="373">
        <v>-81.736649999999997</v>
      </c>
      <c r="J490" s="312" t="s">
        <v>6490</v>
      </c>
      <c r="K490" s="312" t="s">
        <v>6491</v>
      </c>
      <c r="L490" s="49" t="s">
        <v>1746</v>
      </c>
      <c r="M490" s="117"/>
      <c r="N490" s="35" t="s">
        <v>364</v>
      </c>
      <c r="O490" s="203" t="s">
        <v>1969</v>
      </c>
      <c r="P490" s="216" t="s">
        <v>1969</v>
      </c>
      <c r="Q490" s="443">
        <v>0</v>
      </c>
      <c r="R490" s="47"/>
      <c r="S490" s="36">
        <v>0</v>
      </c>
      <c r="T490" s="35"/>
      <c r="U490" s="34"/>
      <c r="V490" s="305">
        <v>0</v>
      </c>
      <c r="W490" s="42" t="s">
        <v>2689</v>
      </c>
      <c r="X490" s="42" t="s">
        <v>1899</v>
      </c>
      <c r="Y490" s="306">
        <v>0</v>
      </c>
      <c r="Z490" s="307" t="s">
        <v>3903</v>
      </c>
      <c r="AA490" s="42" t="s">
        <v>3904</v>
      </c>
      <c r="AB490" s="42">
        <v>47</v>
      </c>
      <c r="AC490" s="42" t="s">
        <v>2013</v>
      </c>
      <c r="AD490" s="308" t="s">
        <v>2605</v>
      </c>
      <c r="AE490" s="309">
        <v>17019.5</v>
      </c>
      <c r="AF490" s="306">
        <v>0</v>
      </c>
      <c r="AG490" s="308" t="s">
        <v>3919</v>
      </c>
      <c r="AH490" s="310" t="s">
        <v>3903</v>
      </c>
      <c r="AI490" s="310" t="s">
        <v>3903</v>
      </c>
      <c r="AJ490" s="311" t="s">
        <v>3903</v>
      </c>
      <c r="AK490" s="312" t="s">
        <v>3903</v>
      </c>
      <c r="AL490" s="312" t="s">
        <v>3903</v>
      </c>
      <c r="AM490" s="313" t="s">
        <v>3903</v>
      </c>
      <c r="AN490" s="313" t="s">
        <v>3903</v>
      </c>
      <c r="AO490" s="313" t="s">
        <v>3903</v>
      </c>
    </row>
    <row r="491" spans="1:41" s="290" customFormat="1" x14ac:dyDescent="0.2">
      <c r="A491" s="45" t="s">
        <v>8</v>
      </c>
      <c r="B491" s="42" t="s">
        <v>112</v>
      </c>
      <c r="C491" s="46"/>
      <c r="D491" s="35" t="s">
        <v>424</v>
      </c>
      <c r="E491" s="34">
        <v>42750</v>
      </c>
      <c r="F491" s="347" t="s">
        <v>521</v>
      </c>
      <c r="G491" s="347" t="s">
        <v>522</v>
      </c>
      <c r="H491" s="373">
        <v>25.960450000000002</v>
      </c>
      <c r="I491" s="373">
        <v>-81.736649999999997</v>
      </c>
      <c r="J491" s="312" t="s">
        <v>6490</v>
      </c>
      <c r="K491" s="312" t="s">
        <v>6491</v>
      </c>
      <c r="L491" s="49" t="s">
        <v>539</v>
      </c>
      <c r="M491" s="120"/>
      <c r="N491" s="35" t="s">
        <v>364</v>
      </c>
      <c r="O491" s="203"/>
      <c r="P491" s="216">
        <v>0</v>
      </c>
      <c r="Q491" s="443">
        <v>0</v>
      </c>
      <c r="R491" s="47"/>
      <c r="S491" s="36">
        <v>0</v>
      </c>
      <c r="T491" s="35"/>
      <c r="U491" s="34"/>
      <c r="V491" s="305">
        <v>0</v>
      </c>
      <c r="W491" s="42" t="s">
        <v>2689</v>
      </c>
      <c r="X491" s="42" t="s">
        <v>1899</v>
      </c>
      <c r="Y491" s="306">
        <v>0</v>
      </c>
      <c r="Z491" s="307" t="s">
        <v>3903</v>
      </c>
      <c r="AA491" s="42" t="s">
        <v>3904</v>
      </c>
      <c r="AB491" s="42">
        <v>47</v>
      </c>
      <c r="AC491" s="42" t="s">
        <v>2013</v>
      </c>
      <c r="AD491" s="308" t="s">
        <v>2605</v>
      </c>
      <c r="AE491" s="309">
        <v>17019.5</v>
      </c>
      <c r="AF491" s="306">
        <v>0</v>
      </c>
      <c r="AG491" s="308" t="s">
        <v>3919</v>
      </c>
      <c r="AH491" s="310" t="s">
        <v>3903</v>
      </c>
      <c r="AI491" s="310" t="s">
        <v>3903</v>
      </c>
      <c r="AJ491" s="311" t="s">
        <v>3903</v>
      </c>
      <c r="AK491" s="312" t="s">
        <v>3903</v>
      </c>
      <c r="AL491" s="312" t="s">
        <v>3903</v>
      </c>
      <c r="AM491" s="313" t="s">
        <v>3903</v>
      </c>
      <c r="AN491" s="313" t="s">
        <v>3903</v>
      </c>
      <c r="AO491" s="313" t="s">
        <v>3903</v>
      </c>
    </row>
    <row r="492" spans="1:41" s="290" customFormat="1" x14ac:dyDescent="0.2">
      <c r="A492" s="45" t="s">
        <v>8</v>
      </c>
      <c r="B492" s="42" t="s">
        <v>112</v>
      </c>
      <c r="C492" s="46"/>
      <c r="D492" s="35" t="s">
        <v>424</v>
      </c>
      <c r="E492" s="34">
        <v>43124</v>
      </c>
      <c r="F492" s="347" t="s">
        <v>1984</v>
      </c>
      <c r="G492" s="347" t="s">
        <v>522</v>
      </c>
      <c r="H492" s="373">
        <v>25.960433333333334</v>
      </c>
      <c r="I492" s="373">
        <v>-81.736649999999997</v>
      </c>
      <c r="J492" s="312" t="s">
        <v>4835</v>
      </c>
      <c r="K492" s="312" t="s">
        <v>6491</v>
      </c>
      <c r="L492" s="49" t="s">
        <v>1978</v>
      </c>
      <c r="M492" s="120"/>
      <c r="N492" s="35" t="s">
        <v>364</v>
      </c>
      <c r="O492" s="203" t="s">
        <v>1969</v>
      </c>
      <c r="P492" s="216">
        <v>0</v>
      </c>
      <c r="Q492" s="443">
        <v>0</v>
      </c>
      <c r="R492" s="47"/>
      <c r="S492" s="36">
        <v>0</v>
      </c>
      <c r="T492" s="35"/>
      <c r="U492" s="34"/>
      <c r="V492" s="305">
        <v>0</v>
      </c>
      <c r="W492" s="42" t="s">
        <v>2689</v>
      </c>
      <c r="X492" s="42" t="s">
        <v>1899</v>
      </c>
      <c r="Y492" s="306">
        <v>0</v>
      </c>
      <c r="Z492" s="307" t="s">
        <v>3903</v>
      </c>
      <c r="AA492" s="42" t="s">
        <v>3904</v>
      </c>
      <c r="AB492" s="42">
        <v>47</v>
      </c>
      <c r="AC492" s="42" t="s">
        <v>2013</v>
      </c>
      <c r="AD492" s="308" t="s">
        <v>2605</v>
      </c>
      <c r="AE492" s="309">
        <v>17019.5</v>
      </c>
      <c r="AF492" s="306">
        <v>0</v>
      </c>
      <c r="AG492" s="308" t="s">
        <v>3919</v>
      </c>
      <c r="AH492" s="310" t="s">
        <v>3903</v>
      </c>
      <c r="AI492" s="310" t="s">
        <v>3903</v>
      </c>
      <c r="AJ492" s="311" t="s">
        <v>3903</v>
      </c>
      <c r="AK492" s="312" t="s">
        <v>3903</v>
      </c>
      <c r="AL492" s="312" t="s">
        <v>3903</v>
      </c>
      <c r="AM492" s="313" t="s">
        <v>3903</v>
      </c>
      <c r="AN492" s="313" t="s">
        <v>3903</v>
      </c>
      <c r="AO492" s="313" t="s">
        <v>3903</v>
      </c>
    </row>
    <row r="493" spans="1:41" s="290" customFormat="1" x14ac:dyDescent="0.2">
      <c r="A493" s="45" t="s">
        <v>8</v>
      </c>
      <c r="B493" s="42" t="s">
        <v>112</v>
      </c>
      <c r="C493" s="46"/>
      <c r="D493" s="35" t="s">
        <v>424</v>
      </c>
      <c r="E493" s="34">
        <v>43441</v>
      </c>
      <c r="F493" s="347" t="s">
        <v>521</v>
      </c>
      <c r="G493" s="347" t="s">
        <v>522</v>
      </c>
      <c r="H493" s="373">
        <v>25.960450000000002</v>
      </c>
      <c r="I493" s="373">
        <v>-81.736649999999997</v>
      </c>
      <c r="J493" s="312" t="s">
        <v>6490</v>
      </c>
      <c r="K493" s="312" t="s">
        <v>6491</v>
      </c>
      <c r="L493" s="49" t="s">
        <v>1978</v>
      </c>
      <c r="M493" s="117" t="s">
        <v>2833</v>
      </c>
      <c r="N493" s="35" t="s">
        <v>364</v>
      </c>
      <c r="O493" s="203" t="s">
        <v>1969</v>
      </c>
      <c r="P493" s="216">
        <v>0</v>
      </c>
      <c r="Q493" s="443">
        <v>0</v>
      </c>
      <c r="R493" s="47"/>
      <c r="S493" s="36">
        <v>0</v>
      </c>
      <c r="T493" s="35"/>
      <c r="U493" s="34"/>
      <c r="V493" s="305">
        <v>0</v>
      </c>
      <c r="W493" s="42" t="s">
        <v>2689</v>
      </c>
      <c r="X493" s="42" t="s">
        <v>1899</v>
      </c>
      <c r="Y493" s="306">
        <v>0</v>
      </c>
      <c r="Z493" s="307" t="s">
        <v>3903</v>
      </c>
      <c r="AA493" s="42" t="s">
        <v>3904</v>
      </c>
      <c r="AB493" s="42">
        <v>47</v>
      </c>
      <c r="AC493" s="42" t="s">
        <v>2013</v>
      </c>
      <c r="AD493" s="308" t="s">
        <v>2605</v>
      </c>
      <c r="AE493" s="309">
        <v>17019.5</v>
      </c>
      <c r="AF493" s="306">
        <v>0</v>
      </c>
      <c r="AG493" s="308" t="s">
        <v>3919</v>
      </c>
      <c r="AH493" s="310" t="s">
        <v>3903</v>
      </c>
      <c r="AI493" s="310" t="s">
        <v>3903</v>
      </c>
      <c r="AJ493" s="311" t="s">
        <v>3903</v>
      </c>
      <c r="AK493" s="312" t="s">
        <v>3903</v>
      </c>
      <c r="AL493" s="312" t="s">
        <v>3903</v>
      </c>
      <c r="AM493" s="313" t="s">
        <v>3903</v>
      </c>
      <c r="AN493" s="313" t="s">
        <v>3903</v>
      </c>
      <c r="AO493" s="313" t="s">
        <v>3903</v>
      </c>
    </row>
    <row r="494" spans="1:41" s="290" customFormat="1" x14ac:dyDescent="0.2">
      <c r="A494" s="45" t="s">
        <v>8</v>
      </c>
      <c r="B494" s="42" t="s">
        <v>112</v>
      </c>
      <c r="C494" s="46"/>
      <c r="D494" s="35" t="s">
        <v>2869</v>
      </c>
      <c r="E494" s="34">
        <v>43873</v>
      </c>
      <c r="F494" s="347" t="s">
        <v>175</v>
      </c>
      <c r="G494" s="347" t="s">
        <v>522</v>
      </c>
      <c r="H494" s="373">
        <v>25.960466666666665</v>
      </c>
      <c r="I494" s="373">
        <v>-81.736649999999997</v>
      </c>
      <c r="J494" s="312" t="s">
        <v>6488</v>
      </c>
      <c r="K494" s="312" t="s">
        <v>6491</v>
      </c>
      <c r="L494" s="49" t="s">
        <v>1978</v>
      </c>
      <c r="M494" s="117" t="s">
        <v>2833</v>
      </c>
      <c r="N494" s="35" t="s">
        <v>364</v>
      </c>
      <c r="O494" s="203" t="s">
        <v>1969</v>
      </c>
      <c r="P494" s="216" t="s">
        <v>1969</v>
      </c>
      <c r="Q494" s="443">
        <v>0</v>
      </c>
      <c r="R494" s="47"/>
      <c r="S494" s="36">
        <v>0</v>
      </c>
      <c r="T494" s="35"/>
      <c r="U494" s="34"/>
      <c r="V494" s="305">
        <v>0</v>
      </c>
      <c r="W494" s="42" t="s">
        <v>2689</v>
      </c>
      <c r="X494" s="42" t="s">
        <v>1899</v>
      </c>
      <c r="Y494" s="306">
        <v>0</v>
      </c>
      <c r="Z494" s="307" t="s">
        <v>3903</v>
      </c>
      <c r="AA494" s="42" t="s">
        <v>3904</v>
      </c>
      <c r="AB494" s="42">
        <v>47</v>
      </c>
      <c r="AC494" s="42" t="s">
        <v>2013</v>
      </c>
      <c r="AD494" s="308" t="s">
        <v>2605</v>
      </c>
      <c r="AE494" s="309">
        <v>17019.5</v>
      </c>
      <c r="AF494" s="306">
        <v>0</v>
      </c>
      <c r="AG494" s="308" t="s">
        <v>3919</v>
      </c>
      <c r="AH494" s="310" t="s">
        <v>3903</v>
      </c>
      <c r="AI494" s="310" t="s">
        <v>3903</v>
      </c>
      <c r="AJ494" s="311" t="s">
        <v>3903</v>
      </c>
      <c r="AK494" s="312" t="s">
        <v>3903</v>
      </c>
      <c r="AL494" s="312" t="s">
        <v>3903</v>
      </c>
      <c r="AM494" s="313" t="s">
        <v>3903</v>
      </c>
      <c r="AN494" s="313" t="s">
        <v>3903</v>
      </c>
      <c r="AO494" s="313" t="s">
        <v>3903</v>
      </c>
    </row>
    <row r="495" spans="1:41" s="290" customFormat="1" x14ac:dyDescent="0.2">
      <c r="A495" s="45" t="s">
        <v>8</v>
      </c>
      <c r="B495" s="42" t="s">
        <v>112</v>
      </c>
      <c r="C495" s="46"/>
      <c r="D495" s="35" t="s">
        <v>2869</v>
      </c>
      <c r="E495" s="34">
        <v>44219</v>
      </c>
      <c r="F495" s="347" t="s">
        <v>175</v>
      </c>
      <c r="G495" s="347" t="s">
        <v>522</v>
      </c>
      <c r="H495" s="373">
        <v>25.960466666666665</v>
      </c>
      <c r="I495" s="373">
        <v>-81.736649999999997</v>
      </c>
      <c r="J495" s="312" t="s">
        <v>6488</v>
      </c>
      <c r="K495" s="312" t="s">
        <v>6491</v>
      </c>
      <c r="L495" s="49" t="s">
        <v>3219</v>
      </c>
      <c r="M495" s="117" t="s">
        <v>2833</v>
      </c>
      <c r="N495" s="35" t="s">
        <v>364</v>
      </c>
      <c r="O495" s="240" t="s">
        <v>3341</v>
      </c>
      <c r="P495" s="216" t="s">
        <v>1969</v>
      </c>
      <c r="Q495" s="443">
        <v>0</v>
      </c>
      <c r="R495" s="47"/>
      <c r="S495" s="36">
        <v>0</v>
      </c>
      <c r="T495" s="35"/>
      <c r="U495" s="34"/>
      <c r="V495" s="305">
        <v>0</v>
      </c>
      <c r="W495" s="42" t="s">
        <v>2689</v>
      </c>
      <c r="X495" s="42" t="s">
        <v>1899</v>
      </c>
      <c r="Y495" s="306">
        <v>0</v>
      </c>
      <c r="Z495" s="307" t="s">
        <v>3903</v>
      </c>
      <c r="AA495" s="42" t="s">
        <v>3904</v>
      </c>
      <c r="AB495" s="42">
        <v>47</v>
      </c>
      <c r="AC495" s="42" t="s">
        <v>2013</v>
      </c>
      <c r="AD495" s="308" t="s">
        <v>2605</v>
      </c>
      <c r="AE495" s="309">
        <v>17019.5</v>
      </c>
      <c r="AF495" s="306">
        <v>0</v>
      </c>
      <c r="AG495" s="308" t="s">
        <v>3919</v>
      </c>
      <c r="AH495" s="310" t="s">
        <v>3903</v>
      </c>
      <c r="AI495" s="310" t="s">
        <v>3903</v>
      </c>
      <c r="AJ495" s="311" t="s">
        <v>3903</v>
      </c>
      <c r="AK495" s="312" t="s">
        <v>3903</v>
      </c>
      <c r="AL495" s="312" t="s">
        <v>3903</v>
      </c>
      <c r="AM495" s="313" t="s">
        <v>3903</v>
      </c>
      <c r="AN495" s="313" t="s">
        <v>3903</v>
      </c>
      <c r="AO495" s="313" t="s">
        <v>3903</v>
      </c>
    </row>
    <row r="496" spans="1:41" s="290" customFormat="1" ht="25.5" x14ac:dyDescent="0.2">
      <c r="A496" s="45" t="s">
        <v>8</v>
      </c>
      <c r="B496" s="42" t="s">
        <v>112</v>
      </c>
      <c r="C496" s="46"/>
      <c r="D496" s="35" t="s">
        <v>2869</v>
      </c>
      <c r="E496" s="34">
        <v>44604</v>
      </c>
      <c r="F496" s="347" t="s">
        <v>1984</v>
      </c>
      <c r="G496" s="347" t="s">
        <v>4140</v>
      </c>
      <c r="H496" s="344">
        <v>25.960433333333334</v>
      </c>
      <c r="I496" s="344">
        <v>-81.73663333333333</v>
      </c>
      <c r="J496" s="56" t="s">
        <v>4835</v>
      </c>
      <c r="K496" s="56" t="s">
        <v>7142</v>
      </c>
      <c r="L496" s="49" t="s">
        <v>4459</v>
      </c>
      <c r="M496" s="117" t="s">
        <v>2833</v>
      </c>
      <c r="N496" s="35" t="s">
        <v>364</v>
      </c>
      <c r="O496" s="240" t="s">
        <v>4141</v>
      </c>
      <c r="P496" s="216" t="s">
        <v>1969</v>
      </c>
      <c r="Q496" s="443">
        <v>0</v>
      </c>
      <c r="R496" s="47"/>
      <c r="S496" s="36">
        <v>0</v>
      </c>
      <c r="T496" s="35"/>
      <c r="U496" s="34"/>
      <c r="V496" s="82">
        <v>0</v>
      </c>
      <c r="W496" s="55" t="s">
        <v>2689</v>
      </c>
      <c r="X496" s="55" t="s">
        <v>1899</v>
      </c>
      <c r="Y496" s="157">
        <v>0</v>
      </c>
      <c r="Z496" s="57" t="s">
        <v>1746</v>
      </c>
      <c r="AA496" s="55" t="s">
        <v>6987</v>
      </c>
      <c r="AB496" s="55">
        <v>47</v>
      </c>
      <c r="AC496" s="55" t="s">
        <v>2013</v>
      </c>
      <c r="AD496" s="89" t="s">
        <v>2605</v>
      </c>
      <c r="AE496" s="243">
        <v>17019.5</v>
      </c>
      <c r="AF496" s="157">
        <v>0</v>
      </c>
      <c r="AG496" s="89" t="s">
        <v>3919</v>
      </c>
      <c r="AH496" s="58" t="s">
        <v>7143</v>
      </c>
      <c r="AI496" s="58" t="s">
        <v>7144</v>
      </c>
      <c r="AJ496" s="59" t="s">
        <v>4391</v>
      </c>
      <c r="AK496" s="56">
        <v>25.9605</v>
      </c>
      <c r="AL496" s="56">
        <v>-81.736716666666666</v>
      </c>
      <c r="AM496" s="60">
        <v>-24.311999999511471</v>
      </c>
      <c r="AN496" s="60">
        <v>27.329833540835963</v>
      </c>
      <c r="AO496" s="60">
        <v>36.578588618836129</v>
      </c>
    </row>
    <row r="497" spans="1:41" s="290" customFormat="1" ht="25.5" x14ac:dyDescent="0.2">
      <c r="A497" s="45" t="s">
        <v>8</v>
      </c>
      <c r="B497" s="42" t="s">
        <v>112</v>
      </c>
      <c r="C497" s="46"/>
      <c r="D497" s="35" t="s">
        <v>5482</v>
      </c>
      <c r="E497" s="34">
        <v>44994</v>
      </c>
      <c r="F497" s="347" t="s">
        <v>1984</v>
      </c>
      <c r="G497" s="347" t="s">
        <v>4140</v>
      </c>
      <c r="H497" s="344">
        <v>25.960433333333334</v>
      </c>
      <c r="I497" s="344">
        <v>-81.73663333333333</v>
      </c>
      <c r="J497" s="56" t="s">
        <v>4835</v>
      </c>
      <c r="K497" s="56" t="s">
        <v>7142</v>
      </c>
      <c r="L497" s="49" t="s">
        <v>4459</v>
      </c>
      <c r="M497" s="117" t="s">
        <v>2833</v>
      </c>
      <c r="N497" s="35" t="s">
        <v>364</v>
      </c>
      <c r="O497" s="240" t="s">
        <v>5412</v>
      </c>
      <c r="P497" s="216" t="s">
        <v>1969</v>
      </c>
      <c r="Q497" s="443">
        <v>0</v>
      </c>
      <c r="R497" s="47"/>
      <c r="S497" s="36">
        <v>0</v>
      </c>
      <c r="T497" s="35"/>
      <c r="U497" s="34"/>
      <c r="V497" s="82">
        <v>0</v>
      </c>
      <c r="W497" s="55" t="s">
        <v>2689</v>
      </c>
      <c r="X497" s="55" t="s">
        <v>1899</v>
      </c>
      <c r="Y497" s="157">
        <v>0</v>
      </c>
      <c r="Z497" s="57" t="s">
        <v>1746</v>
      </c>
      <c r="AA497" s="55" t="s">
        <v>6987</v>
      </c>
      <c r="AB497" s="55">
        <v>47</v>
      </c>
      <c r="AC497" s="55" t="s">
        <v>2013</v>
      </c>
      <c r="AD497" s="89" t="s">
        <v>2605</v>
      </c>
      <c r="AE497" s="243">
        <v>17019.5</v>
      </c>
      <c r="AF497" s="157">
        <v>0</v>
      </c>
      <c r="AG497" s="89" t="s">
        <v>3919</v>
      </c>
      <c r="AH497" s="58" t="s">
        <v>7143</v>
      </c>
      <c r="AI497" s="58" t="s">
        <v>7144</v>
      </c>
      <c r="AJ497" s="59" t="s">
        <v>4391</v>
      </c>
      <c r="AK497" s="56">
        <v>25.9605</v>
      </c>
      <c r="AL497" s="56">
        <v>-81.736716666666666</v>
      </c>
      <c r="AM497" s="60">
        <v>-24.311999999511471</v>
      </c>
      <c r="AN497" s="60">
        <v>27.329833540835963</v>
      </c>
      <c r="AO497" s="60">
        <v>36.578588618836129</v>
      </c>
    </row>
    <row r="498" spans="1:41" s="290" customFormat="1" ht="25.5" x14ac:dyDescent="0.2">
      <c r="A498" s="45" t="s">
        <v>8</v>
      </c>
      <c r="B498" s="42" t="s">
        <v>112</v>
      </c>
      <c r="C498" s="46"/>
      <c r="D498" s="35" t="s">
        <v>5482</v>
      </c>
      <c r="E498" s="34">
        <v>45332</v>
      </c>
      <c r="F498" s="347" t="s">
        <v>1984</v>
      </c>
      <c r="G498" s="347" t="s">
        <v>4140</v>
      </c>
      <c r="H498" s="344">
        <v>25.960433333333334</v>
      </c>
      <c r="I498" s="344">
        <v>-81.73663333333333</v>
      </c>
      <c r="J498" s="56" t="s">
        <v>4835</v>
      </c>
      <c r="K498" s="56" t="s">
        <v>7142</v>
      </c>
      <c r="L498" s="49" t="s">
        <v>5580</v>
      </c>
      <c r="M498" s="117" t="s">
        <v>2833</v>
      </c>
      <c r="N498" s="35" t="s">
        <v>364</v>
      </c>
      <c r="O498" s="240" t="s">
        <v>5579</v>
      </c>
      <c r="P498" s="216" t="s">
        <v>1969</v>
      </c>
      <c r="Q498" s="443">
        <v>0</v>
      </c>
      <c r="R498" s="47"/>
      <c r="S498" s="36">
        <v>0</v>
      </c>
      <c r="T498" s="35"/>
      <c r="U498" s="34"/>
      <c r="V498" s="82">
        <v>0</v>
      </c>
      <c r="W498" s="55" t="s">
        <v>2689</v>
      </c>
      <c r="X498" s="55" t="s">
        <v>1899</v>
      </c>
      <c r="Y498" s="157">
        <v>0</v>
      </c>
      <c r="Z498" s="57" t="s">
        <v>1746</v>
      </c>
      <c r="AA498" s="55" t="s">
        <v>6987</v>
      </c>
      <c r="AB498" s="55">
        <v>47</v>
      </c>
      <c r="AC498" s="55" t="s">
        <v>2013</v>
      </c>
      <c r="AD498" s="89" t="s">
        <v>2605</v>
      </c>
      <c r="AE498" s="243">
        <v>17019.5</v>
      </c>
      <c r="AF498" s="157">
        <v>0</v>
      </c>
      <c r="AG498" s="89" t="s">
        <v>3919</v>
      </c>
      <c r="AH498" s="58" t="s">
        <v>7143</v>
      </c>
      <c r="AI498" s="58" t="s">
        <v>7144</v>
      </c>
      <c r="AJ498" s="59" t="s">
        <v>4391</v>
      </c>
      <c r="AK498" s="56">
        <v>25.9605</v>
      </c>
      <c r="AL498" s="56">
        <v>-81.736716666666666</v>
      </c>
      <c r="AM498" s="60">
        <v>-24.311999999511471</v>
      </c>
      <c r="AN498" s="60">
        <v>27.329833540835963</v>
      </c>
      <c r="AO498" s="60">
        <v>36.578588618836129</v>
      </c>
    </row>
    <row r="499" spans="1:41" s="290" customFormat="1" ht="25.5" x14ac:dyDescent="0.2">
      <c r="A499" s="45" t="s">
        <v>8</v>
      </c>
      <c r="B499" s="42" t="s">
        <v>112</v>
      </c>
      <c r="C499" s="46"/>
      <c r="D499" s="35" t="s">
        <v>5508</v>
      </c>
      <c r="E499" s="34">
        <v>45730</v>
      </c>
      <c r="F499" s="347" t="s">
        <v>1984</v>
      </c>
      <c r="G499" s="347" t="s">
        <v>4140</v>
      </c>
      <c r="H499" s="344">
        <v>25.960433333333334</v>
      </c>
      <c r="I499" s="344">
        <v>-81.73663333333333</v>
      </c>
      <c r="J499" s="56" t="s">
        <v>4835</v>
      </c>
      <c r="K499" s="56" t="s">
        <v>7142</v>
      </c>
      <c r="L499" s="49" t="s">
        <v>6094</v>
      </c>
      <c r="M499" s="117" t="s">
        <v>2833</v>
      </c>
      <c r="N499" s="35" t="s">
        <v>364</v>
      </c>
      <c r="O499" s="240" t="s">
        <v>6172</v>
      </c>
      <c r="P499" s="216" t="s">
        <v>1969</v>
      </c>
      <c r="Q499" s="443">
        <v>0</v>
      </c>
      <c r="R499" s="47"/>
      <c r="S499" s="36">
        <v>0</v>
      </c>
      <c r="T499" s="35"/>
      <c r="U499" s="34"/>
      <c r="V499" s="82">
        <v>0</v>
      </c>
      <c r="W499" s="55" t="s">
        <v>2689</v>
      </c>
      <c r="X499" s="55" t="s">
        <v>1899</v>
      </c>
      <c r="Y499" s="157">
        <v>0</v>
      </c>
      <c r="Z499" s="57" t="s">
        <v>1746</v>
      </c>
      <c r="AA499" s="55" t="s">
        <v>6987</v>
      </c>
      <c r="AB499" s="55">
        <v>47</v>
      </c>
      <c r="AC499" s="55" t="s">
        <v>2013</v>
      </c>
      <c r="AD499" s="89" t="s">
        <v>2605</v>
      </c>
      <c r="AE499" s="243">
        <v>17019.5</v>
      </c>
      <c r="AF499" s="157">
        <v>0</v>
      </c>
      <c r="AG499" s="89" t="s">
        <v>3919</v>
      </c>
      <c r="AH499" s="58" t="s">
        <v>7143</v>
      </c>
      <c r="AI499" s="58" t="s">
        <v>7144</v>
      </c>
      <c r="AJ499" s="59" t="s">
        <v>4391</v>
      </c>
      <c r="AK499" s="56">
        <v>25.9605</v>
      </c>
      <c r="AL499" s="56">
        <v>-81.736716666666666</v>
      </c>
      <c r="AM499" s="60">
        <v>-24.311999999511471</v>
      </c>
      <c r="AN499" s="60">
        <v>27.329833540835963</v>
      </c>
      <c r="AO499" s="60">
        <v>36.578588618836129</v>
      </c>
    </row>
    <row r="500" spans="1:41" s="290" customFormat="1" ht="25.5" x14ac:dyDescent="0.2">
      <c r="A500" s="45" t="s">
        <v>8</v>
      </c>
      <c r="B500" s="42" t="s">
        <v>112</v>
      </c>
      <c r="C500" s="46" t="s">
        <v>473</v>
      </c>
      <c r="D500" s="35" t="s">
        <v>5508</v>
      </c>
      <c r="E500" s="34">
        <v>46094</v>
      </c>
      <c r="F500" s="347" t="s">
        <v>1984</v>
      </c>
      <c r="G500" s="347" t="s">
        <v>4140</v>
      </c>
      <c r="H500" s="344">
        <v>25.960433333333334</v>
      </c>
      <c r="I500" s="344">
        <v>-81.73663333333333</v>
      </c>
      <c r="J500" s="56" t="s">
        <v>4835</v>
      </c>
      <c r="K500" s="56" t="s">
        <v>7142</v>
      </c>
      <c r="L500" s="49" t="s">
        <v>6094</v>
      </c>
      <c r="M500" s="117" t="s">
        <v>2833</v>
      </c>
      <c r="N500" s="35" t="s">
        <v>364</v>
      </c>
      <c r="O500" s="240" t="s">
        <v>6822</v>
      </c>
      <c r="P500" s="216" t="s">
        <v>6005</v>
      </c>
      <c r="Q500" s="443">
        <v>0</v>
      </c>
      <c r="R500" s="47"/>
      <c r="S500" s="36">
        <v>0</v>
      </c>
      <c r="T500" s="35"/>
      <c r="U500" s="34"/>
      <c r="V500" s="82">
        <v>0</v>
      </c>
      <c r="W500" s="55" t="s">
        <v>2689</v>
      </c>
      <c r="X500" s="55" t="s">
        <v>1899</v>
      </c>
      <c r="Y500" s="157">
        <v>0</v>
      </c>
      <c r="Z500" s="57" t="s">
        <v>1746</v>
      </c>
      <c r="AA500" s="55" t="s">
        <v>6987</v>
      </c>
      <c r="AB500" s="55">
        <v>47</v>
      </c>
      <c r="AC500" s="55" t="s">
        <v>2013</v>
      </c>
      <c r="AD500" s="89" t="s">
        <v>2605</v>
      </c>
      <c r="AE500" s="243">
        <v>17019.5</v>
      </c>
      <c r="AF500" s="157">
        <v>0</v>
      </c>
      <c r="AG500" s="89" t="s">
        <v>3919</v>
      </c>
      <c r="AH500" s="58" t="s">
        <v>7143</v>
      </c>
      <c r="AI500" s="58" t="s">
        <v>7144</v>
      </c>
      <c r="AJ500" s="59" t="s">
        <v>4391</v>
      </c>
      <c r="AK500" s="56">
        <v>25.9605</v>
      </c>
      <c r="AL500" s="56">
        <v>-81.736716666666666</v>
      </c>
      <c r="AM500" s="60">
        <v>-24.311999999511471</v>
      </c>
      <c r="AN500" s="60">
        <v>27.329833540835963</v>
      </c>
      <c r="AO500" s="60">
        <v>36.578588618836129</v>
      </c>
    </row>
    <row r="501" spans="1:41" s="290" customFormat="1" x14ac:dyDescent="0.2">
      <c r="A501" s="45" t="s">
        <v>7</v>
      </c>
      <c r="B501" s="42" t="s">
        <v>113</v>
      </c>
      <c r="C501" s="46"/>
      <c r="D501" s="35" t="s">
        <v>1119</v>
      </c>
      <c r="E501" s="34">
        <v>38869</v>
      </c>
      <c r="F501" s="347" t="s">
        <v>177</v>
      </c>
      <c r="G501" s="347" t="s">
        <v>178</v>
      </c>
      <c r="H501" s="373">
        <v>25.960033333333332</v>
      </c>
      <c r="I501" s="373">
        <v>-81.736833333333337</v>
      </c>
      <c r="J501" s="312" t="s">
        <v>6492</v>
      </c>
      <c r="K501" s="312" t="s">
        <v>6493</v>
      </c>
      <c r="L501" s="49" t="s">
        <v>1746</v>
      </c>
      <c r="M501" s="117"/>
      <c r="N501" s="35" t="s">
        <v>364</v>
      </c>
      <c r="O501" s="203" t="s">
        <v>1969</v>
      </c>
      <c r="P501" s="216" t="s">
        <v>1969</v>
      </c>
      <c r="Q501" s="443">
        <v>0</v>
      </c>
      <c r="R501" s="47"/>
      <c r="S501" s="36">
        <v>0</v>
      </c>
      <c r="T501" s="35"/>
      <c r="U501" s="34"/>
      <c r="V501" s="305">
        <v>0</v>
      </c>
      <c r="W501" s="42" t="s">
        <v>2689</v>
      </c>
      <c r="X501" s="42" t="s">
        <v>1899</v>
      </c>
      <c r="Y501" s="306">
        <v>0</v>
      </c>
      <c r="Z501" s="307" t="s">
        <v>3903</v>
      </c>
      <c r="AA501" s="42" t="s">
        <v>3904</v>
      </c>
      <c r="AB501" s="42">
        <v>48</v>
      </c>
      <c r="AC501" s="42" t="s">
        <v>2013</v>
      </c>
      <c r="AD501" s="308" t="s">
        <v>2605</v>
      </c>
      <c r="AE501" s="309">
        <v>17020</v>
      </c>
      <c r="AF501" s="306">
        <v>0</v>
      </c>
      <c r="AG501" s="308" t="s">
        <v>3920</v>
      </c>
      <c r="AH501" s="310" t="s">
        <v>3903</v>
      </c>
      <c r="AI501" s="310" t="s">
        <v>3903</v>
      </c>
      <c r="AJ501" s="311" t="s">
        <v>3903</v>
      </c>
      <c r="AK501" s="312" t="s">
        <v>3903</v>
      </c>
      <c r="AL501" s="312" t="s">
        <v>3903</v>
      </c>
      <c r="AM501" s="313" t="s">
        <v>3903</v>
      </c>
      <c r="AN501" s="313" t="s">
        <v>3903</v>
      </c>
      <c r="AO501" s="313" t="s">
        <v>3903</v>
      </c>
    </row>
    <row r="502" spans="1:41" s="290" customFormat="1" x14ac:dyDescent="0.2">
      <c r="A502" s="45" t="s">
        <v>7</v>
      </c>
      <c r="B502" s="42" t="s">
        <v>113</v>
      </c>
      <c r="C502" s="46"/>
      <c r="D502" s="35" t="s">
        <v>424</v>
      </c>
      <c r="E502" s="34">
        <v>42471</v>
      </c>
      <c r="F502" s="347" t="s">
        <v>523</v>
      </c>
      <c r="G502" s="347" t="s">
        <v>524</v>
      </c>
      <c r="H502" s="373">
        <v>25.960133333333332</v>
      </c>
      <c r="I502" s="373">
        <v>-81.73681666666667</v>
      </c>
      <c r="J502" s="312" t="s">
        <v>6494</v>
      </c>
      <c r="K502" s="312" t="s">
        <v>6495</v>
      </c>
      <c r="L502" s="49" t="s">
        <v>388</v>
      </c>
      <c r="M502" s="120"/>
      <c r="N502" s="35" t="s">
        <v>387</v>
      </c>
      <c r="O502" s="203" t="s">
        <v>1969</v>
      </c>
      <c r="P502" s="216" t="s">
        <v>1969</v>
      </c>
      <c r="Q502" s="443">
        <v>0</v>
      </c>
      <c r="R502" s="47"/>
      <c r="S502" s="36">
        <v>0</v>
      </c>
      <c r="T502" s="35"/>
      <c r="U502" s="34"/>
      <c r="V502" s="305">
        <v>0</v>
      </c>
      <c r="W502" s="42" t="s">
        <v>2689</v>
      </c>
      <c r="X502" s="42" t="s">
        <v>1899</v>
      </c>
      <c r="Y502" s="306" t="s">
        <v>387</v>
      </c>
      <c r="Z502" s="307" t="s">
        <v>3903</v>
      </c>
      <c r="AA502" s="42" t="s">
        <v>3914</v>
      </c>
      <c r="AB502" s="42">
        <v>48</v>
      </c>
      <c r="AC502" s="42" t="s">
        <v>2013</v>
      </c>
      <c r="AD502" s="308" t="s">
        <v>2605</v>
      </c>
      <c r="AE502" s="309">
        <v>17020</v>
      </c>
      <c r="AF502" s="306">
        <v>0</v>
      </c>
      <c r="AG502" s="308" t="s">
        <v>3920</v>
      </c>
      <c r="AH502" s="310" t="s">
        <v>3903</v>
      </c>
      <c r="AI502" s="310" t="s">
        <v>3903</v>
      </c>
      <c r="AJ502" s="311" t="s">
        <v>3903</v>
      </c>
      <c r="AK502" s="312" t="s">
        <v>3903</v>
      </c>
      <c r="AL502" s="312" t="s">
        <v>3903</v>
      </c>
      <c r="AM502" s="313" t="s">
        <v>3903</v>
      </c>
      <c r="AN502" s="313" t="s">
        <v>3903</v>
      </c>
      <c r="AO502" s="313" t="s">
        <v>3903</v>
      </c>
    </row>
    <row r="503" spans="1:41" s="290" customFormat="1" x14ac:dyDescent="0.2">
      <c r="A503" s="45" t="s">
        <v>7</v>
      </c>
      <c r="B503" s="42" t="s">
        <v>113</v>
      </c>
      <c r="C503" s="46"/>
      <c r="D503" s="35" t="s">
        <v>424</v>
      </c>
      <c r="E503" s="34">
        <v>42750</v>
      </c>
      <c r="F503" s="347" t="s">
        <v>523</v>
      </c>
      <c r="G503" s="347" t="s">
        <v>524</v>
      </c>
      <c r="H503" s="373">
        <v>25.960133333333332</v>
      </c>
      <c r="I503" s="373">
        <v>-81.73681666666667</v>
      </c>
      <c r="J503" s="312" t="s">
        <v>6494</v>
      </c>
      <c r="K503" s="312" t="s">
        <v>6495</v>
      </c>
      <c r="L503" s="49" t="s">
        <v>1771</v>
      </c>
      <c r="M503" s="120"/>
      <c r="N503" s="35" t="s">
        <v>387</v>
      </c>
      <c r="O503" s="203"/>
      <c r="P503" s="216">
        <v>0</v>
      </c>
      <c r="Q503" s="443">
        <v>0</v>
      </c>
      <c r="R503" s="47"/>
      <c r="S503" s="36">
        <v>0</v>
      </c>
      <c r="T503" s="35"/>
      <c r="U503" s="34"/>
      <c r="V503" s="305">
        <v>0</v>
      </c>
      <c r="W503" s="42" t="s">
        <v>2689</v>
      </c>
      <c r="X503" s="42" t="s">
        <v>1899</v>
      </c>
      <c r="Y503" s="306" t="s">
        <v>387</v>
      </c>
      <c r="Z503" s="307" t="s">
        <v>3903</v>
      </c>
      <c r="AA503" s="42" t="s">
        <v>3914</v>
      </c>
      <c r="AB503" s="42">
        <v>48</v>
      </c>
      <c r="AC503" s="42" t="s">
        <v>2013</v>
      </c>
      <c r="AD503" s="308" t="s">
        <v>2605</v>
      </c>
      <c r="AE503" s="309">
        <v>17020</v>
      </c>
      <c r="AF503" s="306">
        <v>0</v>
      </c>
      <c r="AG503" s="308" t="s">
        <v>3920</v>
      </c>
      <c r="AH503" s="310" t="s">
        <v>3903</v>
      </c>
      <c r="AI503" s="310" t="s">
        <v>3903</v>
      </c>
      <c r="AJ503" s="311" t="s">
        <v>3903</v>
      </c>
      <c r="AK503" s="312" t="s">
        <v>3903</v>
      </c>
      <c r="AL503" s="312" t="s">
        <v>3903</v>
      </c>
      <c r="AM503" s="313" t="s">
        <v>3903</v>
      </c>
      <c r="AN503" s="313" t="s">
        <v>3903</v>
      </c>
      <c r="AO503" s="313" t="s">
        <v>3903</v>
      </c>
    </row>
    <row r="504" spans="1:41" s="290" customFormat="1" x14ac:dyDescent="0.2">
      <c r="A504" s="45" t="s">
        <v>7</v>
      </c>
      <c r="B504" s="42" t="s">
        <v>113</v>
      </c>
      <c r="C504" s="46"/>
      <c r="D504" s="35" t="s">
        <v>424</v>
      </c>
      <c r="E504" s="34">
        <v>43124</v>
      </c>
      <c r="F504" s="347" t="s">
        <v>523</v>
      </c>
      <c r="G504" s="347" t="s">
        <v>524</v>
      </c>
      <c r="H504" s="373">
        <v>25.960133333333332</v>
      </c>
      <c r="I504" s="373">
        <v>-81.73681666666667</v>
      </c>
      <c r="J504" s="312" t="s">
        <v>6494</v>
      </c>
      <c r="K504" s="312" t="s">
        <v>6495</v>
      </c>
      <c r="L504" s="49" t="s">
        <v>539</v>
      </c>
      <c r="M504" s="120"/>
      <c r="N504" s="35" t="s">
        <v>364</v>
      </c>
      <c r="O504" s="203" t="s">
        <v>1969</v>
      </c>
      <c r="P504" s="216">
        <v>0</v>
      </c>
      <c r="Q504" s="443">
        <v>0</v>
      </c>
      <c r="R504" s="47"/>
      <c r="S504" s="36">
        <v>0</v>
      </c>
      <c r="T504" s="35"/>
      <c r="U504" s="34"/>
      <c r="V504" s="305">
        <v>0</v>
      </c>
      <c r="W504" s="42" t="s">
        <v>2689</v>
      </c>
      <c r="X504" s="42" t="s">
        <v>1899</v>
      </c>
      <c r="Y504" s="306">
        <v>0</v>
      </c>
      <c r="Z504" s="307" t="s">
        <v>3903</v>
      </c>
      <c r="AA504" s="42" t="s">
        <v>3904</v>
      </c>
      <c r="AB504" s="42">
        <v>48</v>
      </c>
      <c r="AC504" s="42" t="s">
        <v>2013</v>
      </c>
      <c r="AD504" s="308" t="s">
        <v>2605</v>
      </c>
      <c r="AE504" s="309">
        <v>17020</v>
      </c>
      <c r="AF504" s="306">
        <v>0</v>
      </c>
      <c r="AG504" s="308" t="s">
        <v>3920</v>
      </c>
      <c r="AH504" s="310" t="s">
        <v>3903</v>
      </c>
      <c r="AI504" s="310" t="s">
        <v>3903</v>
      </c>
      <c r="AJ504" s="311" t="s">
        <v>3903</v>
      </c>
      <c r="AK504" s="312" t="s">
        <v>3903</v>
      </c>
      <c r="AL504" s="312" t="s">
        <v>3903</v>
      </c>
      <c r="AM504" s="313" t="s">
        <v>3903</v>
      </c>
      <c r="AN504" s="313" t="s">
        <v>3903</v>
      </c>
      <c r="AO504" s="313" t="s">
        <v>3903</v>
      </c>
    </row>
    <row r="505" spans="1:41" s="290" customFormat="1" x14ac:dyDescent="0.2">
      <c r="A505" s="45" t="s">
        <v>7</v>
      </c>
      <c r="B505" s="42" t="s">
        <v>113</v>
      </c>
      <c r="C505" s="46"/>
      <c r="D505" s="35" t="s">
        <v>424</v>
      </c>
      <c r="E505" s="34">
        <v>43441</v>
      </c>
      <c r="F505" s="347" t="s">
        <v>523</v>
      </c>
      <c r="G505" s="347" t="s">
        <v>524</v>
      </c>
      <c r="H505" s="373">
        <v>25.960133333333332</v>
      </c>
      <c r="I505" s="373">
        <v>-81.73681666666667</v>
      </c>
      <c r="J505" s="312" t="s">
        <v>6494</v>
      </c>
      <c r="K505" s="312" t="s">
        <v>6495</v>
      </c>
      <c r="L505" s="49" t="s">
        <v>2396</v>
      </c>
      <c r="M505" s="117" t="s">
        <v>2836</v>
      </c>
      <c r="N505" s="35" t="s">
        <v>364</v>
      </c>
      <c r="O505" s="203" t="s">
        <v>1969</v>
      </c>
      <c r="P505" s="216">
        <v>0</v>
      </c>
      <c r="Q505" s="443">
        <v>0</v>
      </c>
      <c r="R505" s="47"/>
      <c r="S505" s="36">
        <v>0</v>
      </c>
      <c r="T505" s="35"/>
      <c r="U505" s="34"/>
      <c r="V505" s="305">
        <v>0</v>
      </c>
      <c r="W505" s="42" t="s">
        <v>2689</v>
      </c>
      <c r="X505" s="42" t="s">
        <v>1899</v>
      </c>
      <c r="Y505" s="306">
        <v>0</v>
      </c>
      <c r="Z505" s="307" t="s">
        <v>3903</v>
      </c>
      <c r="AA505" s="42" t="s">
        <v>3904</v>
      </c>
      <c r="AB505" s="42">
        <v>48</v>
      </c>
      <c r="AC505" s="42" t="s">
        <v>2013</v>
      </c>
      <c r="AD505" s="308" t="s">
        <v>2605</v>
      </c>
      <c r="AE505" s="309">
        <v>17020</v>
      </c>
      <c r="AF505" s="306">
        <v>0</v>
      </c>
      <c r="AG505" s="308" t="s">
        <v>3920</v>
      </c>
      <c r="AH505" s="310" t="s">
        <v>3903</v>
      </c>
      <c r="AI505" s="310" t="s">
        <v>3903</v>
      </c>
      <c r="AJ505" s="311" t="s">
        <v>3903</v>
      </c>
      <c r="AK505" s="312" t="s">
        <v>3903</v>
      </c>
      <c r="AL505" s="312" t="s">
        <v>3903</v>
      </c>
      <c r="AM505" s="313" t="s">
        <v>3903</v>
      </c>
      <c r="AN505" s="313" t="s">
        <v>3903</v>
      </c>
      <c r="AO505" s="313" t="s">
        <v>3903</v>
      </c>
    </row>
    <row r="506" spans="1:41" s="290" customFormat="1" x14ac:dyDescent="0.2">
      <c r="A506" s="45" t="s">
        <v>7</v>
      </c>
      <c r="B506" s="42" t="s">
        <v>113</v>
      </c>
      <c r="C506" s="46"/>
      <c r="D506" s="35" t="s">
        <v>2869</v>
      </c>
      <c r="E506" s="34">
        <v>43873</v>
      </c>
      <c r="F506" s="347" t="s">
        <v>2879</v>
      </c>
      <c r="G506" s="347" t="s">
        <v>524</v>
      </c>
      <c r="H506" s="373">
        <v>25.960083333333333</v>
      </c>
      <c r="I506" s="373">
        <v>-81.73681666666667</v>
      </c>
      <c r="J506" s="312" t="s">
        <v>6496</v>
      </c>
      <c r="K506" s="312" t="s">
        <v>6495</v>
      </c>
      <c r="L506" s="49" t="s">
        <v>2396</v>
      </c>
      <c r="M506" s="117" t="s">
        <v>2836</v>
      </c>
      <c r="N506" s="35" t="s">
        <v>364</v>
      </c>
      <c r="O506" s="203" t="s">
        <v>1969</v>
      </c>
      <c r="P506" s="216" t="s">
        <v>1969</v>
      </c>
      <c r="Q506" s="443">
        <v>0</v>
      </c>
      <c r="R506" s="47"/>
      <c r="S506" s="36">
        <v>0</v>
      </c>
      <c r="T506" s="35"/>
      <c r="U506" s="34"/>
      <c r="V506" s="305">
        <v>0</v>
      </c>
      <c r="W506" s="42" t="s">
        <v>2689</v>
      </c>
      <c r="X506" s="42" t="s">
        <v>1899</v>
      </c>
      <c r="Y506" s="306">
        <v>0</v>
      </c>
      <c r="Z506" s="307" t="s">
        <v>3903</v>
      </c>
      <c r="AA506" s="42" t="s">
        <v>3904</v>
      </c>
      <c r="AB506" s="42">
        <v>48</v>
      </c>
      <c r="AC506" s="42" t="s">
        <v>2013</v>
      </c>
      <c r="AD506" s="308" t="s">
        <v>2605</v>
      </c>
      <c r="AE506" s="309">
        <v>17020</v>
      </c>
      <c r="AF506" s="306">
        <v>0</v>
      </c>
      <c r="AG506" s="308" t="s">
        <v>3920</v>
      </c>
      <c r="AH506" s="310" t="s">
        <v>3903</v>
      </c>
      <c r="AI506" s="310" t="s">
        <v>3903</v>
      </c>
      <c r="AJ506" s="311" t="s">
        <v>3903</v>
      </c>
      <c r="AK506" s="312" t="s">
        <v>3903</v>
      </c>
      <c r="AL506" s="312" t="s">
        <v>3903</v>
      </c>
      <c r="AM506" s="313" t="s">
        <v>3903</v>
      </c>
      <c r="AN506" s="313" t="s">
        <v>3903</v>
      </c>
      <c r="AO506" s="313" t="s">
        <v>3903</v>
      </c>
    </row>
    <row r="507" spans="1:41" s="290" customFormat="1" x14ac:dyDescent="0.2">
      <c r="A507" s="45" t="s">
        <v>7</v>
      </c>
      <c r="B507" s="42" t="s">
        <v>113</v>
      </c>
      <c r="C507" s="46"/>
      <c r="D507" s="35" t="s">
        <v>2869</v>
      </c>
      <c r="E507" s="34">
        <v>44219</v>
      </c>
      <c r="F507" s="347" t="s">
        <v>2879</v>
      </c>
      <c r="G507" s="347" t="s">
        <v>524</v>
      </c>
      <c r="H507" s="373">
        <v>25.960083333333333</v>
      </c>
      <c r="I507" s="373">
        <v>-81.73681666666667</v>
      </c>
      <c r="J507" s="312" t="s">
        <v>6496</v>
      </c>
      <c r="K507" s="312" t="s">
        <v>6495</v>
      </c>
      <c r="L507" s="49" t="s">
        <v>3343</v>
      </c>
      <c r="M507" s="117" t="s">
        <v>2836</v>
      </c>
      <c r="N507" s="35" t="s">
        <v>364</v>
      </c>
      <c r="O507" s="240" t="s">
        <v>3342</v>
      </c>
      <c r="P507" s="216" t="s">
        <v>1969</v>
      </c>
      <c r="Q507" s="443">
        <v>0</v>
      </c>
      <c r="R507" s="47"/>
      <c r="S507" s="36">
        <v>0</v>
      </c>
      <c r="T507" s="35"/>
      <c r="U507" s="34"/>
      <c r="V507" s="305">
        <v>0</v>
      </c>
      <c r="W507" s="42" t="s">
        <v>2689</v>
      </c>
      <c r="X507" s="42" t="s">
        <v>1899</v>
      </c>
      <c r="Y507" s="306">
        <v>0</v>
      </c>
      <c r="Z507" s="307" t="s">
        <v>3903</v>
      </c>
      <c r="AA507" s="42" t="s">
        <v>3904</v>
      </c>
      <c r="AB507" s="42">
        <v>48</v>
      </c>
      <c r="AC507" s="42" t="s">
        <v>2013</v>
      </c>
      <c r="AD507" s="308" t="s">
        <v>2605</v>
      </c>
      <c r="AE507" s="309">
        <v>17020</v>
      </c>
      <c r="AF507" s="306">
        <v>0</v>
      </c>
      <c r="AG507" s="308" t="s">
        <v>3920</v>
      </c>
      <c r="AH507" s="310" t="s">
        <v>3903</v>
      </c>
      <c r="AI507" s="310" t="s">
        <v>3903</v>
      </c>
      <c r="AJ507" s="311" t="s">
        <v>3903</v>
      </c>
      <c r="AK507" s="312" t="s">
        <v>3903</v>
      </c>
      <c r="AL507" s="312" t="s">
        <v>3903</v>
      </c>
      <c r="AM507" s="313" t="s">
        <v>3903</v>
      </c>
      <c r="AN507" s="313" t="s">
        <v>3903</v>
      </c>
      <c r="AO507" s="313" t="s">
        <v>3903</v>
      </c>
    </row>
    <row r="508" spans="1:41" s="290" customFormat="1" ht="38.25" x14ac:dyDescent="0.2">
      <c r="A508" s="45" t="s">
        <v>7</v>
      </c>
      <c r="B508" s="42" t="s">
        <v>113</v>
      </c>
      <c r="C508" s="46"/>
      <c r="D508" s="35" t="s">
        <v>2869</v>
      </c>
      <c r="E508" s="34">
        <v>44614</v>
      </c>
      <c r="F508" s="347" t="s">
        <v>4142</v>
      </c>
      <c r="G508" s="347" t="s">
        <v>524</v>
      </c>
      <c r="H508" s="344">
        <v>25.960116666666668</v>
      </c>
      <c r="I508" s="344">
        <v>-81.73681666666667</v>
      </c>
      <c r="J508" s="56" t="s">
        <v>8720</v>
      </c>
      <c r="K508" s="56" t="s">
        <v>6495</v>
      </c>
      <c r="L508" s="49" t="s">
        <v>4460</v>
      </c>
      <c r="M508" s="117" t="s">
        <v>2836</v>
      </c>
      <c r="N508" s="35" t="s">
        <v>387</v>
      </c>
      <c r="O508" s="240" t="s">
        <v>4143</v>
      </c>
      <c r="P508" s="216" t="s">
        <v>4144</v>
      </c>
      <c r="Q508" s="443">
        <v>0</v>
      </c>
      <c r="R508" s="47"/>
      <c r="S508" s="36">
        <v>0</v>
      </c>
      <c r="T508" s="35" t="s">
        <v>3310</v>
      </c>
      <c r="U508" s="34"/>
      <c r="V508" s="82">
        <v>0</v>
      </c>
      <c r="W508" s="55" t="s">
        <v>2689</v>
      </c>
      <c r="X508" s="55" t="s">
        <v>1899</v>
      </c>
      <c r="Y508" s="157" t="s">
        <v>387</v>
      </c>
      <c r="Z508" s="57" t="s">
        <v>1746</v>
      </c>
      <c r="AA508" s="55" t="s">
        <v>6982</v>
      </c>
      <c r="AB508" s="55">
        <v>48</v>
      </c>
      <c r="AC508" s="55" t="s">
        <v>2013</v>
      </c>
      <c r="AD508" s="89" t="s">
        <v>2605</v>
      </c>
      <c r="AE508" s="243">
        <v>17020</v>
      </c>
      <c r="AF508" s="157">
        <v>0</v>
      </c>
      <c r="AG508" s="89" t="s">
        <v>3920</v>
      </c>
      <c r="AH508" s="58" t="s">
        <v>4142</v>
      </c>
      <c r="AI508" s="58" t="s">
        <v>7147</v>
      </c>
      <c r="AJ508" s="59" t="s">
        <v>4394</v>
      </c>
      <c r="AK508" s="56">
        <v>25.960116666666668</v>
      </c>
      <c r="AL508" s="56">
        <v>-81.736916666666673</v>
      </c>
      <c r="AM508" s="60">
        <v>0</v>
      </c>
      <c r="AN508" s="60">
        <v>32.795800249003157</v>
      </c>
      <c r="AO508" s="60">
        <v>32.795800249003157</v>
      </c>
    </row>
    <row r="509" spans="1:41" s="290" customFormat="1" ht="30" customHeight="1" x14ac:dyDescent="0.2">
      <c r="A509" s="45" t="s">
        <v>7</v>
      </c>
      <c r="B509" s="42" t="s">
        <v>113</v>
      </c>
      <c r="C509" s="46"/>
      <c r="D509" s="35" t="s">
        <v>5482</v>
      </c>
      <c r="E509" s="34">
        <v>44994</v>
      </c>
      <c r="F509" s="347" t="s">
        <v>1703</v>
      </c>
      <c r="G509" s="347" t="s">
        <v>524</v>
      </c>
      <c r="H509" s="344">
        <v>25.960100000000001</v>
      </c>
      <c r="I509" s="344">
        <v>-81.73681666666667</v>
      </c>
      <c r="J509" s="56" t="s">
        <v>8721</v>
      </c>
      <c r="K509" s="56" t="s">
        <v>6495</v>
      </c>
      <c r="L509" s="49" t="s">
        <v>5483</v>
      </c>
      <c r="M509" s="117" t="s">
        <v>2836</v>
      </c>
      <c r="N509" s="35" t="s">
        <v>364</v>
      </c>
      <c r="O509" s="240" t="s">
        <v>5413</v>
      </c>
      <c r="P509" s="216" t="s">
        <v>1969</v>
      </c>
      <c r="Q509" s="443">
        <v>0</v>
      </c>
      <c r="R509" s="47"/>
      <c r="S509" s="36">
        <v>0</v>
      </c>
      <c r="T509" s="35"/>
      <c r="U509" s="34"/>
      <c r="V509" s="82">
        <v>0</v>
      </c>
      <c r="W509" s="55" t="s">
        <v>2689</v>
      </c>
      <c r="X509" s="55" t="s">
        <v>1899</v>
      </c>
      <c r="Y509" s="157">
        <v>0</v>
      </c>
      <c r="Z509" s="57" t="s">
        <v>1746</v>
      </c>
      <c r="AA509" s="55" t="s">
        <v>6987</v>
      </c>
      <c r="AB509" s="55">
        <v>48</v>
      </c>
      <c r="AC509" s="55" t="s">
        <v>2013</v>
      </c>
      <c r="AD509" s="89" t="s">
        <v>2605</v>
      </c>
      <c r="AE509" s="243">
        <v>17020</v>
      </c>
      <c r="AF509" s="157">
        <v>0</v>
      </c>
      <c r="AG509" s="89" t="s">
        <v>3920</v>
      </c>
      <c r="AH509" s="58" t="s">
        <v>4142</v>
      </c>
      <c r="AI509" s="58" t="s">
        <v>7147</v>
      </c>
      <c r="AJ509" s="59" t="s">
        <v>4394</v>
      </c>
      <c r="AK509" s="56">
        <v>25.960116666666668</v>
      </c>
      <c r="AL509" s="56">
        <v>-81.736916666666673</v>
      </c>
      <c r="AM509" s="60">
        <v>-6.0780000002017687</v>
      </c>
      <c r="AN509" s="60">
        <v>32.795800249003157</v>
      </c>
      <c r="AO509" s="60">
        <v>33.354259067995628</v>
      </c>
    </row>
    <row r="510" spans="1:41" s="290" customFormat="1" ht="30" customHeight="1" x14ac:dyDescent="0.2">
      <c r="A510" s="45" t="s">
        <v>7</v>
      </c>
      <c r="B510" s="42" t="s">
        <v>113</v>
      </c>
      <c r="C510" s="46"/>
      <c r="D510" s="35" t="s">
        <v>5482</v>
      </c>
      <c r="E510" s="34">
        <v>45332</v>
      </c>
      <c r="F510" s="347" t="s">
        <v>2879</v>
      </c>
      <c r="G510" s="347" t="s">
        <v>5581</v>
      </c>
      <c r="H510" s="344">
        <v>25.960083333333333</v>
      </c>
      <c r="I510" s="344">
        <v>-81.736800000000002</v>
      </c>
      <c r="J510" s="56" t="s">
        <v>6496</v>
      </c>
      <c r="K510" s="56" t="s">
        <v>7146</v>
      </c>
      <c r="L510" s="49" t="s">
        <v>5483</v>
      </c>
      <c r="M510" s="117" t="s">
        <v>2836</v>
      </c>
      <c r="N510" s="35" t="s">
        <v>364</v>
      </c>
      <c r="O510" s="240" t="s">
        <v>5582</v>
      </c>
      <c r="P510" s="216" t="s">
        <v>1969</v>
      </c>
      <c r="Q510" s="443">
        <v>0</v>
      </c>
      <c r="R510" s="47"/>
      <c r="S510" s="36">
        <v>0</v>
      </c>
      <c r="T510" s="35"/>
      <c r="U510" s="34"/>
      <c r="V510" s="82">
        <v>0</v>
      </c>
      <c r="W510" s="55" t="s">
        <v>2689</v>
      </c>
      <c r="X510" s="55" t="s">
        <v>1899</v>
      </c>
      <c r="Y510" s="157">
        <v>0</v>
      </c>
      <c r="Z510" s="57" t="s">
        <v>1746</v>
      </c>
      <c r="AA510" s="55" t="s">
        <v>6987</v>
      </c>
      <c r="AB510" s="55">
        <v>48</v>
      </c>
      <c r="AC510" s="55" t="s">
        <v>2013</v>
      </c>
      <c r="AD510" s="89" t="s">
        <v>2605</v>
      </c>
      <c r="AE510" s="243">
        <v>17020</v>
      </c>
      <c r="AF510" s="157">
        <v>0</v>
      </c>
      <c r="AG510" s="89" t="s">
        <v>3920</v>
      </c>
      <c r="AH510" s="58" t="s">
        <v>4142</v>
      </c>
      <c r="AI510" s="58" t="s">
        <v>7147</v>
      </c>
      <c r="AJ510" s="59" t="s">
        <v>4394</v>
      </c>
      <c r="AK510" s="56">
        <v>25.960116666666668</v>
      </c>
      <c r="AL510" s="56">
        <v>-81.736916666666673</v>
      </c>
      <c r="AM510" s="60">
        <v>-12.156000000403537</v>
      </c>
      <c r="AN510" s="60">
        <v>38.261766957170352</v>
      </c>
      <c r="AO510" s="60">
        <v>40.146371525887915</v>
      </c>
    </row>
    <row r="511" spans="1:41" s="290" customFormat="1" ht="30" customHeight="1" x14ac:dyDescent="0.2">
      <c r="A511" s="45" t="s">
        <v>7</v>
      </c>
      <c r="B511" s="42" t="s">
        <v>113</v>
      </c>
      <c r="C511" s="46"/>
      <c r="D511" s="35" t="s">
        <v>5508</v>
      </c>
      <c r="E511" s="34">
        <v>45730</v>
      </c>
      <c r="F511" s="347" t="s">
        <v>6095</v>
      </c>
      <c r="G511" s="347" t="s">
        <v>5581</v>
      </c>
      <c r="H511" s="344">
        <v>25.960049999999999</v>
      </c>
      <c r="I511" s="344">
        <v>-81.736800000000002</v>
      </c>
      <c r="J511" s="56" t="s">
        <v>7145</v>
      </c>
      <c r="K511" s="56" t="s">
        <v>7146</v>
      </c>
      <c r="L511" s="49" t="s">
        <v>6174</v>
      </c>
      <c r="M511" s="117" t="s">
        <v>2836</v>
      </c>
      <c r="N511" s="35" t="s">
        <v>364</v>
      </c>
      <c r="O511" s="240" t="s">
        <v>6175</v>
      </c>
      <c r="P511" s="216" t="s">
        <v>1969</v>
      </c>
      <c r="Q511" s="443">
        <v>0</v>
      </c>
      <c r="R511" s="47"/>
      <c r="S511" s="36">
        <v>0</v>
      </c>
      <c r="T511" s="35"/>
      <c r="U511" s="34"/>
      <c r="V511" s="82">
        <v>0</v>
      </c>
      <c r="W511" s="55" t="s">
        <v>2689</v>
      </c>
      <c r="X511" s="55" t="s">
        <v>1899</v>
      </c>
      <c r="Y511" s="157">
        <v>0</v>
      </c>
      <c r="Z511" s="57" t="s">
        <v>1746</v>
      </c>
      <c r="AA511" s="55" t="s">
        <v>6987</v>
      </c>
      <c r="AB511" s="55">
        <v>48</v>
      </c>
      <c r="AC511" s="55" t="s">
        <v>2013</v>
      </c>
      <c r="AD511" s="89" t="s">
        <v>2605</v>
      </c>
      <c r="AE511" s="243">
        <v>17020</v>
      </c>
      <c r="AF511" s="157">
        <v>0</v>
      </c>
      <c r="AG511" s="89" t="s">
        <v>3920</v>
      </c>
      <c r="AH511" s="58" t="s">
        <v>4142</v>
      </c>
      <c r="AI511" s="58" t="s">
        <v>7147</v>
      </c>
      <c r="AJ511" s="59" t="s">
        <v>4394</v>
      </c>
      <c r="AK511" s="56">
        <v>25.960116666666668</v>
      </c>
      <c r="AL511" s="56">
        <v>-81.736916666666673</v>
      </c>
      <c r="AM511" s="60">
        <v>-24.312000000807075</v>
      </c>
      <c r="AN511" s="60">
        <v>38.261766957170352</v>
      </c>
      <c r="AO511" s="60">
        <v>45.332506600937656</v>
      </c>
    </row>
    <row r="512" spans="1:41" s="290" customFormat="1" ht="30" customHeight="1" x14ac:dyDescent="0.2">
      <c r="A512" s="45" t="s">
        <v>7</v>
      </c>
      <c r="B512" s="42" t="s">
        <v>113</v>
      </c>
      <c r="C512" s="46" t="s">
        <v>473</v>
      </c>
      <c r="D512" s="35" t="s">
        <v>5508</v>
      </c>
      <c r="E512" s="34">
        <v>46094</v>
      </c>
      <c r="F512" s="347" t="s">
        <v>6095</v>
      </c>
      <c r="G512" s="347" t="s">
        <v>5581</v>
      </c>
      <c r="H512" s="344">
        <v>25.960049999999999</v>
      </c>
      <c r="I512" s="344">
        <v>-81.736800000000002</v>
      </c>
      <c r="J512" s="56" t="s">
        <v>7145</v>
      </c>
      <c r="K512" s="56" t="s">
        <v>7146</v>
      </c>
      <c r="L512" s="49" t="s">
        <v>6174</v>
      </c>
      <c r="M512" s="117" t="s">
        <v>2836</v>
      </c>
      <c r="N512" s="35" t="s">
        <v>364</v>
      </c>
      <c r="O512" s="240" t="s">
        <v>6823</v>
      </c>
      <c r="P512" s="216" t="s">
        <v>6005</v>
      </c>
      <c r="Q512" s="443">
        <v>0</v>
      </c>
      <c r="R512" s="47"/>
      <c r="S512" s="36">
        <v>0</v>
      </c>
      <c r="T512" s="35"/>
      <c r="U512" s="34"/>
      <c r="V512" s="82">
        <v>0</v>
      </c>
      <c r="W512" s="55" t="s">
        <v>2689</v>
      </c>
      <c r="X512" s="55" t="s">
        <v>1899</v>
      </c>
      <c r="Y512" s="157">
        <v>0</v>
      </c>
      <c r="Z512" s="57" t="s">
        <v>1746</v>
      </c>
      <c r="AA512" s="55" t="s">
        <v>6987</v>
      </c>
      <c r="AB512" s="55">
        <v>48</v>
      </c>
      <c r="AC512" s="55" t="s">
        <v>2013</v>
      </c>
      <c r="AD512" s="89" t="s">
        <v>2605</v>
      </c>
      <c r="AE512" s="243">
        <v>17020</v>
      </c>
      <c r="AF512" s="157">
        <v>0</v>
      </c>
      <c r="AG512" s="89" t="s">
        <v>3920</v>
      </c>
      <c r="AH512" s="58" t="s">
        <v>4142</v>
      </c>
      <c r="AI512" s="58" t="s">
        <v>7147</v>
      </c>
      <c r="AJ512" s="59" t="s">
        <v>4394</v>
      </c>
      <c r="AK512" s="56">
        <v>25.960116666666668</v>
      </c>
      <c r="AL512" s="56">
        <v>-81.736916666666673</v>
      </c>
      <c r="AM512" s="60">
        <v>-24.312000000807075</v>
      </c>
      <c r="AN512" s="60">
        <v>38.261766957170352</v>
      </c>
      <c r="AO512" s="60">
        <v>45.332506600937656</v>
      </c>
    </row>
    <row r="513" spans="1:41" s="290" customFormat="1" x14ac:dyDescent="0.2">
      <c r="A513" s="45" t="s">
        <v>6</v>
      </c>
      <c r="B513" s="42" t="s">
        <v>114</v>
      </c>
      <c r="C513" s="46"/>
      <c r="D513" s="35" t="s">
        <v>1119</v>
      </c>
      <c r="E513" s="34">
        <v>38869</v>
      </c>
      <c r="F513" s="347" t="s">
        <v>179</v>
      </c>
      <c r="G513" s="347" t="s">
        <v>180</v>
      </c>
      <c r="H513" s="373">
        <v>25.956949999999999</v>
      </c>
      <c r="I513" s="373">
        <v>-81.731633333333335</v>
      </c>
      <c r="J513" s="312" t="s">
        <v>6497</v>
      </c>
      <c r="K513" s="312" t="s">
        <v>6498</v>
      </c>
      <c r="L513" s="49" t="s">
        <v>1746</v>
      </c>
      <c r="M513" s="117"/>
      <c r="N513" s="35" t="s">
        <v>364</v>
      </c>
      <c r="O513" s="203" t="s">
        <v>1969</v>
      </c>
      <c r="P513" s="216" t="s">
        <v>1969</v>
      </c>
      <c r="Q513" s="443">
        <v>0</v>
      </c>
      <c r="R513" s="47"/>
      <c r="S513" s="36">
        <v>0</v>
      </c>
      <c r="T513" s="35"/>
      <c r="U513" s="34"/>
      <c r="V513" s="305">
        <v>0</v>
      </c>
      <c r="W513" s="42" t="s">
        <v>2689</v>
      </c>
      <c r="X513" s="42" t="s">
        <v>1899</v>
      </c>
      <c r="Y513" s="306">
        <v>0</v>
      </c>
      <c r="Z513" s="307" t="s">
        <v>3903</v>
      </c>
      <c r="AA513" s="42" t="s">
        <v>3904</v>
      </c>
      <c r="AB513" s="42">
        <v>49</v>
      </c>
      <c r="AC513" s="42" t="s">
        <v>2014</v>
      </c>
      <c r="AD513" s="308" t="s">
        <v>2606</v>
      </c>
      <c r="AE513" s="309" t="s">
        <v>1746</v>
      </c>
      <c r="AF513" s="306">
        <v>0</v>
      </c>
      <c r="AG513" s="308" t="s">
        <v>3921</v>
      </c>
      <c r="AH513" s="310" t="s">
        <v>3903</v>
      </c>
      <c r="AI513" s="310" t="s">
        <v>3903</v>
      </c>
      <c r="AJ513" s="311" t="s">
        <v>3903</v>
      </c>
      <c r="AK513" s="312" t="s">
        <v>3903</v>
      </c>
      <c r="AL513" s="312" t="s">
        <v>3903</v>
      </c>
      <c r="AM513" s="313" t="s">
        <v>3903</v>
      </c>
      <c r="AN513" s="313" t="s">
        <v>3903</v>
      </c>
      <c r="AO513" s="313" t="s">
        <v>3903</v>
      </c>
    </row>
    <row r="514" spans="1:41" s="290" customFormat="1" x14ac:dyDescent="0.2">
      <c r="A514" s="45" t="s">
        <v>6</v>
      </c>
      <c r="B514" s="42" t="s">
        <v>114</v>
      </c>
      <c r="C514" s="46"/>
      <c r="D514" s="35" t="s">
        <v>424</v>
      </c>
      <c r="E514" s="34">
        <v>42471</v>
      </c>
      <c r="F514" s="347" t="s">
        <v>525</v>
      </c>
      <c r="G514" s="347" t="s">
        <v>526</v>
      </c>
      <c r="H514" s="373">
        <v>25.956933333333332</v>
      </c>
      <c r="I514" s="373">
        <v>-81.7316</v>
      </c>
      <c r="J514" s="312" t="s">
        <v>4836</v>
      </c>
      <c r="K514" s="312" t="s">
        <v>6128</v>
      </c>
      <c r="L514" s="49" t="s">
        <v>1746</v>
      </c>
      <c r="M514" s="117"/>
      <c r="N514" s="35" t="s">
        <v>364</v>
      </c>
      <c r="O514" s="203"/>
      <c r="P514" s="216" t="s">
        <v>1969</v>
      </c>
      <c r="Q514" s="443">
        <v>0</v>
      </c>
      <c r="R514" s="47"/>
      <c r="S514" s="36">
        <v>0</v>
      </c>
      <c r="T514" s="35"/>
      <c r="U514" s="34"/>
      <c r="V514" s="305">
        <v>0</v>
      </c>
      <c r="W514" s="42" t="s">
        <v>2689</v>
      </c>
      <c r="X514" s="42" t="s">
        <v>1899</v>
      </c>
      <c r="Y514" s="306">
        <v>0</v>
      </c>
      <c r="Z514" s="307" t="s">
        <v>3903</v>
      </c>
      <c r="AA514" s="42" t="s">
        <v>3904</v>
      </c>
      <c r="AB514" s="42">
        <v>49</v>
      </c>
      <c r="AC514" s="42" t="s">
        <v>2014</v>
      </c>
      <c r="AD514" s="308" t="s">
        <v>2606</v>
      </c>
      <c r="AE514" s="309" t="s">
        <v>1746</v>
      </c>
      <c r="AF514" s="306">
        <v>0</v>
      </c>
      <c r="AG514" s="308" t="s">
        <v>3921</v>
      </c>
      <c r="AH514" s="310" t="s">
        <v>3903</v>
      </c>
      <c r="AI514" s="310" t="s">
        <v>3903</v>
      </c>
      <c r="AJ514" s="311" t="s">
        <v>3903</v>
      </c>
      <c r="AK514" s="312" t="s">
        <v>3903</v>
      </c>
      <c r="AL514" s="312" t="s">
        <v>3903</v>
      </c>
      <c r="AM514" s="313" t="s">
        <v>3903</v>
      </c>
      <c r="AN514" s="313" t="s">
        <v>3903</v>
      </c>
      <c r="AO514" s="313" t="s">
        <v>3903</v>
      </c>
    </row>
    <row r="515" spans="1:41" s="290" customFormat="1" x14ac:dyDescent="0.2">
      <c r="A515" s="45" t="s">
        <v>6</v>
      </c>
      <c r="B515" s="42" t="s">
        <v>114</v>
      </c>
      <c r="C515" s="46"/>
      <c r="D515" s="35" t="s">
        <v>424</v>
      </c>
      <c r="E515" s="34">
        <v>42750</v>
      </c>
      <c r="F515" s="347" t="s">
        <v>525</v>
      </c>
      <c r="G515" s="347" t="s">
        <v>526</v>
      </c>
      <c r="H515" s="373">
        <v>25.956933333333332</v>
      </c>
      <c r="I515" s="373">
        <v>-81.7316</v>
      </c>
      <c r="J515" s="312" t="s">
        <v>4836</v>
      </c>
      <c r="K515" s="312" t="s">
        <v>6128</v>
      </c>
      <c r="L515" s="49" t="s">
        <v>539</v>
      </c>
      <c r="M515" s="120"/>
      <c r="N515" s="35" t="s">
        <v>364</v>
      </c>
      <c r="O515" s="203"/>
      <c r="P515" s="216">
        <v>0</v>
      </c>
      <c r="Q515" s="443">
        <v>0</v>
      </c>
      <c r="R515" s="47"/>
      <c r="S515" s="36">
        <v>0</v>
      </c>
      <c r="T515" s="35"/>
      <c r="U515" s="34"/>
      <c r="V515" s="305">
        <v>0</v>
      </c>
      <c r="W515" s="42" t="s">
        <v>2689</v>
      </c>
      <c r="X515" s="42" t="s">
        <v>1899</v>
      </c>
      <c r="Y515" s="306">
        <v>0</v>
      </c>
      <c r="Z515" s="307" t="s">
        <v>3903</v>
      </c>
      <c r="AA515" s="42" t="s">
        <v>3904</v>
      </c>
      <c r="AB515" s="42">
        <v>49</v>
      </c>
      <c r="AC515" s="42" t="s">
        <v>2014</v>
      </c>
      <c r="AD515" s="308" t="s">
        <v>2606</v>
      </c>
      <c r="AE515" s="309" t="s">
        <v>1746</v>
      </c>
      <c r="AF515" s="306">
        <v>0</v>
      </c>
      <c r="AG515" s="308" t="s">
        <v>3921</v>
      </c>
      <c r="AH515" s="310" t="s">
        <v>3903</v>
      </c>
      <c r="AI515" s="310" t="s">
        <v>3903</v>
      </c>
      <c r="AJ515" s="311" t="s">
        <v>3903</v>
      </c>
      <c r="AK515" s="312" t="s">
        <v>3903</v>
      </c>
      <c r="AL515" s="312" t="s">
        <v>3903</v>
      </c>
      <c r="AM515" s="313" t="s">
        <v>3903</v>
      </c>
      <c r="AN515" s="313" t="s">
        <v>3903</v>
      </c>
      <c r="AO515" s="313" t="s">
        <v>3903</v>
      </c>
    </row>
    <row r="516" spans="1:41" s="290" customFormat="1" x14ac:dyDescent="0.2">
      <c r="A516" s="45" t="s">
        <v>6</v>
      </c>
      <c r="B516" s="42" t="s">
        <v>114</v>
      </c>
      <c r="C516" s="46"/>
      <c r="D516" s="35" t="s">
        <v>578</v>
      </c>
      <c r="E516" s="34">
        <v>42833</v>
      </c>
      <c r="F516" s="347" t="s">
        <v>525</v>
      </c>
      <c r="G516" s="347" t="s">
        <v>526</v>
      </c>
      <c r="H516" s="373">
        <v>25.956933333333332</v>
      </c>
      <c r="I516" s="373">
        <v>-81.7316</v>
      </c>
      <c r="J516" s="312" t="s">
        <v>4836</v>
      </c>
      <c r="K516" s="312" t="s">
        <v>6128</v>
      </c>
      <c r="L516" s="69" t="s">
        <v>1746</v>
      </c>
      <c r="M516" s="121"/>
      <c r="N516" s="52" t="s">
        <v>364</v>
      </c>
      <c r="O516" s="210" t="s">
        <v>581</v>
      </c>
      <c r="P516" s="216" t="s">
        <v>590</v>
      </c>
      <c r="Q516" s="444">
        <v>0</v>
      </c>
      <c r="R516" s="35"/>
      <c r="S516" s="36">
        <v>0</v>
      </c>
      <c r="T516" s="52"/>
      <c r="U516" s="34"/>
      <c r="V516" s="305">
        <v>0</v>
      </c>
      <c r="W516" s="42" t="s">
        <v>2689</v>
      </c>
      <c r="X516" s="42" t="s">
        <v>1899</v>
      </c>
      <c r="Y516" s="306">
        <v>0</v>
      </c>
      <c r="Z516" s="307" t="s">
        <v>3903</v>
      </c>
      <c r="AA516" s="42" t="s">
        <v>3904</v>
      </c>
      <c r="AB516" s="42">
        <v>49</v>
      </c>
      <c r="AC516" s="42" t="s">
        <v>2014</v>
      </c>
      <c r="AD516" s="308" t="s">
        <v>2606</v>
      </c>
      <c r="AE516" s="309" t="s">
        <v>1746</v>
      </c>
      <c r="AF516" s="306">
        <v>0</v>
      </c>
      <c r="AG516" s="308" t="s">
        <v>3921</v>
      </c>
      <c r="AH516" s="310" t="s">
        <v>3903</v>
      </c>
      <c r="AI516" s="310" t="s">
        <v>3903</v>
      </c>
      <c r="AJ516" s="311" t="s">
        <v>3903</v>
      </c>
      <c r="AK516" s="312" t="s">
        <v>3903</v>
      </c>
      <c r="AL516" s="312" t="s">
        <v>3903</v>
      </c>
      <c r="AM516" s="313" t="s">
        <v>3903</v>
      </c>
      <c r="AN516" s="313" t="s">
        <v>3903</v>
      </c>
      <c r="AO516" s="313" t="s">
        <v>3903</v>
      </c>
    </row>
    <row r="517" spans="1:41" s="290" customFormat="1" x14ac:dyDescent="0.2">
      <c r="A517" s="45" t="s">
        <v>6</v>
      </c>
      <c r="B517" s="42" t="s">
        <v>114</v>
      </c>
      <c r="C517" s="46"/>
      <c r="D517" s="35" t="s">
        <v>424</v>
      </c>
      <c r="E517" s="34">
        <v>43124</v>
      </c>
      <c r="F517" s="347" t="s">
        <v>1985</v>
      </c>
      <c r="G517" s="347" t="s">
        <v>1986</v>
      </c>
      <c r="H517" s="373">
        <v>25.956916666666668</v>
      </c>
      <c r="I517" s="373">
        <v>-81.731616666666667</v>
      </c>
      <c r="J517" s="312" t="s">
        <v>6499</v>
      </c>
      <c r="K517" s="312" t="s">
        <v>6500</v>
      </c>
      <c r="L517" s="49" t="s">
        <v>1978</v>
      </c>
      <c r="M517" s="120"/>
      <c r="N517" s="52" t="s">
        <v>364</v>
      </c>
      <c r="O517" s="210" t="s">
        <v>1969</v>
      </c>
      <c r="P517" s="216" t="s">
        <v>1969</v>
      </c>
      <c r="Q517" s="444">
        <v>0</v>
      </c>
      <c r="R517" s="35"/>
      <c r="S517" s="36">
        <v>0</v>
      </c>
      <c r="T517" s="52"/>
      <c r="U517" s="34"/>
      <c r="V517" s="305">
        <v>0</v>
      </c>
      <c r="W517" s="42" t="s">
        <v>2689</v>
      </c>
      <c r="X517" s="42" t="s">
        <v>1899</v>
      </c>
      <c r="Y517" s="306">
        <v>0</v>
      </c>
      <c r="Z517" s="307" t="s">
        <v>3903</v>
      </c>
      <c r="AA517" s="42" t="s">
        <v>3904</v>
      </c>
      <c r="AB517" s="42">
        <v>49</v>
      </c>
      <c r="AC517" s="42" t="s">
        <v>2014</v>
      </c>
      <c r="AD517" s="308" t="s">
        <v>2606</v>
      </c>
      <c r="AE517" s="309" t="s">
        <v>1746</v>
      </c>
      <c r="AF517" s="306">
        <v>0</v>
      </c>
      <c r="AG517" s="308" t="s">
        <v>3921</v>
      </c>
      <c r="AH517" s="310" t="s">
        <v>3903</v>
      </c>
      <c r="AI517" s="310" t="s">
        <v>3903</v>
      </c>
      <c r="AJ517" s="311" t="s">
        <v>3903</v>
      </c>
      <c r="AK517" s="312" t="s">
        <v>3903</v>
      </c>
      <c r="AL517" s="312" t="s">
        <v>3903</v>
      </c>
      <c r="AM517" s="313" t="s">
        <v>3903</v>
      </c>
      <c r="AN517" s="313" t="s">
        <v>3903</v>
      </c>
      <c r="AO517" s="313" t="s">
        <v>3903</v>
      </c>
    </row>
    <row r="518" spans="1:41" s="290" customFormat="1" x14ac:dyDescent="0.2">
      <c r="A518" s="45" t="s">
        <v>6</v>
      </c>
      <c r="B518" s="42" t="s">
        <v>114</v>
      </c>
      <c r="C518" s="46"/>
      <c r="D518" s="35" t="s">
        <v>424</v>
      </c>
      <c r="E518" s="34">
        <v>43441</v>
      </c>
      <c r="F518" s="347" t="s">
        <v>1985</v>
      </c>
      <c r="G518" s="347" t="s">
        <v>1986</v>
      </c>
      <c r="H518" s="373">
        <v>25.956916666666668</v>
      </c>
      <c r="I518" s="373">
        <v>-81.731616666666667</v>
      </c>
      <c r="J518" s="312" t="s">
        <v>6499</v>
      </c>
      <c r="K518" s="312" t="s">
        <v>6500</v>
      </c>
      <c r="L518" s="49" t="s">
        <v>2068</v>
      </c>
      <c r="M518" s="117" t="s">
        <v>2836</v>
      </c>
      <c r="N518" s="52" t="s">
        <v>364</v>
      </c>
      <c r="O518" s="210" t="s">
        <v>1969</v>
      </c>
      <c r="P518" s="216" t="s">
        <v>1969</v>
      </c>
      <c r="Q518" s="444">
        <v>0</v>
      </c>
      <c r="R518" s="35"/>
      <c r="S518" s="36">
        <v>0</v>
      </c>
      <c r="T518" s="52"/>
      <c r="U518" s="34"/>
      <c r="V518" s="305">
        <v>0</v>
      </c>
      <c r="W518" s="42" t="s">
        <v>2689</v>
      </c>
      <c r="X518" s="42" t="s">
        <v>1899</v>
      </c>
      <c r="Y518" s="306">
        <v>0</v>
      </c>
      <c r="Z518" s="307" t="s">
        <v>3903</v>
      </c>
      <c r="AA518" s="42" t="s">
        <v>3904</v>
      </c>
      <c r="AB518" s="42">
        <v>49</v>
      </c>
      <c r="AC518" s="42" t="s">
        <v>2014</v>
      </c>
      <c r="AD518" s="308" t="s">
        <v>2606</v>
      </c>
      <c r="AE518" s="309" t="s">
        <v>1746</v>
      </c>
      <c r="AF518" s="306">
        <v>0</v>
      </c>
      <c r="AG518" s="308" t="s">
        <v>3921</v>
      </c>
      <c r="AH518" s="310" t="s">
        <v>3903</v>
      </c>
      <c r="AI518" s="310" t="s">
        <v>3903</v>
      </c>
      <c r="AJ518" s="311" t="s">
        <v>3903</v>
      </c>
      <c r="AK518" s="312" t="s">
        <v>3903</v>
      </c>
      <c r="AL518" s="312" t="s">
        <v>3903</v>
      </c>
      <c r="AM518" s="313" t="s">
        <v>3903</v>
      </c>
      <c r="AN518" s="313" t="s">
        <v>3903</v>
      </c>
      <c r="AO518" s="313" t="s">
        <v>3903</v>
      </c>
    </row>
    <row r="519" spans="1:41" s="290" customFormat="1" x14ac:dyDescent="0.2">
      <c r="A519" s="45" t="s">
        <v>6</v>
      </c>
      <c r="B519" s="42" t="s">
        <v>114</v>
      </c>
      <c r="C519" s="46"/>
      <c r="D519" s="35" t="s">
        <v>2869</v>
      </c>
      <c r="E519" s="34">
        <v>43873</v>
      </c>
      <c r="F519" s="347" t="s">
        <v>525</v>
      </c>
      <c r="G519" s="347" t="s">
        <v>526</v>
      </c>
      <c r="H519" s="373">
        <v>25.956933333333332</v>
      </c>
      <c r="I519" s="373">
        <v>-81.7316</v>
      </c>
      <c r="J519" s="312" t="s">
        <v>4836</v>
      </c>
      <c r="K519" s="312" t="s">
        <v>6128</v>
      </c>
      <c r="L519" s="49" t="s">
        <v>2068</v>
      </c>
      <c r="M519" s="117" t="s">
        <v>2836</v>
      </c>
      <c r="N519" s="52" t="s">
        <v>364</v>
      </c>
      <c r="O519" s="240" t="s">
        <v>6824</v>
      </c>
      <c r="P519" s="216" t="s">
        <v>1969</v>
      </c>
      <c r="Q519" s="444">
        <v>0</v>
      </c>
      <c r="R519" s="35"/>
      <c r="S519" s="36">
        <v>0</v>
      </c>
      <c r="T519" s="52"/>
      <c r="U519" s="34"/>
      <c r="V519" s="305">
        <v>0</v>
      </c>
      <c r="W519" s="42" t="s">
        <v>2689</v>
      </c>
      <c r="X519" s="42" t="s">
        <v>1899</v>
      </c>
      <c r="Y519" s="306">
        <v>0</v>
      </c>
      <c r="Z519" s="307" t="s">
        <v>3903</v>
      </c>
      <c r="AA519" s="42" t="s">
        <v>3904</v>
      </c>
      <c r="AB519" s="42">
        <v>49</v>
      </c>
      <c r="AC519" s="42" t="s">
        <v>2014</v>
      </c>
      <c r="AD519" s="308" t="s">
        <v>2606</v>
      </c>
      <c r="AE519" s="309" t="s">
        <v>1746</v>
      </c>
      <c r="AF519" s="306">
        <v>0</v>
      </c>
      <c r="AG519" s="308" t="s">
        <v>3921</v>
      </c>
      <c r="AH519" s="310" t="s">
        <v>3903</v>
      </c>
      <c r="AI519" s="310" t="s">
        <v>3903</v>
      </c>
      <c r="AJ519" s="311" t="s">
        <v>3903</v>
      </c>
      <c r="AK519" s="312" t="s">
        <v>3903</v>
      </c>
      <c r="AL519" s="312" t="s">
        <v>3903</v>
      </c>
      <c r="AM519" s="313" t="s">
        <v>3903</v>
      </c>
      <c r="AN519" s="313" t="s">
        <v>3903</v>
      </c>
      <c r="AO519" s="313" t="s">
        <v>3903</v>
      </c>
    </row>
    <row r="520" spans="1:41" s="290" customFormat="1" ht="63.75" x14ac:dyDescent="0.2">
      <c r="A520" s="45" t="s">
        <v>6</v>
      </c>
      <c r="B520" s="42" t="s">
        <v>114</v>
      </c>
      <c r="C520" s="46"/>
      <c r="D520" s="35" t="s">
        <v>2869</v>
      </c>
      <c r="E520" s="34">
        <v>44219</v>
      </c>
      <c r="F520" s="347" t="s">
        <v>525</v>
      </c>
      <c r="G520" s="347" t="s">
        <v>526</v>
      </c>
      <c r="H520" s="373">
        <v>25.956933333333332</v>
      </c>
      <c r="I520" s="373">
        <v>-81.7316</v>
      </c>
      <c r="J520" s="312" t="s">
        <v>4836</v>
      </c>
      <c r="K520" s="312" t="s">
        <v>6128</v>
      </c>
      <c r="L520" s="49" t="s">
        <v>3358</v>
      </c>
      <c r="M520" s="117" t="s">
        <v>2836</v>
      </c>
      <c r="N520" s="52" t="s">
        <v>448</v>
      </c>
      <c r="O520" s="240" t="s">
        <v>3344</v>
      </c>
      <c r="P520" s="216" t="s">
        <v>3356</v>
      </c>
      <c r="Q520" s="444">
        <v>0</v>
      </c>
      <c r="R520" s="35"/>
      <c r="S520" s="36">
        <v>0</v>
      </c>
      <c r="T520" s="52"/>
      <c r="U520" s="34"/>
      <c r="V520" s="305" t="s">
        <v>1969</v>
      </c>
      <c r="W520" s="42" t="s">
        <v>2689</v>
      </c>
      <c r="X520" s="42" t="s">
        <v>1899</v>
      </c>
      <c r="Y520" s="306" t="s">
        <v>448</v>
      </c>
      <c r="Z520" s="307" t="s">
        <v>3903</v>
      </c>
      <c r="AA520" s="42" t="s">
        <v>3912</v>
      </c>
      <c r="AB520" s="42">
        <v>49</v>
      </c>
      <c r="AC520" s="42" t="s">
        <v>2014</v>
      </c>
      <c r="AD520" s="308" t="s">
        <v>2606</v>
      </c>
      <c r="AE520" s="309" t="s">
        <v>1746</v>
      </c>
      <c r="AF520" s="306">
        <v>0</v>
      </c>
      <c r="AG520" s="308" t="s">
        <v>3921</v>
      </c>
      <c r="AH520" s="310" t="s">
        <v>3903</v>
      </c>
      <c r="AI520" s="310" t="s">
        <v>3903</v>
      </c>
      <c r="AJ520" s="311" t="s">
        <v>3903</v>
      </c>
      <c r="AK520" s="312" t="s">
        <v>3903</v>
      </c>
      <c r="AL520" s="312" t="s">
        <v>3903</v>
      </c>
      <c r="AM520" s="313" t="s">
        <v>3903</v>
      </c>
      <c r="AN520" s="313" t="s">
        <v>3903</v>
      </c>
      <c r="AO520" s="313" t="s">
        <v>3903</v>
      </c>
    </row>
    <row r="521" spans="1:41" s="290" customFormat="1" ht="38.25" x14ac:dyDescent="0.2">
      <c r="A521" s="45" t="s">
        <v>6</v>
      </c>
      <c r="B521" s="42" t="s">
        <v>114</v>
      </c>
      <c r="C521" s="46"/>
      <c r="D521" s="35" t="s">
        <v>2869</v>
      </c>
      <c r="E521" s="34">
        <v>44604</v>
      </c>
      <c r="F521" s="347" t="s">
        <v>525</v>
      </c>
      <c r="G521" s="347" t="s">
        <v>526</v>
      </c>
      <c r="H521" s="344">
        <v>25.956933333333332</v>
      </c>
      <c r="I521" s="344">
        <v>-81.7316</v>
      </c>
      <c r="J521" s="56" t="s">
        <v>4836</v>
      </c>
      <c r="K521" s="56" t="s">
        <v>6128</v>
      </c>
      <c r="L521" s="49" t="s">
        <v>4232</v>
      </c>
      <c r="M521" s="117" t="s">
        <v>2836</v>
      </c>
      <c r="N521" s="52" t="s">
        <v>448</v>
      </c>
      <c r="O521" s="240" t="s">
        <v>4117</v>
      </c>
      <c r="P521" s="216" t="s">
        <v>3356</v>
      </c>
      <c r="Q521" s="444">
        <v>0</v>
      </c>
      <c r="R521" s="35"/>
      <c r="S521" s="36">
        <v>0</v>
      </c>
      <c r="T521" s="52"/>
      <c r="U521" s="34"/>
      <c r="V521" s="82" t="s">
        <v>1969</v>
      </c>
      <c r="W521" s="55" t="s">
        <v>2689</v>
      </c>
      <c r="X521" s="55" t="s">
        <v>1899</v>
      </c>
      <c r="Y521" s="157" t="s">
        <v>448</v>
      </c>
      <c r="Z521" s="57" t="s">
        <v>1746</v>
      </c>
      <c r="AA521" s="55" t="s">
        <v>6972</v>
      </c>
      <c r="AB521" s="55">
        <v>49</v>
      </c>
      <c r="AC521" s="55" t="s">
        <v>2014</v>
      </c>
      <c r="AD521" s="89" t="s">
        <v>2606</v>
      </c>
      <c r="AE521" s="243">
        <v>17021</v>
      </c>
      <c r="AF521" s="157">
        <v>0</v>
      </c>
      <c r="AG521" s="89" t="s">
        <v>3921</v>
      </c>
      <c r="AH521" s="58" t="s">
        <v>7148</v>
      </c>
      <c r="AI521" s="58" t="s">
        <v>1986</v>
      </c>
      <c r="AJ521" s="59" t="s">
        <v>4397</v>
      </c>
      <c r="AK521" s="56">
        <v>25.956966666666666</v>
      </c>
      <c r="AL521" s="56">
        <v>-81.731616666666667</v>
      </c>
      <c r="AM521" s="60">
        <v>-12.156000000403537</v>
      </c>
      <c r="AN521" s="60">
        <v>5.4659667081671923</v>
      </c>
      <c r="AO521" s="60">
        <v>13.328358040831695</v>
      </c>
    </row>
    <row r="522" spans="1:41" s="290" customFormat="1" x14ac:dyDescent="0.2">
      <c r="A522" s="45" t="s">
        <v>6</v>
      </c>
      <c r="B522" s="42" t="s">
        <v>114</v>
      </c>
      <c r="C522" s="46"/>
      <c r="D522" s="35" t="s">
        <v>5482</v>
      </c>
      <c r="E522" s="34">
        <v>44994</v>
      </c>
      <c r="F522" s="347" t="s">
        <v>525</v>
      </c>
      <c r="G522" s="347" t="s">
        <v>5414</v>
      </c>
      <c r="H522" s="344">
        <v>25.956933333333332</v>
      </c>
      <c r="I522" s="344">
        <v>-81.731566666666666</v>
      </c>
      <c r="J522" s="56" t="s">
        <v>4836</v>
      </c>
      <c r="K522" s="56" t="s">
        <v>8722</v>
      </c>
      <c r="L522" s="49" t="s">
        <v>5415</v>
      </c>
      <c r="M522" s="117" t="s">
        <v>2836</v>
      </c>
      <c r="N522" s="52" t="s">
        <v>364</v>
      </c>
      <c r="O522" s="240" t="s">
        <v>5416</v>
      </c>
      <c r="P522" s="216" t="s">
        <v>5417</v>
      </c>
      <c r="Q522" s="444">
        <v>0</v>
      </c>
      <c r="R522" s="35"/>
      <c r="S522" s="36">
        <v>0</v>
      </c>
      <c r="T522" s="52" t="s">
        <v>2011</v>
      </c>
      <c r="U522" s="34"/>
      <c r="V522" s="82">
        <v>0</v>
      </c>
      <c r="W522" s="55" t="s">
        <v>2689</v>
      </c>
      <c r="X522" s="55" t="s">
        <v>1899</v>
      </c>
      <c r="Y522" s="157">
        <v>0</v>
      </c>
      <c r="Z522" s="57" t="s">
        <v>1746</v>
      </c>
      <c r="AA522" s="55" t="s">
        <v>6987</v>
      </c>
      <c r="AB522" s="55">
        <v>49</v>
      </c>
      <c r="AC522" s="55" t="s">
        <v>2014</v>
      </c>
      <c r="AD522" s="89" t="s">
        <v>2606</v>
      </c>
      <c r="AE522" s="243">
        <v>17021</v>
      </c>
      <c r="AF522" s="157">
        <v>0</v>
      </c>
      <c r="AG522" s="89" t="s">
        <v>3921</v>
      </c>
      <c r="AH522" s="58" t="s">
        <v>7148</v>
      </c>
      <c r="AI522" s="58" t="s">
        <v>1986</v>
      </c>
      <c r="AJ522" s="59" t="s">
        <v>4397</v>
      </c>
      <c r="AK522" s="56">
        <v>25.956966666666666</v>
      </c>
      <c r="AL522" s="56">
        <v>-81.731616666666667</v>
      </c>
      <c r="AM522" s="60">
        <v>-12.156000000403537</v>
      </c>
      <c r="AN522" s="60">
        <v>16.397900124501579</v>
      </c>
      <c r="AO522" s="60">
        <v>20.412238106169045</v>
      </c>
    </row>
    <row r="523" spans="1:41" s="290" customFormat="1" x14ac:dyDescent="0.2">
      <c r="A523" s="45" t="s">
        <v>6</v>
      </c>
      <c r="B523" s="42" t="s">
        <v>114</v>
      </c>
      <c r="C523" s="46"/>
      <c r="D523" s="35" t="s">
        <v>5482</v>
      </c>
      <c r="E523" s="34">
        <v>45332</v>
      </c>
      <c r="F523" s="347" t="s">
        <v>525</v>
      </c>
      <c r="G523" s="347" t="s">
        <v>5414</v>
      </c>
      <c r="H523" s="344">
        <v>25.956933333333332</v>
      </c>
      <c r="I523" s="344">
        <v>-81.731566666666666</v>
      </c>
      <c r="J523" s="56" t="s">
        <v>4836</v>
      </c>
      <c r="K523" s="56" t="s">
        <v>8722</v>
      </c>
      <c r="L523" s="49" t="s">
        <v>5583</v>
      </c>
      <c r="M523" s="117" t="s">
        <v>2836</v>
      </c>
      <c r="N523" s="52" t="s">
        <v>364</v>
      </c>
      <c r="O523" s="240" t="s">
        <v>5584</v>
      </c>
      <c r="P523" s="216" t="s">
        <v>1969</v>
      </c>
      <c r="Q523" s="444">
        <v>0</v>
      </c>
      <c r="R523" s="35"/>
      <c r="S523" s="36">
        <v>0</v>
      </c>
      <c r="T523" s="52"/>
      <c r="U523" s="34"/>
      <c r="V523" s="82">
        <v>0</v>
      </c>
      <c r="W523" s="55" t="s">
        <v>2689</v>
      </c>
      <c r="X523" s="55" t="s">
        <v>1899</v>
      </c>
      <c r="Y523" s="157">
        <v>0</v>
      </c>
      <c r="Z523" s="57" t="s">
        <v>1746</v>
      </c>
      <c r="AA523" s="55" t="s">
        <v>6987</v>
      </c>
      <c r="AB523" s="55">
        <v>49</v>
      </c>
      <c r="AC523" s="55" t="s">
        <v>2014</v>
      </c>
      <c r="AD523" s="89" t="s">
        <v>2606</v>
      </c>
      <c r="AE523" s="243">
        <v>17021</v>
      </c>
      <c r="AF523" s="157">
        <v>0</v>
      </c>
      <c r="AG523" s="89" t="s">
        <v>3921</v>
      </c>
      <c r="AH523" s="58" t="s">
        <v>7148</v>
      </c>
      <c r="AI523" s="58" t="s">
        <v>1986</v>
      </c>
      <c r="AJ523" s="59" t="s">
        <v>4397</v>
      </c>
      <c r="AK523" s="56">
        <v>25.956966666666666</v>
      </c>
      <c r="AL523" s="56">
        <v>-81.731616666666667</v>
      </c>
      <c r="AM523" s="60">
        <v>-12.156000000403537</v>
      </c>
      <c r="AN523" s="60">
        <v>16.397900124501579</v>
      </c>
      <c r="AO523" s="60">
        <v>20.412238106169045</v>
      </c>
    </row>
    <row r="524" spans="1:41" s="290" customFormat="1" x14ac:dyDescent="0.2">
      <c r="A524" s="45" t="s">
        <v>6</v>
      </c>
      <c r="B524" s="42" t="s">
        <v>114</v>
      </c>
      <c r="C524" s="46"/>
      <c r="D524" s="35" t="s">
        <v>5508</v>
      </c>
      <c r="E524" s="34">
        <v>45730</v>
      </c>
      <c r="F524" s="347" t="s">
        <v>525</v>
      </c>
      <c r="G524" s="347" t="s">
        <v>526</v>
      </c>
      <c r="H524" s="344">
        <v>25.956933333333332</v>
      </c>
      <c r="I524" s="344">
        <v>-81.7316</v>
      </c>
      <c r="J524" s="56" t="s">
        <v>4836</v>
      </c>
      <c r="K524" s="56" t="s">
        <v>6128</v>
      </c>
      <c r="L524" s="49" t="s">
        <v>6096</v>
      </c>
      <c r="M524" s="117" t="s">
        <v>2836</v>
      </c>
      <c r="N524" s="52" t="s">
        <v>1919</v>
      </c>
      <c r="O524" s="240" t="s">
        <v>6173</v>
      </c>
      <c r="P524" s="216" t="s">
        <v>6005</v>
      </c>
      <c r="Q524" s="443">
        <v>0</v>
      </c>
      <c r="R524" s="35"/>
      <c r="S524" s="36">
        <v>0</v>
      </c>
      <c r="T524" s="52" t="s">
        <v>3310</v>
      </c>
      <c r="U524" s="34">
        <v>45730</v>
      </c>
      <c r="V524" s="82" t="s">
        <v>1969</v>
      </c>
      <c r="W524" s="55" t="s">
        <v>2689</v>
      </c>
      <c r="X524" s="55" t="s">
        <v>1899</v>
      </c>
      <c r="Y524" s="157" t="s">
        <v>1919</v>
      </c>
      <c r="Z524" s="57" t="s">
        <v>1746</v>
      </c>
      <c r="AA524" s="55" t="s">
        <v>6966</v>
      </c>
      <c r="AB524" s="55">
        <v>49</v>
      </c>
      <c r="AC524" s="55" t="s">
        <v>2014</v>
      </c>
      <c r="AD524" s="89" t="s">
        <v>2606</v>
      </c>
      <c r="AE524" s="243">
        <v>17021</v>
      </c>
      <c r="AF524" s="157">
        <v>0</v>
      </c>
      <c r="AG524" s="89" t="s">
        <v>3921</v>
      </c>
      <c r="AH524" s="58" t="s">
        <v>7148</v>
      </c>
      <c r="AI524" s="58" t="s">
        <v>1986</v>
      </c>
      <c r="AJ524" s="59" t="s">
        <v>4397</v>
      </c>
      <c r="AK524" s="56">
        <v>25.956966666666666</v>
      </c>
      <c r="AL524" s="56">
        <v>-81.731616666666667</v>
      </c>
      <c r="AM524" s="60">
        <v>-12.156000000403537</v>
      </c>
      <c r="AN524" s="60">
        <v>5.4659667081671923</v>
      </c>
      <c r="AO524" s="60">
        <v>13.328358040831695</v>
      </c>
    </row>
    <row r="525" spans="1:41" s="290" customFormat="1" ht="25.5" x14ac:dyDescent="0.2">
      <c r="A525" s="45" t="s">
        <v>6</v>
      </c>
      <c r="B525" s="42" t="s">
        <v>114</v>
      </c>
      <c r="C525" s="46" t="s">
        <v>473</v>
      </c>
      <c r="D525" s="35" t="s">
        <v>5508</v>
      </c>
      <c r="E525" s="34">
        <v>46094</v>
      </c>
      <c r="F525" s="347" t="s">
        <v>525</v>
      </c>
      <c r="G525" s="347" t="s">
        <v>526</v>
      </c>
      <c r="H525" s="344">
        <v>25.956933333333332</v>
      </c>
      <c r="I525" s="344">
        <v>-81.7316</v>
      </c>
      <c r="J525" s="56" t="s">
        <v>4836</v>
      </c>
      <c r="K525" s="56" t="s">
        <v>6128</v>
      </c>
      <c r="L525" s="49" t="s">
        <v>6825</v>
      </c>
      <c r="M525" s="117" t="s">
        <v>2836</v>
      </c>
      <c r="N525" s="52" t="s">
        <v>364</v>
      </c>
      <c r="O525" s="240" t="s">
        <v>6824</v>
      </c>
      <c r="P525" s="216" t="s">
        <v>6005</v>
      </c>
      <c r="Q525" s="443">
        <v>0</v>
      </c>
      <c r="R525" s="35"/>
      <c r="S525" s="36">
        <v>0</v>
      </c>
      <c r="T525" s="52" t="s">
        <v>2011</v>
      </c>
      <c r="U525" s="34"/>
      <c r="V525" s="82">
        <v>0</v>
      </c>
      <c r="W525" s="55" t="s">
        <v>2689</v>
      </c>
      <c r="X525" s="55" t="s">
        <v>1899</v>
      </c>
      <c r="Y525" s="157">
        <v>0</v>
      </c>
      <c r="Z525" s="57" t="s">
        <v>1746</v>
      </c>
      <c r="AA525" s="55" t="s">
        <v>6987</v>
      </c>
      <c r="AB525" s="55">
        <v>49</v>
      </c>
      <c r="AC525" s="55" t="s">
        <v>2014</v>
      </c>
      <c r="AD525" s="89" t="s">
        <v>2606</v>
      </c>
      <c r="AE525" s="243">
        <v>17021</v>
      </c>
      <c r="AF525" s="157">
        <v>0</v>
      </c>
      <c r="AG525" s="89" t="s">
        <v>3921</v>
      </c>
      <c r="AH525" s="58" t="s">
        <v>7148</v>
      </c>
      <c r="AI525" s="58" t="s">
        <v>1986</v>
      </c>
      <c r="AJ525" s="59" t="s">
        <v>4397</v>
      </c>
      <c r="AK525" s="56">
        <v>25.956966666666666</v>
      </c>
      <c r="AL525" s="56">
        <v>-81.731616666666667</v>
      </c>
      <c r="AM525" s="60">
        <v>-12.156000000403537</v>
      </c>
      <c r="AN525" s="60">
        <v>5.4659667081671923</v>
      </c>
      <c r="AO525" s="60">
        <v>13.328358040831695</v>
      </c>
    </row>
    <row r="526" spans="1:41" s="290" customFormat="1" x14ac:dyDescent="0.2">
      <c r="A526" s="45" t="s">
        <v>5</v>
      </c>
      <c r="B526" s="42" t="s">
        <v>106</v>
      </c>
      <c r="C526" s="46"/>
      <c r="D526" s="35" t="s">
        <v>1119</v>
      </c>
      <c r="E526" s="34">
        <v>38869</v>
      </c>
      <c r="F526" s="347" t="s">
        <v>181</v>
      </c>
      <c r="G526" s="347" t="s">
        <v>182</v>
      </c>
      <c r="H526" s="373">
        <v>25.955283333333334</v>
      </c>
      <c r="I526" s="373">
        <v>-81.730516666666674</v>
      </c>
      <c r="J526" s="312" t="s">
        <v>6501</v>
      </c>
      <c r="K526" s="312" t="s">
        <v>6502</v>
      </c>
      <c r="L526" s="49" t="s">
        <v>1746</v>
      </c>
      <c r="M526" s="117"/>
      <c r="N526" s="35" t="s">
        <v>364</v>
      </c>
      <c r="O526" s="203" t="s">
        <v>1969</v>
      </c>
      <c r="P526" s="216" t="s">
        <v>1969</v>
      </c>
      <c r="Q526" s="443">
        <v>0</v>
      </c>
      <c r="R526" s="47"/>
      <c r="S526" s="36">
        <v>0</v>
      </c>
      <c r="T526" s="35"/>
      <c r="U526" s="34"/>
      <c r="V526" s="305">
        <v>0</v>
      </c>
      <c r="W526" s="42" t="s">
        <v>2689</v>
      </c>
      <c r="X526" s="42" t="s">
        <v>1899</v>
      </c>
      <c r="Y526" s="306">
        <v>0</v>
      </c>
      <c r="Z526" s="307" t="s">
        <v>3903</v>
      </c>
      <c r="AA526" s="42" t="s">
        <v>3904</v>
      </c>
      <c r="AB526" s="42">
        <v>50</v>
      </c>
      <c r="AC526" s="42" t="s">
        <v>2014</v>
      </c>
      <c r="AD526" s="308" t="s">
        <v>2606</v>
      </c>
      <c r="AE526" s="309" t="s">
        <v>1746</v>
      </c>
      <c r="AF526" s="306">
        <v>0</v>
      </c>
      <c r="AG526" s="308" t="s">
        <v>3922</v>
      </c>
      <c r="AH526" s="310" t="s">
        <v>3903</v>
      </c>
      <c r="AI526" s="310" t="s">
        <v>3903</v>
      </c>
      <c r="AJ526" s="311" t="s">
        <v>3903</v>
      </c>
      <c r="AK526" s="312" t="s">
        <v>3903</v>
      </c>
      <c r="AL526" s="312" t="s">
        <v>3903</v>
      </c>
      <c r="AM526" s="313" t="s">
        <v>3903</v>
      </c>
      <c r="AN526" s="313" t="s">
        <v>3903</v>
      </c>
      <c r="AO526" s="313" t="s">
        <v>3903</v>
      </c>
    </row>
    <row r="527" spans="1:41" s="290" customFormat="1" x14ac:dyDescent="0.2">
      <c r="A527" s="45" t="s">
        <v>5</v>
      </c>
      <c r="B527" s="42" t="s">
        <v>106</v>
      </c>
      <c r="C527" s="46"/>
      <c r="D527" s="35" t="s">
        <v>424</v>
      </c>
      <c r="E527" s="34">
        <v>42471</v>
      </c>
      <c r="F527" s="347" t="s">
        <v>181</v>
      </c>
      <c r="G527" s="347" t="s">
        <v>527</v>
      </c>
      <c r="H527" s="373">
        <v>25.955283333333334</v>
      </c>
      <c r="I527" s="373">
        <v>-81.730500000000006</v>
      </c>
      <c r="J527" s="312" t="s">
        <v>6501</v>
      </c>
      <c r="K527" s="312" t="s">
        <v>6503</v>
      </c>
      <c r="L527" s="49" t="s">
        <v>1746</v>
      </c>
      <c r="M527" s="117"/>
      <c r="N527" s="35" t="s">
        <v>364</v>
      </c>
      <c r="O527" s="203" t="s">
        <v>1969</v>
      </c>
      <c r="P527" s="216" t="s">
        <v>1969</v>
      </c>
      <c r="Q527" s="443">
        <v>0</v>
      </c>
      <c r="R527" s="47"/>
      <c r="S527" s="36">
        <v>0</v>
      </c>
      <c r="T527" s="35"/>
      <c r="U527" s="34"/>
      <c r="V527" s="305">
        <v>0</v>
      </c>
      <c r="W527" s="42" t="s">
        <v>2689</v>
      </c>
      <c r="X527" s="42" t="s">
        <v>1899</v>
      </c>
      <c r="Y527" s="306">
        <v>0</v>
      </c>
      <c r="Z527" s="307" t="s">
        <v>3903</v>
      </c>
      <c r="AA527" s="42" t="s">
        <v>3904</v>
      </c>
      <c r="AB527" s="42">
        <v>50</v>
      </c>
      <c r="AC527" s="42" t="s">
        <v>2014</v>
      </c>
      <c r="AD527" s="308" t="s">
        <v>2606</v>
      </c>
      <c r="AE527" s="309" t="s">
        <v>1746</v>
      </c>
      <c r="AF527" s="306">
        <v>0</v>
      </c>
      <c r="AG527" s="308" t="s">
        <v>3922</v>
      </c>
      <c r="AH527" s="310" t="s">
        <v>3903</v>
      </c>
      <c r="AI527" s="310" t="s">
        <v>3903</v>
      </c>
      <c r="AJ527" s="311" t="s">
        <v>3903</v>
      </c>
      <c r="AK527" s="312" t="s">
        <v>3903</v>
      </c>
      <c r="AL527" s="312" t="s">
        <v>3903</v>
      </c>
      <c r="AM527" s="313" t="s">
        <v>3903</v>
      </c>
      <c r="AN527" s="313" t="s">
        <v>3903</v>
      </c>
      <c r="AO527" s="313" t="s">
        <v>3903</v>
      </c>
    </row>
    <row r="528" spans="1:41" s="290" customFormat="1" x14ac:dyDescent="0.2">
      <c r="A528" s="45" t="s">
        <v>5</v>
      </c>
      <c r="B528" s="42" t="s">
        <v>106</v>
      </c>
      <c r="C528" s="46"/>
      <c r="D528" s="35" t="s">
        <v>424</v>
      </c>
      <c r="E528" s="34">
        <v>42750</v>
      </c>
      <c r="F528" s="347" t="s">
        <v>181</v>
      </c>
      <c r="G528" s="347" t="s">
        <v>527</v>
      </c>
      <c r="H528" s="373">
        <v>25.955283333333334</v>
      </c>
      <c r="I528" s="373">
        <v>-81.730500000000006</v>
      </c>
      <c r="J528" s="312" t="s">
        <v>6501</v>
      </c>
      <c r="K528" s="312" t="s">
        <v>6503</v>
      </c>
      <c r="L528" s="49" t="s">
        <v>539</v>
      </c>
      <c r="M528" s="120"/>
      <c r="N528" s="35" t="s">
        <v>364</v>
      </c>
      <c r="O528" s="203"/>
      <c r="P528" s="216">
        <v>0</v>
      </c>
      <c r="Q528" s="443">
        <v>0</v>
      </c>
      <c r="R528" s="47"/>
      <c r="S528" s="36">
        <v>0</v>
      </c>
      <c r="T528" s="35"/>
      <c r="U528" s="34"/>
      <c r="V528" s="305">
        <v>0</v>
      </c>
      <c r="W528" s="42" t="s">
        <v>2689</v>
      </c>
      <c r="X528" s="42" t="s">
        <v>1899</v>
      </c>
      <c r="Y528" s="306">
        <v>0</v>
      </c>
      <c r="Z528" s="307" t="s">
        <v>3903</v>
      </c>
      <c r="AA528" s="42" t="s">
        <v>3904</v>
      </c>
      <c r="AB528" s="42">
        <v>50</v>
      </c>
      <c r="AC528" s="42" t="s">
        <v>2014</v>
      </c>
      <c r="AD528" s="308" t="s">
        <v>2606</v>
      </c>
      <c r="AE528" s="309" t="s">
        <v>1746</v>
      </c>
      <c r="AF528" s="306">
        <v>0</v>
      </c>
      <c r="AG528" s="308" t="s">
        <v>3922</v>
      </c>
      <c r="AH528" s="310" t="s">
        <v>3903</v>
      </c>
      <c r="AI528" s="310" t="s">
        <v>3903</v>
      </c>
      <c r="AJ528" s="311" t="s">
        <v>3903</v>
      </c>
      <c r="AK528" s="312" t="s">
        <v>3903</v>
      </c>
      <c r="AL528" s="312" t="s">
        <v>3903</v>
      </c>
      <c r="AM528" s="313" t="s">
        <v>3903</v>
      </c>
      <c r="AN528" s="313" t="s">
        <v>3903</v>
      </c>
      <c r="AO528" s="313" t="s">
        <v>3903</v>
      </c>
    </row>
    <row r="529" spans="1:41" s="290" customFormat="1" x14ac:dyDescent="0.2">
      <c r="A529" s="45" t="s">
        <v>5</v>
      </c>
      <c r="B529" s="42" t="s">
        <v>106</v>
      </c>
      <c r="C529" s="46"/>
      <c r="D529" s="35" t="s">
        <v>578</v>
      </c>
      <c r="E529" s="34">
        <v>42833</v>
      </c>
      <c r="F529" s="347" t="s">
        <v>181</v>
      </c>
      <c r="G529" s="347" t="s">
        <v>527</v>
      </c>
      <c r="H529" s="373">
        <v>25.955283333333334</v>
      </c>
      <c r="I529" s="373">
        <v>-81.730500000000006</v>
      </c>
      <c r="J529" s="312" t="s">
        <v>6501</v>
      </c>
      <c r="K529" s="312" t="s">
        <v>6503</v>
      </c>
      <c r="L529" s="49" t="s">
        <v>1746</v>
      </c>
      <c r="M529" s="117"/>
      <c r="N529" s="35" t="s">
        <v>364</v>
      </c>
      <c r="O529" s="210" t="s">
        <v>581</v>
      </c>
      <c r="P529" s="216" t="s">
        <v>590</v>
      </c>
      <c r="Q529" s="444">
        <v>0</v>
      </c>
      <c r="R529" s="35"/>
      <c r="S529" s="36">
        <v>0</v>
      </c>
      <c r="T529" s="35"/>
      <c r="U529" s="34"/>
      <c r="V529" s="305">
        <v>0</v>
      </c>
      <c r="W529" s="42" t="s">
        <v>2689</v>
      </c>
      <c r="X529" s="42" t="s">
        <v>1899</v>
      </c>
      <c r="Y529" s="306">
        <v>0</v>
      </c>
      <c r="Z529" s="307" t="s">
        <v>3903</v>
      </c>
      <c r="AA529" s="42" t="s">
        <v>3904</v>
      </c>
      <c r="AB529" s="42">
        <v>50</v>
      </c>
      <c r="AC529" s="42" t="s">
        <v>2014</v>
      </c>
      <c r="AD529" s="308" t="s">
        <v>2606</v>
      </c>
      <c r="AE529" s="309" t="s">
        <v>1746</v>
      </c>
      <c r="AF529" s="306">
        <v>0</v>
      </c>
      <c r="AG529" s="308" t="s">
        <v>3922</v>
      </c>
      <c r="AH529" s="310" t="s">
        <v>3903</v>
      </c>
      <c r="AI529" s="310" t="s">
        <v>3903</v>
      </c>
      <c r="AJ529" s="311" t="s">
        <v>3903</v>
      </c>
      <c r="AK529" s="312" t="s">
        <v>3903</v>
      </c>
      <c r="AL529" s="312" t="s">
        <v>3903</v>
      </c>
      <c r="AM529" s="313" t="s">
        <v>3903</v>
      </c>
      <c r="AN529" s="313" t="s">
        <v>3903</v>
      </c>
      <c r="AO529" s="313" t="s">
        <v>3903</v>
      </c>
    </row>
    <row r="530" spans="1:41" s="290" customFormat="1" x14ac:dyDescent="0.2">
      <c r="A530" s="45" t="s">
        <v>5</v>
      </c>
      <c r="B530" s="42" t="s">
        <v>106</v>
      </c>
      <c r="C530" s="46"/>
      <c r="D530" s="35" t="s">
        <v>424</v>
      </c>
      <c r="E530" s="34">
        <v>43124</v>
      </c>
      <c r="F530" s="347" t="s">
        <v>1987</v>
      </c>
      <c r="G530" s="347" t="s">
        <v>182</v>
      </c>
      <c r="H530" s="373">
        <v>25.955266666666667</v>
      </c>
      <c r="I530" s="373">
        <v>-81.730516666666674</v>
      </c>
      <c r="J530" s="312" t="s">
        <v>6504</v>
      </c>
      <c r="K530" s="312" t="s">
        <v>6502</v>
      </c>
      <c r="L530" s="49" t="s">
        <v>1978</v>
      </c>
      <c r="M530" s="120"/>
      <c r="N530" s="35" t="s">
        <v>364</v>
      </c>
      <c r="O530" s="210" t="s">
        <v>1969</v>
      </c>
      <c r="P530" s="216" t="s">
        <v>1969</v>
      </c>
      <c r="Q530" s="444">
        <v>0</v>
      </c>
      <c r="R530" s="35"/>
      <c r="S530" s="36">
        <v>0</v>
      </c>
      <c r="T530" s="35"/>
      <c r="U530" s="34"/>
      <c r="V530" s="305">
        <v>0</v>
      </c>
      <c r="W530" s="42" t="s">
        <v>2689</v>
      </c>
      <c r="X530" s="42" t="s">
        <v>1899</v>
      </c>
      <c r="Y530" s="306">
        <v>0</v>
      </c>
      <c r="Z530" s="307" t="s">
        <v>3903</v>
      </c>
      <c r="AA530" s="42" t="s">
        <v>3904</v>
      </c>
      <c r="AB530" s="42">
        <v>50</v>
      </c>
      <c r="AC530" s="42" t="s">
        <v>2014</v>
      </c>
      <c r="AD530" s="308" t="s">
        <v>2606</v>
      </c>
      <c r="AE530" s="309" t="s">
        <v>1746</v>
      </c>
      <c r="AF530" s="306">
        <v>0</v>
      </c>
      <c r="AG530" s="308" t="s">
        <v>3922</v>
      </c>
      <c r="AH530" s="310" t="s">
        <v>3903</v>
      </c>
      <c r="AI530" s="310" t="s">
        <v>3903</v>
      </c>
      <c r="AJ530" s="311" t="s">
        <v>3903</v>
      </c>
      <c r="AK530" s="312" t="s">
        <v>3903</v>
      </c>
      <c r="AL530" s="312" t="s">
        <v>3903</v>
      </c>
      <c r="AM530" s="313" t="s">
        <v>3903</v>
      </c>
      <c r="AN530" s="313" t="s">
        <v>3903</v>
      </c>
      <c r="AO530" s="313" t="s">
        <v>3903</v>
      </c>
    </row>
    <row r="531" spans="1:41" s="290" customFormat="1" x14ac:dyDescent="0.2">
      <c r="A531" s="45" t="s">
        <v>5</v>
      </c>
      <c r="B531" s="42" t="s">
        <v>106</v>
      </c>
      <c r="C531" s="46"/>
      <c r="D531" s="35" t="s">
        <v>424</v>
      </c>
      <c r="E531" s="34">
        <v>43441</v>
      </c>
      <c r="F531" s="347" t="s">
        <v>1987</v>
      </c>
      <c r="G531" s="347" t="s">
        <v>182</v>
      </c>
      <c r="H531" s="373">
        <v>25.955266666666667</v>
      </c>
      <c r="I531" s="373">
        <v>-81.730516666666674</v>
      </c>
      <c r="J531" s="312" t="s">
        <v>6504</v>
      </c>
      <c r="K531" s="312" t="s">
        <v>6502</v>
      </c>
      <c r="L531" s="49" t="s">
        <v>2068</v>
      </c>
      <c r="M531" s="117" t="s">
        <v>2836</v>
      </c>
      <c r="N531" s="35" t="s">
        <v>364</v>
      </c>
      <c r="O531" s="210" t="s">
        <v>1969</v>
      </c>
      <c r="P531" s="216" t="s">
        <v>1969</v>
      </c>
      <c r="Q531" s="444">
        <v>0</v>
      </c>
      <c r="R531" s="35"/>
      <c r="S531" s="36">
        <v>0</v>
      </c>
      <c r="T531" s="35"/>
      <c r="U531" s="34"/>
      <c r="V531" s="305">
        <v>0</v>
      </c>
      <c r="W531" s="42" t="s">
        <v>2689</v>
      </c>
      <c r="X531" s="42" t="s">
        <v>1899</v>
      </c>
      <c r="Y531" s="306">
        <v>0</v>
      </c>
      <c r="Z531" s="307" t="s">
        <v>3903</v>
      </c>
      <c r="AA531" s="42" t="s">
        <v>3904</v>
      </c>
      <c r="AB531" s="42">
        <v>50</v>
      </c>
      <c r="AC531" s="42" t="s">
        <v>2014</v>
      </c>
      <c r="AD531" s="308" t="s">
        <v>2606</v>
      </c>
      <c r="AE531" s="309" t="s">
        <v>1746</v>
      </c>
      <c r="AF531" s="306">
        <v>0</v>
      </c>
      <c r="AG531" s="308" t="s">
        <v>3922</v>
      </c>
      <c r="AH531" s="310" t="s">
        <v>3903</v>
      </c>
      <c r="AI531" s="310" t="s">
        <v>3903</v>
      </c>
      <c r="AJ531" s="311" t="s">
        <v>3903</v>
      </c>
      <c r="AK531" s="312" t="s">
        <v>3903</v>
      </c>
      <c r="AL531" s="312" t="s">
        <v>3903</v>
      </c>
      <c r="AM531" s="313" t="s">
        <v>3903</v>
      </c>
      <c r="AN531" s="313" t="s">
        <v>3903</v>
      </c>
      <c r="AO531" s="313" t="s">
        <v>3903</v>
      </c>
    </row>
    <row r="532" spans="1:41" s="290" customFormat="1" x14ac:dyDescent="0.2">
      <c r="A532" s="45" t="s">
        <v>5</v>
      </c>
      <c r="B532" s="42" t="s">
        <v>106</v>
      </c>
      <c r="C532" s="46"/>
      <c r="D532" s="35" t="s">
        <v>2869</v>
      </c>
      <c r="E532" s="34">
        <v>43873</v>
      </c>
      <c r="F532" s="347" t="s">
        <v>1987</v>
      </c>
      <c r="G532" s="347" t="s">
        <v>527</v>
      </c>
      <c r="H532" s="373">
        <v>25.955266666666667</v>
      </c>
      <c r="I532" s="373">
        <v>-81.730500000000006</v>
      </c>
      <c r="J532" s="312" t="s">
        <v>6504</v>
      </c>
      <c r="K532" s="312" t="s">
        <v>6503</v>
      </c>
      <c r="L532" s="49" t="s">
        <v>2068</v>
      </c>
      <c r="M532" s="117" t="s">
        <v>2836</v>
      </c>
      <c r="N532" s="35" t="s">
        <v>364</v>
      </c>
      <c r="O532" s="210" t="s">
        <v>1969</v>
      </c>
      <c r="P532" s="216" t="s">
        <v>1969</v>
      </c>
      <c r="Q532" s="444">
        <v>0</v>
      </c>
      <c r="R532" s="35"/>
      <c r="S532" s="36">
        <v>0</v>
      </c>
      <c r="T532" s="35"/>
      <c r="U532" s="34"/>
      <c r="V532" s="305">
        <v>0</v>
      </c>
      <c r="W532" s="42" t="s">
        <v>2689</v>
      </c>
      <c r="X532" s="42" t="s">
        <v>1899</v>
      </c>
      <c r="Y532" s="306">
        <v>0</v>
      </c>
      <c r="Z532" s="307" t="s">
        <v>3903</v>
      </c>
      <c r="AA532" s="42" t="s">
        <v>3904</v>
      </c>
      <c r="AB532" s="42">
        <v>50</v>
      </c>
      <c r="AC532" s="42" t="s">
        <v>2014</v>
      </c>
      <c r="AD532" s="308" t="s">
        <v>2606</v>
      </c>
      <c r="AE532" s="309" t="s">
        <v>1746</v>
      </c>
      <c r="AF532" s="306">
        <v>0</v>
      </c>
      <c r="AG532" s="308" t="s">
        <v>3922</v>
      </c>
      <c r="AH532" s="310" t="s">
        <v>3903</v>
      </c>
      <c r="AI532" s="310" t="s">
        <v>3903</v>
      </c>
      <c r="AJ532" s="311" t="s">
        <v>3903</v>
      </c>
      <c r="AK532" s="312" t="s">
        <v>3903</v>
      </c>
      <c r="AL532" s="312" t="s">
        <v>3903</v>
      </c>
      <c r="AM532" s="313" t="s">
        <v>3903</v>
      </c>
      <c r="AN532" s="313" t="s">
        <v>3903</v>
      </c>
      <c r="AO532" s="313" t="s">
        <v>3903</v>
      </c>
    </row>
    <row r="533" spans="1:41" s="290" customFormat="1" x14ac:dyDescent="0.2">
      <c r="A533" s="45" t="s">
        <v>5</v>
      </c>
      <c r="B533" s="42" t="s">
        <v>106</v>
      </c>
      <c r="C533" s="46"/>
      <c r="D533" s="35" t="s">
        <v>2869</v>
      </c>
      <c r="E533" s="34">
        <v>44219</v>
      </c>
      <c r="F533" s="347" t="s">
        <v>1987</v>
      </c>
      <c r="G533" s="347" t="s">
        <v>527</v>
      </c>
      <c r="H533" s="373">
        <v>25.955266666666667</v>
      </c>
      <c r="I533" s="373">
        <v>-81.730500000000006</v>
      </c>
      <c r="J533" s="312" t="s">
        <v>6504</v>
      </c>
      <c r="K533" s="312" t="s">
        <v>6503</v>
      </c>
      <c r="L533" s="49" t="s">
        <v>2068</v>
      </c>
      <c r="M533" s="117" t="s">
        <v>2836</v>
      </c>
      <c r="N533" s="35" t="s">
        <v>364</v>
      </c>
      <c r="O533" s="240" t="s">
        <v>3345</v>
      </c>
      <c r="P533" s="216">
        <v>0</v>
      </c>
      <c r="Q533" s="444">
        <v>0</v>
      </c>
      <c r="R533" s="35"/>
      <c r="S533" s="36">
        <v>0</v>
      </c>
      <c r="T533" s="35"/>
      <c r="U533" s="34"/>
      <c r="V533" s="305">
        <v>0</v>
      </c>
      <c r="W533" s="42" t="s">
        <v>2689</v>
      </c>
      <c r="X533" s="42" t="s">
        <v>1899</v>
      </c>
      <c r="Y533" s="306">
        <v>0</v>
      </c>
      <c r="Z533" s="307" t="s">
        <v>3903</v>
      </c>
      <c r="AA533" s="42" t="s">
        <v>3904</v>
      </c>
      <c r="AB533" s="42">
        <v>50</v>
      </c>
      <c r="AC533" s="42" t="s">
        <v>2014</v>
      </c>
      <c r="AD533" s="308" t="s">
        <v>2606</v>
      </c>
      <c r="AE533" s="309" t="s">
        <v>1746</v>
      </c>
      <c r="AF533" s="306">
        <v>0</v>
      </c>
      <c r="AG533" s="308" t="s">
        <v>3922</v>
      </c>
      <c r="AH533" s="310" t="s">
        <v>3903</v>
      </c>
      <c r="AI533" s="310" t="s">
        <v>3903</v>
      </c>
      <c r="AJ533" s="311" t="s">
        <v>3903</v>
      </c>
      <c r="AK533" s="312" t="s">
        <v>3903</v>
      </c>
      <c r="AL533" s="312" t="s">
        <v>3903</v>
      </c>
      <c r="AM533" s="313" t="s">
        <v>3903</v>
      </c>
      <c r="AN533" s="313" t="s">
        <v>3903</v>
      </c>
      <c r="AO533" s="313" t="s">
        <v>3903</v>
      </c>
    </row>
    <row r="534" spans="1:41" s="290" customFormat="1" ht="38.25" x14ac:dyDescent="0.2">
      <c r="A534" s="45" t="s">
        <v>5</v>
      </c>
      <c r="B534" s="42" t="s">
        <v>106</v>
      </c>
      <c r="C534" s="46"/>
      <c r="D534" s="35" t="s">
        <v>2869</v>
      </c>
      <c r="E534" s="34">
        <v>44604</v>
      </c>
      <c r="F534" s="347" t="s">
        <v>1987</v>
      </c>
      <c r="G534" s="347" t="s">
        <v>527</v>
      </c>
      <c r="H534" s="344">
        <v>25.955266666666667</v>
      </c>
      <c r="I534" s="344">
        <v>-81.730500000000006</v>
      </c>
      <c r="J534" s="56" t="s">
        <v>6504</v>
      </c>
      <c r="K534" s="56" t="s">
        <v>6503</v>
      </c>
      <c r="L534" s="49" t="s">
        <v>8287</v>
      </c>
      <c r="M534" s="117" t="s">
        <v>2836</v>
      </c>
      <c r="N534" s="35" t="s">
        <v>448</v>
      </c>
      <c r="O534" s="240" t="s">
        <v>3345</v>
      </c>
      <c r="P534" s="216" t="s">
        <v>3345</v>
      </c>
      <c r="Q534" s="444">
        <v>0</v>
      </c>
      <c r="R534" s="35"/>
      <c r="S534" s="36">
        <v>0</v>
      </c>
      <c r="T534" s="35" t="s">
        <v>3310</v>
      </c>
      <c r="U534" s="34"/>
      <c r="V534" s="82" t="s">
        <v>1969</v>
      </c>
      <c r="W534" s="55" t="s">
        <v>2689</v>
      </c>
      <c r="X534" s="55" t="s">
        <v>1899</v>
      </c>
      <c r="Y534" s="157" t="s">
        <v>448</v>
      </c>
      <c r="Z534" s="57" t="s">
        <v>1746</v>
      </c>
      <c r="AA534" s="55" t="s">
        <v>6972</v>
      </c>
      <c r="AB534" s="55">
        <v>50</v>
      </c>
      <c r="AC534" s="55" t="s">
        <v>2014</v>
      </c>
      <c r="AD534" s="89" t="s">
        <v>2606</v>
      </c>
      <c r="AE534" s="243">
        <v>17023</v>
      </c>
      <c r="AF534" s="157">
        <v>0</v>
      </c>
      <c r="AG534" s="89" t="s">
        <v>3922</v>
      </c>
      <c r="AH534" s="58" t="s">
        <v>7151</v>
      </c>
      <c r="AI534" s="58" t="s">
        <v>527</v>
      </c>
      <c r="AJ534" s="59" t="s">
        <v>4400</v>
      </c>
      <c r="AK534" s="56">
        <v>25.955349999999999</v>
      </c>
      <c r="AL534" s="56">
        <v>-81.730500000000006</v>
      </c>
      <c r="AM534" s="60">
        <v>-30.38999999971324</v>
      </c>
      <c r="AN534" s="60">
        <v>0</v>
      </c>
      <c r="AO534" s="60">
        <v>30.38999999971324</v>
      </c>
    </row>
    <row r="535" spans="1:41" s="290" customFormat="1" x14ac:dyDescent="0.2">
      <c r="A535" s="45" t="s">
        <v>5</v>
      </c>
      <c r="B535" s="42" t="s">
        <v>106</v>
      </c>
      <c r="C535" s="46"/>
      <c r="D535" s="35" t="s">
        <v>5482</v>
      </c>
      <c r="E535" s="34">
        <v>44994</v>
      </c>
      <c r="F535" s="347" t="s">
        <v>5418</v>
      </c>
      <c r="G535" s="347" t="s">
        <v>5419</v>
      </c>
      <c r="H535" s="344">
        <v>25.955233333333332</v>
      </c>
      <c r="I535" s="344">
        <v>-81.730433333333337</v>
      </c>
      <c r="J535" s="56" t="s">
        <v>7149</v>
      </c>
      <c r="K535" s="56" t="s">
        <v>8723</v>
      </c>
      <c r="L535" s="49" t="s">
        <v>5415</v>
      </c>
      <c r="M535" s="117" t="s">
        <v>2836</v>
      </c>
      <c r="N535" s="35" t="s">
        <v>364</v>
      </c>
      <c r="O535" s="240" t="s">
        <v>5421</v>
      </c>
      <c r="P535" s="216" t="s">
        <v>5420</v>
      </c>
      <c r="Q535" s="444">
        <v>0</v>
      </c>
      <c r="R535" s="35"/>
      <c r="S535" s="36">
        <v>0</v>
      </c>
      <c r="T535" s="35" t="s">
        <v>2011</v>
      </c>
      <c r="U535" s="34"/>
      <c r="V535" s="82">
        <v>0</v>
      </c>
      <c r="W535" s="55" t="s">
        <v>2689</v>
      </c>
      <c r="X535" s="55" t="s">
        <v>1899</v>
      </c>
      <c r="Y535" s="157">
        <v>0</v>
      </c>
      <c r="Z535" s="57" t="s">
        <v>1746</v>
      </c>
      <c r="AA535" s="55" t="s">
        <v>6987</v>
      </c>
      <c r="AB535" s="55">
        <v>50</v>
      </c>
      <c r="AC535" s="55" t="s">
        <v>2014</v>
      </c>
      <c r="AD535" s="89" t="s">
        <v>2606</v>
      </c>
      <c r="AE535" s="243">
        <v>17023</v>
      </c>
      <c r="AF535" s="157">
        <v>0</v>
      </c>
      <c r="AG535" s="89" t="s">
        <v>3922</v>
      </c>
      <c r="AH535" s="58" t="s">
        <v>7151</v>
      </c>
      <c r="AI535" s="58" t="s">
        <v>527</v>
      </c>
      <c r="AJ535" s="59" t="s">
        <v>4400</v>
      </c>
      <c r="AK535" s="56">
        <v>25.955349999999999</v>
      </c>
      <c r="AL535" s="56">
        <v>-81.730500000000006</v>
      </c>
      <c r="AM535" s="60">
        <v>-42.546000000116777</v>
      </c>
      <c r="AN535" s="60">
        <v>21.863866832668769</v>
      </c>
      <c r="AO535" s="60">
        <v>47.835037251857663</v>
      </c>
    </row>
    <row r="536" spans="1:41" s="290" customFormat="1" x14ac:dyDescent="0.2">
      <c r="A536" s="45" t="s">
        <v>5</v>
      </c>
      <c r="B536" s="42" t="s">
        <v>106</v>
      </c>
      <c r="C536" s="46"/>
      <c r="D536" s="35" t="s">
        <v>5482</v>
      </c>
      <c r="E536" s="34">
        <v>45332</v>
      </c>
      <c r="F536" s="347" t="s">
        <v>5418</v>
      </c>
      <c r="G536" s="347" t="s">
        <v>5585</v>
      </c>
      <c r="H536" s="344">
        <v>25.955233333333332</v>
      </c>
      <c r="I536" s="344">
        <v>-81.730466666666672</v>
      </c>
      <c r="J536" s="56" t="s">
        <v>7149</v>
      </c>
      <c r="K536" s="56" t="s">
        <v>7150</v>
      </c>
      <c r="L536" s="49" t="s">
        <v>5583</v>
      </c>
      <c r="M536" s="117" t="s">
        <v>2836</v>
      </c>
      <c r="N536" s="35" t="s">
        <v>364</v>
      </c>
      <c r="O536" s="240" t="s">
        <v>5586</v>
      </c>
      <c r="P536" s="216" t="s">
        <v>1969</v>
      </c>
      <c r="Q536" s="444">
        <v>0</v>
      </c>
      <c r="R536" s="35"/>
      <c r="S536" s="36">
        <v>0</v>
      </c>
      <c r="T536" s="35"/>
      <c r="U536" s="34"/>
      <c r="V536" s="82">
        <v>0</v>
      </c>
      <c r="W536" s="55" t="s">
        <v>2689</v>
      </c>
      <c r="X536" s="55" t="s">
        <v>1899</v>
      </c>
      <c r="Y536" s="157">
        <v>0</v>
      </c>
      <c r="Z536" s="57" t="s">
        <v>1746</v>
      </c>
      <c r="AA536" s="55" t="s">
        <v>6987</v>
      </c>
      <c r="AB536" s="55">
        <v>50</v>
      </c>
      <c r="AC536" s="55" t="s">
        <v>2014</v>
      </c>
      <c r="AD536" s="89" t="s">
        <v>2606</v>
      </c>
      <c r="AE536" s="243">
        <v>17023</v>
      </c>
      <c r="AF536" s="157">
        <v>0</v>
      </c>
      <c r="AG536" s="89" t="s">
        <v>3922</v>
      </c>
      <c r="AH536" s="58" t="s">
        <v>7151</v>
      </c>
      <c r="AI536" s="58" t="s">
        <v>527</v>
      </c>
      <c r="AJ536" s="59" t="s">
        <v>4400</v>
      </c>
      <c r="AK536" s="56">
        <v>25.955349999999999</v>
      </c>
      <c r="AL536" s="56">
        <v>-81.730500000000006</v>
      </c>
      <c r="AM536" s="60">
        <v>-42.546000000116777</v>
      </c>
      <c r="AN536" s="60">
        <v>10.931933416334385</v>
      </c>
      <c r="AO536" s="60">
        <v>43.928001140833906</v>
      </c>
    </row>
    <row r="537" spans="1:41" s="290" customFormat="1" x14ac:dyDescent="0.2">
      <c r="A537" s="45" t="s">
        <v>5</v>
      </c>
      <c r="B537" s="42" t="s">
        <v>106</v>
      </c>
      <c r="C537" s="46"/>
      <c r="D537" s="35" t="s">
        <v>5508</v>
      </c>
      <c r="E537" s="34">
        <v>45730</v>
      </c>
      <c r="F537" s="347" t="s">
        <v>5418</v>
      </c>
      <c r="G537" s="347" t="s">
        <v>5585</v>
      </c>
      <c r="H537" s="344">
        <v>25.955233333333332</v>
      </c>
      <c r="I537" s="344">
        <v>-81.730466666666672</v>
      </c>
      <c r="J537" s="56" t="s">
        <v>7149</v>
      </c>
      <c r="K537" s="56" t="s">
        <v>7150</v>
      </c>
      <c r="L537" s="49" t="s">
        <v>6096</v>
      </c>
      <c r="M537" s="117" t="s">
        <v>2836</v>
      </c>
      <c r="N537" s="35" t="s">
        <v>1919</v>
      </c>
      <c r="O537" s="240" t="s">
        <v>6176</v>
      </c>
      <c r="P537" s="216" t="s">
        <v>6005</v>
      </c>
      <c r="Q537" s="443">
        <v>0</v>
      </c>
      <c r="R537" s="35"/>
      <c r="S537" s="36">
        <v>0</v>
      </c>
      <c r="T537" s="35" t="s">
        <v>3310</v>
      </c>
      <c r="U537" s="34">
        <v>45730</v>
      </c>
      <c r="V537" s="82" t="s">
        <v>1969</v>
      </c>
      <c r="W537" s="55" t="s">
        <v>2689</v>
      </c>
      <c r="X537" s="55" t="s">
        <v>1899</v>
      </c>
      <c r="Y537" s="157" t="s">
        <v>1919</v>
      </c>
      <c r="Z537" s="57" t="s">
        <v>1746</v>
      </c>
      <c r="AA537" s="55" t="s">
        <v>6966</v>
      </c>
      <c r="AB537" s="55">
        <v>50</v>
      </c>
      <c r="AC537" s="55" t="s">
        <v>2014</v>
      </c>
      <c r="AD537" s="89" t="s">
        <v>2606</v>
      </c>
      <c r="AE537" s="243">
        <v>17023</v>
      </c>
      <c r="AF537" s="157">
        <v>0</v>
      </c>
      <c r="AG537" s="89" t="s">
        <v>3922</v>
      </c>
      <c r="AH537" s="58" t="s">
        <v>7151</v>
      </c>
      <c r="AI537" s="58" t="s">
        <v>527</v>
      </c>
      <c r="AJ537" s="59" t="s">
        <v>4400</v>
      </c>
      <c r="AK537" s="56">
        <v>25.955349999999999</v>
      </c>
      <c r="AL537" s="56">
        <v>-81.730500000000006</v>
      </c>
      <c r="AM537" s="60">
        <v>-42.546000000116777</v>
      </c>
      <c r="AN537" s="60">
        <v>10.931933416334385</v>
      </c>
      <c r="AO537" s="60">
        <v>43.928001140833906</v>
      </c>
    </row>
    <row r="538" spans="1:41" s="290" customFormat="1" ht="25.5" x14ac:dyDescent="0.2">
      <c r="A538" s="45" t="s">
        <v>5</v>
      </c>
      <c r="B538" s="42" t="s">
        <v>106</v>
      </c>
      <c r="C538" s="46"/>
      <c r="D538" s="35" t="s">
        <v>5508</v>
      </c>
      <c r="E538" s="34">
        <v>45748</v>
      </c>
      <c r="F538" s="347" t="s">
        <v>5418</v>
      </c>
      <c r="G538" s="347" t="s">
        <v>5585</v>
      </c>
      <c r="H538" s="344">
        <v>25.955233333333332</v>
      </c>
      <c r="I538" s="344">
        <v>-81.730466666666672</v>
      </c>
      <c r="J538" s="56" t="s">
        <v>7149</v>
      </c>
      <c r="K538" s="56" t="s">
        <v>7150</v>
      </c>
      <c r="L538" s="49" t="s">
        <v>6289</v>
      </c>
      <c r="M538" s="117" t="s">
        <v>2836</v>
      </c>
      <c r="N538" s="35" t="s">
        <v>364</v>
      </c>
      <c r="O538" s="240" t="s">
        <v>6288</v>
      </c>
      <c r="P538" s="216" t="s">
        <v>6005</v>
      </c>
      <c r="Q538" s="443">
        <v>0</v>
      </c>
      <c r="R538" s="35"/>
      <c r="S538" s="36">
        <v>0</v>
      </c>
      <c r="T538" s="35" t="s">
        <v>2011</v>
      </c>
      <c r="U538" s="34"/>
      <c r="V538" s="82">
        <v>0</v>
      </c>
      <c r="W538" s="55" t="s">
        <v>2689</v>
      </c>
      <c r="X538" s="55" t="s">
        <v>1899</v>
      </c>
      <c r="Y538" s="157">
        <v>0</v>
      </c>
      <c r="Z538" s="57" t="s">
        <v>1746</v>
      </c>
      <c r="AA538" s="55" t="s">
        <v>6987</v>
      </c>
      <c r="AB538" s="55">
        <v>50</v>
      </c>
      <c r="AC538" s="55" t="s">
        <v>2014</v>
      </c>
      <c r="AD538" s="89" t="s">
        <v>2606</v>
      </c>
      <c r="AE538" s="243">
        <v>17023</v>
      </c>
      <c r="AF538" s="157">
        <v>0</v>
      </c>
      <c r="AG538" s="89" t="s">
        <v>3922</v>
      </c>
      <c r="AH538" s="58" t="s">
        <v>7151</v>
      </c>
      <c r="AI538" s="58" t="s">
        <v>527</v>
      </c>
      <c r="AJ538" s="59" t="s">
        <v>4400</v>
      </c>
      <c r="AK538" s="56">
        <v>25.955349999999999</v>
      </c>
      <c r="AL538" s="56">
        <v>-81.730500000000006</v>
      </c>
      <c r="AM538" s="60">
        <v>-42.546000000116777</v>
      </c>
      <c r="AN538" s="60">
        <v>10.931933416334385</v>
      </c>
      <c r="AO538" s="60">
        <v>43.928001140833906</v>
      </c>
    </row>
    <row r="539" spans="1:41" s="290" customFormat="1" ht="25.5" x14ac:dyDescent="0.2">
      <c r="A539" s="45" t="s">
        <v>5</v>
      </c>
      <c r="B539" s="42" t="s">
        <v>106</v>
      </c>
      <c r="C539" s="46" t="s">
        <v>473</v>
      </c>
      <c r="D539" s="35" t="s">
        <v>5508</v>
      </c>
      <c r="E539" s="34">
        <v>46094</v>
      </c>
      <c r="F539" s="347" t="s">
        <v>5418</v>
      </c>
      <c r="G539" s="347" t="s">
        <v>5585</v>
      </c>
      <c r="H539" s="344">
        <v>25.955233333333332</v>
      </c>
      <c r="I539" s="344">
        <v>-81.730466666666672</v>
      </c>
      <c r="J539" s="56" t="s">
        <v>7149</v>
      </c>
      <c r="K539" s="56" t="s">
        <v>7150</v>
      </c>
      <c r="L539" s="49" t="s">
        <v>6881</v>
      </c>
      <c r="M539" s="117" t="s">
        <v>2836</v>
      </c>
      <c r="N539" s="35" t="s">
        <v>364</v>
      </c>
      <c r="O539" s="240" t="s">
        <v>6826</v>
      </c>
      <c r="P539" s="216" t="s">
        <v>6005</v>
      </c>
      <c r="Q539" s="443">
        <v>0</v>
      </c>
      <c r="R539" s="35"/>
      <c r="S539" s="36">
        <v>0</v>
      </c>
      <c r="T539" s="35" t="s">
        <v>2011</v>
      </c>
      <c r="U539" s="34"/>
      <c r="V539" s="82">
        <v>0</v>
      </c>
      <c r="W539" s="55" t="s">
        <v>2689</v>
      </c>
      <c r="X539" s="55" t="s">
        <v>1899</v>
      </c>
      <c r="Y539" s="157">
        <v>0</v>
      </c>
      <c r="Z539" s="57" t="s">
        <v>1746</v>
      </c>
      <c r="AA539" s="55" t="s">
        <v>6987</v>
      </c>
      <c r="AB539" s="55">
        <v>50</v>
      </c>
      <c r="AC539" s="55" t="s">
        <v>2014</v>
      </c>
      <c r="AD539" s="89" t="s">
        <v>2606</v>
      </c>
      <c r="AE539" s="243">
        <v>17023</v>
      </c>
      <c r="AF539" s="157">
        <v>0</v>
      </c>
      <c r="AG539" s="89" t="s">
        <v>3922</v>
      </c>
      <c r="AH539" s="58" t="s">
        <v>7151</v>
      </c>
      <c r="AI539" s="58" t="s">
        <v>527</v>
      </c>
      <c r="AJ539" s="59" t="s">
        <v>4400</v>
      </c>
      <c r="AK539" s="56">
        <v>25.955349999999999</v>
      </c>
      <c r="AL539" s="56">
        <v>-81.730500000000006</v>
      </c>
      <c r="AM539" s="60">
        <v>-42.546000000116777</v>
      </c>
      <c r="AN539" s="60">
        <v>10.931933416334385</v>
      </c>
      <c r="AO539" s="60">
        <v>43.928001140833906</v>
      </c>
    </row>
    <row r="540" spans="1:41" s="290" customFormat="1" x14ac:dyDescent="0.2">
      <c r="A540" s="45" t="s">
        <v>4</v>
      </c>
      <c r="B540" s="42" t="s">
        <v>97</v>
      </c>
      <c r="C540" s="46"/>
      <c r="D540" s="35" t="s">
        <v>1119</v>
      </c>
      <c r="E540" s="34">
        <v>38869</v>
      </c>
      <c r="F540" s="347" t="s">
        <v>183</v>
      </c>
      <c r="G540" s="347" t="s">
        <v>184</v>
      </c>
      <c r="H540" s="373">
        <v>25.954999999999998</v>
      </c>
      <c r="I540" s="373">
        <v>-81.730983333333327</v>
      </c>
      <c r="J540" s="312" t="s">
        <v>6505</v>
      </c>
      <c r="K540" s="312" t="s">
        <v>6506</v>
      </c>
      <c r="L540" s="49" t="s">
        <v>1746</v>
      </c>
      <c r="M540" s="117"/>
      <c r="N540" s="35" t="s">
        <v>364</v>
      </c>
      <c r="O540" s="203" t="s">
        <v>1969</v>
      </c>
      <c r="P540" s="216" t="s">
        <v>1969</v>
      </c>
      <c r="Q540" s="443">
        <v>0</v>
      </c>
      <c r="R540" s="47"/>
      <c r="S540" s="36">
        <v>0</v>
      </c>
      <c r="T540" s="35"/>
      <c r="U540" s="34"/>
      <c r="V540" s="305">
        <v>0</v>
      </c>
      <c r="W540" s="42" t="s">
        <v>2689</v>
      </c>
      <c r="X540" s="42" t="s">
        <v>1899</v>
      </c>
      <c r="Y540" s="306">
        <v>0</v>
      </c>
      <c r="Z540" s="307" t="s">
        <v>3903</v>
      </c>
      <c r="AA540" s="42" t="s">
        <v>3904</v>
      </c>
      <c r="AB540" s="42">
        <v>51</v>
      </c>
      <c r="AC540" s="42" t="s">
        <v>2014</v>
      </c>
      <c r="AD540" s="308" t="s">
        <v>2606</v>
      </c>
      <c r="AE540" s="309" t="s">
        <v>1746</v>
      </c>
      <c r="AF540" s="306">
        <v>0</v>
      </c>
      <c r="AG540" s="308" t="s">
        <v>3923</v>
      </c>
      <c r="AH540" s="310" t="s">
        <v>3903</v>
      </c>
      <c r="AI540" s="310" t="s">
        <v>3903</v>
      </c>
      <c r="AJ540" s="311" t="s">
        <v>3903</v>
      </c>
      <c r="AK540" s="312" t="s">
        <v>3903</v>
      </c>
      <c r="AL540" s="312" t="s">
        <v>3903</v>
      </c>
      <c r="AM540" s="313" t="s">
        <v>3903</v>
      </c>
      <c r="AN540" s="313" t="s">
        <v>3903</v>
      </c>
      <c r="AO540" s="313" t="s">
        <v>3903</v>
      </c>
    </row>
    <row r="541" spans="1:41" s="290" customFormat="1" x14ac:dyDescent="0.2">
      <c r="A541" s="45" t="s">
        <v>4</v>
      </c>
      <c r="B541" s="42" t="s">
        <v>97</v>
      </c>
      <c r="C541" s="46"/>
      <c r="D541" s="35" t="s">
        <v>424</v>
      </c>
      <c r="E541" s="34">
        <v>42471</v>
      </c>
      <c r="F541" s="347" t="s">
        <v>528</v>
      </c>
      <c r="G541" s="347" t="s">
        <v>437</v>
      </c>
      <c r="H541" s="373">
        <v>25.955066666666667</v>
      </c>
      <c r="I541" s="373">
        <v>-81.731099999999998</v>
      </c>
      <c r="J541" s="312" t="s">
        <v>6507</v>
      </c>
      <c r="K541" s="312" t="s">
        <v>6508</v>
      </c>
      <c r="L541" s="49" t="s">
        <v>384</v>
      </c>
      <c r="M541" s="120"/>
      <c r="N541" s="35" t="s">
        <v>385</v>
      </c>
      <c r="O541" s="203" t="s">
        <v>1969</v>
      </c>
      <c r="P541" s="216" t="s">
        <v>1969</v>
      </c>
      <c r="Q541" s="443">
        <v>0</v>
      </c>
      <c r="R541" s="47"/>
      <c r="S541" s="36">
        <v>0</v>
      </c>
      <c r="T541" s="35"/>
      <c r="U541" s="34"/>
      <c r="V541" s="305">
        <v>0</v>
      </c>
      <c r="W541" s="42" t="s">
        <v>2689</v>
      </c>
      <c r="X541" s="42" t="s">
        <v>1899</v>
      </c>
      <c r="Y541" s="306" t="s">
        <v>385</v>
      </c>
      <c r="Z541" s="307" t="s">
        <v>3903</v>
      </c>
      <c r="AA541" s="42" t="s">
        <v>4451</v>
      </c>
      <c r="AB541" s="42">
        <v>51</v>
      </c>
      <c r="AC541" s="42" t="s">
        <v>2014</v>
      </c>
      <c r="AD541" s="308" t="s">
        <v>2606</v>
      </c>
      <c r="AE541" s="309" t="s">
        <v>1746</v>
      </c>
      <c r="AF541" s="306">
        <v>0</v>
      </c>
      <c r="AG541" s="308" t="s">
        <v>3923</v>
      </c>
      <c r="AH541" s="310" t="s">
        <v>3903</v>
      </c>
      <c r="AI541" s="310" t="s">
        <v>3903</v>
      </c>
      <c r="AJ541" s="311" t="s">
        <v>3903</v>
      </c>
      <c r="AK541" s="312" t="s">
        <v>3903</v>
      </c>
      <c r="AL541" s="312" t="s">
        <v>3903</v>
      </c>
      <c r="AM541" s="313" t="s">
        <v>3903</v>
      </c>
      <c r="AN541" s="313" t="s">
        <v>3903</v>
      </c>
      <c r="AO541" s="313" t="s">
        <v>3903</v>
      </c>
    </row>
    <row r="542" spans="1:41" s="290" customFormat="1" x14ac:dyDescent="0.2">
      <c r="A542" s="45" t="s">
        <v>4</v>
      </c>
      <c r="B542" s="42" t="s">
        <v>97</v>
      </c>
      <c r="C542" s="46"/>
      <c r="D542" s="35" t="s">
        <v>424</v>
      </c>
      <c r="E542" s="34">
        <v>42750</v>
      </c>
      <c r="F542" s="347" t="s">
        <v>528</v>
      </c>
      <c r="G542" s="347" t="s">
        <v>437</v>
      </c>
      <c r="H542" s="373">
        <v>25.955066666666667</v>
      </c>
      <c r="I542" s="373">
        <v>-81.731099999999998</v>
      </c>
      <c r="J542" s="312" t="s">
        <v>6507</v>
      </c>
      <c r="K542" s="312" t="s">
        <v>6508</v>
      </c>
      <c r="L542" s="49" t="s">
        <v>539</v>
      </c>
      <c r="M542" s="120"/>
      <c r="N542" s="35" t="s">
        <v>364</v>
      </c>
      <c r="O542" s="203"/>
      <c r="P542" s="216">
        <v>0</v>
      </c>
      <c r="Q542" s="443">
        <v>0</v>
      </c>
      <c r="R542" s="47"/>
      <c r="S542" s="36">
        <v>0</v>
      </c>
      <c r="T542" s="35"/>
      <c r="U542" s="34"/>
      <c r="V542" s="305">
        <v>0</v>
      </c>
      <c r="W542" s="42" t="s">
        <v>2689</v>
      </c>
      <c r="X542" s="42" t="s">
        <v>1899</v>
      </c>
      <c r="Y542" s="306">
        <v>0</v>
      </c>
      <c r="Z542" s="307" t="s">
        <v>3903</v>
      </c>
      <c r="AA542" s="42" t="s">
        <v>3904</v>
      </c>
      <c r="AB542" s="42">
        <v>51</v>
      </c>
      <c r="AC542" s="42" t="s">
        <v>2014</v>
      </c>
      <c r="AD542" s="308" t="s">
        <v>2606</v>
      </c>
      <c r="AE542" s="309" t="s">
        <v>1746</v>
      </c>
      <c r="AF542" s="306">
        <v>0</v>
      </c>
      <c r="AG542" s="308" t="s">
        <v>3923</v>
      </c>
      <c r="AH542" s="310" t="s">
        <v>3903</v>
      </c>
      <c r="AI542" s="310" t="s">
        <v>3903</v>
      </c>
      <c r="AJ542" s="311" t="s">
        <v>3903</v>
      </c>
      <c r="AK542" s="312" t="s">
        <v>3903</v>
      </c>
      <c r="AL542" s="312" t="s">
        <v>3903</v>
      </c>
      <c r="AM542" s="313" t="s">
        <v>3903</v>
      </c>
      <c r="AN542" s="313" t="s">
        <v>3903</v>
      </c>
      <c r="AO542" s="313" t="s">
        <v>3903</v>
      </c>
    </row>
    <row r="543" spans="1:41" s="290" customFormat="1" x14ac:dyDescent="0.2">
      <c r="A543" s="45" t="s">
        <v>4</v>
      </c>
      <c r="B543" s="42" t="s">
        <v>97</v>
      </c>
      <c r="C543" s="46"/>
      <c r="D543" s="35" t="s">
        <v>578</v>
      </c>
      <c r="E543" s="34">
        <v>42833</v>
      </c>
      <c r="F543" s="347" t="s">
        <v>528</v>
      </c>
      <c r="G543" s="347" t="s">
        <v>437</v>
      </c>
      <c r="H543" s="373">
        <v>25.955066666666667</v>
      </c>
      <c r="I543" s="373">
        <v>-81.731099999999998</v>
      </c>
      <c r="J543" s="312" t="s">
        <v>6507</v>
      </c>
      <c r="K543" s="312" t="s">
        <v>6508</v>
      </c>
      <c r="L543" s="49" t="s">
        <v>1798</v>
      </c>
      <c r="M543" s="120"/>
      <c r="N543" s="52" t="s">
        <v>387</v>
      </c>
      <c r="O543" s="210" t="s">
        <v>582</v>
      </c>
      <c r="P543" s="216" t="s">
        <v>589</v>
      </c>
      <c r="Q543" s="444">
        <v>0</v>
      </c>
      <c r="R543" s="35"/>
      <c r="S543" s="36">
        <v>0</v>
      </c>
      <c r="T543" s="52"/>
      <c r="U543" s="34"/>
      <c r="V543" s="305">
        <v>0</v>
      </c>
      <c r="W543" s="42" t="s">
        <v>2689</v>
      </c>
      <c r="X543" s="42" t="s">
        <v>1899</v>
      </c>
      <c r="Y543" s="306" t="s">
        <v>387</v>
      </c>
      <c r="Z543" s="307" t="s">
        <v>3903</v>
      </c>
      <c r="AA543" s="42" t="s">
        <v>3914</v>
      </c>
      <c r="AB543" s="42">
        <v>51</v>
      </c>
      <c r="AC543" s="42" t="s">
        <v>2014</v>
      </c>
      <c r="AD543" s="308" t="s">
        <v>2606</v>
      </c>
      <c r="AE543" s="309" t="s">
        <v>1746</v>
      </c>
      <c r="AF543" s="306">
        <v>0</v>
      </c>
      <c r="AG543" s="308" t="s">
        <v>3923</v>
      </c>
      <c r="AH543" s="310" t="s">
        <v>3903</v>
      </c>
      <c r="AI543" s="310" t="s">
        <v>3903</v>
      </c>
      <c r="AJ543" s="311" t="s">
        <v>3903</v>
      </c>
      <c r="AK543" s="312" t="s">
        <v>3903</v>
      </c>
      <c r="AL543" s="312" t="s">
        <v>3903</v>
      </c>
      <c r="AM543" s="313" t="s">
        <v>3903</v>
      </c>
      <c r="AN543" s="313" t="s">
        <v>3903</v>
      </c>
      <c r="AO543" s="313" t="s">
        <v>3903</v>
      </c>
    </row>
    <row r="544" spans="1:41" s="290" customFormat="1" x14ac:dyDescent="0.2">
      <c r="A544" s="45" t="s">
        <v>4</v>
      </c>
      <c r="B544" s="42" t="s">
        <v>97</v>
      </c>
      <c r="C544" s="46"/>
      <c r="D544" s="35" t="s">
        <v>424</v>
      </c>
      <c r="E544" s="34">
        <v>43124</v>
      </c>
      <c r="F544" s="347" t="s">
        <v>528</v>
      </c>
      <c r="G544" s="347" t="s">
        <v>437</v>
      </c>
      <c r="H544" s="373">
        <v>25.955066666666667</v>
      </c>
      <c r="I544" s="373">
        <v>-81.731099999999998</v>
      </c>
      <c r="J544" s="312" t="s">
        <v>6507</v>
      </c>
      <c r="K544" s="312" t="s">
        <v>6508</v>
      </c>
      <c r="L544" s="49" t="s">
        <v>539</v>
      </c>
      <c r="M544" s="120"/>
      <c r="N544" s="52" t="s">
        <v>364</v>
      </c>
      <c r="O544" s="210" t="s">
        <v>1969</v>
      </c>
      <c r="P544" s="216" t="s">
        <v>1969</v>
      </c>
      <c r="Q544" s="444">
        <v>0</v>
      </c>
      <c r="R544" s="35"/>
      <c r="S544" s="36">
        <v>0</v>
      </c>
      <c r="T544" s="52"/>
      <c r="U544" s="34"/>
      <c r="V544" s="305">
        <v>0</v>
      </c>
      <c r="W544" s="42" t="s">
        <v>2689</v>
      </c>
      <c r="X544" s="42" t="s">
        <v>1899</v>
      </c>
      <c r="Y544" s="306">
        <v>0</v>
      </c>
      <c r="Z544" s="307" t="s">
        <v>3903</v>
      </c>
      <c r="AA544" s="42" t="s">
        <v>3904</v>
      </c>
      <c r="AB544" s="42">
        <v>51</v>
      </c>
      <c r="AC544" s="42" t="s">
        <v>2014</v>
      </c>
      <c r="AD544" s="308" t="s">
        <v>2606</v>
      </c>
      <c r="AE544" s="309" t="s">
        <v>1746</v>
      </c>
      <c r="AF544" s="306">
        <v>0</v>
      </c>
      <c r="AG544" s="308" t="s">
        <v>3923</v>
      </c>
      <c r="AH544" s="310" t="s">
        <v>3903</v>
      </c>
      <c r="AI544" s="310" t="s">
        <v>3903</v>
      </c>
      <c r="AJ544" s="311" t="s">
        <v>3903</v>
      </c>
      <c r="AK544" s="312" t="s">
        <v>3903</v>
      </c>
      <c r="AL544" s="312" t="s">
        <v>3903</v>
      </c>
      <c r="AM544" s="313" t="s">
        <v>3903</v>
      </c>
      <c r="AN544" s="313" t="s">
        <v>3903</v>
      </c>
      <c r="AO544" s="313" t="s">
        <v>3903</v>
      </c>
    </row>
    <row r="545" spans="1:41" s="290" customFormat="1" x14ac:dyDescent="0.2">
      <c r="A545" s="45" t="s">
        <v>4</v>
      </c>
      <c r="B545" s="42" t="s">
        <v>97</v>
      </c>
      <c r="C545" s="46"/>
      <c r="D545" s="35" t="s">
        <v>424</v>
      </c>
      <c r="E545" s="34">
        <v>43441</v>
      </c>
      <c r="F545" s="347" t="s">
        <v>2398</v>
      </c>
      <c r="G545" s="347" t="s">
        <v>1064</v>
      </c>
      <c r="H545" s="373">
        <v>25.95505</v>
      </c>
      <c r="I545" s="373">
        <v>-81.731133333333332</v>
      </c>
      <c r="J545" s="312" t="s">
        <v>6509</v>
      </c>
      <c r="K545" s="312" t="s">
        <v>6081</v>
      </c>
      <c r="L545" s="49" t="s">
        <v>539</v>
      </c>
      <c r="M545" s="117" t="s">
        <v>2836</v>
      </c>
      <c r="N545" s="52" t="s">
        <v>364</v>
      </c>
      <c r="O545" s="210" t="s">
        <v>1969</v>
      </c>
      <c r="P545" s="216" t="s">
        <v>1969</v>
      </c>
      <c r="Q545" s="444">
        <v>0</v>
      </c>
      <c r="R545" s="35"/>
      <c r="S545" s="36">
        <v>0</v>
      </c>
      <c r="T545" s="52"/>
      <c r="U545" s="34"/>
      <c r="V545" s="305">
        <v>0</v>
      </c>
      <c r="W545" s="42" t="s">
        <v>2689</v>
      </c>
      <c r="X545" s="42" t="s">
        <v>1899</v>
      </c>
      <c r="Y545" s="306">
        <v>0</v>
      </c>
      <c r="Z545" s="307" t="s">
        <v>3903</v>
      </c>
      <c r="AA545" s="42" t="s">
        <v>3904</v>
      </c>
      <c r="AB545" s="42">
        <v>51</v>
      </c>
      <c r="AC545" s="42" t="s">
        <v>2014</v>
      </c>
      <c r="AD545" s="308" t="s">
        <v>2606</v>
      </c>
      <c r="AE545" s="309" t="s">
        <v>1746</v>
      </c>
      <c r="AF545" s="306">
        <v>0</v>
      </c>
      <c r="AG545" s="308" t="s">
        <v>3923</v>
      </c>
      <c r="AH545" s="310" t="s">
        <v>3903</v>
      </c>
      <c r="AI545" s="310" t="s">
        <v>3903</v>
      </c>
      <c r="AJ545" s="311" t="s">
        <v>3903</v>
      </c>
      <c r="AK545" s="312" t="s">
        <v>3903</v>
      </c>
      <c r="AL545" s="312" t="s">
        <v>3903</v>
      </c>
      <c r="AM545" s="313" t="s">
        <v>3903</v>
      </c>
      <c r="AN545" s="313" t="s">
        <v>3903</v>
      </c>
      <c r="AO545" s="313" t="s">
        <v>3903</v>
      </c>
    </row>
    <row r="546" spans="1:41" s="290" customFormat="1" x14ac:dyDescent="0.2">
      <c r="A546" s="45" t="s">
        <v>4</v>
      </c>
      <c r="B546" s="42" t="s">
        <v>97</v>
      </c>
      <c r="C546" s="46"/>
      <c r="D546" s="35" t="s">
        <v>2869</v>
      </c>
      <c r="E546" s="34">
        <v>43873</v>
      </c>
      <c r="F546" s="347" t="s">
        <v>2880</v>
      </c>
      <c r="G546" s="347" t="s">
        <v>1066</v>
      </c>
      <c r="H546" s="373">
        <v>25.955100000000002</v>
      </c>
      <c r="I546" s="373">
        <v>-81.731116666666665</v>
      </c>
      <c r="J546" s="312" t="s">
        <v>4837</v>
      </c>
      <c r="K546" s="312" t="s">
        <v>6080</v>
      </c>
      <c r="L546" s="49" t="s">
        <v>1978</v>
      </c>
      <c r="M546" s="117" t="s">
        <v>2836</v>
      </c>
      <c r="N546" s="52" t="s">
        <v>364</v>
      </c>
      <c r="O546" s="210" t="s">
        <v>1969</v>
      </c>
      <c r="P546" s="216" t="s">
        <v>1969</v>
      </c>
      <c r="Q546" s="444">
        <v>0</v>
      </c>
      <c r="R546" s="35"/>
      <c r="S546" s="36">
        <v>0</v>
      </c>
      <c r="T546" s="52"/>
      <c r="U546" s="34"/>
      <c r="V546" s="305">
        <v>0</v>
      </c>
      <c r="W546" s="42" t="s">
        <v>2689</v>
      </c>
      <c r="X546" s="42" t="s">
        <v>1899</v>
      </c>
      <c r="Y546" s="306">
        <v>0</v>
      </c>
      <c r="Z546" s="307" t="s">
        <v>3903</v>
      </c>
      <c r="AA546" s="42" t="s">
        <v>3904</v>
      </c>
      <c r="AB546" s="42">
        <v>51</v>
      </c>
      <c r="AC546" s="42" t="s">
        <v>2014</v>
      </c>
      <c r="AD546" s="308" t="s">
        <v>2606</v>
      </c>
      <c r="AE546" s="309" t="s">
        <v>1746</v>
      </c>
      <c r="AF546" s="306">
        <v>0</v>
      </c>
      <c r="AG546" s="308" t="s">
        <v>3923</v>
      </c>
      <c r="AH546" s="310" t="s">
        <v>3903</v>
      </c>
      <c r="AI546" s="310" t="s">
        <v>3903</v>
      </c>
      <c r="AJ546" s="311" t="s">
        <v>3903</v>
      </c>
      <c r="AK546" s="312" t="s">
        <v>3903</v>
      </c>
      <c r="AL546" s="312" t="s">
        <v>3903</v>
      </c>
      <c r="AM546" s="313" t="s">
        <v>3903</v>
      </c>
      <c r="AN546" s="313" t="s">
        <v>3903</v>
      </c>
      <c r="AO546" s="313" t="s">
        <v>3903</v>
      </c>
    </row>
    <row r="547" spans="1:41" s="290" customFormat="1" x14ac:dyDescent="0.2">
      <c r="A547" s="45" t="s">
        <v>4</v>
      </c>
      <c r="B547" s="42" t="s">
        <v>97</v>
      </c>
      <c r="C547" s="46"/>
      <c r="D547" s="35" t="s">
        <v>2869</v>
      </c>
      <c r="E547" s="34">
        <v>44219</v>
      </c>
      <c r="F547" s="347" t="s">
        <v>2880</v>
      </c>
      <c r="G547" s="347" t="s">
        <v>1066</v>
      </c>
      <c r="H547" s="344">
        <v>25.955100000000002</v>
      </c>
      <c r="I547" s="344">
        <v>-81.731116666666665</v>
      </c>
      <c r="J547" s="56" t="s">
        <v>4837</v>
      </c>
      <c r="K547" s="56" t="s">
        <v>6080</v>
      </c>
      <c r="L547" s="49" t="s">
        <v>1978</v>
      </c>
      <c r="M547" s="117" t="s">
        <v>2836</v>
      </c>
      <c r="N547" s="52" t="s">
        <v>364</v>
      </c>
      <c r="O547" s="240" t="s">
        <v>3346</v>
      </c>
      <c r="P547" s="216" t="s">
        <v>1969</v>
      </c>
      <c r="Q547" s="444">
        <v>0</v>
      </c>
      <c r="R547" s="35"/>
      <c r="S547" s="36">
        <v>0</v>
      </c>
      <c r="T547" s="52"/>
      <c r="U547" s="34"/>
      <c r="V547" s="82">
        <v>0</v>
      </c>
      <c r="W547" s="55" t="s">
        <v>2689</v>
      </c>
      <c r="X547" s="55" t="s">
        <v>1899</v>
      </c>
      <c r="Y547" s="157">
        <v>0</v>
      </c>
      <c r="Z547" s="57" t="s">
        <v>1746</v>
      </c>
      <c r="AA547" s="55" t="s">
        <v>6987</v>
      </c>
      <c r="AB547" s="55">
        <v>51</v>
      </c>
      <c r="AC547" s="55" t="s">
        <v>2014</v>
      </c>
      <c r="AD547" s="89" t="s">
        <v>2606</v>
      </c>
      <c r="AE547" s="243">
        <v>17024</v>
      </c>
      <c r="AF547" s="157">
        <v>0</v>
      </c>
      <c r="AG547" s="89" t="s">
        <v>3923</v>
      </c>
      <c r="AH547" s="58" t="s">
        <v>7153</v>
      </c>
      <c r="AI547" s="58" t="s">
        <v>7154</v>
      </c>
      <c r="AJ547" s="59" t="s">
        <v>4403</v>
      </c>
      <c r="AK547" s="56">
        <v>25.955133333333333</v>
      </c>
      <c r="AL547" s="56">
        <v>-81.73115</v>
      </c>
      <c r="AM547" s="60">
        <v>-12.155999999107934</v>
      </c>
      <c r="AN547" s="60">
        <v>10.931933416334385</v>
      </c>
      <c r="AO547" s="60">
        <v>16.348562756324498</v>
      </c>
    </row>
    <row r="548" spans="1:41" s="290" customFormat="1" x14ac:dyDescent="0.2">
      <c r="A548" s="45" t="s">
        <v>4</v>
      </c>
      <c r="B548" s="42" t="s">
        <v>97</v>
      </c>
      <c r="C548" s="46"/>
      <c r="D548" s="35" t="s">
        <v>2869</v>
      </c>
      <c r="E548" s="34">
        <v>44604</v>
      </c>
      <c r="F548" s="347" t="s">
        <v>2880</v>
      </c>
      <c r="G548" s="347" t="s">
        <v>1062</v>
      </c>
      <c r="H548" s="344">
        <v>25.955100000000002</v>
      </c>
      <c r="I548" s="344">
        <v>-81.731083333333331</v>
      </c>
      <c r="J548" s="56" t="s">
        <v>4837</v>
      </c>
      <c r="K548" s="56" t="s">
        <v>7152</v>
      </c>
      <c r="L548" s="49" t="s">
        <v>4158</v>
      </c>
      <c r="M548" s="117" t="s">
        <v>2836</v>
      </c>
      <c r="N548" s="52" t="s">
        <v>364</v>
      </c>
      <c r="O548" s="240" t="s">
        <v>4147</v>
      </c>
      <c r="P548" s="216" t="s">
        <v>4146</v>
      </c>
      <c r="Q548" s="444">
        <v>0</v>
      </c>
      <c r="R548" s="35"/>
      <c r="S548" s="36">
        <v>0</v>
      </c>
      <c r="T548" s="52"/>
      <c r="U548" s="34"/>
      <c r="V548" s="82">
        <v>0</v>
      </c>
      <c r="W548" s="55" t="s">
        <v>2689</v>
      </c>
      <c r="X548" s="55" t="s">
        <v>1899</v>
      </c>
      <c r="Y548" s="157">
        <v>0</v>
      </c>
      <c r="Z548" s="57" t="s">
        <v>1746</v>
      </c>
      <c r="AA548" s="55" t="s">
        <v>6987</v>
      </c>
      <c r="AB548" s="55">
        <v>51</v>
      </c>
      <c r="AC548" s="55" t="s">
        <v>2014</v>
      </c>
      <c r="AD548" s="89" t="s">
        <v>2606</v>
      </c>
      <c r="AE548" s="243">
        <v>17024</v>
      </c>
      <c r="AF548" s="157">
        <v>0</v>
      </c>
      <c r="AG548" s="89" t="s">
        <v>3923</v>
      </c>
      <c r="AH548" s="58" t="s">
        <v>7153</v>
      </c>
      <c r="AI548" s="58" t="s">
        <v>7154</v>
      </c>
      <c r="AJ548" s="59" t="s">
        <v>4403</v>
      </c>
      <c r="AK548" s="56">
        <v>25.955133333333333</v>
      </c>
      <c r="AL548" s="56">
        <v>-81.73115</v>
      </c>
      <c r="AM548" s="60">
        <v>-12.155999999107934</v>
      </c>
      <c r="AN548" s="60">
        <v>21.863866832668769</v>
      </c>
      <c r="AO548" s="60">
        <v>25.015935098552394</v>
      </c>
    </row>
    <row r="549" spans="1:41" s="290" customFormat="1" x14ac:dyDescent="0.2">
      <c r="A549" s="45" t="s">
        <v>4</v>
      </c>
      <c r="B549" s="42" t="s">
        <v>97</v>
      </c>
      <c r="C549" s="46"/>
      <c r="D549" s="35" t="s">
        <v>5482</v>
      </c>
      <c r="E549" s="34">
        <v>44994</v>
      </c>
      <c r="F549" s="347" t="s">
        <v>2880</v>
      </c>
      <c r="G549" s="347" t="s">
        <v>1062</v>
      </c>
      <c r="H549" s="344">
        <v>25.955100000000002</v>
      </c>
      <c r="I549" s="344">
        <v>-81.731083333333331</v>
      </c>
      <c r="J549" s="56" t="s">
        <v>4837</v>
      </c>
      <c r="K549" s="56" t="s">
        <v>7152</v>
      </c>
      <c r="L549" s="49" t="s">
        <v>5422</v>
      </c>
      <c r="M549" s="117" t="s">
        <v>2836</v>
      </c>
      <c r="N549" s="52" t="s">
        <v>364</v>
      </c>
      <c r="O549" s="240" t="s">
        <v>5423</v>
      </c>
      <c r="P549" s="216" t="s">
        <v>5424</v>
      </c>
      <c r="Q549" s="444">
        <v>0</v>
      </c>
      <c r="R549" s="35"/>
      <c r="S549" s="36">
        <v>0</v>
      </c>
      <c r="T549" s="52"/>
      <c r="U549" s="34"/>
      <c r="V549" s="82">
        <v>0</v>
      </c>
      <c r="W549" s="55" t="s">
        <v>2689</v>
      </c>
      <c r="X549" s="55" t="s">
        <v>1899</v>
      </c>
      <c r="Y549" s="157">
        <v>0</v>
      </c>
      <c r="Z549" s="57" t="s">
        <v>1746</v>
      </c>
      <c r="AA549" s="55" t="s">
        <v>6987</v>
      </c>
      <c r="AB549" s="55">
        <v>51</v>
      </c>
      <c r="AC549" s="55" t="s">
        <v>2014</v>
      </c>
      <c r="AD549" s="89" t="s">
        <v>2606</v>
      </c>
      <c r="AE549" s="243">
        <v>17024</v>
      </c>
      <c r="AF549" s="157">
        <v>0</v>
      </c>
      <c r="AG549" s="89" t="s">
        <v>3923</v>
      </c>
      <c r="AH549" s="58" t="s">
        <v>7153</v>
      </c>
      <c r="AI549" s="58" t="s">
        <v>7154</v>
      </c>
      <c r="AJ549" s="59" t="s">
        <v>4403</v>
      </c>
      <c r="AK549" s="56">
        <v>25.955133333333333</v>
      </c>
      <c r="AL549" s="56">
        <v>-81.73115</v>
      </c>
      <c r="AM549" s="60">
        <v>-12.155999999107934</v>
      </c>
      <c r="AN549" s="60">
        <v>21.863866832668769</v>
      </c>
      <c r="AO549" s="60">
        <v>25.015935098552394</v>
      </c>
    </row>
    <row r="550" spans="1:41" s="290" customFormat="1" x14ac:dyDescent="0.2">
      <c r="A550" s="45" t="s">
        <v>4</v>
      </c>
      <c r="B550" s="42" t="s">
        <v>97</v>
      </c>
      <c r="C550" s="46"/>
      <c r="D550" s="35" t="s">
        <v>5482</v>
      </c>
      <c r="E550" s="34">
        <v>45332</v>
      </c>
      <c r="F550" s="347" t="s">
        <v>2880</v>
      </c>
      <c r="G550" s="347" t="s">
        <v>1062</v>
      </c>
      <c r="H550" s="344">
        <v>25.955100000000002</v>
      </c>
      <c r="I550" s="344">
        <v>-81.731083333333331</v>
      </c>
      <c r="J550" s="56" t="s">
        <v>4837</v>
      </c>
      <c r="K550" s="56" t="s">
        <v>7152</v>
      </c>
      <c r="L550" s="49" t="s">
        <v>5422</v>
      </c>
      <c r="M550" s="117" t="s">
        <v>2836</v>
      </c>
      <c r="N550" s="52" t="s">
        <v>364</v>
      </c>
      <c r="O550" s="240" t="s">
        <v>5587</v>
      </c>
      <c r="P550" s="216" t="s">
        <v>1969</v>
      </c>
      <c r="Q550" s="444">
        <v>0</v>
      </c>
      <c r="R550" s="35"/>
      <c r="S550" s="36">
        <v>0</v>
      </c>
      <c r="T550" s="52"/>
      <c r="U550" s="34"/>
      <c r="V550" s="82">
        <v>0</v>
      </c>
      <c r="W550" s="55" t="s">
        <v>2689</v>
      </c>
      <c r="X550" s="55" t="s">
        <v>1899</v>
      </c>
      <c r="Y550" s="157">
        <v>0</v>
      </c>
      <c r="Z550" s="57" t="s">
        <v>1746</v>
      </c>
      <c r="AA550" s="55" t="s">
        <v>6987</v>
      </c>
      <c r="AB550" s="55">
        <v>51</v>
      </c>
      <c r="AC550" s="55" t="s">
        <v>2014</v>
      </c>
      <c r="AD550" s="89" t="s">
        <v>2606</v>
      </c>
      <c r="AE550" s="243">
        <v>17024</v>
      </c>
      <c r="AF550" s="157">
        <v>0</v>
      </c>
      <c r="AG550" s="89" t="s">
        <v>3923</v>
      </c>
      <c r="AH550" s="58" t="s">
        <v>7153</v>
      </c>
      <c r="AI550" s="58" t="s">
        <v>7154</v>
      </c>
      <c r="AJ550" s="59" t="s">
        <v>4403</v>
      </c>
      <c r="AK550" s="56">
        <v>25.955133333333333</v>
      </c>
      <c r="AL550" s="56">
        <v>-81.73115</v>
      </c>
      <c r="AM550" s="60">
        <v>-12.155999999107934</v>
      </c>
      <c r="AN550" s="60">
        <v>21.863866832668769</v>
      </c>
      <c r="AO550" s="60">
        <v>25.015935098552394</v>
      </c>
    </row>
    <row r="551" spans="1:41" s="290" customFormat="1" x14ac:dyDescent="0.2">
      <c r="A551" s="45" t="s">
        <v>4</v>
      </c>
      <c r="B551" s="42" t="s">
        <v>97</v>
      </c>
      <c r="C551" s="46"/>
      <c r="D551" s="35" t="s">
        <v>5508</v>
      </c>
      <c r="E551" s="34">
        <v>45730</v>
      </c>
      <c r="F551" s="347" t="s">
        <v>2880</v>
      </c>
      <c r="G551" s="347" t="s">
        <v>1062</v>
      </c>
      <c r="H551" s="344">
        <v>25.955100000000002</v>
      </c>
      <c r="I551" s="344">
        <v>-81.731083333333331</v>
      </c>
      <c r="J551" s="56" t="s">
        <v>4837</v>
      </c>
      <c r="K551" s="56" t="s">
        <v>7152</v>
      </c>
      <c r="L551" s="49" t="s">
        <v>6097</v>
      </c>
      <c r="M551" s="117" t="s">
        <v>2836</v>
      </c>
      <c r="N551" s="52" t="s">
        <v>364</v>
      </c>
      <c r="O551" s="240" t="s">
        <v>6177</v>
      </c>
      <c r="P551" s="216" t="s">
        <v>1969</v>
      </c>
      <c r="Q551" s="443">
        <v>0</v>
      </c>
      <c r="R551" s="35"/>
      <c r="S551" s="36">
        <v>0</v>
      </c>
      <c r="T551" s="52"/>
      <c r="U551" s="34"/>
      <c r="V551" s="82">
        <v>0</v>
      </c>
      <c r="W551" s="55" t="s">
        <v>2689</v>
      </c>
      <c r="X551" s="55" t="s">
        <v>1899</v>
      </c>
      <c r="Y551" s="157">
        <v>0</v>
      </c>
      <c r="Z551" s="57" t="s">
        <v>1746</v>
      </c>
      <c r="AA551" s="55" t="s">
        <v>6987</v>
      </c>
      <c r="AB551" s="55">
        <v>51</v>
      </c>
      <c r="AC551" s="55" t="s">
        <v>2014</v>
      </c>
      <c r="AD551" s="89" t="s">
        <v>2606</v>
      </c>
      <c r="AE551" s="243">
        <v>17024</v>
      </c>
      <c r="AF551" s="157">
        <v>0</v>
      </c>
      <c r="AG551" s="89" t="s">
        <v>3923</v>
      </c>
      <c r="AH551" s="58" t="s">
        <v>7153</v>
      </c>
      <c r="AI551" s="58" t="s">
        <v>7154</v>
      </c>
      <c r="AJ551" s="59" t="s">
        <v>4403</v>
      </c>
      <c r="AK551" s="56">
        <v>25.955133333333333</v>
      </c>
      <c r="AL551" s="56">
        <v>-81.73115</v>
      </c>
      <c r="AM551" s="60">
        <v>-12.155999999107934</v>
      </c>
      <c r="AN551" s="60">
        <v>21.863866832668769</v>
      </c>
      <c r="AO551" s="60">
        <v>25.015935098552394</v>
      </c>
    </row>
    <row r="552" spans="1:41" s="290" customFormat="1" x14ac:dyDescent="0.2">
      <c r="A552" s="45" t="s">
        <v>4</v>
      </c>
      <c r="B552" s="42" t="s">
        <v>97</v>
      </c>
      <c r="C552" s="46" t="s">
        <v>473</v>
      </c>
      <c r="D552" s="35" t="s">
        <v>5508</v>
      </c>
      <c r="E552" s="34">
        <v>46094</v>
      </c>
      <c r="F552" s="347" t="s">
        <v>2880</v>
      </c>
      <c r="G552" s="347" t="s">
        <v>1062</v>
      </c>
      <c r="H552" s="344">
        <v>25.955100000000002</v>
      </c>
      <c r="I552" s="344">
        <v>-81.731083333333331</v>
      </c>
      <c r="J552" s="56" t="s">
        <v>4837</v>
      </c>
      <c r="K552" s="56" t="s">
        <v>7152</v>
      </c>
      <c r="L552" s="49" t="s">
        <v>6097</v>
      </c>
      <c r="M552" s="117" t="s">
        <v>2836</v>
      </c>
      <c r="N552" s="52" t="s">
        <v>364</v>
      </c>
      <c r="O552" s="240" t="s">
        <v>6827</v>
      </c>
      <c r="P552" s="216" t="s">
        <v>6005</v>
      </c>
      <c r="Q552" s="443">
        <v>0</v>
      </c>
      <c r="R552" s="35"/>
      <c r="S552" s="36">
        <v>0</v>
      </c>
      <c r="T552" s="52"/>
      <c r="U552" s="34"/>
      <c r="V552" s="82">
        <v>0</v>
      </c>
      <c r="W552" s="55" t="s">
        <v>2689</v>
      </c>
      <c r="X552" s="55" t="s">
        <v>1899</v>
      </c>
      <c r="Y552" s="157">
        <v>0</v>
      </c>
      <c r="Z552" s="57" t="s">
        <v>1746</v>
      </c>
      <c r="AA552" s="55" t="s">
        <v>6987</v>
      </c>
      <c r="AB552" s="55">
        <v>51</v>
      </c>
      <c r="AC552" s="55" t="s">
        <v>2014</v>
      </c>
      <c r="AD552" s="89" t="s">
        <v>2606</v>
      </c>
      <c r="AE552" s="243">
        <v>17024</v>
      </c>
      <c r="AF552" s="157">
        <v>0</v>
      </c>
      <c r="AG552" s="89" t="s">
        <v>3923</v>
      </c>
      <c r="AH552" s="58" t="s">
        <v>7153</v>
      </c>
      <c r="AI552" s="58" t="s">
        <v>7154</v>
      </c>
      <c r="AJ552" s="59" t="s">
        <v>4403</v>
      </c>
      <c r="AK552" s="56">
        <v>25.955133333333333</v>
      </c>
      <c r="AL552" s="56">
        <v>-81.73115</v>
      </c>
      <c r="AM552" s="60">
        <v>-12.155999999107934</v>
      </c>
      <c r="AN552" s="60">
        <v>21.863866832668769</v>
      </c>
      <c r="AO552" s="60">
        <v>25.015935098552394</v>
      </c>
    </row>
    <row r="553" spans="1:41" s="290" customFormat="1" x14ac:dyDescent="0.2">
      <c r="A553" s="45" t="s">
        <v>86</v>
      </c>
      <c r="B553" s="42" t="s">
        <v>104</v>
      </c>
      <c r="C553" s="46"/>
      <c r="D553" s="35" t="s">
        <v>1119</v>
      </c>
      <c r="E553" s="34">
        <v>38869</v>
      </c>
      <c r="F553" s="347" t="s">
        <v>169</v>
      </c>
      <c r="G553" s="347" t="s">
        <v>170</v>
      </c>
      <c r="H553" s="373">
        <v>25.961816666666667</v>
      </c>
      <c r="I553" s="373">
        <v>-81.738066666666668</v>
      </c>
      <c r="J553" s="312" t="s">
        <v>6510</v>
      </c>
      <c r="K553" s="312" t="s">
        <v>6511</v>
      </c>
      <c r="L553" s="49" t="s">
        <v>1748</v>
      </c>
      <c r="M553" s="120"/>
      <c r="N553" s="35" t="s">
        <v>364</v>
      </c>
      <c r="O553" s="203" t="s">
        <v>1969</v>
      </c>
      <c r="P553" s="216" t="s">
        <v>1969</v>
      </c>
      <c r="Q553" s="443">
        <v>0</v>
      </c>
      <c r="R553" s="47"/>
      <c r="S553" s="36">
        <v>0</v>
      </c>
      <c r="T553" s="35"/>
      <c r="U553" s="34"/>
      <c r="V553" s="305">
        <v>0</v>
      </c>
      <c r="W553" s="42" t="s">
        <v>2690</v>
      </c>
      <c r="X553" s="42" t="s">
        <v>1899</v>
      </c>
      <c r="Y553" s="306">
        <v>0</v>
      </c>
      <c r="Z553" s="307" t="s">
        <v>3903</v>
      </c>
      <c r="AA553" s="42" t="s">
        <v>3904</v>
      </c>
      <c r="AB553" s="42">
        <v>52</v>
      </c>
      <c r="AC553" s="42" t="s">
        <v>387</v>
      </c>
      <c r="AD553" s="308" t="s">
        <v>2607</v>
      </c>
      <c r="AE553" s="309" t="s">
        <v>1746</v>
      </c>
      <c r="AF553" s="306">
        <v>0</v>
      </c>
      <c r="AG553" s="308" t="s">
        <v>3924</v>
      </c>
      <c r="AH553" s="310" t="s">
        <v>3903</v>
      </c>
      <c r="AI553" s="310" t="s">
        <v>3903</v>
      </c>
      <c r="AJ553" s="311" t="s">
        <v>3903</v>
      </c>
      <c r="AK553" s="312" t="s">
        <v>3903</v>
      </c>
      <c r="AL553" s="312" t="s">
        <v>3903</v>
      </c>
      <c r="AM553" s="313" t="s">
        <v>3903</v>
      </c>
      <c r="AN553" s="313" t="s">
        <v>3903</v>
      </c>
      <c r="AO553" s="313" t="s">
        <v>3903</v>
      </c>
    </row>
    <row r="554" spans="1:41" s="290" customFormat="1" x14ac:dyDescent="0.2">
      <c r="A554" s="45" t="s">
        <v>86</v>
      </c>
      <c r="B554" s="42" t="s">
        <v>104</v>
      </c>
      <c r="C554" s="46"/>
      <c r="D554" s="35" t="s">
        <v>424</v>
      </c>
      <c r="E554" s="34">
        <v>42471</v>
      </c>
      <c r="F554" s="347" t="s">
        <v>515</v>
      </c>
      <c r="G554" s="347" t="s">
        <v>516</v>
      </c>
      <c r="H554" s="373">
        <v>25.961833333333335</v>
      </c>
      <c r="I554" s="373">
        <v>-81.738</v>
      </c>
      <c r="J554" s="312" t="s">
        <v>4841</v>
      </c>
      <c r="K554" s="312" t="s">
        <v>5468</v>
      </c>
      <c r="L554" s="49" t="s">
        <v>1772</v>
      </c>
      <c r="M554" s="120"/>
      <c r="N554" s="35" t="s">
        <v>385</v>
      </c>
      <c r="O554" s="203" t="s">
        <v>1969</v>
      </c>
      <c r="P554" s="216" t="s">
        <v>1969</v>
      </c>
      <c r="Q554" s="443">
        <v>0</v>
      </c>
      <c r="R554" s="47"/>
      <c r="S554" s="36">
        <v>0</v>
      </c>
      <c r="T554" s="35"/>
      <c r="U554" s="34"/>
      <c r="V554" s="305">
        <v>0</v>
      </c>
      <c r="W554" s="42" t="s">
        <v>2690</v>
      </c>
      <c r="X554" s="42" t="s">
        <v>1899</v>
      </c>
      <c r="Y554" s="306" t="s">
        <v>385</v>
      </c>
      <c r="Z554" s="307" t="s">
        <v>3903</v>
      </c>
      <c r="AA554" s="42" t="s">
        <v>4451</v>
      </c>
      <c r="AB554" s="42">
        <v>52</v>
      </c>
      <c r="AC554" s="42" t="s">
        <v>387</v>
      </c>
      <c r="AD554" s="308" t="s">
        <v>2607</v>
      </c>
      <c r="AE554" s="309" t="s">
        <v>1746</v>
      </c>
      <c r="AF554" s="306">
        <v>0</v>
      </c>
      <c r="AG554" s="308" t="s">
        <v>3924</v>
      </c>
      <c r="AH554" s="310" t="s">
        <v>3903</v>
      </c>
      <c r="AI554" s="310" t="s">
        <v>3903</v>
      </c>
      <c r="AJ554" s="311" t="s">
        <v>3903</v>
      </c>
      <c r="AK554" s="312" t="s">
        <v>3903</v>
      </c>
      <c r="AL554" s="312" t="s">
        <v>3903</v>
      </c>
      <c r="AM554" s="313" t="s">
        <v>3903</v>
      </c>
      <c r="AN554" s="313" t="s">
        <v>3903</v>
      </c>
      <c r="AO554" s="313" t="s">
        <v>3903</v>
      </c>
    </row>
    <row r="555" spans="1:41" s="290" customFormat="1" x14ac:dyDescent="0.2">
      <c r="A555" s="45" t="s">
        <v>86</v>
      </c>
      <c r="B555" s="42" t="s">
        <v>104</v>
      </c>
      <c r="C555" s="46"/>
      <c r="D555" s="35" t="s">
        <v>424</v>
      </c>
      <c r="E555" s="34">
        <v>42750</v>
      </c>
      <c r="F555" s="347" t="s">
        <v>515</v>
      </c>
      <c r="G555" s="347" t="s">
        <v>516</v>
      </c>
      <c r="H555" s="373">
        <v>25.961833333333335</v>
      </c>
      <c r="I555" s="373">
        <v>-81.738</v>
      </c>
      <c r="J555" s="312" t="s">
        <v>4841</v>
      </c>
      <c r="K555" s="312" t="s">
        <v>5468</v>
      </c>
      <c r="L555" s="49" t="s">
        <v>539</v>
      </c>
      <c r="M555" s="120"/>
      <c r="N555" s="35" t="s">
        <v>364</v>
      </c>
      <c r="O555" s="203" t="s">
        <v>1969</v>
      </c>
      <c r="P555" s="216">
        <v>0</v>
      </c>
      <c r="Q555" s="443">
        <v>0</v>
      </c>
      <c r="R555" s="47"/>
      <c r="S555" s="36">
        <v>0</v>
      </c>
      <c r="T555" s="35"/>
      <c r="U555" s="34"/>
      <c r="V555" s="305">
        <v>0</v>
      </c>
      <c r="W555" s="42" t="s">
        <v>2690</v>
      </c>
      <c r="X555" s="42" t="s">
        <v>1899</v>
      </c>
      <c r="Y555" s="306">
        <v>0</v>
      </c>
      <c r="Z555" s="307" t="s">
        <v>3903</v>
      </c>
      <c r="AA555" s="42" t="s">
        <v>3904</v>
      </c>
      <c r="AB555" s="42">
        <v>52</v>
      </c>
      <c r="AC555" s="42" t="s">
        <v>387</v>
      </c>
      <c r="AD555" s="308" t="s">
        <v>2607</v>
      </c>
      <c r="AE555" s="309" t="s">
        <v>1746</v>
      </c>
      <c r="AF555" s="306">
        <v>0</v>
      </c>
      <c r="AG555" s="308" t="s">
        <v>3924</v>
      </c>
      <c r="AH555" s="310" t="s">
        <v>3903</v>
      </c>
      <c r="AI555" s="310" t="s">
        <v>3903</v>
      </c>
      <c r="AJ555" s="311" t="s">
        <v>3903</v>
      </c>
      <c r="AK555" s="312" t="s">
        <v>3903</v>
      </c>
      <c r="AL555" s="312" t="s">
        <v>3903</v>
      </c>
      <c r="AM555" s="313" t="s">
        <v>3903</v>
      </c>
      <c r="AN555" s="313" t="s">
        <v>3903</v>
      </c>
      <c r="AO555" s="313" t="s">
        <v>3903</v>
      </c>
    </row>
    <row r="556" spans="1:41" s="290" customFormat="1" x14ac:dyDescent="0.2">
      <c r="A556" s="45" t="s">
        <v>86</v>
      </c>
      <c r="B556" s="42" t="s">
        <v>104</v>
      </c>
      <c r="C556" s="46"/>
      <c r="D556" s="35" t="s">
        <v>424</v>
      </c>
      <c r="E556" s="34">
        <v>43124</v>
      </c>
      <c r="F556" s="347" t="s">
        <v>515</v>
      </c>
      <c r="G556" s="347" t="s">
        <v>516</v>
      </c>
      <c r="H556" s="373">
        <v>25.961833333333335</v>
      </c>
      <c r="I556" s="373">
        <v>-81.738</v>
      </c>
      <c r="J556" s="312" t="s">
        <v>4841</v>
      </c>
      <c r="K556" s="312" t="s">
        <v>5468</v>
      </c>
      <c r="L556" s="49" t="s">
        <v>1978</v>
      </c>
      <c r="M556" s="120"/>
      <c r="N556" s="35" t="s">
        <v>364</v>
      </c>
      <c r="O556" s="203" t="s">
        <v>1969</v>
      </c>
      <c r="P556" s="216">
        <v>0</v>
      </c>
      <c r="Q556" s="443">
        <v>0</v>
      </c>
      <c r="R556" s="47"/>
      <c r="S556" s="36">
        <v>0</v>
      </c>
      <c r="T556" s="35"/>
      <c r="U556" s="34"/>
      <c r="V556" s="305">
        <v>0</v>
      </c>
      <c r="W556" s="42" t="s">
        <v>2690</v>
      </c>
      <c r="X556" s="42" t="s">
        <v>1899</v>
      </c>
      <c r="Y556" s="306">
        <v>0</v>
      </c>
      <c r="Z556" s="307" t="s">
        <v>3903</v>
      </c>
      <c r="AA556" s="42" t="s">
        <v>3904</v>
      </c>
      <c r="AB556" s="42">
        <v>52</v>
      </c>
      <c r="AC556" s="42" t="s">
        <v>387</v>
      </c>
      <c r="AD556" s="308" t="s">
        <v>2607</v>
      </c>
      <c r="AE556" s="309" t="s">
        <v>1746</v>
      </c>
      <c r="AF556" s="306">
        <v>0</v>
      </c>
      <c r="AG556" s="308" t="s">
        <v>3924</v>
      </c>
      <c r="AH556" s="310" t="s">
        <v>3903</v>
      </c>
      <c r="AI556" s="310" t="s">
        <v>3903</v>
      </c>
      <c r="AJ556" s="311" t="s">
        <v>3903</v>
      </c>
      <c r="AK556" s="312" t="s">
        <v>3903</v>
      </c>
      <c r="AL556" s="312" t="s">
        <v>3903</v>
      </c>
      <c r="AM556" s="313" t="s">
        <v>3903</v>
      </c>
      <c r="AN556" s="313" t="s">
        <v>3903</v>
      </c>
      <c r="AO556" s="313" t="s">
        <v>3903</v>
      </c>
    </row>
    <row r="557" spans="1:41" s="290" customFormat="1" x14ac:dyDescent="0.2">
      <c r="A557" s="45" t="s">
        <v>86</v>
      </c>
      <c r="B557" s="42" t="s">
        <v>104</v>
      </c>
      <c r="C557" s="46"/>
      <c r="D557" s="35" t="s">
        <v>424</v>
      </c>
      <c r="E557" s="34">
        <v>43441</v>
      </c>
      <c r="F557" s="347" t="s">
        <v>515</v>
      </c>
      <c r="G557" s="347" t="s">
        <v>516</v>
      </c>
      <c r="H557" s="373">
        <v>25.961833333333335</v>
      </c>
      <c r="I557" s="373">
        <v>-81.738</v>
      </c>
      <c r="J557" s="312" t="s">
        <v>4841</v>
      </c>
      <c r="K557" s="312" t="s">
        <v>5468</v>
      </c>
      <c r="L557" s="49" t="s">
        <v>2068</v>
      </c>
      <c r="M557" s="117" t="s">
        <v>2836</v>
      </c>
      <c r="N557" s="35" t="s">
        <v>364</v>
      </c>
      <c r="O557" s="203" t="s">
        <v>1969</v>
      </c>
      <c r="P557" s="216">
        <v>0</v>
      </c>
      <c r="Q557" s="443">
        <v>0</v>
      </c>
      <c r="R557" s="47"/>
      <c r="S557" s="36">
        <v>0</v>
      </c>
      <c r="T557" s="35"/>
      <c r="U557" s="34"/>
      <c r="V557" s="305">
        <v>0</v>
      </c>
      <c r="W557" s="42" t="s">
        <v>2690</v>
      </c>
      <c r="X557" s="42" t="s">
        <v>1899</v>
      </c>
      <c r="Y557" s="306">
        <v>0</v>
      </c>
      <c r="Z557" s="307" t="s">
        <v>3903</v>
      </c>
      <c r="AA557" s="42" t="s">
        <v>3904</v>
      </c>
      <c r="AB557" s="42">
        <v>52</v>
      </c>
      <c r="AC557" s="42" t="s">
        <v>387</v>
      </c>
      <c r="AD557" s="308" t="s">
        <v>2607</v>
      </c>
      <c r="AE557" s="309" t="s">
        <v>1746</v>
      </c>
      <c r="AF557" s="306">
        <v>0</v>
      </c>
      <c r="AG557" s="308" t="s">
        <v>3924</v>
      </c>
      <c r="AH557" s="310" t="s">
        <v>3903</v>
      </c>
      <c r="AI557" s="310" t="s">
        <v>3903</v>
      </c>
      <c r="AJ557" s="311" t="s">
        <v>3903</v>
      </c>
      <c r="AK557" s="312" t="s">
        <v>3903</v>
      </c>
      <c r="AL557" s="312" t="s">
        <v>3903</v>
      </c>
      <c r="AM557" s="313" t="s">
        <v>3903</v>
      </c>
      <c r="AN557" s="313" t="s">
        <v>3903</v>
      </c>
      <c r="AO557" s="313" t="s">
        <v>3903</v>
      </c>
    </row>
    <row r="558" spans="1:41" s="290" customFormat="1" x14ac:dyDescent="0.2">
      <c r="A558" s="45" t="s">
        <v>86</v>
      </c>
      <c r="B558" s="42" t="s">
        <v>104</v>
      </c>
      <c r="C558" s="46"/>
      <c r="D558" s="35" t="s">
        <v>2869</v>
      </c>
      <c r="E558" s="34">
        <v>43873</v>
      </c>
      <c r="F558" s="347" t="s">
        <v>515</v>
      </c>
      <c r="G558" s="347" t="s">
        <v>516</v>
      </c>
      <c r="H558" s="373">
        <v>25.961833333333335</v>
      </c>
      <c r="I558" s="373">
        <v>-81.738</v>
      </c>
      <c r="J558" s="312" t="s">
        <v>4841</v>
      </c>
      <c r="K558" s="312" t="s">
        <v>5468</v>
      </c>
      <c r="L558" s="49" t="s">
        <v>2881</v>
      </c>
      <c r="M558" s="117" t="s">
        <v>2836</v>
      </c>
      <c r="N558" s="35" t="s">
        <v>364</v>
      </c>
      <c r="O558" s="203" t="s">
        <v>1969</v>
      </c>
      <c r="P558" s="216" t="s">
        <v>1969</v>
      </c>
      <c r="Q558" s="443">
        <v>0</v>
      </c>
      <c r="R558" s="47"/>
      <c r="S558" s="36">
        <v>0</v>
      </c>
      <c r="T558" s="35"/>
      <c r="U558" s="34"/>
      <c r="V558" s="305">
        <v>0</v>
      </c>
      <c r="W558" s="42" t="s">
        <v>2690</v>
      </c>
      <c r="X558" s="42" t="s">
        <v>1899</v>
      </c>
      <c r="Y558" s="306">
        <v>0</v>
      </c>
      <c r="Z558" s="307" t="s">
        <v>3903</v>
      </c>
      <c r="AA558" s="42" t="s">
        <v>3904</v>
      </c>
      <c r="AB558" s="42">
        <v>52</v>
      </c>
      <c r="AC558" s="42" t="s">
        <v>387</v>
      </c>
      <c r="AD558" s="308" t="s">
        <v>2607</v>
      </c>
      <c r="AE558" s="309" t="s">
        <v>1746</v>
      </c>
      <c r="AF558" s="306">
        <v>0</v>
      </c>
      <c r="AG558" s="308" t="s">
        <v>3924</v>
      </c>
      <c r="AH558" s="310" t="s">
        <v>3903</v>
      </c>
      <c r="AI558" s="310" t="s">
        <v>3903</v>
      </c>
      <c r="AJ558" s="311" t="s">
        <v>3903</v>
      </c>
      <c r="AK558" s="312" t="s">
        <v>3903</v>
      </c>
      <c r="AL558" s="312" t="s">
        <v>3903</v>
      </c>
      <c r="AM558" s="313" t="s">
        <v>3903</v>
      </c>
      <c r="AN558" s="313" t="s">
        <v>3903</v>
      </c>
      <c r="AO558" s="313" t="s">
        <v>3903</v>
      </c>
    </row>
    <row r="559" spans="1:41" s="290" customFormat="1" x14ac:dyDescent="0.2">
      <c r="A559" s="45" t="s">
        <v>86</v>
      </c>
      <c r="B559" s="42" t="s">
        <v>104</v>
      </c>
      <c r="C559" s="46"/>
      <c r="D559" s="35" t="s">
        <v>2869</v>
      </c>
      <c r="E559" s="34">
        <v>44219</v>
      </c>
      <c r="F559" s="347" t="s">
        <v>515</v>
      </c>
      <c r="G559" s="347" t="s">
        <v>516</v>
      </c>
      <c r="H559" s="373">
        <v>25.961833333333335</v>
      </c>
      <c r="I559" s="373">
        <v>-81.738</v>
      </c>
      <c r="J559" s="312" t="s">
        <v>4841</v>
      </c>
      <c r="K559" s="312" t="s">
        <v>5468</v>
      </c>
      <c r="L559" s="49" t="s">
        <v>3348</v>
      </c>
      <c r="M559" s="117" t="s">
        <v>2836</v>
      </c>
      <c r="N559" s="35" t="s">
        <v>364</v>
      </c>
      <c r="O559" s="240" t="s">
        <v>3347</v>
      </c>
      <c r="P559" s="216">
        <v>0</v>
      </c>
      <c r="Q559" s="443">
        <v>0</v>
      </c>
      <c r="R559" s="47"/>
      <c r="S559" s="36">
        <v>0</v>
      </c>
      <c r="T559" s="35"/>
      <c r="U559" s="34"/>
      <c r="V559" s="305">
        <v>0</v>
      </c>
      <c r="W559" s="42" t="s">
        <v>2690</v>
      </c>
      <c r="X559" s="42" t="s">
        <v>1899</v>
      </c>
      <c r="Y559" s="306">
        <v>0</v>
      </c>
      <c r="Z559" s="307" t="s">
        <v>3903</v>
      </c>
      <c r="AA559" s="42" t="s">
        <v>3904</v>
      </c>
      <c r="AB559" s="42">
        <v>52</v>
      </c>
      <c r="AC559" s="42" t="s">
        <v>387</v>
      </c>
      <c r="AD559" s="308" t="s">
        <v>2607</v>
      </c>
      <c r="AE559" s="309" t="s">
        <v>1746</v>
      </c>
      <c r="AF559" s="306">
        <v>0</v>
      </c>
      <c r="AG559" s="308" t="s">
        <v>3924</v>
      </c>
      <c r="AH559" s="310" t="s">
        <v>3903</v>
      </c>
      <c r="AI559" s="310" t="s">
        <v>3903</v>
      </c>
      <c r="AJ559" s="311" t="s">
        <v>3903</v>
      </c>
      <c r="AK559" s="312" t="s">
        <v>3903</v>
      </c>
      <c r="AL559" s="312" t="s">
        <v>3903</v>
      </c>
      <c r="AM559" s="313" t="s">
        <v>3903</v>
      </c>
      <c r="AN559" s="313" t="s">
        <v>3903</v>
      </c>
      <c r="AO559" s="313" t="s">
        <v>3903</v>
      </c>
    </row>
    <row r="560" spans="1:41" s="290" customFormat="1" x14ac:dyDescent="0.2">
      <c r="A560" s="45" t="s">
        <v>86</v>
      </c>
      <c r="B560" s="42" t="s">
        <v>104</v>
      </c>
      <c r="C560" s="46"/>
      <c r="D560" s="35" t="s">
        <v>2869</v>
      </c>
      <c r="E560" s="34">
        <v>44604</v>
      </c>
      <c r="F560" s="347" t="s">
        <v>515</v>
      </c>
      <c r="G560" s="347" t="s">
        <v>4148</v>
      </c>
      <c r="H560" s="344">
        <v>25.961833333333335</v>
      </c>
      <c r="I560" s="344">
        <v>-81.737966666666665</v>
      </c>
      <c r="J560" s="56" t="s">
        <v>4841</v>
      </c>
      <c r="K560" s="56" t="s">
        <v>8724</v>
      </c>
      <c r="L560" s="49" t="s">
        <v>3348</v>
      </c>
      <c r="M560" s="117" t="s">
        <v>2836</v>
      </c>
      <c r="N560" s="35" t="s">
        <v>364</v>
      </c>
      <c r="O560" s="240" t="s">
        <v>4149</v>
      </c>
      <c r="P560" s="216" t="s">
        <v>1969</v>
      </c>
      <c r="Q560" s="443">
        <v>0</v>
      </c>
      <c r="R560" s="47"/>
      <c r="S560" s="36">
        <v>0</v>
      </c>
      <c r="T560" s="35"/>
      <c r="U560" s="34"/>
      <c r="V560" s="82">
        <v>0</v>
      </c>
      <c r="W560" s="55" t="s">
        <v>2690</v>
      </c>
      <c r="X560" s="55" t="s">
        <v>1899</v>
      </c>
      <c r="Y560" s="157">
        <v>0</v>
      </c>
      <c r="Z560" s="57" t="s">
        <v>1746</v>
      </c>
      <c r="AA560" s="55" t="s">
        <v>6987</v>
      </c>
      <c r="AB560" s="55">
        <v>52</v>
      </c>
      <c r="AC560" s="55" t="s">
        <v>387</v>
      </c>
      <c r="AD560" s="89" t="s">
        <v>2607</v>
      </c>
      <c r="AE560" s="243">
        <v>17030</v>
      </c>
      <c r="AF560" s="157" t="s">
        <v>3901</v>
      </c>
      <c r="AG560" s="89" t="s">
        <v>3924</v>
      </c>
      <c r="AH560" s="58" t="s">
        <v>7155</v>
      </c>
      <c r="AI560" s="58" t="s">
        <v>7156</v>
      </c>
      <c r="AJ560" s="59" t="s">
        <v>4406</v>
      </c>
      <c r="AK560" s="56">
        <v>25.961883333333333</v>
      </c>
      <c r="AL560" s="56">
        <v>-81.737949999999998</v>
      </c>
      <c r="AM560" s="60">
        <v>-18.233999999309702</v>
      </c>
      <c r="AN560" s="60">
        <v>-5.4659667081671923</v>
      </c>
      <c r="AO560" s="60">
        <v>19.035638892078676</v>
      </c>
    </row>
    <row r="561" spans="1:41" s="290" customFormat="1" x14ac:dyDescent="0.2">
      <c r="A561" s="45" t="s">
        <v>86</v>
      </c>
      <c r="B561" s="42" t="s">
        <v>104</v>
      </c>
      <c r="C561" s="46"/>
      <c r="D561" s="35" t="s">
        <v>5482</v>
      </c>
      <c r="E561" s="34">
        <v>44994</v>
      </c>
      <c r="F561" s="347" t="s">
        <v>515</v>
      </c>
      <c r="G561" s="347" t="s">
        <v>516</v>
      </c>
      <c r="H561" s="344">
        <v>25.961833333333335</v>
      </c>
      <c r="I561" s="344">
        <v>-81.738</v>
      </c>
      <c r="J561" s="56" t="s">
        <v>4841</v>
      </c>
      <c r="K561" s="56" t="s">
        <v>5468</v>
      </c>
      <c r="L561" s="49" t="s">
        <v>5426</v>
      </c>
      <c r="M561" s="117" t="s">
        <v>2836</v>
      </c>
      <c r="N561" s="35" t="s">
        <v>364</v>
      </c>
      <c r="O561" s="240" t="s">
        <v>5425</v>
      </c>
      <c r="P561" s="216" t="s">
        <v>1969</v>
      </c>
      <c r="Q561" s="443">
        <v>0</v>
      </c>
      <c r="R561" s="47"/>
      <c r="S561" s="36">
        <v>0</v>
      </c>
      <c r="T561" s="35"/>
      <c r="U561" s="34"/>
      <c r="V561" s="82">
        <v>0</v>
      </c>
      <c r="W561" s="55" t="s">
        <v>2690</v>
      </c>
      <c r="X561" s="55" t="s">
        <v>1899</v>
      </c>
      <c r="Y561" s="157">
        <v>0</v>
      </c>
      <c r="Z561" s="57" t="s">
        <v>1746</v>
      </c>
      <c r="AA561" s="55" t="s">
        <v>6987</v>
      </c>
      <c r="AB561" s="55">
        <v>52</v>
      </c>
      <c r="AC561" s="55" t="s">
        <v>387</v>
      </c>
      <c r="AD561" s="89" t="s">
        <v>2607</v>
      </c>
      <c r="AE561" s="243">
        <v>17030</v>
      </c>
      <c r="AF561" s="157" t="s">
        <v>3901</v>
      </c>
      <c r="AG561" s="89" t="s">
        <v>3924</v>
      </c>
      <c r="AH561" s="58" t="s">
        <v>7155</v>
      </c>
      <c r="AI561" s="58" t="s">
        <v>7156</v>
      </c>
      <c r="AJ561" s="59" t="s">
        <v>4406</v>
      </c>
      <c r="AK561" s="56">
        <v>25.961883333333333</v>
      </c>
      <c r="AL561" s="56">
        <v>-81.737949999999998</v>
      </c>
      <c r="AM561" s="60">
        <v>-18.233999999309702</v>
      </c>
      <c r="AN561" s="60">
        <v>-16.397900124501579</v>
      </c>
      <c r="AO561" s="60">
        <v>24.522844134968423</v>
      </c>
    </row>
    <row r="562" spans="1:41" s="290" customFormat="1" x14ac:dyDescent="0.2">
      <c r="A562" s="45" t="s">
        <v>86</v>
      </c>
      <c r="B562" s="42" t="s">
        <v>104</v>
      </c>
      <c r="C562" s="46"/>
      <c r="D562" s="35" t="s">
        <v>5482</v>
      </c>
      <c r="E562" s="34">
        <v>45332</v>
      </c>
      <c r="F562" s="347" t="s">
        <v>515</v>
      </c>
      <c r="G562" s="347" t="s">
        <v>516</v>
      </c>
      <c r="H562" s="344">
        <v>25.961833333333335</v>
      </c>
      <c r="I562" s="344">
        <v>-81.738</v>
      </c>
      <c r="J562" s="56" t="s">
        <v>4841</v>
      </c>
      <c r="K562" s="56" t="s">
        <v>5468</v>
      </c>
      <c r="L562" s="49" t="s">
        <v>5426</v>
      </c>
      <c r="M562" s="117" t="s">
        <v>2836</v>
      </c>
      <c r="N562" s="35" t="s">
        <v>364</v>
      </c>
      <c r="O562" s="240" t="s">
        <v>5588</v>
      </c>
      <c r="P562" s="216" t="s">
        <v>1969</v>
      </c>
      <c r="Q562" s="443">
        <v>0</v>
      </c>
      <c r="R562" s="47"/>
      <c r="S562" s="36">
        <v>0</v>
      </c>
      <c r="T562" s="35"/>
      <c r="U562" s="34"/>
      <c r="V562" s="82">
        <v>0</v>
      </c>
      <c r="W562" s="55" t="s">
        <v>2690</v>
      </c>
      <c r="X562" s="55" t="s">
        <v>1899</v>
      </c>
      <c r="Y562" s="157">
        <v>0</v>
      </c>
      <c r="Z562" s="57" t="s">
        <v>1746</v>
      </c>
      <c r="AA562" s="55" t="s">
        <v>6987</v>
      </c>
      <c r="AB562" s="55">
        <v>52</v>
      </c>
      <c r="AC562" s="55" t="s">
        <v>387</v>
      </c>
      <c r="AD562" s="89" t="s">
        <v>2607</v>
      </c>
      <c r="AE562" s="243">
        <v>17030</v>
      </c>
      <c r="AF562" s="157" t="s">
        <v>3901</v>
      </c>
      <c r="AG562" s="89" t="s">
        <v>3924</v>
      </c>
      <c r="AH562" s="58" t="s">
        <v>7155</v>
      </c>
      <c r="AI562" s="58" t="s">
        <v>7156</v>
      </c>
      <c r="AJ562" s="59" t="s">
        <v>4406</v>
      </c>
      <c r="AK562" s="56">
        <v>25.961883333333333</v>
      </c>
      <c r="AL562" s="56">
        <v>-81.737949999999998</v>
      </c>
      <c r="AM562" s="60">
        <v>-18.233999999309702</v>
      </c>
      <c r="AN562" s="60">
        <v>-16.397900124501579</v>
      </c>
      <c r="AO562" s="60">
        <v>24.522844134968423</v>
      </c>
    </row>
    <row r="563" spans="1:41" s="290" customFormat="1" x14ac:dyDescent="0.2">
      <c r="A563" s="45" t="s">
        <v>86</v>
      </c>
      <c r="B563" s="42" t="s">
        <v>104</v>
      </c>
      <c r="C563" s="46"/>
      <c r="D563" s="35" t="s">
        <v>5508</v>
      </c>
      <c r="E563" s="34">
        <v>45730</v>
      </c>
      <c r="F563" s="347" t="s">
        <v>515</v>
      </c>
      <c r="G563" s="347" t="s">
        <v>516</v>
      </c>
      <c r="H563" s="344">
        <v>25.961833333333335</v>
      </c>
      <c r="I563" s="344">
        <v>-81.738</v>
      </c>
      <c r="J563" s="56" t="s">
        <v>4841</v>
      </c>
      <c r="K563" s="56" t="s">
        <v>5468</v>
      </c>
      <c r="L563" s="49" t="s">
        <v>6098</v>
      </c>
      <c r="M563" s="117" t="s">
        <v>2836</v>
      </c>
      <c r="N563" s="35" t="s">
        <v>387</v>
      </c>
      <c r="O563" s="240" t="s">
        <v>6178</v>
      </c>
      <c r="P563" s="216" t="s">
        <v>1969</v>
      </c>
      <c r="Q563" s="443">
        <v>0</v>
      </c>
      <c r="R563" s="47"/>
      <c r="S563" s="36">
        <v>0</v>
      </c>
      <c r="T563" s="35" t="s">
        <v>3310</v>
      </c>
      <c r="U563" s="34"/>
      <c r="V563" s="82">
        <v>0</v>
      </c>
      <c r="W563" s="55" t="s">
        <v>2690</v>
      </c>
      <c r="X563" s="55" t="s">
        <v>1899</v>
      </c>
      <c r="Y563" s="157" t="s">
        <v>387</v>
      </c>
      <c r="Z563" s="57" t="s">
        <v>1746</v>
      </c>
      <c r="AA563" s="55" t="s">
        <v>6982</v>
      </c>
      <c r="AB563" s="55">
        <v>52</v>
      </c>
      <c r="AC563" s="55" t="s">
        <v>387</v>
      </c>
      <c r="AD563" s="89" t="s">
        <v>2607</v>
      </c>
      <c r="AE563" s="243">
        <v>17030</v>
      </c>
      <c r="AF563" s="157" t="s">
        <v>3901</v>
      </c>
      <c r="AG563" s="89" t="s">
        <v>3924</v>
      </c>
      <c r="AH563" s="58" t="s">
        <v>7155</v>
      </c>
      <c r="AI563" s="58" t="s">
        <v>7156</v>
      </c>
      <c r="AJ563" s="59" t="s">
        <v>4406</v>
      </c>
      <c r="AK563" s="56">
        <v>25.961883333333333</v>
      </c>
      <c r="AL563" s="56">
        <v>-81.737949999999998</v>
      </c>
      <c r="AM563" s="60">
        <v>-18.233999999309702</v>
      </c>
      <c r="AN563" s="60">
        <v>-16.397900124501579</v>
      </c>
      <c r="AO563" s="60">
        <v>24.522844134968423</v>
      </c>
    </row>
    <row r="564" spans="1:41" s="290" customFormat="1" x14ac:dyDescent="0.2">
      <c r="A564" s="45" t="s">
        <v>86</v>
      </c>
      <c r="B564" s="42" t="s">
        <v>104</v>
      </c>
      <c r="C564" s="46" t="s">
        <v>473</v>
      </c>
      <c r="D564" s="35" t="s">
        <v>5508</v>
      </c>
      <c r="E564" s="34">
        <v>46094</v>
      </c>
      <c r="F564" s="347" t="s">
        <v>515</v>
      </c>
      <c r="G564" s="347" t="s">
        <v>516</v>
      </c>
      <c r="H564" s="344">
        <v>25.961833333333335</v>
      </c>
      <c r="I564" s="344">
        <v>-81.738</v>
      </c>
      <c r="J564" s="56" t="s">
        <v>4841</v>
      </c>
      <c r="K564" s="56" t="s">
        <v>5468</v>
      </c>
      <c r="L564" s="49" t="s">
        <v>5426</v>
      </c>
      <c r="M564" s="117" t="s">
        <v>2836</v>
      </c>
      <c r="N564" s="35" t="s">
        <v>364</v>
      </c>
      <c r="O564" s="240" t="s">
        <v>6828</v>
      </c>
      <c r="P564" s="216" t="s">
        <v>6005</v>
      </c>
      <c r="Q564" s="443">
        <v>0</v>
      </c>
      <c r="R564" s="47"/>
      <c r="S564" s="36">
        <v>0</v>
      </c>
      <c r="T564" s="35" t="s">
        <v>2011</v>
      </c>
      <c r="U564" s="34"/>
      <c r="V564" s="82">
        <v>0</v>
      </c>
      <c r="W564" s="55" t="s">
        <v>2690</v>
      </c>
      <c r="X564" s="55" t="s">
        <v>1899</v>
      </c>
      <c r="Y564" s="157">
        <v>0</v>
      </c>
      <c r="Z564" s="57" t="s">
        <v>1746</v>
      </c>
      <c r="AA564" s="55" t="s">
        <v>6987</v>
      </c>
      <c r="AB564" s="55">
        <v>52</v>
      </c>
      <c r="AC564" s="55" t="s">
        <v>387</v>
      </c>
      <c r="AD564" s="89" t="s">
        <v>2607</v>
      </c>
      <c r="AE564" s="243">
        <v>17030</v>
      </c>
      <c r="AF564" s="157" t="s">
        <v>3901</v>
      </c>
      <c r="AG564" s="89" t="s">
        <v>3924</v>
      </c>
      <c r="AH564" s="58" t="s">
        <v>7155</v>
      </c>
      <c r="AI564" s="58" t="s">
        <v>7156</v>
      </c>
      <c r="AJ564" s="59" t="s">
        <v>4406</v>
      </c>
      <c r="AK564" s="56">
        <v>25.961883333333333</v>
      </c>
      <c r="AL564" s="56">
        <v>-81.737949999999998</v>
      </c>
      <c r="AM564" s="60">
        <v>-18.233999999309702</v>
      </c>
      <c r="AN564" s="60">
        <v>-16.397900124501579</v>
      </c>
      <c r="AO564" s="60">
        <v>24.522844134968423</v>
      </c>
    </row>
    <row r="565" spans="1:41" s="290" customFormat="1" x14ac:dyDescent="0.2">
      <c r="A565" s="45" t="s">
        <v>3</v>
      </c>
      <c r="B565" s="42" t="s">
        <v>98</v>
      </c>
      <c r="C565" s="46"/>
      <c r="D565" s="35" t="s">
        <v>1119</v>
      </c>
      <c r="E565" s="34">
        <v>38869</v>
      </c>
      <c r="F565" s="347" t="s">
        <v>185</v>
      </c>
      <c r="G565" s="347" t="s">
        <v>186</v>
      </c>
      <c r="H565" s="373">
        <v>25.962333333333333</v>
      </c>
      <c r="I565" s="373">
        <v>-81.738699999999994</v>
      </c>
      <c r="J565" s="312" t="s">
        <v>6512</v>
      </c>
      <c r="K565" s="312" t="s">
        <v>5469</v>
      </c>
      <c r="L565" s="49" t="s">
        <v>1746</v>
      </c>
      <c r="M565" s="117"/>
      <c r="N565" s="35" t="s">
        <v>364</v>
      </c>
      <c r="O565" s="203" t="s">
        <v>1969</v>
      </c>
      <c r="P565" s="216" t="s">
        <v>1969</v>
      </c>
      <c r="Q565" s="443">
        <v>0</v>
      </c>
      <c r="R565" s="47"/>
      <c r="S565" s="36">
        <v>0</v>
      </c>
      <c r="T565" s="35"/>
      <c r="U565" s="34"/>
      <c r="V565" s="305">
        <v>0</v>
      </c>
      <c r="W565" s="42" t="s">
        <v>2690</v>
      </c>
      <c r="X565" s="42" t="s">
        <v>1899</v>
      </c>
      <c r="Y565" s="306">
        <v>0</v>
      </c>
      <c r="Z565" s="307" t="s">
        <v>3903</v>
      </c>
      <c r="AA565" s="42" t="s">
        <v>3904</v>
      </c>
      <c r="AB565" s="42">
        <v>53</v>
      </c>
      <c r="AC565" s="42" t="s">
        <v>387</v>
      </c>
      <c r="AD565" s="308" t="s">
        <v>2607</v>
      </c>
      <c r="AE565" s="309" t="s">
        <v>1746</v>
      </c>
      <c r="AF565" s="306">
        <v>0</v>
      </c>
      <c r="AG565" s="308" t="s">
        <v>3925</v>
      </c>
      <c r="AH565" s="310" t="s">
        <v>3903</v>
      </c>
      <c r="AI565" s="310" t="s">
        <v>3903</v>
      </c>
      <c r="AJ565" s="311" t="s">
        <v>3903</v>
      </c>
      <c r="AK565" s="312" t="s">
        <v>3903</v>
      </c>
      <c r="AL565" s="312" t="s">
        <v>3903</v>
      </c>
      <c r="AM565" s="313" t="s">
        <v>3903</v>
      </c>
      <c r="AN565" s="313" t="s">
        <v>3903</v>
      </c>
      <c r="AO565" s="313" t="s">
        <v>3903</v>
      </c>
    </row>
    <row r="566" spans="1:41" s="290" customFormat="1" x14ac:dyDescent="0.2">
      <c r="A566" s="45" t="s">
        <v>3</v>
      </c>
      <c r="B566" s="42" t="s">
        <v>98</v>
      </c>
      <c r="C566" s="46"/>
      <c r="D566" s="35" t="s">
        <v>424</v>
      </c>
      <c r="E566" s="34">
        <v>42471</v>
      </c>
      <c r="F566" s="347" t="s">
        <v>529</v>
      </c>
      <c r="G566" s="347" t="s">
        <v>186</v>
      </c>
      <c r="H566" s="373">
        <v>25.962350000000001</v>
      </c>
      <c r="I566" s="373">
        <v>-81.738699999999994</v>
      </c>
      <c r="J566" s="312" t="s">
        <v>6513</v>
      </c>
      <c r="K566" s="312" t="s">
        <v>5469</v>
      </c>
      <c r="L566" s="49" t="s">
        <v>386</v>
      </c>
      <c r="M566" s="120"/>
      <c r="N566" s="35" t="s">
        <v>387</v>
      </c>
      <c r="O566" s="203" t="s">
        <v>1969</v>
      </c>
      <c r="P566" s="216" t="s">
        <v>1969</v>
      </c>
      <c r="Q566" s="443">
        <v>0</v>
      </c>
      <c r="R566" s="47"/>
      <c r="S566" s="36">
        <v>0</v>
      </c>
      <c r="T566" s="35"/>
      <c r="U566" s="34"/>
      <c r="V566" s="305">
        <v>0</v>
      </c>
      <c r="W566" s="42" t="s">
        <v>2690</v>
      </c>
      <c r="X566" s="42" t="s">
        <v>1899</v>
      </c>
      <c r="Y566" s="306" t="s">
        <v>387</v>
      </c>
      <c r="Z566" s="307" t="s">
        <v>3903</v>
      </c>
      <c r="AA566" s="42" t="s">
        <v>3914</v>
      </c>
      <c r="AB566" s="42">
        <v>53</v>
      </c>
      <c r="AC566" s="42" t="s">
        <v>387</v>
      </c>
      <c r="AD566" s="308" t="s">
        <v>2607</v>
      </c>
      <c r="AE566" s="309" t="s">
        <v>1746</v>
      </c>
      <c r="AF566" s="306">
        <v>0</v>
      </c>
      <c r="AG566" s="308" t="s">
        <v>3925</v>
      </c>
      <c r="AH566" s="310" t="s">
        <v>3903</v>
      </c>
      <c r="AI566" s="310" t="s">
        <v>3903</v>
      </c>
      <c r="AJ566" s="311" t="s">
        <v>3903</v>
      </c>
      <c r="AK566" s="312" t="s">
        <v>3903</v>
      </c>
      <c r="AL566" s="312" t="s">
        <v>3903</v>
      </c>
      <c r="AM566" s="313" t="s">
        <v>3903</v>
      </c>
      <c r="AN566" s="313" t="s">
        <v>3903</v>
      </c>
      <c r="AO566" s="313" t="s">
        <v>3903</v>
      </c>
    </row>
    <row r="567" spans="1:41" s="290" customFormat="1" x14ac:dyDescent="0.2">
      <c r="A567" s="45" t="s">
        <v>3</v>
      </c>
      <c r="B567" s="42" t="s">
        <v>98</v>
      </c>
      <c r="C567" s="46"/>
      <c r="D567" s="35" t="s">
        <v>424</v>
      </c>
      <c r="E567" s="34">
        <v>42750</v>
      </c>
      <c r="F567" s="347" t="s">
        <v>529</v>
      </c>
      <c r="G567" s="347" t="s">
        <v>186</v>
      </c>
      <c r="H567" s="373">
        <v>25.962350000000001</v>
      </c>
      <c r="I567" s="373">
        <v>-81.738699999999994</v>
      </c>
      <c r="J567" s="312" t="s">
        <v>6513</v>
      </c>
      <c r="K567" s="312" t="s">
        <v>5469</v>
      </c>
      <c r="L567" s="49" t="s">
        <v>539</v>
      </c>
      <c r="M567" s="120"/>
      <c r="N567" s="35" t="s">
        <v>364</v>
      </c>
      <c r="O567" s="203"/>
      <c r="P567" s="216">
        <v>0</v>
      </c>
      <c r="Q567" s="443">
        <v>0</v>
      </c>
      <c r="R567" s="47"/>
      <c r="S567" s="36">
        <v>0</v>
      </c>
      <c r="T567" s="35"/>
      <c r="U567" s="34"/>
      <c r="V567" s="305">
        <v>0</v>
      </c>
      <c r="W567" s="42" t="s">
        <v>2690</v>
      </c>
      <c r="X567" s="42" t="s">
        <v>1899</v>
      </c>
      <c r="Y567" s="306">
        <v>0</v>
      </c>
      <c r="Z567" s="307" t="s">
        <v>3903</v>
      </c>
      <c r="AA567" s="42" t="s">
        <v>3904</v>
      </c>
      <c r="AB567" s="42">
        <v>53</v>
      </c>
      <c r="AC567" s="42" t="s">
        <v>387</v>
      </c>
      <c r="AD567" s="308" t="s">
        <v>2607</v>
      </c>
      <c r="AE567" s="309" t="s">
        <v>1746</v>
      </c>
      <c r="AF567" s="306">
        <v>0</v>
      </c>
      <c r="AG567" s="308" t="s">
        <v>3925</v>
      </c>
      <c r="AH567" s="310" t="s">
        <v>3903</v>
      </c>
      <c r="AI567" s="310" t="s">
        <v>3903</v>
      </c>
      <c r="AJ567" s="311" t="s">
        <v>3903</v>
      </c>
      <c r="AK567" s="312" t="s">
        <v>3903</v>
      </c>
      <c r="AL567" s="312" t="s">
        <v>3903</v>
      </c>
      <c r="AM567" s="313" t="s">
        <v>3903</v>
      </c>
      <c r="AN567" s="313" t="s">
        <v>3903</v>
      </c>
      <c r="AO567" s="313" t="s">
        <v>3903</v>
      </c>
    </row>
    <row r="568" spans="1:41" s="290" customFormat="1" x14ac:dyDescent="0.2">
      <c r="A568" s="45" t="s">
        <v>3</v>
      </c>
      <c r="B568" s="42" t="s">
        <v>98</v>
      </c>
      <c r="C568" s="46"/>
      <c r="D568" s="35" t="s">
        <v>578</v>
      </c>
      <c r="E568" s="34">
        <v>42833</v>
      </c>
      <c r="F568" s="351" t="s">
        <v>529</v>
      </c>
      <c r="G568" s="351" t="s">
        <v>186</v>
      </c>
      <c r="H568" s="373">
        <v>25.962350000000001</v>
      </c>
      <c r="I568" s="373">
        <v>-81.738699999999994</v>
      </c>
      <c r="J568" s="312" t="s">
        <v>6513</v>
      </c>
      <c r="K568" s="312" t="s">
        <v>5469</v>
      </c>
      <c r="L568" s="49" t="s">
        <v>1746</v>
      </c>
      <c r="M568" s="117"/>
      <c r="N568" s="52" t="s">
        <v>364</v>
      </c>
      <c r="O568" s="210" t="s">
        <v>583</v>
      </c>
      <c r="P568" s="216" t="s">
        <v>588</v>
      </c>
      <c r="Q568" s="444">
        <v>0</v>
      </c>
      <c r="R568" s="35"/>
      <c r="S568" s="36">
        <v>0</v>
      </c>
      <c r="T568" s="52"/>
      <c r="U568" s="34"/>
      <c r="V568" s="305">
        <v>0</v>
      </c>
      <c r="W568" s="42" t="s">
        <v>2690</v>
      </c>
      <c r="X568" s="42" t="s">
        <v>1899</v>
      </c>
      <c r="Y568" s="306">
        <v>0</v>
      </c>
      <c r="Z568" s="307" t="s">
        <v>3903</v>
      </c>
      <c r="AA568" s="42" t="s">
        <v>3904</v>
      </c>
      <c r="AB568" s="42">
        <v>53</v>
      </c>
      <c r="AC568" s="42" t="s">
        <v>387</v>
      </c>
      <c r="AD568" s="308" t="s">
        <v>2607</v>
      </c>
      <c r="AE568" s="309" t="s">
        <v>1746</v>
      </c>
      <c r="AF568" s="306">
        <v>0</v>
      </c>
      <c r="AG568" s="308" t="s">
        <v>3925</v>
      </c>
      <c r="AH568" s="310" t="s">
        <v>3903</v>
      </c>
      <c r="AI568" s="310" t="s">
        <v>3903</v>
      </c>
      <c r="AJ568" s="311" t="s">
        <v>3903</v>
      </c>
      <c r="AK568" s="312" t="s">
        <v>3903</v>
      </c>
      <c r="AL568" s="312" t="s">
        <v>3903</v>
      </c>
      <c r="AM568" s="313" t="s">
        <v>3903</v>
      </c>
      <c r="AN568" s="313" t="s">
        <v>3903</v>
      </c>
      <c r="AO568" s="313" t="s">
        <v>3903</v>
      </c>
    </row>
    <row r="569" spans="1:41" s="290" customFormat="1" x14ac:dyDescent="0.2">
      <c r="A569" s="45" t="s">
        <v>3</v>
      </c>
      <c r="B569" s="42" t="s">
        <v>98</v>
      </c>
      <c r="C569" s="46"/>
      <c r="D569" s="35" t="s">
        <v>424</v>
      </c>
      <c r="E569" s="34">
        <v>43124</v>
      </c>
      <c r="F569" s="351" t="s">
        <v>1988</v>
      </c>
      <c r="G569" s="351" t="s">
        <v>186</v>
      </c>
      <c r="H569" s="373">
        <v>25.962316666666666</v>
      </c>
      <c r="I569" s="373">
        <v>-81.738699999999994</v>
      </c>
      <c r="J569" s="312" t="s">
        <v>6514</v>
      </c>
      <c r="K569" s="312" t="s">
        <v>5469</v>
      </c>
      <c r="L569" s="49" t="s">
        <v>1978</v>
      </c>
      <c r="M569" s="117" t="s">
        <v>2836</v>
      </c>
      <c r="N569" s="52" t="s">
        <v>364</v>
      </c>
      <c r="O569" s="210" t="s">
        <v>1969</v>
      </c>
      <c r="P569" s="216" t="s">
        <v>1969</v>
      </c>
      <c r="Q569" s="444">
        <v>0</v>
      </c>
      <c r="R569" s="35"/>
      <c r="S569" s="36">
        <v>0</v>
      </c>
      <c r="T569" s="52"/>
      <c r="U569" s="34"/>
      <c r="V569" s="305">
        <v>0</v>
      </c>
      <c r="W569" s="42" t="s">
        <v>2690</v>
      </c>
      <c r="X569" s="42" t="s">
        <v>1899</v>
      </c>
      <c r="Y569" s="306">
        <v>0</v>
      </c>
      <c r="Z569" s="307" t="s">
        <v>3903</v>
      </c>
      <c r="AA569" s="42" t="s">
        <v>3904</v>
      </c>
      <c r="AB569" s="42">
        <v>53</v>
      </c>
      <c r="AC569" s="42" t="s">
        <v>387</v>
      </c>
      <c r="AD569" s="308" t="s">
        <v>2607</v>
      </c>
      <c r="AE569" s="309" t="s">
        <v>1746</v>
      </c>
      <c r="AF569" s="306">
        <v>0</v>
      </c>
      <c r="AG569" s="308" t="s">
        <v>3925</v>
      </c>
      <c r="AH569" s="310" t="s">
        <v>3903</v>
      </c>
      <c r="AI569" s="310" t="s">
        <v>3903</v>
      </c>
      <c r="AJ569" s="311" t="s">
        <v>3903</v>
      </c>
      <c r="AK569" s="312" t="s">
        <v>3903</v>
      </c>
      <c r="AL569" s="312" t="s">
        <v>3903</v>
      </c>
      <c r="AM569" s="313" t="s">
        <v>3903</v>
      </c>
      <c r="AN569" s="313" t="s">
        <v>3903</v>
      </c>
      <c r="AO569" s="313" t="s">
        <v>3903</v>
      </c>
    </row>
    <row r="570" spans="1:41" s="290" customFormat="1" x14ac:dyDescent="0.2">
      <c r="A570" s="45" t="s">
        <v>3</v>
      </c>
      <c r="B570" s="42" t="s">
        <v>98</v>
      </c>
      <c r="C570" s="46"/>
      <c r="D570" s="35" t="s">
        <v>424</v>
      </c>
      <c r="E570" s="34">
        <v>43441</v>
      </c>
      <c r="F570" s="351" t="s">
        <v>1988</v>
      </c>
      <c r="G570" s="351" t="s">
        <v>186</v>
      </c>
      <c r="H570" s="373">
        <v>25.962316666666666</v>
      </c>
      <c r="I570" s="373">
        <v>-81.738699999999994</v>
      </c>
      <c r="J570" s="312" t="s">
        <v>6514</v>
      </c>
      <c r="K570" s="312" t="s">
        <v>5469</v>
      </c>
      <c r="L570" s="49" t="s">
        <v>1978</v>
      </c>
      <c r="M570" s="117" t="s">
        <v>2836</v>
      </c>
      <c r="N570" s="52" t="s">
        <v>364</v>
      </c>
      <c r="O570" s="210" t="s">
        <v>1969</v>
      </c>
      <c r="P570" s="216" t="s">
        <v>1969</v>
      </c>
      <c r="Q570" s="444">
        <v>0</v>
      </c>
      <c r="R570" s="35"/>
      <c r="S570" s="36">
        <v>0</v>
      </c>
      <c r="T570" s="52"/>
      <c r="U570" s="34"/>
      <c r="V570" s="305">
        <v>0</v>
      </c>
      <c r="W570" s="42" t="s">
        <v>2690</v>
      </c>
      <c r="X570" s="42" t="s">
        <v>1899</v>
      </c>
      <c r="Y570" s="306">
        <v>0</v>
      </c>
      <c r="Z570" s="307" t="s">
        <v>3903</v>
      </c>
      <c r="AA570" s="42" t="s">
        <v>3904</v>
      </c>
      <c r="AB570" s="42">
        <v>53</v>
      </c>
      <c r="AC570" s="42" t="s">
        <v>387</v>
      </c>
      <c r="AD570" s="308" t="s">
        <v>2607</v>
      </c>
      <c r="AE570" s="309" t="s">
        <v>1746</v>
      </c>
      <c r="AF570" s="306">
        <v>0</v>
      </c>
      <c r="AG570" s="308" t="s">
        <v>3925</v>
      </c>
      <c r="AH570" s="310" t="s">
        <v>3903</v>
      </c>
      <c r="AI570" s="310" t="s">
        <v>3903</v>
      </c>
      <c r="AJ570" s="311" t="s">
        <v>3903</v>
      </c>
      <c r="AK570" s="312" t="s">
        <v>3903</v>
      </c>
      <c r="AL570" s="312" t="s">
        <v>3903</v>
      </c>
      <c r="AM570" s="313" t="s">
        <v>3903</v>
      </c>
      <c r="AN570" s="313" t="s">
        <v>3903</v>
      </c>
      <c r="AO570" s="313" t="s">
        <v>3903</v>
      </c>
    </row>
    <row r="571" spans="1:41" s="290" customFormat="1" x14ac:dyDescent="0.2">
      <c r="A571" s="45" t="s">
        <v>3</v>
      </c>
      <c r="B571" s="42" t="s">
        <v>98</v>
      </c>
      <c r="C571" s="46"/>
      <c r="D571" s="35" t="s">
        <v>424</v>
      </c>
      <c r="E571" s="34">
        <v>43873</v>
      </c>
      <c r="F571" s="351" t="s">
        <v>1988</v>
      </c>
      <c r="G571" s="351" t="s">
        <v>186</v>
      </c>
      <c r="H571" s="373">
        <v>25.962316666666666</v>
      </c>
      <c r="I571" s="373">
        <v>-81.738699999999994</v>
      </c>
      <c r="J571" s="312" t="s">
        <v>6514</v>
      </c>
      <c r="K571" s="312" t="s">
        <v>5469</v>
      </c>
      <c r="L571" s="49" t="s">
        <v>2882</v>
      </c>
      <c r="M571" s="117" t="s">
        <v>2836</v>
      </c>
      <c r="N571" s="52" t="s">
        <v>364</v>
      </c>
      <c r="O571" s="210" t="s">
        <v>1969</v>
      </c>
      <c r="P571" s="216" t="s">
        <v>1969</v>
      </c>
      <c r="Q571" s="444">
        <v>0</v>
      </c>
      <c r="R571" s="35"/>
      <c r="S571" s="36">
        <v>0</v>
      </c>
      <c r="T571" s="52"/>
      <c r="U571" s="34"/>
      <c r="V571" s="305">
        <v>0</v>
      </c>
      <c r="W571" s="42" t="s">
        <v>2690</v>
      </c>
      <c r="X571" s="42" t="s">
        <v>1899</v>
      </c>
      <c r="Y571" s="306">
        <v>0</v>
      </c>
      <c r="Z571" s="307" t="s">
        <v>3903</v>
      </c>
      <c r="AA571" s="42" t="s">
        <v>3904</v>
      </c>
      <c r="AB571" s="42">
        <v>53</v>
      </c>
      <c r="AC571" s="42" t="s">
        <v>387</v>
      </c>
      <c r="AD571" s="308" t="s">
        <v>2607</v>
      </c>
      <c r="AE571" s="309" t="s">
        <v>1746</v>
      </c>
      <c r="AF571" s="306">
        <v>0</v>
      </c>
      <c r="AG571" s="308" t="s">
        <v>3925</v>
      </c>
      <c r="AH571" s="310" t="s">
        <v>3903</v>
      </c>
      <c r="AI571" s="310" t="s">
        <v>3903</v>
      </c>
      <c r="AJ571" s="311" t="s">
        <v>3903</v>
      </c>
      <c r="AK571" s="312" t="s">
        <v>3903</v>
      </c>
      <c r="AL571" s="312" t="s">
        <v>3903</v>
      </c>
      <c r="AM571" s="313" t="s">
        <v>3903</v>
      </c>
      <c r="AN571" s="313" t="s">
        <v>3903</v>
      </c>
      <c r="AO571" s="313" t="s">
        <v>3903</v>
      </c>
    </row>
    <row r="572" spans="1:41" s="290" customFormat="1" x14ac:dyDescent="0.2">
      <c r="A572" s="45" t="s">
        <v>3</v>
      </c>
      <c r="B572" s="42" t="s">
        <v>98</v>
      </c>
      <c r="C572" s="46"/>
      <c r="D572" s="35" t="s">
        <v>2869</v>
      </c>
      <c r="E572" s="34">
        <v>44219</v>
      </c>
      <c r="F572" s="351" t="s">
        <v>1988</v>
      </c>
      <c r="G572" s="351" t="s">
        <v>186</v>
      </c>
      <c r="H572" s="373">
        <v>25.962316666666666</v>
      </c>
      <c r="I572" s="373">
        <v>-81.738699999999994</v>
      </c>
      <c r="J572" s="312" t="s">
        <v>6514</v>
      </c>
      <c r="K572" s="312" t="s">
        <v>5469</v>
      </c>
      <c r="L572" s="49" t="s">
        <v>2882</v>
      </c>
      <c r="M572" s="117" t="s">
        <v>2836</v>
      </c>
      <c r="N572" s="52" t="s">
        <v>364</v>
      </c>
      <c r="O572" s="240" t="s">
        <v>3349</v>
      </c>
      <c r="P572" s="216" t="s">
        <v>1969</v>
      </c>
      <c r="Q572" s="444">
        <v>0</v>
      </c>
      <c r="R572" s="35"/>
      <c r="S572" s="36">
        <v>0</v>
      </c>
      <c r="T572" s="52"/>
      <c r="U572" s="34"/>
      <c r="V572" s="305">
        <v>0</v>
      </c>
      <c r="W572" s="42" t="s">
        <v>2690</v>
      </c>
      <c r="X572" s="42" t="s">
        <v>1899</v>
      </c>
      <c r="Y572" s="306">
        <v>0</v>
      </c>
      <c r="Z572" s="307" t="s">
        <v>3903</v>
      </c>
      <c r="AA572" s="42" t="s">
        <v>3904</v>
      </c>
      <c r="AB572" s="42">
        <v>53</v>
      </c>
      <c r="AC572" s="42" t="s">
        <v>387</v>
      </c>
      <c r="AD572" s="308" t="s">
        <v>2607</v>
      </c>
      <c r="AE572" s="309" t="s">
        <v>1746</v>
      </c>
      <c r="AF572" s="306">
        <v>0</v>
      </c>
      <c r="AG572" s="308" t="s">
        <v>3925</v>
      </c>
      <c r="AH572" s="310" t="s">
        <v>3903</v>
      </c>
      <c r="AI572" s="310" t="s">
        <v>3903</v>
      </c>
      <c r="AJ572" s="311" t="s">
        <v>3903</v>
      </c>
      <c r="AK572" s="312" t="s">
        <v>3903</v>
      </c>
      <c r="AL572" s="312" t="s">
        <v>3903</v>
      </c>
      <c r="AM572" s="313" t="s">
        <v>3903</v>
      </c>
      <c r="AN572" s="313" t="s">
        <v>3903</v>
      </c>
      <c r="AO572" s="313" t="s">
        <v>3903</v>
      </c>
    </row>
    <row r="573" spans="1:41" s="290" customFormat="1" x14ac:dyDescent="0.2">
      <c r="A573" s="45" t="s">
        <v>3</v>
      </c>
      <c r="B573" s="42" t="s">
        <v>98</v>
      </c>
      <c r="C573" s="46"/>
      <c r="D573" s="35" t="s">
        <v>2869</v>
      </c>
      <c r="E573" s="34">
        <v>44604</v>
      </c>
      <c r="F573" s="351" t="s">
        <v>1988</v>
      </c>
      <c r="G573" s="351" t="s">
        <v>4150</v>
      </c>
      <c r="H573" s="344">
        <v>25.962316666666666</v>
      </c>
      <c r="I573" s="344">
        <v>-81.738683333333327</v>
      </c>
      <c r="J573" s="56" t="s">
        <v>6514</v>
      </c>
      <c r="K573" s="56" t="s">
        <v>8725</v>
      </c>
      <c r="L573" s="49" t="s">
        <v>2882</v>
      </c>
      <c r="M573" s="117" t="s">
        <v>2836</v>
      </c>
      <c r="N573" s="52" t="s">
        <v>364</v>
      </c>
      <c r="O573" s="240" t="s">
        <v>4151</v>
      </c>
      <c r="P573" s="216" t="s">
        <v>4152</v>
      </c>
      <c r="Q573" s="444">
        <v>0</v>
      </c>
      <c r="R573" s="35"/>
      <c r="S573" s="36">
        <v>0</v>
      </c>
      <c r="T573" s="52"/>
      <c r="U573" s="34"/>
      <c r="V573" s="82">
        <v>0</v>
      </c>
      <c r="W573" s="55" t="s">
        <v>2690</v>
      </c>
      <c r="X573" s="55" t="s">
        <v>1899</v>
      </c>
      <c r="Y573" s="157">
        <v>0</v>
      </c>
      <c r="Z573" s="57" t="s">
        <v>1746</v>
      </c>
      <c r="AA573" s="55" t="s">
        <v>6987</v>
      </c>
      <c r="AB573" s="55">
        <v>53</v>
      </c>
      <c r="AC573" s="55" t="s">
        <v>387</v>
      </c>
      <c r="AD573" s="89" t="s">
        <v>2607</v>
      </c>
      <c r="AE573" s="243">
        <v>17033</v>
      </c>
      <c r="AF573" s="157" t="s">
        <v>3901</v>
      </c>
      <c r="AG573" s="89" t="s">
        <v>3925</v>
      </c>
      <c r="AH573" s="58" t="s">
        <v>185</v>
      </c>
      <c r="AI573" s="58" t="s">
        <v>7158</v>
      </c>
      <c r="AJ573" s="59" t="s">
        <v>4409</v>
      </c>
      <c r="AK573" s="56">
        <v>25.962333333333333</v>
      </c>
      <c r="AL573" s="56">
        <v>-81.73863333333334</v>
      </c>
      <c r="AM573" s="60">
        <v>-6.0780000002017687</v>
      </c>
      <c r="AN573" s="60">
        <v>-16.397900119841015</v>
      </c>
      <c r="AO573" s="60">
        <v>17.488087726870958</v>
      </c>
    </row>
    <row r="574" spans="1:41" s="290" customFormat="1" x14ac:dyDescent="0.2">
      <c r="A574" s="45" t="s">
        <v>3</v>
      </c>
      <c r="B574" s="42" t="s">
        <v>98</v>
      </c>
      <c r="C574" s="46"/>
      <c r="D574" s="35" t="s">
        <v>5482</v>
      </c>
      <c r="E574" s="34">
        <v>44994</v>
      </c>
      <c r="F574" s="351" t="s">
        <v>5427</v>
      </c>
      <c r="G574" s="351" t="s">
        <v>186</v>
      </c>
      <c r="H574" s="344">
        <v>25.962299999999999</v>
      </c>
      <c r="I574" s="344">
        <v>-81.738699999999994</v>
      </c>
      <c r="J574" s="56" t="s">
        <v>7157</v>
      </c>
      <c r="K574" s="56" t="s">
        <v>5469</v>
      </c>
      <c r="L574" s="49" t="s">
        <v>2882</v>
      </c>
      <c r="M574" s="117" t="s">
        <v>2836</v>
      </c>
      <c r="N574" s="52" t="s">
        <v>364</v>
      </c>
      <c r="O574" s="240" t="s">
        <v>5428</v>
      </c>
      <c r="P574" s="216" t="s">
        <v>1969</v>
      </c>
      <c r="Q574" s="444">
        <v>0</v>
      </c>
      <c r="R574" s="35"/>
      <c r="S574" s="36">
        <v>0</v>
      </c>
      <c r="T574" s="52"/>
      <c r="U574" s="34"/>
      <c r="V574" s="82">
        <v>0</v>
      </c>
      <c r="W574" s="55" t="s">
        <v>2690</v>
      </c>
      <c r="X574" s="55" t="s">
        <v>1899</v>
      </c>
      <c r="Y574" s="157">
        <v>0</v>
      </c>
      <c r="Z574" s="57" t="s">
        <v>1746</v>
      </c>
      <c r="AA574" s="55" t="s">
        <v>6987</v>
      </c>
      <c r="AB574" s="55">
        <v>53</v>
      </c>
      <c r="AC574" s="55" t="s">
        <v>387</v>
      </c>
      <c r="AD574" s="89" t="s">
        <v>2607</v>
      </c>
      <c r="AE574" s="243">
        <v>17033</v>
      </c>
      <c r="AF574" s="157" t="s">
        <v>3901</v>
      </c>
      <c r="AG574" s="89" t="s">
        <v>3925</v>
      </c>
      <c r="AH574" s="58" t="s">
        <v>185</v>
      </c>
      <c r="AI574" s="58" t="s">
        <v>7158</v>
      </c>
      <c r="AJ574" s="59" t="s">
        <v>4409</v>
      </c>
      <c r="AK574" s="56">
        <v>25.962333333333333</v>
      </c>
      <c r="AL574" s="56">
        <v>-81.73863333333334</v>
      </c>
      <c r="AM574" s="60">
        <v>-12.156000000403537</v>
      </c>
      <c r="AN574" s="60">
        <v>-21.863866828008206</v>
      </c>
      <c r="AO574" s="60">
        <v>25.015935095108645</v>
      </c>
    </row>
    <row r="575" spans="1:41" s="290" customFormat="1" x14ac:dyDescent="0.2">
      <c r="A575" s="45" t="s">
        <v>3</v>
      </c>
      <c r="B575" s="42" t="s">
        <v>98</v>
      </c>
      <c r="C575" s="46"/>
      <c r="D575" s="35" t="s">
        <v>5482</v>
      </c>
      <c r="E575" s="34">
        <v>45332</v>
      </c>
      <c r="F575" s="351" t="s">
        <v>5427</v>
      </c>
      <c r="G575" s="351" t="s">
        <v>186</v>
      </c>
      <c r="H575" s="344">
        <v>25.962299999999999</v>
      </c>
      <c r="I575" s="344">
        <v>-81.738699999999994</v>
      </c>
      <c r="J575" s="56" t="s">
        <v>7157</v>
      </c>
      <c r="K575" s="56" t="s">
        <v>5469</v>
      </c>
      <c r="L575" s="49" t="s">
        <v>2882</v>
      </c>
      <c r="M575" s="117" t="s">
        <v>2836</v>
      </c>
      <c r="N575" s="52" t="s">
        <v>364</v>
      </c>
      <c r="O575" s="240" t="s">
        <v>5589</v>
      </c>
      <c r="P575" s="216" t="s">
        <v>1969</v>
      </c>
      <c r="Q575" s="444">
        <v>0</v>
      </c>
      <c r="R575" s="35"/>
      <c r="S575" s="36">
        <v>0</v>
      </c>
      <c r="T575" s="52"/>
      <c r="U575" s="34"/>
      <c r="V575" s="82">
        <v>0</v>
      </c>
      <c r="W575" s="55" t="s">
        <v>2690</v>
      </c>
      <c r="X575" s="55" t="s">
        <v>1899</v>
      </c>
      <c r="Y575" s="157">
        <v>0</v>
      </c>
      <c r="Z575" s="57" t="s">
        <v>1746</v>
      </c>
      <c r="AA575" s="55" t="s">
        <v>6987</v>
      </c>
      <c r="AB575" s="55">
        <v>53</v>
      </c>
      <c r="AC575" s="55" t="s">
        <v>387</v>
      </c>
      <c r="AD575" s="89" t="s">
        <v>2607</v>
      </c>
      <c r="AE575" s="243">
        <v>17033</v>
      </c>
      <c r="AF575" s="157" t="s">
        <v>3901</v>
      </c>
      <c r="AG575" s="89" t="s">
        <v>3925</v>
      </c>
      <c r="AH575" s="58" t="s">
        <v>185</v>
      </c>
      <c r="AI575" s="58" t="s">
        <v>7158</v>
      </c>
      <c r="AJ575" s="59" t="s">
        <v>4409</v>
      </c>
      <c r="AK575" s="56">
        <v>25.962333333333333</v>
      </c>
      <c r="AL575" s="56">
        <v>-81.73863333333334</v>
      </c>
      <c r="AM575" s="60">
        <v>-12.156000000403537</v>
      </c>
      <c r="AN575" s="60">
        <v>-21.863866828008206</v>
      </c>
      <c r="AO575" s="60">
        <v>25.015935095108645</v>
      </c>
    </row>
    <row r="576" spans="1:41" s="290" customFormat="1" x14ac:dyDescent="0.2">
      <c r="A576" s="45" t="s">
        <v>3</v>
      </c>
      <c r="B576" s="42" t="s">
        <v>98</v>
      </c>
      <c r="C576" s="46"/>
      <c r="D576" s="35" t="s">
        <v>5508</v>
      </c>
      <c r="E576" s="34">
        <v>45730</v>
      </c>
      <c r="F576" s="351" t="s">
        <v>5427</v>
      </c>
      <c r="G576" s="351" t="s">
        <v>186</v>
      </c>
      <c r="H576" s="344">
        <v>25.962299999999999</v>
      </c>
      <c r="I576" s="344">
        <v>-81.738699999999994</v>
      </c>
      <c r="J576" s="56" t="s">
        <v>7157</v>
      </c>
      <c r="K576" s="56" t="s">
        <v>5469</v>
      </c>
      <c r="L576" s="49" t="s">
        <v>2882</v>
      </c>
      <c r="M576" s="117" t="s">
        <v>2836</v>
      </c>
      <c r="N576" s="52" t="s">
        <v>364</v>
      </c>
      <c r="O576" s="240" t="s">
        <v>6179</v>
      </c>
      <c r="P576" s="216" t="s">
        <v>6180</v>
      </c>
      <c r="Q576" s="443">
        <v>0</v>
      </c>
      <c r="R576" s="35"/>
      <c r="S576" s="36">
        <v>0</v>
      </c>
      <c r="T576" s="52"/>
      <c r="U576" s="34"/>
      <c r="V576" s="82">
        <v>0</v>
      </c>
      <c r="W576" s="55" t="s">
        <v>2690</v>
      </c>
      <c r="X576" s="55" t="s">
        <v>1899</v>
      </c>
      <c r="Y576" s="157">
        <v>0</v>
      </c>
      <c r="Z576" s="57" t="s">
        <v>1746</v>
      </c>
      <c r="AA576" s="55" t="s">
        <v>6987</v>
      </c>
      <c r="AB576" s="55">
        <v>53</v>
      </c>
      <c r="AC576" s="55" t="s">
        <v>387</v>
      </c>
      <c r="AD576" s="89" t="s">
        <v>2607</v>
      </c>
      <c r="AE576" s="243">
        <v>17033</v>
      </c>
      <c r="AF576" s="157" t="s">
        <v>3901</v>
      </c>
      <c r="AG576" s="89" t="s">
        <v>3925</v>
      </c>
      <c r="AH576" s="58" t="s">
        <v>185</v>
      </c>
      <c r="AI576" s="58" t="s">
        <v>7158</v>
      </c>
      <c r="AJ576" s="59" t="s">
        <v>4409</v>
      </c>
      <c r="AK576" s="56">
        <v>25.962333333333333</v>
      </c>
      <c r="AL576" s="56">
        <v>-81.73863333333334</v>
      </c>
      <c r="AM576" s="60">
        <v>-12.156000000403537</v>
      </c>
      <c r="AN576" s="60">
        <v>-21.863866828008206</v>
      </c>
      <c r="AO576" s="60">
        <v>25.015935095108645</v>
      </c>
    </row>
    <row r="577" spans="1:41" s="290" customFormat="1" x14ac:dyDescent="0.2">
      <c r="A577" s="45" t="s">
        <v>3</v>
      </c>
      <c r="B577" s="42" t="s">
        <v>98</v>
      </c>
      <c r="C577" s="46" t="s">
        <v>473</v>
      </c>
      <c r="D577" s="35" t="s">
        <v>5508</v>
      </c>
      <c r="E577" s="34">
        <v>46094</v>
      </c>
      <c r="F577" s="351" t="s">
        <v>5427</v>
      </c>
      <c r="G577" s="351" t="s">
        <v>186</v>
      </c>
      <c r="H577" s="344">
        <v>25.962299999999999</v>
      </c>
      <c r="I577" s="344">
        <v>-81.738699999999994</v>
      </c>
      <c r="J577" s="56" t="s">
        <v>7157</v>
      </c>
      <c r="K577" s="56" t="s">
        <v>5469</v>
      </c>
      <c r="L577" s="49" t="s">
        <v>2882</v>
      </c>
      <c r="M577" s="117" t="s">
        <v>2836</v>
      </c>
      <c r="N577" s="52" t="s">
        <v>364</v>
      </c>
      <c r="O577" s="240" t="s">
        <v>6829</v>
      </c>
      <c r="P577" s="216" t="s">
        <v>6005</v>
      </c>
      <c r="Q577" s="443">
        <v>0</v>
      </c>
      <c r="R577" s="35"/>
      <c r="S577" s="36">
        <v>0</v>
      </c>
      <c r="T577" s="52"/>
      <c r="U577" s="34"/>
      <c r="V577" s="82">
        <v>0</v>
      </c>
      <c r="W577" s="55" t="s">
        <v>2690</v>
      </c>
      <c r="X577" s="55" t="s">
        <v>1899</v>
      </c>
      <c r="Y577" s="157">
        <v>0</v>
      </c>
      <c r="Z577" s="57" t="s">
        <v>1746</v>
      </c>
      <c r="AA577" s="55" t="s">
        <v>6987</v>
      </c>
      <c r="AB577" s="55">
        <v>53</v>
      </c>
      <c r="AC577" s="55" t="s">
        <v>387</v>
      </c>
      <c r="AD577" s="89" t="s">
        <v>2607</v>
      </c>
      <c r="AE577" s="243">
        <v>17033</v>
      </c>
      <c r="AF577" s="157" t="s">
        <v>3901</v>
      </c>
      <c r="AG577" s="89" t="s">
        <v>3925</v>
      </c>
      <c r="AH577" s="58" t="s">
        <v>185</v>
      </c>
      <c r="AI577" s="58" t="s">
        <v>7158</v>
      </c>
      <c r="AJ577" s="59" t="s">
        <v>4409</v>
      </c>
      <c r="AK577" s="56">
        <v>25.962333333333333</v>
      </c>
      <c r="AL577" s="56">
        <v>-81.73863333333334</v>
      </c>
      <c r="AM577" s="60">
        <v>-12.156000000403537</v>
      </c>
      <c r="AN577" s="60">
        <v>-21.863866828008206</v>
      </c>
      <c r="AO577" s="60">
        <v>25.015935095108645</v>
      </c>
    </row>
    <row r="578" spans="1:41" s="290" customFormat="1" x14ac:dyDescent="0.2">
      <c r="A578" s="45" t="s">
        <v>2</v>
      </c>
      <c r="B578" s="42" t="s">
        <v>100</v>
      </c>
      <c r="C578" s="46"/>
      <c r="D578" s="35" t="s">
        <v>1119</v>
      </c>
      <c r="E578" s="34">
        <v>38869</v>
      </c>
      <c r="F578" s="347" t="s">
        <v>187</v>
      </c>
      <c r="G578" s="347" t="s">
        <v>188</v>
      </c>
      <c r="H578" s="373">
        <v>25.961766666666666</v>
      </c>
      <c r="I578" s="373">
        <v>-81.738883333333334</v>
      </c>
      <c r="J578" s="312" t="s">
        <v>6515</v>
      </c>
      <c r="K578" s="312" t="s">
        <v>4839</v>
      </c>
      <c r="L578" s="49" t="s">
        <v>1746</v>
      </c>
      <c r="M578" s="117"/>
      <c r="N578" s="35" t="s">
        <v>364</v>
      </c>
      <c r="O578" s="203" t="s">
        <v>1969</v>
      </c>
      <c r="P578" s="216" t="s">
        <v>1969</v>
      </c>
      <c r="Q578" s="443">
        <v>0</v>
      </c>
      <c r="R578" s="47"/>
      <c r="S578" s="36">
        <v>0</v>
      </c>
      <c r="T578" s="35"/>
      <c r="U578" s="34"/>
      <c r="V578" s="305">
        <v>0</v>
      </c>
      <c r="W578" s="42" t="s">
        <v>2690</v>
      </c>
      <c r="X578" s="42" t="s">
        <v>1899</v>
      </c>
      <c r="Y578" s="306">
        <v>0</v>
      </c>
      <c r="Z578" s="307" t="s">
        <v>3903</v>
      </c>
      <c r="AA578" s="42" t="s">
        <v>3904</v>
      </c>
      <c r="AB578" s="42">
        <v>54</v>
      </c>
      <c r="AC578" s="42" t="s">
        <v>387</v>
      </c>
      <c r="AD578" s="308" t="s">
        <v>2607</v>
      </c>
      <c r="AE578" s="309" t="s">
        <v>1746</v>
      </c>
      <c r="AF578" s="306">
        <v>0</v>
      </c>
      <c r="AG578" s="308" t="s">
        <v>3926</v>
      </c>
      <c r="AH578" s="310" t="s">
        <v>3903</v>
      </c>
      <c r="AI578" s="310" t="s">
        <v>3903</v>
      </c>
      <c r="AJ578" s="311" t="s">
        <v>3903</v>
      </c>
      <c r="AK578" s="312" t="s">
        <v>3903</v>
      </c>
      <c r="AL578" s="312" t="s">
        <v>3903</v>
      </c>
      <c r="AM578" s="313" t="s">
        <v>3903</v>
      </c>
      <c r="AN578" s="313" t="s">
        <v>3903</v>
      </c>
      <c r="AO578" s="313" t="s">
        <v>3903</v>
      </c>
    </row>
    <row r="579" spans="1:41" s="290" customFormat="1" x14ac:dyDescent="0.2">
      <c r="A579" s="45" t="s">
        <v>2</v>
      </c>
      <c r="B579" s="42" t="s">
        <v>100</v>
      </c>
      <c r="C579" s="46"/>
      <c r="D579" s="35" t="s">
        <v>424</v>
      </c>
      <c r="E579" s="34">
        <v>42471</v>
      </c>
      <c r="F579" s="347" t="s">
        <v>530</v>
      </c>
      <c r="G579" s="347" t="s">
        <v>188</v>
      </c>
      <c r="H579" s="373">
        <v>25.961749999999999</v>
      </c>
      <c r="I579" s="373">
        <v>-81.738883333333334</v>
      </c>
      <c r="J579" s="312" t="s">
        <v>4838</v>
      </c>
      <c r="K579" s="312" t="s">
        <v>4839</v>
      </c>
      <c r="L579" s="49" t="s">
        <v>1773</v>
      </c>
      <c r="M579" s="120"/>
      <c r="N579" s="35" t="s">
        <v>387</v>
      </c>
      <c r="O579" s="203" t="s">
        <v>1969</v>
      </c>
      <c r="P579" s="216" t="s">
        <v>1969</v>
      </c>
      <c r="Q579" s="443">
        <v>0</v>
      </c>
      <c r="R579" s="47"/>
      <c r="S579" s="36">
        <v>0</v>
      </c>
      <c r="T579" s="35"/>
      <c r="U579" s="34"/>
      <c r="V579" s="305">
        <v>0</v>
      </c>
      <c r="W579" s="42" t="s">
        <v>2690</v>
      </c>
      <c r="X579" s="42" t="s">
        <v>1899</v>
      </c>
      <c r="Y579" s="306" t="s">
        <v>387</v>
      </c>
      <c r="Z579" s="307" t="s">
        <v>3903</v>
      </c>
      <c r="AA579" s="42" t="s">
        <v>3914</v>
      </c>
      <c r="AB579" s="42">
        <v>54</v>
      </c>
      <c r="AC579" s="42" t="s">
        <v>387</v>
      </c>
      <c r="AD579" s="308" t="s">
        <v>2607</v>
      </c>
      <c r="AE579" s="309" t="s">
        <v>1746</v>
      </c>
      <c r="AF579" s="306">
        <v>0</v>
      </c>
      <c r="AG579" s="308" t="s">
        <v>3926</v>
      </c>
      <c r="AH579" s="310" t="s">
        <v>3903</v>
      </c>
      <c r="AI579" s="310" t="s">
        <v>3903</v>
      </c>
      <c r="AJ579" s="311" t="s">
        <v>3903</v>
      </c>
      <c r="AK579" s="312" t="s">
        <v>3903</v>
      </c>
      <c r="AL579" s="312" t="s">
        <v>3903</v>
      </c>
      <c r="AM579" s="313" t="s">
        <v>3903</v>
      </c>
      <c r="AN579" s="313" t="s">
        <v>3903</v>
      </c>
      <c r="AO579" s="313" t="s">
        <v>3903</v>
      </c>
    </row>
    <row r="580" spans="1:41" s="290" customFormat="1" x14ac:dyDescent="0.2">
      <c r="A580" s="45" t="s">
        <v>2</v>
      </c>
      <c r="B580" s="42" t="s">
        <v>100</v>
      </c>
      <c r="C580" s="46"/>
      <c r="D580" s="35" t="s">
        <v>424</v>
      </c>
      <c r="E580" s="34">
        <v>42750</v>
      </c>
      <c r="F580" s="347" t="s">
        <v>530</v>
      </c>
      <c r="G580" s="347" t="s">
        <v>188</v>
      </c>
      <c r="H580" s="373">
        <v>25.961749999999999</v>
      </c>
      <c r="I580" s="373">
        <v>-81.738883333333334</v>
      </c>
      <c r="J580" s="312" t="s">
        <v>4838</v>
      </c>
      <c r="K580" s="312" t="s">
        <v>4839</v>
      </c>
      <c r="L580" s="49" t="s">
        <v>539</v>
      </c>
      <c r="M580" s="120"/>
      <c r="N580" s="35" t="s">
        <v>364</v>
      </c>
      <c r="O580" s="203"/>
      <c r="P580" s="216">
        <v>0</v>
      </c>
      <c r="Q580" s="443">
        <v>0</v>
      </c>
      <c r="R580" s="47"/>
      <c r="S580" s="36">
        <v>0</v>
      </c>
      <c r="T580" s="35"/>
      <c r="U580" s="34"/>
      <c r="V580" s="305">
        <v>0</v>
      </c>
      <c r="W580" s="42" t="s">
        <v>2690</v>
      </c>
      <c r="X580" s="42" t="s">
        <v>1899</v>
      </c>
      <c r="Y580" s="306">
        <v>0</v>
      </c>
      <c r="Z580" s="307" t="s">
        <v>3903</v>
      </c>
      <c r="AA580" s="42" t="s">
        <v>3904</v>
      </c>
      <c r="AB580" s="42">
        <v>54</v>
      </c>
      <c r="AC580" s="42" t="s">
        <v>387</v>
      </c>
      <c r="AD580" s="308" t="s">
        <v>2607</v>
      </c>
      <c r="AE580" s="309" t="s">
        <v>1746</v>
      </c>
      <c r="AF580" s="306">
        <v>0</v>
      </c>
      <c r="AG580" s="308" t="s">
        <v>3926</v>
      </c>
      <c r="AH580" s="310" t="s">
        <v>3903</v>
      </c>
      <c r="AI580" s="310" t="s">
        <v>3903</v>
      </c>
      <c r="AJ580" s="311" t="s">
        <v>3903</v>
      </c>
      <c r="AK580" s="312" t="s">
        <v>3903</v>
      </c>
      <c r="AL580" s="312" t="s">
        <v>3903</v>
      </c>
      <c r="AM580" s="313" t="s">
        <v>3903</v>
      </c>
      <c r="AN580" s="313" t="s">
        <v>3903</v>
      </c>
      <c r="AO580" s="313" t="s">
        <v>3903</v>
      </c>
    </row>
    <row r="581" spans="1:41" s="290" customFormat="1" x14ac:dyDescent="0.2">
      <c r="A581" s="45" t="s">
        <v>2</v>
      </c>
      <c r="B581" s="42" t="s">
        <v>100</v>
      </c>
      <c r="C581" s="46"/>
      <c r="D581" s="35" t="s">
        <v>424</v>
      </c>
      <c r="E581" s="34">
        <v>43124</v>
      </c>
      <c r="F581" s="347" t="s">
        <v>1989</v>
      </c>
      <c r="G581" s="347" t="s">
        <v>188</v>
      </c>
      <c r="H581" s="373">
        <v>25.961733333333335</v>
      </c>
      <c r="I581" s="373">
        <v>-81.738883333333334</v>
      </c>
      <c r="J581" s="312" t="s">
        <v>6516</v>
      </c>
      <c r="K581" s="312" t="s">
        <v>4839</v>
      </c>
      <c r="L581" s="49" t="s">
        <v>1978</v>
      </c>
      <c r="M581" s="120"/>
      <c r="N581" s="35" t="s">
        <v>364</v>
      </c>
      <c r="O581" s="203" t="s">
        <v>1969</v>
      </c>
      <c r="P581" s="216" t="s">
        <v>1969</v>
      </c>
      <c r="Q581" s="443">
        <v>0</v>
      </c>
      <c r="R581" s="47"/>
      <c r="S581" s="36">
        <v>0</v>
      </c>
      <c r="T581" s="35"/>
      <c r="U581" s="34"/>
      <c r="V581" s="305">
        <v>0</v>
      </c>
      <c r="W581" s="42" t="s">
        <v>2690</v>
      </c>
      <c r="X581" s="42" t="s">
        <v>1899</v>
      </c>
      <c r="Y581" s="306">
        <v>0</v>
      </c>
      <c r="Z581" s="307" t="s">
        <v>3903</v>
      </c>
      <c r="AA581" s="42" t="s">
        <v>3904</v>
      </c>
      <c r="AB581" s="42">
        <v>54</v>
      </c>
      <c r="AC581" s="42" t="s">
        <v>387</v>
      </c>
      <c r="AD581" s="308" t="s">
        <v>2607</v>
      </c>
      <c r="AE581" s="309" t="s">
        <v>1746</v>
      </c>
      <c r="AF581" s="306">
        <v>0</v>
      </c>
      <c r="AG581" s="308" t="s">
        <v>3926</v>
      </c>
      <c r="AH581" s="310" t="s">
        <v>3903</v>
      </c>
      <c r="AI581" s="310" t="s">
        <v>3903</v>
      </c>
      <c r="AJ581" s="311" t="s">
        <v>3903</v>
      </c>
      <c r="AK581" s="312" t="s">
        <v>3903</v>
      </c>
      <c r="AL581" s="312" t="s">
        <v>3903</v>
      </c>
      <c r="AM581" s="313" t="s">
        <v>3903</v>
      </c>
      <c r="AN581" s="313" t="s">
        <v>3903</v>
      </c>
      <c r="AO581" s="313" t="s">
        <v>3903</v>
      </c>
    </row>
    <row r="582" spans="1:41" s="290" customFormat="1" x14ac:dyDescent="0.2">
      <c r="A582" s="45" t="s">
        <v>2</v>
      </c>
      <c r="B582" s="42" t="s">
        <v>100</v>
      </c>
      <c r="C582" s="46"/>
      <c r="D582" s="35" t="s">
        <v>424</v>
      </c>
      <c r="E582" s="34">
        <v>43441</v>
      </c>
      <c r="F582" s="347" t="s">
        <v>1989</v>
      </c>
      <c r="G582" s="347" t="s">
        <v>188</v>
      </c>
      <c r="H582" s="373">
        <v>25.961733333333335</v>
      </c>
      <c r="I582" s="373">
        <v>-81.738883333333334</v>
      </c>
      <c r="J582" s="312" t="s">
        <v>6516</v>
      </c>
      <c r="K582" s="312" t="s">
        <v>4839</v>
      </c>
      <c r="L582" s="49" t="s">
        <v>1978</v>
      </c>
      <c r="M582" s="117" t="s">
        <v>2836</v>
      </c>
      <c r="N582" s="35" t="s">
        <v>364</v>
      </c>
      <c r="O582" s="203" t="s">
        <v>1969</v>
      </c>
      <c r="P582" s="216" t="s">
        <v>1969</v>
      </c>
      <c r="Q582" s="443">
        <v>0</v>
      </c>
      <c r="R582" s="47"/>
      <c r="S582" s="36">
        <v>0</v>
      </c>
      <c r="T582" s="35"/>
      <c r="U582" s="34"/>
      <c r="V582" s="305">
        <v>0</v>
      </c>
      <c r="W582" s="42" t="s">
        <v>2690</v>
      </c>
      <c r="X582" s="42" t="s">
        <v>1899</v>
      </c>
      <c r="Y582" s="306">
        <v>0</v>
      </c>
      <c r="Z582" s="307" t="s">
        <v>3903</v>
      </c>
      <c r="AA582" s="42" t="s">
        <v>3904</v>
      </c>
      <c r="AB582" s="42">
        <v>54</v>
      </c>
      <c r="AC582" s="42" t="s">
        <v>387</v>
      </c>
      <c r="AD582" s="308" t="s">
        <v>2607</v>
      </c>
      <c r="AE582" s="309" t="s">
        <v>1746</v>
      </c>
      <c r="AF582" s="306">
        <v>0</v>
      </c>
      <c r="AG582" s="308" t="s">
        <v>3926</v>
      </c>
      <c r="AH582" s="310" t="s">
        <v>3903</v>
      </c>
      <c r="AI582" s="310" t="s">
        <v>3903</v>
      </c>
      <c r="AJ582" s="311" t="s">
        <v>3903</v>
      </c>
      <c r="AK582" s="312" t="s">
        <v>3903</v>
      </c>
      <c r="AL582" s="312" t="s">
        <v>3903</v>
      </c>
      <c r="AM582" s="313" t="s">
        <v>3903</v>
      </c>
      <c r="AN582" s="313" t="s">
        <v>3903</v>
      </c>
      <c r="AO582" s="313" t="s">
        <v>3903</v>
      </c>
    </row>
    <row r="583" spans="1:41" s="290" customFormat="1" x14ac:dyDescent="0.2">
      <c r="A583" s="45" t="s">
        <v>2</v>
      </c>
      <c r="B583" s="42" t="s">
        <v>100</v>
      </c>
      <c r="C583" s="46"/>
      <c r="D583" s="35" t="s">
        <v>2869</v>
      </c>
      <c r="E583" s="34">
        <v>43873</v>
      </c>
      <c r="F583" s="347" t="s">
        <v>1989</v>
      </c>
      <c r="G583" s="347" t="s">
        <v>188</v>
      </c>
      <c r="H583" s="373">
        <v>25.961733333333335</v>
      </c>
      <c r="I583" s="373">
        <v>-81.738883333333334</v>
      </c>
      <c r="J583" s="312" t="s">
        <v>6516</v>
      </c>
      <c r="K583" s="312" t="s">
        <v>4839</v>
      </c>
      <c r="L583" s="49" t="s">
        <v>2882</v>
      </c>
      <c r="M583" s="117" t="s">
        <v>2836</v>
      </c>
      <c r="N583" s="35" t="s">
        <v>364</v>
      </c>
      <c r="O583" s="203" t="s">
        <v>1969</v>
      </c>
      <c r="P583" s="216" t="s">
        <v>1969</v>
      </c>
      <c r="Q583" s="443">
        <v>0</v>
      </c>
      <c r="R583" s="47"/>
      <c r="S583" s="36">
        <v>0</v>
      </c>
      <c r="T583" s="35"/>
      <c r="U583" s="34"/>
      <c r="V583" s="305">
        <v>0</v>
      </c>
      <c r="W583" s="42" t="s">
        <v>2690</v>
      </c>
      <c r="X583" s="42" t="s">
        <v>1899</v>
      </c>
      <c r="Y583" s="306">
        <v>0</v>
      </c>
      <c r="Z583" s="307" t="s">
        <v>3903</v>
      </c>
      <c r="AA583" s="42" t="s">
        <v>3904</v>
      </c>
      <c r="AB583" s="42">
        <v>54</v>
      </c>
      <c r="AC583" s="42" t="s">
        <v>387</v>
      </c>
      <c r="AD583" s="308" t="s">
        <v>2607</v>
      </c>
      <c r="AE583" s="309" t="s">
        <v>1746</v>
      </c>
      <c r="AF583" s="306">
        <v>0</v>
      </c>
      <c r="AG583" s="308" t="s">
        <v>3926</v>
      </c>
      <c r="AH583" s="310" t="s">
        <v>3903</v>
      </c>
      <c r="AI583" s="310" t="s">
        <v>3903</v>
      </c>
      <c r="AJ583" s="311" t="s">
        <v>3903</v>
      </c>
      <c r="AK583" s="312" t="s">
        <v>3903</v>
      </c>
      <c r="AL583" s="312" t="s">
        <v>3903</v>
      </c>
      <c r="AM583" s="313" t="s">
        <v>3903</v>
      </c>
      <c r="AN583" s="313" t="s">
        <v>3903</v>
      </c>
      <c r="AO583" s="313" t="s">
        <v>3903</v>
      </c>
    </row>
    <row r="584" spans="1:41" s="290" customFormat="1" x14ac:dyDescent="0.2">
      <c r="A584" s="45" t="s">
        <v>2</v>
      </c>
      <c r="B584" s="42" t="s">
        <v>100</v>
      </c>
      <c r="C584" s="46"/>
      <c r="D584" s="35" t="s">
        <v>2869</v>
      </c>
      <c r="E584" s="34">
        <v>44219</v>
      </c>
      <c r="F584" s="347" t="s">
        <v>1989</v>
      </c>
      <c r="G584" s="347" t="s">
        <v>188</v>
      </c>
      <c r="H584" s="373">
        <v>25.961733333333335</v>
      </c>
      <c r="I584" s="373">
        <v>-81.738883333333334</v>
      </c>
      <c r="J584" s="312" t="s">
        <v>6516</v>
      </c>
      <c r="K584" s="312" t="s">
        <v>4839</v>
      </c>
      <c r="L584" s="49" t="s">
        <v>3351</v>
      </c>
      <c r="M584" s="117" t="s">
        <v>2836</v>
      </c>
      <c r="N584" s="35" t="s">
        <v>364</v>
      </c>
      <c r="O584" s="240" t="s">
        <v>3350</v>
      </c>
      <c r="P584" s="216" t="s">
        <v>3352</v>
      </c>
      <c r="Q584" s="443">
        <v>0</v>
      </c>
      <c r="R584" s="47"/>
      <c r="S584" s="36">
        <v>0</v>
      </c>
      <c r="T584" s="35"/>
      <c r="U584" s="34"/>
      <c r="V584" s="305">
        <v>0</v>
      </c>
      <c r="W584" s="42" t="s">
        <v>2690</v>
      </c>
      <c r="X584" s="42" t="s">
        <v>1899</v>
      </c>
      <c r="Y584" s="306">
        <v>0</v>
      </c>
      <c r="Z584" s="307" t="s">
        <v>3903</v>
      </c>
      <c r="AA584" s="42" t="s">
        <v>3904</v>
      </c>
      <c r="AB584" s="42">
        <v>54</v>
      </c>
      <c r="AC584" s="42" t="s">
        <v>387</v>
      </c>
      <c r="AD584" s="308" t="s">
        <v>2607</v>
      </c>
      <c r="AE584" s="309" t="s">
        <v>1746</v>
      </c>
      <c r="AF584" s="306">
        <v>0</v>
      </c>
      <c r="AG584" s="308" t="s">
        <v>3926</v>
      </c>
      <c r="AH584" s="310" t="s">
        <v>3903</v>
      </c>
      <c r="AI584" s="310" t="s">
        <v>3903</v>
      </c>
      <c r="AJ584" s="311" t="s">
        <v>3903</v>
      </c>
      <c r="AK584" s="312" t="s">
        <v>3903</v>
      </c>
      <c r="AL584" s="312" t="s">
        <v>3903</v>
      </c>
      <c r="AM584" s="313" t="s">
        <v>3903</v>
      </c>
      <c r="AN584" s="313" t="s">
        <v>3903</v>
      </c>
      <c r="AO584" s="313" t="s">
        <v>3903</v>
      </c>
    </row>
    <row r="585" spans="1:41" s="290" customFormat="1" x14ac:dyDescent="0.2">
      <c r="A585" s="45" t="s">
        <v>2</v>
      </c>
      <c r="B585" s="42" t="s">
        <v>100</v>
      </c>
      <c r="C585" s="46"/>
      <c r="D585" s="35" t="s">
        <v>2869</v>
      </c>
      <c r="E585" s="34">
        <v>44604</v>
      </c>
      <c r="F585" s="347" t="s">
        <v>530</v>
      </c>
      <c r="G585" s="347" t="s">
        <v>188</v>
      </c>
      <c r="H585" s="344">
        <v>25.961749999999999</v>
      </c>
      <c r="I585" s="344">
        <v>-81.738883333333334</v>
      </c>
      <c r="J585" s="56" t="s">
        <v>4838</v>
      </c>
      <c r="K585" s="56" t="s">
        <v>4839</v>
      </c>
      <c r="L585" s="49" t="s">
        <v>4159</v>
      </c>
      <c r="M585" s="117" t="s">
        <v>2836</v>
      </c>
      <c r="N585" s="35" t="s">
        <v>364</v>
      </c>
      <c r="O585" s="240" t="s">
        <v>4153</v>
      </c>
      <c r="P585" s="216" t="s">
        <v>4154</v>
      </c>
      <c r="Q585" s="443">
        <v>0</v>
      </c>
      <c r="R585" s="47"/>
      <c r="S585" s="36">
        <v>0</v>
      </c>
      <c r="T585" s="35"/>
      <c r="U585" s="34"/>
      <c r="V585" s="82">
        <v>0</v>
      </c>
      <c r="W585" s="55" t="s">
        <v>2690</v>
      </c>
      <c r="X585" s="55" t="s">
        <v>1899</v>
      </c>
      <c r="Y585" s="157">
        <v>0</v>
      </c>
      <c r="Z585" s="57" t="s">
        <v>1746</v>
      </c>
      <c r="AA585" s="55" t="s">
        <v>6987</v>
      </c>
      <c r="AB585" s="55">
        <v>54</v>
      </c>
      <c r="AC585" s="55" t="s">
        <v>387</v>
      </c>
      <c r="AD585" s="89" t="s">
        <v>2607</v>
      </c>
      <c r="AE585" s="243">
        <v>17035</v>
      </c>
      <c r="AF585" s="157" t="s">
        <v>3901</v>
      </c>
      <c r="AG585" s="89" t="s">
        <v>3926</v>
      </c>
      <c r="AH585" s="58" t="s">
        <v>7159</v>
      </c>
      <c r="AI585" s="58" t="s">
        <v>7160</v>
      </c>
      <c r="AJ585" s="59" t="s">
        <v>4412</v>
      </c>
      <c r="AK585" s="56">
        <v>25.9618</v>
      </c>
      <c r="AL585" s="56">
        <v>-81.738866666666667</v>
      </c>
      <c r="AM585" s="60">
        <v>-18.234000000605306</v>
      </c>
      <c r="AN585" s="60">
        <v>-5.4659667081671923</v>
      </c>
      <c r="AO585" s="60">
        <v>19.035638893319721</v>
      </c>
    </row>
    <row r="586" spans="1:41" s="290" customFormat="1" x14ac:dyDescent="0.2">
      <c r="A586" s="45" t="s">
        <v>2</v>
      </c>
      <c r="B586" s="42" t="s">
        <v>100</v>
      </c>
      <c r="C586" s="46"/>
      <c r="D586" s="35" t="s">
        <v>5482</v>
      </c>
      <c r="E586" s="34">
        <v>44994</v>
      </c>
      <c r="F586" s="347" t="s">
        <v>530</v>
      </c>
      <c r="G586" s="347" t="s">
        <v>188</v>
      </c>
      <c r="H586" s="344">
        <v>25.961749999999999</v>
      </c>
      <c r="I586" s="344">
        <v>-81.738883333333334</v>
      </c>
      <c r="J586" s="56" t="s">
        <v>4838</v>
      </c>
      <c r="K586" s="56" t="s">
        <v>4839</v>
      </c>
      <c r="L586" s="49" t="s">
        <v>4159</v>
      </c>
      <c r="M586" s="117" t="s">
        <v>2836</v>
      </c>
      <c r="N586" s="35" t="s">
        <v>364</v>
      </c>
      <c r="O586" s="240" t="s">
        <v>5429</v>
      </c>
      <c r="P586" s="216" t="s">
        <v>1969</v>
      </c>
      <c r="Q586" s="443">
        <v>0</v>
      </c>
      <c r="R586" s="47"/>
      <c r="S586" s="36">
        <v>0</v>
      </c>
      <c r="T586" s="35"/>
      <c r="U586" s="34"/>
      <c r="V586" s="82">
        <v>0</v>
      </c>
      <c r="W586" s="55" t="s">
        <v>2690</v>
      </c>
      <c r="X586" s="55" t="s">
        <v>1899</v>
      </c>
      <c r="Y586" s="157">
        <v>0</v>
      </c>
      <c r="Z586" s="57" t="s">
        <v>1746</v>
      </c>
      <c r="AA586" s="55" t="s">
        <v>6987</v>
      </c>
      <c r="AB586" s="55">
        <v>54</v>
      </c>
      <c r="AC586" s="55" t="s">
        <v>387</v>
      </c>
      <c r="AD586" s="89" t="s">
        <v>2607</v>
      </c>
      <c r="AE586" s="243">
        <v>17035</v>
      </c>
      <c r="AF586" s="157" t="s">
        <v>3901</v>
      </c>
      <c r="AG586" s="89" t="s">
        <v>3926</v>
      </c>
      <c r="AH586" s="58" t="s">
        <v>7159</v>
      </c>
      <c r="AI586" s="58" t="s">
        <v>7160</v>
      </c>
      <c r="AJ586" s="59" t="s">
        <v>4412</v>
      </c>
      <c r="AK586" s="56">
        <v>25.9618</v>
      </c>
      <c r="AL586" s="56">
        <v>-81.738866666666667</v>
      </c>
      <c r="AM586" s="60">
        <v>-18.234000000605306</v>
      </c>
      <c r="AN586" s="60">
        <v>-5.4659667081671923</v>
      </c>
      <c r="AO586" s="60">
        <v>19.035638893319721</v>
      </c>
    </row>
    <row r="587" spans="1:41" s="290" customFormat="1" x14ac:dyDescent="0.2">
      <c r="A587" s="45" t="s">
        <v>2</v>
      </c>
      <c r="B587" s="42" t="s">
        <v>100</v>
      </c>
      <c r="C587" s="46"/>
      <c r="D587" s="35" t="s">
        <v>5508</v>
      </c>
      <c r="E587" s="34">
        <v>45332</v>
      </c>
      <c r="F587" s="347" t="s">
        <v>530</v>
      </c>
      <c r="G587" s="347" t="s">
        <v>188</v>
      </c>
      <c r="H587" s="344">
        <v>25.961749999999999</v>
      </c>
      <c r="I587" s="344">
        <v>-81.738883333333334</v>
      </c>
      <c r="J587" s="56" t="s">
        <v>4838</v>
      </c>
      <c r="K587" s="56" t="s">
        <v>4839</v>
      </c>
      <c r="L587" s="49" t="s">
        <v>4159</v>
      </c>
      <c r="M587" s="117" t="s">
        <v>2836</v>
      </c>
      <c r="N587" s="35" t="s">
        <v>364</v>
      </c>
      <c r="O587" s="240" t="s">
        <v>6181</v>
      </c>
      <c r="P587" s="377" t="s">
        <v>6182</v>
      </c>
      <c r="Q587" s="443">
        <v>0</v>
      </c>
      <c r="R587" s="47"/>
      <c r="S587" s="36">
        <v>0</v>
      </c>
      <c r="T587" s="35"/>
      <c r="U587" s="34"/>
      <c r="V587" s="82">
        <v>0</v>
      </c>
      <c r="W587" s="55" t="s">
        <v>2690</v>
      </c>
      <c r="X587" s="55" t="s">
        <v>1899</v>
      </c>
      <c r="Y587" s="157">
        <v>0</v>
      </c>
      <c r="Z587" s="57" t="s">
        <v>1746</v>
      </c>
      <c r="AA587" s="55" t="s">
        <v>6987</v>
      </c>
      <c r="AB587" s="55">
        <v>54</v>
      </c>
      <c r="AC587" s="55" t="s">
        <v>387</v>
      </c>
      <c r="AD587" s="89" t="s">
        <v>2607</v>
      </c>
      <c r="AE587" s="243">
        <v>17035</v>
      </c>
      <c r="AF587" s="157" t="s">
        <v>3901</v>
      </c>
      <c r="AG587" s="89" t="s">
        <v>3926</v>
      </c>
      <c r="AH587" s="58" t="s">
        <v>7159</v>
      </c>
      <c r="AI587" s="58" t="s">
        <v>7160</v>
      </c>
      <c r="AJ587" s="59" t="s">
        <v>4412</v>
      </c>
      <c r="AK587" s="56">
        <v>25.9618</v>
      </c>
      <c r="AL587" s="56">
        <v>-81.738866666666667</v>
      </c>
      <c r="AM587" s="60">
        <v>-18.234000000605306</v>
      </c>
      <c r="AN587" s="60">
        <v>-5.4659667081671923</v>
      </c>
      <c r="AO587" s="60">
        <v>19.035638893319721</v>
      </c>
    </row>
    <row r="588" spans="1:41" s="290" customFormat="1" x14ac:dyDescent="0.2">
      <c r="A588" s="45" t="s">
        <v>2</v>
      </c>
      <c r="B588" s="42" t="s">
        <v>100</v>
      </c>
      <c r="C588" s="46" t="s">
        <v>473</v>
      </c>
      <c r="D588" s="35" t="s">
        <v>5508</v>
      </c>
      <c r="E588" s="34">
        <v>46094</v>
      </c>
      <c r="F588" s="347" t="s">
        <v>530</v>
      </c>
      <c r="G588" s="347" t="s">
        <v>188</v>
      </c>
      <c r="H588" s="344">
        <v>25.961749999999999</v>
      </c>
      <c r="I588" s="344">
        <v>-81.738883333333334</v>
      </c>
      <c r="J588" s="56" t="s">
        <v>4838</v>
      </c>
      <c r="K588" s="56" t="s">
        <v>4839</v>
      </c>
      <c r="L588" s="49" t="s">
        <v>4159</v>
      </c>
      <c r="M588" s="117" t="s">
        <v>2836</v>
      </c>
      <c r="N588" s="35" t="s">
        <v>364</v>
      </c>
      <c r="O588" s="240" t="s">
        <v>6830</v>
      </c>
      <c r="P588" s="216" t="s">
        <v>6005</v>
      </c>
      <c r="Q588" s="443">
        <v>0</v>
      </c>
      <c r="R588" s="47"/>
      <c r="S588" s="36">
        <v>0</v>
      </c>
      <c r="T588" s="35"/>
      <c r="U588" s="34"/>
      <c r="V588" s="82">
        <v>0</v>
      </c>
      <c r="W588" s="55" t="s">
        <v>2690</v>
      </c>
      <c r="X588" s="55" t="s">
        <v>1899</v>
      </c>
      <c r="Y588" s="157">
        <v>0</v>
      </c>
      <c r="Z588" s="57" t="s">
        <v>1746</v>
      </c>
      <c r="AA588" s="55" t="s">
        <v>6987</v>
      </c>
      <c r="AB588" s="55">
        <v>54</v>
      </c>
      <c r="AC588" s="55" t="s">
        <v>387</v>
      </c>
      <c r="AD588" s="89" t="s">
        <v>2607</v>
      </c>
      <c r="AE588" s="243">
        <v>17035</v>
      </c>
      <c r="AF588" s="157" t="s">
        <v>3901</v>
      </c>
      <c r="AG588" s="89" t="s">
        <v>3926</v>
      </c>
      <c r="AH588" s="58" t="s">
        <v>7159</v>
      </c>
      <c r="AI588" s="58" t="s">
        <v>7160</v>
      </c>
      <c r="AJ588" s="59" t="s">
        <v>4412</v>
      </c>
      <c r="AK588" s="56">
        <v>25.9618</v>
      </c>
      <c r="AL588" s="56">
        <v>-81.738866666666667</v>
      </c>
      <c r="AM588" s="60">
        <v>-18.234000000605306</v>
      </c>
      <c r="AN588" s="60">
        <v>-5.4659667081671923</v>
      </c>
      <c r="AO588" s="60">
        <v>19.035638893319721</v>
      </c>
    </row>
    <row r="589" spans="1:41" s="290" customFormat="1" x14ac:dyDescent="0.2">
      <c r="A589" s="45" t="s">
        <v>1</v>
      </c>
      <c r="B589" s="42" t="s">
        <v>103</v>
      </c>
      <c r="C589" s="46"/>
      <c r="D589" s="35" t="s">
        <v>1119</v>
      </c>
      <c r="E589" s="34">
        <v>38869</v>
      </c>
      <c r="F589" s="347" t="s">
        <v>189</v>
      </c>
      <c r="G589" s="347" t="s">
        <v>190</v>
      </c>
      <c r="H589" s="373">
        <v>25.959900000000001</v>
      </c>
      <c r="I589" s="373">
        <v>-81.739416666666671</v>
      </c>
      <c r="J589" s="312" t="s">
        <v>6517</v>
      </c>
      <c r="K589" s="312" t="s">
        <v>6518</v>
      </c>
      <c r="L589" s="49" t="s">
        <v>1749</v>
      </c>
      <c r="M589" s="120"/>
      <c r="N589" s="35" t="s">
        <v>364</v>
      </c>
      <c r="O589" s="203" t="s">
        <v>1969</v>
      </c>
      <c r="P589" s="216" t="s">
        <v>1969</v>
      </c>
      <c r="Q589" s="443">
        <v>0</v>
      </c>
      <c r="R589" s="47"/>
      <c r="S589" s="36">
        <v>0</v>
      </c>
      <c r="T589" s="35"/>
      <c r="U589" s="34"/>
      <c r="V589" s="305">
        <v>0</v>
      </c>
      <c r="W589" s="42" t="s">
        <v>2690</v>
      </c>
      <c r="X589" s="42" t="s">
        <v>1899</v>
      </c>
      <c r="Y589" s="306">
        <v>0</v>
      </c>
      <c r="Z589" s="307" t="s">
        <v>3903</v>
      </c>
      <c r="AA589" s="42" t="s">
        <v>3904</v>
      </c>
      <c r="AB589" s="42">
        <v>55</v>
      </c>
      <c r="AC589" s="42" t="s">
        <v>387</v>
      </c>
      <c r="AD589" s="308" t="s">
        <v>2607</v>
      </c>
      <c r="AE589" s="309" t="s">
        <v>1746</v>
      </c>
      <c r="AF589" s="306">
        <v>0</v>
      </c>
      <c r="AG589" s="308" t="s">
        <v>3927</v>
      </c>
      <c r="AH589" s="310" t="s">
        <v>3903</v>
      </c>
      <c r="AI589" s="310" t="s">
        <v>3903</v>
      </c>
      <c r="AJ589" s="311" t="s">
        <v>3903</v>
      </c>
      <c r="AK589" s="312" t="s">
        <v>3903</v>
      </c>
      <c r="AL589" s="312" t="s">
        <v>3903</v>
      </c>
      <c r="AM589" s="313" t="s">
        <v>3903</v>
      </c>
      <c r="AN589" s="313" t="s">
        <v>3903</v>
      </c>
      <c r="AO589" s="313" t="s">
        <v>3903</v>
      </c>
    </row>
    <row r="590" spans="1:41" s="290" customFormat="1" x14ac:dyDescent="0.2">
      <c r="A590" s="45" t="s">
        <v>1</v>
      </c>
      <c r="B590" s="42" t="s">
        <v>103</v>
      </c>
      <c r="C590" s="46"/>
      <c r="D590" s="35" t="s">
        <v>424</v>
      </c>
      <c r="E590" s="34">
        <v>42471</v>
      </c>
      <c r="F590" s="347" t="s">
        <v>531</v>
      </c>
      <c r="G590" s="347" t="s">
        <v>532</v>
      </c>
      <c r="H590" s="373">
        <v>25.959833333333332</v>
      </c>
      <c r="I590" s="373">
        <v>-81.739450000000005</v>
      </c>
      <c r="J590" s="312" t="s">
        <v>5619</v>
      </c>
      <c r="K590" s="312" t="s">
        <v>4840</v>
      </c>
      <c r="L590" s="49" t="s">
        <v>1774</v>
      </c>
      <c r="M590" s="120"/>
      <c r="N590" s="35" t="s">
        <v>387</v>
      </c>
      <c r="O590" s="203" t="s">
        <v>1969</v>
      </c>
      <c r="P590" s="216" t="s">
        <v>1969</v>
      </c>
      <c r="Q590" s="443">
        <v>0</v>
      </c>
      <c r="R590" s="47"/>
      <c r="S590" s="36">
        <v>0</v>
      </c>
      <c r="T590" s="35"/>
      <c r="U590" s="34"/>
      <c r="V590" s="305">
        <v>0</v>
      </c>
      <c r="W590" s="42" t="s">
        <v>2690</v>
      </c>
      <c r="X590" s="42" t="s">
        <v>1899</v>
      </c>
      <c r="Y590" s="306" t="s">
        <v>387</v>
      </c>
      <c r="Z590" s="307" t="s">
        <v>3903</v>
      </c>
      <c r="AA590" s="42" t="s">
        <v>3914</v>
      </c>
      <c r="AB590" s="42">
        <v>55</v>
      </c>
      <c r="AC590" s="42" t="s">
        <v>387</v>
      </c>
      <c r="AD590" s="308" t="s">
        <v>2607</v>
      </c>
      <c r="AE590" s="309" t="s">
        <v>1746</v>
      </c>
      <c r="AF590" s="306">
        <v>0</v>
      </c>
      <c r="AG590" s="308" t="s">
        <v>3927</v>
      </c>
      <c r="AH590" s="310" t="s">
        <v>3903</v>
      </c>
      <c r="AI590" s="310" t="s">
        <v>3903</v>
      </c>
      <c r="AJ590" s="311" t="s">
        <v>3903</v>
      </c>
      <c r="AK590" s="312" t="s">
        <v>3903</v>
      </c>
      <c r="AL590" s="312" t="s">
        <v>3903</v>
      </c>
      <c r="AM590" s="313" t="s">
        <v>3903</v>
      </c>
      <c r="AN590" s="313" t="s">
        <v>3903</v>
      </c>
      <c r="AO590" s="313" t="s">
        <v>3903</v>
      </c>
    </row>
    <row r="591" spans="1:41" s="290" customFormat="1" ht="17.25" thickBot="1" x14ac:dyDescent="0.25">
      <c r="A591" s="45" t="s">
        <v>1</v>
      </c>
      <c r="B591" s="42" t="s">
        <v>103</v>
      </c>
      <c r="C591" s="46"/>
      <c r="D591" s="35" t="s">
        <v>424</v>
      </c>
      <c r="E591" s="34">
        <v>42750</v>
      </c>
      <c r="F591" s="347" t="s">
        <v>531</v>
      </c>
      <c r="G591" s="347" t="s">
        <v>532</v>
      </c>
      <c r="H591" s="373">
        <v>25.959833333333332</v>
      </c>
      <c r="I591" s="373">
        <v>-81.739450000000005</v>
      </c>
      <c r="J591" s="312" t="s">
        <v>5619</v>
      </c>
      <c r="K591" s="312" t="s">
        <v>4840</v>
      </c>
      <c r="L591" s="49" t="s">
        <v>539</v>
      </c>
      <c r="M591" s="120"/>
      <c r="N591" s="35" t="s">
        <v>364</v>
      </c>
      <c r="O591" s="203"/>
      <c r="P591" s="216">
        <v>0</v>
      </c>
      <c r="Q591" s="443">
        <v>0</v>
      </c>
      <c r="R591" s="47"/>
      <c r="S591" s="36">
        <v>0</v>
      </c>
      <c r="T591" s="35"/>
      <c r="U591" s="34"/>
      <c r="V591" s="305">
        <v>0</v>
      </c>
      <c r="W591" s="42" t="s">
        <v>2690</v>
      </c>
      <c r="X591" s="42" t="s">
        <v>1899</v>
      </c>
      <c r="Y591" s="306">
        <v>0</v>
      </c>
      <c r="Z591" s="307" t="s">
        <v>3903</v>
      </c>
      <c r="AA591" s="42" t="s">
        <v>3904</v>
      </c>
      <c r="AB591" s="42">
        <v>55</v>
      </c>
      <c r="AC591" s="42" t="s">
        <v>387</v>
      </c>
      <c r="AD591" s="308" t="s">
        <v>2607</v>
      </c>
      <c r="AE591" s="309" t="s">
        <v>1746</v>
      </c>
      <c r="AF591" s="306">
        <v>0</v>
      </c>
      <c r="AG591" s="308" t="s">
        <v>3927</v>
      </c>
      <c r="AH591" s="310" t="s">
        <v>3903</v>
      </c>
      <c r="AI591" s="310" t="s">
        <v>3903</v>
      </c>
      <c r="AJ591" s="311" t="s">
        <v>3903</v>
      </c>
      <c r="AK591" s="312" t="s">
        <v>3903</v>
      </c>
      <c r="AL591" s="312" t="s">
        <v>3903</v>
      </c>
      <c r="AM591" s="313" t="s">
        <v>3903</v>
      </c>
      <c r="AN591" s="313" t="s">
        <v>3903</v>
      </c>
      <c r="AO591" s="313" t="s">
        <v>3903</v>
      </c>
    </row>
    <row r="592" spans="1:41" s="290" customFormat="1" ht="17.25" thickBot="1" x14ac:dyDescent="0.25">
      <c r="A592" s="45" t="s">
        <v>1</v>
      </c>
      <c r="B592" s="42" t="s">
        <v>103</v>
      </c>
      <c r="C592" s="46"/>
      <c r="D592" s="35" t="s">
        <v>578</v>
      </c>
      <c r="E592" s="34">
        <v>42833</v>
      </c>
      <c r="F592" s="347" t="s">
        <v>531</v>
      </c>
      <c r="G592" s="347" t="s">
        <v>532</v>
      </c>
      <c r="H592" s="373">
        <v>25.959833333333332</v>
      </c>
      <c r="I592" s="373">
        <v>-81.739450000000005</v>
      </c>
      <c r="J592" s="312" t="s">
        <v>5619</v>
      </c>
      <c r="K592" s="312" t="s">
        <v>4840</v>
      </c>
      <c r="L592" s="49" t="s">
        <v>1746</v>
      </c>
      <c r="M592" s="221"/>
      <c r="N592" s="53" t="s">
        <v>364</v>
      </c>
      <c r="O592" s="210" t="s">
        <v>584</v>
      </c>
      <c r="P592" s="216" t="s">
        <v>587</v>
      </c>
      <c r="Q592" s="444">
        <v>0</v>
      </c>
      <c r="R592" s="35"/>
      <c r="S592" s="36">
        <v>0</v>
      </c>
      <c r="T592" s="220"/>
      <c r="U592" s="34"/>
      <c r="V592" s="305">
        <v>0</v>
      </c>
      <c r="W592" s="42" t="s">
        <v>2690</v>
      </c>
      <c r="X592" s="42" t="s">
        <v>1899</v>
      </c>
      <c r="Y592" s="306">
        <v>0</v>
      </c>
      <c r="Z592" s="307" t="s">
        <v>3903</v>
      </c>
      <c r="AA592" s="42" t="s">
        <v>3904</v>
      </c>
      <c r="AB592" s="42">
        <v>55</v>
      </c>
      <c r="AC592" s="42" t="s">
        <v>387</v>
      </c>
      <c r="AD592" s="308" t="s">
        <v>2607</v>
      </c>
      <c r="AE592" s="309" t="s">
        <v>1746</v>
      </c>
      <c r="AF592" s="306">
        <v>0</v>
      </c>
      <c r="AG592" s="308" t="s">
        <v>3927</v>
      </c>
      <c r="AH592" s="310" t="s">
        <v>3903</v>
      </c>
      <c r="AI592" s="310" t="s">
        <v>3903</v>
      </c>
      <c r="AJ592" s="311" t="s">
        <v>3903</v>
      </c>
      <c r="AK592" s="312" t="s">
        <v>3903</v>
      </c>
      <c r="AL592" s="312" t="s">
        <v>3903</v>
      </c>
      <c r="AM592" s="313" t="s">
        <v>3903</v>
      </c>
      <c r="AN592" s="313" t="s">
        <v>3903</v>
      </c>
      <c r="AO592" s="313" t="s">
        <v>3903</v>
      </c>
    </row>
    <row r="593" spans="1:41" s="290" customFormat="1" x14ac:dyDescent="0.2">
      <c r="A593" s="45" t="s">
        <v>1</v>
      </c>
      <c r="B593" s="42" t="s">
        <v>103</v>
      </c>
      <c r="C593" s="46"/>
      <c r="D593" s="35" t="s">
        <v>424</v>
      </c>
      <c r="E593" s="34">
        <v>43124</v>
      </c>
      <c r="F593" s="347" t="s">
        <v>1705</v>
      </c>
      <c r="G593" s="347" t="s">
        <v>532</v>
      </c>
      <c r="H593" s="373">
        <v>25.959816666666665</v>
      </c>
      <c r="I593" s="373">
        <v>-81.739450000000005</v>
      </c>
      <c r="J593" s="312" t="s">
        <v>6519</v>
      </c>
      <c r="K593" s="312" t="s">
        <v>4840</v>
      </c>
      <c r="L593" s="49" t="s">
        <v>1978</v>
      </c>
      <c r="M593" s="486"/>
      <c r="N593" s="53" t="s">
        <v>364</v>
      </c>
      <c r="O593" s="210" t="s">
        <v>1969</v>
      </c>
      <c r="P593" s="216" t="s">
        <v>1969</v>
      </c>
      <c r="Q593" s="444">
        <v>0</v>
      </c>
      <c r="R593" s="35"/>
      <c r="S593" s="36">
        <v>0</v>
      </c>
      <c r="T593" s="220"/>
      <c r="U593" s="34"/>
      <c r="V593" s="305">
        <v>0</v>
      </c>
      <c r="W593" s="42" t="s">
        <v>2690</v>
      </c>
      <c r="X593" s="42" t="s">
        <v>1899</v>
      </c>
      <c r="Y593" s="306">
        <v>0</v>
      </c>
      <c r="Z593" s="307" t="s">
        <v>3903</v>
      </c>
      <c r="AA593" s="42" t="s">
        <v>3904</v>
      </c>
      <c r="AB593" s="42">
        <v>55</v>
      </c>
      <c r="AC593" s="42" t="s">
        <v>387</v>
      </c>
      <c r="AD593" s="308" t="s">
        <v>2607</v>
      </c>
      <c r="AE593" s="309" t="s">
        <v>1746</v>
      </c>
      <c r="AF593" s="306">
        <v>0</v>
      </c>
      <c r="AG593" s="308" t="s">
        <v>3927</v>
      </c>
      <c r="AH593" s="310" t="s">
        <v>3903</v>
      </c>
      <c r="AI593" s="310" t="s">
        <v>3903</v>
      </c>
      <c r="AJ593" s="311" t="s">
        <v>3903</v>
      </c>
      <c r="AK593" s="312" t="s">
        <v>3903</v>
      </c>
      <c r="AL593" s="312" t="s">
        <v>3903</v>
      </c>
      <c r="AM593" s="313" t="s">
        <v>3903</v>
      </c>
      <c r="AN593" s="313" t="s">
        <v>3903</v>
      </c>
      <c r="AO593" s="313" t="s">
        <v>3903</v>
      </c>
    </row>
    <row r="594" spans="1:41" s="290" customFormat="1" x14ac:dyDescent="0.2">
      <c r="A594" s="45" t="s">
        <v>1</v>
      </c>
      <c r="B594" s="42" t="s">
        <v>103</v>
      </c>
      <c r="C594" s="46"/>
      <c r="D594" s="35" t="s">
        <v>424</v>
      </c>
      <c r="E594" s="34">
        <v>43441</v>
      </c>
      <c r="F594" s="347" t="s">
        <v>1705</v>
      </c>
      <c r="G594" s="347" t="s">
        <v>532</v>
      </c>
      <c r="H594" s="373">
        <v>25.959816666666665</v>
      </c>
      <c r="I594" s="373">
        <v>-81.739450000000005</v>
      </c>
      <c r="J594" s="312" t="s">
        <v>6519</v>
      </c>
      <c r="K594" s="312" t="s">
        <v>4840</v>
      </c>
      <c r="L594" s="49" t="s">
        <v>2068</v>
      </c>
      <c r="M594" s="117" t="s">
        <v>2836</v>
      </c>
      <c r="N594" s="35" t="s">
        <v>364</v>
      </c>
      <c r="O594" s="210" t="s">
        <v>1969</v>
      </c>
      <c r="P594" s="216" t="s">
        <v>1969</v>
      </c>
      <c r="Q594" s="444">
        <v>0</v>
      </c>
      <c r="R594" s="35"/>
      <c r="S594" s="36">
        <v>0</v>
      </c>
      <c r="T594" s="35"/>
      <c r="U594" s="34"/>
      <c r="V594" s="305">
        <v>0</v>
      </c>
      <c r="W594" s="42" t="s">
        <v>2690</v>
      </c>
      <c r="X594" s="42" t="s">
        <v>1899</v>
      </c>
      <c r="Y594" s="306">
        <v>0</v>
      </c>
      <c r="Z594" s="307" t="s">
        <v>3903</v>
      </c>
      <c r="AA594" s="42" t="s">
        <v>3904</v>
      </c>
      <c r="AB594" s="42">
        <v>55</v>
      </c>
      <c r="AC594" s="42" t="s">
        <v>387</v>
      </c>
      <c r="AD594" s="308" t="s">
        <v>2607</v>
      </c>
      <c r="AE594" s="309" t="s">
        <v>1746</v>
      </c>
      <c r="AF594" s="306">
        <v>0</v>
      </c>
      <c r="AG594" s="308" t="s">
        <v>3927</v>
      </c>
      <c r="AH594" s="310" t="s">
        <v>3903</v>
      </c>
      <c r="AI594" s="310" t="s">
        <v>3903</v>
      </c>
      <c r="AJ594" s="311" t="s">
        <v>3903</v>
      </c>
      <c r="AK594" s="312" t="s">
        <v>3903</v>
      </c>
      <c r="AL594" s="312" t="s">
        <v>3903</v>
      </c>
      <c r="AM594" s="313" t="s">
        <v>3903</v>
      </c>
      <c r="AN594" s="313" t="s">
        <v>3903</v>
      </c>
      <c r="AO594" s="313" t="s">
        <v>3903</v>
      </c>
    </row>
    <row r="595" spans="1:41" s="290" customFormat="1" x14ac:dyDescent="0.2">
      <c r="A595" s="45" t="s">
        <v>1</v>
      </c>
      <c r="B595" s="42" t="s">
        <v>103</v>
      </c>
      <c r="C595" s="46"/>
      <c r="D595" s="35" t="s">
        <v>2869</v>
      </c>
      <c r="E595" s="34">
        <v>43873</v>
      </c>
      <c r="F595" s="347" t="s">
        <v>1705</v>
      </c>
      <c r="G595" s="347" t="s">
        <v>532</v>
      </c>
      <c r="H595" s="373">
        <v>25.959816666666665</v>
      </c>
      <c r="I595" s="373">
        <v>-81.739450000000005</v>
      </c>
      <c r="J595" s="312" t="s">
        <v>6519</v>
      </c>
      <c r="K595" s="312" t="s">
        <v>4840</v>
      </c>
      <c r="L595" s="49" t="s">
        <v>2883</v>
      </c>
      <c r="M595" s="117" t="s">
        <v>2836</v>
      </c>
      <c r="N595" s="35" t="s">
        <v>364</v>
      </c>
      <c r="O595" s="210" t="s">
        <v>1969</v>
      </c>
      <c r="P595" s="216" t="s">
        <v>1969</v>
      </c>
      <c r="Q595" s="444">
        <v>0</v>
      </c>
      <c r="R595" s="35"/>
      <c r="S595" s="36">
        <v>0</v>
      </c>
      <c r="T595" s="35"/>
      <c r="U595" s="34"/>
      <c r="V595" s="305">
        <v>0</v>
      </c>
      <c r="W595" s="42" t="s">
        <v>2690</v>
      </c>
      <c r="X595" s="42" t="s">
        <v>1899</v>
      </c>
      <c r="Y595" s="306">
        <v>0</v>
      </c>
      <c r="Z595" s="307" t="s">
        <v>3903</v>
      </c>
      <c r="AA595" s="42" t="s">
        <v>3904</v>
      </c>
      <c r="AB595" s="42">
        <v>55</v>
      </c>
      <c r="AC595" s="42" t="s">
        <v>387</v>
      </c>
      <c r="AD595" s="308" t="s">
        <v>2607</v>
      </c>
      <c r="AE595" s="309" t="s">
        <v>1746</v>
      </c>
      <c r="AF595" s="306">
        <v>0</v>
      </c>
      <c r="AG595" s="308" t="s">
        <v>3927</v>
      </c>
      <c r="AH595" s="310" t="s">
        <v>3903</v>
      </c>
      <c r="AI595" s="310" t="s">
        <v>3903</v>
      </c>
      <c r="AJ595" s="311" t="s">
        <v>3903</v>
      </c>
      <c r="AK595" s="312" t="s">
        <v>3903</v>
      </c>
      <c r="AL595" s="312" t="s">
        <v>3903</v>
      </c>
      <c r="AM595" s="313" t="s">
        <v>3903</v>
      </c>
      <c r="AN595" s="313" t="s">
        <v>3903</v>
      </c>
      <c r="AO595" s="313" t="s">
        <v>3903</v>
      </c>
    </row>
    <row r="596" spans="1:41" s="290" customFormat="1" x14ac:dyDescent="0.2">
      <c r="A596" s="45" t="s">
        <v>1</v>
      </c>
      <c r="B596" s="42" t="s">
        <v>103</v>
      </c>
      <c r="C596" s="46"/>
      <c r="D596" s="35" t="s">
        <v>2869</v>
      </c>
      <c r="E596" s="34">
        <v>44219</v>
      </c>
      <c r="F596" s="347" t="s">
        <v>1705</v>
      </c>
      <c r="G596" s="347" t="s">
        <v>532</v>
      </c>
      <c r="H596" s="373">
        <v>25.959816666666665</v>
      </c>
      <c r="I596" s="373">
        <v>-81.739450000000005</v>
      </c>
      <c r="J596" s="312" t="s">
        <v>6519</v>
      </c>
      <c r="K596" s="312" t="s">
        <v>4840</v>
      </c>
      <c r="L596" s="49" t="s">
        <v>2883</v>
      </c>
      <c r="M596" s="117" t="s">
        <v>2836</v>
      </c>
      <c r="N596" s="35" t="s">
        <v>364</v>
      </c>
      <c r="O596" s="240" t="s">
        <v>3603</v>
      </c>
      <c r="P596" s="216" t="s">
        <v>3603</v>
      </c>
      <c r="Q596" s="444">
        <v>0</v>
      </c>
      <c r="R596" s="35"/>
      <c r="S596" s="36">
        <v>0</v>
      </c>
      <c r="T596" s="35"/>
      <c r="U596" s="34"/>
      <c r="V596" s="305">
        <v>0</v>
      </c>
      <c r="W596" s="42" t="s">
        <v>2690</v>
      </c>
      <c r="X596" s="42" t="s">
        <v>1899</v>
      </c>
      <c r="Y596" s="306">
        <v>0</v>
      </c>
      <c r="Z596" s="307" t="s">
        <v>3903</v>
      </c>
      <c r="AA596" s="42" t="s">
        <v>3904</v>
      </c>
      <c r="AB596" s="42">
        <v>55</v>
      </c>
      <c r="AC596" s="42" t="s">
        <v>387</v>
      </c>
      <c r="AD596" s="308" t="s">
        <v>2607</v>
      </c>
      <c r="AE596" s="309" t="s">
        <v>1746</v>
      </c>
      <c r="AF596" s="306">
        <v>0</v>
      </c>
      <c r="AG596" s="308" t="s">
        <v>3927</v>
      </c>
      <c r="AH596" s="310" t="s">
        <v>3903</v>
      </c>
      <c r="AI596" s="310" t="s">
        <v>3903</v>
      </c>
      <c r="AJ596" s="311" t="s">
        <v>3903</v>
      </c>
      <c r="AK596" s="312" t="s">
        <v>3903</v>
      </c>
      <c r="AL596" s="312" t="s">
        <v>3903</v>
      </c>
      <c r="AM596" s="313" t="s">
        <v>3903</v>
      </c>
      <c r="AN596" s="313" t="s">
        <v>3903</v>
      </c>
      <c r="AO596" s="313" t="s">
        <v>3903</v>
      </c>
    </row>
    <row r="597" spans="1:41" s="290" customFormat="1" x14ac:dyDescent="0.2">
      <c r="A597" s="45" t="s">
        <v>1</v>
      </c>
      <c r="B597" s="42" t="s">
        <v>103</v>
      </c>
      <c r="C597" s="46"/>
      <c r="D597" s="35" t="s">
        <v>2869</v>
      </c>
      <c r="E597" s="34">
        <v>44604</v>
      </c>
      <c r="F597" s="347" t="s">
        <v>1705</v>
      </c>
      <c r="G597" s="347" t="s">
        <v>532</v>
      </c>
      <c r="H597" s="344">
        <v>25.959816666666665</v>
      </c>
      <c r="I597" s="344">
        <v>-81.739450000000005</v>
      </c>
      <c r="J597" s="56" t="s">
        <v>6519</v>
      </c>
      <c r="K597" s="56" t="s">
        <v>4840</v>
      </c>
      <c r="L597" s="49" t="s">
        <v>2883</v>
      </c>
      <c r="M597" s="117" t="s">
        <v>2836</v>
      </c>
      <c r="N597" s="35" t="s">
        <v>364</v>
      </c>
      <c r="O597" s="240" t="s">
        <v>4155</v>
      </c>
      <c r="P597" s="216" t="s">
        <v>1969</v>
      </c>
      <c r="Q597" s="444">
        <v>0</v>
      </c>
      <c r="R597" s="35"/>
      <c r="S597" s="36">
        <v>0</v>
      </c>
      <c r="T597" s="35"/>
      <c r="U597" s="34"/>
      <c r="V597" s="82">
        <v>0</v>
      </c>
      <c r="W597" s="55" t="s">
        <v>2690</v>
      </c>
      <c r="X597" s="55" t="s">
        <v>1899</v>
      </c>
      <c r="Y597" s="157">
        <v>0</v>
      </c>
      <c r="Z597" s="57" t="s">
        <v>1746</v>
      </c>
      <c r="AA597" s="55" t="s">
        <v>6987</v>
      </c>
      <c r="AB597" s="55">
        <v>55</v>
      </c>
      <c r="AC597" s="55" t="s">
        <v>387</v>
      </c>
      <c r="AD597" s="89" t="s">
        <v>2607</v>
      </c>
      <c r="AE597" s="243">
        <v>17037</v>
      </c>
      <c r="AF597" s="157" t="s">
        <v>3901</v>
      </c>
      <c r="AG597" s="89" t="s">
        <v>3927</v>
      </c>
      <c r="AH597" s="58" t="s">
        <v>7161</v>
      </c>
      <c r="AI597" s="58" t="s">
        <v>533</v>
      </c>
      <c r="AJ597" s="59" t="s">
        <v>4415</v>
      </c>
      <c r="AK597" s="56">
        <v>25.959733333333332</v>
      </c>
      <c r="AL597" s="56">
        <v>-81.739433333333338</v>
      </c>
      <c r="AM597" s="60">
        <v>30.38999999971324</v>
      </c>
      <c r="AN597" s="60">
        <v>-5.4659667081671923</v>
      </c>
      <c r="AO597" s="60">
        <v>30.877643887404407</v>
      </c>
    </row>
    <row r="598" spans="1:41" s="290" customFormat="1" x14ac:dyDescent="0.2">
      <c r="A598" s="45" t="s">
        <v>1</v>
      </c>
      <c r="B598" s="42" t="s">
        <v>103</v>
      </c>
      <c r="C598" s="46"/>
      <c r="D598" s="35" t="s">
        <v>5482</v>
      </c>
      <c r="E598" s="34">
        <v>44994</v>
      </c>
      <c r="F598" s="347" t="s">
        <v>1705</v>
      </c>
      <c r="G598" s="347" t="s">
        <v>532</v>
      </c>
      <c r="H598" s="344">
        <v>25.959816666666665</v>
      </c>
      <c r="I598" s="344">
        <v>-81.739450000000005</v>
      </c>
      <c r="J598" s="56" t="s">
        <v>6519</v>
      </c>
      <c r="K598" s="56" t="s">
        <v>4840</v>
      </c>
      <c r="L598" s="49" t="s">
        <v>2883</v>
      </c>
      <c r="M598" s="117" t="s">
        <v>2836</v>
      </c>
      <c r="N598" s="35" t="s">
        <v>364</v>
      </c>
      <c r="O598" s="240" t="s">
        <v>5430</v>
      </c>
      <c r="P598" s="216" t="s">
        <v>1969</v>
      </c>
      <c r="Q598" s="444">
        <v>0</v>
      </c>
      <c r="R598" s="35"/>
      <c r="S598" s="36">
        <v>0</v>
      </c>
      <c r="T598" s="35"/>
      <c r="U598" s="34"/>
      <c r="V598" s="82">
        <v>0</v>
      </c>
      <c r="W598" s="55" t="s">
        <v>2690</v>
      </c>
      <c r="X598" s="55" t="s">
        <v>1899</v>
      </c>
      <c r="Y598" s="157">
        <v>0</v>
      </c>
      <c r="Z598" s="57" t="s">
        <v>1746</v>
      </c>
      <c r="AA598" s="55" t="s">
        <v>6987</v>
      </c>
      <c r="AB598" s="55">
        <v>55</v>
      </c>
      <c r="AC598" s="55" t="s">
        <v>387</v>
      </c>
      <c r="AD598" s="89" t="s">
        <v>2607</v>
      </c>
      <c r="AE598" s="243">
        <v>17037</v>
      </c>
      <c r="AF598" s="157" t="s">
        <v>3901</v>
      </c>
      <c r="AG598" s="89" t="s">
        <v>3927</v>
      </c>
      <c r="AH598" s="58" t="s">
        <v>7161</v>
      </c>
      <c r="AI598" s="58" t="s">
        <v>533</v>
      </c>
      <c r="AJ598" s="59" t="s">
        <v>4415</v>
      </c>
      <c r="AK598" s="56">
        <v>25.959733333333332</v>
      </c>
      <c r="AL598" s="56">
        <v>-81.739433333333338</v>
      </c>
      <c r="AM598" s="60">
        <v>30.38999999971324</v>
      </c>
      <c r="AN598" s="60">
        <v>-5.4659667081671923</v>
      </c>
      <c r="AO598" s="60">
        <v>30.877643887404407</v>
      </c>
    </row>
    <row r="599" spans="1:41" s="290" customFormat="1" x14ac:dyDescent="0.2">
      <c r="A599" s="45" t="s">
        <v>1</v>
      </c>
      <c r="B599" s="42" t="s">
        <v>103</v>
      </c>
      <c r="C599" s="46"/>
      <c r="D599" s="35" t="s">
        <v>424</v>
      </c>
      <c r="E599" s="34">
        <v>44994</v>
      </c>
      <c r="F599" s="347" t="s">
        <v>531</v>
      </c>
      <c r="G599" s="347" t="s">
        <v>532</v>
      </c>
      <c r="H599" s="344">
        <v>25.959833333333332</v>
      </c>
      <c r="I599" s="344">
        <v>-81.739450000000005</v>
      </c>
      <c r="J599" s="56" t="s">
        <v>5619</v>
      </c>
      <c r="K599" s="56" t="s">
        <v>4840</v>
      </c>
      <c r="L599" s="49" t="s">
        <v>2883</v>
      </c>
      <c r="M599" s="117" t="s">
        <v>2836</v>
      </c>
      <c r="N599" s="35" t="s">
        <v>364</v>
      </c>
      <c r="O599" s="240" t="s">
        <v>3603</v>
      </c>
      <c r="P599" s="216" t="s">
        <v>3603</v>
      </c>
      <c r="Q599" s="444">
        <v>0</v>
      </c>
      <c r="R599" s="35"/>
      <c r="S599" s="36">
        <v>0</v>
      </c>
      <c r="T599" s="35"/>
      <c r="U599" s="34"/>
      <c r="V599" s="82">
        <v>0</v>
      </c>
      <c r="W599" s="55" t="s">
        <v>2690</v>
      </c>
      <c r="X599" s="55" t="s">
        <v>1899</v>
      </c>
      <c r="Y599" s="157">
        <v>0</v>
      </c>
      <c r="Z599" s="57" t="s">
        <v>1746</v>
      </c>
      <c r="AA599" s="55" t="s">
        <v>6987</v>
      </c>
      <c r="AB599" s="55">
        <v>55</v>
      </c>
      <c r="AC599" s="55" t="s">
        <v>387</v>
      </c>
      <c r="AD599" s="89" t="s">
        <v>2607</v>
      </c>
      <c r="AE599" s="243">
        <v>17037</v>
      </c>
      <c r="AF599" s="157" t="s">
        <v>3901</v>
      </c>
      <c r="AG599" s="89" t="s">
        <v>3927</v>
      </c>
      <c r="AH599" s="58" t="s">
        <v>7161</v>
      </c>
      <c r="AI599" s="58" t="s">
        <v>533</v>
      </c>
      <c r="AJ599" s="59" t="s">
        <v>4415</v>
      </c>
      <c r="AK599" s="56">
        <v>25.959733333333332</v>
      </c>
      <c r="AL599" s="56">
        <v>-81.739433333333338</v>
      </c>
      <c r="AM599" s="60">
        <v>36.467999999915008</v>
      </c>
      <c r="AN599" s="60">
        <v>-5.4659667081671923</v>
      </c>
      <c r="AO599" s="60">
        <v>36.875355131152205</v>
      </c>
    </row>
    <row r="600" spans="1:41" s="290" customFormat="1" x14ac:dyDescent="0.2">
      <c r="A600" s="45" t="s">
        <v>1</v>
      </c>
      <c r="B600" s="42" t="s">
        <v>103</v>
      </c>
      <c r="C600" s="46"/>
      <c r="D600" s="35" t="s">
        <v>5482</v>
      </c>
      <c r="E600" s="34">
        <v>45332</v>
      </c>
      <c r="F600" s="347" t="s">
        <v>531</v>
      </c>
      <c r="G600" s="347" t="s">
        <v>532</v>
      </c>
      <c r="H600" s="344">
        <v>25.959833333333332</v>
      </c>
      <c r="I600" s="344">
        <v>-81.739450000000005</v>
      </c>
      <c r="J600" s="56" t="s">
        <v>5619</v>
      </c>
      <c r="K600" s="56" t="s">
        <v>4840</v>
      </c>
      <c r="L600" s="49" t="s">
        <v>2883</v>
      </c>
      <c r="M600" s="117" t="s">
        <v>2836</v>
      </c>
      <c r="N600" s="35" t="s">
        <v>364</v>
      </c>
      <c r="O600" s="240" t="s">
        <v>5590</v>
      </c>
      <c r="P600" s="216" t="s">
        <v>1969</v>
      </c>
      <c r="Q600" s="444">
        <v>0</v>
      </c>
      <c r="R600" s="35"/>
      <c r="S600" s="36">
        <v>0</v>
      </c>
      <c r="T600" s="35"/>
      <c r="U600" s="34"/>
      <c r="V600" s="82">
        <v>0</v>
      </c>
      <c r="W600" s="55" t="s">
        <v>2690</v>
      </c>
      <c r="X600" s="55" t="s">
        <v>1899</v>
      </c>
      <c r="Y600" s="157">
        <v>0</v>
      </c>
      <c r="Z600" s="57" t="s">
        <v>1746</v>
      </c>
      <c r="AA600" s="55" t="s">
        <v>6987</v>
      </c>
      <c r="AB600" s="55">
        <v>55</v>
      </c>
      <c r="AC600" s="55" t="s">
        <v>387</v>
      </c>
      <c r="AD600" s="89" t="s">
        <v>2607</v>
      </c>
      <c r="AE600" s="243">
        <v>17037</v>
      </c>
      <c r="AF600" s="157" t="s">
        <v>3901</v>
      </c>
      <c r="AG600" s="89" t="s">
        <v>3927</v>
      </c>
      <c r="AH600" s="58" t="s">
        <v>7161</v>
      </c>
      <c r="AI600" s="58" t="s">
        <v>533</v>
      </c>
      <c r="AJ600" s="59" t="s">
        <v>4415</v>
      </c>
      <c r="AK600" s="56">
        <v>25.959733333333332</v>
      </c>
      <c r="AL600" s="56">
        <v>-81.739433333333338</v>
      </c>
      <c r="AM600" s="60">
        <v>36.467999999915008</v>
      </c>
      <c r="AN600" s="60">
        <v>-5.4659667081671923</v>
      </c>
      <c r="AO600" s="60">
        <v>36.875355131152205</v>
      </c>
    </row>
    <row r="601" spans="1:41" s="290" customFormat="1" x14ac:dyDescent="0.2">
      <c r="A601" s="45" t="s">
        <v>1</v>
      </c>
      <c r="B601" s="42" t="s">
        <v>103</v>
      </c>
      <c r="C601" s="46"/>
      <c r="D601" s="35" t="s">
        <v>5508</v>
      </c>
      <c r="E601" s="34">
        <v>45730</v>
      </c>
      <c r="F601" s="347" t="s">
        <v>531</v>
      </c>
      <c r="G601" s="347" t="s">
        <v>532</v>
      </c>
      <c r="H601" s="344">
        <v>25.959833333333332</v>
      </c>
      <c r="I601" s="344">
        <v>-81.739450000000005</v>
      </c>
      <c r="J601" s="56" t="s">
        <v>5619</v>
      </c>
      <c r="K601" s="56" t="s">
        <v>4840</v>
      </c>
      <c r="L601" s="49" t="s">
        <v>2883</v>
      </c>
      <c r="M601" s="117" t="s">
        <v>2836</v>
      </c>
      <c r="N601" s="35" t="s">
        <v>364</v>
      </c>
      <c r="O601" s="240" t="s">
        <v>6183</v>
      </c>
      <c r="P601" s="216" t="s">
        <v>1969</v>
      </c>
      <c r="Q601" s="443">
        <v>0</v>
      </c>
      <c r="R601" s="35"/>
      <c r="S601" s="36">
        <v>0</v>
      </c>
      <c r="T601" s="35"/>
      <c r="U601" s="34"/>
      <c r="V601" s="82">
        <v>0</v>
      </c>
      <c r="W601" s="55" t="s">
        <v>2690</v>
      </c>
      <c r="X601" s="55" t="s">
        <v>1899</v>
      </c>
      <c r="Y601" s="157">
        <v>0</v>
      </c>
      <c r="Z601" s="57" t="s">
        <v>1746</v>
      </c>
      <c r="AA601" s="55" t="s">
        <v>6987</v>
      </c>
      <c r="AB601" s="55">
        <v>55</v>
      </c>
      <c r="AC601" s="55" t="s">
        <v>387</v>
      </c>
      <c r="AD601" s="89" t="s">
        <v>2607</v>
      </c>
      <c r="AE601" s="243">
        <v>17037</v>
      </c>
      <c r="AF601" s="157" t="s">
        <v>3901</v>
      </c>
      <c r="AG601" s="89" t="s">
        <v>3927</v>
      </c>
      <c r="AH601" s="58" t="s">
        <v>7161</v>
      </c>
      <c r="AI601" s="58" t="s">
        <v>533</v>
      </c>
      <c r="AJ601" s="59" t="s">
        <v>4415</v>
      </c>
      <c r="AK601" s="56">
        <v>25.959733333333332</v>
      </c>
      <c r="AL601" s="56">
        <v>-81.739433333333338</v>
      </c>
      <c r="AM601" s="60">
        <v>36.467999999915008</v>
      </c>
      <c r="AN601" s="60">
        <v>-5.4659667081671923</v>
      </c>
      <c r="AO601" s="60">
        <v>36.875355131152205</v>
      </c>
    </row>
    <row r="602" spans="1:41" s="290" customFormat="1" x14ac:dyDescent="0.2">
      <c r="A602" s="45" t="s">
        <v>1</v>
      </c>
      <c r="B602" s="42" t="s">
        <v>103</v>
      </c>
      <c r="C602" s="46" t="s">
        <v>473</v>
      </c>
      <c r="D602" s="35" t="s">
        <v>5508</v>
      </c>
      <c r="E602" s="34">
        <v>46094</v>
      </c>
      <c r="F602" s="347" t="s">
        <v>531</v>
      </c>
      <c r="G602" s="347" t="s">
        <v>532</v>
      </c>
      <c r="H602" s="344">
        <v>25.959833333333332</v>
      </c>
      <c r="I602" s="344">
        <v>-81.739450000000005</v>
      </c>
      <c r="J602" s="56" t="s">
        <v>5619</v>
      </c>
      <c r="K602" s="56" t="s">
        <v>4840</v>
      </c>
      <c r="L602" s="49" t="s">
        <v>2883</v>
      </c>
      <c r="M602" s="117" t="s">
        <v>2836</v>
      </c>
      <c r="N602" s="35" t="s">
        <v>364</v>
      </c>
      <c r="O602" s="240" t="s">
        <v>6831</v>
      </c>
      <c r="P602" s="216" t="s">
        <v>6005</v>
      </c>
      <c r="Q602" s="443">
        <v>0</v>
      </c>
      <c r="R602" s="35"/>
      <c r="S602" s="36">
        <v>0</v>
      </c>
      <c r="T602" s="35"/>
      <c r="U602" s="34"/>
      <c r="V602" s="82">
        <v>0</v>
      </c>
      <c r="W602" s="55" t="s">
        <v>2690</v>
      </c>
      <c r="X602" s="55" t="s">
        <v>1899</v>
      </c>
      <c r="Y602" s="157">
        <v>0</v>
      </c>
      <c r="Z602" s="57" t="s">
        <v>1746</v>
      </c>
      <c r="AA602" s="55" t="s">
        <v>6987</v>
      </c>
      <c r="AB602" s="55">
        <v>55</v>
      </c>
      <c r="AC602" s="55" t="s">
        <v>387</v>
      </c>
      <c r="AD602" s="89" t="s">
        <v>2607</v>
      </c>
      <c r="AE602" s="243">
        <v>17037</v>
      </c>
      <c r="AF602" s="157" t="s">
        <v>3901</v>
      </c>
      <c r="AG602" s="89" t="s">
        <v>3927</v>
      </c>
      <c r="AH602" s="58" t="s">
        <v>7161</v>
      </c>
      <c r="AI602" s="58" t="s">
        <v>533</v>
      </c>
      <c r="AJ602" s="59" t="s">
        <v>4415</v>
      </c>
      <c r="AK602" s="56">
        <v>25.959733333333332</v>
      </c>
      <c r="AL602" s="56">
        <v>-81.739433333333338</v>
      </c>
      <c r="AM602" s="60">
        <v>36.467999999915008</v>
      </c>
      <c r="AN602" s="60">
        <v>-5.4659667081671923</v>
      </c>
      <c r="AO602" s="60">
        <v>36.875355131152205</v>
      </c>
    </row>
    <row r="603" spans="1:41" s="290" customFormat="1" x14ac:dyDescent="0.2">
      <c r="A603" s="45" t="s">
        <v>0</v>
      </c>
      <c r="B603" s="42" t="s">
        <v>107</v>
      </c>
      <c r="C603" s="46"/>
      <c r="D603" s="35" t="s">
        <v>1119</v>
      </c>
      <c r="E603" s="34">
        <v>38869</v>
      </c>
      <c r="F603" s="347" t="s">
        <v>191</v>
      </c>
      <c r="G603" s="347" t="s">
        <v>192</v>
      </c>
      <c r="H603" s="344">
        <v>25.95795</v>
      </c>
      <c r="I603" s="344">
        <v>-81.739466666666672</v>
      </c>
      <c r="J603" s="56" t="s">
        <v>8726</v>
      </c>
      <c r="K603" s="56" t="s">
        <v>6221</v>
      </c>
      <c r="L603" s="49" t="s">
        <v>1746</v>
      </c>
      <c r="M603" s="117"/>
      <c r="N603" s="35" t="s">
        <v>364</v>
      </c>
      <c r="O603" s="203" t="s">
        <v>1969</v>
      </c>
      <c r="P603" s="216" t="s">
        <v>1969</v>
      </c>
      <c r="Q603" s="443">
        <v>0</v>
      </c>
      <c r="R603" s="47"/>
      <c r="S603" s="36">
        <v>0</v>
      </c>
      <c r="T603" s="35"/>
      <c r="U603" s="34"/>
      <c r="V603" s="82">
        <v>0</v>
      </c>
      <c r="W603" s="55" t="s">
        <v>2690</v>
      </c>
      <c r="X603" s="55" t="s">
        <v>1899</v>
      </c>
      <c r="Y603" s="157">
        <v>0</v>
      </c>
      <c r="Z603" s="57" t="s">
        <v>1746</v>
      </c>
      <c r="AA603" s="55" t="s">
        <v>6987</v>
      </c>
      <c r="AB603" s="55">
        <v>56</v>
      </c>
      <c r="AC603" s="55" t="s">
        <v>387</v>
      </c>
      <c r="AD603" s="89" t="s">
        <v>2607</v>
      </c>
      <c r="AE603" s="243">
        <v>17040</v>
      </c>
      <c r="AF603" s="157" t="s">
        <v>3901</v>
      </c>
      <c r="AG603" s="89" t="s">
        <v>7163</v>
      </c>
      <c r="AH603" s="58" t="s">
        <v>7164</v>
      </c>
      <c r="AI603" s="58" t="s">
        <v>533</v>
      </c>
      <c r="AJ603" s="59" t="s">
        <v>4418</v>
      </c>
      <c r="AK603" s="56">
        <v>25.957983333333335</v>
      </c>
      <c r="AL603" s="56">
        <v>-81.739433333333338</v>
      </c>
      <c r="AM603" s="60">
        <v>-12.156000000403537</v>
      </c>
      <c r="AN603" s="60">
        <v>-10.931933416334385</v>
      </c>
      <c r="AO603" s="60">
        <v>16.348562757287844</v>
      </c>
    </row>
    <row r="604" spans="1:41" s="290" customFormat="1" x14ac:dyDescent="0.2">
      <c r="A604" s="45" t="s">
        <v>0</v>
      </c>
      <c r="B604" s="42" t="s">
        <v>107</v>
      </c>
      <c r="C604" s="46"/>
      <c r="D604" s="35" t="s">
        <v>424</v>
      </c>
      <c r="E604" s="34">
        <v>42471</v>
      </c>
      <c r="F604" s="347" t="s">
        <v>191</v>
      </c>
      <c r="G604" s="347" t="s">
        <v>533</v>
      </c>
      <c r="H604" s="344">
        <v>25.95795</v>
      </c>
      <c r="I604" s="344">
        <v>-81.739433333333338</v>
      </c>
      <c r="J604" s="56" t="s">
        <v>8726</v>
      </c>
      <c r="K604" s="56" t="s">
        <v>8727</v>
      </c>
      <c r="L604" s="49" t="s">
        <v>1746</v>
      </c>
      <c r="M604" s="117"/>
      <c r="N604" s="35" t="s">
        <v>364</v>
      </c>
      <c r="O604" s="203" t="s">
        <v>1969</v>
      </c>
      <c r="P604" s="216" t="s">
        <v>1969</v>
      </c>
      <c r="Q604" s="443">
        <v>0</v>
      </c>
      <c r="R604" s="47"/>
      <c r="S604" s="36">
        <v>0</v>
      </c>
      <c r="T604" s="35"/>
      <c r="U604" s="34"/>
      <c r="V604" s="82">
        <v>0</v>
      </c>
      <c r="W604" s="55" t="s">
        <v>2690</v>
      </c>
      <c r="X604" s="55" t="s">
        <v>1899</v>
      </c>
      <c r="Y604" s="157">
        <v>0</v>
      </c>
      <c r="Z604" s="57" t="s">
        <v>1746</v>
      </c>
      <c r="AA604" s="55" t="s">
        <v>6987</v>
      </c>
      <c r="AB604" s="55">
        <v>56</v>
      </c>
      <c r="AC604" s="55" t="s">
        <v>387</v>
      </c>
      <c r="AD604" s="89" t="s">
        <v>2607</v>
      </c>
      <c r="AE604" s="243">
        <v>17040</v>
      </c>
      <c r="AF604" s="157" t="s">
        <v>3901</v>
      </c>
      <c r="AG604" s="89" t="s">
        <v>7163</v>
      </c>
      <c r="AH604" s="58" t="s">
        <v>7164</v>
      </c>
      <c r="AI604" s="58" t="s">
        <v>533</v>
      </c>
      <c r="AJ604" s="59" t="s">
        <v>4418</v>
      </c>
      <c r="AK604" s="56">
        <v>25.957983333333335</v>
      </c>
      <c r="AL604" s="56">
        <v>-81.739433333333338</v>
      </c>
      <c r="AM604" s="60">
        <v>-12.156000000403537</v>
      </c>
      <c r="AN604" s="60">
        <v>0</v>
      </c>
      <c r="AO604" s="60">
        <v>12.156000000403537</v>
      </c>
    </row>
    <row r="605" spans="1:41" s="290" customFormat="1" x14ac:dyDescent="0.2">
      <c r="A605" s="45" t="s">
        <v>0</v>
      </c>
      <c r="B605" s="42" t="s">
        <v>107</v>
      </c>
      <c r="C605" s="46"/>
      <c r="D605" s="35" t="s">
        <v>424</v>
      </c>
      <c r="E605" s="34">
        <v>42750</v>
      </c>
      <c r="F605" s="347" t="s">
        <v>191</v>
      </c>
      <c r="G605" s="347" t="s">
        <v>533</v>
      </c>
      <c r="H605" s="344">
        <v>25.95795</v>
      </c>
      <c r="I605" s="344">
        <v>-81.739433333333338</v>
      </c>
      <c r="J605" s="56" t="s">
        <v>8726</v>
      </c>
      <c r="K605" s="56" t="s">
        <v>8727</v>
      </c>
      <c r="L605" s="49" t="s">
        <v>539</v>
      </c>
      <c r="M605" s="120"/>
      <c r="N605" s="35" t="s">
        <v>364</v>
      </c>
      <c r="O605" s="203"/>
      <c r="P605" s="216">
        <v>0</v>
      </c>
      <c r="Q605" s="443">
        <v>0</v>
      </c>
      <c r="R605" s="47"/>
      <c r="S605" s="36">
        <v>0</v>
      </c>
      <c r="T605" s="35"/>
      <c r="U605" s="34"/>
      <c r="V605" s="82">
        <v>0</v>
      </c>
      <c r="W605" s="55" t="s">
        <v>2690</v>
      </c>
      <c r="X605" s="55" t="s">
        <v>1899</v>
      </c>
      <c r="Y605" s="157">
        <v>0</v>
      </c>
      <c r="Z605" s="57" t="s">
        <v>1746</v>
      </c>
      <c r="AA605" s="55" t="s">
        <v>6987</v>
      </c>
      <c r="AB605" s="55">
        <v>56</v>
      </c>
      <c r="AC605" s="55" t="s">
        <v>387</v>
      </c>
      <c r="AD605" s="89" t="s">
        <v>2607</v>
      </c>
      <c r="AE605" s="243">
        <v>17040</v>
      </c>
      <c r="AF605" s="157" t="s">
        <v>3901</v>
      </c>
      <c r="AG605" s="89" t="s">
        <v>7163</v>
      </c>
      <c r="AH605" s="58" t="s">
        <v>7164</v>
      </c>
      <c r="AI605" s="58" t="s">
        <v>533</v>
      </c>
      <c r="AJ605" s="59" t="s">
        <v>4418</v>
      </c>
      <c r="AK605" s="56">
        <v>25.957983333333335</v>
      </c>
      <c r="AL605" s="56">
        <v>-81.739433333333338</v>
      </c>
      <c r="AM605" s="60">
        <v>-12.156000000403537</v>
      </c>
      <c r="AN605" s="60">
        <v>0</v>
      </c>
      <c r="AO605" s="60">
        <v>12.156000000403537</v>
      </c>
    </row>
    <row r="606" spans="1:41" s="290" customFormat="1" x14ac:dyDescent="0.2">
      <c r="A606" s="45" t="s">
        <v>0</v>
      </c>
      <c r="B606" s="42" t="s">
        <v>107</v>
      </c>
      <c r="C606" s="46"/>
      <c r="D606" s="35" t="s">
        <v>578</v>
      </c>
      <c r="E606" s="34">
        <v>42833</v>
      </c>
      <c r="F606" s="347" t="s">
        <v>191</v>
      </c>
      <c r="G606" s="347" t="s">
        <v>533</v>
      </c>
      <c r="H606" s="344">
        <v>25.95795</v>
      </c>
      <c r="I606" s="344">
        <v>-81.739433333333338</v>
      </c>
      <c r="J606" s="56" t="s">
        <v>8726</v>
      </c>
      <c r="K606" s="56" t="s">
        <v>8727</v>
      </c>
      <c r="L606" s="49" t="s">
        <v>1746</v>
      </c>
      <c r="M606" s="117"/>
      <c r="N606" s="35" t="s">
        <v>364</v>
      </c>
      <c r="O606" s="210" t="s">
        <v>585</v>
      </c>
      <c r="P606" s="216" t="s">
        <v>586</v>
      </c>
      <c r="Q606" s="444">
        <v>0</v>
      </c>
      <c r="R606" s="35"/>
      <c r="S606" s="36">
        <v>0</v>
      </c>
      <c r="T606" s="35"/>
      <c r="U606" s="34"/>
      <c r="V606" s="82">
        <v>0</v>
      </c>
      <c r="W606" s="55" t="s">
        <v>2690</v>
      </c>
      <c r="X606" s="55" t="s">
        <v>1899</v>
      </c>
      <c r="Y606" s="157">
        <v>0</v>
      </c>
      <c r="Z606" s="57" t="s">
        <v>1746</v>
      </c>
      <c r="AA606" s="55" t="s">
        <v>6987</v>
      </c>
      <c r="AB606" s="55">
        <v>56</v>
      </c>
      <c r="AC606" s="55" t="s">
        <v>387</v>
      </c>
      <c r="AD606" s="89" t="s">
        <v>2607</v>
      </c>
      <c r="AE606" s="243">
        <v>17040</v>
      </c>
      <c r="AF606" s="157" t="s">
        <v>3901</v>
      </c>
      <c r="AG606" s="89" t="s">
        <v>7163</v>
      </c>
      <c r="AH606" s="58" t="s">
        <v>7164</v>
      </c>
      <c r="AI606" s="58" t="s">
        <v>533</v>
      </c>
      <c r="AJ606" s="59" t="s">
        <v>4418</v>
      </c>
      <c r="AK606" s="56">
        <v>25.957983333333335</v>
      </c>
      <c r="AL606" s="56">
        <v>-81.739433333333338</v>
      </c>
      <c r="AM606" s="60">
        <v>-12.156000000403537</v>
      </c>
      <c r="AN606" s="60">
        <v>0</v>
      </c>
      <c r="AO606" s="60">
        <v>12.156000000403537</v>
      </c>
    </row>
    <row r="607" spans="1:41" s="290" customFormat="1" x14ac:dyDescent="0.2">
      <c r="A607" s="45" t="s">
        <v>0</v>
      </c>
      <c r="B607" s="42" t="s">
        <v>107</v>
      </c>
      <c r="C607" s="46"/>
      <c r="D607" s="35" t="s">
        <v>424</v>
      </c>
      <c r="E607" s="34">
        <v>43124</v>
      </c>
      <c r="F607" s="347" t="s">
        <v>1990</v>
      </c>
      <c r="G607" s="347" t="s">
        <v>532</v>
      </c>
      <c r="H607" s="344">
        <v>25.957916666666666</v>
      </c>
      <c r="I607" s="344">
        <v>-81.739450000000005</v>
      </c>
      <c r="J607" s="56" t="s">
        <v>8728</v>
      </c>
      <c r="K607" s="56" t="s">
        <v>4840</v>
      </c>
      <c r="L607" s="49" t="s">
        <v>1978</v>
      </c>
      <c r="M607" s="120"/>
      <c r="N607" s="35" t="s">
        <v>364</v>
      </c>
      <c r="O607" s="210" t="s">
        <v>1969</v>
      </c>
      <c r="P607" s="216" t="s">
        <v>1969</v>
      </c>
      <c r="Q607" s="444">
        <v>0</v>
      </c>
      <c r="R607" s="35"/>
      <c r="S607" s="36">
        <v>0</v>
      </c>
      <c r="T607" s="35"/>
      <c r="U607" s="34"/>
      <c r="V607" s="82">
        <v>0</v>
      </c>
      <c r="W607" s="55" t="s">
        <v>2690</v>
      </c>
      <c r="X607" s="55" t="s">
        <v>1899</v>
      </c>
      <c r="Y607" s="157">
        <v>0</v>
      </c>
      <c r="Z607" s="57" t="s">
        <v>1746</v>
      </c>
      <c r="AA607" s="55" t="s">
        <v>6987</v>
      </c>
      <c r="AB607" s="55">
        <v>56</v>
      </c>
      <c r="AC607" s="55" t="s">
        <v>387</v>
      </c>
      <c r="AD607" s="89" t="s">
        <v>2607</v>
      </c>
      <c r="AE607" s="243">
        <v>17040</v>
      </c>
      <c r="AF607" s="157" t="s">
        <v>3901</v>
      </c>
      <c r="AG607" s="89" t="s">
        <v>7163</v>
      </c>
      <c r="AH607" s="58" t="s">
        <v>7164</v>
      </c>
      <c r="AI607" s="58" t="s">
        <v>533</v>
      </c>
      <c r="AJ607" s="59" t="s">
        <v>4418</v>
      </c>
      <c r="AK607" s="56">
        <v>25.957983333333335</v>
      </c>
      <c r="AL607" s="56">
        <v>-81.739433333333338</v>
      </c>
      <c r="AM607" s="60">
        <v>-24.312000000807075</v>
      </c>
      <c r="AN607" s="60">
        <v>-5.4659667081671923</v>
      </c>
      <c r="AO607" s="60">
        <v>24.918871083860026</v>
      </c>
    </row>
    <row r="608" spans="1:41" s="290" customFormat="1" x14ac:dyDescent="0.2">
      <c r="A608" s="45" t="s">
        <v>0</v>
      </c>
      <c r="B608" s="42" t="s">
        <v>107</v>
      </c>
      <c r="C608" s="46"/>
      <c r="D608" s="35" t="s">
        <v>424</v>
      </c>
      <c r="E608" s="34">
        <v>43441</v>
      </c>
      <c r="F608" s="347" t="s">
        <v>1990</v>
      </c>
      <c r="G608" s="347" t="s">
        <v>532</v>
      </c>
      <c r="H608" s="344">
        <v>25.957916666666666</v>
      </c>
      <c r="I608" s="344">
        <v>-81.739450000000005</v>
      </c>
      <c r="J608" s="56" t="s">
        <v>8728</v>
      </c>
      <c r="K608" s="56" t="s">
        <v>4840</v>
      </c>
      <c r="L608" s="49" t="s">
        <v>1978</v>
      </c>
      <c r="M608" s="117" t="s">
        <v>2833</v>
      </c>
      <c r="N608" s="35" t="s">
        <v>364</v>
      </c>
      <c r="O608" s="210" t="s">
        <v>1969</v>
      </c>
      <c r="P608" s="216" t="s">
        <v>1969</v>
      </c>
      <c r="Q608" s="444">
        <v>0</v>
      </c>
      <c r="R608" s="35"/>
      <c r="S608" s="36">
        <v>0</v>
      </c>
      <c r="T608" s="35"/>
      <c r="U608" s="34"/>
      <c r="V608" s="82">
        <v>0</v>
      </c>
      <c r="W608" s="55" t="s">
        <v>2690</v>
      </c>
      <c r="X608" s="55" t="s">
        <v>1899</v>
      </c>
      <c r="Y608" s="157">
        <v>0</v>
      </c>
      <c r="Z608" s="57" t="s">
        <v>1746</v>
      </c>
      <c r="AA608" s="55" t="s">
        <v>6987</v>
      </c>
      <c r="AB608" s="55">
        <v>56</v>
      </c>
      <c r="AC608" s="55" t="s">
        <v>387</v>
      </c>
      <c r="AD608" s="89" t="s">
        <v>2607</v>
      </c>
      <c r="AE608" s="243">
        <v>17040</v>
      </c>
      <c r="AF608" s="157" t="s">
        <v>3901</v>
      </c>
      <c r="AG608" s="89" t="s">
        <v>7163</v>
      </c>
      <c r="AH608" s="58" t="s">
        <v>7164</v>
      </c>
      <c r="AI608" s="58" t="s">
        <v>533</v>
      </c>
      <c r="AJ608" s="59" t="s">
        <v>4418</v>
      </c>
      <c r="AK608" s="56">
        <v>25.957983333333335</v>
      </c>
      <c r="AL608" s="56">
        <v>-81.739433333333338</v>
      </c>
      <c r="AM608" s="60">
        <v>-24.312000000807075</v>
      </c>
      <c r="AN608" s="60">
        <v>-5.4659667081671923</v>
      </c>
      <c r="AO608" s="60">
        <v>24.918871083860026</v>
      </c>
    </row>
    <row r="609" spans="1:41" s="290" customFormat="1" x14ac:dyDescent="0.2">
      <c r="A609" s="45" t="s">
        <v>0</v>
      </c>
      <c r="B609" s="42" t="s">
        <v>107</v>
      </c>
      <c r="C609" s="46"/>
      <c r="D609" s="35" t="s">
        <v>424</v>
      </c>
      <c r="E609" s="34">
        <v>43873</v>
      </c>
      <c r="F609" s="347" t="s">
        <v>1990</v>
      </c>
      <c r="G609" s="347" t="s">
        <v>532</v>
      </c>
      <c r="H609" s="344">
        <v>25.957916666666666</v>
      </c>
      <c r="I609" s="344">
        <v>-81.739450000000005</v>
      </c>
      <c r="J609" s="56" t="s">
        <v>8728</v>
      </c>
      <c r="K609" s="56" t="s">
        <v>4840</v>
      </c>
      <c r="L609" s="49" t="s">
        <v>2882</v>
      </c>
      <c r="M609" s="117" t="s">
        <v>2833</v>
      </c>
      <c r="N609" s="35" t="s">
        <v>364</v>
      </c>
      <c r="O609" s="210" t="s">
        <v>1969</v>
      </c>
      <c r="P609" s="216" t="s">
        <v>1969</v>
      </c>
      <c r="Q609" s="444">
        <v>0</v>
      </c>
      <c r="R609" s="35"/>
      <c r="S609" s="36">
        <v>0</v>
      </c>
      <c r="T609" s="35"/>
      <c r="U609" s="34"/>
      <c r="V609" s="82">
        <v>0</v>
      </c>
      <c r="W609" s="55" t="s">
        <v>2690</v>
      </c>
      <c r="X609" s="55" t="s">
        <v>1899</v>
      </c>
      <c r="Y609" s="157">
        <v>0</v>
      </c>
      <c r="Z609" s="57" t="s">
        <v>1746</v>
      </c>
      <c r="AA609" s="55" t="s">
        <v>6987</v>
      </c>
      <c r="AB609" s="55">
        <v>56</v>
      </c>
      <c r="AC609" s="55" t="s">
        <v>387</v>
      </c>
      <c r="AD609" s="89" t="s">
        <v>2607</v>
      </c>
      <c r="AE609" s="243">
        <v>17040</v>
      </c>
      <c r="AF609" s="157" t="s">
        <v>3901</v>
      </c>
      <c r="AG609" s="89" t="s">
        <v>7163</v>
      </c>
      <c r="AH609" s="58" t="s">
        <v>7164</v>
      </c>
      <c r="AI609" s="58" t="s">
        <v>533</v>
      </c>
      <c r="AJ609" s="59" t="s">
        <v>4418</v>
      </c>
      <c r="AK609" s="56">
        <v>25.957983333333335</v>
      </c>
      <c r="AL609" s="56">
        <v>-81.739433333333338</v>
      </c>
      <c r="AM609" s="60">
        <v>-24.312000000807075</v>
      </c>
      <c r="AN609" s="60">
        <v>-5.4659667081671923</v>
      </c>
      <c r="AO609" s="60">
        <v>24.918871083860026</v>
      </c>
    </row>
    <row r="610" spans="1:41" s="290" customFormat="1" x14ac:dyDescent="0.2">
      <c r="A610" s="45" t="s">
        <v>0</v>
      </c>
      <c r="B610" s="42" t="s">
        <v>107</v>
      </c>
      <c r="C610" s="46"/>
      <c r="D610" s="35" t="s">
        <v>2869</v>
      </c>
      <c r="E610" s="34">
        <v>44219</v>
      </c>
      <c r="F610" s="347" t="s">
        <v>1990</v>
      </c>
      <c r="G610" s="347" t="s">
        <v>532</v>
      </c>
      <c r="H610" s="344">
        <v>25.957916666666666</v>
      </c>
      <c r="I610" s="344">
        <v>-81.739450000000005</v>
      </c>
      <c r="J610" s="56" t="s">
        <v>8728</v>
      </c>
      <c r="K610" s="56" t="s">
        <v>4840</v>
      </c>
      <c r="L610" s="49" t="s">
        <v>2882</v>
      </c>
      <c r="M610" s="117" t="s">
        <v>2833</v>
      </c>
      <c r="N610" s="35" t="s">
        <v>364</v>
      </c>
      <c r="O610" s="240" t="s">
        <v>3353</v>
      </c>
      <c r="P610" s="216" t="s">
        <v>3347</v>
      </c>
      <c r="Q610" s="444">
        <v>0</v>
      </c>
      <c r="R610" s="35"/>
      <c r="S610" s="36">
        <v>0</v>
      </c>
      <c r="T610" s="35"/>
      <c r="U610" s="34"/>
      <c r="V610" s="82">
        <v>0</v>
      </c>
      <c r="W610" s="55" t="s">
        <v>2690</v>
      </c>
      <c r="X610" s="55" t="s">
        <v>1899</v>
      </c>
      <c r="Y610" s="157">
        <v>0</v>
      </c>
      <c r="Z610" s="57" t="s">
        <v>1746</v>
      </c>
      <c r="AA610" s="55" t="s">
        <v>6987</v>
      </c>
      <c r="AB610" s="55">
        <v>56</v>
      </c>
      <c r="AC610" s="55" t="s">
        <v>387</v>
      </c>
      <c r="AD610" s="89" t="s">
        <v>2607</v>
      </c>
      <c r="AE610" s="243">
        <v>17040</v>
      </c>
      <c r="AF610" s="157" t="s">
        <v>3901</v>
      </c>
      <c r="AG610" s="89" t="s">
        <v>7163</v>
      </c>
      <c r="AH610" s="58" t="s">
        <v>7164</v>
      </c>
      <c r="AI610" s="58" t="s">
        <v>533</v>
      </c>
      <c r="AJ610" s="59" t="s">
        <v>4418</v>
      </c>
      <c r="AK610" s="56">
        <v>25.957983333333335</v>
      </c>
      <c r="AL610" s="56">
        <v>-81.739433333333338</v>
      </c>
      <c r="AM610" s="60">
        <v>-24.312000000807075</v>
      </c>
      <c r="AN610" s="60">
        <v>-5.4659667081671923</v>
      </c>
      <c r="AO610" s="60">
        <v>24.918871083860026</v>
      </c>
    </row>
    <row r="611" spans="1:41" s="290" customFormat="1" x14ac:dyDescent="0.2">
      <c r="A611" s="45" t="s">
        <v>0</v>
      </c>
      <c r="B611" s="42" t="s">
        <v>107</v>
      </c>
      <c r="C611" s="46"/>
      <c r="D611" s="35" t="s">
        <v>2869</v>
      </c>
      <c r="E611" s="34">
        <v>44604</v>
      </c>
      <c r="F611" s="347" t="s">
        <v>1990</v>
      </c>
      <c r="G611" s="347" t="s">
        <v>532</v>
      </c>
      <c r="H611" s="344">
        <v>25.957916666666666</v>
      </c>
      <c r="I611" s="344">
        <v>-81.739450000000005</v>
      </c>
      <c r="J611" s="56" t="s">
        <v>8728</v>
      </c>
      <c r="K611" s="56" t="s">
        <v>4840</v>
      </c>
      <c r="L611" s="49" t="s">
        <v>2882</v>
      </c>
      <c r="M611" s="117" t="s">
        <v>2833</v>
      </c>
      <c r="N611" s="35" t="s">
        <v>364</v>
      </c>
      <c r="O611" s="240" t="s">
        <v>4156</v>
      </c>
      <c r="P611" s="216" t="s">
        <v>4157</v>
      </c>
      <c r="Q611" s="444">
        <v>0</v>
      </c>
      <c r="R611" s="35"/>
      <c r="S611" s="36">
        <v>0</v>
      </c>
      <c r="T611" s="35"/>
      <c r="U611" s="34"/>
      <c r="V611" s="82">
        <v>0</v>
      </c>
      <c r="W611" s="55" t="s">
        <v>2690</v>
      </c>
      <c r="X611" s="55" t="s">
        <v>1899</v>
      </c>
      <c r="Y611" s="157">
        <v>0</v>
      </c>
      <c r="Z611" s="57" t="s">
        <v>1746</v>
      </c>
      <c r="AA611" s="55" t="s">
        <v>6987</v>
      </c>
      <c r="AB611" s="55">
        <v>56</v>
      </c>
      <c r="AC611" s="55" t="s">
        <v>387</v>
      </c>
      <c r="AD611" s="89" t="s">
        <v>2607</v>
      </c>
      <c r="AE611" s="243">
        <v>17040</v>
      </c>
      <c r="AF611" s="157" t="s">
        <v>3901</v>
      </c>
      <c r="AG611" s="89" t="s">
        <v>7163</v>
      </c>
      <c r="AH611" s="58" t="s">
        <v>7164</v>
      </c>
      <c r="AI611" s="58" t="s">
        <v>533</v>
      </c>
      <c r="AJ611" s="59" t="s">
        <v>4418</v>
      </c>
      <c r="AK611" s="56">
        <v>25.957983333333335</v>
      </c>
      <c r="AL611" s="56">
        <v>-81.739433333333338</v>
      </c>
      <c r="AM611" s="60">
        <v>-24.312000000807075</v>
      </c>
      <c r="AN611" s="60">
        <v>-5.4659667081671923</v>
      </c>
      <c r="AO611" s="60">
        <v>24.918871083860026</v>
      </c>
    </row>
    <row r="612" spans="1:41" s="290" customFormat="1" x14ac:dyDescent="0.2">
      <c r="A612" s="45" t="s">
        <v>0</v>
      </c>
      <c r="B612" s="42" t="s">
        <v>107</v>
      </c>
      <c r="C612" s="46"/>
      <c r="D612" s="35" t="s">
        <v>5482</v>
      </c>
      <c r="E612" s="34">
        <v>44994</v>
      </c>
      <c r="F612" s="347" t="s">
        <v>5432</v>
      </c>
      <c r="G612" s="347" t="s">
        <v>532</v>
      </c>
      <c r="H612" s="344">
        <v>25.957933333333333</v>
      </c>
      <c r="I612" s="344">
        <v>-81.739450000000005</v>
      </c>
      <c r="J612" s="56" t="s">
        <v>8729</v>
      </c>
      <c r="K612" s="56" t="s">
        <v>4840</v>
      </c>
      <c r="L612" s="49" t="s">
        <v>2882</v>
      </c>
      <c r="M612" s="117" t="s">
        <v>2833</v>
      </c>
      <c r="N612" s="35" t="s">
        <v>364</v>
      </c>
      <c r="O612" s="240" t="s">
        <v>5431</v>
      </c>
      <c r="P612" s="216" t="s">
        <v>1969</v>
      </c>
      <c r="Q612" s="444">
        <v>0</v>
      </c>
      <c r="R612" s="35"/>
      <c r="S612" s="36">
        <v>0</v>
      </c>
      <c r="T612" s="35"/>
      <c r="U612" s="34"/>
      <c r="V612" s="82">
        <v>0</v>
      </c>
      <c r="W612" s="55" t="s">
        <v>2690</v>
      </c>
      <c r="X612" s="55" t="s">
        <v>1899</v>
      </c>
      <c r="Y612" s="157">
        <v>0</v>
      </c>
      <c r="Z612" s="57" t="s">
        <v>1746</v>
      </c>
      <c r="AA612" s="55" t="s">
        <v>6987</v>
      </c>
      <c r="AB612" s="55">
        <v>56</v>
      </c>
      <c r="AC612" s="55" t="s">
        <v>387</v>
      </c>
      <c r="AD612" s="89" t="s">
        <v>2607</v>
      </c>
      <c r="AE612" s="243">
        <v>17040</v>
      </c>
      <c r="AF612" s="157" t="s">
        <v>3901</v>
      </c>
      <c r="AG612" s="89" t="s">
        <v>7163</v>
      </c>
      <c r="AH612" s="58" t="s">
        <v>7164</v>
      </c>
      <c r="AI612" s="58" t="s">
        <v>533</v>
      </c>
      <c r="AJ612" s="59" t="s">
        <v>4418</v>
      </c>
      <c r="AK612" s="56">
        <v>25.957983333333335</v>
      </c>
      <c r="AL612" s="56">
        <v>-81.739433333333338</v>
      </c>
      <c r="AM612" s="60">
        <v>-18.234000000605306</v>
      </c>
      <c r="AN612" s="60">
        <v>-5.4659667081671923</v>
      </c>
      <c r="AO612" s="60">
        <v>19.035638893319721</v>
      </c>
    </row>
    <row r="613" spans="1:41" s="290" customFormat="1" x14ac:dyDescent="0.2">
      <c r="A613" s="45" t="s">
        <v>0</v>
      </c>
      <c r="B613" s="42" t="s">
        <v>107</v>
      </c>
      <c r="C613" s="46"/>
      <c r="D613" s="35" t="s">
        <v>5482</v>
      </c>
      <c r="E613" s="34">
        <v>45332</v>
      </c>
      <c r="F613" s="347" t="s">
        <v>5432</v>
      </c>
      <c r="G613" s="347" t="s">
        <v>532</v>
      </c>
      <c r="H613" s="344">
        <v>25.957933333333333</v>
      </c>
      <c r="I613" s="344">
        <v>-81.739450000000005</v>
      </c>
      <c r="J613" s="56" t="s">
        <v>8729</v>
      </c>
      <c r="K613" s="56" t="s">
        <v>4840</v>
      </c>
      <c r="L613" s="49" t="s">
        <v>5592</v>
      </c>
      <c r="M613" s="117" t="s">
        <v>2833</v>
      </c>
      <c r="N613" s="35" t="s">
        <v>364</v>
      </c>
      <c r="O613" s="240" t="s">
        <v>5591</v>
      </c>
      <c r="P613" s="216" t="s">
        <v>1969</v>
      </c>
      <c r="Q613" s="444">
        <v>0</v>
      </c>
      <c r="R613" s="35"/>
      <c r="S613" s="36">
        <v>0</v>
      </c>
      <c r="T613" s="35"/>
      <c r="U613" s="34"/>
      <c r="V613" s="82">
        <v>0</v>
      </c>
      <c r="W613" s="55" t="s">
        <v>2690</v>
      </c>
      <c r="X613" s="55" t="s">
        <v>1899</v>
      </c>
      <c r="Y613" s="157">
        <v>0</v>
      </c>
      <c r="Z613" s="57" t="s">
        <v>1746</v>
      </c>
      <c r="AA613" s="55" t="s">
        <v>6987</v>
      </c>
      <c r="AB613" s="55">
        <v>56</v>
      </c>
      <c r="AC613" s="55" t="s">
        <v>387</v>
      </c>
      <c r="AD613" s="89" t="s">
        <v>2607</v>
      </c>
      <c r="AE613" s="243">
        <v>17040</v>
      </c>
      <c r="AF613" s="157" t="s">
        <v>3901</v>
      </c>
      <c r="AG613" s="89" t="s">
        <v>7163</v>
      </c>
      <c r="AH613" s="58" t="s">
        <v>7164</v>
      </c>
      <c r="AI613" s="58" t="s">
        <v>533</v>
      </c>
      <c r="AJ613" s="59" t="s">
        <v>4418</v>
      </c>
      <c r="AK613" s="56">
        <v>25.957983333333335</v>
      </c>
      <c r="AL613" s="56">
        <v>-81.739433333333338</v>
      </c>
      <c r="AM613" s="60">
        <v>-18.234000000605306</v>
      </c>
      <c r="AN613" s="60">
        <v>-5.4659667081671923</v>
      </c>
      <c r="AO613" s="60">
        <v>19.035638893319721</v>
      </c>
    </row>
    <row r="614" spans="1:41" s="290" customFormat="1" x14ac:dyDescent="0.2">
      <c r="A614" s="45" t="s">
        <v>0</v>
      </c>
      <c r="B614" s="42" t="s">
        <v>107</v>
      </c>
      <c r="C614" s="46"/>
      <c r="D614" s="35" t="s">
        <v>5508</v>
      </c>
      <c r="E614" s="34">
        <v>45730</v>
      </c>
      <c r="F614" s="347" t="s">
        <v>6099</v>
      </c>
      <c r="G614" s="347" t="s">
        <v>532</v>
      </c>
      <c r="H614" s="344">
        <v>25.957966666666668</v>
      </c>
      <c r="I614" s="344">
        <v>-81.739450000000005</v>
      </c>
      <c r="J614" s="56" t="s">
        <v>7162</v>
      </c>
      <c r="K614" s="56" t="s">
        <v>4840</v>
      </c>
      <c r="L614" s="49" t="s">
        <v>5592</v>
      </c>
      <c r="M614" s="117" t="s">
        <v>2833</v>
      </c>
      <c r="N614" s="35" t="s">
        <v>364</v>
      </c>
      <c r="O614" s="240" t="s">
        <v>6184</v>
      </c>
      <c r="P614" s="216" t="s">
        <v>1969</v>
      </c>
      <c r="Q614" s="443">
        <v>0</v>
      </c>
      <c r="R614" s="35"/>
      <c r="S614" s="36">
        <v>0</v>
      </c>
      <c r="T614" s="35"/>
      <c r="U614" s="34"/>
      <c r="V614" s="82">
        <v>0</v>
      </c>
      <c r="W614" s="55" t="s">
        <v>2690</v>
      </c>
      <c r="X614" s="55" t="s">
        <v>1899</v>
      </c>
      <c r="Y614" s="157">
        <v>0</v>
      </c>
      <c r="Z614" s="57" t="s">
        <v>1746</v>
      </c>
      <c r="AA614" s="55" t="s">
        <v>6987</v>
      </c>
      <c r="AB614" s="55">
        <v>56</v>
      </c>
      <c r="AC614" s="55" t="s">
        <v>387</v>
      </c>
      <c r="AD614" s="89" t="s">
        <v>2607</v>
      </c>
      <c r="AE614" s="243">
        <v>17040</v>
      </c>
      <c r="AF614" s="157" t="s">
        <v>3901</v>
      </c>
      <c r="AG614" s="89" t="s">
        <v>7163</v>
      </c>
      <c r="AH614" s="58" t="s">
        <v>7164</v>
      </c>
      <c r="AI614" s="58" t="s">
        <v>533</v>
      </c>
      <c r="AJ614" s="59" t="s">
        <v>4418</v>
      </c>
      <c r="AK614" s="56">
        <v>25.957983333333335</v>
      </c>
      <c r="AL614" s="56">
        <v>-81.739433333333338</v>
      </c>
      <c r="AM614" s="60">
        <v>-6.0780000002017687</v>
      </c>
      <c r="AN614" s="60">
        <v>-5.4659667081671923</v>
      </c>
      <c r="AO614" s="60">
        <v>8.1742813786439221</v>
      </c>
    </row>
    <row r="615" spans="1:41" s="290" customFormat="1" x14ac:dyDescent="0.2">
      <c r="A615" s="45" t="s">
        <v>0</v>
      </c>
      <c r="B615" s="42" t="s">
        <v>107</v>
      </c>
      <c r="C615" s="46" t="s">
        <v>473</v>
      </c>
      <c r="D615" s="35" t="s">
        <v>5508</v>
      </c>
      <c r="E615" s="34">
        <v>46094</v>
      </c>
      <c r="F615" s="347" t="s">
        <v>6099</v>
      </c>
      <c r="G615" s="347" t="s">
        <v>532</v>
      </c>
      <c r="H615" s="344">
        <v>25.957966666666668</v>
      </c>
      <c r="I615" s="344">
        <v>-81.739450000000005</v>
      </c>
      <c r="J615" s="56" t="s">
        <v>7162</v>
      </c>
      <c r="K615" s="56" t="s">
        <v>4840</v>
      </c>
      <c r="L615" s="49" t="s">
        <v>5592</v>
      </c>
      <c r="M615" s="117" t="s">
        <v>2833</v>
      </c>
      <c r="N615" s="35" t="s">
        <v>364</v>
      </c>
      <c r="O615" s="240" t="s">
        <v>6832</v>
      </c>
      <c r="P615" s="216" t="s">
        <v>6005</v>
      </c>
      <c r="Q615" s="443">
        <v>0</v>
      </c>
      <c r="R615" s="35"/>
      <c r="S615" s="36">
        <v>0</v>
      </c>
      <c r="T615" s="35"/>
      <c r="U615" s="34"/>
      <c r="V615" s="82">
        <v>0</v>
      </c>
      <c r="W615" s="55" t="s">
        <v>2690</v>
      </c>
      <c r="X615" s="55" t="s">
        <v>1899</v>
      </c>
      <c r="Y615" s="157">
        <v>0</v>
      </c>
      <c r="Z615" s="57" t="s">
        <v>1746</v>
      </c>
      <c r="AA615" s="55" t="s">
        <v>6987</v>
      </c>
      <c r="AB615" s="55">
        <v>56</v>
      </c>
      <c r="AC615" s="55" t="s">
        <v>387</v>
      </c>
      <c r="AD615" s="89" t="s">
        <v>2607</v>
      </c>
      <c r="AE615" s="243">
        <v>17040</v>
      </c>
      <c r="AF615" s="157" t="s">
        <v>3901</v>
      </c>
      <c r="AG615" s="89" t="s">
        <v>7163</v>
      </c>
      <c r="AH615" s="58" t="s">
        <v>7164</v>
      </c>
      <c r="AI615" s="58" t="s">
        <v>533</v>
      </c>
      <c r="AJ615" s="59" t="s">
        <v>4418</v>
      </c>
      <c r="AK615" s="56">
        <v>25.957983333333335</v>
      </c>
      <c r="AL615" s="56">
        <v>-81.739433333333338</v>
      </c>
      <c r="AM615" s="60">
        <v>-6.0780000002017687</v>
      </c>
      <c r="AN615" s="60">
        <v>-5.4659667081671923</v>
      </c>
      <c r="AO615" s="60">
        <v>8.1742813786439221</v>
      </c>
    </row>
    <row r="616" spans="1:41" s="290" customFormat="1" ht="25.5" x14ac:dyDescent="0.2">
      <c r="A616" s="45" t="s">
        <v>67</v>
      </c>
      <c r="B616" s="42" t="s">
        <v>2885</v>
      </c>
      <c r="C616" s="46"/>
      <c r="D616" s="35" t="s">
        <v>1119</v>
      </c>
      <c r="E616" s="34">
        <v>38869</v>
      </c>
      <c r="F616" s="347" t="s">
        <v>193</v>
      </c>
      <c r="G616" s="347" t="s">
        <v>194</v>
      </c>
      <c r="H616" s="373">
        <v>25.970833333333335</v>
      </c>
      <c r="I616" s="373">
        <v>-81.771316666666664</v>
      </c>
      <c r="J616" s="312" t="s">
        <v>5491</v>
      </c>
      <c r="K616" s="312" t="s">
        <v>5492</v>
      </c>
      <c r="L616" s="49" t="s">
        <v>1751</v>
      </c>
      <c r="M616" s="120"/>
      <c r="N616" s="35" t="s">
        <v>364</v>
      </c>
      <c r="O616" s="203" t="s">
        <v>1969</v>
      </c>
      <c r="P616" s="216">
        <v>0</v>
      </c>
      <c r="Q616" s="443">
        <v>0</v>
      </c>
      <c r="R616" s="47"/>
      <c r="S616" s="36">
        <v>0</v>
      </c>
      <c r="T616" s="35"/>
      <c r="U616" s="34"/>
      <c r="V616" s="305"/>
      <c r="W616" s="42" t="s">
        <v>1897</v>
      </c>
      <c r="X616" s="42" t="s">
        <v>2689</v>
      </c>
      <c r="Y616" s="306" t="s">
        <v>3903</v>
      </c>
      <c r="Z616" s="307" t="s">
        <v>3903</v>
      </c>
      <c r="AA616" s="42" t="s">
        <v>5493</v>
      </c>
      <c r="AB616" s="42">
        <v>56.5</v>
      </c>
      <c r="AC616" s="42"/>
      <c r="AD616" s="308"/>
      <c r="AE616" s="309"/>
      <c r="AF616" s="306"/>
      <c r="AG616" s="308"/>
      <c r="AH616" s="310" t="s">
        <v>3903</v>
      </c>
      <c r="AI616" s="310" t="s">
        <v>3903</v>
      </c>
      <c r="AJ616" s="311" t="s">
        <v>3903</v>
      </c>
      <c r="AK616" s="312" t="s">
        <v>3903</v>
      </c>
      <c r="AL616" s="312" t="s">
        <v>3903</v>
      </c>
      <c r="AM616" s="313" t="s">
        <v>3903</v>
      </c>
      <c r="AN616" s="313" t="s">
        <v>3903</v>
      </c>
      <c r="AO616" s="313" t="s">
        <v>3903</v>
      </c>
    </row>
    <row r="617" spans="1:41" s="290" customFormat="1" ht="38.25" x14ac:dyDescent="0.2">
      <c r="A617" s="45" t="s">
        <v>67</v>
      </c>
      <c r="B617" s="42" t="s">
        <v>2885</v>
      </c>
      <c r="C617" s="46"/>
      <c r="D617" s="35" t="s">
        <v>424</v>
      </c>
      <c r="E617" s="34">
        <v>43500</v>
      </c>
      <c r="F617" s="347" t="s">
        <v>193</v>
      </c>
      <c r="G617" s="347" t="s">
        <v>194</v>
      </c>
      <c r="H617" s="373">
        <v>25.970833333333335</v>
      </c>
      <c r="I617" s="373">
        <v>-81.771316666666664</v>
      </c>
      <c r="J617" s="312" t="s">
        <v>5491</v>
      </c>
      <c r="K617" s="312" t="s">
        <v>5492</v>
      </c>
      <c r="L617" s="49" t="s">
        <v>2631</v>
      </c>
      <c r="M617" s="120"/>
      <c r="N617" s="35" t="s">
        <v>448</v>
      </c>
      <c r="O617" s="203"/>
      <c r="P617" s="216">
        <v>0</v>
      </c>
      <c r="Q617" s="443" t="s">
        <v>3294</v>
      </c>
      <c r="R617" s="47"/>
      <c r="S617" s="36">
        <v>0</v>
      </c>
      <c r="T617" s="35"/>
      <c r="U617" s="34"/>
      <c r="V617" s="305">
        <v>0</v>
      </c>
      <c r="W617" s="42" t="s">
        <v>1897</v>
      </c>
      <c r="X617" s="42" t="s">
        <v>2690</v>
      </c>
      <c r="Y617" s="306" t="s">
        <v>3903</v>
      </c>
      <c r="Z617" s="307" t="s">
        <v>3903</v>
      </c>
      <c r="AA617" s="42" t="s">
        <v>5493</v>
      </c>
      <c r="AB617" s="42">
        <v>56.5</v>
      </c>
      <c r="AC617" s="42"/>
      <c r="AD617" s="308"/>
      <c r="AE617" s="309"/>
      <c r="AF617" s="306"/>
      <c r="AG617" s="308"/>
      <c r="AH617" s="310" t="s">
        <v>3903</v>
      </c>
      <c r="AI617" s="310" t="s">
        <v>3903</v>
      </c>
      <c r="AJ617" s="311" t="s">
        <v>3903</v>
      </c>
      <c r="AK617" s="312" t="s">
        <v>3903</v>
      </c>
      <c r="AL617" s="312" t="s">
        <v>3903</v>
      </c>
      <c r="AM617" s="313" t="s">
        <v>3903</v>
      </c>
      <c r="AN617" s="313" t="s">
        <v>3903</v>
      </c>
      <c r="AO617" s="313" t="s">
        <v>3903</v>
      </c>
    </row>
    <row r="618" spans="1:41" s="290" customFormat="1" x14ac:dyDescent="0.2">
      <c r="A618" s="45" t="s">
        <v>68</v>
      </c>
      <c r="B618" s="42" t="s">
        <v>309</v>
      </c>
      <c r="C618" s="46"/>
      <c r="D618" s="35" t="s">
        <v>1119</v>
      </c>
      <c r="E618" s="34">
        <v>38869</v>
      </c>
      <c r="F618" s="347" t="s">
        <v>1963</v>
      </c>
      <c r="G618" s="347" t="s">
        <v>2477</v>
      </c>
      <c r="H618" s="344">
        <v>25.975166666666667</v>
      </c>
      <c r="I618" s="344">
        <v>-81.771033333333335</v>
      </c>
      <c r="J618" s="56" t="s">
        <v>8730</v>
      </c>
      <c r="K618" s="56" t="s">
        <v>8731</v>
      </c>
      <c r="L618" s="49" t="s">
        <v>1750</v>
      </c>
      <c r="M618" s="120"/>
      <c r="N618" s="35" t="s">
        <v>364</v>
      </c>
      <c r="O618" s="203" t="s">
        <v>1969</v>
      </c>
      <c r="P618" s="216" t="s">
        <v>1969</v>
      </c>
      <c r="Q618" s="443">
        <v>0</v>
      </c>
      <c r="R618" s="47"/>
      <c r="S618" s="36">
        <v>0</v>
      </c>
      <c r="T618" s="35"/>
      <c r="U618" s="34"/>
      <c r="V618" s="82">
        <v>0</v>
      </c>
      <c r="W618" s="55" t="s">
        <v>2689</v>
      </c>
      <c r="X618" s="55" t="s">
        <v>1897</v>
      </c>
      <c r="Y618" s="157">
        <v>0</v>
      </c>
      <c r="Z618" s="57">
        <v>1561.0705970609777</v>
      </c>
      <c r="AA618" s="55" t="s">
        <v>8732</v>
      </c>
      <c r="AB618" s="55">
        <v>57</v>
      </c>
      <c r="AC618" s="55" t="s">
        <v>364</v>
      </c>
      <c r="AD618" s="89" t="s">
        <v>2603</v>
      </c>
      <c r="AE618" s="243">
        <v>16945</v>
      </c>
      <c r="AF618" s="157" t="s">
        <v>3901</v>
      </c>
      <c r="AG618" s="89" t="s">
        <v>8733</v>
      </c>
      <c r="AH618" s="58" t="s">
        <v>2996</v>
      </c>
      <c r="AI618" s="58" t="s">
        <v>7168</v>
      </c>
      <c r="AJ618" s="59" t="s">
        <v>5613</v>
      </c>
      <c r="AK618" s="56">
        <v>25.970892222222222</v>
      </c>
      <c r="AL618" s="56">
        <v>-81.771289722222221</v>
      </c>
      <c r="AM618" s="60">
        <v>1558.8044000000091</v>
      </c>
      <c r="AN618" s="60">
        <v>84.08478785683252</v>
      </c>
      <c r="AO618" s="60">
        <v>1561.0705970609777</v>
      </c>
    </row>
    <row r="619" spans="1:41" s="290" customFormat="1" ht="25.5" x14ac:dyDescent="0.2">
      <c r="A619" s="45" t="s">
        <v>68</v>
      </c>
      <c r="B619" s="42" t="s">
        <v>309</v>
      </c>
      <c r="C619" s="46"/>
      <c r="D619" s="35" t="s">
        <v>424</v>
      </c>
      <c r="E619" s="34">
        <v>43500</v>
      </c>
      <c r="F619" s="347" t="s">
        <v>2475</v>
      </c>
      <c r="G619" s="347" t="s">
        <v>2476</v>
      </c>
      <c r="H619" s="344">
        <v>25.970949999999998</v>
      </c>
      <c r="I619" s="344">
        <v>-81.771266666666662</v>
      </c>
      <c r="J619" s="56" t="s">
        <v>8734</v>
      </c>
      <c r="K619" s="56" t="s">
        <v>8735</v>
      </c>
      <c r="L619" s="49" t="s">
        <v>2564</v>
      </c>
      <c r="M619" s="117" t="s">
        <v>2833</v>
      </c>
      <c r="N619" s="35" t="s">
        <v>364</v>
      </c>
      <c r="O619" s="203" t="s">
        <v>1969</v>
      </c>
      <c r="P619" s="216" t="s">
        <v>1969</v>
      </c>
      <c r="Q619" s="443">
        <v>0</v>
      </c>
      <c r="R619" s="47"/>
      <c r="S619" s="36">
        <v>0</v>
      </c>
      <c r="T619" s="35"/>
      <c r="U619" s="34"/>
      <c r="V619" s="82">
        <v>0</v>
      </c>
      <c r="W619" s="55" t="s">
        <v>2689</v>
      </c>
      <c r="X619" s="55" t="s">
        <v>1897</v>
      </c>
      <c r="Y619" s="157">
        <v>0</v>
      </c>
      <c r="Z619" s="57" t="s">
        <v>1746</v>
      </c>
      <c r="AA619" s="55" t="s">
        <v>6987</v>
      </c>
      <c r="AB619" s="55">
        <v>57</v>
      </c>
      <c r="AC619" s="55" t="s">
        <v>364</v>
      </c>
      <c r="AD619" s="89" t="s">
        <v>2603</v>
      </c>
      <c r="AE619" s="243">
        <v>16945</v>
      </c>
      <c r="AF619" s="157" t="s">
        <v>3901</v>
      </c>
      <c r="AG619" s="89" t="s">
        <v>8733</v>
      </c>
      <c r="AH619" s="58" t="s">
        <v>2996</v>
      </c>
      <c r="AI619" s="58" t="s">
        <v>7168</v>
      </c>
      <c r="AJ619" s="59" t="s">
        <v>5613</v>
      </c>
      <c r="AK619" s="56">
        <v>25.970892222222222</v>
      </c>
      <c r="AL619" s="56">
        <v>-81.771289722222221</v>
      </c>
      <c r="AM619" s="60">
        <v>21.070399999490235</v>
      </c>
      <c r="AN619" s="60">
        <v>7.5612539471523865</v>
      </c>
      <c r="AO619" s="60">
        <v>22.386029513780365</v>
      </c>
    </row>
    <row r="620" spans="1:41" s="290" customFormat="1" x14ac:dyDescent="0.2">
      <c r="A620" s="45" t="s">
        <v>68</v>
      </c>
      <c r="B620" s="42" t="s">
        <v>309</v>
      </c>
      <c r="C620" s="46"/>
      <c r="D620" s="35" t="s">
        <v>425</v>
      </c>
      <c r="E620" s="34">
        <v>43903</v>
      </c>
      <c r="F620" s="347" t="s">
        <v>2996</v>
      </c>
      <c r="G620" s="347" t="s">
        <v>2997</v>
      </c>
      <c r="H620" s="344">
        <v>25.9709</v>
      </c>
      <c r="I620" s="344">
        <v>-81.771249999999995</v>
      </c>
      <c r="J620" s="56" t="s">
        <v>8736</v>
      </c>
      <c r="K620" s="56" t="s">
        <v>8737</v>
      </c>
      <c r="L620" s="49" t="s">
        <v>3534</v>
      </c>
      <c r="M620" s="117" t="s">
        <v>2833</v>
      </c>
      <c r="N620" s="35" t="s">
        <v>364</v>
      </c>
      <c r="O620" s="203" t="s">
        <v>1969</v>
      </c>
      <c r="P620" s="216" t="s">
        <v>1969</v>
      </c>
      <c r="Q620" s="443">
        <v>0</v>
      </c>
      <c r="R620" s="47"/>
      <c r="S620" s="36">
        <v>0</v>
      </c>
      <c r="T620" s="35"/>
      <c r="U620" s="34"/>
      <c r="V620" s="82">
        <v>0</v>
      </c>
      <c r="W620" s="55" t="s">
        <v>2689</v>
      </c>
      <c r="X620" s="55" t="s">
        <v>1897</v>
      </c>
      <c r="Y620" s="157">
        <v>0</v>
      </c>
      <c r="Z620" s="57" t="s">
        <v>1746</v>
      </c>
      <c r="AA620" s="55" t="s">
        <v>6987</v>
      </c>
      <c r="AB620" s="55">
        <v>57</v>
      </c>
      <c r="AC620" s="55" t="s">
        <v>364</v>
      </c>
      <c r="AD620" s="89" t="s">
        <v>2603</v>
      </c>
      <c r="AE620" s="243">
        <v>16945</v>
      </c>
      <c r="AF620" s="157" t="s">
        <v>3901</v>
      </c>
      <c r="AG620" s="89" t="s">
        <v>8733</v>
      </c>
      <c r="AH620" s="58" t="s">
        <v>2996</v>
      </c>
      <c r="AI620" s="58" t="s">
        <v>7168</v>
      </c>
      <c r="AJ620" s="59" t="s">
        <v>5613</v>
      </c>
      <c r="AK620" s="56">
        <v>25.970892222222222</v>
      </c>
      <c r="AL620" s="56">
        <v>-81.771289722222221</v>
      </c>
      <c r="AM620" s="60">
        <v>2.8364000001805323</v>
      </c>
      <c r="AN620" s="60">
        <v>13.02722065531958</v>
      </c>
      <c r="AO620" s="60">
        <v>13.332428247075219</v>
      </c>
    </row>
    <row r="621" spans="1:41" s="290" customFormat="1" x14ac:dyDescent="0.2">
      <c r="A621" s="45" t="s">
        <v>68</v>
      </c>
      <c r="B621" s="42" t="s">
        <v>309</v>
      </c>
      <c r="C621" s="46"/>
      <c r="D621" s="35" t="s">
        <v>2844</v>
      </c>
      <c r="E621" s="34">
        <v>44249</v>
      </c>
      <c r="F621" s="347" t="s">
        <v>2996</v>
      </c>
      <c r="G621" s="347" t="s">
        <v>2997</v>
      </c>
      <c r="H621" s="344">
        <v>25.9709</v>
      </c>
      <c r="I621" s="344">
        <v>-81.771249999999995</v>
      </c>
      <c r="J621" s="56" t="s">
        <v>8736</v>
      </c>
      <c r="K621" s="56" t="s">
        <v>8737</v>
      </c>
      <c r="L621" s="49" t="s">
        <v>3540</v>
      </c>
      <c r="M621" s="117" t="s">
        <v>2833</v>
      </c>
      <c r="N621" s="35" t="s">
        <v>364</v>
      </c>
      <c r="O621" s="240" t="s">
        <v>3535</v>
      </c>
      <c r="P621" s="216" t="s">
        <v>1969</v>
      </c>
      <c r="Q621" s="443">
        <v>0</v>
      </c>
      <c r="R621" s="47"/>
      <c r="S621" s="36">
        <v>0</v>
      </c>
      <c r="T621" s="35"/>
      <c r="U621" s="34"/>
      <c r="V621" s="82">
        <v>0</v>
      </c>
      <c r="W621" s="55" t="s">
        <v>2689</v>
      </c>
      <c r="X621" s="55" t="s">
        <v>1897</v>
      </c>
      <c r="Y621" s="157">
        <v>0</v>
      </c>
      <c r="Z621" s="57" t="s">
        <v>1746</v>
      </c>
      <c r="AA621" s="55" t="s">
        <v>6987</v>
      </c>
      <c r="AB621" s="55">
        <v>57</v>
      </c>
      <c r="AC621" s="55" t="s">
        <v>364</v>
      </c>
      <c r="AD621" s="89" t="s">
        <v>2603</v>
      </c>
      <c r="AE621" s="243">
        <v>16945</v>
      </c>
      <c r="AF621" s="157" t="s">
        <v>3901</v>
      </c>
      <c r="AG621" s="89" t="s">
        <v>8733</v>
      </c>
      <c r="AH621" s="58" t="s">
        <v>2996</v>
      </c>
      <c r="AI621" s="58" t="s">
        <v>7168</v>
      </c>
      <c r="AJ621" s="59" t="s">
        <v>5613</v>
      </c>
      <c r="AK621" s="56">
        <v>25.970892222222222</v>
      </c>
      <c r="AL621" s="56">
        <v>-81.771289722222221</v>
      </c>
      <c r="AM621" s="60">
        <v>2.8364000001805323</v>
      </c>
      <c r="AN621" s="60">
        <v>13.02722065531958</v>
      </c>
      <c r="AO621" s="60">
        <v>13.332428247075219</v>
      </c>
    </row>
    <row r="622" spans="1:41" s="290" customFormat="1" ht="25.5" x14ac:dyDescent="0.2">
      <c r="A622" s="45" t="s">
        <v>68</v>
      </c>
      <c r="B622" s="42" t="s">
        <v>309</v>
      </c>
      <c r="C622" s="46"/>
      <c r="D622" s="35" t="s">
        <v>425</v>
      </c>
      <c r="E622" s="34">
        <v>44640</v>
      </c>
      <c r="F622" s="347" t="s">
        <v>2996</v>
      </c>
      <c r="G622" s="347" t="s">
        <v>2997</v>
      </c>
      <c r="H622" s="344">
        <v>25.9709</v>
      </c>
      <c r="I622" s="344">
        <v>-81.771249999999995</v>
      </c>
      <c r="J622" s="56" t="s">
        <v>8736</v>
      </c>
      <c r="K622" s="56" t="s">
        <v>8737</v>
      </c>
      <c r="L622" s="49" t="s">
        <v>4468</v>
      </c>
      <c r="M622" s="117" t="s">
        <v>2833</v>
      </c>
      <c r="N622" s="35" t="s">
        <v>387</v>
      </c>
      <c r="O622" s="240" t="s">
        <v>4467</v>
      </c>
      <c r="P622" s="216" t="s">
        <v>1969</v>
      </c>
      <c r="Q622" s="443">
        <v>0</v>
      </c>
      <c r="R622" s="47"/>
      <c r="S622" s="36">
        <v>0</v>
      </c>
      <c r="T622" s="35"/>
      <c r="U622" s="34"/>
      <c r="V622" s="82">
        <v>0</v>
      </c>
      <c r="W622" s="55" t="s">
        <v>2689</v>
      </c>
      <c r="X622" s="55" t="s">
        <v>1897</v>
      </c>
      <c r="Y622" s="157" t="s">
        <v>387</v>
      </c>
      <c r="Z622" s="57" t="s">
        <v>1746</v>
      </c>
      <c r="AA622" s="55" t="s">
        <v>6982</v>
      </c>
      <c r="AB622" s="55">
        <v>57</v>
      </c>
      <c r="AC622" s="55" t="s">
        <v>364</v>
      </c>
      <c r="AD622" s="89" t="s">
        <v>2603</v>
      </c>
      <c r="AE622" s="243">
        <v>16945</v>
      </c>
      <c r="AF622" s="157" t="s">
        <v>3901</v>
      </c>
      <c r="AG622" s="89" t="s">
        <v>8733</v>
      </c>
      <c r="AH622" s="58" t="s">
        <v>2996</v>
      </c>
      <c r="AI622" s="58" t="s">
        <v>7168</v>
      </c>
      <c r="AJ622" s="59" t="s">
        <v>5613</v>
      </c>
      <c r="AK622" s="56">
        <v>25.970892222222222</v>
      </c>
      <c r="AL622" s="56">
        <v>-81.771289722222221</v>
      </c>
      <c r="AM622" s="60">
        <v>2.8364000001805323</v>
      </c>
      <c r="AN622" s="60">
        <v>13.02722065531958</v>
      </c>
      <c r="AO622" s="60">
        <v>13.332428247075219</v>
      </c>
    </row>
    <row r="623" spans="1:41" s="290" customFormat="1" ht="25.5" x14ac:dyDescent="0.2">
      <c r="A623" s="45" t="s">
        <v>68</v>
      </c>
      <c r="B623" s="42" t="s">
        <v>309</v>
      </c>
      <c r="C623" s="46"/>
      <c r="D623" s="35" t="s">
        <v>4327</v>
      </c>
      <c r="E623" s="34">
        <v>44981</v>
      </c>
      <c r="F623" s="347" t="s">
        <v>4878</v>
      </c>
      <c r="G623" s="347" t="s">
        <v>2476</v>
      </c>
      <c r="H623" s="344">
        <v>25.970933333333335</v>
      </c>
      <c r="I623" s="344">
        <v>-81.771266666666662</v>
      </c>
      <c r="J623" s="56" t="s">
        <v>7165</v>
      </c>
      <c r="K623" s="56" t="s">
        <v>8735</v>
      </c>
      <c r="L623" s="49" t="s">
        <v>4879</v>
      </c>
      <c r="M623" s="117" t="s">
        <v>2833</v>
      </c>
      <c r="N623" s="35" t="s">
        <v>364</v>
      </c>
      <c r="O623" s="240" t="s">
        <v>4883</v>
      </c>
      <c r="P623" s="216" t="s">
        <v>4884</v>
      </c>
      <c r="Q623" s="443">
        <v>0</v>
      </c>
      <c r="R623" s="47"/>
      <c r="S623" s="36">
        <v>0</v>
      </c>
      <c r="T623" s="35" t="s">
        <v>2011</v>
      </c>
      <c r="U623" s="34"/>
      <c r="V623" s="82">
        <v>0</v>
      </c>
      <c r="W623" s="55" t="s">
        <v>2689</v>
      </c>
      <c r="X623" s="55" t="s">
        <v>1897</v>
      </c>
      <c r="Y623" s="157">
        <v>0</v>
      </c>
      <c r="Z623" s="57" t="s">
        <v>1746</v>
      </c>
      <c r="AA623" s="55" t="s">
        <v>6987</v>
      </c>
      <c r="AB623" s="55">
        <v>57</v>
      </c>
      <c r="AC623" s="55" t="s">
        <v>364</v>
      </c>
      <c r="AD623" s="89" t="s">
        <v>2603</v>
      </c>
      <c r="AE623" s="243">
        <v>16945</v>
      </c>
      <c r="AF623" s="157" t="s">
        <v>3901</v>
      </c>
      <c r="AG623" s="89" t="s">
        <v>8733</v>
      </c>
      <c r="AH623" s="58" t="s">
        <v>2996</v>
      </c>
      <c r="AI623" s="58" t="s">
        <v>7168</v>
      </c>
      <c r="AJ623" s="59" t="s">
        <v>5613</v>
      </c>
      <c r="AK623" s="56">
        <v>25.970892222222222</v>
      </c>
      <c r="AL623" s="56">
        <v>-81.771289722222221</v>
      </c>
      <c r="AM623" s="60">
        <v>14.99240000058407</v>
      </c>
      <c r="AN623" s="60">
        <v>7.5612539471523865</v>
      </c>
      <c r="AO623" s="60">
        <v>16.791206598420519</v>
      </c>
    </row>
    <row r="624" spans="1:41" s="290" customFormat="1" ht="25.5" x14ac:dyDescent="0.2">
      <c r="A624" s="45" t="s">
        <v>68</v>
      </c>
      <c r="B624" s="42" t="s">
        <v>2942</v>
      </c>
      <c r="C624" s="46"/>
      <c r="D624" s="35" t="s">
        <v>4327</v>
      </c>
      <c r="E624" s="34">
        <v>45350</v>
      </c>
      <c r="F624" s="347" t="s">
        <v>4878</v>
      </c>
      <c r="G624" s="347" t="s">
        <v>5629</v>
      </c>
      <c r="H624" s="344">
        <v>25.970933333333335</v>
      </c>
      <c r="I624" s="344">
        <v>-81.771233333333328</v>
      </c>
      <c r="J624" s="56" t="s">
        <v>7165</v>
      </c>
      <c r="K624" s="56" t="s">
        <v>8738</v>
      </c>
      <c r="L624" s="49" t="s">
        <v>5844</v>
      </c>
      <c r="M624" s="117" t="s">
        <v>2833</v>
      </c>
      <c r="N624" s="35" t="s">
        <v>364</v>
      </c>
      <c r="O624" s="240" t="s">
        <v>5630</v>
      </c>
      <c r="P624" s="216" t="s">
        <v>5631</v>
      </c>
      <c r="Q624" s="443">
        <v>0</v>
      </c>
      <c r="R624" s="47"/>
      <c r="S624" s="36">
        <v>0</v>
      </c>
      <c r="T624" s="35" t="s">
        <v>2011</v>
      </c>
      <c r="U624" s="34"/>
      <c r="V624" s="82">
        <v>0</v>
      </c>
      <c r="W624" s="55" t="s">
        <v>2689</v>
      </c>
      <c r="X624" s="55" t="s">
        <v>1897</v>
      </c>
      <c r="Y624" s="157">
        <v>0</v>
      </c>
      <c r="Z624" s="57" t="s">
        <v>1746</v>
      </c>
      <c r="AA624" s="55" t="s">
        <v>6987</v>
      </c>
      <c r="AB624" s="55">
        <v>57</v>
      </c>
      <c r="AC624" s="55" t="s">
        <v>364</v>
      </c>
      <c r="AD624" s="89" t="s">
        <v>2603</v>
      </c>
      <c r="AE624" s="243">
        <v>16945</v>
      </c>
      <c r="AF624" s="157" t="s">
        <v>3901</v>
      </c>
      <c r="AG624" s="89" t="s">
        <v>7167</v>
      </c>
      <c r="AH624" s="58" t="s">
        <v>2996</v>
      </c>
      <c r="AI624" s="58" t="s">
        <v>7168</v>
      </c>
      <c r="AJ624" s="59" t="s">
        <v>5613</v>
      </c>
      <c r="AK624" s="56">
        <v>25.970892222222222</v>
      </c>
      <c r="AL624" s="56">
        <v>-81.771289722222221</v>
      </c>
      <c r="AM624" s="60">
        <v>14.99240000058407</v>
      </c>
      <c r="AN624" s="60">
        <v>18.493187363486772</v>
      </c>
      <c r="AO624" s="60">
        <v>23.806932533162268</v>
      </c>
    </row>
    <row r="625" spans="1:41" s="290" customFormat="1" x14ac:dyDescent="0.2">
      <c r="A625" s="45" t="s">
        <v>68</v>
      </c>
      <c r="B625" s="42" t="s">
        <v>2942</v>
      </c>
      <c r="C625" s="46"/>
      <c r="D625" s="35" t="s">
        <v>5508</v>
      </c>
      <c r="E625" s="34">
        <v>45730</v>
      </c>
      <c r="F625" s="347" t="s">
        <v>4878</v>
      </c>
      <c r="G625" s="347" t="s">
        <v>6100</v>
      </c>
      <c r="H625" s="344">
        <v>25.970933333333335</v>
      </c>
      <c r="I625" s="344">
        <v>-81.771199999999993</v>
      </c>
      <c r="J625" s="56" t="s">
        <v>7165</v>
      </c>
      <c r="K625" s="56" t="s">
        <v>7166</v>
      </c>
      <c r="L625" s="49" t="s">
        <v>6101</v>
      </c>
      <c r="M625" s="117" t="s">
        <v>2833</v>
      </c>
      <c r="N625" s="35" t="s">
        <v>364</v>
      </c>
      <c r="O625" s="240" t="s">
        <v>6185</v>
      </c>
      <c r="P625" s="216" t="s">
        <v>1969</v>
      </c>
      <c r="Q625" s="443">
        <v>0</v>
      </c>
      <c r="R625" s="47"/>
      <c r="S625" s="36">
        <v>0</v>
      </c>
      <c r="T625" s="35"/>
      <c r="U625" s="34"/>
      <c r="V625" s="82">
        <v>0</v>
      </c>
      <c r="W625" s="55" t="s">
        <v>2689</v>
      </c>
      <c r="X625" s="55" t="s">
        <v>1897</v>
      </c>
      <c r="Y625" s="157">
        <v>0</v>
      </c>
      <c r="Z625" s="57" t="s">
        <v>1746</v>
      </c>
      <c r="AA625" s="55" t="s">
        <v>6987</v>
      </c>
      <c r="AB625" s="55">
        <v>57</v>
      </c>
      <c r="AC625" s="55" t="s">
        <v>364</v>
      </c>
      <c r="AD625" s="89" t="s">
        <v>2603</v>
      </c>
      <c r="AE625" s="243">
        <v>16945</v>
      </c>
      <c r="AF625" s="157" t="s">
        <v>3901</v>
      </c>
      <c r="AG625" s="89" t="s">
        <v>7167</v>
      </c>
      <c r="AH625" s="58" t="s">
        <v>2996</v>
      </c>
      <c r="AI625" s="58" t="s">
        <v>7168</v>
      </c>
      <c r="AJ625" s="59" t="s">
        <v>5613</v>
      </c>
      <c r="AK625" s="56">
        <v>25.970892222222222</v>
      </c>
      <c r="AL625" s="56">
        <v>-81.771289722222221</v>
      </c>
      <c r="AM625" s="60">
        <v>14.99240000058407</v>
      </c>
      <c r="AN625" s="60">
        <v>29.425120779821157</v>
      </c>
      <c r="AO625" s="60">
        <v>33.024381760822955</v>
      </c>
    </row>
    <row r="626" spans="1:41" s="290" customFormat="1" ht="38.25" x14ac:dyDescent="0.2">
      <c r="A626" s="45" t="s">
        <v>68</v>
      </c>
      <c r="B626" s="42" t="s">
        <v>2942</v>
      </c>
      <c r="C626" s="46" t="s">
        <v>473</v>
      </c>
      <c r="D626" s="35" t="s">
        <v>5508</v>
      </c>
      <c r="E626" s="34">
        <v>46094</v>
      </c>
      <c r="F626" s="347" t="s">
        <v>4878</v>
      </c>
      <c r="G626" s="347" t="s">
        <v>6100</v>
      </c>
      <c r="H626" s="344">
        <v>25.970933333333335</v>
      </c>
      <c r="I626" s="344">
        <v>-81.771199999999993</v>
      </c>
      <c r="J626" s="56" t="s">
        <v>7165</v>
      </c>
      <c r="K626" s="56" t="s">
        <v>7166</v>
      </c>
      <c r="L626" s="49" t="s">
        <v>6882</v>
      </c>
      <c r="M626" s="117" t="s">
        <v>2833</v>
      </c>
      <c r="N626" s="35" t="s">
        <v>427</v>
      </c>
      <c r="O626" s="240" t="s">
        <v>6833</v>
      </c>
      <c r="P626" s="377" t="s">
        <v>6834</v>
      </c>
      <c r="Q626" s="443">
        <v>0</v>
      </c>
      <c r="R626" s="47"/>
      <c r="S626" s="36">
        <v>0</v>
      </c>
      <c r="T626" s="35" t="s">
        <v>3310</v>
      </c>
      <c r="U626" s="34" t="s">
        <v>8520</v>
      </c>
      <c r="V626" s="82" t="s">
        <v>1969</v>
      </c>
      <c r="W626" s="55" t="s">
        <v>2689</v>
      </c>
      <c r="X626" s="55" t="s">
        <v>1897</v>
      </c>
      <c r="Y626" s="157" t="s">
        <v>427</v>
      </c>
      <c r="Z626" s="57" t="s">
        <v>1746</v>
      </c>
      <c r="AA626" s="55" t="s">
        <v>7125</v>
      </c>
      <c r="AB626" s="55">
        <v>57</v>
      </c>
      <c r="AC626" s="55" t="s">
        <v>364</v>
      </c>
      <c r="AD626" s="89" t="s">
        <v>2603</v>
      </c>
      <c r="AE626" s="243">
        <v>16945</v>
      </c>
      <c r="AF626" s="157" t="s">
        <v>3901</v>
      </c>
      <c r="AG626" s="89" t="s">
        <v>7167</v>
      </c>
      <c r="AH626" s="58" t="s">
        <v>2996</v>
      </c>
      <c r="AI626" s="58" t="s">
        <v>7168</v>
      </c>
      <c r="AJ626" s="59" t="s">
        <v>5613</v>
      </c>
      <c r="AK626" s="56">
        <v>25.970892222222222</v>
      </c>
      <c r="AL626" s="56">
        <v>-81.771289722222221</v>
      </c>
      <c r="AM626" s="60">
        <v>14.99240000058407</v>
      </c>
      <c r="AN626" s="60">
        <v>29.425120779821157</v>
      </c>
      <c r="AO626" s="60">
        <v>33.024381760822955</v>
      </c>
    </row>
    <row r="627" spans="1:41" s="290" customFormat="1" x14ac:dyDescent="0.2">
      <c r="A627" s="45" t="s">
        <v>69</v>
      </c>
      <c r="B627" s="42" t="s">
        <v>310</v>
      </c>
      <c r="C627" s="48"/>
      <c r="D627" s="35" t="s">
        <v>1119</v>
      </c>
      <c r="E627" s="34">
        <v>38869</v>
      </c>
      <c r="F627" s="347" t="s">
        <v>195</v>
      </c>
      <c r="G627" s="347" t="s">
        <v>196</v>
      </c>
      <c r="H627" s="344">
        <v>25.975966666666668</v>
      </c>
      <c r="I627" s="344">
        <v>-81.75633333333333</v>
      </c>
      <c r="J627" s="56" t="s">
        <v>8739</v>
      </c>
      <c r="K627" s="56" t="s">
        <v>7175</v>
      </c>
      <c r="L627" s="49" t="s">
        <v>1752</v>
      </c>
      <c r="M627" s="120"/>
      <c r="N627" s="35" t="s">
        <v>364</v>
      </c>
      <c r="O627" s="203" t="s">
        <v>1969</v>
      </c>
      <c r="P627" s="216" t="s">
        <v>1969</v>
      </c>
      <c r="Q627" s="443">
        <v>0</v>
      </c>
      <c r="R627" s="47"/>
      <c r="S627" s="36">
        <v>0</v>
      </c>
      <c r="T627" s="35"/>
      <c r="U627" s="34"/>
      <c r="V627" s="82">
        <v>0</v>
      </c>
      <c r="W627" s="55" t="s">
        <v>2689</v>
      </c>
      <c r="X627" s="55" t="s">
        <v>1897</v>
      </c>
      <c r="Y627" s="157">
        <v>0</v>
      </c>
      <c r="Z627" s="57">
        <v>929.89735323046398</v>
      </c>
      <c r="AA627" s="55" t="s">
        <v>8740</v>
      </c>
      <c r="AB627" s="55">
        <v>58</v>
      </c>
      <c r="AC627" s="55" t="s">
        <v>364</v>
      </c>
      <c r="AD627" s="89" t="s">
        <v>2603</v>
      </c>
      <c r="AE627" s="243">
        <v>16955</v>
      </c>
      <c r="AF627" s="157" t="s">
        <v>3901</v>
      </c>
      <c r="AG627" s="89" t="s">
        <v>7171</v>
      </c>
      <c r="AH627" s="58" t="s">
        <v>7172</v>
      </c>
      <c r="AI627" s="58" t="s">
        <v>7173</v>
      </c>
      <c r="AJ627" s="59" t="s">
        <v>343</v>
      </c>
      <c r="AK627" s="56">
        <v>25.973425833333334</v>
      </c>
      <c r="AL627" s="56">
        <v>-81.756094444444443</v>
      </c>
      <c r="AM627" s="60">
        <v>926.59110000044257</v>
      </c>
      <c r="AN627" s="60">
        <v>-78.345522813956052</v>
      </c>
      <c r="AO627" s="60">
        <v>929.89735323046398</v>
      </c>
    </row>
    <row r="628" spans="1:41" s="290" customFormat="1" ht="25.5" x14ac:dyDescent="0.2">
      <c r="A628" s="45" t="s">
        <v>69</v>
      </c>
      <c r="B628" s="42" t="s">
        <v>310</v>
      </c>
      <c r="C628" s="48"/>
      <c r="D628" s="35" t="s">
        <v>424</v>
      </c>
      <c r="E628" s="34">
        <v>43500</v>
      </c>
      <c r="F628" s="347" t="s">
        <v>2998</v>
      </c>
      <c r="G628" s="347" t="s">
        <v>2478</v>
      </c>
      <c r="H628" s="344">
        <v>25.975916666666667</v>
      </c>
      <c r="I628" s="344">
        <v>-81.756166666666672</v>
      </c>
      <c r="J628" s="56" t="s">
        <v>8741</v>
      </c>
      <c r="K628" s="56" t="s">
        <v>8742</v>
      </c>
      <c r="L628" s="49" t="s">
        <v>2565</v>
      </c>
      <c r="M628" s="117" t="s">
        <v>2833</v>
      </c>
      <c r="N628" s="35" t="s">
        <v>364</v>
      </c>
      <c r="O628" s="203" t="s">
        <v>1969</v>
      </c>
      <c r="P628" s="216" t="s">
        <v>1969</v>
      </c>
      <c r="Q628" s="443">
        <v>0</v>
      </c>
      <c r="R628" s="47"/>
      <c r="S628" s="36">
        <v>0</v>
      </c>
      <c r="T628" s="35"/>
      <c r="U628" s="34"/>
      <c r="V628" s="82">
        <v>0</v>
      </c>
      <c r="W628" s="55" t="s">
        <v>2689</v>
      </c>
      <c r="X628" s="55" t="s">
        <v>1897</v>
      </c>
      <c r="Y628" s="157">
        <v>0</v>
      </c>
      <c r="Z628" s="57">
        <v>908.66585766281844</v>
      </c>
      <c r="AA628" s="55" t="s">
        <v>8743</v>
      </c>
      <c r="AB628" s="55">
        <v>58</v>
      </c>
      <c r="AC628" s="55" t="s">
        <v>364</v>
      </c>
      <c r="AD628" s="89" t="s">
        <v>2603</v>
      </c>
      <c r="AE628" s="243">
        <v>16955</v>
      </c>
      <c r="AF628" s="157" t="s">
        <v>3901</v>
      </c>
      <c r="AG628" s="89" t="s">
        <v>7171</v>
      </c>
      <c r="AH628" s="58" t="s">
        <v>7172</v>
      </c>
      <c r="AI628" s="58" t="s">
        <v>7173</v>
      </c>
      <c r="AJ628" s="59" t="s">
        <v>343</v>
      </c>
      <c r="AK628" s="56">
        <v>25.973425833333334</v>
      </c>
      <c r="AL628" s="56">
        <v>-81.756094444444443</v>
      </c>
      <c r="AM628" s="60">
        <v>908.35709999983715</v>
      </c>
      <c r="AN628" s="60">
        <v>-23.685855736944688</v>
      </c>
      <c r="AO628" s="60">
        <v>908.66585766281844</v>
      </c>
    </row>
    <row r="629" spans="1:41" s="290" customFormat="1" ht="25.5" x14ac:dyDescent="0.2">
      <c r="A629" s="45" t="s">
        <v>69</v>
      </c>
      <c r="B629" s="42" t="s">
        <v>310</v>
      </c>
      <c r="C629" s="48"/>
      <c r="D629" s="35" t="s">
        <v>425</v>
      </c>
      <c r="E629" s="34">
        <v>43903</v>
      </c>
      <c r="F629" s="347" t="s">
        <v>2999</v>
      </c>
      <c r="G629" s="347" t="s">
        <v>3000</v>
      </c>
      <c r="H629" s="344">
        <v>25.975933333333334</v>
      </c>
      <c r="I629" s="344">
        <v>-81.756150000000005</v>
      </c>
      <c r="J629" s="56" t="s">
        <v>8744</v>
      </c>
      <c r="K629" s="56" t="s">
        <v>8745</v>
      </c>
      <c r="L629" s="49" t="s">
        <v>2565</v>
      </c>
      <c r="M629" s="117" t="s">
        <v>2833</v>
      </c>
      <c r="N629" s="35" t="s">
        <v>364</v>
      </c>
      <c r="O629" s="203" t="s">
        <v>1969</v>
      </c>
      <c r="P629" s="216" t="s">
        <v>1969</v>
      </c>
      <c r="Q629" s="443">
        <v>0</v>
      </c>
      <c r="R629" s="47"/>
      <c r="S629" s="36">
        <v>0</v>
      </c>
      <c r="T629" s="35"/>
      <c r="U629" s="34"/>
      <c r="V629" s="82">
        <v>0</v>
      </c>
      <c r="W629" s="55" t="s">
        <v>2689</v>
      </c>
      <c r="X629" s="55" t="s">
        <v>1897</v>
      </c>
      <c r="Y629" s="157">
        <v>0</v>
      </c>
      <c r="Z629" s="57">
        <v>914.61659533834302</v>
      </c>
      <c r="AA629" s="55" t="s">
        <v>8746</v>
      </c>
      <c r="AB629" s="55">
        <v>58</v>
      </c>
      <c r="AC629" s="55" t="s">
        <v>364</v>
      </c>
      <c r="AD629" s="89" t="s">
        <v>2603</v>
      </c>
      <c r="AE629" s="243">
        <v>16955</v>
      </c>
      <c r="AF629" s="157" t="s">
        <v>3901</v>
      </c>
      <c r="AG629" s="89" t="s">
        <v>7171</v>
      </c>
      <c r="AH629" s="58" t="s">
        <v>7172</v>
      </c>
      <c r="AI629" s="58" t="s">
        <v>7173</v>
      </c>
      <c r="AJ629" s="59" t="s">
        <v>343</v>
      </c>
      <c r="AK629" s="56">
        <v>25.973425833333334</v>
      </c>
      <c r="AL629" s="56">
        <v>-81.756094444444443</v>
      </c>
      <c r="AM629" s="60">
        <v>914.43510000003903</v>
      </c>
      <c r="AN629" s="60">
        <v>-18.219889028777498</v>
      </c>
      <c r="AO629" s="60">
        <v>914.61659533834302</v>
      </c>
    </row>
    <row r="630" spans="1:41" s="290" customFormat="1" ht="57" customHeight="1" x14ac:dyDescent="0.2">
      <c r="A630" s="45" t="s">
        <v>69</v>
      </c>
      <c r="B630" s="42" t="s">
        <v>310</v>
      </c>
      <c r="C630" s="48"/>
      <c r="D630" s="35" t="s">
        <v>2844</v>
      </c>
      <c r="E630" s="34">
        <v>44248</v>
      </c>
      <c r="F630" s="347" t="s">
        <v>2999</v>
      </c>
      <c r="G630" s="347" t="s">
        <v>3000</v>
      </c>
      <c r="H630" s="344">
        <v>25.975933333333334</v>
      </c>
      <c r="I630" s="344">
        <v>-81.756150000000005</v>
      </c>
      <c r="J630" s="56" t="s">
        <v>8744</v>
      </c>
      <c r="K630" s="56" t="s">
        <v>8745</v>
      </c>
      <c r="L630" s="49" t="s">
        <v>3537</v>
      </c>
      <c r="M630" s="117" t="s">
        <v>2833</v>
      </c>
      <c r="N630" s="35" t="s">
        <v>364</v>
      </c>
      <c r="O630" s="240" t="s">
        <v>3538</v>
      </c>
      <c r="P630" s="216" t="s">
        <v>1969</v>
      </c>
      <c r="Q630" s="443">
        <v>0</v>
      </c>
      <c r="R630" s="47"/>
      <c r="S630" s="36">
        <v>0</v>
      </c>
      <c r="T630" s="35"/>
      <c r="U630" s="34"/>
      <c r="V630" s="82">
        <v>0</v>
      </c>
      <c r="W630" s="55" t="s">
        <v>2689</v>
      </c>
      <c r="X630" s="55" t="s">
        <v>1897</v>
      </c>
      <c r="Y630" s="157">
        <v>0</v>
      </c>
      <c r="Z630" s="57">
        <v>914.61659533834302</v>
      </c>
      <c r="AA630" s="55" t="s">
        <v>8746</v>
      </c>
      <c r="AB630" s="55">
        <v>58</v>
      </c>
      <c r="AC630" s="55" t="s">
        <v>364</v>
      </c>
      <c r="AD630" s="89" t="s">
        <v>2603</v>
      </c>
      <c r="AE630" s="243">
        <v>16955</v>
      </c>
      <c r="AF630" s="157" t="s">
        <v>3901</v>
      </c>
      <c r="AG630" s="89" t="s">
        <v>7171</v>
      </c>
      <c r="AH630" s="58" t="s">
        <v>7172</v>
      </c>
      <c r="AI630" s="58" t="s">
        <v>7173</v>
      </c>
      <c r="AJ630" s="59" t="s">
        <v>343</v>
      </c>
      <c r="AK630" s="56">
        <v>25.973425833333334</v>
      </c>
      <c r="AL630" s="56">
        <v>-81.756094444444443</v>
      </c>
      <c r="AM630" s="60">
        <v>914.43510000003903</v>
      </c>
      <c r="AN630" s="60">
        <v>-18.219889028777498</v>
      </c>
      <c r="AO630" s="60">
        <v>914.61659533834302</v>
      </c>
    </row>
    <row r="631" spans="1:41" s="290" customFormat="1" ht="57" customHeight="1" x14ac:dyDescent="0.2">
      <c r="A631" s="45" t="s">
        <v>69</v>
      </c>
      <c r="B631" s="42" t="s">
        <v>310</v>
      </c>
      <c r="C631" s="48"/>
      <c r="D631" s="35" t="s">
        <v>425</v>
      </c>
      <c r="E631" s="34">
        <v>44640</v>
      </c>
      <c r="F631" s="347" t="s">
        <v>4471</v>
      </c>
      <c r="G631" s="347" t="s">
        <v>4470</v>
      </c>
      <c r="H631" s="344">
        <v>25.975149999999999</v>
      </c>
      <c r="I631" s="344">
        <v>-81.755516666666665</v>
      </c>
      <c r="J631" s="56" t="s">
        <v>8747</v>
      </c>
      <c r="K631" s="56" t="s">
        <v>8748</v>
      </c>
      <c r="L631" s="49" t="s">
        <v>4478</v>
      </c>
      <c r="M631" s="117"/>
      <c r="N631" s="35" t="s">
        <v>2022</v>
      </c>
      <c r="O631" s="240" t="s">
        <v>4469</v>
      </c>
      <c r="P631" s="216" t="s">
        <v>3538</v>
      </c>
      <c r="Q631" s="443">
        <v>0</v>
      </c>
      <c r="R631" s="47"/>
      <c r="S631" s="36">
        <v>0</v>
      </c>
      <c r="T631" s="35" t="s">
        <v>3310</v>
      </c>
      <c r="U631" s="34"/>
      <c r="V631" s="82" t="s">
        <v>1969</v>
      </c>
      <c r="W631" s="55" t="s">
        <v>2689</v>
      </c>
      <c r="X631" s="55" t="s">
        <v>1897</v>
      </c>
      <c r="Y631" s="157" t="s">
        <v>2022</v>
      </c>
      <c r="Z631" s="57">
        <v>656.70072778604435</v>
      </c>
      <c r="AA631" s="55" t="s">
        <v>8749</v>
      </c>
      <c r="AB631" s="55">
        <v>58</v>
      </c>
      <c r="AC631" s="55" t="s">
        <v>364</v>
      </c>
      <c r="AD631" s="89" t="s">
        <v>2603</v>
      </c>
      <c r="AE631" s="243">
        <v>16955</v>
      </c>
      <c r="AF631" s="157" t="s">
        <v>3901</v>
      </c>
      <c r="AG631" s="89" t="s">
        <v>7171</v>
      </c>
      <c r="AH631" s="58" t="s">
        <v>7172</v>
      </c>
      <c r="AI631" s="58" t="s">
        <v>7173</v>
      </c>
      <c r="AJ631" s="59" t="s">
        <v>343</v>
      </c>
      <c r="AK631" s="56">
        <v>25.973425833333334</v>
      </c>
      <c r="AL631" s="56">
        <v>-81.756094444444443</v>
      </c>
      <c r="AM631" s="60">
        <v>628.76909999962504</v>
      </c>
      <c r="AN631" s="60">
        <v>189.48684587691525</v>
      </c>
      <c r="AO631" s="60">
        <v>656.70072778604435</v>
      </c>
    </row>
    <row r="632" spans="1:41" s="290" customFormat="1" ht="57" customHeight="1" x14ac:dyDescent="0.2">
      <c r="A632" s="45" t="s">
        <v>69</v>
      </c>
      <c r="B632" s="42" t="s">
        <v>310</v>
      </c>
      <c r="C632" s="48"/>
      <c r="D632" s="35" t="s">
        <v>4327</v>
      </c>
      <c r="E632" s="34">
        <v>44981</v>
      </c>
      <c r="F632" s="347" t="s">
        <v>4880</v>
      </c>
      <c r="G632" s="347" t="s">
        <v>4881</v>
      </c>
      <c r="H632" s="344">
        <v>25.975133333333332</v>
      </c>
      <c r="I632" s="344">
        <v>-81.755499999999998</v>
      </c>
      <c r="J632" s="56" t="s">
        <v>8750</v>
      </c>
      <c r="K632" s="56" t="s">
        <v>8751</v>
      </c>
      <c r="L632" s="49" t="s">
        <v>4882</v>
      </c>
      <c r="M632" s="117"/>
      <c r="N632" s="35" t="s">
        <v>2022</v>
      </c>
      <c r="O632" s="240" t="s">
        <v>4885</v>
      </c>
      <c r="P632" s="216" t="s">
        <v>1969</v>
      </c>
      <c r="Q632" s="443">
        <v>0</v>
      </c>
      <c r="R632" s="47"/>
      <c r="S632" s="36">
        <v>0</v>
      </c>
      <c r="T632" s="35"/>
      <c r="U632" s="34"/>
      <c r="V632" s="82" t="s">
        <v>1969</v>
      </c>
      <c r="W632" s="55" t="s">
        <v>2689</v>
      </c>
      <c r="X632" s="55" t="s">
        <v>1897</v>
      </c>
      <c r="Y632" s="157" t="s">
        <v>2022</v>
      </c>
      <c r="Z632" s="57">
        <v>652.49582769035851</v>
      </c>
      <c r="AA632" s="55" t="s">
        <v>8752</v>
      </c>
      <c r="AB632" s="55">
        <v>58</v>
      </c>
      <c r="AC632" s="55" t="s">
        <v>364</v>
      </c>
      <c r="AD632" s="89" t="s">
        <v>2603</v>
      </c>
      <c r="AE632" s="243">
        <v>16955</v>
      </c>
      <c r="AF632" s="157" t="s">
        <v>3901</v>
      </c>
      <c r="AG632" s="89" t="s">
        <v>7171</v>
      </c>
      <c r="AH632" s="58" t="s">
        <v>7172</v>
      </c>
      <c r="AI632" s="58" t="s">
        <v>7173</v>
      </c>
      <c r="AJ632" s="59" t="s">
        <v>343</v>
      </c>
      <c r="AK632" s="56">
        <v>25.973425833333334</v>
      </c>
      <c r="AL632" s="56">
        <v>-81.756094444444443</v>
      </c>
      <c r="AM632" s="60">
        <v>622.69109999942327</v>
      </c>
      <c r="AN632" s="60">
        <v>194.95281258508246</v>
      </c>
      <c r="AO632" s="60">
        <v>652.49582769035851</v>
      </c>
    </row>
    <row r="633" spans="1:41" s="290" customFormat="1" x14ac:dyDescent="0.2">
      <c r="A633" s="45" t="s">
        <v>69</v>
      </c>
      <c r="B633" s="42" t="s">
        <v>310</v>
      </c>
      <c r="C633" s="48"/>
      <c r="D633" s="35" t="s">
        <v>4327</v>
      </c>
      <c r="E633" s="34">
        <v>45350</v>
      </c>
      <c r="F633" s="347" t="s">
        <v>211</v>
      </c>
      <c r="G633" s="347" t="s">
        <v>6102</v>
      </c>
      <c r="H633" s="344">
        <v>25.973733333333332</v>
      </c>
      <c r="I633" s="344">
        <v>-81.756133333333338</v>
      </c>
      <c r="J633" s="56" t="s">
        <v>7169</v>
      </c>
      <c r="K633" s="56" t="s">
        <v>8753</v>
      </c>
      <c r="L633" s="49" t="s">
        <v>5634</v>
      </c>
      <c r="M633" s="117" t="s">
        <v>2833</v>
      </c>
      <c r="N633" s="35" t="s">
        <v>387</v>
      </c>
      <c r="O633" s="240" t="s">
        <v>5632</v>
      </c>
      <c r="P633" s="216" t="s">
        <v>1969</v>
      </c>
      <c r="Q633" s="443">
        <v>0</v>
      </c>
      <c r="R633" s="47"/>
      <c r="S633" s="36">
        <v>0</v>
      </c>
      <c r="T633" s="35" t="s">
        <v>2011</v>
      </c>
      <c r="U633" s="34"/>
      <c r="V633" s="82">
        <v>0</v>
      </c>
      <c r="W633" s="55" t="s">
        <v>2689</v>
      </c>
      <c r="X633" s="55" t="s">
        <v>1897</v>
      </c>
      <c r="Y633" s="157" t="s">
        <v>387</v>
      </c>
      <c r="Z633" s="57" t="s">
        <v>1746</v>
      </c>
      <c r="AA633" s="55" t="s">
        <v>6982</v>
      </c>
      <c r="AB633" s="55">
        <v>58</v>
      </c>
      <c r="AC633" s="55" t="s">
        <v>364</v>
      </c>
      <c r="AD633" s="89" t="s">
        <v>2603</v>
      </c>
      <c r="AE633" s="243">
        <v>16955</v>
      </c>
      <c r="AF633" s="157" t="s">
        <v>3901</v>
      </c>
      <c r="AG633" s="89" t="s">
        <v>7171</v>
      </c>
      <c r="AH633" s="58" t="s">
        <v>7172</v>
      </c>
      <c r="AI633" s="58" t="s">
        <v>7173</v>
      </c>
      <c r="AJ633" s="59" t="s">
        <v>343</v>
      </c>
      <c r="AK633" s="56">
        <v>25.973425833333334</v>
      </c>
      <c r="AL633" s="56">
        <v>-81.756094444444443</v>
      </c>
      <c r="AM633" s="60">
        <v>112.13909999931758</v>
      </c>
      <c r="AN633" s="60">
        <v>-12.753922320610304</v>
      </c>
      <c r="AO633" s="60">
        <v>112.86204093147133</v>
      </c>
    </row>
    <row r="634" spans="1:41" s="290" customFormat="1" ht="51" x14ac:dyDescent="0.2">
      <c r="A634" s="45" t="s">
        <v>69</v>
      </c>
      <c r="B634" s="42" t="s">
        <v>310</v>
      </c>
      <c r="C634" s="48"/>
      <c r="D634" s="35" t="s">
        <v>5508</v>
      </c>
      <c r="E634" s="34">
        <v>45730</v>
      </c>
      <c r="F634" s="347" t="s">
        <v>211</v>
      </c>
      <c r="G634" s="347" t="s">
        <v>6103</v>
      </c>
      <c r="H634" s="344">
        <v>25.973733333333332</v>
      </c>
      <c r="I634" s="344">
        <v>-81.756116666666671</v>
      </c>
      <c r="J634" s="56" t="s">
        <v>7169</v>
      </c>
      <c r="K634" s="56" t="s">
        <v>7170</v>
      </c>
      <c r="L634" s="49" t="s">
        <v>6104</v>
      </c>
      <c r="M634" s="117" t="s">
        <v>4820</v>
      </c>
      <c r="N634" s="35" t="s">
        <v>387</v>
      </c>
      <c r="O634" s="240" t="s">
        <v>6186</v>
      </c>
      <c r="P634" s="216" t="s">
        <v>1969</v>
      </c>
      <c r="Q634" s="443">
        <v>0</v>
      </c>
      <c r="R634" s="47"/>
      <c r="S634" s="36">
        <v>0</v>
      </c>
      <c r="T634" s="35" t="s">
        <v>6005</v>
      </c>
      <c r="U634" s="34"/>
      <c r="V634" s="82">
        <v>0</v>
      </c>
      <c r="W634" s="55" t="s">
        <v>2689</v>
      </c>
      <c r="X634" s="55" t="s">
        <v>1897</v>
      </c>
      <c r="Y634" s="157" t="s">
        <v>387</v>
      </c>
      <c r="Z634" s="57" t="s">
        <v>1746</v>
      </c>
      <c r="AA634" s="55" t="s">
        <v>6982</v>
      </c>
      <c r="AB634" s="55">
        <v>58</v>
      </c>
      <c r="AC634" s="55" t="s">
        <v>364</v>
      </c>
      <c r="AD634" s="89" t="s">
        <v>2603</v>
      </c>
      <c r="AE634" s="243">
        <v>16955</v>
      </c>
      <c r="AF634" s="157" t="s">
        <v>3901</v>
      </c>
      <c r="AG634" s="89" t="s">
        <v>7171</v>
      </c>
      <c r="AH634" s="58" t="s">
        <v>7172</v>
      </c>
      <c r="AI634" s="58" t="s">
        <v>7173</v>
      </c>
      <c r="AJ634" s="59" t="s">
        <v>343</v>
      </c>
      <c r="AK634" s="56">
        <v>25.973425833333334</v>
      </c>
      <c r="AL634" s="56">
        <v>-81.756094444444443</v>
      </c>
      <c r="AM634" s="60">
        <v>112.13909999931758</v>
      </c>
      <c r="AN634" s="60">
        <v>-7.2879556124431115</v>
      </c>
      <c r="AO634" s="60">
        <v>112.37567372730581</v>
      </c>
    </row>
    <row r="635" spans="1:41" s="290" customFormat="1" x14ac:dyDescent="0.2">
      <c r="A635" s="45" t="s">
        <v>69</v>
      </c>
      <c r="B635" s="42" t="s">
        <v>310</v>
      </c>
      <c r="C635" s="48" t="s">
        <v>473</v>
      </c>
      <c r="D635" s="35" t="s">
        <v>5508</v>
      </c>
      <c r="E635" s="34">
        <v>46094</v>
      </c>
      <c r="F635" s="347" t="s">
        <v>211</v>
      </c>
      <c r="G635" s="347" t="s">
        <v>6103</v>
      </c>
      <c r="H635" s="344">
        <v>25.973733333333332</v>
      </c>
      <c r="I635" s="344">
        <v>-81.756116666666671</v>
      </c>
      <c r="J635" s="56" t="s">
        <v>7169</v>
      </c>
      <c r="K635" s="56" t="s">
        <v>7170</v>
      </c>
      <c r="L635" s="49" t="s">
        <v>5038</v>
      </c>
      <c r="M635" s="117"/>
      <c r="N635" s="35" t="s">
        <v>448</v>
      </c>
      <c r="O635" s="240" t="s">
        <v>6835</v>
      </c>
      <c r="P635" s="216" t="s">
        <v>6005</v>
      </c>
      <c r="Q635" s="443">
        <v>0</v>
      </c>
      <c r="R635" s="47"/>
      <c r="S635" s="36">
        <v>0</v>
      </c>
      <c r="T635" s="35" t="s">
        <v>3310</v>
      </c>
      <c r="U635" s="34" t="s">
        <v>8520</v>
      </c>
      <c r="V635" s="82" t="s">
        <v>1969</v>
      </c>
      <c r="W635" s="55" t="s">
        <v>2689</v>
      </c>
      <c r="X635" s="55" t="s">
        <v>1897</v>
      </c>
      <c r="Y635" s="157" t="s">
        <v>448</v>
      </c>
      <c r="Z635" s="57" t="s">
        <v>1746</v>
      </c>
      <c r="AA635" s="55" t="s">
        <v>6972</v>
      </c>
      <c r="AB635" s="55">
        <v>58</v>
      </c>
      <c r="AC635" s="55" t="s">
        <v>364</v>
      </c>
      <c r="AD635" s="89" t="s">
        <v>2603</v>
      </c>
      <c r="AE635" s="243">
        <v>16955</v>
      </c>
      <c r="AF635" s="157" t="s">
        <v>3901</v>
      </c>
      <c r="AG635" s="89" t="s">
        <v>7171</v>
      </c>
      <c r="AH635" s="58" t="s">
        <v>7172</v>
      </c>
      <c r="AI635" s="58" t="s">
        <v>7173</v>
      </c>
      <c r="AJ635" s="59" t="s">
        <v>343</v>
      </c>
      <c r="AK635" s="56">
        <v>25.973425833333334</v>
      </c>
      <c r="AL635" s="56">
        <v>-81.756094444444443</v>
      </c>
      <c r="AM635" s="60">
        <v>112.13909999931758</v>
      </c>
      <c r="AN635" s="60">
        <v>-7.2879556124431115</v>
      </c>
      <c r="AO635" s="60">
        <v>112.37567372730581</v>
      </c>
    </row>
    <row r="636" spans="1:41" s="290" customFormat="1" x14ac:dyDescent="0.2">
      <c r="A636" s="45" t="s">
        <v>70</v>
      </c>
      <c r="B636" s="42" t="s">
        <v>311</v>
      </c>
      <c r="C636" s="48"/>
      <c r="D636" s="35" t="s">
        <v>1119</v>
      </c>
      <c r="E636" s="34">
        <v>38869</v>
      </c>
      <c r="F636" s="347" t="s">
        <v>197</v>
      </c>
      <c r="G636" s="347" t="s">
        <v>198</v>
      </c>
      <c r="H636" s="344">
        <v>25.973783333333333</v>
      </c>
      <c r="I636" s="344">
        <v>-81.75618333333334</v>
      </c>
      <c r="J636" s="56" t="s">
        <v>8754</v>
      </c>
      <c r="K636" s="56" t="s">
        <v>8755</v>
      </c>
      <c r="L636" s="49" t="s">
        <v>1746</v>
      </c>
      <c r="M636" s="117"/>
      <c r="N636" s="35" t="s">
        <v>364</v>
      </c>
      <c r="O636" s="203" t="s">
        <v>1969</v>
      </c>
      <c r="P636" s="216" t="s">
        <v>1969</v>
      </c>
      <c r="Q636" s="443">
        <v>0</v>
      </c>
      <c r="R636" s="47"/>
      <c r="S636" s="36">
        <v>0</v>
      </c>
      <c r="T636" s="35"/>
      <c r="U636" s="34"/>
      <c r="V636" s="82">
        <v>0</v>
      </c>
      <c r="W636" s="55" t="s">
        <v>2689</v>
      </c>
      <c r="X636" s="55" t="s">
        <v>1897</v>
      </c>
      <c r="Y636" s="157">
        <v>0</v>
      </c>
      <c r="Z636" s="57">
        <v>954.68018419469001</v>
      </c>
      <c r="AA636" s="55" t="s">
        <v>8756</v>
      </c>
      <c r="AB636" s="55">
        <v>59</v>
      </c>
      <c r="AC636" s="55" t="s">
        <v>364</v>
      </c>
      <c r="AD636" s="89" t="s">
        <v>2603</v>
      </c>
      <c r="AE636" s="243">
        <v>16960</v>
      </c>
      <c r="AF636" s="157" t="s">
        <v>3901</v>
      </c>
      <c r="AG636" s="89" t="s">
        <v>7176</v>
      </c>
      <c r="AH636" s="58" t="s">
        <v>7177</v>
      </c>
      <c r="AI636" s="58" t="s">
        <v>7178</v>
      </c>
      <c r="AJ636" s="59" t="s">
        <v>344</v>
      </c>
      <c r="AK636" s="56">
        <v>25.9711675</v>
      </c>
      <c r="AL636" s="56">
        <v>-81.756297777777775</v>
      </c>
      <c r="AM636" s="60">
        <v>953.94210000005489</v>
      </c>
      <c r="AN636" s="60">
        <v>37.532971391731529</v>
      </c>
      <c r="AO636" s="60">
        <v>954.68018419469001</v>
      </c>
    </row>
    <row r="637" spans="1:41" s="290" customFormat="1" x14ac:dyDescent="0.2">
      <c r="A637" s="45" t="s">
        <v>70</v>
      </c>
      <c r="B637" s="42" t="s">
        <v>311</v>
      </c>
      <c r="C637" s="48"/>
      <c r="D637" s="35" t="s">
        <v>424</v>
      </c>
      <c r="E637" s="34">
        <v>43500</v>
      </c>
      <c r="F637" s="347" t="s">
        <v>2479</v>
      </c>
      <c r="G637" s="347" t="s">
        <v>198</v>
      </c>
      <c r="H637" s="344">
        <v>25.973766666666666</v>
      </c>
      <c r="I637" s="344">
        <v>-81.75618333333334</v>
      </c>
      <c r="J637" s="56" t="s">
        <v>7204</v>
      </c>
      <c r="K637" s="56" t="s">
        <v>8755</v>
      </c>
      <c r="L637" s="49" t="s">
        <v>2480</v>
      </c>
      <c r="M637" s="117" t="s">
        <v>2833</v>
      </c>
      <c r="N637" s="35" t="s">
        <v>364</v>
      </c>
      <c r="O637" s="203" t="s">
        <v>1969</v>
      </c>
      <c r="P637" s="216" t="s">
        <v>1969</v>
      </c>
      <c r="Q637" s="443">
        <v>0</v>
      </c>
      <c r="R637" s="47"/>
      <c r="S637" s="36">
        <v>0</v>
      </c>
      <c r="T637" s="35"/>
      <c r="U637" s="34"/>
      <c r="V637" s="82">
        <v>0</v>
      </c>
      <c r="W637" s="55" t="s">
        <v>2689</v>
      </c>
      <c r="X637" s="55" t="s">
        <v>1897</v>
      </c>
      <c r="Y637" s="157">
        <v>0</v>
      </c>
      <c r="Z637" s="57">
        <v>948.6069133260753</v>
      </c>
      <c r="AA637" s="55" t="s">
        <v>8757</v>
      </c>
      <c r="AB637" s="55">
        <v>59</v>
      </c>
      <c r="AC637" s="55" t="s">
        <v>364</v>
      </c>
      <c r="AD637" s="89" t="s">
        <v>2603</v>
      </c>
      <c r="AE637" s="243">
        <v>16960</v>
      </c>
      <c r="AF637" s="157" t="s">
        <v>3901</v>
      </c>
      <c r="AG637" s="89" t="s">
        <v>7176</v>
      </c>
      <c r="AH637" s="58" t="s">
        <v>7177</v>
      </c>
      <c r="AI637" s="58" t="s">
        <v>7178</v>
      </c>
      <c r="AJ637" s="59" t="s">
        <v>344</v>
      </c>
      <c r="AK637" s="56">
        <v>25.9711675</v>
      </c>
      <c r="AL637" s="56">
        <v>-81.756297777777775</v>
      </c>
      <c r="AM637" s="60">
        <v>947.86409999985312</v>
      </c>
      <c r="AN637" s="60">
        <v>37.532971391731529</v>
      </c>
      <c r="AO637" s="60">
        <v>948.6069133260753</v>
      </c>
    </row>
    <row r="638" spans="1:41" s="290" customFormat="1" x14ac:dyDescent="0.2">
      <c r="A638" s="45" t="s">
        <v>70</v>
      </c>
      <c r="B638" s="42" t="s">
        <v>311</v>
      </c>
      <c r="C638" s="48"/>
      <c r="D638" s="35" t="s">
        <v>425</v>
      </c>
      <c r="E638" s="34">
        <v>43903</v>
      </c>
      <c r="F638" s="347" t="s">
        <v>2479</v>
      </c>
      <c r="G638" s="347" t="s">
        <v>198</v>
      </c>
      <c r="H638" s="344">
        <v>25.973766666666666</v>
      </c>
      <c r="I638" s="344">
        <v>-81.75618333333334</v>
      </c>
      <c r="J638" s="56" t="s">
        <v>7204</v>
      </c>
      <c r="K638" s="56" t="s">
        <v>8755</v>
      </c>
      <c r="L638" s="49" t="s">
        <v>2480</v>
      </c>
      <c r="M638" s="117" t="s">
        <v>2833</v>
      </c>
      <c r="N638" s="35" t="s">
        <v>364</v>
      </c>
      <c r="O638" s="203" t="s">
        <v>1969</v>
      </c>
      <c r="P638" s="216" t="s">
        <v>1969</v>
      </c>
      <c r="Q638" s="443">
        <v>0</v>
      </c>
      <c r="R638" s="47"/>
      <c r="S638" s="36">
        <v>0</v>
      </c>
      <c r="T638" s="35"/>
      <c r="U638" s="34"/>
      <c r="V638" s="82">
        <v>0</v>
      </c>
      <c r="W638" s="55" t="s">
        <v>2689</v>
      </c>
      <c r="X638" s="55" t="s">
        <v>1897</v>
      </c>
      <c r="Y638" s="157">
        <v>0</v>
      </c>
      <c r="Z638" s="57">
        <v>948.6069133260753</v>
      </c>
      <c r="AA638" s="55" t="s">
        <v>8757</v>
      </c>
      <c r="AB638" s="55">
        <v>59</v>
      </c>
      <c r="AC638" s="55" t="s">
        <v>364</v>
      </c>
      <c r="AD638" s="89" t="s">
        <v>2603</v>
      </c>
      <c r="AE638" s="243">
        <v>16960</v>
      </c>
      <c r="AF638" s="157" t="s">
        <v>3901</v>
      </c>
      <c r="AG638" s="89" t="s">
        <v>7176</v>
      </c>
      <c r="AH638" s="58" t="s">
        <v>7177</v>
      </c>
      <c r="AI638" s="58" t="s">
        <v>7178</v>
      </c>
      <c r="AJ638" s="59" t="s">
        <v>344</v>
      </c>
      <c r="AK638" s="56">
        <v>25.9711675</v>
      </c>
      <c r="AL638" s="56">
        <v>-81.756297777777775</v>
      </c>
      <c r="AM638" s="60">
        <v>947.86409999985312</v>
      </c>
      <c r="AN638" s="60">
        <v>37.532971391731529</v>
      </c>
      <c r="AO638" s="60">
        <v>948.6069133260753</v>
      </c>
    </row>
    <row r="639" spans="1:41" s="290" customFormat="1" x14ac:dyDescent="0.2">
      <c r="A639" s="45" t="s">
        <v>70</v>
      </c>
      <c r="B639" s="42" t="s">
        <v>311</v>
      </c>
      <c r="C639" s="48"/>
      <c r="D639" s="35" t="s">
        <v>2844</v>
      </c>
      <c r="E639" s="34">
        <v>44249</v>
      </c>
      <c r="F639" s="347" t="s">
        <v>2479</v>
      </c>
      <c r="G639" s="347" t="s">
        <v>198</v>
      </c>
      <c r="H639" s="344">
        <v>25.973766666666666</v>
      </c>
      <c r="I639" s="344">
        <v>-81.75618333333334</v>
      </c>
      <c r="J639" s="56" t="s">
        <v>7204</v>
      </c>
      <c r="K639" s="56" t="s">
        <v>8755</v>
      </c>
      <c r="L639" s="49" t="s">
        <v>2480</v>
      </c>
      <c r="M639" s="117" t="s">
        <v>2833</v>
      </c>
      <c r="N639" s="35" t="s">
        <v>364</v>
      </c>
      <c r="O639" s="240" t="s">
        <v>3539</v>
      </c>
      <c r="P639" s="216" t="s">
        <v>1969</v>
      </c>
      <c r="Q639" s="443">
        <v>0</v>
      </c>
      <c r="R639" s="47"/>
      <c r="S639" s="36">
        <v>0</v>
      </c>
      <c r="T639" s="35"/>
      <c r="U639" s="34"/>
      <c r="V639" s="82">
        <v>0</v>
      </c>
      <c r="W639" s="55" t="s">
        <v>2689</v>
      </c>
      <c r="X639" s="55" t="s">
        <v>1897</v>
      </c>
      <c r="Y639" s="157">
        <v>0</v>
      </c>
      <c r="Z639" s="57">
        <v>948.6069133260753</v>
      </c>
      <c r="AA639" s="55" t="s">
        <v>8757</v>
      </c>
      <c r="AB639" s="55">
        <v>59</v>
      </c>
      <c r="AC639" s="55" t="s">
        <v>364</v>
      </c>
      <c r="AD639" s="89" t="s">
        <v>2603</v>
      </c>
      <c r="AE639" s="243">
        <v>16960</v>
      </c>
      <c r="AF639" s="157" t="s">
        <v>3901</v>
      </c>
      <c r="AG639" s="89" t="s">
        <v>7176</v>
      </c>
      <c r="AH639" s="58" t="s">
        <v>7177</v>
      </c>
      <c r="AI639" s="58" t="s">
        <v>7178</v>
      </c>
      <c r="AJ639" s="59" t="s">
        <v>344</v>
      </c>
      <c r="AK639" s="56">
        <v>25.9711675</v>
      </c>
      <c r="AL639" s="56">
        <v>-81.756297777777775</v>
      </c>
      <c r="AM639" s="60">
        <v>947.86409999985312</v>
      </c>
      <c r="AN639" s="60">
        <v>37.532971391731529</v>
      </c>
      <c r="AO639" s="60">
        <v>948.6069133260753</v>
      </c>
    </row>
    <row r="640" spans="1:41" s="290" customFormat="1" x14ac:dyDescent="0.2">
      <c r="A640" s="45" t="s">
        <v>70</v>
      </c>
      <c r="B640" s="42" t="s">
        <v>311</v>
      </c>
      <c r="C640" s="48"/>
      <c r="D640" s="35" t="s">
        <v>4514</v>
      </c>
      <c r="E640" s="34">
        <v>44640</v>
      </c>
      <c r="F640" s="347" t="s">
        <v>2479</v>
      </c>
      <c r="G640" s="347" t="s">
        <v>198</v>
      </c>
      <c r="H640" s="344">
        <v>25.973766666666666</v>
      </c>
      <c r="I640" s="344">
        <v>-81.75618333333334</v>
      </c>
      <c r="J640" s="56" t="s">
        <v>7204</v>
      </c>
      <c r="K640" s="56" t="s">
        <v>8755</v>
      </c>
      <c r="L640" s="49" t="s">
        <v>2480</v>
      </c>
      <c r="M640" s="117" t="s">
        <v>2833</v>
      </c>
      <c r="N640" s="35" t="s">
        <v>364</v>
      </c>
      <c r="O640" s="240" t="s">
        <v>4472</v>
      </c>
      <c r="P640" s="216" t="s">
        <v>1969</v>
      </c>
      <c r="Q640" s="443">
        <v>0</v>
      </c>
      <c r="R640" s="47"/>
      <c r="S640" s="36">
        <v>0</v>
      </c>
      <c r="T640" s="35"/>
      <c r="U640" s="34"/>
      <c r="V640" s="82">
        <v>0</v>
      </c>
      <c r="W640" s="55" t="s">
        <v>2689</v>
      </c>
      <c r="X640" s="55" t="s">
        <v>1897</v>
      </c>
      <c r="Y640" s="157">
        <v>0</v>
      </c>
      <c r="Z640" s="57">
        <v>948.6069133260753</v>
      </c>
      <c r="AA640" s="55" t="s">
        <v>8757</v>
      </c>
      <c r="AB640" s="55">
        <v>59</v>
      </c>
      <c r="AC640" s="55" t="s">
        <v>364</v>
      </c>
      <c r="AD640" s="89" t="s">
        <v>2603</v>
      </c>
      <c r="AE640" s="243">
        <v>16960</v>
      </c>
      <c r="AF640" s="157" t="s">
        <v>3901</v>
      </c>
      <c r="AG640" s="89" t="s">
        <v>7176</v>
      </c>
      <c r="AH640" s="58" t="s">
        <v>7177</v>
      </c>
      <c r="AI640" s="58" t="s">
        <v>7178</v>
      </c>
      <c r="AJ640" s="59" t="s">
        <v>344</v>
      </c>
      <c r="AK640" s="56">
        <v>25.9711675</v>
      </c>
      <c r="AL640" s="56">
        <v>-81.756297777777775</v>
      </c>
      <c r="AM640" s="60">
        <v>947.86409999985312</v>
      </c>
      <c r="AN640" s="60">
        <v>37.532971391731529</v>
      </c>
      <c r="AO640" s="60">
        <v>948.6069133260753</v>
      </c>
    </row>
    <row r="641" spans="1:41" s="290" customFormat="1" x14ac:dyDescent="0.2">
      <c r="A641" s="45" t="s">
        <v>70</v>
      </c>
      <c r="B641" s="42" t="s">
        <v>311</v>
      </c>
      <c r="C641" s="48"/>
      <c r="D641" s="35" t="s">
        <v>2844</v>
      </c>
      <c r="E641" s="34">
        <v>44640</v>
      </c>
      <c r="F641" s="347" t="s">
        <v>2479</v>
      </c>
      <c r="G641" s="347" t="s">
        <v>198</v>
      </c>
      <c r="H641" s="344">
        <v>25.973766666666666</v>
      </c>
      <c r="I641" s="344">
        <v>-81.75618333333334</v>
      </c>
      <c r="J641" s="56" t="s">
        <v>7204</v>
      </c>
      <c r="K641" s="56" t="s">
        <v>8755</v>
      </c>
      <c r="L641" s="49" t="s">
        <v>2480</v>
      </c>
      <c r="M641" s="117" t="s">
        <v>2833</v>
      </c>
      <c r="N641" s="35" t="s">
        <v>364</v>
      </c>
      <c r="O641" s="240" t="s">
        <v>3539</v>
      </c>
      <c r="P641" s="216" t="s">
        <v>1969</v>
      </c>
      <c r="Q641" s="443">
        <v>0</v>
      </c>
      <c r="R641" s="47"/>
      <c r="S641" s="36">
        <v>0</v>
      </c>
      <c r="T641" s="35"/>
      <c r="U641" s="34"/>
      <c r="V641" s="82">
        <v>0</v>
      </c>
      <c r="W641" s="55" t="s">
        <v>2689</v>
      </c>
      <c r="X641" s="55" t="s">
        <v>1897</v>
      </c>
      <c r="Y641" s="157">
        <v>0</v>
      </c>
      <c r="Z641" s="57">
        <v>948.6069133260753</v>
      </c>
      <c r="AA641" s="55" t="s">
        <v>8757</v>
      </c>
      <c r="AB641" s="55">
        <v>59</v>
      </c>
      <c r="AC641" s="55" t="s">
        <v>364</v>
      </c>
      <c r="AD641" s="89" t="s">
        <v>2603</v>
      </c>
      <c r="AE641" s="243">
        <v>16960</v>
      </c>
      <c r="AF641" s="157" t="s">
        <v>3901</v>
      </c>
      <c r="AG641" s="89" t="s">
        <v>7176</v>
      </c>
      <c r="AH641" s="58" t="s">
        <v>7177</v>
      </c>
      <c r="AI641" s="58" t="s">
        <v>7178</v>
      </c>
      <c r="AJ641" s="59" t="s">
        <v>344</v>
      </c>
      <c r="AK641" s="56">
        <v>25.9711675</v>
      </c>
      <c r="AL641" s="56">
        <v>-81.756297777777775</v>
      </c>
      <c r="AM641" s="60">
        <v>947.86409999985312</v>
      </c>
      <c r="AN641" s="60">
        <v>37.532971391731529</v>
      </c>
      <c r="AO641" s="60">
        <v>948.6069133260753</v>
      </c>
    </row>
    <row r="642" spans="1:41" s="290" customFormat="1" x14ac:dyDescent="0.2">
      <c r="A642" s="45" t="s">
        <v>70</v>
      </c>
      <c r="B642" s="42" t="s">
        <v>311</v>
      </c>
      <c r="C642" s="48"/>
      <c r="D642" s="35" t="s">
        <v>4327</v>
      </c>
      <c r="E642" s="34">
        <v>44981</v>
      </c>
      <c r="F642" s="347" t="s">
        <v>4886</v>
      </c>
      <c r="G642" s="347" t="s">
        <v>198</v>
      </c>
      <c r="H642" s="344">
        <v>25.973800000000001</v>
      </c>
      <c r="I642" s="344">
        <v>-81.75618333333334</v>
      </c>
      <c r="J642" s="56" t="s">
        <v>8758</v>
      </c>
      <c r="K642" s="56" t="s">
        <v>8755</v>
      </c>
      <c r="L642" s="49" t="s">
        <v>2480</v>
      </c>
      <c r="M642" s="117" t="s">
        <v>2833</v>
      </c>
      <c r="N642" s="35" t="s">
        <v>364</v>
      </c>
      <c r="O642" s="240" t="s">
        <v>4887</v>
      </c>
      <c r="P642" s="216" t="s">
        <v>1969</v>
      </c>
      <c r="Q642" s="443">
        <v>0</v>
      </c>
      <c r="R642" s="47"/>
      <c r="S642" s="36">
        <v>0</v>
      </c>
      <c r="T642" s="35"/>
      <c r="U642" s="34"/>
      <c r="V642" s="82">
        <v>0</v>
      </c>
      <c r="W642" s="55" t="s">
        <v>2689</v>
      </c>
      <c r="X642" s="55" t="s">
        <v>1897</v>
      </c>
      <c r="Y642" s="157">
        <v>0</v>
      </c>
      <c r="Z642" s="57">
        <v>960.75351487569139</v>
      </c>
      <c r="AA642" s="55" t="s">
        <v>8759</v>
      </c>
      <c r="AB642" s="55">
        <v>59</v>
      </c>
      <c r="AC642" s="55" t="s">
        <v>364</v>
      </c>
      <c r="AD642" s="89" t="s">
        <v>2603</v>
      </c>
      <c r="AE642" s="243">
        <v>16960</v>
      </c>
      <c r="AF642" s="157" t="s">
        <v>3901</v>
      </c>
      <c r="AG642" s="89" t="s">
        <v>7176</v>
      </c>
      <c r="AH642" s="58" t="s">
        <v>7177</v>
      </c>
      <c r="AI642" s="58" t="s">
        <v>7178</v>
      </c>
      <c r="AJ642" s="59" t="s">
        <v>344</v>
      </c>
      <c r="AK642" s="56">
        <v>25.9711675</v>
      </c>
      <c r="AL642" s="56">
        <v>-81.756297777777775</v>
      </c>
      <c r="AM642" s="60">
        <v>960.02010000025666</v>
      </c>
      <c r="AN642" s="60">
        <v>37.532971391731529</v>
      </c>
      <c r="AO642" s="60">
        <v>960.75351487569139</v>
      </c>
    </row>
    <row r="643" spans="1:41" s="290" customFormat="1" x14ac:dyDescent="0.2">
      <c r="A643" s="45" t="s">
        <v>70</v>
      </c>
      <c r="B643" s="42" t="s">
        <v>311</v>
      </c>
      <c r="C643" s="48"/>
      <c r="D643" s="35" t="s">
        <v>4327</v>
      </c>
      <c r="E643" s="34">
        <v>45350</v>
      </c>
      <c r="F643" s="347" t="s">
        <v>4905</v>
      </c>
      <c r="G643" s="347" t="s">
        <v>196</v>
      </c>
      <c r="H643" s="344">
        <v>25.971183333333332</v>
      </c>
      <c r="I643" s="344">
        <v>-81.75633333333333</v>
      </c>
      <c r="J643" s="56" t="s">
        <v>7174</v>
      </c>
      <c r="K643" s="56" t="s">
        <v>7175</v>
      </c>
      <c r="L643" s="49" t="s">
        <v>5633</v>
      </c>
      <c r="M643" s="117" t="s">
        <v>2833</v>
      </c>
      <c r="N643" s="35" t="s">
        <v>364</v>
      </c>
      <c r="O643" s="240" t="s">
        <v>5635</v>
      </c>
      <c r="P643" s="216" t="s">
        <v>1969</v>
      </c>
      <c r="Q643" s="443">
        <v>0</v>
      </c>
      <c r="R643" s="47"/>
      <c r="S643" s="36">
        <v>0</v>
      </c>
      <c r="T643" s="35"/>
      <c r="U643" s="34"/>
      <c r="V643" s="82">
        <v>0</v>
      </c>
      <c r="W643" s="55" t="s">
        <v>2689</v>
      </c>
      <c r="X643" s="55" t="s">
        <v>1897</v>
      </c>
      <c r="Y643" s="157">
        <v>0</v>
      </c>
      <c r="Z643" s="57" t="s">
        <v>1746</v>
      </c>
      <c r="AA643" s="55" t="s">
        <v>6987</v>
      </c>
      <c r="AB643" s="55">
        <v>59</v>
      </c>
      <c r="AC643" s="55" t="s">
        <v>364</v>
      </c>
      <c r="AD643" s="89" t="s">
        <v>2603</v>
      </c>
      <c r="AE643" s="243">
        <v>16960</v>
      </c>
      <c r="AF643" s="157" t="s">
        <v>3901</v>
      </c>
      <c r="AG643" s="89" t="s">
        <v>7176</v>
      </c>
      <c r="AH643" s="58" t="s">
        <v>7177</v>
      </c>
      <c r="AI643" s="58" t="s">
        <v>7178</v>
      </c>
      <c r="AJ643" s="59" t="s">
        <v>344</v>
      </c>
      <c r="AK643" s="56">
        <v>25.9711675</v>
      </c>
      <c r="AL643" s="56">
        <v>-81.756297777777775</v>
      </c>
      <c r="AM643" s="60">
        <v>5.7740999996734388</v>
      </c>
      <c r="AN643" s="60">
        <v>-11.66072897711264</v>
      </c>
      <c r="AO643" s="60">
        <v>13.012026401906169</v>
      </c>
    </row>
    <row r="644" spans="1:41" s="290" customFormat="1" x14ac:dyDescent="0.2">
      <c r="A644" s="45" t="s">
        <v>70</v>
      </c>
      <c r="B644" s="42" t="s">
        <v>311</v>
      </c>
      <c r="C644" s="48"/>
      <c r="D644" s="35" t="s">
        <v>5508</v>
      </c>
      <c r="E644" s="34">
        <v>45730</v>
      </c>
      <c r="F644" s="347" t="s">
        <v>4905</v>
      </c>
      <c r="G644" s="347" t="s">
        <v>196</v>
      </c>
      <c r="H644" s="344">
        <v>25.971183333333332</v>
      </c>
      <c r="I644" s="344">
        <v>-81.75633333333333</v>
      </c>
      <c r="J644" s="56" t="s">
        <v>7174</v>
      </c>
      <c r="K644" s="56" t="s">
        <v>7175</v>
      </c>
      <c r="L644" s="49" t="s">
        <v>6105</v>
      </c>
      <c r="M644" s="117"/>
      <c r="N644" s="35" t="s">
        <v>448</v>
      </c>
      <c r="O644" s="240" t="s">
        <v>6187</v>
      </c>
      <c r="P644" s="216" t="s">
        <v>6188</v>
      </c>
      <c r="Q644" s="443">
        <v>0</v>
      </c>
      <c r="R644" s="47"/>
      <c r="S644" s="36">
        <v>0</v>
      </c>
      <c r="T644" s="35" t="s">
        <v>3310</v>
      </c>
      <c r="U644" s="34">
        <v>45730</v>
      </c>
      <c r="V644" s="82" t="s">
        <v>1969</v>
      </c>
      <c r="W644" s="55" t="s">
        <v>2689</v>
      </c>
      <c r="X644" s="55" t="s">
        <v>1897</v>
      </c>
      <c r="Y644" s="157" t="s">
        <v>448</v>
      </c>
      <c r="Z644" s="57" t="s">
        <v>1746</v>
      </c>
      <c r="AA644" s="55" t="s">
        <v>6972</v>
      </c>
      <c r="AB644" s="55">
        <v>59</v>
      </c>
      <c r="AC644" s="55" t="s">
        <v>364</v>
      </c>
      <c r="AD644" s="89" t="s">
        <v>2603</v>
      </c>
      <c r="AE644" s="243">
        <v>16960</v>
      </c>
      <c r="AF644" s="157" t="s">
        <v>3901</v>
      </c>
      <c r="AG644" s="89" t="s">
        <v>7176</v>
      </c>
      <c r="AH644" s="58" t="s">
        <v>7177</v>
      </c>
      <c r="AI644" s="58" t="s">
        <v>7178</v>
      </c>
      <c r="AJ644" s="59" t="s">
        <v>344</v>
      </c>
      <c r="AK644" s="56">
        <v>25.9711675</v>
      </c>
      <c r="AL644" s="56">
        <v>-81.756297777777775</v>
      </c>
      <c r="AM644" s="60">
        <v>5.7740999996734388</v>
      </c>
      <c r="AN644" s="60">
        <v>-11.66072897711264</v>
      </c>
      <c r="AO644" s="60">
        <v>13.012026401906169</v>
      </c>
    </row>
    <row r="645" spans="1:41" s="290" customFormat="1" x14ac:dyDescent="0.2">
      <c r="A645" s="45" t="s">
        <v>70</v>
      </c>
      <c r="B645" s="42" t="s">
        <v>311</v>
      </c>
      <c r="C645" s="48" t="s">
        <v>473</v>
      </c>
      <c r="D645" s="35" t="s">
        <v>5508</v>
      </c>
      <c r="E645" s="34">
        <v>46094</v>
      </c>
      <c r="F645" s="347" t="s">
        <v>4905</v>
      </c>
      <c r="G645" s="347" t="s">
        <v>196</v>
      </c>
      <c r="H645" s="344">
        <v>25.971183333333332</v>
      </c>
      <c r="I645" s="344">
        <v>-81.75633333333333</v>
      </c>
      <c r="J645" s="56" t="s">
        <v>7174</v>
      </c>
      <c r="K645" s="56" t="s">
        <v>7175</v>
      </c>
      <c r="L645" s="49" t="s">
        <v>6837</v>
      </c>
      <c r="M645" s="117"/>
      <c r="N645" s="35" t="s">
        <v>387</v>
      </c>
      <c r="O645" s="240" t="s">
        <v>6836</v>
      </c>
      <c r="P645" s="216" t="s">
        <v>6005</v>
      </c>
      <c r="Q645" s="443">
        <v>0</v>
      </c>
      <c r="R645" s="47"/>
      <c r="S645" s="36">
        <v>0</v>
      </c>
      <c r="T645" s="35" t="s">
        <v>3310</v>
      </c>
      <c r="U645" s="34">
        <v>45730</v>
      </c>
      <c r="V645" s="82">
        <v>0</v>
      </c>
      <c r="W645" s="55" t="s">
        <v>2689</v>
      </c>
      <c r="X645" s="55" t="s">
        <v>1897</v>
      </c>
      <c r="Y645" s="157" t="s">
        <v>387</v>
      </c>
      <c r="Z645" s="57" t="s">
        <v>1746</v>
      </c>
      <c r="AA645" s="55" t="s">
        <v>6982</v>
      </c>
      <c r="AB645" s="55">
        <v>59</v>
      </c>
      <c r="AC645" s="55" t="s">
        <v>364</v>
      </c>
      <c r="AD645" s="89" t="s">
        <v>2603</v>
      </c>
      <c r="AE645" s="243">
        <v>16960</v>
      </c>
      <c r="AF645" s="157" t="s">
        <v>3901</v>
      </c>
      <c r="AG645" s="89" t="s">
        <v>7176</v>
      </c>
      <c r="AH645" s="58" t="s">
        <v>7177</v>
      </c>
      <c r="AI645" s="58" t="s">
        <v>7178</v>
      </c>
      <c r="AJ645" s="59" t="s">
        <v>344</v>
      </c>
      <c r="AK645" s="56">
        <v>25.9711675</v>
      </c>
      <c r="AL645" s="56">
        <v>-81.756297777777775</v>
      </c>
      <c r="AM645" s="60">
        <v>5.7740999996734388</v>
      </c>
      <c r="AN645" s="60">
        <v>-11.66072897711264</v>
      </c>
      <c r="AO645" s="60">
        <v>13.012026401906169</v>
      </c>
    </row>
    <row r="646" spans="1:41" s="290" customFormat="1" x14ac:dyDescent="0.2">
      <c r="A646" s="45" t="s">
        <v>71</v>
      </c>
      <c r="B646" s="42" t="s">
        <v>103</v>
      </c>
      <c r="C646" s="46"/>
      <c r="D646" s="35" t="s">
        <v>1119</v>
      </c>
      <c r="E646" s="34">
        <v>38869</v>
      </c>
      <c r="F646" s="347" t="s">
        <v>199</v>
      </c>
      <c r="G646" s="347" t="s">
        <v>200</v>
      </c>
      <c r="H646" s="344">
        <v>25.974916666666665</v>
      </c>
      <c r="I646" s="344">
        <v>-81.750533333333337</v>
      </c>
      <c r="J646" s="56" t="s">
        <v>8760</v>
      </c>
      <c r="K646" s="56" t="s">
        <v>8761</v>
      </c>
      <c r="L646" s="49" t="s">
        <v>1746</v>
      </c>
      <c r="M646" s="117"/>
      <c r="N646" s="35" t="s">
        <v>364</v>
      </c>
      <c r="O646" s="203" t="s">
        <v>1969</v>
      </c>
      <c r="P646" s="216" t="s">
        <v>1969</v>
      </c>
      <c r="Q646" s="443">
        <v>0</v>
      </c>
      <c r="R646" s="47"/>
      <c r="S646" s="36">
        <v>0</v>
      </c>
      <c r="T646" s="35"/>
      <c r="U646" s="34"/>
      <c r="V646" s="82">
        <v>0</v>
      </c>
      <c r="W646" s="55" t="s">
        <v>2689</v>
      </c>
      <c r="X646" s="55" t="s">
        <v>1897</v>
      </c>
      <c r="Y646" s="157">
        <v>0</v>
      </c>
      <c r="Z646" s="57">
        <v>506.86799110332004</v>
      </c>
      <c r="AA646" s="55" t="s">
        <v>8762</v>
      </c>
      <c r="AB646" s="55">
        <v>60</v>
      </c>
      <c r="AC646" s="55" t="s">
        <v>364</v>
      </c>
      <c r="AD646" s="89" t="s">
        <v>2603</v>
      </c>
      <c r="AE646" s="243">
        <v>16965</v>
      </c>
      <c r="AF646" s="157" t="s">
        <v>3901</v>
      </c>
      <c r="AG646" s="89" t="s">
        <v>7181</v>
      </c>
      <c r="AH646" s="58" t="s">
        <v>5636</v>
      </c>
      <c r="AI646" s="58" t="s">
        <v>7182</v>
      </c>
      <c r="AJ646" s="59" t="s">
        <v>345</v>
      </c>
      <c r="AK646" s="56">
        <v>25.973565000000001</v>
      </c>
      <c r="AL646" s="56">
        <v>-81.750893333333337</v>
      </c>
      <c r="AM646" s="60">
        <v>492.92579999926147</v>
      </c>
      <c r="AN646" s="60">
        <v>118.06488089268291</v>
      </c>
      <c r="AO646" s="60">
        <v>506.86799110332004</v>
      </c>
    </row>
    <row r="647" spans="1:41" s="290" customFormat="1" x14ac:dyDescent="0.2">
      <c r="A647" s="45" t="s">
        <v>71</v>
      </c>
      <c r="B647" s="42" t="s">
        <v>103</v>
      </c>
      <c r="C647" s="46"/>
      <c r="D647" s="35" t="s">
        <v>425</v>
      </c>
      <c r="E647" s="34">
        <v>42471</v>
      </c>
      <c r="F647" s="347" t="s">
        <v>199</v>
      </c>
      <c r="G647" s="347" t="s">
        <v>411</v>
      </c>
      <c r="H647" s="344">
        <v>25.974916666666665</v>
      </c>
      <c r="I647" s="344">
        <v>-81.750483333333335</v>
      </c>
      <c r="J647" s="56" t="s">
        <v>8760</v>
      </c>
      <c r="K647" s="56" t="s">
        <v>8763</v>
      </c>
      <c r="L647" s="49" t="s">
        <v>1775</v>
      </c>
      <c r="M647" s="120"/>
      <c r="N647" s="35" t="s">
        <v>364</v>
      </c>
      <c r="O647" s="203"/>
      <c r="P647" s="216">
        <v>0</v>
      </c>
      <c r="Q647" s="443">
        <v>0</v>
      </c>
      <c r="R647" s="47"/>
      <c r="S647" s="36">
        <v>0</v>
      </c>
      <c r="T647" s="35"/>
      <c r="U647" s="34"/>
      <c r="V647" s="82">
        <v>0</v>
      </c>
      <c r="W647" s="55" t="s">
        <v>2689</v>
      </c>
      <c r="X647" s="55" t="s">
        <v>1897</v>
      </c>
      <c r="Y647" s="157">
        <v>0</v>
      </c>
      <c r="Z647" s="57">
        <v>510.9364772491657</v>
      </c>
      <c r="AA647" s="55" t="s">
        <v>8764</v>
      </c>
      <c r="AB647" s="55">
        <v>60</v>
      </c>
      <c r="AC647" s="55" t="s">
        <v>364</v>
      </c>
      <c r="AD647" s="89" t="s">
        <v>2603</v>
      </c>
      <c r="AE647" s="243">
        <v>16965</v>
      </c>
      <c r="AF647" s="157" t="s">
        <v>3901</v>
      </c>
      <c r="AG647" s="89" t="s">
        <v>7181</v>
      </c>
      <c r="AH647" s="58" t="s">
        <v>5636</v>
      </c>
      <c r="AI647" s="58" t="s">
        <v>7182</v>
      </c>
      <c r="AJ647" s="59" t="s">
        <v>345</v>
      </c>
      <c r="AK647" s="56">
        <v>25.973565000000001</v>
      </c>
      <c r="AL647" s="56">
        <v>-81.750893333333337</v>
      </c>
      <c r="AM647" s="60">
        <v>492.92579999926147</v>
      </c>
      <c r="AN647" s="60">
        <v>134.46278101718448</v>
      </c>
      <c r="AO647" s="60">
        <v>510.9364772491657</v>
      </c>
    </row>
    <row r="648" spans="1:41" s="290" customFormat="1" x14ac:dyDescent="0.2">
      <c r="A648" s="45" t="s">
        <v>71</v>
      </c>
      <c r="B648" s="42" t="s">
        <v>103</v>
      </c>
      <c r="C648" s="46"/>
      <c r="D648" s="35" t="s">
        <v>424</v>
      </c>
      <c r="E648" s="34">
        <v>43500</v>
      </c>
      <c r="F648" s="347" t="s">
        <v>199</v>
      </c>
      <c r="G648" s="347" t="s">
        <v>411</v>
      </c>
      <c r="H648" s="344">
        <v>25.974916666666665</v>
      </c>
      <c r="I648" s="344">
        <v>-81.750483333333335</v>
      </c>
      <c r="J648" s="56" t="s">
        <v>8760</v>
      </c>
      <c r="K648" s="56" t="s">
        <v>8763</v>
      </c>
      <c r="L648" s="49" t="s">
        <v>2481</v>
      </c>
      <c r="M648" s="117" t="s">
        <v>2834</v>
      </c>
      <c r="N648" s="35" t="s">
        <v>364</v>
      </c>
      <c r="O648" s="203" t="s">
        <v>1969</v>
      </c>
      <c r="P648" s="216" t="s">
        <v>1969</v>
      </c>
      <c r="Q648" s="443">
        <v>0</v>
      </c>
      <c r="R648" s="47"/>
      <c r="S648" s="36">
        <v>0</v>
      </c>
      <c r="T648" s="35"/>
      <c r="U648" s="34"/>
      <c r="V648" s="82">
        <v>0</v>
      </c>
      <c r="W648" s="55" t="s">
        <v>2689</v>
      </c>
      <c r="X648" s="55" t="s">
        <v>1897</v>
      </c>
      <c r="Y648" s="157">
        <v>0</v>
      </c>
      <c r="Z648" s="57">
        <v>510.9364772491657</v>
      </c>
      <c r="AA648" s="55" t="s">
        <v>8764</v>
      </c>
      <c r="AB648" s="55">
        <v>60</v>
      </c>
      <c r="AC648" s="55" t="s">
        <v>364</v>
      </c>
      <c r="AD648" s="89" t="s">
        <v>2603</v>
      </c>
      <c r="AE648" s="243">
        <v>16965</v>
      </c>
      <c r="AF648" s="157" t="s">
        <v>3901</v>
      </c>
      <c r="AG648" s="89" t="s">
        <v>7181</v>
      </c>
      <c r="AH648" s="58" t="s">
        <v>5636</v>
      </c>
      <c r="AI648" s="58" t="s">
        <v>7182</v>
      </c>
      <c r="AJ648" s="59" t="s">
        <v>345</v>
      </c>
      <c r="AK648" s="56">
        <v>25.973565000000001</v>
      </c>
      <c r="AL648" s="56">
        <v>-81.750893333333337</v>
      </c>
      <c r="AM648" s="60">
        <v>492.92579999926147</v>
      </c>
      <c r="AN648" s="60">
        <v>134.46278101718448</v>
      </c>
      <c r="AO648" s="60">
        <v>510.9364772491657</v>
      </c>
    </row>
    <row r="649" spans="1:41" s="290" customFormat="1" x14ac:dyDescent="0.2">
      <c r="A649" s="45" t="s">
        <v>71</v>
      </c>
      <c r="B649" s="42" t="s">
        <v>103</v>
      </c>
      <c r="C649" s="46"/>
      <c r="D649" s="35" t="s">
        <v>424</v>
      </c>
      <c r="E649" s="34">
        <v>43903</v>
      </c>
      <c r="F649" s="347" t="s">
        <v>199</v>
      </c>
      <c r="G649" s="347" t="s">
        <v>2979</v>
      </c>
      <c r="H649" s="344">
        <v>25.974916666666665</v>
      </c>
      <c r="I649" s="344">
        <v>-81.750500000000002</v>
      </c>
      <c r="J649" s="56" t="s">
        <v>8760</v>
      </c>
      <c r="K649" s="56" t="s">
        <v>7188</v>
      </c>
      <c r="L649" s="49" t="s">
        <v>2481</v>
      </c>
      <c r="M649" s="117" t="s">
        <v>2834</v>
      </c>
      <c r="N649" s="35" t="s">
        <v>364</v>
      </c>
      <c r="O649" s="203" t="s">
        <v>1969</v>
      </c>
      <c r="P649" s="216" t="s">
        <v>1969</v>
      </c>
      <c r="Q649" s="443">
        <v>0</v>
      </c>
      <c r="R649" s="47"/>
      <c r="S649" s="36">
        <v>0</v>
      </c>
      <c r="T649" s="35"/>
      <c r="U649" s="34"/>
      <c r="V649" s="82">
        <v>0</v>
      </c>
      <c r="W649" s="55" t="s">
        <v>2689</v>
      </c>
      <c r="X649" s="55" t="s">
        <v>1897</v>
      </c>
      <c r="Y649" s="157">
        <v>0</v>
      </c>
      <c r="Z649" s="57">
        <v>509.52529123370022</v>
      </c>
      <c r="AA649" s="55" t="s">
        <v>8765</v>
      </c>
      <c r="AB649" s="55">
        <v>60</v>
      </c>
      <c r="AC649" s="55" t="s">
        <v>364</v>
      </c>
      <c r="AD649" s="89" t="s">
        <v>2603</v>
      </c>
      <c r="AE649" s="243">
        <v>16965</v>
      </c>
      <c r="AF649" s="157" t="s">
        <v>3901</v>
      </c>
      <c r="AG649" s="89" t="s">
        <v>7181</v>
      </c>
      <c r="AH649" s="58" t="s">
        <v>5636</v>
      </c>
      <c r="AI649" s="58" t="s">
        <v>7182</v>
      </c>
      <c r="AJ649" s="59" t="s">
        <v>345</v>
      </c>
      <c r="AK649" s="56">
        <v>25.973565000000001</v>
      </c>
      <c r="AL649" s="56">
        <v>-81.750893333333337</v>
      </c>
      <c r="AM649" s="60">
        <v>492.92579999926147</v>
      </c>
      <c r="AN649" s="60">
        <v>128.99681430901731</v>
      </c>
      <c r="AO649" s="60">
        <v>509.52529123370022</v>
      </c>
    </row>
    <row r="650" spans="1:41" s="290" customFormat="1" ht="63.75" x14ac:dyDescent="0.2">
      <c r="A650" s="45" t="s">
        <v>71</v>
      </c>
      <c r="B650" s="42" t="s">
        <v>103</v>
      </c>
      <c r="C650" s="46"/>
      <c r="D650" s="35" t="s">
        <v>2844</v>
      </c>
      <c r="E650" s="34">
        <v>44249</v>
      </c>
      <c r="F650" s="347" t="s">
        <v>199</v>
      </c>
      <c r="G650" s="347" t="s">
        <v>2979</v>
      </c>
      <c r="H650" s="344">
        <v>25.974916666666665</v>
      </c>
      <c r="I650" s="344">
        <v>-81.750500000000002</v>
      </c>
      <c r="J650" s="56" t="s">
        <v>8760</v>
      </c>
      <c r="K650" s="56" t="s">
        <v>7188</v>
      </c>
      <c r="L650" s="49" t="s">
        <v>3595</v>
      </c>
      <c r="M650" s="117" t="s">
        <v>2834</v>
      </c>
      <c r="N650" s="35" t="s">
        <v>2022</v>
      </c>
      <c r="O650" s="240" t="s">
        <v>3541</v>
      </c>
      <c r="P650" s="216" t="s">
        <v>1969</v>
      </c>
      <c r="Q650" s="443">
        <v>0</v>
      </c>
      <c r="R650" s="47"/>
      <c r="S650" s="36">
        <v>0</v>
      </c>
      <c r="T650" s="35"/>
      <c r="U650" s="34"/>
      <c r="V650" s="82" t="s">
        <v>1969</v>
      </c>
      <c r="W650" s="55" t="s">
        <v>2689</v>
      </c>
      <c r="X650" s="55" t="s">
        <v>1897</v>
      </c>
      <c r="Y650" s="157" t="s">
        <v>2022</v>
      </c>
      <c r="Z650" s="57">
        <v>509.52529123370022</v>
      </c>
      <c r="AA650" s="55" t="s">
        <v>8766</v>
      </c>
      <c r="AB650" s="55">
        <v>60</v>
      </c>
      <c r="AC650" s="55" t="s">
        <v>364</v>
      </c>
      <c r="AD650" s="89" t="s">
        <v>2603</v>
      </c>
      <c r="AE650" s="243">
        <v>16965</v>
      </c>
      <c r="AF650" s="157" t="s">
        <v>3901</v>
      </c>
      <c r="AG650" s="89" t="s">
        <v>7181</v>
      </c>
      <c r="AH650" s="58" t="s">
        <v>5636</v>
      </c>
      <c r="AI650" s="58" t="s">
        <v>7182</v>
      </c>
      <c r="AJ650" s="59" t="s">
        <v>345</v>
      </c>
      <c r="AK650" s="56">
        <v>25.973565000000001</v>
      </c>
      <c r="AL650" s="56">
        <v>-81.750893333333337</v>
      </c>
      <c r="AM650" s="60">
        <v>492.92579999926147</v>
      </c>
      <c r="AN650" s="60">
        <v>128.99681430901731</v>
      </c>
      <c r="AO650" s="60">
        <v>509.52529123370022</v>
      </c>
    </row>
    <row r="651" spans="1:41" s="290" customFormat="1" ht="38.25" x14ac:dyDescent="0.2">
      <c r="A651" s="45" t="s">
        <v>71</v>
      </c>
      <c r="B651" s="42" t="s">
        <v>103</v>
      </c>
      <c r="C651" s="46"/>
      <c r="D651" s="35" t="s">
        <v>424</v>
      </c>
      <c r="E651" s="34">
        <v>44513</v>
      </c>
      <c r="F651" s="347" t="s">
        <v>3891</v>
      </c>
      <c r="G651" s="347" t="s">
        <v>3890</v>
      </c>
      <c r="H651" s="344">
        <v>25.973716666666668</v>
      </c>
      <c r="I651" s="344">
        <v>-81.748733333333334</v>
      </c>
      <c r="J651" s="56" t="s">
        <v>8767</v>
      </c>
      <c r="K651" s="56" t="s">
        <v>8768</v>
      </c>
      <c r="L651" s="49" t="s">
        <v>3892</v>
      </c>
      <c r="M651" s="120"/>
      <c r="N651" s="35" t="s">
        <v>387</v>
      </c>
      <c r="O651" s="240" t="s">
        <v>3859</v>
      </c>
      <c r="P651" s="216">
        <v>0</v>
      </c>
      <c r="Q651" s="443">
        <v>0</v>
      </c>
      <c r="R651" s="47"/>
      <c r="S651" s="36">
        <v>0</v>
      </c>
      <c r="T651" s="35" t="s">
        <v>2011</v>
      </c>
      <c r="U651" s="34"/>
      <c r="V651" s="82">
        <v>0</v>
      </c>
      <c r="W651" s="55" t="s">
        <v>2689</v>
      </c>
      <c r="X651" s="55" t="s">
        <v>1897</v>
      </c>
      <c r="Y651" s="157" t="s">
        <v>387</v>
      </c>
      <c r="Z651" s="57">
        <v>710.54525090482002</v>
      </c>
      <c r="AA651" s="55" t="s">
        <v>8769</v>
      </c>
      <c r="AB651" s="55">
        <v>60</v>
      </c>
      <c r="AC651" s="55" t="s">
        <v>364</v>
      </c>
      <c r="AD651" s="89" t="s">
        <v>2603</v>
      </c>
      <c r="AE651" s="243">
        <v>16965</v>
      </c>
      <c r="AF651" s="157" t="s">
        <v>3901</v>
      </c>
      <c r="AG651" s="89" t="s">
        <v>7181</v>
      </c>
      <c r="AH651" s="58" t="s">
        <v>5636</v>
      </c>
      <c r="AI651" s="58" t="s">
        <v>7182</v>
      </c>
      <c r="AJ651" s="59" t="s">
        <v>345</v>
      </c>
      <c r="AK651" s="56">
        <v>25.973565000000001</v>
      </c>
      <c r="AL651" s="56">
        <v>-81.750893333333337</v>
      </c>
      <c r="AM651" s="60">
        <v>55.309800000281371</v>
      </c>
      <c r="AN651" s="60">
        <v>708.3892853560975</v>
      </c>
      <c r="AO651" s="60">
        <v>710.54525090482002</v>
      </c>
    </row>
    <row r="652" spans="1:41" s="290" customFormat="1" ht="38.25" x14ac:dyDescent="0.2">
      <c r="A652" s="45" t="s">
        <v>71</v>
      </c>
      <c r="B652" s="42" t="s">
        <v>103</v>
      </c>
      <c r="C652" s="46"/>
      <c r="D652" s="35" t="s">
        <v>425</v>
      </c>
      <c r="E652" s="34">
        <v>44640</v>
      </c>
      <c r="F652" s="347" t="s">
        <v>3891</v>
      </c>
      <c r="G652" s="347" t="s">
        <v>3890</v>
      </c>
      <c r="H652" s="344">
        <v>25.973716666666668</v>
      </c>
      <c r="I652" s="344">
        <v>-81.748733333333334</v>
      </c>
      <c r="J652" s="56" t="s">
        <v>8767</v>
      </c>
      <c r="K652" s="56" t="s">
        <v>8768</v>
      </c>
      <c r="L652" s="49" t="s">
        <v>3892</v>
      </c>
      <c r="M652" s="120"/>
      <c r="N652" s="35" t="s">
        <v>387</v>
      </c>
      <c r="O652" s="240" t="s">
        <v>3859</v>
      </c>
      <c r="P652" s="216">
        <v>0</v>
      </c>
      <c r="Q652" s="443">
        <v>0</v>
      </c>
      <c r="R652" s="47"/>
      <c r="S652" s="36">
        <v>0</v>
      </c>
      <c r="T652" s="35"/>
      <c r="U652" s="34"/>
      <c r="V652" s="82">
        <v>0</v>
      </c>
      <c r="W652" s="55" t="s">
        <v>2689</v>
      </c>
      <c r="X652" s="55" t="s">
        <v>1897</v>
      </c>
      <c r="Y652" s="157" t="s">
        <v>387</v>
      </c>
      <c r="Z652" s="57">
        <v>710.54525090482002</v>
      </c>
      <c r="AA652" s="55" t="s">
        <v>8769</v>
      </c>
      <c r="AB652" s="55">
        <v>60</v>
      </c>
      <c r="AC652" s="55" t="s">
        <v>364</v>
      </c>
      <c r="AD652" s="89" t="s">
        <v>2603</v>
      </c>
      <c r="AE652" s="243">
        <v>16965</v>
      </c>
      <c r="AF652" s="157" t="s">
        <v>3901</v>
      </c>
      <c r="AG652" s="89" t="s">
        <v>7181</v>
      </c>
      <c r="AH652" s="58" t="s">
        <v>5636</v>
      </c>
      <c r="AI652" s="58" t="s">
        <v>7182</v>
      </c>
      <c r="AJ652" s="59" t="s">
        <v>345</v>
      </c>
      <c r="AK652" s="56">
        <v>25.973565000000001</v>
      </c>
      <c r="AL652" s="56">
        <v>-81.750893333333337</v>
      </c>
      <c r="AM652" s="60">
        <v>55.309800000281371</v>
      </c>
      <c r="AN652" s="60">
        <v>708.3892853560975</v>
      </c>
      <c r="AO652" s="60">
        <v>710.54525090482002</v>
      </c>
    </row>
    <row r="653" spans="1:41" s="290" customFormat="1" ht="38.25" x14ac:dyDescent="0.2">
      <c r="A653" s="45" t="s">
        <v>71</v>
      </c>
      <c r="B653" s="42" t="s">
        <v>103</v>
      </c>
      <c r="C653" s="46"/>
      <c r="D653" s="35" t="s">
        <v>4888</v>
      </c>
      <c r="E653" s="34">
        <v>44981</v>
      </c>
      <c r="F653" s="347" t="s">
        <v>976</v>
      </c>
      <c r="G653" s="347" t="s">
        <v>4889</v>
      </c>
      <c r="H653" s="344">
        <v>25.973749999999999</v>
      </c>
      <c r="I653" s="344">
        <v>-81.748850000000004</v>
      </c>
      <c r="J653" s="56" t="s">
        <v>8770</v>
      </c>
      <c r="K653" s="56" t="s">
        <v>8771</v>
      </c>
      <c r="L653" s="49" t="s">
        <v>4899</v>
      </c>
      <c r="M653" s="120"/>
      <c r="N653" s="35" t="s">
        <v>364</v>
      </c>
      <c r="O653" s="240" t="s">
        <v>4890</v>
      </c>
      <c r="P653" s="216" t="s">
        <v>1969</v>
      </c>
      <c r="Q653" s="443">
        <v>0</v>
      </c>
      <c r="R653" s="47"/>
      <c r="S653" s="36">
        <v>0</v>
      </c>
      <c r="T653" s="35" t="s">
        <v>2011</v>
      </c>
      <c r="U653" s="34"/>
      <c r="V653" s="82">
        <v>0</v>
      </c>
      <c r="W653" s="55" t="s">
        <v>2689</v>
      </c>
      <c r="X653" s="55" t="s">
        <v>1897</v>
      </c>
      <c r="Y653" s="157">
        <v>0</v>
      </c>
      <c r="Z653" s="57">
        <v>673.51505186228917</v>
      </c>
      <c r="AA653" s="55" t="s">
        <v>7958</v>
      </c>
      <c r="AB653" s="55">
        <v>60</v>
      </c>
      <c r="AC653" s="55" t="s">
        <v>364</v>
      </c>
      <c r="AD653" s="89" t="s">
        <v>2603</v>
      </c>
      <c r="AE653" s="243">
        <v>16965</v>
      </c>
      <c r="AF653" s="157" t="s">
        <v>3901</v>
      </c>
      <c r="AG653" s="89" t="s">
        <v>7181</v>
      </c>
      <c r="AH653" s="58" t="s">
        <v>5636</v>
      </c>
      <c r="AI653" s="58" t="s">
        <v>7182</v>
      </c>
      <c r="AJ653" s="59" t="s">
        <v>345</v>
      </c>
      <c r="AK653" s="56">
        <v>25.973565000000001</v>
      </c>
      <c r="AL653" s="56">
        <v>-81.750893333333337</v>
      </c>
      <c r="AM653" s="60">
        <v>67.465799999389304</v>
      </c>
      <c r="AN653" s="60">
        <v>670.12751839892712</v>
      </c>
      <c r="AO653" s="60">
        <v>673.51505186228917</v>
      </c>
    </row>
    <row r="654" spans="1:41" s="290" customFormat="1" x14ac:dyDescent="0.2">
      <c r="A654" s="45" t="s">
        <v>71</v>
      </c>
      <c r="B654" s="42" t="s">
        <v>103</v>
      </c>
      <c r="C654" s="46"/>
      <c r="D654" s="35" t="s">
        <v>4888</v>
      </c>
      <c r="E654" s="34">
        <v>45350</v>
      </c>
      <c r="F654" s="347" t="s">
        <v>5636</v>
      </c>
      <c r="G654" s="347" t="s">
        <v>5637</v>
      </c>
      <c r="H654" s="344">
        <v>25.973566666666667</v>
      </c>
      <c r="I654" s="344">
        <v>-81.750799999999998</v>
      </c>
      <c r="J654" s="56" t="s">
        <v>7179</v>
      </c>
      <c r="K654" s="56" t="s">
        <v>7180</v>
      </c>
      <c r="L654" s="49" t="s">
        <v>5638</v>
      </c>
      <c r="M654" s="120" t="s">
        <v>2834</v>
      </c>
      <c r="N654" s="35" t="s">
        <v>364</v>
      </c>
      <c r="O654" s="240" t="s">
        <v>5639</v>
      </c>
      <c r="P654" s="216" t="s">
        <v>1969</v>
      </c>
      <c r="Q654" s="443">
        <v>0</v>
      </c>
      <c r="R654" s="47"/>
      <c r="S654" s="36">
        <v>0</v>
      </c>
      <c r="T654" s="35" t="s">
        <v>2011</v>
      </c>
      <c r="U654" s="34"/>
      <c r="V654" s="82">
        <v>0</v>
      </c>
      <c r="W654" s="55" t="s">
        <v>2689</v>
      </c>
      <c r="X654" s="55" t="s">
        <v>1897</v>
      </c>
      <c r="Y654" s="157">
        <v>0</v>
      </c>
      <c r="Z654" s="57" t="s">
        <v>1746</v>
      </c>
      <c r="AA654" s="55" t="s">
        <v>6987</v>
      </c>
      <c r="AB654" s="55">
        <v>60</v>
      </c>
      <c r="AC654" s="55" t="s">
        <v>364</v>
      </c>
      <c r="AD654" s="89" t="s">
        <v>2603</v>
      </c>
      <c r="AE654" s="243">
        <v>16965</v>
      </c>
      <c r="AF654" s="157" t="s">
        <v>3901</v>
      </c>
      <c r="AG654" s="89" t="s">
        <v>7181</v>
      </c>
      <c r="AH654" s="58" t="s">
        <v>5636</v>
      </c>
      <c r="AI654" s="58" t="s">
        <v>7182</v>
      </c>
      <c r="AJ654" s="59" t="s">
        <v>345</v>
      </c>
      <c r="AK654" s="56">
        <v>25.973565000000001</v>
      </c>
      <c r="AL654" s="56">
        <v>-81.750893333333337</v>
      </c>
      <c r="AM654" s="60">
        <v>0.60779999976105614</v>
      </c>
      <c r="AN654" s="60">
        <v>30.60941356666839</v>
      </c>
      <c r="AO654" s="60">
        <v>30.615447403803401</v>
      </c>
    </row>
    <row r="655" spans="1:41" s="290" customFormat="1" ht="38.25" x14ac:dyDescent="0.2">
      <c r="A655" s="45" t="s">
        <v>71</v>
      </c>
      <c r="B655" s="42" t="s">
        <v>103</v>
      </c>
      <c r="C655" s="46"/>
      <c r="D655" s="35" t="s">
        <v>4888</v>
      </c>
      <c r="E655" s="34">
        <v>45350</v>
      </c>
      <c r="F655" s="347" t="s">
        <v>976</v>
      </c>
      <c r="G655" s="347" t="s">
        <v>4889</v>
      </c>
      <c r="H655" s="344">
        <v>25.973749999999999</v>
      </c>
      <c r="I655" s="344">
        <v>-81.748850000000004</v>
      </c>
      <c r="J655" s="56" t="s">
        <v>8770</v>
      </c>
      <c r="K655" s="56" t="s">
        <v>8771</v>
      </c>
      <c r="L655" s="49" t="s">
        <v>4899</v>
      </c>
      <c r="M655" s="120"/>
      <c r="N655" s="35" t="s">
        <v>364</v>
      </c>
      <c r="O655" s="240" t="s">
        <v>4890</v>
      </c>
      <c r="P655" s="216" t="s">
        <v>1969</v>
      </c>
      <c r="Q655" s="443">
        <v>0</v>
      </c>
      <c r="R655" s="47"/>
      <c r="S655" s="36">
        <v>0</v>
      </c>
      <c r="T655" s="35" t="s">
        <v>2011</v>
      </c>
      <c r="U655" s="34"/>
      <c r="V655" s="82">
        <v>0</v>
      </c>
      <c r="W655" s="55" t="s">
        <v>2689</v>
      </c>
      <c r="X655" s="55" t="s">
        <v>1897</v>
      </c>
      <c r="Y655" s="157">
        <v>0</v>
      </c>
      <c r="Z655" s="57">
        <v>673.51505186228917</v>
      </c>
      <c r="AA655" s="55" t="s">
        <v>7958</v>
      </c>
      <c r="AB655" s="55">
        <v>60</v>
      </c>
      <c r="AC655" s="55" t="s">
        <v>364</v>
      </c>
      <c r="AD655" s="89" t="s">
        <v>2603</v>
      </c>
      <c r="AE655" s="243">
        <v>16965</v>
      </c>
      <c r="AF655" s="157" t="s">
        <v>3901</v>
      </c>
      <c r="AG655" s="89" t="s">
        <v>7181</v>
      </c>
      <c r="AH655" s="58" t="s">
        <v>5636</v>
      </c>
      <c r="AI655" s="58" t="s">
        <v>7182</v>
      </c>
      <c r="AJ655" s="59" t="s">
        <v>345</v>
      </c>
      <c r="AK655" s="56">
        <v>25.973565000000001</v>
      </c>
      <c r="AL655" s="56">
        <v>-81.750893333333337</v>
      </c>
      <c r="AM655" s="60">
        <v>67.465799999389304</v>
      </c>
      <c r="AN655" s="60">
        <v>670.12751839892712</v>
      </c>
      <c r="AO655" s="60">
        <v>673.51505186228917</v>
      </c>
    </row>
    <row r="656" spans="1:41" s="290" customFormat="1" x14ac:dyDescent="0.2">
      <c r="A656" s="45" t="s">
        <v>71</v>
      </c>
      <c r="B656" s="42" t="s">
        <v>103</v>
      </c>
      <c r="C656" s="46"/>
      <c r="D656" s="35" t="s">
        <v>5508</v>
      </c>
      <c r="E656" s="34">
        <v>45730</v>
      </c>
      <c r="F656" s="347" t="s">
        <v>5636</v>
      </c>
      <c r="G656" s="347" t="s">
        <v>5637</v>
      </c>
      <c r="H656" s="344">
        <v>25.973566666666667</v>
      </c>
      <c r="I656" s="344">
        <v>-81.750799999999998</v>
      </c>
      <c r="J656" s="56" t="s">
        <v>7179</v>
      </c>
      <c r="K656" s="56" t="s">
        <v>7180</v>
      </c>
      <c r="L656" s="49" t="s">
        <v>6106</v>
      </c>
      <c r="M656" s="120" t="s">
        <v>2834</v>
      </c>
      <c r="N656" s="35" t="s">
        <v>387</v>
      </c>
      <c r="O656" s="240" t="s">
        <v>6189</v>
      </c>
      <c r="P656" s="216" t="s">
        <v>1969</v>
      </c>
      <c r="Q656" s="443">
        <v>0</v>
      </c>
      <c r="R656" s="47"/>
      <c r="S656" s="36">
        <v>0</v>
      </c>
      <c r="T656" s="35" t="s">
        <v>3310</v>
      </c>
      <c r="U656" s="34"/>
      <c r="V656" s="82">
        <v>0</v>
      </c>
      <c r="W656" s="55" t="s">
        <v>2689</v>
      </c>
      <c r="X656" s="55" t="s">
        <v>1897</v>
      </c>
      <c r="Y656" s="157" t="s">
        <v>387</v>
      </c>
      <c r="Z656" s="57" t="s">
        <v>1746</v>
      </c>
      <c r="AA656" s="55" t="s">
        <v>6982</v>
      </c>
      <c r="AB656" s="55">
        <v>60</v>
      </c>
      <c r="AC656" s="55" t="s">
        <v>364</v>
      </c>
      <c r="AD656" s="89" t="s">
        <v>2603</v>
      </c>
      <c r="AE656" s="243">
        <v>16965</v>
      </c>
      <c r="AF656" s="157" t="s">
        <v>3901</v>
      </c>
      <c r="AG656" s="89" t="s">
        <v>7181</v>
      </c>
      <c r="AH656" s="58" t="s">
        <v>5636</v>
      </c>
      <c r="AI656" s="58" t="s">
        <v>7182</v>
      </c>
      <c r="AJ656" s="59" t="s">
        <v>345</v>
      </c>
      <c r="AK656" s="56">
        <v>25.973565000000001</v>
      </c>
      <c r="AL656" s="56">
        <v>-81.750893333333337</v>
      </c>
      <c r="AM656" s="60">
        <v>0.60779999976105614</v>
      </c>
      <c r="AN656" s="60">
        <v>30.60941356666839</v>
      </c>
      <c r="AO656" s="60">
        <v>30.615447403803401</v>
      </c>
    </row>
    <row r="657" spans="1:41" s="290" customFormat="1" x14ac:dyDescent="0.2">
      <c r="A657" s="45" t="s">
        <v>71</v>
      </c>
      <c r="B657" s="42" t="s">
        <v>103</v>
      </c>
      <c r="C657" s="46" t="s">
        <v>473</v>
      </c>
      <c r="D657" s="35" t="s">
        <v>5508</v>
      </c>
      <c r="E657" s="34">
        <v>46094</v>
      </c>
      <c r="F657" s="347" t="s">
        <v>5636</v>
      </c>
      <c r="G657" s="347" t="s">
        <v>5637</v>
      </c>
      <c r="H657" s="344">
        <v>25.973566666666667</v>
      </c>
      <c r="I657" s="344">
        <v>-81.750799999999998</v>
      </c>
      <c r="J657" s="56" t="s">
        <v>7179</v>
      </c>
      <c r="K657" s="56" t="s">
        <v>7180</v>
      </c>
      <c r="L657" s="49" t="s">
        <v>2428</v>
      </c>
      <c r="M657" s="120" t="s">
        <v>2834</v>
      </c>
      <c r="N657" s="35" t="s">
        <v>364</v>
      </c>
      <c r="O657" s="240" t="s">
        <v>6838</v>
      </c>
      <c r="P657" s="216" t="s">
        <v>1969</v>
      </c>
      <c r="Q657" s="443">
        <v>0</v>
      </c>
      <c r="R657" s="47"/>
      <c r="S657" s="36">
        <v>0</v>
      </c>
      <c r="T657" s="35" t="s">
        <v>3310</v>
      </c>
      <c r="U657" s="34"/>
      <c r="V657" s="82">
        <v>0</v>
      </c>
      <c r="W657" s="55" t="s">
        <v>2689</v>
      </c>
      <c r="X657" s="55" t="s">
        <v>1897</v>
      </c>
      <c r="Y657" s="157">
        <v>0</v>
      </c>
      <c r="Z657" s="57" t="s">
        <v>1746</v>
      </c>
      <c r="AA657" s="55" t="s">
        <v>6987</v>
      </c>
      <c r="AB657" s="55">
        <v>60</v>
      </c>
      <c r="AC657" s="55" t="s">
        <v>364</v>
      </c>
      <c r="AD657" s="89" t="s">
        <v>2603</v>
      </c>
      <c r="AE657" s="243">
        <v>16965</v>
      </c>
      <c r="AF657" s="157" t="s">
        <v>3901</v>
      </c>
      <c r="AG657" s="89" t="s">
        <v>7181</v>
      </c>
      <c r="AH657" s="58" t="s">
        <v>5636</v>
      </c>
      <c r="AI657" s="58" t="s">
        <v>7182</v>
      </c>
      <c r="AJ657" s="59" t="s">
        <v>345</v>
      </c>
      <c r="AK657" s="56">
        <v>25.973565000000001</v>
      </c>
      <c r="AL657" s="56">
        <v>-81.750893333333337</v>
      </c>
      <c r="AM657" s="60">
        <v>0.60779999976105614</v>
      </c>
      <c r="AN657" s="60">
        <v>30.60941356666839</v>
      </c>
      <c r="AO657" s="60">
        <v>30.615447403803401</v>
      </c>
    </row>
    <row r="658" spans="1:41" s="290" customFormat="1" x14ac:dyDescent="0.2">
      <c r="A658" s="45" t="s">
        <v>73</v>
      </c>
      <c r="B658" s="42" t="s">
        <v>410</v>
      </c>
      <c r="C658" s="46"/>
      <c r="D658" s="35" t="s">
        <v>1119</v>
      </c>
      <c r="E658" s="34">
        <v>38869</v>
      </c>
      <c r="F658" s="347" t="s">
        <v>201</v>
      </c>
      <c r="G658" s="347" t="s">
        <v>202</v>
      </c>
      <c r="H658" s="344">
        <v>25.973266666666667</v>
      </c>
      <c r="I658" s="344">
        <v>-81.747600000000006</v>
      </c>
      <c r="J658" s="56" t="s">
        <v>8772</v>
      </c>
      <c r="K658" s="56" t="s">
        <v>8773</v>
      </c>
      <c r="L658" s="49" t="s">
        <v>1746</v>
      </c>
      <c r="M658" s="117"/>
      <c r="N658" s="35" t="s">
        <v>364</v>
      </c>
      <c r="O658" s="203" t="s">
        <v>1969</v>
      </c>
      <c r="P658" s="216" t="s">
        <v>1969</v>
      </c>
      <c r="Q658" s="443">
        <v>0</v>
      </c>
      <c r="R658" s="47"/>
      <c r="S658" s="36">
        <v>0</v>
      </c>
      <c r="T658" s="35"/>
      <c r="U658" s="34"/>
      <c r="V658" s="82">
        <v>0</v>
      </c>
      <c r="W658" s="55" t="s">
        <v>2689</v>
      </c>
      <c r="X658" s="55" t="s">
        <v>1897</v>
      </c>
      <c r="Y658" s="157">
        <v>0</v>
      </c>
      <c r="Z658" s="57">
        <v>684.77153468974393</v>
      </c>
      <c r="AA658" s="55" t="s">
        <v>8774</v>
      </c>
      <c r="AB658" s="55">
        <v>61</v>
      </c>
      <c r="AC658" s="55" t="s">
        <v>364</v>
      </c>
      <c r="AD658" s="89" t="s">
        <v>2603</v>
      </c>
      <c r="AE658" s="243">
        <v>16970</v>
      </c>
      <c r="AF658" s="157" t="s">
        <v>3901</v>
      </c>
      <c r="AG658" s="89" t="s">
        <v>7185</v>
      </c>
      <c r="AH658" s="58" t="s">
        <v>7186</v>
      </c>
      <c r="AI658" s="58" t="s">
        <v>5620</v>
      </c>
      <c r="AJ658" s="59" t="s">
        <v>346</v>
      </c>
      <c r="AK658" s="56">
        <v>25.971400555555554</v>
      </c>
      <c r="AL658" s="56">
        <v>-81.747831944444442</v>
      </c>
      <c r="AM658" s="60">
        <v>680.53340000065248</v>
      </c>
      <c r="AN658" s="60">
        <v>76.068036683611155</v>
      </c>
      <c r="AO658" s="60">
        <v>684.77153468974393</v>
      </c>
    </row>
    <row r="659" spans="1:41" s="290" customFormat="1" x14ac:dyDescent="0.2">
      <c r="A659" s="45" t="s">
        <v>73</v>
      </c>
      <c r="B659" s="42" t="s">
        <v>410</v>
      </c>
      <c r="C659" s="46"/>
      <c r="D659" s="35" t="s">
        <v>425</v>
      </c>
      <c r="E659" s="34">
        <v>42471</v>
      </c>
      <c r="F659" s="347" t="s">
        <v>201</v>
      </c>
      <c r="G659" s="347" t="s">
        <v>412</v>
      </c>
      <c r="H659" s="344">
        <v>25.973266666666667</v>
      </c>
      <c r="I659" s="344">
        <v>-81.747583333333338</v>
      </c>
      <c r="J659" s="56" t="s">
        <v>8772</v>
      </c>
      <c r="K659" s="56" t="s">
        <v>8775</v>
      </c>
      <c r="L659" s="49" t="s">
        <v>1746</v>
      </c>
      <c r="M659" s="117"/>
      <c r="N659" s="35" t="s">
        <v>364</v>
      </c>
      <c r="O659" s="203"/>
      <c r="P659" s="216">
        <v>0</v>
      </c>
      <c r="Q659" s="443">
        <v>0</v>
      </c>
      <c r="R659" s="47"/>
      <c r="S659" s="36">
        <v>0</v>
      </c>
      <c r="T659" s="35"/>
      <c r="U659" s="34"/>
      <c r="V659" s="82">
        <v>0</v>
      </c>
      <c r="W659" s="55" t="s">
        <v>2689</v>
      </c>
      <c r="X659" s="55" t="s">
        <v>1897</v>
      </c>
      <c r="Y659" s="157">
        <v>0</v>
      </c>
      <c r="Z659" s="57">
        <v>685.40024965383441</v>
      </c>
      <c r="AA659" s="55" t="s">
        <v>8774</v>
      </c>
      <c r="AB659" s="55">
        <v>61</v>
      </c>
      <c r="AC659" s="55" t="s">
        <v>364</v>
      </c>
      <c r="AD659" s="89" t="s">
        <v>2603</v>
      </c>
      <c r="AE659" s="243">
        <v>16970</v>
      </c>
      <c r="AF659" s="157" t="s">
        <v>3901</v>
      </c>
      <c r="AG659" s="89" t="s">
        <v>7185</v>
      </c>
      <c r="AH659" s="58" t="s">
        <v>7186</v>
      </c>
      <c r="AI659" s="58" t="s">
        <v>5620</v>
      </c>
      <c r="AJ659" s="59" t="s">
        <v>346</v>
      </c>
      <c r="AK659" s="56">
        <v>25.971400555555554</v>
      </c>
      <c r="AL659" s="56">
        <v>-81.747831944444442</v>
      </c>
      <c r="AM659" s="60">
        <v>680.53340000065248</v>
      </c>
      <c r="AN659" s="60">
        <v>81.534003391778342</v>
      </c>
      <c r="AO659" s="60">
        <v>685.40024965383441</v>
      </c>
    </row>
    <row r="660" spans="1:41" s="290" customFormat="1" x14ac:dyDescent="0.2">
      <c r="A660" s="45" t="s">
        <v>73</v>
      </c>
      <c r="B660" s="42" t="s">
        <v>410</v>
      </c>
      <c r="C660" s="46"/>
      <c r="D660" s="35" t="s">
        <v>424</v>
      </c>
      <c r="E660" s="34">
        <v>43500</v>
      </c>
      <c r="F660" s="347" t="s">
        <v>201</v>
      </c>
      <c r="G660" s="347" t="s">
        <v>202</v>
      </c>
      <c r="H660" s="344">
        <v>25.973266666666667</v>
      </c>
      <c r="I660" s="344">
        <v>-81.747600000000006</v>
      </c>
      <c r="J660" s="56" t="s">
        <v>8772</v>
      </c>
      <c r="K660" s="56" t="s">
        <v>8773</v>
      </c>
      <c r="L660" s="49" t="s">
        <v>2480</v>
      </c>
      <c r="M660" s="117" t="s">
        <v>2833</v>
      </c>
      <c r="N660" s="35" t="s">
        <v>364</v>
      </c>
      <c r="O660" s="203" t="s">
        <v>1969</v>
      </c>
      <c r="P660" s="216" t="s">
        <v>1969</v>
      </c>
      <c r="Q660" s="443">
        <v>0</v>
      </c>
      <c r="R660" s="47"/>
      <c r="S660" s="36">
        <v>0</v>
      </c>
      <c r="T660" s="35"/>
      <c r="U660" s="34"/>
      <c r="V660" s="82">
        <v>0</v>
      </c>
      <c r="W660" s="55" t="s">
        <v>2689</v>
      </c>
      <c r="X660" s="55" t="s">
        <v>1897</v>
      </c>
      <c r="Y660" s="157">
        <v>0</v>
      </c>
      <c r="Z660" s="57">
        <v>684.77153468974393</v>
      </c>
      <c r="AA660" s="55" t="s">
        <v>8774</v>
      </c>
      <c r="AB660" s="55">
        <v>61</v>
      </c>
      <c r="AC660" s="55" t="s">
        <v>364</v>
      </c>
      <c r="AD660" s="89" t="s">
        <v>2603</v>
      </c>
      <c r="AE660" s="243">
        <v>16970</v>
      </c>
      <c r="AF660" s="157" t="s">
        <v>3901</v>
      </c>
      <c r="AG660" s="89" t="s">
        <v>7185</v>
      </c>
      <c r="AH660" s="58" t="s">
        <v>7186</v>
      </c>
      <c r="AI660" s="58" t="s">
        <v>5620</v>
      </c>
      <c r="AJ660" s="59" t="s">
        <v>346</v>
      </c>
      <c r="AK660" s="56">
        <v>25.971400555555554</v>
      </c>
      <c r="AL660" s="56">
        <v>-81.747831944444442</v>
      </c>
      <c r="AM660" s="60">
        <v>680.53340000065248</v>
      </c>
      <c r="AN660" s="60">
        <v>76.068036683611155</v>
      </c>
      <c r="AO660" s="60">
        <v>684.77153468974393</v>
      </c>
    </row>
    <row r="661" spans="1:41" s="290" customFormat="1" x14ac:dyDescent="0.2">
      <c r="A661" s="45" t="s">
        <v>73</v>
      </c>
      <c r="B661" s="42" t="s">
        <v>410</v>
      </c>
      <c r="C661" s="46"/>
      <c r="D661" s="35" t="s">
        <v>425</v>
      </c>
      <c r="E661" s="34">
        <v>43910</v>
      </c>
      <c r="F661" s="347" t="s">
        <v>2980</v>
      </c>
      <c r="G661" s="347" t="s">
        <v>3001</v>
      </c>
      <c r="H661" s="344">
        <v>25.973300000000002</v>
      </c>
      <c r="I661" s="344">
        <v>-81.747550000000004</v>
      </c>
      <c r="J661" s="56" t="s">
        <v>8776</v>
      </c>
      <c r="K661" s="56" t="s">
        <v>8777</v>
      </c>
      <c r="L661" s="49" t="s">
        <v>2480</v>
      </c>
      <c r="M661" s="117" t="s">
        <v>2833</v>
      </c>
      <c r="N661" s="35" t="s">
        <v>364</v>
      </c>
      <c r="O661" s="240" t="s">
        <v>3542</v>
      </c>
      <c r="P661" s="216">
        <v>0</v>
      </c>
      <c r="Q661" s="443">
        <v>0</v>
      </c>
      <c r="R661" s="47"/>
      <c r="S661" s="36">
        <v>0</v>
      </c>
      <c r="T661" s="35"/>
      <c r="U661" s="34"/>
      <c r="V661" s="82">
        <v>0</v>
      </c>
      <c r="W661" s="55" t="s">
        <v>2689</v>
      </c>
      <c r="X661" s="55" t="s">
        <v>1897</v>
      </c>
      <c r="Y661" s="157">
        <v>0</v>
      </c>
      <c r="Z661" s="57">
        <v>698.83371007960466</v>
      </c>
      <c r="AA661" s="55" t="s">
        <v>8778</v>
      </c>
      <c r="AB661" s="55">
        <v>61</v>
      </c>
      <c r="AC661" s="55" t="s">
        <v>364</v>
      </c>
      <c r="AD661" s="89" t="s">
        <v>2603</v>
      </c>
      <c r="AE661" s="243">
        <v>16970</v>
      </c>
      <c r="AF661" s="157" t="s">
        <v>3901</v>
      </c>
      <c r="AG661" s="89" t="s">
        <v>7185</v>
      </c>
      <c r="AH661" s="58" t="s">
        <v>7186</v>
      </c>
      <c r="AI661" s="58" t="s">
        <v>5620</v>
      </c>
      <c r="AJ661" s="59" t="s">
        <v>346</v>
      </c>
      <c r="AK661" s="56">
        <v>25.971400555555554</v>
      </c>
      <c r="AL661" s="56">
        <v>-81.747831944444442</v>
      </c>
      <c r="AM661" s="60">
        <v>692.68940000105601</v>
      </c>
      <c r="AN661" s="60">
        <v>92.46593680811273</v>
      </c>
      <c r="AO661" s="60">
        <v>698.83371007960466</v>
      </c>
    </row>
    <row r="662" spans="1:41" s="290" customFormat="1" ht="63.75" x14ac:dyDescent="0.2">
      <c r="A662" s="45" t="s">
        <v>73</v>
      </c>
      <c r="B662" s="42" t="s">
        <v>410</v>
      </c>
      <c r="C662" s="46"/>
      <c r="D662" s="35" t="s">
        <v>2844</v>
      </c>
      <c r="E662" s="34">
        <v>44249</v>
      </c>
      <c r="F662" s="347" t="s">
        <v>2980</v>
      </c>
      <c r="G662" s="347" t="s">
        <v>3001</v>
      </c>
      <c r="H662" s="344">
        <v>25.973300000000002</v>
      </c>
      <c r="I662" s="344">
        <v>-81.747550000000004</v>
      </c>
      <c r="J662" s="56" t="s">
        <v>8776</v>
      </c>
      <c r="K662" s="56" t="s">
        <v>8777</v>
      </c>
      <c r="L662" s="49" t="s">
        <v>3596</v>
      </c>
      <c r="M662" s="117" t="s">
        <v>2833</v>
      </c>
      <c r="N662" s="35" t="s">
        <v>2022</v>
      </c>
      <c r="O662" s="240" t="s">
        <v>3542</v>
      </c>
      <c r="P662" s="216">
        <v>0</v>
      </c>
      <c r="Q662" s="443">
        <v>0</v>
      </c>
      <c r="R662" s="47"/>
      <c r="S662" s="36">
        <v>0</v>
      </c>
      <c r="T662" s="35"/>
      <c r="U662" s="34"/>
      <c r="V662" s="82" t="s">
        <v>1969</v>
      </c>
      <c r="W662" s="55" t="s">
        <v>2689</v>
      </c>
      <c r="X662" s="55" t="s">
        <v>1897</v>
      </c>
      <c r="Y662" s="157" t="s">
        <v>2022</v>
      </c>
      <c r="Z662" s="57">
        <v>698.83371007960466</v>
      </c>
      <c r="AA662" s="55" t="s">
        <v>8779</v>
      </c>
      <c r="AB662" s="55">
        <v>61</v>
      </c>
      <c r="AC662" s="55" t="s">
        <v>364</v>
      </c>
      <c r="AD662" s="89" t="s">
        <v>2603</v>
      </c>
      <c r="AE662" s="243">
        <v>16970</v>
      </c>
      <c r="AF662" s="157" t="s">
        <v>3901</v>
      </c>
      <c r="AG662" s="89" t="s">
        <v>7185</v>
      </c>
      <c r="AH662" s="58" t="s">
        <v>7186</v>
      </c>
      <c r="AI662" s="58" t="s">
        <v>5620</v>
      </c>
      <c r="AJ662" s="59" t="s">
        <v>346</v>
      </c>
      <c r="AK662" s="56">
        <v>25.971400555555554</v>
      </c>
      <c r="AL662" s="56">
        <v>-81.747831944444442</v>
      </c>
      <c r="AM662" s="60">
        <v>692.68940000105601</v>
      </c>
      <c r="AN662" s="60">
        <v>92.46593680811273</v>
      </c>
      <c r="AO662" s="60">
        <v>698.83371007960466</v>
      </c>
    </row>
    <row r="663" spans="1:41" s="290" customFormat="1" ht="63.75" x14ac:dyDescent="0.2">
      <c r="A663" s="45" t="s">
        <v>73</v>
      </c>
      <c r="B663" s="42" t="s">
        <v>410</v>
      </c>
      <c r="C663" s="46"/>
      <c r="D663" s="35" t="s">
        <v>425</v>
      </c>
      <c r="E663" s="34">
        <v>44640</v>
      </c>
      <c r="F663" s="347" t="s">
        <v>2980</v>
      </c>
      <c r="G663" s="347" t="s">
        <v>3001</v>
      </c>
      <c r="H663" s="344">
        <v>25.973300000000002</v>
      </c>
      <c r="I663" s="344">
        <v>-81.747550000000004</v>
      </c>
      <c r="J663" s="56" t="s">
        <v>8776</v>
      </c>
      <c r="K663" s="56" t="s">
        <v>8777</v>
      </c>
      <c r="L663" s="49" t="s">
        <v>4474</v>
      </c>
      <c r="M663" s="117" t="s">
        <v>2833</v>
      </c>
      <c r="N663" s="35" t="s">
        <v>2022</v>
      </c>
      <c r="O663" s="240" t="s">
        <v>4473</v>
      </c>
      <c r="P663" s="216">
        <v>0</v>
      </c>
      <c r="Q663" s="443">
        <v>0</v>
      </c>
      <c r="R663" s="47"/>
      <c r="S663" s="36">
        <v>0</v>
      </c>
      <c r="T663" s="35"/>
      <c r="U663" s="34"/>
      <c r="V663" s="82" t="s">
        <v>1969</v>
      </c>
      <c r="W663" s="55" t="s">
        <v>2689</v>
      </c>
      <c r="X663" s="55" t="s">
        <v>1897</v>
      </c>
      <c r="Y663" s="157" t="s">
        <v>2022</v>
      </c>
      <c r="Z663" s="57">
        <v>698.83371007960466</v>
      </c>
      <c r="AA663" s="55" t="s">
        <v>8779</v>
      </c>
      <c r="AB663" s="55">
        <v>61</v>
      </c>
      <c r="AC663" s="55" t="s">
        <v>364</v>
      </c>
      <c r="AD663" s="89" t="s">
        <v>2603</v>
      </c>
      <c r="AE663" s="243">
        <v>16970</v>
      </c>
      <c r="AF663" s="157" t="s">
        <v>3901</v>
      </c>
      <c r="AG663" s="89" t="s">
        <v>7185</v>
      </c>
      <c r="AH663" s="58" t="s">
        <v>7186</v>
      </c>
      <c r="AI663" s="58" t="s">
        <v>5620</v>
      </c>
      <c r="AJ663" s="59" t="s">
        <v>346</v>
      </c>
      <c r="AK663" s="56">
        <v>25.971400555555554</v>
      </c>
      <c r="AL663" s="56">
        <v>-81.747831944444442</v>
      </c>
      <c r="AM663" s="60">
        <v>692.68940000105601</v>
      </c>
      <c r="AN663" s="60">
        <v>92.46593680811273</v>
      </c>
      <c r="AO663" s="60">
        <v>698.83371007960466</v>
      </c>
    </row>
    <row r="664" spans="1:41" s="290" customFormat="1" ht="38.25" x14ac:dyDescent="0.2">
      <c r="A664" s="45" t="s">
        <v>73</v>
      </c>
      <c r="B664" s="42" t="s">
        <v>410</v>
      </c>
      <c r="C664" s="46"/>
      <c r="D664" s="35" t="s">
        <v>4327</v>
      </c>
      <c r="E664" s="34">
        <v>44981</v>
      </c>
      <c r="F664" s="347" t="s">
        <v>4891</v>
      </c>
      <c r="G664" s="347" t="s">
        <v>4892</v>
      </c>
      <c r="H664" s="344">
        <v>25.972033333333332</v>
      </c>
      <c r="I664" s="344">
        <v>-81.747866666666667</v>
      </c>
      <c r="J664" s="56" t="s">
        <v>8780</v>
      </c>
      <c r="K664" s="56" t="s">
        <v>8781</v>
      </c>
      <c r="L664" s="49" t="s">
        <v>4898</v>
      </c>
      <c r="M664" s="117" t="s">
        <v>2833</v>
      </c>
      <c r="N664" s="35" t="s">
        <v>364</v>
      </c>
      <c r="O664" s="240" t="s">
        <v>5311</v>
      </c>
      <c r="P664" s="216">
        <v>0</v>
      </c>
      <c r="Q664" s="443">
        <v>0</v>
      </c>
      <c r="R664" s="47"/>
      <c r="S664" s="36">
        <v>0</v>
      </c>
      <c r="T664" s="35" t="s">
        <v>2011</v>
      </c>
      <c r="U664" s="34"/>
      <c r="V664" s="82">
        <v>0</v>
      </c>
      <c r="W664" s="55" t="s">
        <v>2689</v>
      </c>
      <c r="X664" s="55" t="s">
        <v>1897</v>
      </c>
      <c r="Y664" s="157">
        <v>0</v>
      </c>
      <c r="Z664" s="57">
        <v>231.04219810801487</v>
      </c>
      <c r="AA664" s="55" t="s">
        <v>8782</v>
      </c>
      <c r="AB664" s="55">
        <v>61</v>
      </c>
      <c r="AC664" s="55" t="s">
        <v>364</v>
      </c>
      <c r="AD664" s="89" t="s">
        <v>2603</v>
      </c>
      <c r="AE664" s="243">
        <v>16970</v>
      </c>
      <c r="AF664" s="157" t="s">
        <v>3901</v>
      </c>
      <c r="AG664" s="89" t="s">
        <v>7185</v>
      </c>
      <c r="AH664" s="58" t="s">
        <v>7186</v>
      </c>
      <c r="AI664" s="58" t="s">
        <v>5620</v>
      </c>
      <c r="AJ664" s="59" t="s">
        <v>346</v>
      </c>
      <c r="AK664" s="56">
        <v>25.971400555555554</v>
      </c>
      <c r="AL664" s="56">
        <v>-81.747831944444442</v>
      </c>
      <c r="AM664" s="60">
        <v>230.76139999997324</v>
      </c>
      <c r="AN664" s="60">
        <v>-11.387430642403364</v>
      </c>
      <c r="AO664" s="60">
        <v>231.04219810801487</v>
      </c>
    </row>
    <row r="665" spans="1:41" s="290" customFormat="1" x14ac:dyDescent="0.2">
      <c r="A665" s="45" t="s">
        <v>73</v>
      </c>
      <c r="B665" s="42" t="s">
        <v>410</v>
      </c>
      <c r="C665" s="46"/>
      <c r="D665" s="35" t="s">
        <v>4327</v>
      </c>
      <c r="E665" s="34">
        <v>45350</v>
      </c>
      <c r="F665" s="347" t="s">
        <v>5640</v>
      </c>
      <c r="G665" s="347" t="s">
        <v>5620</v>
      </c>
      <c r="H665" s="344">
        <v>25.971433333333334</v>
      </c>
      <c r="I665" s="344">
        <v>-81.747833333333332</v>
      </c>
      <c r="J665" s="56" t="s">
        <v>8783</v>
      </c>
      <c r="K665" s="56" t="s">
        <v>7184</v>
      </c>
      <c r="L665" s="49" t="s">
        <v>5638</v>
      </c>
      <c r="M665" s="117" t="s">
        <v>2834</v>
      </c>
      <c r="N665" s="35" t="s">
        <v>364</v>
      </c>
      <c r="O665" s="240" t="s">
        <v>5641</v>
      </c>
      <c r="P665" s="216">
        <v>0</v>
      </c>
      <c r="Q665" s="443">
        <v>0</v>
      </c>
      <c r="R665" s="47"/>
      <c r="S665" s="36">
        <v>0</v>
      </c>
      <c r="T665" s="35"/>
      <c r="U665" s="34"/>
      <c r="V665" s="82">
        <v>0</v>
      </c>
      <c r="W665" s="55" t="s">
        <v>2689</v>
      </c>
      <c r="X665" s="55" t="s">
        <v>1897</v>
      </c>
      <c r="Y665" s="157">
        <v>0</v>
      </c>
      <c r="Z665" s="57" t="s">
        <v>1746</v>
      </c>
      <c r="AA665" s="55" t="s">
        <v>6987</v>
      </c>
      <c r="AB665" s="55">
        <v>61</v>
      </c>
      <c r="AC665" s="55" t="s">
        <v>364</v>
      </c>
      <c r="AD665" s="89" t="s">
        <v>2603</v>
      </c>
      <c r="AE665" s="243">
        <v>16970</v>
      </c>
      <c r="AF665" s="157" t="s">
        <v>3901</v>
      </c>
      <c r="AG665" s="89" t="s">
        <v>7185</v>
      </c>
      <c r="AH665" s="58" t="s">
        <v>7186</v>
      </c>
      <c r="AI665" s="58" t="s">
        <v>5620</v>
      </c>
      <c r="AJ665" s="59" t="s">
        <v>346</v>
      </c>
      <c r="AK665" s="56">
        <v>25.971400555555554</v>
      </c>
      <c r="AL665" s="56">
        <v>-81.747831944444442</v>
      </c>
      <c r="AM665" s="60">
        <v>11.953400000483185</v>
      </c>
      <c r="AN665" s="60">
        <v>-0.45549722606897969</v>
      </c>
      <c r="AO665" s="60">
        <v>11.962075459321762</v>
      </c>
    </row>
    <row r="666" spans="1:41" s="290" customFormat="1" x14ac:dyDescent="0.2">
      <c r="A666" s="45" t="s">
        <v>73</v>
      </c>
      <c r="B666" s="42" t="s">
        <v>410</v>
      </c>
      <c r="C666" s="46"/>
      <c r="D666" s="35" t="s">
        <v>5508</v>
      </c>
      <c r="E666" s="34">
        <v>45730</v>
      </c>
      <c r="F666" s="347" t="s">
        <v>6108</v>
      </c>
      <c r="G666" s="347" t="s">
        <v>5620</v>
      </c>
      <c r="H666" s="344">
        <v>25.971450000000001</v>
      </c>
      <c r="I666" s="344">
        <v>-81.747833333333332</v>
      </c>
      <c r="J666" s="56" t="s">
        <v>7183</v>
      </c>
      <c r="K666" s="56" t="s">
        <v>7184</v>
      </c>
      <c r="L666" s="49" t="s">
        <v>6107</v>
      </c>
      <c r="M666" s="117" t="s">
        <v>2834</v>
      </c>
      <c r="N666" s="35" t="s">
        <v>364</v>
      </c>
      <c r="O666" s="240" t="s">
        <v>6190</v>
      </c>
      <c r="P666" s="216" t="s">
        <v>1969</v>
      </c>
      <c r="Q666" s="443">
        <v>0</v>
      </c>
      <c r="R666" s="47"/>
      <c r="S666" s="36">
        <v>0</v>
      </c>
      <c r="T666" s="35"/>
      <c r="U666" s="34"/>
      <c r="V666" s="82">
        <v>0</v>
      </c>
      <c r="W666" s="55" t="s">
        <v>2689</v>
      </c>
      <c r="X666" s="55" t="s">
        <v>1897</v>
      </c>
      <c r="Y666" s="157">
        <v>0</v>
      </c>
      <c r="Z666" s="57" t="s">
        <v>1746</v>
      </c>
      <c r="AA666" s="55" t="s">
        <v>6987</v>
      </c>
      <c r="AB666" s="55">
        <v>61</v>
      </c>
      <c r="AC666" s="55" t="s">
        <v>364</v>
      </c>
      <c r="AD666" s="89" t="s">
        <v>2603</v>
      </c>
      <c r="AE666" s="243">
        <v>16970</v>
      </c>
      <c r="AF666" s="157" t="s">
        <v>3901</v>
      </c>
      <c r="AG666" s="89" t="s">
        <v>7185</v>
      </c>
      <c r="AH666" s="58" t="s">
        <v>7186</v>
      </c>
      <c r="AI666" s="58" t="s">
        <v>5620</v>
      </c>
      <c r="AJ666" s="59" t="s">
        <v>346</v>
      </c>
      <c r="AK666" s="56">
        <v>25.971400555555554</v>
      </c>
      <c r="AL666" s="56">
        <v>-81.747831944444442</v>
      </c>
      <c r="AM666" s="60">
        <v>18.031400000684954</v>
      </c>
      <c r="AN666" s="60">
        <v>-0.45549722606897969</v>
      </c>
      <c r="AO666" s="60">
        <v>18.037152317027704</v>
      </c>
    </row>
    <row r="667" spans="1:41" s="290" customFormat="1" x14ac:dyDescent="0.2">
      <c r="A667" s="45" t="s">
        <v>73</v>
      </c>
      <c r="B667" s="42" t="s">
        <v>410</v>
      </c>
      <c r="C667" s="46" t="s">
        <v>473</v>
      </c>
      <c r="D667" s="35" t="s">
        <v>5508</v>
      </c>
      <c r="E667" s="34">
        <v>46093</v>
      </c>
      <c r="F667" s="347" t="s">
        <v>6108</v>
      </c>
      <c r="G667" s="347" t="s">
        <v>5620</v>
      </c>
      <c r="H667" s="344">
        <v>25.971450000000001</v>
      </c>
      <c r="I667" s="344">
        <v>-81.747833333333332</v>
      </c>
      <c r="J667" s="56" t="s">
        <v>7183</v>
      </c>
      <c r="K667" s="56" t="s">
        <v>7184</v>
      </c>
      <c r="L667" s="49" t="s">
        <v>6107</v>
      </c>
      <c r="M667" s="117" t="s">
        <v>2834</v>
      </c>
      <c r="N667" s="35" t="s">
        <v>364</v>
      </c>
      <c r="O667" s="240" t="s">
        <v>6839</v>
      </c>
      <c r="P667" s="216" t="s">
        <v>6005</v>
      </c>
      <c r="Q667" s="443">
        <v>0</v>
      </c>
      <c r="R667" s="47"/>
      <c r="S667" s="36">
        <v>0</v>
      </c>
      <c r="T667" s="35"/>
      <c r="U667" s="34"/>
      <c r="V667" s="82">
        <v>0</v>
      </c>
      <c r="W667" s="55" t="s">
        <v>2689</v>
      </c>
      <c r="X667" s="55" t="s">
        <v>1897</v>
      </c>
      <c r="Y667" s="157">
        <v>0</v>
      </c>
      <c r="Z667" s="57" t="s">
        <v>1746</v>
      </c>
      <c r="AA667" s="55" t="s">
        <v>6987</v>
      </c>
      <c r="AB667" s="55">
        <v>61</v>
      </c>
      <c r="AC667" s="55" t="s">
        <v>364</v>
      </c>
      <c r="AD667" s="89" t="s">
        <v>2603</v>
      </c>
      <c r="AE667" s="243">
        <v>16970</v>
      </c>
      <c r="AF667" s="157" t="s">
        <v>3901</v>
      </c>
      <c r="AG667" s="89" t="s">
        <v>7185</v>
      </c>
      <c r="AH667" s="58" t="s">
        <v>7186</v>
      </c>
      <c r="AI667" s="58" t="s">
        <v>5620</v>
      </c>
      <c r="AJ667" s="59" t="s">
        <v>346</v>
      </c>
      <c r="AK667" s="56">
        <v>25.971400555555554</v>
      </c>
      <c r="AL667" s="56">
        <v>-81.747831944444442</v>
      </c>
      <c r="AM667" s="60">
        <v>18.031400000684954</v>
      </c>
      <c r="AN667" s="60">
        <v>-0.45549722606897969</v>
      </c>
      <c r="AO667" s="60">
        <v>18.037152317027704</v>
      </c>
    </row>
    <row r="668" spans="1:41" s="290" customFormat="1" ht="25.5" x14ac:dyDescent="0.2">
      <c r="A668" s="45" t="s">
        <v>6129</v>
      </c>
      <c r="B668" s="42" t="s">
        <v>4172</v>
      </c>
      <c r="C668" s="48" t="s">
        <v>473</v>
      </c>
      <c r="D668" s="35" t="s">
        <v>5508</v>
      </c>
      <c r="E668" s="34">
        <v>46094</v>
      </c>
      <c r="F668" s="347" t="s">
        <v>6205</v>
      </c>
      <c r="G668" s="347" t="s">
        <v>2979</v>
      </c>
      <c r="H668" s="344">
        <v>25.974766666666667</v>
      </c>
      <c r="I668" s="344">
        <v>-81.750500000000002</v>
      </c>
      <c r="J668" s="56" t="s">
        <v>7187</v>
      </c>
      <c r="K668" s="56" t="s">
        <v>7188</v>
      </c>
      <c r="L668" s="49" t="s">
        <v>6198</v>
      </c>
      <c r="M668" s="117" t="s">
        <v>2834</v>
      </c>
      <c r="N668" s="35" t="s">
        <v>387</v>
      </c>
      <c r="O668" s="240" t="s">
        <v>6199</v>
      </c>
      <c r="P668" s="216" t="s">
        <v>6200</v>
      </c>
      <c r="Q668" s="443">
        <v>0</v>
      </c>
      <c r="R668" s="47"/>
      <c r="S668" s="36"/>
      <c r="T668" s="35"/>
      <c r="U668" s="34"/>
      <c r="V668" s="82">
        <v>0</v>
      </c>
      <c r="W668" s="55" t="s">
        <v>2689</v>
      </c>
      <c r="X668" s="55" t="s">
        <v>1898</v>
      </c>
      <c r="Y668" s="157" t="s">
        <v>387</v>
      </c>
      <c r="Z668" s="57" t="s">
        <v>3903</v>
      </c>
      <c r="AA668" s="55" t="s">
        <v>3914</v>
      </c>
      <c r="AB668" s="55">
        <v>62</v>
      </c>
      <c r="AC668" s="55" t="s">
        <v>364</v>
      </c>
      <c r="AD668" s="89" t="s">
        <v>2603</v>
      </c>
      <c r="AE668" s="243" t="s">
        <v>1746</v>
      </c>
      <c r="AF668" s="157">
        <v>0</v>
      </c>
      <c r="AG668" s="89" t="s">
        <v>7189</v>
      </c>
      <c r="AH668" s="58" t="s">
        <v>3903</v>
      </c>
      <c r="AI668" s="58" t="s">
        <v>3903</v>
      </c>
      <c r="AJ668" s="59" t="s">
        <v>3903</v>
      </c>
      <c r="AK668" s="56" t="s">
        <v>3903</v>
      </c>
      <c r="AL668" s="56" t="s">
        <v>3903</v>
      </c>
      <c r="AM668" s="60" t="s">
        <v>3903</v>
      </c>
      <c r="AN668" s="60" t="s">
        <v>3903</v>
      </c>
      <c r="AO668" s="60" t="s">
        <v>3903</v>
      </c>
    </row>
    <row r="669" spans="1:41" s="290" customFormat="1" x14ac:dyDescent="0.2">
      <c r="A669" s="45" t="s">
        <v>74</v>
      </c>
      <c r="B669" s="42" t="s">
        <v>107</v>
      </c>
      <c r="C669" s="46"/>
      <c r="D669" s="35" t="s">
        <v>1119</v>
      </c>
      <c r="E669" s="34">
        <v>38869</v>
      </c>
      <c r="F669" s="347" t="s">
        <v>203</v>
      </c>
      <c r="G669" s="347" t="s">
        <v>204</v>
      </c>
      <c r="H669" s="344">
        <v>25.974016666666667</v>
      </c>
      <c r="I669" s="344">
        <v>-81.745066666666673</v>
      </c>
      <c r="J669" s="56" t="s">
        <v>8784</v>
      </c>
      <c r="K669" s="56" t="s">
        <v>8785</v>
      </c>
      <c r="L669" s="49" t="s">
        <v>1746</v>
      </c>
      <c r="M669" s="117"/>
      <c r="N669" s="35" t="s">
        <v>364</v>
      </c>
      <c r="O669" s="203" t="s">
        <v>1969</v>
      </c>
      <c r="P669" s="216" t="s">
        <v>1969</v>
      </c>
      <c r="Q669" s="443">
        <v>0</v>
      </c>
      <c r="R669" s="47"/>
      <c r="S669" s="36">
        <v>0</v>
      </c>
      <c r="T669" s="35"/>
      <c r="U669" s="34"/>
      <c r="V669" s="82">
        <v>0</v>
      </c>
      <c r="W669" s="55" t="s">
        <v>2689</v>
      </c>
      <c r="X669" s="55" t="s">
        <v>1897</v>
      </c>
      <c r="Y669" s="157">
        <v>0</v>
      </c>
      <c r="Z669" s="57" t="s">
        <v>1746</v>
      </c>
      <c r="AA669" s="55" t="s">
        <v>6987</v>
      </c>
      <c r="AB669" s="55">
        <v>63</v>
      </c>
      <c r="AC669" s="55" t="s">
        <v>364</v>
      </c>
      <c r="AD669" s="89" t="s">
        <v>2603</v>
      </c>
      <c r="AE669" s="243">
        <v>16975</v>
      </c>
      <c r="AF669" s="157" t="s">
        <v>3901</v>
      </c>
      <c r="AG669" s="89" t="s">
        <v>7192</v>
      </c>
      <c r="AH669" s="58" t="s">
        <v>4842</v>
      </c>
      <c r="AI669" s="58" t="s">
        <v>7193</v>
      </c>
      <c r="AJ669" s="59" t="s">
        <v>347</v>
      </c>
      <c r="AK669" s="56">
        <v>25.974025833333332</v>
      </c>
      <c r="AL669" s="56">
        <v>-81.745014999999995</v>
      </c>
      <c r="AM669" s="60">
        <v>-3.3428999993336106</v>
      </c>
      <c r="AN669" s="60">
        <v>-16.94449679858069</v>
      </c>
      <c r="AO669" s="60">
        <v>17.271101648784768</v>
      </c>
    </row>
    <row r="670" spans="1:41" s="290" customFormat="1" x14ac:dyDescent="0.2">
      <c r="A670" s="45" t="s">
        <v>74</v>
      </c>
      <c r="B670" s="42" t="s">
        <v>107</v>
      </c>
      <c r="C670" s="46"/>
      <c r="D670" s="35" t="s">
        <v>425</v>
      </c>
      <c r="E670" s="34">
        <v>42471</v>
      </c>
      <c r="F670" s="347" t="s">
        <v>413</v>
      </c>
      <c r="G670" s="347" t="s">
        <v>414</v>
      </c>
      <c r="H670" s="344">
        <v>25.973983333333333</v>
      </c>
      <c r="I670" s="344">
        <v>-81.744983333333337</v>
      </c>
      <c r="J670" s="56" t="s">
        <v>8786</v>
      </c>
      <c r="K670" s="56" t="s">
        <v>8787</v>
      </c>
      <c r="L670" s="49" t="s">
        <v>1776</v>
      </c>
      <c r="M670" s="120"/>
      <c r="N670" s="35" t="s">
        <v>364</v>
      </c>
      <c r="O670" s="203"/>
      <c r="P670" s="216">
        <v>0</v>
      </c>
      <c r="Q670" s="443">
        <v>0</v>
      </c>
      <c r="R670" s="47"/>
      <c r="S670" s="36">
        <v>0</v>
      </c>
      <c r="T670" s="35"/>
      <c r="U670" s="34"/>
      <c r="V670" s="82">
        <v>0</v>
      </c>
      <c r="W670" s="55" t="s">
        <v>2689</v>
      </c>
      <c r="X670" s="55" t="s">
        <v>1897</v>
      </c>
      <c r="Y670" s="157">
        <v>0</v>
      </c>
      <c r="Z670" s="57" t="s">
        <v>1746</v>
      </c>
      <c r="AA670" s="55" t="s">
        <v>6987</v>
      </c>
      <c r="AB670" s="55">
        <v>63</v>
      </c>
      <c r="AC670" s="55" t="s">
        <v>364</v>
      </c>
      <c r="AD670" s="89" t="s">
        <v>2603</v>
      </c>
      <c r="AE670" s="243">
        <v>16975</v>
      </c>
      <c r="AF670" s="157" t="s">
        <v>3901</v>
      </c>
      <c r="AG670" s="89" t="s">
        <v>7192</v>
      </c>
      <c r="AH670" s="58" t="s">
        <v>4842</v>
      </c>
      <c r="AI670" s="58" t="s">
        <v>7193</v>
      </c>
      <c r="AJ670" s="59" t="s">
        <v>347</v>
      </c>
      <c r="AK670" s="56">
        <v>25.974025833333332</v>
      </c>
      <c r="AL670" s="56">
        <v>-81.745014999999995</v>
      </c>
      <c r="AM670" s="60">
        <v>-15.498899999737148</v>
      </c>
      <c r="AN670" s="60">
        <v>10.385336742255271</v>
      </c>
      <c r="AO670" s="60">
        <v>18.656664236992889</v>
      </c>
    </row>
    <row r="671" spans="1:41" s="290" customFormat="1" x14ac:dyDescent="0.2">
      <c r="A671" s="45" t="s">
        <v>74</v>
      </c>
      <c r="B671" s="42" t="s">
        <v>107</v>
      </c>
      <c r="C671" s="46"/>
      <c r="D671" s="35" t="s">
        <v>424</v>
      </c>
      <c r="E671" s="34">
        <v>43500</v>
      </c>
      <c r="F671" s="347" t="s">
        <v>413</v>
      </c>
      <c r="G671" s="347" t="s">
        <v>2482</v>
      </c>
      <c r="H671" s="344">
        <v>25.973983333333333</v>
      </c>
      <c r="I671" s="344">
        <v>-81.745000000000005</v>
      </c>
      <c r="J671" s="56" t="s">
        <v>8786</v>
      </c>
      <c r="K671" s="56" t="s">
        <v>8788</v>
      </c>
      <c r="L671" s="49" t="s">
        <v>2566</v>
      </c>
      <c r="M671" s="117" t="s">
        <v>2833</v>
      </c>
      <c r="N671" s="35" t="s">
        <v>364</v>
      </c>
      <c r="O671" s="203" t="s">
        <v>1969</v>
      </c>
      <c r="P671" s="216" t="s">
        <v>1969</v>
      </c>
      <c r="Q671" s="443">
        <v>0</v>
      </c>
      <c r="R671" s="47"/>
      <c r="S671" s="36">
        <v>0</v>
      </c>
      <c r="T671" s="35"/>
      <c r="U671" s="34"/>
      <c r="V671" s="82">
        <v>0</v>
      </c>
      <c r="W671" s="55" t="s">
        <v>2689</v>
      </c>
      <c r="X671" s="55" t="s">
        <v>1897</v>
      </c>
      <c r="Y671" s="157">
        <v>0</v>
      </c>
      <c r="Z671" s="57" t="s">
        <v>1746</v>
      </c>
      <c r="AA671" s="55" t="s">
        <v>6987</v>
      </c>
      <c r="AB671" s="55">
        <v>63</v>
      </c>
      <c r="AC671" s="55" t="s">
        <v>364</v>
      </c>
      <c r="AD671" s="89" t="s">
        <v>2603</v>
      </c>
      <c r="AE671" s="243">
        <v>16975</v>
      </c>
      <c r="AF671" s="157" t="s">
        <v>3901</v>
      </c>
      <c r="AG671" s="89" t="s">
        <v>7192</v>
      </c>
      <c r="AH671" s="58" t="s">
        <v>4842</v>
      </c>
      <c r="AI671" s="58" t="s">
        <v>7193</v>
      </c>
      <c r="AJ671" s="59" t="s">
        <v>347</v>
      </c>
      <c r="AK671" s="56">
        <v>25.974025833333332</v>
      </c>
      <c r="AL671" s="56">
        <v>-81.745014999999995</v>
      </c>
      <c r="AM671" s="60">
        <v>-15.498899999737148</v>
      </c>
      <c r="AN671" s="60">
        <v>4.9193700340880788</v>
      </c>
      <c r="AO671" s="60">
        <v>16.260876444218372</v>
      </c>
    </row>
    <row r="672" spans="1:41" s="290" customFormat="1" x14ac:dyDescent="0.2">
      <c r="A672" s="45" t="s">
        <v>74</v>
      </c>
      <c r="B672" s="42" t="s">
        <v>107</v>
      </c>
      <c r="C672" s="46"/>
      <c r="D672" s="35" t="s">
        <v>425</v>
      </c>
      <c r="E672" s="34">
        <v>43903</v>
      </c>
      <c r="F672" s="347" t="s">
        <v>413</v>
      </c>
      <c r="G672" s="347" t="s">
        <v>3002</v>
      </c>
      <c r="H672" s="344">
        <v>25.973983333333333</v>
      </c>
      <c r="I672" s="344">
        <v>-81.74496666666667</v>
      </c>
      <c r="J672" s="56" t="s">
        <v>8786</v>
      </c>
      <c r="K672" s="56" t="s">
        <v>8789</v>
      </c>
      <c r="L672" s="49" t="s">
        <v>2566</v>
      </c>
      <c r="M672" s="117" t="s">
        <v>2834</v>
      </c>
      <c r="N672" s="35" t="s">
        <v>364</v>
      </c>
      <c r="O672" s="203" t="s">
        <v>1969</v>
      </c>
      <c r="P672" s="216" t="s">
        <v>1969</v>
      </c>
      <c r="Q672" s="443">
        <v>0</v>
      </c>
      <c r="R672" s="47"/>
      <c r="S672" s="36">
        <v>0</v>
      </c>
      <c r="T672" s="35"/>
      <c r="U672" s="34"/>
      <c r="V672" s="82">
        <v>0</v>
      </c>
      <c r="W672" s="55" t="s">
        <v>2689</v>
      </c>
      <c r="X672" s="55" t="s">
        <v>1897</v>
      </c>
      <c r="Y672" s="157">
        <v>0</v>
      </c>
      <c r="Z672" s="57" t="s">
        <v>1746</v>
      </c>
      <c r="AA672" s="55" t="s">
        <v>6987</v>
      </c>
      <c r="AB672" s="55">
        <v>63</v>
      </c>
      <c r="AC672" s="55" t="s">
        <v>364</v>
      </c>
      <c r="AD672" s="89" t="s">
        <v>2603</v>
      </c>
      <c r="AE672" s="243">
        <v>16975</v>
      </c>
      <c r="AF672" s="157" t="s">
        <v>3901</v>
      </c>
      <c r="AG672" s="89" t="s">
        <v>7192</v>
      </c>
      <c r="AH672" s="58" t="s">
        <v>4842</v>
      </c>
      <c r="AI672" s="58" t="s">
        <v>7193</v>
      </c>
      <c r="AJ672" s="59" t="s">
        <v>347</v>
      </c>
      <c r="AK672" s="56">
        <v>25.974025833333332</v>
      </c>
      <c r="AL672" s="56">
        <v>-81.745014999999995</v>
      </c>
      <c r="AM672" s="60">
        <v>-15.498899999737148</v>
      </c>
      <c r="AN672" s="60">
        <v>15.851303450422465</v>
      </c>
      <c r="AO672" s="60">
        <v>22.169341945110308</v>
      </c>
    </row>
    <row r="673" spans="1:41" s="290" customFormat="1" ht="63.75" x14ac:dyDescent="0.2">
      <c r="A673" s="45" t="s">
        <v>74</v>
      </c>
      <c r="B673" s="42" t="s">
        <v>107</v>
      </c>
      <c r="C673" s="46"/>
      <c r="D673" s="35" t="s">
        <v>2844</v>
      </c>
      <c r="E673" s="34">
        <v>44249</v>
      </c>
      <c r="F673" s="347" t="s">
        <v>413</v>
      </c>
      <c r="G673" s="347" t="s">
        <v>3002</v>
      </c>
      <c r="H673" s="344">
        <v>25.973983333333333</v>
      </c>
      <c r="I673" s="344">
        <v>-81.74496666666667</v>
      </c>
      <c r="J673" s="56" t="s">
        <v>8786</v>
      </c>
      <c r="K673" s="56" t="s">
        <v>8789</v>
      </c>
      <c r="L673" s="49" t="s">
        <v>3597</v>
      </c>
      <c r="M673" s="117" t="s">
        <v>2834</v>
      </c>
      <c r="N673" s="35" t="s">
        <v>2022</v>
      </c>
      <c r="O673" s="240" t="s">
        <v>3543</v>
      </c>
      <c r="P673" s="216" t="s">
        <v>1969</v>
      </c>
      <c r="Q673" s="443">
        <v>0</v>
      </c>
      <c r="R673" s="47"/>
      <c r="S673" s="36">
        <v>0</v>
      </c>
      <c r="T673" s="35"/>
      <c r="U673" s="34"/>
      <c r="V673" s="82" t="s">
        <v>1969</v>
      </c>
      <c r="W673" s="55" t="s">
        <v>2689</v>
      </c>
      <c r="X673" s="55" t="s">
        <v>1897</v>
      </c>
      <c r="Y673" s="157" t="s">
        <v>2022</v>
      </c>
      <c r="Z673" s="57" t="s">
        <v>1746</v>
      </c>
      <c r="AA673" s="55" t="s">
        <v>7019</v>
      </c>
      <c r="AB673" s="55">
        <v>63</v>
      </c>
      <c r="AC673" s="55" t="s">
        <v>364</v>
      </c>
      <c r="AD673" s="89" t="s">
        <v>2603</v>
      </c>
      <c r="AE673" s="243">
        <v>16975</v>
      </c>
      <c r="AF673" s="157" t="s">
        <v>3901</v>
      </c>
      <c r="AG673" s="89" t="s">
        <v>7192</v>
      </c>
      <c r="AH673" s="58" t="s">
        <v>4842</v>
      </c>
      <c r="AI673" s="58" t="s">
        <v>7193</v>
      </c>
      <c r="AJ673" s="59" t="s">
        <v>347</v>
      </c>
      <c r="AK673" s="56">
        <v>25.974025833333332</v>
      </c>
      <c r="AL673" s="56">
        <v>-81.745014999999995</v>
      </c>
      <c r="AM673" s="60">
        <v>-15.498899999737148</v>
      </c>
      <c r="AN673" s="60">
        <v>15.851303450422465</v>
      </c>
      <c r="AO673" s="60">
        <v>22.169341945110308</v>
      </c>
    </row>
    <row r="674" spans="1:41" s="290" customFormat="1" x14ac:dyDescent="0.2">
      <c r="A674" s="45" t="s">
        <v>74</v>
      </c>
      <c r="B674" s="42" t="s">
        <v>107</v>
      </c>
      <c r="C674" s="46"/>
      <c r="D674" s="35" t="s">
        <v>4327</v>
      </c>
      <c r="E674" s="34">
        <v>44640</v>
      </c>
      <c r="F674" s="347" t="s">
        <v>4900</v>
      </c>
      <c r="G674" s="347" t="s">
        <v>2482</v>
      </c>
      <c r="H674" s="344">
        <v>25.974</v>
      </c>
      <c r="I674" s="344">
        <v>-81.745000000000005</v>
      </c>
      <c r="J674" s="56" t="s">
        <v>8790</v>
      </c>
      <c r="K674" s="56" t="s">
        <v>8788</v>
      </c>
      <c r="L674" s="49" t="s">
        <v>4901</v>
      </c>
      <c r="M674" s="117" t="s">
        <v>2834</v>
      </c>
      <c r="N674" s="35" t="s">
        <v>364</v>
      </c>
      <c r="O674" s="240" t="s">
        <v>4902</v>
      </c>
      <c r="P674" s="216" t="s">
        <v>1969</v>
      </c>
      <c r="Q674" s="443">
        <v>0</v>
      </c>
      <c r="R674" s="47"/>
      <c r="S674" s="36">
        <v>0</v>
      </c>
      <c r="T674" s="35"/>
      <c r="U674" s="34"/>
      <c r="V674" s="82">
        <v>0</v>
      </c>
      <c r="W674" s="55" t="s">
        <v>2689</v>
      </c>
      <c r="X674" s="55" t="s">
        <v>1897</v>
      </c>
      <c r="Y674" s="157">
        <v>0</v>
      </c>
      <c r="Z674" s="57" t="s">
        <v>1746</v>
      </c>
      <c r="AA674" s="55" t="s">
        <v>6987</v>
      </c>
      <c r="AB674" s="55">
        <v>63</v>
      </c>
      <c r="AC674" s="55" t="s">
        <v>364</v>
      </c>
      <c r="AD674" s="89" t="s">
        <v>2603</v>
      </c>
      <c r="AE674" s="243">
        <v>16975</v>
      </c>
      <c r="AF674" s="157" t="s">
        <v>3901</v>
      </c>
      <c r="AG674" s="89" t="s">
        <v>7192</v>
      </c>
      <c r="AH674" s="58" t="s">
        <v>4842</v>
      </c>
      <c r="AI674" s="58" t="s">
        <v>7193</v>
      </c>
      <c r="AJ674" s="59" t="s">
        <v>347</v>
      </c>
      <c r="AK674" s="56">
        <v>25.974025833333332</v>
      </c>
      <c r="AL674" s="56">
        <v>-81.745014999999995</v>
      </c>
      <c r="AM674" s="60">
        <v>-9.4208999995353793</v>
      </c>
      <c r="AN674" s="60">
        <v>4.9193700340880788</v>
      </c>
      <c r="AO674" s="60">
        <v>10.62796115600398</v>
      </c>
    </row>
    <row r="675" spans="1:41" s="290" customFormat="1" x14ac:dyDescent="0.2">
      <c r="A675" s="45" t="s">
        <v>74</v>
      </c>
      <c r="B675" s="42" t="s">
        <v>107</v>
      </c>
      <c r="C675" s="46"/>
      <c r="D675" s="35" t="s">
        <v>4327</v>
      </c>
      <c r="E675" s="34">
        <v>44981</v>
      </c>
      <c r="F675" s="347" t="s">
        <v>4900</v>
      </c>
      <c r="G675" s="347" t="s">
        <v>2482</v>
      </c>
      <c r="H675" s="344">
        <v>25.974</v>
      </c>
      <c r="I675" s="344">
        <v>-81.745000000000005</v>
      </c>
      <c r="J675" s="56" t="s">
        <v>8790</v>
      </c>
      <c r="K675" s="56" t="s">
        <v>8788</v>
      </c>
      <c r="L675" s="49" t="s">
        <v>4901</v>
      </c>
      <c r="M675" s="117" t="s">
        <v>2834</v>
      </c>
      <c r="N675" s="35" t="s">
        <v>364</v>
      </c>
      <c r="O675" s="240" t="s">
        <v>4902</v>
      </c>
      <c r="P675" s="216" t="s">
        <v>1969</v>
      </c>
      <c r="Q675" s="443">
        <v>0</v>
      </c>
      <c r="R675" s="47"/>
      <c r="S675" s="36">
        <v>0</v>
      </c>
      <c r="T675" s="35"/>
      <c r="U675" s="34"/>
      <c r="V675" s="82">
        <v>0</v>
      </c>
      <c r="W675" s="55" t="s">
        <v>2689</v>
      </c>
      <c r="X675" s="55" t="s">
        <v>1897</v>
      </c>
      <c r="Y675" s="157">
        <v>0</v>
      </c>
      <c r="Z675" s="57" t="s">
        <v>1746</v>
      </c>
      <c r="AA675" s="55" t="s">
        <v>6987</v>
      </c>
      <c r="AB675" s="55">
        <v>63</v>
      </c>
      <c r="AC675" s="55" t="s">
        <v>364</v>
      </c>
      <c r="AD675" s="89" t="s">
        <v>2603</v>
      </c>
      <c r="AE675" s="243">
        <v>16975</v>
      </c>
      <c r="AF675" s="157" t="s">
        <v>3901</v>
      </c>
      <c r="AG675" s="89" t="s">
        <v>7192</v>
      </c>
      <c r="AH675" s="58" t="s">
        <v>4842</v>
      </c>
      <c r="AI675" s="58" t="s">
        <v>7193</v>
      </c>
      <c r="AJ675" s="59" t="s">
        <v>347</v>
      </c>
      <c r="AK675" s="56">
        <v>25.974025833333332</v>
      </c>
      <c r="AL675" s="56">
        <v>-81.745014999999995</v>
      </c>
      <c r="AM675" s="60">
        <v>-9.4208999995353793</v>
      </c>
      <c r="AN675" s="60">
        <v>4.9193700340880788</v>
      </c>
      <c r="AO675" s="60">
        <v>10.62796115600398</v>
      </c>
    </row>
    <row r="676" spans="1:41" s="290" customFormat="1" ht="25.5" x14ac:dyDescent="0.2">
      <c r="A676" s="45" t="s">
        <v>74</v>
      </c>
      <c r="B676" s="42" t="s">
        <v>107</v>
      </c>
      <c r="C676" s="46"/>
      <c r="D676" s="35" t="s">
        <v>4327</v>
      </c>
      <c r="E676" s="34">
        <v>45350</v>
      </c>
      <c r="F676" s="347" t="s">
        <v>4842</v>
      </c>
      <c r="G676" s="347" t="s">
        <v>5642</v>
      </c>
      <c r="H676" s="344">
        <v>25.974033333333335</v>
      </c>
      <c r="I676" s="344">
        <v>-81.746650000000002</v>
      </c>
      <c r="J676" s="56" t="s">
        <v>7190</v>
      </c>
      <c r="K676" s="56" t="s">
        <v>8791</v>
      </c>
      <c r="L676" s="49" t="s">
        <v>8288</v>
      </c>
      <c r="M676" s="117" t="s">
        <v>2834</v>
      </c>
      <c r="N676" s="35" t="s">
        <v>364</v>
      </c>
      <c r="O676" s="240" t="s">
        <v>5643</v>
      </c>
      <c r="P676" s="216" t="s">
        <v>5644</v>
      </c>
      <c r="Q676" s="443">
        <v>0</v>
      </c>
      <c r="R676" s="47"/>
      <c r="S676" s="36">
        <v>0</v>
      </c>
      <c r="T676" s="35"/>
      <c r="U676" s="34"/>
      <c r="V676" s="82">
        <v>0</v>
      </c>
      <c r="W676" s="55" t="s">
        <v>2689</v>
      </c>
      <c r="X676" s="55" t="s">
        <v>1897</v>
      </c>
      <c r="Y676" s="157">
        <v>0</v>
      </c>
      <c r="Z676" s="57">
        <v>536.21830959222098</v>
      </c>
      <c r="AA676" s="55" t="s">
        <v>8792</v>
      </c>
      <c r="AB676" s="55">
        <v>63</v>
      </c>
      <c r="AC676" s="55" t="s">
        <v>364</v>
      </c>
      <c r="AD676" s="89" t="s">
        <v>2603</v>
      </c>
      <c r="AE676" s="243">
        <v>16975</v>
      </c>
      <c r="AF676" s="157" t="s">
        <v>3901</v>
      </c>
      <c r="AG676" s="89" t="s">
        <v>7192</v>
      </c>
      <c r="AH676" s="58" t="s">
        <v>4842</v>
      </c>
      <c r="AI676" s="58" t="s">
        <v>7193</v>
      </c>
      <c r="AJ676" s="59" t="s">
        <v>347</v>
      </c>
      <c r="AK676" s="56">
        <v>25.974025833333332</v>
      </c>
      <c r="AL676" s="56">
        <v>-81.745014999999995</v>
      </c>
      <c r="AM676" s="60">
        <v>2.7351000008681581</v>
      </c>
      <c r="AN676" s="60">
        <v>-536.21133405582179</v>
      </c>
      <c r="AO676" s="60">
        <v>536.21830959222098</v>
      </c>
    </row>
    <row r="677" spans="1:41" s="290" customFormat="1" ht="25.5" x14ac:dyDescent="0.2">
      <c r="A677" s="45" t="s">
        <v>74</v>
      </c>
      <c r="B677" s="42" t="s">
        <v>107</v>
      </c>
      <c r="C677" s="46"/>
      <c r="D677" s="35" t="s">
        <v>5508</v>
      </c>
      <c r="E677" s="34">
        <v>45730</v>
      </c>
      <c r="F677" s="347" t="s">
        <v>4842</v>
      </c>
      <c r="G677" s="347" t="s">
        <v>6109</v>
      </c>
      <c r="H677" s="344">
        <v>25.974033333333335</v>
      </c>
      <c r="I677" s="344">
        <v>-81.744833333333332</v>
      </c>
      <c r="J677" s="56" t="s">
        <v>7190</v>
      </c>
      <c r="K677" s="56" t="s">
        <v>7191</v>
      </c>
      <c r="L677" s="49" t="s">
        <v>6191</v>
      </c>
      <c r="M677" s="117" t="s">
        <v>2834</v>
      </c>
      <c r="N677" s="35" t="s">
        <v>364</v>
      </c>
      <c r="O677" s="240" t="s">
        <v>6192</v>
      </c>
      <c r="P677" s="216" t="s">
        <v>1969</v>
      </c>
      <c r="Q677" s="443">
        <v>0</v>
      </c>
      <c r="R677" s="47"/>
      <c r="S677" s="36">
        <v>0</v>
      </c>
      <c r="T677" s="35"/>
      <c r="U677" s="34"/>
      <c r="V677" s="82">
        <v>0</v>
      </c>
      <c r="W677" s="55" t="s">
        <v>2689</v>
      </c>
      <c r="X677" s="55" t="s">
        <v>1897</v>
      </c>
      <c r="Y677" s="157">
        <v>0</v>
      </c>
      <c r="Z677" s="57" t="s">
        <v>1746</v>
      </c>
      <c r="AA677" s="55" t="s">
        <v>6987</v>
      </c>
      <c r="AB677" s="55">
        <v>63</v>
      </c>
      <c r="AC677" s="55" t="s">
        <v>364</v>
      </c>
      <c r="AD677" s="89" t="s">
        <v>2603</v>
      </c>
      <c r="AE677" s="243">
        <v>16975</v>
      </c>
      <c r="AF677" s="157" t="s">
        <v>3901</v>
      </c>
      <c r="AG677" s="89" t="s">
        <v>7192</v>
      </c>
      <c r="AH677" s="58" t="s">
        <v>4842</v>
      </c>
      <c r="AI677" s="58" t="s">
        <v>7193</v>
      </c>
      <c r="AJ677" s="59" t="s">
        <v>347</v>
      </c>
      <c r="AK677" s="56">
        <v>25.974025833333332</v>
      </c>
      <c r="AL677" s="56">
        <v>-81.745014999999995</v>
      </c>
      <c r="AM677" s="60">
        <v>2.7351000008681581</v>
      </c>
      <c r="AN677" s="60">
        <v>59.579037115760009</v>
      </c>
      <c r="AO677" s="60">
        <v>59.641784309792897</v>
      </c>
    </row>
    <row r="678" spans="1:41" s="290" customFormat="1" x14ac:dyDescent="0.2">
      <c r="A678" s="45" t="s">
        <v>74</v>
      </c>
      <c r="B678" s="42" t="s">
        <v>107</v>
      </c>
      <c r="C678" s="46" t="s">
        <v>473</v>
      </c>
      <c r="D678" s="35" t="s">
        <v>5508</v>
      </c>
      <c r="E678" s="34">
        <v>46094</v>
      </c>
      <c r="F678" s="347" t="s">
        <v>4842</v>
      </c>
      <c r="G678" s="347" t="s">
        <v>6109</v>
      </c>
      <c r="H678" s="344">
        <v>25.974033333333335</v>
      </c>
      <c r="I678" s="344">
        <v>-81.744833333333332</v>
      </c>
      <c r="J678" s="56" t="s">
        <v>7190</v>
      </c>
      <c r="K678" s="56" t="s">
        <v>7191</v>
      </c>
      <c r="L678" s="49" t="s">
        <v>4901</v>
      </c>
      <c r="M678" s="117" t="s">
        <v>2834</v>
      </c>
      <c r="N678" s="35" t="s">
        <v>364</v>
      </c>
      <c r="O678" s="240" t="s">
        <v>6840</v>
      </c>
      <c r="P678" s="216" t="s">
        <v>6005</v>
      </c>
      <c r="Q678" s="443">
        <v>0</v>
      </c>
      <c r="R678" s="47"/>
      <c r="S678" s="36">
        <v>0</v>
      </c>
      <c r="T678" s="35"/>
      <c r="U678" s="34"/>
      <c r="V678" s="82">
        <v>0</v>
      </c>
      <c r="W678" s="55" t="s">
        <v>2689</v>
      </c>
      <c r="X678" s="55" t="s">
        <v>1897</v>
      </c>
      <c r="Y678" s="157">
        <v>0</v>
      </c>
      <c r="Z678" s="57" t="s">
        <v>1746</v>
      </c>
      <c r="AA678" s="55" t="s">
        <v>6987</v>
      </c>
      <c r="AB678" s="55">
        <v>63</v>
      </c>
      <c r="AC678" s="55" t="s">
        <v>364</v>
      </c>
      <c r="AD678" s="89" t="s">
        <v>2603</v>
      </c>
      <c r="AE678" s="243">
        <v>16975</v>
      </c>
      <c r="AF678" s="157" t="s">
        <v>3901</v>
      </c>
      <c r="AG678" s="89" t="s">
        <v>7192</v>
      </c>
      <c r="AH678" s="58" t="s">
        <v>4842</v>
      </c>
      <c r="AI678" s="58" t="s">
        <v>7193</v>
      </c>
      <c r="AJ678" s="59" t="s">
        <v>347</v>
      </c>
      <c r="AK678" s="56">
        <v>25.974025833333332</v>
      </c>
      <c r="AL678" s="56">
        <v>-81.745014999999995</v>
      </c>
      <c r="AM678" s="60">
        <v>2.7351000008681581</v>
      </c>
      <c r="AN678" s="60">
        <v>59.579037115760009</v>
      </c>
      <c r="AO678" s="60">
        <v>59.641784309792897</v>
      </c>
    </row>
    <row r="679" spans="1:41" s="290" customFormat="1" ht="25.5" x14ac:dyDescent="0.2">
      <c r="A679" s="45" t="s">
        <v>75</v>
      </c>
      <c r="B679" s="146" t="s">
        <v>3316</v>
      </c>
      <c r="C679" s="46"/>
      <c r="D679" s="35" t="s">
        <v>1119</v>
      </c>
      <c r="E679" s="34">
        <v>38869</v>
      </c>
      <c r="F679" s="347" t="s">
        <v>205</v>
      </c>
      <c r="G679" s="347" t="s">
        <v>206</v>
      </c>
      <c r="H679" s="344">
        <v>25.973083333333335</v>
      </c>
      <c r="I679" s="344">
        <v>-81.744133333333338</v>
      </c>
      <c r="J679" s="56" t="s">
        <v>8793</v>
      </c>
      <c r="K679" s="56" t="s">
        <v>8794</v>
      </c>
      <c r="L679" s="49" t="s">
        <v>1844</v>
      </c>
      <c r="M679" s="120"/>
      <c r="N679" s="35" t="s">
        <v>364</v>
      </c>
      <c r="O679" s="203" t="s">
        <v>1969</v>
      </c>
      <c r="P679" s="216" t="s">
        <v>1969</v>
      </c>
      <c r="Q679" s="443">
        <v>0</v>
      </c>
      <c r="R679" s="47"/>
      <c r="S679" s="36">
        <v>0</v>
      </c>
      <c r="T679" s="35"/>
      <c r="U679" s="34"/>
      <c r="V679" s="82">
        <v>0</v>
      </c>
      <c r="W679" s="55" t="s">
        <v>2689</v>
      </c>
      <c r="X679" s="55" t="s">
        <v>1897</v>
      </c>
      <c r="Y679" s="157">
        <v>0</v>
      </c>
      <c r="Z679" s="57" t="s">
        <v>1746</v>
      </c>
      <c r="AA679" s="55" t="s">
        <v>6987</v>
      </c>
      <c r="AB679" s="55">
        <v>64</v>
      </c>
      <c r="AC679" s="55" t="s">
        <v>364</v>
      </c>
      <c r="AD679" s="89" t="s">
        <v>2603</v>
      </c>
      <c r="AE679" s="243">
        <v>16980</v>
      </c>
      <c r="AF679" s="157" t="s">
        <v>3901</v>
      </c>
      <c r="AG679" s="89" t="s">
        <v>7196</v>
      </c>
      <c r="AH679" s="58" t="s">
        <v>7197</v>
      </c>
      <c r="AI679" s="58" t="s">
        <v>2981</v>
      </c>
      <c r="AJ679" s="59" t="s">
        <v>348</v>
      </c>
      <c r="AK679" s="56">
        <v>25.973117500000001</v>
      </c>
      <c r="AL679" s="56">
        <v>-81.744114999999994</v>
      </c>
      <c r="AM679" s="60">
        <v>-12.459899999636264</v>
      </c>
      <c r="AN679" s="60">
        <v>-6.0125633822463067</v>
      </c>
      <c r="AO679" s="60">
        <v>13.834739839493364</v>
      </c>
    </row>
    <row r="680" spans="1:41" s="290" customFormat="1" ht="25.5" x14ac:dyDescent="0.2">
      <c r="A680" s="45" t="s">
        <v>75</v>
      </c>
      <c r="B680" s="146" t="s">
        <v>3316</v>
      </c>
      <c r="C680" s="46"/>
      <c r="D680" s="35" t="s">
        <v>425</v>
      </c>
      <c r="E680" s="34">
        <v>42471</v>
      </c>
      <c r="F680" s="347" t="s">
        <v>415</v>
      </c>
      <c r="G680" s="347" t="s">
        <v>206</v>
      </c>
      <c r="H680" s="344">
        <v>25.97315</v>
      </c>
      <c r="I680" s="344">
        <v>-81.744133333333338</v>
      </c>
      <c r="J680" s="56" t="s">
        <v>7194</v>
      </c>
      <c r="K680" s="56" t="s">
        <v>8794</v>
      </c>
      <c r="L680" s="49" t="s">
        <v>1779</v>
      </c>
      <c r="M680" s="120"/>
      <c r="N680" s="35" t="s">
        <v>385</v>
      </c>
      <c r="O680" s="203"/>
      <c r="P680" s="216">
        <v>0</v>
      </c>
      <c r="Q680" s="443">
        <v>0</v>
      </c>
      <c r="R680" s="47"/>
      <c r="S680" s="36">
        <v>0</v>
      </c>
      <c r="T680" s="35"/>
      <c r="U680" s="34"/>
      <c r="V680" s="82">
        <v>0</v>
      </c>
      <c r="W680" s="55" t="s">
        <v>2689</v>
      </c>
      <c r="X680" s="55" t="s">
        <v>1897</v>
      </c>
      <c r="Y680" s="157" t="s">
        <v>385</v>
      </c>
      <c r="Z680" s="57" t="s">
        <v>1746</v>
      </c>
      <c r="AA680" s="55" t="s">
        <v>8714</v>
      </c>
      <c r="AB680" s="55">
        <v>64</v>
      </c>
      <c r="AC680" s="55" t="s">
        <v>364</v>
      </c>
      <c r="AD680" s="89" t="s">
        <v>2603</v>
      </c>
      <c r="AE680" s="243">
        <v>16980</v>
      </c>
      <c r="AF680" s="157" t="s">
        <v>3901</v>
      </c>
      <c r="AG680" s="89" t="s">
        <v>7196</v>
      </c>
      <c r="AH680" s="58" t="s">
        <v>7197</v>
      </c>
      <c r="AI680" s="58" t="s">
        <v>2981</v>
      </c>
      <c r="AJ680" s="59" t="s">
        <v>348</v>
      </c>
      <c r="AK680" s="56">
        <v>25.973117500000001</v>
      </c>
      <c r="AL680" s="56">
        <v>-81.744114999999994</v>
      </c>
      <c r="AM680" s="60">
        <v>11.852099999875207</v>
      </c>
      <c r="AN680" s="60">
        <v>-6.0125633822463067</v>
      </c>
      <c r="AO680" s="60">
        <v>13.289965870256063</v>
      </c>
    </row>
    <row r="681" spans="1:41" s="290" customFormat="1" ht="25.5" x14ac:dyDescent="0.2">
      <c r="A681" s="45" t="s">
        <v>75</v>
      </c>
      <c r="B681" s="146" t="s">
        <v>3316</v>
      </c>
      <c r="C681" s="46"/>
      <c r="D681" s="35" t="s">
        <v>424</v>
      </c>
      <c r="E681" s="34">
        <v>43500</v>
      </c>
      <c r="F681" s="347" t="s">
        <v>2486</v>
      </c>
      <c r="G681" s="347" t="s">
        <v>206</v>
      </c>
      <c r="H681" s="344">
        <v>25.973166666666668</v>
      </c>
      <c r="I681" s="344">
        <v>-81.744133333333338</v>
      </c>
      <c r="J681" s="56" t="s">
        <v>8795</v>
      </c>
      <c r="K681" s="56" t="s">
        <v>8794</v>
      </c>
      <c r="L681" s="49" t="s">
        <v>2485</v>
      </c>
      <c r="M681" s="117" t="s">
        <v>2833</v>
      </c>
      <c r="N681" s="35" t="s">
        <v>364</v>
      </c>
      <c r="O681" s="203" t="s">
        <v>1969</v>
      </c>
      <c r="P681" s="216" t="s">
        <v>1969</v>
      </c>
      <c r="Q681" s="443">
        <v>0</v>
      </c>
      <c r="R681" s="47"/>
      <c r="S681" s="36">
        <v>0</v>
      </c>
      <c r="T681" s="35"/>
      <c r="U681" s="34"/>
      <c r="V681" s="82">
        <v>0</v>
      </c>
      <c r="W681" s="55" t="s">
        <v>2689</v>
      </c>
      <c r="X681" s="55" t="s">
        <v>1897</v>
      </c>
      <c r="Y681" s="157">
        <v>0</v>
      </c>
      <c r="Z681" s="57" t="s">
        <v>1746</v>
      </c>
      <c r="AA681" s="55" t="s">
        <v>6987</v>
      </c>
      <c r="AB681" s="55">
        <v>64</v>
      </c>
      <c r="AC681" s="55" t="s">
        <v>364</v>
      </c>
      <c r="AD681" s="89" t="s">
        <v>2603</v>
      </c>
      <c r="AE681" s="243">
        <v>16980</v>
      </c>
      <c r="AF681" s="157" t="s">
        <v>3901</v>
      </c>
      <c r="AG681" s="89" t="s">
        <v>7196</v>
      </c>
      <c r="AH681" s="58" t="s">
        <v>7197</v>
      </c>
      <c r="AI681" s="58" t="s">
        <v>2981</v>
      </c>
      <c r="AJ681" s="59" t="s">
        <v>348</v>
      </c>
      <c r="AK681" s="56">
        <v>25.973117500000001</v>
      </c>
      <c r="AL681" s="56">
        <v>-81.744114999999994</v>
      </c>
      <c r="AM681" s="60">
        <v>17.930100000076976</v>
      </c>
      <c r="AN681" s="60">
        <v>-6.0125633822463067</v>
      </c>
      <c r="AO681" s="60">
        <v>18.911356493871335</v>
      </c>
    </row>
    <row r="682" spans="1:41" s="290" customFormat="1" ht="25.5" x14ac:dyDescent="0.2">
      <c r="A682" s="45" t="s">
        <v>75</v>
      </c>
      <c r="B682" s="146" t="s">
        <v>3316</v>
      </c>
      <c r="C682" s="46"/>
      <c r="D682" s="35" t="s">
        <v>425</v>
      </c>
      <c r="E682" s="34">
        <v>43903</v>
      </c>
      <c r="F682" s="347" t="s">
        <v>2486</v>
      </c>
      <c r="G682" s="347" t="s">
        <v>2981</v>
      </c>
      <c r="H682" s="344">
        <v>25.973166666666668</v>
      </c>
      <c r="I682" s="344">
        <v>-81.74411666666667</v>
      </c>
      <c r="J682" s="56" t="s">
        <v>8795</v>
      </c>
      <c r="K682" s="56" t="s">
        <v>8796</v>
      </c>
      <c r="L682" s="49" t="s">
        <v>2485</v>
      </c>
      <c r="M682" s="117" t="s">
        <v>2833</v>
      </c>
      <c r="N682" s="35" t="s">
        <v>364</v>
      </c>
      <c r="O682" s="240" t="s">
        <v>3315</v>
      </c>
      <c r="P682" s="216">
        <v>0</v>
      </c>
      <c r="Q682" s="443">
        <v>0</v>
      </c>
      <c r="R682" s="47"/>
      <c r="S682" s="36">
        <v>0</v>
      </c>
      <c r="T682" s="35"/>
      <c r="U682" s="34"/>
      <c r="V682" s="82">
        <v>0</v>
      </c>
      <c r="W682" s="55" t="s">
        <v>2689</v>
      </c>
      <c r="X682" s="55" t="s">
        <v>1897</v>
      </c>
      <c r="Y682" s="157">
        <v>0</v>
      </c>
      <c r="Z682" s="57" t="s">
        <v>1746</v>
      </c>
      <c r="AA682" s="55" t="s">
        <v>6987</v>
      </c>
      <c r="AB682" s="55">
        <v>64</v>
      </c>
      <c r="AC682" s="55" t="s">
        <v>364</v>
      </c>
      <c r="AD682" s="89" t="s">
        <v>2603</v>
      </c>
      <c r="AE682" s="243">
        <v>16980</v>
      </c>
      <c r="AF682" s="157" t="s">
        <v>3901</v>
      </c>
      <c r="AG682" s="89" t="s">
        <v>7196</v>
      </c>
      <c r="AH682" s="58" t="s">
        <v>7197</v>
      </c>
      <c r="AI682" s="58" t="s">
        <v>2981</v>
      </c>
      <c r="AJ682" s="59" t="s">
        <v>348</v>
      </c>
      <c r="AK682" s="56">
        <v>25.973117500000001</v>
      </c>
      <c r="AL682" s="56">
        <v>-81.744114999999994</v>
      </c>
      <c r="AM682" s="60">
        <v>17.930100000076976</v>
      </c>
      <c r="AN682" s="60">
        <v>-0.54659667407911372</v>
      </c>
      <c r="AO682" s="60">
        <v>17.938429528163127</v>
      </c>
    </row>
    <row r="683" spans="1:41" s="290" customFormat="1" ht="25.5" x14ac:dyDescent="0.2">
      <c r="A683" s="45" t="s">
        <v>75</v>
      </c>
      <c r="B683" s="146" t="s">
        <v>3316</v>
      </c>
      <c r="C683" s="46"/>
      <c r="D683" s="35" t="s">
        <v>2844</v>
      </c>
      <c r="E683" s="34">
        <v>44249</v>
      </c>
      <c r="F683" s="347" t="s">
        <v>2486</v>
      </c>
      <c r="G683" s="347" t="s">
        <v>2981</v>
      </c>
      <c r="H683" s="344">
        <v>25.973166666666668</v>
      </c>
      <c r="I683" s="344">
        <v>-81.74411666666667</v>
      </c>
      <c r="J683" s="56" t="s">
        <v>8795</v>
      </c>
      <c r="K683" s="56" t="s">
        <v>8796</v>
      </c>
      <c r="L683" s="49" t="s">
        <v>2485</v>
      </c>
      <c r="M683" s="117" t="s">
        <v>2833</v>
      </c>
      <c r="N683" s="35" t="s">
        <v>364</v>
      </c>
      <c r="O683" s="240" t="s">
        <v>4515</v>
      </c>
      <c r="P683" s="216">
        <v>0</v>
      </c>
      <c r="Q683" s="443">
        <v>0</v>
      </c>
      <c r="R683" s="47"/>
      <c r="S683" s="36">
        <v>0</v>
      </c>
      <c r="T683" s="35"/>
      <c r="U683" s="34"/>
      <c r="V683" s="82">
        <v>0</v>
      </c>
      <c r="W683" s="55" t="s">
        <v>2689</v>
      </c>
      <c r="X683" s="55" t="s">
        <v>1897</v>
      </c>
      <c r="Y683" s="157">
        <v>0</v>
      </c>
      <c r="Z683" s="57" t="s">
        <v>1746</v>
      </c>
      <c r="AA683" s="55" t="s">
        <v>6987</v>
      </c>
      <c r="AB683" s="55">
        <v>64</v>
      </c>
      <c r="AC683" s="55" t="s">
        <v>364</v>
      </c>
      <c r="AD683" s="89" t="s">
        <v>2603</v>
      </c>
      <c r="AE683" s="243">
        <v>16980</v>
      </c>
      <c r="AF683" s="157" t="s">
        <v>3901</v>
      </c>
      <c r="AG683" s="89" t="s">
        <v>7196</v>
      </c>
      <c r="AH683" s="58" t="s">
        <v>7197</v>
      </c>
      <c r="AI683" s="58" t="s">
        <v>2981</v>
      </c>
      <c r="AJ683" s="59" t="s">
        <v>348</v>
      </c>
      <c r="AK683" s="56">
        <v>25.973117500000001</v>
      </c>
      <c r="AL683" s="56">
        <v>-81.744114999999994</v>
      </c>
      <c r="AM683" s="60">
        <v>17.930100000076976</v>
      </c>
      <c r="AN683" s="60">
        <v>-0.54659667407911372</v>
      </c>
      <c r="AO683" s="60">
        <v>17.938429528163127</v>
      </c>
    </row>
    <row r="684" spans="1:41" s="290" customFormat="1" ht="38.25" x14ac:dyDescent="0.2">
      <c r="A684" s="45" t="s">
        <v>75</v>
      </c>
      <c r="B684" s="146" t="s">
        <v>3316</v>
      </c>
      <c r="C684" s="46"/>
      <c r="D684" s="35" t="s">
        <v>425</v>
      </c>
      <c r="E684" s="34">
        <v>44640</v>
      </c>
      <c r="F684" s="347" t="s">
        <v>2486</v>
      </c>
      <c r="G684" s="347" t="s">
        <v>2981</v>
      </c>
      <c r="H684" s="344">
        <v>25.973166666666668</v>
      </c>
      <c r="I684" s="344">
        <v>-81.74411666666667</v>
      </c>
      <c r="J684" s="56" t="s">
        <v>8795</v>
      </c>
      <c r="K684" s="56" t="s">
        <v>8796</v>
      </c>
      <c r="L684" s="49" t="s">
        <v>4477</v>
      </c>
      <c r="M684" s="117"/>
      <c r="N684" s="35" t="s">
        <v>2022</v>
      </c>
      <c r="O684" s="240" t="s">
        <v>4476</v>
      </c>
      <c r="P684" s="216">
        <v>0</v>
      </c>
      <c r="Q684" s="443">
        <v>0</v>
      </c>
      <c r="R684" s="47"/>
      <c r="S684" s="36">
        <v>0</v>
      </c>
      <c r="T684" s="35" t="s">
        <v>3310</v>
      </c>
      <c r="U684" s="34"/>
      <c r="V684" s="82" t="s">
        <v>1969</v>
      </c>
      <c r="W684" s="55" t="s">
        <v>2689</v>
      </c>
      <c r="X684" s="55" t="s">
        <v>1897</v>
      </c>
      <c r="Y684" s="157" t="s">
        <v>2022</v>
      </c>
      <c r="Z684" s="57" t="s">
        <v>1746</v>
      </c>
      <c r="AA684" s="55" t="s">
        <v>7019</v>
      </c>
      <c r="AB684" s="55">
        <v>64</v>
      </c>
      <c r="AC684" s="55" t="s">
        <v>364</v>
      </c>
      <c r="AD684" s="89" t="s">
        <v>2603</v>
      </c>
      <c r="AE684" s="243">
        <v>16980</v>
      </c>
      <c r="AF684" s="157" t="s">
        <v>3901</v>
      </c>
      <c r="AG684" s="89" t="s">
        <v>7196</v>
      </c>
      <c r="AH684" s="58" t="s">
        <v>7197</v>
      </c>
      <c r="AI684" s="58" t="s">
        <v>2981</v>
      </c>
      <c r="AJ684" s="59" t="s">
        <v>348</v>
      </c>
      <c r="AK684" s="56">
        <v>25.973117500000001</v>
      </c>
      <c r="AL684" s="56">
        <v>-81.744114999999994</v>
      </c>
      <c r="AM684" s="60">
        <v>17.930100000076976</v>
      </c>
      <c r="AN684" s="60">
        <v>-0.54659667407911372</v>
      </c>
      <c r="AO684" s="60">
        <v>17.938429528163127</v>
      </c>
    </row>
    <row r="685" spans="1:41" s="290" customFormat="1" ht="25.5" x14ac:dyDescent="0.2">
      <c r="A685" s="45" t="s">
        <v>75</v>
      </c>
      <c r="B685" s="146" t="s">
        <v>3316</v>
      </c>
      <c r="C685" s="46"/>
      <c r="D685" s="35" t="s">
        <v>4327</v>
      </c>
      <c r="E685" s="34">
        <v>44981</v>
      </c>
      <c r="F685" s="347" t="s">
        <v>415</v>
      </c>
      <c r="G685" s="347" t="s">
        <v>2981</v>
      </c>
      <c r="H685" s="344">
        <v>25.97315</v>
      </c>
      <c r="I685" s="344">
        <v>-81.74411666666667</v>
      </c>
      <c r="J685" s="56" t="s">
        <v>7194</v>
      </c>
      <c r="K685" s="56" t="s">
        <v>8796</v>
      </c>
      <c r="L685" s="49" t="s">
        <v>4903</v>
      </c>
      <c r="M685" s="117"/>
      <c r="N685" s="35" t="s">
        <v>364</v>
      </c>
      <c r="O685" s="240" t="s">
        <v>4904</v>
      </c>
      <c r="P685" s="216">
        <v>0</v>
      </c>
      <c r="Q685" s="443">
        <v>0</v>
      </c>
      <c r="R685" s="47"/>
      <c r="S685" s="36">
        <v>0</v>
      </c>
      <c r="T685" s="35" t="s">
        <v>2011</v>
      </c>
      <c r="U685" s="34"/>
      <c r="V685" s="82">
        <v>0</v>
      </c>
      <c r="W685" s="55" t="s">
        <v>2689</v>
      </c>
      <c r="X685" s="55" t="s">
        <v>1897</v>
      </c>
      <c r="Y685" s="157">
        <v>0</v>
      </c>
      <c r="Z685" s="57" t="s">
        <v>1746</v>
      </c>
      <c r="AA685" s="55" t="s">
        <v>6987</v>
      </c>
      <c r="AB685" s="55">
        <v>64</v>
      </c>
      <c r="AC685" s="55" t="s">
        <v>364</v>
      </c>
      <c r="AD685" s="89" t="s">
        <v>2603</v>
      </c>
      <c r="AE685" s="243">
        <v>16980</v>
      </c>
      <c r="AF685" s="157" t="s">
        <v>3901</v>
      </c>
      <c r="AG685" s="89" t="s">
        <v>7196</v>
      </c>
      <c r="AH685" s="58" t="s">
        <v>7197</v>
      </c>
      <c r="AI685" s="58" t="s">
        <v>2981</v>
      </c>
      <c r="AJ685" s="59" t="s">
        <v>348</v>
      </c>
      <c r="AK685" s="56">
        <v>25.973117500000001</v>
      </c>
      <c r="AL685" s="56">
        <v>-81.744114999999994</v>
      </c>
      <c r="AM685" s="60">
        <v>11.852099999875207</v>
      </c>
      <c r="AN685" s="60">
        <v>-0.54659667407911372</v>
      </c>
      <c r="AO685" s="60">
        <v>11.864697313086255</v>
      </c>
    </row>
    <row r="686" spans="1:41" s="290" customFormat="1" ht="25.5" x14ac:dyDescent="0.2">
      <c r="A686" s="45" t="s">
        <v>75</v>
      </c>
      <c r="B686" s="146" t="s">
        <v>3316</v>
      </c>
      <c r="C686" s="46"/>
      <c r="D686" s="35" t="s">
        <v>4327</v>
      </c>
      <c r="E686" s="34">
        <v>45350</v>
      </c>
      <c r="F686" s="347" t="s">
        <v>415</v>
      </c>
      <c r="G686" s="347" t="s">
        <v>2981</v>
      </c>
      <c r="H686" s="344">
        <v>25.97315</v>
      </c>
      <c r="I686" s="344">
        <v>-81.74411666666667</v>
      </c>
      <c r="J686" s="56" t="s">
        <v>7194</v>
      </c>
      <c r="K686" s="56" t="s">
        <v>8796</v>
      </c>
      <c r="L686" s="49" t="s">
        <v>2244</v>
      </c>
      <c r="M686" s="117"/>
      <c r="N686" s="35" t="s">
        <v>448</v>
      </c>
      <c r="O686" s="240"/>
      <c r="P686" s="216">
        <v>0</v>
      </c>
      <c r="Q686" s="443">
        <v>0</v>
      </c>
      <c r="R686" s="47"/>
      <c r="S686" s="36">
        <v>0</v>
      </c>
      <c r="T686" s="35" t="s">
        <v>3310</v>
      </c>
      <c r="U686" s="34"/>
      <c r="V686" s="82" t="s">
        <v>1969</v>
      </c>
      <c r="W686" s="55" t="s">
        <v>2689</v>
      </c>
      <c r="X686" s="55" t="s">
        <v>1897</v>
      </c>
      <c r="Y686" s="157" t="s">
        <v>448</v>
      </c>
      <c r="Z686" s="57" t="s">
        <v>1746</v>
      </c>
      <c r="AA686" s="55" t="s">
        <v>6972</v>
      </c>
      <c r="AB686" s="55">
        <v>64</v>
      </c>
      <c r="AC686" s="55" t="s">
        <v>364</v>
      </c>
      <c r="AD686" s="89" t="s">
        <v>2603</v>
      </c>
      <c r="AE686" s="243">
        <v>16980</v>
      </c>
      <c r="AF686" s="157" t="s">
        <v>3901</v>
      </c>
      <c r="AG686" s="89" t="s">
        <v>7196</v>
      </c>
      <c r="AH686" s="58" t="s">
        <v>7197</v>
      </c>
      <c r="AI686" s="58" t="s">
        <v>2981</v>
      </c>
      <c r="AJ686" s="59" t="s">
        <v>348</v>
      </c>
      <c r="AK686" s="56">
        <v>25.973117500000001</v>
      </c>
      <c r="AL686" s="56">
        <v>-81.744114999999994</v>
      </c>
      <c r="AM686" s="60">
        <v>11.852099999875207</v>
      </c>
      <c r="AN686" s="60">
        <v>-0.54659667407911372</v>
      </c>
      <c r="AO686" s="60">
        <v>11.864697313086255</v>
      </c>
    </row>
    <row r="687" spans="1:41" s="290" customFormat="1" ht="63.75" x14ac:dyDescent="0.2">
      <c r="A687" s="45" t="s">
        <v>75</v>
      </c>
      <c r="B687" s="146" t="s">
        <v>3316</v>
      </c>
      <c r="C687" s="46"/>
      <c r="D687" s="35" t="s">
        <v>5508</v>
      </c>
      <c r="E687" s="34">
        <v>45730</v>
      </c>
      <c r="F687" s="347" t="s">
        <v>201</v>
      </c>
      <c r="G687" s="347" t="s">
        <v>407</v>
      </c>
      <c r="H687" s="344">
        <v>25.973266666666667</v>
      </c>
      <c r="I687" s="344">
        <v>-81.74336666666666</v>
      </c>
      <c r="J687" s="56" t="s">
        <v>8772</v>
      </c>
      <c r="K687" s="56" t="s">
        <v>7199</v>
      </c>
      <c r="L687" s="49" t="s">
        <v>6110</v>
      </c>
      <c r="M687" s="117"/>
      <c r="N687" s="35" t="s">
        <v>387</v>
      </c>
      <c r="O687" s="240" t="s">
        <v>6195</v>
      </c>
      <c r="P687" s="216" t="s">
        <v>1969</v>
      </c>
      <c r="Q687" s="443">
        <v>0</v>
      </c>
      <c r="R687" s="47"/>
      <c r="S687" s="36">
        <v>0</v>
      </c>
      <c r="T687" s="35" t="s">
        <v>2011</v>
      </c>
      <c r="U687" s="34"/>
      <c r="V687" s="82">
        <v>0</v>
      </c>
      <c r="W687" s="55" t="s">
        <v>2689</v>
      </c>
      <c r="X687" s="55" t="s">
        <v>1897</v>
      </c>
      <c r="Y687" s="157" t="s">
        <v>387</v>
      </c>
      <c r="Z687" s="57">
        <v>251.378330072625</v>
      </c>
      <c r="AA687" s="55" t="s">
        <v>8797</v>
      </c>
      <c r="AB687" s="55">
        <v>64</v>
      </c>
      <c r="AC687" s="55" t="s">
        <v>364</v>
      </c>
      <c r="AD687" s="89" t="s">
        <v>2603</v>
      </c>
      <c r="AE687" s="243">
        <v>16980</v>
      </c>
      <c r="AF687" s="157" t="s">
        <v>3901</v>
      </c>
      <c r="AG687" s="89" t="s">
        <v>7196</v>
      </c>
      <c r="AH687" s="58" t="s">
        <v>7197</v>
      </c>
      <c r="AI687" s="58" t="s">
        <v>2981</v>
      </c>
      <c r="AJ687" s="59" t="s">
        <v>348</v>
      </c>
      <c r="AK687" s="56">
        <v>25.973117500000001</v>
      </c>
      <c r="AL687" s="56">
        <v>-81.744114999999994</v>
      </c>
      <c r="AM687" s="60">
        <v>54.398099999991985</v>
      </c>
      <c r="AN687" s="60">
        <v>245.421905188784</v>
      </c>
      <c r="AO687" s="60">
        <v>251.378330072625</v>
      </c>
    </row>
    <row r="688" spans="1:41" s="290" customFormat="1" ht="76.5" x14ac:dyDescent="0.2">
      <c r="A688" s="45" t="s">
        <v>75</v>
      </c>
      <c r="B688" s="146" t="s">
        <v>3316</v>
      </c>
      <c r="C688" s="46" t="s">
        <v>473</v>
      </c>
      <c r="D688" s="35" t="s">
        <v>5508</v>
      </c>
      <c r="E688" s="34">
        <v>46094</v>
      </c>
      <c r="F688" s="347" t="s">
        <v>415</v>
      </c>
      <c r="G688" s="347" t="s">
        <v>6841</v>
      </c>
      <c r="H688" s="344">
        <v>25.97315</v>
      </c>
      <c r="I688" s="344">
        <v>-81.744150000000005</v>
      </c>
      <c r="J688" s="56" t="s">
        <v>7194</v>
      </c>
      <c r="K688" s="56" t="s">
        <v>7195</v>
      </c>
      <c r="L688" s="49" t="s">
        <v>8279</v>
      </c>
      <c r="M688" s="117"/>
      <c r="N688" s="35" t="s">
        <v>387</v>
      </c>
      <c r="O688" s="240" t="s">
        <v>6847</v>
      </c>
      <c r="P688" s="216" t="s">
        <v>1969</v>
      </c>
      <c r="Q688" s="443">
        <v>0</v>
      </c>
      <c r="R688" s="47"/>
      <c r="S688" s="36">
        <v>0</v>
      </c>
      <c r="T688" s="35" t="s">
        <v>2011</v>
      </c>
      <c r="U688" s="34"/>
      <c r="V688" s="82">
        <v>0</v>
      </c>
      <c r="W688" s="55" t="s">
        <v>2689</v>
      </c>
      <c r="X688" s="55" t="s">
        <v>1897</v>
      </c>
      <c r="Y688" s="157" t="s">
        <v>387</v>
      </c>
      <c r="Z688" s="57" t="s">
        <v>1746</v>
      </c>
      <c r="AA688" s="55" t="s">
        <v>6982</v>
      </c>
      <c r="AB688" s="55">
        <v>64</v>
      </c>
      <c r="AC688" s="55" t="s">
        <v>364</v>
      </c>
      <c r="AD688" s="89" t="s">
        <v>2603</v>
      </c>
      <c r="AE688" s="243">
        <v>16980</v>
      </c>
      <c r="AF688" s="157" t="s">
        <v>3901</v>
      </c>
      <c r="AG688" s="89" t="s">
        <v>7196</v>
      </c>
      <c r="AH688" s="58" t="s">
        <v>7197</v>
      </c>
      <c r="AI688" s="58" t="s">
        <v>2981</v>
      </c>
      <c r="AJ688" s="59" t="s">
        <v>348</v>
      </c>
      <c r="AK688" s="56">
        <v>25.973117500000001</v>
      </c>
      <c r="AL688" s="56">
        <v>-81.744114999999994</v>
      </c>
      <c r="AM688" s="60">
        <v>11.852099999875207</v>
      </c>
      <c r="AN688" s="60">
        <v>-11.4785300904135</v>
      </c>
      <c r="AO688" s="60">
        <v>16.499361425327042</v>
      </c>
    </row>
    <row r="689" spans="1:41" s="290" customFormat="1" x14ac:dyDescent="0.2">
      <c r="A689" s="45" t="s">
        <v>77</v>
      </c>
      <c r="B689" s="42" t="s">
        <v>108</v>
      </c>
      <c r="C689" s="46"/>
      <c r="D689" s="35" t="s">
        <v>1119</v>
      </c>
      <c r="E689" s="34">
        <v>38869</v>
      </c>
      <c r="F689" s="347" t="s">
        <v>209</v>
      </c>
      <c r="G689" s="347" t="s">
        <v>210</v>
      </c>
      <c r="H689" s="344">
        <v>25.971150000000002</v>
      </c>
      <c r="I689" s="344">
        <v>-81.743333333333339</v>
      </c>
      <c r="J689" s="56" t="s">
        <v>7198</v>
      </c>
      <c r="K689" s="56" t="s">
        <v>8798</v>
      </c>
      <c r="L689" s="49" t="s">
        <v>1746</v>
      </c>
      <c r="M689" s="117"/>
      <c r="N689" s="35" t="s">
        <v>364</v>
      </c>
      <c r="O689" s="203" t="s">
        <v>1969</v>
      </c>
      <c r="P689" s="216" t="s">
        <v>1969</v>
      </c>
      <c r="Q689" s="443">
        <v>0</v>
      </c>
      <c r="R689" s="47"/>
      <c r="S689" s="36">
        <v>0</v>
      </c>
      <c r="T689" s="35"/>
      <c r="U689" s="34"/>
      <c r="V689" s="82">
        <v>0</v>
      </c>
      <c r="W689" s="55" t="s">
        <v>2689</v>
      </c>
      <c r="X689" s="55" t="s">
        <v>1897</v>
      </c>
      <c r="Y689" s="157">
        <v>0</v>
      </c>
      <c r="Z689" s="57" t="s">
        <v>1746</v>
      </c>
      <c r="AA689" s="55" t="s">
        <v>6987</v>
      </c>
      <c r="AB689" s="55">
        <v>65</v>
      </c>
      <c r="AC689" s="55" t="s">
        <v>364</v>
      </c>
      <c r="AD689" s="89" t="s">
        <v>2603</v>
      </c>
      <c r="AE689" s="243">
        <v>16983</v>
      </c>
      <c r="AF689" s="157" t="s">
        <v>3901</v>
      </c>
      <c r="AG689" s="89" t="s">
        <v>7200</v>
      </c>
      <c r="AH689" s="58" t="s">
        <v>7177</v>
      </c>
      <c r="AI689" s="58" t="s">
        <v>210</v>
      </c>
      <c r="AJ689" s="59" t="s">
        <v>349</v>
      </c>
      <c r="AK689" s="56">
        <v>25.971165277777779</v>
      </c>
      <c r="AL689" s="56">
        <v>-81.743336111111105</v>
      </c>
      <c r="AM689" s="60">
        <v>-5.5714999997530867</v>
      </c>
      <c r="AN689" s="60">
        <v>0.91099444747739589</v>
      </c>
      <c r="AO689" s="60">
        <v>5.6454869701898431</v>
      </c>
    </row>
    <row r="690" spans="1:41" s="290" customFormat="1" x14ac:dyDescent="0.2">
      <c r="A690" s="45" t="s">
        <v>77</v>
      </c>
      <c r="B690" s="42" t="s">
        <v>108</v>
      </c>
      <c r="C690" s="46"/>
      <c r="D690" s="35" t="s">
        <v>425</v>
      </c>
      <c r="E690" s="34">
        <v>42471</v>
      </c>
      <c r="F690" s="347" t="s">
        <v>406</v>
      </c>
      <c r="G690" s="347" t="s">
        <v>407</v>
      </c>
      <c r="H690" s="344">
        <v>25.971116666666667</v>
      </c>
      <c r="I690" s="344">
        <v>-81.74336666666666</v>
      </c>
      <c r="J690" s="56" t="s">
        <v>8799</v>
      </c>
      <c r="K690" s="56" t="s">
        <v>7199</v>
      </c>
      <c r="L690" s="49" t="s">
        <v>1777</v>
      </c>
      <c r="M690" s="120"/>
      <c r="N690" s="35" t="s">
        <v>364</v>
      </c>
      <c r="O690" s="203"/>
      <c r="P690" s="216">
        <v>0</v>
      </c>
      <c r="Q690" s="443">
        <v>0</v>
      </c>
      <c r="R690" s="47"/>
      <c r="S690" s="36">
        <v>0</v>
      </c>
      <c r="T690" s="35"/>
      <c r="U690" s="34"/>
      <c r="V690" s="82">
        <v>0</v>
      </c>
      <c r="W690" s="55" t="s">
        <v>2689</v>
      </c>
      <c r="X690" s="55" t="s">
        <v>1897</v>
      </c>
      <c r="Y690" s="157">
        <v>0</v>
      </c>
      <c r="Z690" s="57" t="s">
        <v>1746</v>
      </c>
      <c r="AA690" s="55" t="s">
        <v>6987</v>
      </c>
      <c r="AB690" s="55">
        <v>65</v>
      </c>
      <c r="AC690" s="55" t="s">
        <v>364</v>
      </c>
      <c r="AD690" s="89" t="s">
        <v>2603</v>
      </c>
      <c r="AE690" s="243">
        <v>16983</v>
      </c>
      <c r="AF690" s="157" t="s">
        <v>3901</v>
      </c>
      <c r="AG690" s="89" t="s">
        <v>7200</v>
      </c>
      <c r="AH690" s="58" t="s">
        <v>7177</v>
      </c>
      <c r="AI690" s="58" t="s">
        <v>210</v>
      </c>
      <c r="AJ690" s="59" t="s">
        <v>349</v>
      </c>
      <c r="AK690" s="56">
        <v>25.971165277777779</v>
      </c>
      <c r="AL690" s="56">
        <v>-81.743336111111105</v>
      </c>
      <c r="AM690" s="60">
        <v>-17.727500000156624</v>
      </c>
      <c r="AN690" s="60">
        <v>-10.020938964196427</v>
      </c>
      <c r="AO690" s="60">
        <v>20.363778479931057</v>
      </c>
    </row>
    <row r="691" spans="1:41" s="290" customFormat="1" x14ac:dyDescent="0.2">
      <c r="A691" s="45" t="s">
        <v>77</v>
      </c>
      <c r="B691" s="42" t="s">
        <v>108</v>
      </c>
      <c r="C691" s="46"/>
      <c r="D691" s="35" t="s">
        <v>424</v>
      </c>
      <c r="E691" s="34">
        <v>43500</v>
      </c>
      <c r="F691" s="347" t="s">
        <v>2483</v>
      </c>
      <c r="G691" s="347" t="s">
        <v>2484</v>
      </c>
      <c r="H691" s="344">
        <v>25.971133333333334</v>
      </c>
      <c r="I691" s="344">
        <v>-81.743350000000007</v>
      </c>
      <c r="J691" s="56" t="s">
        <v>8800</v>
      </c>
      <c r="K691" s="56" t="s">
        <v>8801</v>
      </c>
      <c r="L691" s="49" t="s">
        <v>2480</v>
      </c>
      <c r="M691" s="117" t="s">
        <v>2833</v>
      </c>
      <c r="N691" s="35" t="s">
        <v>364</v>
      </c>
      <c r="O691" s="203" t="s">
        <v>1969</v>
      </c>
      <c r="P691" s="216" t="s">
        <v>1969</v>
      </c>
      <c r="Q691" s="443">
        <v>0</v>
      </c>
      <c r="R691" s="47"/>
      <c r="S691" s="36">
        <v>0</v>
      </c>
      <c r="T691" s="35"/>
      <c r="U691" s="34"/>
      <c r="V691" s="82">
        <v>0</v>
      </c>
      <c r="W691" s="55" t="s">
        <v>2689</v>
      </c>
      <c r="X691" s="55" t="s">
        <v>1897</v>
      </c>
      <c r="Y691" s="157">
        <v>0</v>
      </c>
      <c r="Z691" s="57" t="s">
        <v>1746</v>
      </c>
      <c r="AA691" s="55" t="s">
        <v>6987</v>
      </c>
      <c r="AB691" s="55">
        <v>65</v>
      </c>
      <c r="AC691" s="55" t="s">
        <v>364</v>
      </c>
      <c r="AD691" s="89" t="s">
        <v>2603</v>
      </c>
      <c r="AE691" s="243">
        <v>16983</v>
      </c>
      <c r="AF691" s="157" t="s">
        <v>3901</v>
      </c>
      <c r="AG691" s="89" t="s">
        <v>7200</v>
      </c>
      <c r="AH691" s="58" t="s">
        <v>7177</v>
      </c>
      <c r="AI691" s="58" t="s">
        <v>210</v>
      </c>
      <c r="AJ691" s="59" t="s">
        <v>349</v>
      </c>
      <c r="AK691" s="56">
        <v>25.971165277777779</v>
      </c>
      <c r="AL691" s="56">
        <v>-81.743336111111105</v>
      </c>
      <c r="AM691" s="60">
        <v>-11.649499999954855</v>
      </c>
      <c r="AN691" s="60">
        <v>-4.5549722606897971</v>
      </c>
      <c r="AO691" s="60">
        <v>12.508342118146661</v>
      </c>
    </row>
    <row r="692" spans="1:41" s="290" customFormat="1" x14ac:dyDescent="0.2">
      <c r="A692" s="45" t="s">
        <v>77</v>
      </c>
      <c r="B692" s="42" t="s">
        <v>108</v>
      </c>
      <c r="C692" s="46"/>
      <c r="D692" s="35" t="s">
        <v>425</v>
      </c>
      <c r="E692" s="34">
        <v>43903</v>
      </c>
      <c r="F692" s="347" t="s">
        <v>2483</v>
      </c>
      <c r="G692" s="347" t="s">
        <v>3003</v>
      </c>
      <c r="H692" s="344">
        <v>25.971133333333334</v>
      </c>
      <c r="I692" s="344">
        <v>-81.743316666666672</v>
      </c>
      <c r="J692" s="56" t="s">
        <v>8800</v>
      </c>
      <c r="K692" s="56" t="s">
        <v>8802</v>
      </c>
      <c r="L692" s="49" t="s">
        <v>2563</v>
      </c>
      <c r="M692" s="117" t="s">
        <v>2833</v>
      </c>
      <c r="N692" s="35" t="s">
        <v>364</v>
      </c>
      <c r="O692" s="203" t="s">
        <v>1969</v>
      </c>
      <c r="P692" s="216" t="s">
        <v>1969</v>
      </c>
      <c r="Q692" s="443">
        <v>0</v>
      </c>
      <c r="R692" s="47"/>
      <c r="S692" s="36">
        <v>0</v>
      </c>
      <c r="T692" s="35"/>
      <c r="U692" s="34"/>
      <c r="V692" s="82">
        <v>0</v>
      </c>
      <c r="W692" s="55" t="s">
        <v>2689</v>
      </c>
      <c r="X692" s="55" t="s">
        <v>1897</v>
      </c>
      <c r="Y692" s="157">
        <v>0</v>
      </c>
      <c r="Z692" s="57" t="s">
        <v>1746</v>
      </c>
      <c r="AA692" s="55" t="s">
        <v>6987</v>
      </c>
      <c r="AB692" s="55">
        <v>65</v>
      </c>
      <c r="AC692" s="55" t="s">
        <v>364</v>
      </c>
      <c r="AD692" s="89" t="s">
        <v>2603</v>
      </c>
      <c r="AE692" s="243">
        <v>16983</v>
      </c>
      <c r="AF692" s="157" t="s">
        <v>3901</v>
      </c>
      <c r="AG692" s="89" t="s">
        <v>7200</v>
      </c>
      <c r="AH692" s="58" t="s">
        <v>7177</v>
      </c>
      <c r="AI692" s="58" t="s">
        <v>210</v>
      </c>
      <c r="AJ692" s="59" t="s">
        <v>349</v>
      </c>
      <c r="AK692" s="56">
        <v>25.971165277777779</v>
      </c>
      <c r="AL692" s="56">
        <v>-81.743336111111105</v>
      </c>
      <c r="AM692" s="60">
        <v>-11.649499999954855</v>
      </c>
      <c r="AN692" s="60">
        <v>6.3769611556445884</v>
      </c>
      <c r="AO692" s="60">
        <v>13.28068084962319</v>
      </c>
    </row>
    <row r="693" spans="1:41" s="290" customFormat="1" x14ac:dyDescent="0.2">
      <c r="A693" s="45" t="s">
        <v>77</v>
      </c>
      <c r="B693" s="42" t="s">
        <v>108</v>
      </c>
      <c r="C693" s="46"/>
      <c r="D693" s="35" t="s">
        <v>2844</v>
      </c>
      <c r="E693" s="34">
        <v>44249</v>
      </c>
      <c r="F693" s="347" t="s">
        <v>2483</v>
      </c>
      <c r="G693" s="347" t="s">
        <v>3003</v>
      </c>
      <c r="H693" s="344">
        <v>25.971133333333334</v>
      </c>
      <c r="I693" s="344">
        <v>-81.743316666666672</v>
      </c>
      <c r="J693" s="56" t="s">
        <v>8800</v>
      </c>
      <c r="K693" s="56" t="s">
        <v>8802</v>
      </c>
      <c r="L693" s="49" t="s">
        <v>2563</v>
      </c>
      <c r="M693" s="117" t="s">
        <v>2833</v>
      </c>
      <c r="N693" s="35" t="s">
        <v>364</v>
      </c>
      <c r="O693" s="240" t="s">
        <v>3544</v>
      </c>
      <c r="P693" s="216" t="s">
        <v>1969</v>
      </c>
      <c r="Q693" s="443">
        <v>0</v>
      </c>
      <c r="R693" s="47"/>
      <c r="S693" s="36">
        <v>0</v>
      </c>
      <c r="T693" s="35"/>
      <c r="U693" s="34"/>
      <c r="V693" s="82">
        <v>0</v>
      </c>
      <c r="W693" s="55" t="s">
        <v>2689</v>
      </c>
      <c r="X693" s="55" t="s">
        <v>1897</v>
      </c>
      <c r="Y693" s="157">
        <v>0</v>
      </c>
      <c r="Z693" s="57" t="s">
        <v>1746</v>
      </c>
      <c r="AA693" s="55" t="s">
        <v>6987</v>
      </c>
      <c r="AB693" s="55">
        <v>65</v>
      </c>
      <c r="AC693" s="55" t="s">
        <v>364</v>
      </c>
      <c r="AD693" s="89" t="s">
        <v>2603</v>
      </c>
      <c r="AE693" s="243">
        <v>16983</v>
      </c>
      <c r="AF693" s="157" t="s">
        <v>3901</v>
      </c>
      <c r="AG693" s="89" t="s">
        <v>7200</v>
      </c>
      <c r="AH693" s="58" t="s">
        <v>7177</v>
      </c>
      <c r="AI693" s="58" t="s">
        <v>210</v>
      </c>
      <c r="AJ693" s="59" t="s">
        <v>349</v>
      </c>
      <c r="AK693" s="56">
        <v>25.971165277777779</v>
      </c>
      <c r="AL693" s="56">
        <v>-81.743336111111105</v>
      </c>
      <c r="AM693" s="60">
        <v>-11.649499999954855</v>
      </c>
      <c r="AN693" s="60">
        <v>6.3769611556445884</v>
      </c>
      <c r="AO693" s="60">
        <v>13.28068084962319</v>
      </c>
    </row>
    <row r="694" spans="1:41" s="290" customFormat="1" x14ac:dyDescent="0.2">
      <c r="A694" s="45" t="s">
        <v>77</v>
      </c>
      <c r="B694" s="42" t="s">
        <v>108</v>
      </c>
      <c r="C694" s="46"/>
      <c r="D694" s="35" t="s">
        <v>425</v>
      </c>
      <c r="E694" s="34">
        <v>44640</v>
      </c>
      <c r="F694" s="347" t="s">
        <v>2483</v>
      </c>
      <c r="G694" s="347" t="s">
        <v>3003</v>
      </c>
      <c r="H694" s="344">
        <v>25.971133333333334</v>
      </c>
      <c r="I694" s="344">
        <v>-81.743316666666672</v>
      </c>
      <c r="J694" s="56" t="s">
        <v>8800</v>
      </c>
      <c r="K694" s="56" t="s">
        <v>8802</v>
      </c>
      <c r="L694" s="49" t="s">
        <v>2563</v>
      </c>
      <c r="M694" s="117" t="s">
        <v>2833</v>
      </c>
      <c r="N694" s="35" t="s">
        <v>364</v>
      </c>
      <c r="O694" s="240" t="s">
        <v>4475</v>
      </c>
      <c r="P694" s="216" t="s">
        <v>1969</v>
      </c>
      <c r="Q694" s="443">
        <v>0</v>
      </c>
      <c r="R694" s="47"/>
      <c r="S694" s="36">
        <v>0</v>
      </c>
      <c r="T694" s="35"/>
      <c r="U694" s="34"/>
      <c r="V694" s="82">
        <v>0</v>
      </c>
      <c r="W694" s="55" t="s">
        <v>2689</v>
      </c>
      <c r="X694" s="55" t="s">
        <v>1897</v>
      </c>
      <c r="Y694" s="157">
        <v>0</v>
      </c>
      <c r="Z694" s="57" t="s">
        <v>1746</v>
      </c>
      <c r="AA694" s="55" t="s">
        <v>6987</v>
      </c>
      <c r="AB694" s="55">
        <v>65</v>
      </c>
      <c r="AC694" s="55" t="s">
        <v>364</v>
      </c>
      <c r="AD694" s="89" t="s">
        <v>2603</v>
      </c>
      <c r="AE694" s="243">
        <v>16983</v>
      </c>
      <c r="AF694" s="157" t="s">
        <v>3901</v>
      </c>
      <c r="AG694" s="89" t="s">
        <v>7200</v>
      </c>
      <c r="AH694" s="58" t="s">
        <v>7177</v>
      </c>
      <c r="AI694" s="58" t="s">
        <v>210</v>
      </c>
      <c r="AJ694" s="59" t="s">
        <v>349</v>
      </c>
      <c r="AK694" s="56">
        <v>25.971165277777779</v>
      </c>
      <c r="AL694" s="56">
        <v>-81.743336111111105</v>
      </c>
      <c r="AM694" s="60">
        <v>-11.649499999954855</v>
      </c>
      <c r="AN694" s="60">
        <v>6.3769611556445884</v>
      </c>
      <c r="AO694" s="60">
        <v>13.28068084962319</v>
      </c>
    </row>
    <row r="695" spans="1:41" s="290" customFormat="1" x14ac:dyDescent="0.2">
      <c r="A695" s="45" t="s">
        <v>77</v>
      </c>
      <c r="B695" s="42" t="s">
        <v>108</v>
      </c>
      <c r="C695" s="46"/>
      <c r="D695" s="35" t="s">
        <v>4327</v>
      </c>
      <c r="E695" s="34">
        <v>44981</v>
      </c>
      <c r="F695" s="347" t="s">
        <v>4905</v>
      </c>
      <c r="G695" s="347" t="s">
        <v>3003</v>
      </c>
      <c r="H695" s="344">
        <v>25.971183333333332</v>
      </c>
      <c r="I695" s="344">
        <v>-81.743316666666672</v>
      </c>
      <c r="J695" s="56" t="s">
        <v>7174</v>
      </c>
      <c r="K695" s="56" t="s">
        <v>8802</v>
      </c>
      <c r="L695" s="49" t="s">
        <v>2563</v>
      </c>
      <c r="M695" s="117" t="s">
        <v>2833</v>
      </c>
      <c r="N695" s="35" t="s">
        <v>364</v>
      </c>
      <c r="O695" s="240" t="s">
        <v>4906</v>
      </c>
      <c r="P695" s="216" t="s">
        <v>1969</v>
      </c>
      <c r="Q695" s="443">
        <v>0</v>
      </c>
      <c r="R695" s="47"/>
      <c r="S695" s="36">
        <v>0</v>
      </c>
      <c r="T695" s="35"/>
      <c r="U695" s="34"/>
      <c r="V695" s="82">
        <v>0</v>
      </c>
      <c r="W695" s="55" t="s">
        <v>2689</v>
      </c>
      <c r="X695" s="55" t="s">
        <v>1897</v>
      </c>
      <c r="Y695" s="157">
        <v>0</v>
      </c>
      <c r="Z695" s="57" t="s">
        <v>1746</v>
      </c>
      <c r="AA695" s="55" t="s">
        <v>6987</v>
      </c>
      <c r="AB695" s="55">
        <v>65</v>
      </c>
      <c r="AC695" s="55" t="s">
        <v>364</v>
      </c>
      <c r="AD695" s="89" t="s">
        <v>2603</v>
      </c>
      <c r="AE695" s="243">
        <v>16983</v>
      </c>
      <c r="AF695" s="157" t="s">
        <v>3901</v>
      </c>
      <c r="AG695" s="89" t="s">
        <v>7200</v>
      </c>
      <c r="AH695" s="58" t="s">
        <v>7177</v>
      </c>
      <c r="AI695" s="58" t="s">
        <v>210</v>
      </c>
      <c r="AJ695" s="59" t="s">
        <v>349</v>
      </c>
      <c r="AK695" s="56">
        <v>25.971165277777779</v>
      </c>
      <c r="AL695" s="56">
        <v>-81.743336111111105</v>
      </c>
      <c r="AM695" s="60">
        <v>6.584499999354847</v>
      </c>
      <c r="AN695" s="60">
        <v>6.3769611556445884</v>
      </c>
      <c r="AO695" s="60">
        <v>9.1663118985829826</v>
      </c>
    </row>
    <row r="696" spans="1:41" s="290" customFormat="1" x14ac:dyDescent="0.2">
      <c r="A696" s="45" t="s">
        <v>77</v>
      </c>
      <c r="B696" s="42" t="s">
        <v>108</v>
      </c>
      <c r="C696" s="46"/>
      <c r="D696" s="35" t="s">
        <v>4327</v>
      </c>
      <c r="E696" s="34">
        <v>45350</v>
      </c>
      <c r="F696" s="347" t="s">
        <v>209</v>
      </c>
      <c r="G696" s="347" t="s">
        <v>3003</v>
      </c>
      <c r="H696" s="344">
        <v>25.971150000000002</v>
      </c>
      <c r="I696" s="344">
        <v>-81.743316666666672</v>
      </c>
      <c r="J696" s="56" t="s">
        <v>7198</v>
      </c>
      <c r="K696" s="56" t="s">
        <v>8802</v>
      </c>
      <c r="L696" s="49" t="s">
        <v>2563</v>
      </c>
      <c r="M696" s="117" t="s">
        <v>2833</v>
      </c>
      <c r="N696" s="35" t="s">
        <v>364</v>
      </c>
      <c r="O696" s="240"/>
      <c r="P696" s="216" t="s">
        <v>1969</v>
      </c>
      <c r="Q696" s="443">
        <v>0</v>
      </c>
      <c r="R696" s="47"/>
      <c r="S696" s="36">
        <v>0</v>
      </c>
      <c r="T696" s="35"/>
      <c r="U696" s="34"/>
      <c r="V696" s="82">
        <v>0</v>
      </c>
      <c r="W696" s="55" t="s">
        <v>2689</v>
      </c>
      <c r="X696" s="55" t="s">
        <v>1897</v>
      </c>
      <c r="Y696" s="157">
        <v>0</v>
      </c>
      <c r="Z696" s="57" t="s">
        <v>1746</v>
      </c>
      <c r="AA696" s="55" t="s">
        <v>6987</v>
      </c>
      <c r="AB696" s="55">
        <v>65</v>
      </c>
      <c r="AC696" s="55" t="s">
        <v>364</v>
      </c>
      <c r="AD696" s="89" t="s">
        <v>2603</v>
      </c>
      <c r="AE696" s="243">
        <v>16983</v>
      </c>
      <c r="AF696" s="157" t="s">
        <v>3901</v>
      </c>
      <c r="AG696" s="89" t="s">
        <v>7200</v>
      </c>
      <c r="AH696" s="58" t="s">
        <v>7177</v>
      </c>
      <c r="AI696" s="58" t="s">
        <v>210</v>
      </c>
      <c r="AJ696" s="59" t="s">
        <v>349</v>
      </c>
      <c r="AK696" s="56">
        <v>25.971165277777779</v>
      </c>
      <c r="AL696" s="56">
        <v>-81.743336111111105</v>
      </c>
      <c r="AM696" s="60">
        <v>-5.5714999997530867</v>
      </c>
      <c r="AN696" s="60">
        <v>6.3769611556445884</v>
      </c>
      <c r="AO696" s="60">
        <v>8.468013097996991</v>
      </c>
    </row>
    <row r="697" spans="1:41" s="290" customFormat="1" x14ac:dyDescent="0.2">
      <c r="A697" s="45" t="s">
        <v>77</v>
      </c>
      <c r="B697" s="42" t="s">
        <v>108</v>
      </c>
      <c r="C697" s="46"/>
      <c r="D697" s="35" t="s">
        <v>5508</v>
      </c>
      <c r="E697" s="34">
        <v>45730</v>
      </c>
      <c r="F697" s="347" t="s">
        <v>209</v>
      </c>
      <c r="G697" s="347" t="s">
        <v>407</v>
      </c>
      <c r="H697" s="344">
        <v>25.971150000000002</v>
      </c>
      <c r="I697" s="344">
        <v>-81.74336666666666</v>
      </c>
      <c r="J697" s="56" t="s">
        <v>7198</v>
      </c>
      <c r="K697" s="56" t="s">
        <v>7199</v>
      </c>
      <c r="L697" s="49" t="s">
        <v>2563</v>
      </c>
      <c r="M697" s="117" t="s">
        <v>2833</v>
      </c>
      <c r="N697" s="35" t="s">
        <v>364</v>
      </c>
      <c r="O697" s="240" t="s">
        <v>6193</v>
      </c>
      <c r="P697" s="216" t="s">
        <v>1969</v>
      </c>
      <c r="Q697" s="443">
        <v>0</v>
      </c>
      <c r="R697" s="47"/>
      <c r="S697" s="36">
        <v>0</v>
      </c>
      <c r="T697" s="35"/>
      <c r="U697" s="34"/>
      <c r="V697" s="82">
        <v>0</v>
      </c>
      <c r="W697" s="55" t="s">
        <v>2689</v>
      </c>
      <c r="X697" s="55" t="s">
        <v>1897</v>
      </c>
      <c r="Y697" s="157">
        <v>0</v>
      </c>
      <c r="Z697" s="57" t="s">
        <v>1746</v>
      </c>
      <c r="AA697" s="55" t="s">
        <v>6987</v>
      </c>
      <c r="AB697" s="55">
        <v>65</v>
      </c>
      <c r="AC697" s="55" t="s">
        <v>364</v>
      </c>
      <c r="AD697" s="89" t="s">
        <v>2603</v>
      </c>
      <c r="AE697" s="243">
        <v>16983</v>
      </c>
      <c r="AF697" s="157" t="s">
        <v>3901</v>
      </c>
      <c r="AG697" s="89" t="s">
        <v>7200</v>
      </c>
      <c r="AH697" s="58" t="s">
        <v>7177</v>
      </c>
      <c r="AI697" s="58" t="s">
        <v>210</v>
      </c>
      <c r="AJ697" s="59" t="s">
        <v>349</v>
      </c>
      <c r="AK697" s="56">
        <v>25.971165277777779</v>
      </c>
      <c r="AL697" s="56">
        <v>-81.743336111111105</v>
      </c>
      <c r="AM697" s="60">
        <v>-5.5714999997530867</v>
      </c>
      <c r="AN697" s="60">
        <v>-10.020938964196427</v>
      </c>
      <c r="AO697" s="60">
        <v>11.465636919569658</v>
      </c>
    </row>
    <row r="698" spans="1:41" s="290" customFormat="1" x14ac:dyDescent="0.2">
      <c r="A698" s="45" t="s">
        <v>77</v>
      </c>
      <c r="B698" s="42" t="s">
        <v>108</v>
      </c>
      <c r="C698" s="46" t="s">
        <v>473</v>
      </c>
      <c r="D698" s="35" t="s">
        <v>5508</v>
      </c>
      <c r="E698" s="34">
        <v>46094</v>
      </c>
      <c r="F698" s="347" t="s">
        <v>209</v>
      </c>
      <c r="G698" s="347" t="s">
        <v>407</v>
      </c>
      <c r="H698" s="344">
        <v>25.971150000000002</v>
      </c>
      <c r="I698" s="344">
        <v>-81.74336666666666</v>
      </c>
      <c r="J698" s="56" t="s">
        <v>7198</v>
      </c>
      <c r="K698" s="56" t="s">
        <v>7199</v>
      </c>
      <c r="L698" s="49" t="s">
        <v>3732</v>
      </c>
      <c r="M698" s="117" t="s">
        <v>2833</v>
      </c>
      <c r="N698" s="35" t="s">
        <v>364</v>
      </c>
      <c r="O698" s="240" t="s">
        <v>6848</v>
      </c>
      <c r="P698" s="216" t="s">
        <v>6005</v>
      </c>
      <c r="Q698" s="443">
        <v>0</v>
      </c>
      <c r="R698" s="47"/>
      <c r="S698" s="36">
        <v>0</v>
      </c>
      <c r="T698" s="35"/>
      <c r="U698" s="34"/>
      <c r="V698" s="82">
        <v>0</v>
      </c>
      <c r="W698" s="55" t="s">
        <v>2689</v>
      </c>
      <c r="X698" s="55" t="s">
        <v>1897</v>
      </c>
      <c r="Y698" s="157">
        <v>0</v>
      </c>
      <c r="Z698" s="57" t="s">
        <v>1746</v>
      </c>
      <c r="AA698" s="55" t="s">
        <v>6987</v>
      </c>
      <c r="AB698" s="55">
        <v>65</v>
      </c>
      <c r="AC698" s="55" t="s">
        <v>364</v>
      </c>
      <c r="AD698" s="89" t="s">
        <v>2603</v>
      </c>
      <c r="AE698" s="243">
        <v>16983</v>
      </c>
      <c r="AF698" s="157" t="s">
        <v>3901</v>
      </c>
      <c r="AG698" s="89" t="s">
        <v>7200</v>
      </c>
      <c r="AH698" s="58" t="s">
        <v>7177</v>
      </c>
      <c r="AI698" s="58" t="s">
        <v>210</v>
      </c>
      <c r="AJ698" s="59" t="s">
        <v>349</v>
      </c>
      <c r="AK698" s="56">
        <v>25.971165277777779</v>
      </c>
      <c r="AL698" s="56">
        <v>-81.743336111111105</v>
      </c>
      <c r="AM698" s="60">
        <v>-5.5714999997530867</v>
      </c>
      <c r="AN698" s="60">
        <v>-10.020938964196427</v>
      </c>
      <c r="AO698" s="60">
        <v>11.465636919569658</v>
      </c>
    </row>
    <row r="699" spans="1:41" s="290" customFormat="1" x14ac:dyDescent="0.2">
      <c r="A699" s="45" t="s">
        <v>76</v>
      </c>
      <c r="B699" s="42" t="s">
        <v>312</v>
      </c>
      <c r="C699" s="46"/>
      <c r="D699" s="35" t="s">
        <v>1119</v>
      </c>
      <c r="E699" s="34">
        <v>38869</v>
      </c>
      <c r="F699" s="347" t="s">
        <v>207</v>
      </c>
      <c r="G699" s="347" t="s">
        <v>208</v>
      </c>
      <c r="H699" s="344">
        <v>25.972049999999999</v>
      </c>
      <c r="I699" s="344">
        <v>-81.743383333333327</v>
      </c>
      <c r="J699" s="56" t="s">
        <v>7239</v>
      </c>
      <c r="K699" s="56" t="s">
        <v>7202</v>
      </c>
      <c r="L699" s="49" t="s">
        <v>1752</v>
      </c>
      <c r="M699" s="120"/>
      <c r="N699" s="35" t="s">
        <v>364</v>
      </c>
      <c r="O699" s="203" t="s">
        <v>1969</v>
      </c>
      <c r="P699" s="216" t="s">
        <v>1969</v>
      </c>
      <c r="Q699" s="443">
        <v>0</v>
      </c>
      <c r="R699" s="47"/>
      <c r="S699" s="36">
        <v>0</v>
      </c>
      <c r="T699" s="35"/>
      <c r="U699" s="34"/>
      <c r="V699" s="82">
        <v>0</v>
      </c>
      <c r="W699" s="55" t="s">
        <v>2689</v>
      </c>
      <c r="X699" s="55" t="s">
        <v>1897</v>
      </c>
      <c r="Y699" s="157">
        <v>0</v>
      </c>
      <c r="Z699" s="57" t="s">
        <v>1746</v>
      </c>
      <c r="AA699" s="55" t="s">
        <v>6987</v>
      </c>
      <c r="AB699" s="55">
        <v>66</v>
      </c>
      <c r="AC699" s="55" t="s">
        <v>364</v>
      </c>
      <c r="AD699" s="89" t="s">
        <v>2603</v>
      </c>
      <c r="AE699" s="243">
        <v>16985</v>
      </c>
      <c r="AF699" s="157" t="s">
        <v>3901</v>
      </c>
      <c r="AG699" s="89" t="s">
        <v>7203</v>
      </c>
      <c r="AH699" s="58" t="s">
        <v>405</v>
      </c>
      <c r="AI699" s="58" t="s">
        <v>407</v>
      </c>
      <c r="AJ699" s="59" t="s">
        <v>350</v>
      </c>
      <c r="AK699" s="56">
        <v>25.972020000000001</v>
      </c>
      <c r="AL699" s="56">
        <v>-81.743358333333333</v>
      </c>
      <c r="AM699" s="60">
        <v>10.940399999585821</v>
      </c>
      <c r="AN699" s="60">
        <v>-8.1989500599205076</v>
      </c>
      <c r="AO699" s="60">
        <v>13.671690979392707</v>
      </c>
    </row>
    <row r="700" spans="1:41" s="290" customFormat="1" x14ac:dyDescent="0.2">
      <c r="A700" s="45" t="s">
        <v>76</v>
      </c>
      <c r="B700" s="42" t="s">
        <v>312</v>
      </c>
      <c r="C700" s="46"/>
      <c r="D700" s="35" t="s">
        <v>425</v>
      </c>
      <c r="E700" s="34">
        <v>42471</v>
      </c>
      <c r="F700" s="347" t="s">
        <v>405</v>
      </c>
      <c r="G700" s="347" t="s">
        <v>208</v>
      </c>
      <c r="H700" s="344">
        <v>25.972016666666665</v>
      </c>
      <c r="I700" s="344">
        <v>-81.743383333333327</v>
      </c>
      <c r="J700" s="56" t="s">
        <v>8803</v>
      </c>
      <c r="K700" s="56" t="s">
        <v>7202</v>
      </c>
      <c r="L700" s="49" t="s">
        <v>1746</v>
      </c>
      <c r="M700" s="117"/>
      <c r="N700" s="35" t="s">
        <v>364</v>
      </c>
      <c r="O700" s="203"/>
      <c r="P700" s="216">
        <v>0</v>
      </c>
      <c r="Q700" s="443">
        <v>0</v>
      </c>
      <c r="R700" s="47"/>
      <c r="S700" s="36">
        <v>0</v>
      </c>
      <c r="T700" s="35"/>
      <c r="U700" s="34"/>
      <c r="V700" s="82">
        <v>0</v>
      </c>
      <c r="W700" s="55" t="s">
        <v>2689</v>
      </c>
      <c r="X700" s="55" t="s">
        <v>1897</v>
      </c>
      <c r="Y700" s="157">
        <v>0</v>
      </c>
      <c r="Z700" s="57" t="s">
        <v>1746</v>
      </c>
      <c r="AA700" s="55" t="s">
        <v>6987</v>
      </c>
      <c r="AB700" s="55">
        <v>66</v>
      </c>
      <c r="AC700" s="55" t="s">
        <v>364</v>
      </c>
      <c r="AD700" s="89" t="s">
        <v>2603</v>
      </c>
      <c r="AE700" s="243">
        <v>16985</v>
      </c>
      <c r="AF700" s="157" t="s">
        <v>3901</v>
      </c>
      <c r="AG700" s="89" t="s">
        <v>7203</v>
      </c>
      <c r="AH700" s="58" t="s">
        <v>405</v>
      </c>
      <c r="AI700" s="58" t="s">
        <v>407</v>
      </c>
      <c r="AJ700" s="59" t="s">
        <v>350</v>
      </c>
      <c r="AK700" s="56">
        <v>25.972020000000001</v>
      </c>
      <c r="AL700" s="56">
        <v>-81.743358333333333</v>
      </c>
      <c r="AM700" s="60">
        <v>-1.2156000008177159</v>
      </c>
      <c r="AN700" s="60">
        <v>-8.1989500599205076</v>
      </c>
      <c r="AO700" s="60">
        <v>8.2885743917189121</v>
      </c>
    </row>
    <row r="701" spans="1:41" s="290" customFormat="1" x14ac:dyDescent="0.2">
      <c r="A701" s="45" t="s">
        <v>76</v>
      </c>
      <c r="B701" s="42" t="s">
        <v>312</v>
      </c>
      <c r="C701" s="46"/>
      <c r="D701" s="35" t="s">
        <v>424</v>
      </c>
      <c r="E701" s="34">
        <v>43500</v>
      </c>
      <c r="F701" s="347" t="s">
        <v>207</v>
      </c>
      <c r="G701" s="347" t="s">
        <v>208</v>
      </c>
      <c r="H701" s="344">
        <v>25.972049999999999</v>
      </c>
      <c r="I701" s="344">
        <v>-81.743383333333327</v>
      </c>
      <c r="J701" s="56" t="s">
        <v>7239</v>
      </c>
      <c r="K701" s="56" t="s">
        <v>7202</v>
      </c>
      <c r="L701" s="49" t="s">
        <v>2487</v>
      </c>
      <c r="M701" s="120"/>
      <c r="N701" s="35" t="s">
        <v>364</v>
      </c>
      <c r="O701" s="203" t="s">
        <v>1969</v>
      </c>
      <c r="P701" s="216" t="s">
        <v>1969</v>
      </c>
      <c r="Q701" s="443">
        <v>0</v>
      </c>
      <c r="R701" s="47"/>
      <c r="S701" s="36">
        <v>0</v>
      </c>
      <c r="T701" s="35"/>
      <c r="U701" s="34"/>
      <c r="V701" s="82">
        <v>0</v>
      </c>
      <c r="W701" s="55" t="s">
        <v>2689</v>
      </c>
      <c r="X701" s="55" t="s">
        <v>1897</v>
      </c>
      <c r="Y701" s="157">
        <v>0</v>
      </c>
      <c r="Z701" s="57" t="s">
        <v>1746</v>
      </c>
      <c r="AA701" s="55" t="s">
        <v>6987</v>
      </c>
      <c r="AB701" s="55">
        <v>66</v>
      </c>
      <c r="AC701" s="55" t="s">
        <v>364</v>
      </c>
      <c r="AD701" s="89" t="s">
        <v>2603</v>
      </c>
      <c r="AE701" s="243">
        <v>16985</v>
      </c>
      <c r="AF701" s="157" t="s">
        <v>3901</v>
      </c>
      <c r="AG701" s="89" t="s">
        <v>7203</v>
      </c>
      <c r="AH701" s="58" t="s">
        <v>405</v>
      </c>
      <c r="AI701" s="58" t="s">
        <v>407</v>
      </c>
      <c r="AJ701" s="59" t="s">
        <v>350</v>
      </c>
      <c r="AK701" s="56">
        <v>25.972020000000001</v>
      </c>
      <c r="AL701" s="56">
        <v>-81.743358333333333</v>
      </c>
      <c r="AM701" s="60">
        <v>10.940399999585821</v>
      </c>
      <c r="AN701" s="60">
        <v>-8.1989500599205076</v>
      </c>
      <c r="AO701" s="60">
        <v>13.671690979392707</v>
      </c>
    </row>
    <row r="702" spans="1:41" s="290" customFormat="1" x14ac:dyDescent="0.2">
      <c r="A702" s="45" t="s">
        <v>76</v>
      </c>
      <c r="B702" s="42" t="s">
        <v>312</v>
      </c>
      <c r="C702" s="46"/>
      <c r="D702" s="35" t="s">
        <v>425</v>
      </c>
      <c r="E702" s="34">
        <v>43556</v>
      </c>
      <c r="F702" s="347" t="s">
        <v>2789</v>
      </c>
      <c r="G702" s="347" t="s">
        <v>2790</v>
      </c>
      <c r="H702" s="344">
        <v>25.972100000000001</v>
      </c>
      <c r="I702" s="344">
        <v>-81.743300000000005</v>
      </c>
      <c r="J702" s="56" t="s">
        <v>8804</v>
      </c>
      <c r="K702" s="56" t="s">
        <v>8805</v>
      </c>
      <c r="L702" s="49" t="s">
        <v>2487</v>
      </c>
      <c r="M702" s="117" t="s">
        <v>2835</v>
      </c>
      <c r="N702" s="35" t="s">
        <v>364</v>
      </c>
      <c r="O702" s="203"/>
      <c r="P702" s="216">
        <v>0</v>
      </c>
      <c r="Q702" s="443">
        <v>0</v>
      </c>
      <c r="R702" s="47"/>
      <c r="S702" s="36">
        <v>0</v>
      </c>
      <c r="T702" s="35"/>
      <c r="U702" s="34"/>
      <c r="V702" s="82">
        <v>0</v>
      </c>
      <c r="W702" s="55" t="s">
        <v>2689</v>
      </c>
      <c r="X702" s="55" t="s">
        <v>1897</v>
      </c>
      <c r="Y702" s="157">
        <v>0</v>
      </c>
      <c r="Z702" s="57" t="s">
        <v>1746</v>
      </c>
      <c r="AA702" s="55" t="s">
        <v>6987</v>
      </c>
      <c r="AB702" s="55">
        <v>66</v>
      </c>
      <c r="AC702" s="55" t="s">
        <v>364</v>
      </c>
      <c r="AD702" s="89" t="s">
        <v>2603</v>
      </c>
      <c r="AE702" s="243">
        <v>16985</v>
      </c>
      <c r="AF702" s="157" t="s">
        <v>3901</v>
      </c>
      <c r="AG702" s="89" t="s">
        <v>7203</v>
      </c>
      <c r="AH702" s="58" t="s">
        <v>405</v>
      </c>
      <c r="AI702" s="58" t="s">
        <v>407</v>
      </c>
      <c r="AJ702" s="59" t="s">
        <v>350</v>
      </c>
      <c r="AK702" s="56">
        <v>25.972020000000001</v>
      </c>
      <c r="AL702" s="56">
        <v>-81.743358333333333</v>
      </c>
      <c r="AM702" s="60">
        <v>29.174400000191127</v>
      </c>
      <c r="AN702" s="60">
        <v>19.130883476254894</v>
      </c>
      <c r="AO702" s="60">
        <v>34.887480819818371</v>
      </c>
    </row>
    <row r="703" spans="1:41" s="290" customFormat="1" x14ac:dyDescent="0.2">
      <c r="A703" s="45" t="s">
        <v>76</v>
      </c>
      <c r="B703" s="42" t="s">
        <v>312</v>
      </c>
      <c r="C703" s="46"/>
      <c r="D703" s="35" t="s">
        <v>425</v>
      </c>
      <c r="E703" s="34">
        <v>43903</v>
      </c>
      <c r="F703" s="347" t="s">
        <v>3004</v>
      </c>
      <c r="G703" s="347" t="s">
        <v>2790</v>
      </c>
      <c r="H703" s="344">
        <v>25.972116666666668</v>
      </c>
      <c r="I703" s="344">
        <v>-81.743300000000005</v>
      </c>
      <c r="J703" s="56" t="s">
        <v>8806</v>
      </c>
      <c r="K703" s="56" t="s">
        <v>8805</v>
      </c>
      <c r="L703" s="49" t="s">
        <v>2487</v>
      </c>
      <c r="M703" s="117" t="s">
        <v>2835</v>
      </c>
      <c r="N703" s="35" t="s">
        <v>364</v>
      </c>
      <c r="O703" s="203" t="s">
        <v>1969</v>
      </c>
      <c r="P703" s="216">
        <v>0</v>
      </c>
      <c r="Q703" s="443">
        <v>0</v>
      </c>
      <c r="R703" s="47"/>
      <c r="S703" s="36">
        <v>0</v>
      </c>
      <c r="T703" s="35"/>
      <c r="U703" s="34"/>
      <c r="V703" s="82">
        <v>0</v>
      </c>
      <c r="W703" s="55" t="s">
        <v>2689</v>
      </c>
      <c r="X703" s="55" t="s">
        <v>1897</v>
      </c>
      <c r="Y703" s="157">
        <v>0</v>
      </c>
      <c r="Z703" s="57" t="s">
        <v>1746</v>
      </c>
      <c r="AA703" s="55" t="s">
        <v>6987</v>
      </c>
      <c r="AB703" s="55">
        <v>66</v>
      </c>
      <c r="AC703" s="55" t="s">
        <v>364</v>
      </c>
      <c r="AD703" s="89" t="s">
        <v>2603</v>
      </c>
      <c r="AE703" s="243">
        <v>16985</v>
      </c>
      <c r="AF703" s="157" t="s">
        <v>3901</v>
      </c>
      <c r="AG703" s="89" t="s">
        <v>7203</v>
      </c>
      <c r="AH703" s="58" t="s">
        <v>405</v>
      </c>
      <c r="AI703" s="58" t="s">
        <v>407</v>
      </c>
      <c r="AJ703" s="59" t="s">
        <v>350</v>
      </c>
      <c r="AK703" s="56">
        <v>25.972020000000001</v>
      </c>
      <c r="AL703" s="56">
        <v>-81.743358333333333</v>
      </c>
      <c r="AM703" s="60">
        <v>35.252400000392896</v>
      </c>
      <c r="AN703" s="60">
        <v>19.130883476254894</v>
      </c>
      <c r="AO703" s="60">
        <v>40.108881913732567</v>
      </c>
    </row>
    <row r="704" spans="1:41" s="290" customFormat="1" x14ac:dyDescent="0.2">
      <c r="A704" s="45" t="s">
        <v>76</v>
      </c>
      <c r="B704" s="42" t="s">
        <v>312</v>
      </c>
      <c r="C704" s="46"/>
      <c r="D704" s="35" t="s">
        <v>2844</v>
      </c>
      <c r="E704" s="34">
        <v>44249</v>
      </c>
      <c r="F704" s="347" t="s">
        <v>3004</v>
      </c>
      <c r="G704" s="347" t="s">
        <v>2790</v>
      </c>
      <c r="H704" s="344">
        <v>25.972116666666668</v>
      </c>
      <c r="I704" s="344">
        <v>-81.743300000000005</v>
      </c>
      <c r="J704" s="56" t="s">
        <v>8806</v>
      </c>
      <c r="K704" s="56" t="s">
        <v>8805</v>
      </c>
      <c r="L704" s="49" t="s">
        <v>2487</v>
      </c>
      <c r="M704" s="117" t="s">
        <v>2835</v>
      </c>
      <c r="N704" s="35" t="s">
        <v>364</v>
      </c>
      <c r="O704" s="240" t="s">
        <v>3547</v>
      </c>
      <c r="P704" s="216" t="s">
        <v>1969</v>
      </c>
      <c r="Q704" s="443">
        <v>0</v>
      </c>
      <c r="R704" s="47"/>
      <c r="S704" s="36">
        <v>0</v>
      </c>
      <c r="T704" s="35"/>
      <c r="U704" s="34"/>
      <c r="V704" s="82">
        <v>0</v>
      </c>
      <c r="W704" s="55" t="s">
        <v>2689</v>
      </c>
      <c r="X704" s="55" t="s">
        <v>1897</v>
      </c>
      <c r="Y704" s="157">
        <v>0</v>
      </c>
      <c r="Z704" s="57" t="s">
        <v>1746</v>
      </c>
      <c r="AA704" s="55" t="s">
        <v>6987</v>
      </c>
      <c r="AB704" s="55">
        <v>66</v>
      </c>
      <c r="AC704" s="55" t="s">
        <v>364</v>
      </c>
      <c r="AD704" s="89" t="s">
        <v>2603</v>
      </c>
      <c r="AE704" s="243">
        <v>16985</v>
      </c>
      <c r="AF704" s="157" t="s">
        <v>3901</v>
      </c>
      <c r="AG704" s="89" t="s">
        <v>7203</v>
      </c>
      <c r="AH704" s="58" t="s">
        <v>405</v>
      </c>
      <c r="AI704" s="58" t="s">
        <v>407</v>
      </c>
      <c r="AJ704" s="59" t="s">
        <v>350</v>
      </c>
      <c r="AK704" s="56">
        <v>25.972020000000001</v>
      </c>
      <c r="AL704" s="56">
        <v>-81.743358333333333</v>
      </c>
      <c r="AM704" s="60">
        <v>35.252400000392896</v>
      </c>
      <c r="AN704" s="60">
        <v>19.130883476254894</v>
      </c>
      <c r="AO704" s="60">
        <v>40.108881913732567</v>
      </c>
    </row>
    <row r="705" spans="1:41" s="290" customFormat="1" x14ac:dyDescent="0.2">
      <c r="A705" s="45" t="s">
        <v>76</v>
      </c>
      <c r="B705" s="42" t="s">
        <v>312</v>
      </c>
      <c r="C705" s="46"/>
      <c r="D705" s="35" t="s">
        <v>425</v>
      </c>
      <c r="E705" s="34">
        <v>44640</v>
      </c>
      <c r="F705" s="347" t="s">
        <v>3004</v>
      </c>
      <c r="G705" s="347" t="s">
        <v>2790</v>
      </c>
      <c r="H705" s="344">
        <v>25.972116666666668</v>
      </c>
      <c r="I705" s="344">
        <v>-81.743300000000005</v>
      </c>
      <c r="J705" s="56" t="s">
        <v>8806</v>
      </c>
      <c r="K705" s="56" t="s">
        <v>8805</v>
      </c>
      <c r="L705" s="49" t="s">
        <v>4483</v>
      </c>
      <c r="M705" s="117" t="s">
        <v>2835</v>
      </c>
      <c r="N705" s="35" t="s">
        <v>364</v>
      </c>
      <c r="O705" s="240" t="s">
        <v>4479</v>
      </c>
      <c r="P705" s="216" t="s">
        <v>1969</v>
      </c>
      <c r="Q705" s="443">
        <v>0</v>
      </c>
      <c r="R705" s="47"/>
      <c r="S705" s="36">
        <v>0</v>
      </c>
      <c r="T705" s="35"/>
      <c r="U705" s="34"/>
      <c r="V705" s="82">
        <v>0</v>
      </c>
      <c r="W705" s="55" t="s">
        <v>2689</v>
      </c>
      <c r="X705" s="55" t="s">
        <v>1897</v>
      </c>
      <c r="Y705" s="157">
        <v>0</v>
      </c>
      <c r="Z705" s="57" t="s">
        <v>1746</v>
      </c>
      <c r="AA705" s="55" t="s">
        <v>6987</v>
      </c>
      <c r="AB705" s="55">
        <v>66</v>
      </c>
      <c r="AC705" s="55" t="s">
        <v>364</v>
      </c>
      <c r="AD705" s="89" t="s">
        <v>2603</v>
      </c>
      <c r="AE705" s="243">
        <v>16985</v>
      </c>
      <c r="AF705" s="157" t="s">
        <v>3901</v>
      </c>
      <c r="AG705" s="89" t="s">
        <v>7203</v>
      </c>
      <c r="AH705" s="58" t="s">
        <v>405</v>
      </c>
      <c r="AI705" s="58" t="s">
        <v>407</v>
      </c>
      <c r="AJ705" s="59" t="s">
        <v>350</v>
      </c>
      <c r="AK705" s="56">
        <v>25.972020000000001</v>
      </c>
      <c r="AL705" s="56">
        <v>-81.743358333333333</v>
      </c>
      <c r="AM705" s="60">
        <v>35.252400000392896</v>
      </c>
      <c r="AN705" s="60">
        <v>19.130883476254894</v>
      </c>
      <c r="AO705" s="60">
        <v>40.108881913732567</v>
      </c>
    </row>
    <row r="706" spans="1:41" s="290" customFormat="1" x14ac:dyDescent="0.2">
      <c r="A706" s="45" t="s">
        <v>76</v>
      </c>
      <c r="B706" s="42" t="s">
        <v>312</v>
      </c>
      <c r="C706" s="46"/>
      <c r="D706" s="35" t="s">
        <v>4327</v>
      </c>
      <c r="E706" s="34">
        <v>44981</v>
      </c>
      <c r="F706" s="347" t="s">
        <v>3004</v>
      </c>
      <c r="G706" s="347" t="s">
        <v>2790</v>
      </c>
      <c r="H706" s="344">
        <v>25.972116666666668</v>
      </c>
      <c r="I706" s="344">
        <v>-81.743300000000005</v>
      </c>
      <c r="J706" s="56" t="s">
        <v>8806</v>
      </c>
      <c r="K706" s="56" t="s">
        <v>8805</v>
      </c>
      <c r="L706" s="49" t="s">
        <v>4908</v>
      </c>
      <c r="M706" s="117" t="s">
        <v>2835</v>
      </c>
      <c r="N706" s="35" t="s">
        <v>364</v>
      </c>
      <c r="O706" s="240" t="s">
        <v>4907</v>
      </c>
      <c r="P706" s="216" t="s">
        <v>1969</v>
      </c>
      <c r="Q706" s="443">
        <v>0</v>
      </c>
      <c r="R706" s="47"/>
      <c r="S706" s="36">
        <v>0</v>
      </c>
      <c r="T706" s="35"/>
      <c r="U706" s="34"/>
      <c r="V706" s="82">
        <v>0</v>
      </c>
      <c r="W706" s="55" t="s">
        <v>2689</v>
      </c>
      <c r="X706" s="55" t="s">
        <v>1897</v>
      </c>
      <c r="Y706" s="157">
        <v>0</v>
      </c>
      <c r="Z706" s="57" t="s">
        <v>1746</v>
      </c>
      <c r="AA706" s="55" t="s">
        <v>6987</v>
      </c>
      <c r="AB706" s="55">
        <v>66</v>
      </c>
      <c r="AC706" s="55" t="s">
        <v>364</v>
      </c>
      <c r="AD706" s="89" t="s">
        <v>2603</v>
      </c>
      <c r="AE706" s="243">
        <v>16985</v>
      </c>
      <c r="AF706" s="157" t="s">
        <v>3901</v>
      </c>
      <c r="AG706" s="89" t="s">
        <v>7203</v>
      </c>
      <c r="AH706" s="58" t="s">
        <v>405</v>
      </c>
      <c r="AI706" s="58" t="s">
        <v>407</v>
      </c>
      <c r="AJ706" s="59" t="s">
        <v>350</v>
      </c>
      <c r="AK706" s="56">
        <v>25.972020000000001</v>
      </c>
      <c r="AL706" s="56">
        <v>-81.743358333333333</v>
      </c>
      <c r="AM706" s="60">
        <v>35.252400000392896</v>
      </c>
      <c r="AN706" s="60">
        <v>19.130883476254894</v>
      </c>
      <c r="AO706" s="60">
        <v>40.108881913732567</v>
      </c>
    </row>
    <row r="707" spans="1:41" s="290" customFormat="1" x14ac:dyDescent="0.2">
      <c r="A707" s="45" t="s">
        <v>76</v>
      </c>
      <c r="B707" s="42" t="s">
        <v>312</v>
      </c>
      <c r="C707" s="46"/>
      <c r="D707" s="35" t="s">
        <v>5508</v>
      </c>
      <c r="E707" s="34">
        <v>45350</v>
      </c>
      <c r="F707" s="347" t="s">
        <v>5645</v>
      </c>
      <c r="G707" s="347" t="s">
        <v>210</v>
      </c>
      <c r="H707" s="344">
        <v>25.972083333333334</v>
      </c>
      <c r="I707" s="344">
        <v>-81.743333333333339</v>
      </c>
      <c r="J707" s="56" t="s">
        <v>8807</v>
      </c>
      <c r="K707" s="56" t="s">
        <v>8798</v>
      </c>
      <c r="L707" s="49" t="s">
        <v>5646</v>
      </c>
      <c r="M707" s="117" t="s">
        <v>2833</v>
      </c>
      <c r="N707" s="35" t="s">
        <v>364</v>
      </c>
      <c r="O707" s="240" t="s">
        <v>6194</v>
      </c>
      <c r="P707" s="216" t="s">
        <v>1969</v>
      </c>
      <c r="Q707" s="443">
        <v>0</v>
      </c>
      <c r="R707" s="47"/>
      <c r="S707" s="36">
        <v>0</v>
      </c>
      <c r="T707" s="439"/>
      <c r="U707" s="34"/>
      <c r="V707" s="82">
        <v>0</v>
      </c>
      <c r="W707" s="55" t="s">
        <v>2689</v>
      </c>
      <c r="X707" s="55" t="s">
        <v>1897</v>
      </c>
      <c r="Y707" s="157">
        <v>0</v>
      </c>
      <c r="Z707" s="57" t="s">
        <v>1746</v>
      </c>
      <c r="AA707" s="55" t="s">
        <v>6987</v>
      </c>
      <c r="AB707" s="55">
        <v>66</v>
      </c>
      <c r="AC707" s="55" t="s">
        <v>364</v>
      </c>
      <c r="AD707" s="89" t="s">
        <v>2603</v>
      </c>
      <c r="AE707" s="243">
        <v>16985</v>
      </c>
      <c r="AF707" s="157" t="s">
        <v>3901</v>
      </c>
      <c r="AG707" s="89" t="s">
        <v>7203</v>
      </c>
      <c r="AH707" s="58" t="s">
        <v>405</v>
      </c>
      <c r="AI707" s="58" t="s">
        <v>407</v>
      </c>
      <c r="AJ707" s="59" t="s">
        <v>350</v>
      </c>
      <c r="AK707" s="56">
        <v>25.972020000000001</v>
      </c>
      <c r="AL707" s="56">
        <v>-81.743358333333333</v>
      </c>
      <c r="AM707" s="60">
        <v>23.096399999989359</v>
      </c>
      <c r="AN707" s="60">
        <v>8.1989500599205076</v>
      </c>
      <c r="AO707" s="60">
        <v>24.508498016903829</v>
      </c>
    </row>
    <row r="708" spans="1:41" s="290" customFormat="1" x14ac:dyDescent="0.2">
      <c r="A708" s="45" t="s">
        <v>76</v>
      </c>
      <c r="B708" s="42" t="s">
        <v>312</v>
      </c>
      <c r="C708" s="46" t="s">
        <v>473</v>
      </c>
      <c r="D708" s="35" t="s">
        <v>5508</v>
      </c>
      <c r="E708" s="34">
        <v>46094</v>
      </c>
      <c r="F708" s="347" t="s">
        <v>6845</v>
      </c>
      <c r="G708" s="347" t="s">
        <v>208</v>
      </c>
      <c r="H708" s="344">
        <v>25.972000000000001</v>
      </c>
      <c r="I708" s="344">
        <v>-81.743383333333327</v>
      </c>
      <c r="J708" s="56" t="s">
        <v>7201</v>
      </c>
      <c r="K708" s="56" t="s">
        <v>7202</v>
      </c>
      <c r="L708" s="49" t="s">
        <v>5646</v>
      </c>
      <c r="M708" s="117" t="s">
        <v>2833</v>
      </c>
      <c r="N708" s="35" t="s">
        <v>364</v>
      </c>
      <c r="O708" s="240" t="s">
        <v>6842</v>
      </c>
      <c r="P708" s="216" t="s">
        <v>6005</v>
      </c>
      <c r="Q708" s="443">
        <v>0</v>
      </c>
      <c r="R708" s="47"/>
      <c r="S708" s="36">
        <v>0</v>
      </c>
      <c r="T708" s="439"/>
      <c r="U708" s="34"/>
      <c r="V708" s="82">
        <v>0</v>
      </c>
      <c r="W708" s="55" t="s">
        <v>2689</v>
      </c>
      <c r="X708" s="55" t="s">
        <v>1897</v>
      </c>
      <c r="Y708" s="157">
        <v>0</v>
      </c>
      <c r="Z708" s="57" t="s">
        <v>1746</v>
      </c>
      <c r="AA708" s="55" t="s">
        <v>6987</v>
      </c>
      <c r="AB708" s="55">
        <v>66</v>
      </c>
      <c r="AC708" s="55" t="s">
        <v>364</v>
      </c>
      <c r="AD708" s="89" t="s">
        <v>2603</v>
      </c>
      <c r="AE708" s="243">
        <v>16985</v>
      </c>
      <c r="AF708" s="157" t="s">
        <v>3901</v>
      </c>
      <c r="AG708" s="89" t="s">
        <v>7203</v>
      </c>
      <c r="AH708" s="58" t="s">
        <v>405</v>
      </c>
      <c r="AI708" s="58" t="s">
        <v>407</v>
      </c>
      <c r="AJ708" s="59" t="s">
        <v>350</v>
      </c>
      <c r="AK708" s="56">
        <v>25.972020000000001</v>
      </c>
      <c r="AL708" s="56">
        <v>-81.743358333333333</v>
      </c>
      <c r="AM708" s="60">
        <v>-7.293599999723881</v>
      </c>
      <c r="AN708" s="60">
        <v>-8.1989500599205076</v>
      </c>
      <c r="AO708" s="60">
        <v>10.973576583823649</v>
      </c>
    </row>
    <row r="709" spans="1:41" s="290" customFormat="1" x14ac:dyDescent="0.2">
      <c r="A709" s="45" t="s">
        <v>87</v>
      </c>
      <c r="B709" s="42" t="s">
        <v>111</v>
      </c>
      <c r="C709" s="46"/>
      <c r="D709" s="35" t="s">
        <v>1119</v>
      </c>
      <c r="E709" s="34">
        <v>38869</v>
      </c>
      <c r="F709" s="347" t="s">
        <v>211</v>
      </c>
      <c r="G709" s="347" t="s">
        <v>212</v>
      </c>
      <c r="H709" s="344">
        <v>25.973733333333332</v>
      </c>
      <c r="I709" s="344">
        <v>-81.739883333333339</v>
      </c>
      <c r="J709" s="56" t="s">
        <v>7169</v>
      </c>
      <c r="K709" s="56" t="s">
        <v>8808</v>
      </c>
      <c r="L709" s="49" t="s">
        <v>1746</v>
      </c>
      <c r="M709" s="117"/>
      <c r="N709" s="35" t="s">
        <v>364</v>
      </c>
      <c r="O709" s="203" t="s">
        <v>1969</v>
      </c>
      <c r="P709" s="216" t="s">
        <v>1969</v>
      </c>
      <c r="Q709" s="443">
        <v>0</v>
      </c>
      <c r="R709" s="47"/>
      <c r="S709" s="36">
        <v>0</v>
      </c>
      <c r="T709" s="35"/>
      <c r="U709" s="34"/>
      <c r="V709" s="82">
        <v>0</v>
      </c>
      <c r="W709" s="55" t="s">
        <v>2689</v>
      </c>
      <c r="X709" s="55" t="s">
        <v>1897</v>
      </c>
      <c r="Y709" s="157">
        <v>0</v>
      </c>
      <c r="Z709" s="57" t="s">
        <v>1746</v>
      </c>
      <c r="AA709" s="55" t="s">
        <v>6987</v>
      </c>
      <c r="AB709" s="55">
        <v>67</v>
      </c>
      <c r="AC709" s="55" t="s">
        <v>364</v>
      </c>
      <c r="AD709" s="89" t="s">
        <v>2603</v>
      </c>
      <c r="AE709" s="243">
        <v>16990</v>
      </c>
      <c r="AF709" s="157" t="s">
        <v>3901</v>
      </c>
      <c r="AG709" s="89" t="s">
        <v>7206</v>
      </c>
      <c r="AH709" s="58" t="s">
        <v>211</v>
      </c>
      <c r="AI709" s="58" t="s">
        <v>212</v>
      </c>
      <c r="AJ709" s="59" t="s">
        <v>351</v>
      </c>
      <c r="AK709" s="56">
        <v>25.973741666666665</v>
      </c>
      <c r="AL709" s="56">
        <v>-81.739888611111112</v>
      </c>
      <c r="AM709" s="60">
        <v>-3.0390000001008843</v>
      </c>
      <c r="AN709" s="60">
        <v>1.7308894562657846</v>
      </c>
      <c r="AO709" s="60">
        <v>3.4973560457044175</v>
      </c>
    </row>
    <row r="710" spans="1:41" s="290" customFormat="1" x14ac:dyDescent="0.2">
      <c r="A710" s="45" t="s">
        <v>87</v>
      </c>
      <c r="B710" s="42" t="s">
        <v>111</v>
      </c>
      <c r="C710" s="46"/>
      <c r="D710" s="35" t="s">
        <v>425</v>
      </c>
      <c r="E710" s="34">
        <v>42471</v>
      </c>
      <c r="F710" s="347" t="s">
        <v>408</v>
      </c>
      <c r="G710" s="347" t="s">
        <v>409</v>
      </c>
      <c r="H710" s="344">
        <v>25.973700000000001</v>
      </c>
      <c r="I710" s="344">
        <v>-81.739833333333337</v>
      </c>
      <c r="J710" s="56" t="s">
        <v>8809</v>
      </c>
      <c r="K710" s="56" t="s">
        <v>7510</v>
      </c>
      <c r="L710" s="49" t="s">
        <v>1746</v>
      </c>
      <c r="M710" s="117"/>
      <c r="N710" s="35" t="s">
        <v>364</v>
      </c>
      <c r="O710" s="203"/>
      <c r="P710" s="216">
        <v>0</v>
      </c>
      <c r="Q710" s="443">
        <v>0</v>
      </c>
      <c r="R710" s="47"/>
      <c r="S710" s="36">
        <v>0</v>
      </c>
      <c r="T710" s="35"/>
      <c r="U710" s="34"/>
      <c r="V710" s="82">
        <v>0</v>
      </c>
      <c r="W710" s="55" t="s">
        <v>2689</v>
      </c>
      <c r="X710" s="55" t="s">
        <v>1897</v>
      </c>
      <c r="Y710" s="157">
        <v>0</v>
      </c>
      <c r="Z710" s="57" t="s">
        <v>1746</v>
      </c>
      <c r="AA710" s="55" t="s">
        <v>6987</v>
      </c>
      <c r="AB710" s="55">
        <v>67</v>
      </c>
      <c r="AC710" s="55" t="s">
        <v>364</v>
      </c>
      <c r="AD710" s="89" t="s">
        <v>2603</v>
      </c>
      <c r="AE710" s="243">
        <v>16990</v>
      </c>
      <c r="AF710" s="157" t="s">
        <v>3901</v>
      </c>
      <c r="AG710" s="89" t="s">
        <v>7206</v>
      </c>
      <c r="AH710" s="58" t="s">
        <v>211</v>
      </c>
      <c r="AI710" s="58" t="s">
        <v>212</v>
      </c>
      <c r="AJ710" s="59" t="s">
        <v>351</v>
      </c>
      <c r="AK710" s="56">
        <v>25.973741666666665</v>
      </c>
      <c r="AL710" s="56">
        <v>-81.739888611111112</v>
      </c>
      <c r="AM710" s="60">
        <v>-15.194999999208818</v>
      </c>
      <c r="AN710" s="60">
        <v>18.128789580767364</v>
      </c>
      <c r="AO710" s="60">
        <v>23.654619773729092</v>
      </c>
    </row>
    <row r="711" spans="1:41" s="290" customFormat="1" x14ac:dyDescent="0.2">
      <c r="A711" s="45" t="s">
        <v>87</v>
      </c>
      <c r="B711" s="42" t="s">
        <v>111</v>
      </c>
      <c r="C711" s="46"/>
      <c r="D711" s="35" t="s">
        <v>424</v>
      </c>
      <c r="E711" s="34">
        <v>42852</v>
      </c>
      <c r="F711" s="347" t="s">
        <v>976</v>
      </c>
      <c r="G711" s="347" t="s">
        <v>977</v>
      </c>
      <c r="H711" s="344">
        <v>25.973749999999999</v>
      </c>
      <c r="I711" s="344">
        <v>-81.739900000000006</v>
      </c>
      <c r="J711" s="56" t="s">
        <v>8770</v>
      </c>
      <c r="K711" s="56" t="s">
        <v>7205</v>
      </c>
      <c r="L711" s="49" t="s">
        <v>1746</v>
      </c>
      <c r="M711" s="117"/>
      <c r="N711" s="35" t="s">
        <v>364</v>
      </c>
      <c r="O711" s="203" t="s">
        <v>1969</v>
      </c>
      <c r="P711" s="216" t="s">
        <v>1969</v>
      </c>
      <c r="Q711" s="443">
        <v>0</v>
      </c>
      <c r="R711" s="47"/>
      <c r="S711" s="36">
        <v>0</v>
      </c>
      <c r="T711" s="35"/>
      <c r="U711" s="34"/>
      <c r="V711" s="82">
        <v>0</v>
      </c>
      <c r="W711" s="55" t="s">
        <v>2689</v>
      </c>
      <c r="X711" s="55" t="s">
        <v>1897</v>
      </c>
      <c r="Y711" s="157">
        <v>0</v>
      </c>
      <c r="Z711" s="57" t="s">
        <v>1746</v>
      </c>
      <c r="AA711" s="55" t="s">
        <v>6987</v>
      </c>
      <c r="AB711" s="55">
        <v>67</v>
      </c>
      <c r="AC711" s="55" t="s">
        <v>364</v>
      </c>
      <c r="AD711" s="89" t="s">
        <v>2603</v>
      </c>
      <c r="AE711" s="243">
        <v>16990</v>
      </c>
      <c r="AF711" s="157" t="s">
        <v>3901</v>
      </c>
      <c r="AG711" s="89" t="s">
        <v>7206</v>
      </c>
      <c r="AH711" s="58" t="s">
        <v>211</v>
      </c>
      <c r="AI711" s="58" t="s">
        <v>212</v>
      </c>
      <c r="AJ711" s="59" t="s">
        <v>351</v>
      </c>
      <c r="AK711" s="56">
        <v>25.973741666666665</v>
      </c>
      <c r="AL711" s="56">
        <v>-81.739888611111112</v>
      </c>
      <c r="AM711" s="60">
        <v>3.0390000001008843</v>
      </c>
      <c r="AN711" s="60">
        <v>-3.7350772519014082</v>
      </c>
      <c r="AO711" s="60">
        <v>4.8152178640519008</v>
      </c>
    </row>
    <row r="712" spans="1:41" s="290" customFormat="1" ht="25.5" x14ac:dyDescent="0.2">
      <c r="A712" s="45" t="s">
        <v>87</v>
      </c>
      <c r="B712" s="42" t="s">
        <v>111</v>
      </c>
      <c r="C712" s="46"/>
      <c r="D712" s="35" t="s">
        <v>424</v>
      </c>
      <c r="E712" s="34">
        <v>43500</v>
      </c>
      <c r="F712" s="347" t="s">
        <v>197</v>
      </c>
      <c r="G712" s="347" t="s">
        <v>212</v>
      </c>
      <c r="H712" s="344">
        <v>25.973783333333333</v>
      </c>
      <c r="I712" s="344">
        <v>-81.739883333333339</v>
      </c>
      <c r="J712" s="56" t="s">
        <v>8754</v>
      </c>
      <c r="K712" s="56" t="s">
        <v>8808</v>
      </c>
      <c r="L712" s="49" t="s">
        <v>2488</v>
      </c>
      <c r="M712" s="120"/>
      <c r="N712" s="35" t="s">
        <v>364</v>
      </c>
      <c r="O712" s="203" t="s">
        <v>1969</v>
      </c>
      <c r="P712" s="216" t="s">
        <v>1969</v>
      </c>
      <c r="Q712" s="443">
        <v>0</v>
      </c>
      <c r="R712" s="47"/>
      <c r="S712" s="36">
        <v>0</v>
      </c>
      <c r="T712" s="35"/>
      <c r="U712" s="34"/>
      <c r="V712" s="82">
        <v>0</v>
      </c>
      <c r="W712" s="55" t="s">
        <v>2689</v>
      </c>
      <c r="X712" s="55" t="s">
        <v>1897</v>
      </c>
      <c r="Y712" s="157">
        <v>0</v>
      </c>
      <c r="Z712" s="57" t="s">
        <v>1746</v>
      </c>
      <c r="AA712" s="55" t="s">
        <v>6987</v>
      </c>
      <c r="AB712" s="55">
        <v>67</v>
      </c>
      <c r="AC712" s="55" t="s">
        <v>364</v>
      </c>
      <c r="AD712" s="89" t="s">
        <v>2603</v>
      </c>
      <c r="AE712" s="243">
        <v>16990</v>
      </c>
      <c r="AF712" s="157" t="s">
        <v>3901</v>
      </c>
      <c r="AG712" s="89" t="s">
        <v>7206</v>
      </c>
      <c r="AH712" s="58" t="s">
        <v>211</v>
      </c>
      <c r="AI712" s="58" t="s">
        <v>212</v>
      </c>
      <c r="AJ712" s="59" t="s">
        <v>351</v>
      </c>
      <c r="AK712" s="56">
        <v>25.973741666666665</v>
      </c>
      <c r="AL712" s="56">
        <v>-81.739888611111112</v>
      </c>
      <c r="AM712" s="60">
        <v>15.195000000504422</v>
      </c>
      <c r="AN712" s="60">
        <v>1.7308894562657846</v>
      </c>
      <c r="AO712" s="60">
        <v>15.293266600865278</v>
      </c>
    </row>
    <row r="713" spans="1:41" s="290" customFormat="1" ht="25.5" x14ac:dyDescent="0.2">
      <c r="A713" s="45" t="s">
        <v>87</v>
      </c>
      <c r="B713" s="42" t="s">
        <v>111</v>
      </c>
      <c r="C713" s="46"/>
      <c r="D713" s="35" t="s">
        <v>425</v>
      </c>
      <c r="E713" s="34">
        <v>43556</v>
      </c>
      <c r="F713" s="347" t="s">
        <v>197</v>
      </c>
      <c r="G713" s="347" t="s">
        <v>2791</v>
      </c>
      <c r="H713" s="344">
        <v>25.973783333333333</v>
      </c>
      <c r="I713" s="344">
        <v>-81.739916666666673</v>
      </c>
      <c r="J713" s="56" t="s">
        <v>8754</v>
      </c>
      <c r="K713" s="56" t="s">
        <v>8810</v>
      </c>
      <c r="L713" s="49" t="s">
        <v>2488</v>
      </c>
      <c r="M713" s="117" t="s">
        <v>2833</v>
      </c>
      <c r="N713" s="35" t="s">
        <v>364</v>
      </c>
      <c r="O713" s="203" t="s">
        <v>1969</v>
      </c>
      <c r="P713" s="216" t="s">
        <v>1969</v>
      </c>
      <c r="Q713" s="443">
        <v>0</v>
      </c>
      <c r="R713" s="47"/>
      <c r="S713" s="36">
        <v>0</v>
      </c>
      <c r="T713" s="35"/>
      <c r="U713" s="34"/>
      <c r="V713" s="82">
        <v>0</v>
      </c>
      <c r="W713" s="55" t="s">
        <v>2689</v>
      </c>
      <c r="X713" s="55" t="s">
        <v>1897</v>
      </c>
      <c r="Y713" s="157">
        <v>0</v>
      </c>
      <c r="Z713" s="57" t="s">
        <v>1746</v>
      </c>
      <c r="AA713" s="55" t="s">
        <v>6987</v>
      </c>
      <c r="AB713" s="55">
        <v>67</v>
      </c>
      <c r="AC713" s="55" t="s">
        <v>364</v>
      </c>
      <c r="AD713" s="89" t="s">
        <v>2603</v>
      </c>
      <c r="AE713" s="243">
        <v>16990</v>
      </c>
      <c r="AF713" s="157" t="s">
        <v>3901</v>
      </c>
      <c r="AG713" s="89" t="s">
        <v>7206</v>
      </c>
      <c r="AH713" s="58" t="s">
        <v>211</v>
      </c>
      <c r="AI713" s="58" t="s">
        <v>212</v>
      </c>
      <c r="AJ713" s="59" t="s">
        <v>351</v>
      </c>
      <c r="AK713" s="56">
        <v>25.973741666666665</v>
      </c>
      <c r="AL713" s="56">
        <v>-81.739888611111112</v>
      </c>
      <c r="AM713" s="60">
        <v>15.195000000504422</v>
      </c>
      <c r="AN713" s="60">
        <v>-9.2010439600686009</v>
      </c>
      <c r="AO713" s="60">
        <v>17.763649258258965</v>
      </c>
    </row>
    <row r="714" spans="1:41" s="290" customFormat="1" x14ac:dyDescent="0.2">
      <c r="A714" s="45" t="s">
        <v>87</v>
      </c>
      <c r="B714" s="42" t="s">
        <v>111</v>
      </c>
      <c r="C714" s="46"/>
      <c r="D714" s="35" t="s">
        <v>425</v>
      </c>
      <c r="E714" s="34">
        <v>43903</v>
      </c>
      <c r="F714" s="347" t="s">
        <v>976</v>
      </c>
      <c r="G714" s="347" t="s">
        <v>977</v>
      </c>
      <c r="H714" s="344">
        <v>25.973749999999999</v>
      </c>
      <c r="I714" s="344">
        <v>-81.739900000000006</v>
      </c>
      <c r="J714" s="56" t="s">
        <v>8770</v>
      </c>
      <c r="K714" s="56" t="s">
        <v>7205</v>
      </c>
      <c r="L714" s="49" t="s">
        <v>2532</v>
      </c>
      <c r="M714" s="117" t="s">
        <v>2834</v>
      </c>
      <c r="N714" s="35" t="s">
        <v>364</v>
      </c>
      <c r="O714" s="203" t="s">
        <v>1969</v>
      </c>
      <c r="P714" s="216" t="s">
        <v>1969</v>
      </c>
      <c r="Q714" s="443">
        <v>0</v>
      </c>
      <c r="R714" s="47"/>
      <c r="S714" s="36">
        <v>0</v>
      </c>
      <c r="T714" s="35"/>
      <c r="U714" s="34"/>
      <c r="V714" s="82">
        <v>0</v>
      </c>
      <c r="W714" s="55" t="s">
        <v>2689</v>
      </c>
      <c r="X714" s="55" t="s">
        <v>1897</v>
      </c>
      <c r="Y714" s="157">
        <v>0</v>
      </c>
      <c r="Z714" s="57" t="s">
        <v>1746</v>
      </c>
      <c r="AA714" s="55" t="s">
        <v>6987</v>
      </c>
      <c r="AB714" s="55">
        <v>67</v>
      </c>
      <c r="AC714" s="55" t="s">
        <v>364</v>
      </c>
      <c r="AD714" s="89" t="s">
        <v>2603</v>
      </c>
      <c r="AE714" s="243">
        <v>16990</v>
      </c>
      <c r="AF714" s="157" t="s">
        <v>3901</v>
      </c>
      <c r="AG714" s="89" t="s">
        <v>7206</v>
      </c>
      <c r="AH714" s="58" t="s">
        <v>211</v>
      </c>
      <c r="AI714" s="58" t="s">
        <v>212</v>
      </c>
      <c r="AJ714" s="59" t="s">
        <v>351</v>
      </c>
      <c r="AK714" s="56">
        <v>25.973741666666665</v>
      </c>
      <c r="AL714" s="56">
        <v>-81.739888611111112</v>
      </c>
      <c r="AM714" s="60">
        <v>3.0390000001008843</v>
      </c>
      <c r="AN714" s="60">
        <v>-3.7350772519014082</v>
      </c>
      <c r="AO714" s="60">
        <v>4.8152178640519008</v>
      </c>
    </row>
    <row r="715" spans="1:41" s="290" customFormat="1" x14ac:dyDescent="0.2">
      <c r="A715" s="45" t="s">
        <v>87</v>
      </c>
      <c r="B715" s="42" t="s">
        <v>111</v>
      </c>
      <c r="C715" s="46"/>
      <c r="D715" s="35" t="s">
        <v>2844</v>
      </c>
      <c r="E715" s="34">
        <v>44249</v>
      </c>
      <c r="F715" s="347" t="s">
        <v>976</v>
      </c>
      <c r="G715" s="347" t="s">
        <v>977</v>
      </c>
      <c r="H715" s="344">
        <v>25.973749999999999</v>
      </c>
      <c r="I715" s="344">
        <v>-81.739900000000006</v>
      </c>
      <c r="J715" s="56" t="s">
        <v>8770</v>
      </c>
      <c r="K715" s="56" t="s">
        <v>7205</v>
      </c>
      <c r="L715" s="49" t="s">
        <v>2532</v>
      </c>
      <c r="M715" s="117" t="s">
        <v>2834</v>
      </c>
      <c r="N715" s="35" t="s">
        <v>364</v>
      </c>
      <c r="O715" s="240" t="s">
        <v>3545</v>
      </c>
      <c r="P715" s="216" t="s">
        <v>1969</v>
      </c>
      <c r="Q715" s="443">
        <v>0</v>
      </c>
      <c r="R715" s="47"/>
      <c r="S715" s="36">
        <v>0</v>
      </c>
      <c r="T715" s="35"/>
      <c r="U715" s="34"/>
      <c r="V715" s="82">
        <v>0</v>
      </c>
      <c r="W715" s="55" t="s">
        <v>2689</v>
      </c>
      <c r="X715" s="55" t="s">
        <v>1897</v>
      </c>
      <c r="Y715" s="157">
        <v>0</v>
      </c>
      <c r="Z715" s="57" t="s">
        <v>1746</v>
      </c>
      <c r="AA715" s="55" t="s">
        <v>6987</v>
      </c>
      <c r="AB715" s="55">
        <v>67</v>
      </c>
      <c r="AC715" s="55" t="s">
        <v>364</v>
      </c>
      <c r="AD715" s="89" t="s">
        <v>2603</v>
      </c>
      <c r="AE715" s="243">
        <v>16990</v>
      </c>
      <c r="AF715" s="157" t="s">
        <v>3901</v>
      </c>
      <c r="AG715" s="89" t="s">
        <v>7206</v>
      </c>
      <c r="AH715" s="58" t="s">
        <v>211</v>
      </c>
      <c r="AI715" s="58" t="s">
        <v>212</v>
      </c>
      <c r="AJ715" s="59" t="s">
        <v>351</v>
      </c>
      <c r="AK715" s="56">
        <v>25.973741666666665</v>
      </c>
      <c r="AL715" s="56">
        <v>-81.739888611111112</v>
      </c>
      <c r="AM715" s="60">
        <v>3.0390000001008843</v>
      </c>
      <c r="AN715" s="60">
        <v>-3.7350772519014082</v>
      </c>
      <c r="AO715" s="60">
        <v>4.8152178640519008</v>
      </c>
    </row>
    <row r="716" spans="1:41" s="290" customFormat="1" x14ac:dyDescent="0.2">
      <c r="A716" s="45" t="s">
        <v>87</v>
      </c>
      <c r="B716" s="42" t="s">
        <v>111</v>
      </c>
      <c r="C716" s="46"/>
      <c r="D716" s="35" t="s">
        <v>425</v>
      </c>
      <c r="E716" s="34">
        <v>44640</v>
      </c>
      <c r="F716" s="347" t="s">
        <v>976</v>
      </c>
      <c r="G716" s="347" t="s">
        <v>977</v>
      </c>
      <c r="H716" s="344">
        <v>25.973749999999999</v>
      </c>
      <c r="I716" s="344">
        <v>-81.739900000000006</v>
      </c>
      <c r="J716" s="56" t="s">
        <v>8770</v>
      </c>
      <c r="K716" s="56" t="s">
        <v>7205</v>
      </c>
      <c r="L716" s="49" t="s">
        <v>2532</v>
      </c>
      <c r="M716" s="117" t="s">
        <v>2834</v>
      </c>
      <c r="N716" s="35" t="s">
        <v>364</v>
      </c>
      <c r="O716" s="240" t="s">
        <v>4482</v>
      </c>
      <c r="P716" s="216" t="s">
        <v>1969</v>
      </c>
      <c r="Q716" s="443">
        <v>0</v>
      </c>
      <c r="R716" s="47"/>
      <c r="S716" s="36">
        <v>0</v>
      </c>
      <c r="T716" s="35"/>
      <c r="U716" s="34"/>
      <c r="V716" s="82">
        <v>0</v>
      </c>
      <c r="W716" s="55" t="s">
        <v>2689</v>
      </c>
      <c r="X716" s="55" t="s">
        <v>1897</v>
      </c>
      <c r="Y716" s="157">
        <v>0</v>
      </c>
      <c r="Z716" s="57" t="s">
        <v>1746</v>
      </c>
      <c r="AA716" s="55" t="s">
        <v>6987</v>
      </c>
      <c r="AB716" s="55">
        <v>67</v>
      </c>
      <c r="AC716" s="55" t="s">
        <v>364</v>
      </c>
      <c r="AD716" s="89" t="s">
        <v>2603</v>
      </c>
      <c r="AE716" s="243">
        <v>16990</v>
      </c>
      <c r="AF716" s="157" t="s">
        <v>3901</v>
      </c>
      <c r="AG716" s="89" t="s">
        <v>7206</v>
      </c>
      <c r="AH716" s="58" t="s">
        <v>211</v>
      </c>
      <c r="AI716" s="58" t="s">
        <v>212</v>
      </c>
      <c r="AJ716" s="59" t="s">
        <v>351</v>
      </c>
      <c r="AK716" s="56">
        <v>25.973741666666665</v>
      </c>
      <c r="AL716" s="56">
        <v>-81.739888611111112</v>
      </c>
      <c r="AM716" s="60">
        <v>3.0390000001008843</v>
      </c>
      <c r="AN716" s="60">
        <v>-3.7350772519014082</v>
      </c>
      <c r="AO716" s="60">
        <v>4.8152178640519008</v>
      </c>
    </row>
    <row r="717" spans="1:41" s="290" customFormat="1" x14ac:dyDescent="0.2">
      <c r="A717" s="45" t="s">
        <v>87</v>
      </c>
      <c r="B717" s="42" t="s">
        <v>111</v>
      </c>
      <c r="C717" s="46"/>
      <c r="D717" s="35" t="s">
        <v>4327</v>
      </c>
      <c r="E717" s="34">
        <v>44981</v>
      </c>
      <c r="F717" s="347" t="s">
        <v>2479</v>
      </c>
      <c r="G717" s="347" t="s">
        <v>977</v>
      </c>
      <c r="H717" s="344">
        <v>25.973766666666666</v>
      </c>
      <c r="I717" s="344">
        <v>-81.739900000000006</v>
      </c>
      <c r="J717" s="56" t="s">
        <v>7204</v>
      </c>
      <c r="K717" s="56" t="s">
        <v>7205</v>
      </c>
      <c r="L717" s="49" t="s">
        <v>2532</v>
      </c>
      <c r="M717" s="117" t="s">
        <v>2834</v>
      </c>
      <c r="N717" s="35" t="s">
        <v>364</v>
      </c>
      <c r="O717" s="240" t="s">
        <v>4909</v>
      </c>
      <c r="P717" s="216" t="s">
        <v>1969</v>
      </c>
      <c r="Q717" s="443">
        <v>0</v>
      </c>
      <c r="R717" s="47"/>
      <c r="S717" s="36">
        <v>0</v>
      </c>
      <c r="T717" s="35"/>
      <c r="U717" s="34"/>
      <c r="V717" s="82">
        <v>0</v>
      </c>
      <c r="W717" s="55" t="s">
        <v>2689</v>
      </c>
      <c r="X717" s="55" t="s">
        <v>1897</v>
      </c>
      <c r="Y717" s="157">
        <v>0</v>
      </c>
      <c r="Z717" s="57" t="s">
        <v>1746</v>
      </c>
      <c r="AA717" s="55" t="s">
        <v>6987</v>
      </c>
      <c r="AB717" s="55">
        <v>67</v>
      </c>
      <c r="AC717" s="55" t="s">
        <v>364</v>
      </c>
      <c r="AD717" s="89" t="s">
        <v>2603</v>
      </c>
      <c r="AE717" s="243">
        <v>16990</v>
      </c>
      <c r="AF717" s="157" t="s">
        <v>3901</v>
      </c>
      <c r="AG717" s="89" t="s">
        <v>7206</v>
      </c>
      <c r="AH717" s="58" t="s">
        <v>211</v>
      </c>
      <c r="AI717" s="58" t="s">
        <v>212</v>
      </c>
      <c r="AJ717" s="59" t="s">
        <v>351</v>
      </c>
      <c r="AK717" s="56">
        <v>25.973741666666665</v>
      </c>
      <c r="AL717" s="56">
        <v>-81.739888611111112</v>
      </c>
      <c r="AM717" s="60">
        <v>9.117000000302653</v>
      </c>
      <c r="AN717" s="60">
        <v>-3.7350772519014082</v>
      </c>
      <c r="AO717" s="60">
        <v>9.8524357944210905</v>
      </c>
    </row>
    <row r="718" spans="1:41" s="290" customFormat="1" x14ac:dyDescent="0.2">
      <c r="A718" s="45" t="s">
        <v>87</v>
      </c>
      <c r="B718" s="42" t="s">
        <v>111</v>
      </c>
      <c r="C718" s="46"/>
      <c r="D718" s="35" t="s">
        <v>4327</v>
      </c>
      <c r="E718" s="34">
        <v>45350</v>
      </c>
      <c r="F718" s="347" t="s">
        <v>2479</v>
      </c>
      <c r="G718" s="347" t="s">
        <v>977</v>
      </c>
      <c r="H718" s="344">
        <v>25.973766666666666</v>
      </c>
      <c r="I718" s="344">
        <v>-81.739900000000006</v>
      </c>
      <c r="J718" s="56" t="s">
        <v>7204</v>
      </c>
      <c r="K718" s="56" t="s">
        <v>7205</v>
      </c>
      <c r="L718" s="49" t="s">
        <v>5648</v>
      </c>
      <c r="M718" s="117" t="s">
        <v>2834</v>
      </c>
      <c r="N718" s="35" t="s">
        <v>364</v>
      </c>
      <c r="O718" s="240" t="s">
        <v>5647</v>
      </c>
      <c r="P718" s="216" t="s">
        <v>1969</v>
      </c>
      <c r="Q718" s="443">
        <v>0</v>
      </c>
      <c r="R718" s="47"/>
      <c r="S718" s="36">
        <v>0</v>
      </c>
      <c r="T718" s="35"/>
      <c r="U718" s="34"/>
      <c r="V718" s="82">
        <v>0</v>
      </c>
      <c r="W718" s="55" t="s">
        <v>2689</v>
      </c>
      <c r="X718" s="55" t="s">
        <v>1897</v>
      </c>
      <c r="Y718" s="157">
        <v>0</v>
      </c>
      <c r="Z718" s="57" t="s">
        <v>1746</v>
      </c>
      <c r="AA718" s="55" t="s">
        <v>6987</v>
      </c>
      <c r="AB718" s="55">
        <v>67</v>
      </c>
      <c r="AC718" s="55" t="s">
        <v>364</v>
      </c>
      <c r="AD718" s="89" t="s">
        <v>2603</v>
      </c>
      <c r="AE718" s="243">
        <v>16990</v>
      </c>
      <c r="AF718" s="157" t="s">
        <v>3901</v>
      </c>
      <c r="AG718" s="89" t="s">
        <v>7206</v>
      </c>
      <c r="AH718" s="58" t="s">
        <v>211</v>
      </c>
      <c r="AI718" s="58" t="s">
        <v>212</v>
      </c>
      <c r="AJ718" s="59" t="s">
        <v>351</v>
      </c>
      <c r="AK718" s="56">
        <v>25.973741666666665</v>
      </c>
      <c r="AL718" s="56">
        <v>-81.739888611111112</v>
      </c>
      <c r="AM718" s="60">
        <v>9.117000000302653</v>
      </c>
      <c r="AN718" s="60">
        <v>-3.7350772519014082</v>
      </c>
      <c r="AO718" s="60">
        <v>9.8524357944210905</v>
      </c>
    </row>
    <row r="719" spans="1:41" s="290" customFormat="1" x14ac:dyDescent="0.2">
      <c r="A719" s="45" t="s">
        <v>87</v>
      </c>
      <c r="B719" s="42" t="s">
        <v>111</v>
      </c>
      <c r="C719" s="46"/>
      <c r="D719" s="35" t="s">
        <v>5508</v>
      </c>
      <c r="E719" s="34">
        <v>45730</v>
      </c>
      <c r="F719" s="347" t="s">
        <v>2479</v>
      </c>
      <c r="G719" s="347" t="s">
        <v>977</v>
      </c>
      <c r="H719" s="344">
        <v>25.973766666666666</v>
      </c>
      <c r="I719" s="344">
        <v>-81.739900000000006</v>
      </c>
      <c r="J719" s="56" t="s">
        <v>7204</v>
      </c>
      <c r="K719" s="56" t="s">
        <v>7205</v>
      </c>
      <c r="L719" s="49" t="s">
        <v>6111</v>
      </c>
      <c r="M719" s="117" t="s">
        <v>2834</v>
      </c>
      <c r="N719" s="35" t="s">
        <v>364</v>
      </c>
      <c r="O719" s="240" t="s">
        <v>6196</v>
      </c>
      <c r="P719" s="216" t="s">
        <v>1969</v>
      </c>
      <c r="Q719" s="443">
        <v>0</v>
      </c>
      <c r="R719" s="47"/>
      <c r="S719" s="36">
        <v>0</v>
      </c>
      <c r="T719" s="35"/>
      <c r="U719" s="34"/>
      <c r="V719" s="82">
        <v>0</v>
      </c>
      <c r="W719" s="55" t="s">
        <v>2689</v>
      </c>
      <c r="X719" s="55" t="s">
        <v>1897</v>
      </c>
      <c r="Y719" s="157">
        <v>0</v>
      </c>
      <c r="Z719" s="57" t="s">
        <v>1746</v>
      </c>
      <c r="AA719" s="55" t="s">
        <v>6987</v>
      </c>
      <c r="AB719" s="55">
        <v>67</v>
      </c>
      <c r="AC719" s="55" t="s">
        <v>364</v>
      </c>
      <c r="AD719" s="89" t="s">
        <v>2603</v>
      </c>
      <c r="AE719" s="243">
        <v>16990</v>
      </c>
      <c r="AF719" s="157" t="s">
        <v>3901</v>
      </c>
      <c r="AG719" s="89" t="s">
        <v>7206</v>
      </c>
      <c r="AH719" s="58" t="s">
        <v>211</v>
      </c>
      <c r="AI719" s="58" t="s">
        <v>212</v>
      </c>
      <c r="AJ719" s="59" t="s">
        <v>351</v>
      </c>
      <c r="AK719" s="56">
        <v>25.973741666666665</v>
      </c>
      <c r="AL719" s="56">
        <v>-81.739888611111112</v>
      </c>
      <c r="AM719" s="60">
        <v>9.117000000302653</v>
      </c>
      <c r="AN719" s="60">
        <v>-3.7350772519014082</v>
      </c>
      <c r="AO719" s="60">
        <v>9.8524357944210905</v>
      </c>
    </row>
    <row r="720" spans="1:41" s="290" customFormat="1" x14ac:dyDescent="0.2">
      <c r="A720" s="45" t="s">
        <v>87</v>
      </c>
      <c r="B720" s="42" t="s">
        <v>111</v>
      </c>
      <c r="C720" s="46" t="s">
        <v>473</v>
      </c>
      <c r="D720" s="35" t="s">
        <v>5508</v>
      </c>
      <c r="E720" s="34">
        <v>46094</v>
      </c>
      <c r="F720" s="347" t="s">
        <v>2479</v>
      </c>
      <c r="G720" s="347" t="s">
        <v>977</v>
      </c>
      <c r="H720" s="344">
        <v>25.973766666666666</v>
      </c>
      <c r="I720" s="344">
        <v>-81.739900000000006</v>
      </c>
      <c r="J720" s="56" t="s">
        <v>7204</v>
      </c>
      <c r="K720" s="56" t="s">
        <v>7205</v>
      </c>
      <c r="L720" s="49" t="s">
        <v>6111</v>
      </c>
      <c r="M720" s="117" t="s">
        <v>2834</v>
      </c>
      <c r="N720" s="35" t="s">
        <v>364</v>
      </c>
      <c r="O720" s="240" t="s">
        <v>6843</v>
      </c>
      <c r="P720" s="216" t="s">
        <v>6005</v>
      </c>
      <c r="Q720" s="443">
        <v>0</v>
      </c>
      <c r="R720" s="47"/>
      <c r="S720" s="36">
        <v>0</v>
      </c>
      <c r="T720" s="35"/>
      <c r="U720" s="34"/>
      <c r="V720" s="82">
        <v>0</v>
      </c>
      <c r="W720" s="55" t="s">
        <v>2689</v>
      </c>
      <c r="X720" s="55" t="s">
        <v>1897</v>
      </c>
      <c r="Y720" s="157">
        <v>0</v>
      </c>
      <c r="Z720" s="57" t="s">
        <v>1746</v>
      </c>
      <c r="AA720" s="55" t="s">
        <v>6987</v>
      </c>
      <c r="AB720" s="55">
        <v>67</v>
      </c>
      <c r="AC720" s="55" t="s">
        <v>364</v>
      </c>
      <c r="AD720" s="89" t="s">
        <v>2603</v>
      </c>
      <c r="AE720" s="243">
        <v>16990</v>
      </c>
      <c r="AF720" s="157" t="s">
        <v>3901</v>
      </c>
      <c r="AG720" s="89" t="s">
        <v>7206</v>
      </c>
      <c r="AH720" s="58" t="s">
        <v>211</v>
      </c>
      <c r="AI720" s="58" t="s">
        <v>212</v>
      </c>
      <c r="AJ720" s="59" t="s">
        <v>351</v>
      </c>
      <c r="AK720" s="56">
        <v>25.973741666666665</v>
      </c>
      <c r="AL720" s="56">
        <v>-81.739888611111112</v>
      </c>
      <c r="AM720" s="60">
        <v>9.117000000302653</v>
      </c>
      <c r="AN720" s="60">
        <v>-3.7350772519014082</v>
      </c>
      <c r="AO720" s="60">
        <v>9.8524357944210905</v>
      </c>
    </row>
    <row r="721" spans="1:41" s="290" customFormat="1" x14ac:dyDescent="0.2">
      <c r="A721" s="45" t="s">
        <v>81</v>
      </c>
      <c r="B721" s="42" t="s">
        <v>313</v>
      </c>
      <c r="C721" s="48"/>
      <c r="D721" s="35" t="s">
        <v>1119</v>
      </c>
      <c r="E721" s="34">
        <v>38869</v>
      </c>
      <c r="F721" s="347" t="s">
        <v>213</v>
      </c>
      <c r="G721" s="347" t="s">
        <v>214</v>
      </c>
      <c r="H721" s="344">
        <v>25.974566666666668</v>
      </c>
      <c r="I721" s="344">
        <v>-81.734899999999996</v>
      </c>
      <c r="J721" s="56" t="s">
        <v>8811</v>
      </c>
      <c r="K721" s="56" t="s">
        <v>8812</v>
      </c>
      <c r="L721" s="49" t="s">
        <v>1753</v>
      </c>
      <c r="M721" s="120"/>
      <c r="N721" s="35" t="s">
        <v>364</v>
      </c>
      <c r="O721" s="216" t="s">
        <v>1969</v>
      </c>
      <c r="P721" s="216" t="s">
        <v>1969</v>
      </c>
      <c r="Q721" s="443">
        <v>0</v>
      </c>
      <c r="R721" s="47"/>
      <c r="S721" s="36">
        <v>0</v>
      </c>
      <c r="T721" s="35"/>
      <c r="U721" s="34"/>
      <c r="V721" s="82">
        <v>0</v>
      </c>
      <c r="W721" s="55" t="s">
        <v>2689</v>
      </c>
      <c r="X721" s="55" t="s">
        <v>1897</v>
      </c>
      <c r="Y721" s="157">
        <v>0</v>
      </c>
      <c r="Z721" s="57" t="s">
        <v>1746</v>
      </c>
      <c r="AA721" s="55" t="s">
        <v>6987</v>
      </c>
      <c r="AB721" s="55">
        <v>68</v>
      </c>
      <c r="AC721" s="55" t="s">
        <v>364</v>
      </c>
      <c r="AD721" s="89" t="s">
        <v>2603</v>
      </c>
      <c r="AE721" s="243">
        <v>16995</v>
      </c>
      <c r="AF721" s="157" t="s">
        <v>3901</v>
      </c>
      <c r="AG721" s="89" t="s">
        <v>7209</v>
      </c>
      <c r="AH721" s="58" t="s">
        <v>2754</v>
      </c>
      <c r="AI721" s="58" t="s">
        <v>971</v>
      </c>
      <c r="AJ721" s="59" t="s">
        <v>352</v>
      </c>
      <c r="AK721" s="56">
        <v>25.974541111111112</v>
      </c>
      <c r="AL721" s="56">
        <v>-81.734804722222222</v>
      </c>
      <c r="AM721" s="60">
        <v>9.3196000002230051</v>
      </c>
      <c r="AN721" s="60">
        <v>-31.247109679436512</v>
      </c>
      <c r="AO721" s="60">
        <v>32.607312178143289</v>
      </c>
    </row>
    <row r="722" spans="1:41" s="290" customFormat="1" x14ac:dyDescent="0.2">
      <c r="A722" s="45" t="s">
        <v>81</v>
      </c>
      <c r="B722" s="42" t="s">
        <v>313</v>
      </c>
      <c r="C722" s="46"/>
      <c r="D722" s="35" t="s">
        <v>425</v>
      </c>
      <c r="E722" s="34">
        <v>42471</v>
      </c>
      <c r="F722" s="347" t="s">
        <v>416</v>
      </c>
      <c r="G722" s="347" t="s">
        <v>417</v>
      </c>
      <c r="H722" s="344">
        <v>25.974550000000001</v>
      </c>
      <c r="I722" s="344">
        <v>-81.734750000000005</v>
      </c>
      <c r="J722" s="56" t="s">
        <v>8813</v>
      </c>
      <c r="K722" s="56" t="s">
        <v>8814</v>
      </c>
      <c r="L722" s="49" t="s">
        <v>1778</v>
      </c>
      <c r="M722" s="120"/>
      <c r="N722" s="35" t="s">
        <v>364</v>
      </c>
      <c r="O722" s="203"/>
      <c r="P722" s="216">
        <v>0</v>
      </c>
      <c r="Q722" s="443">
        <v>0</v>
      </c>
      <c r="R722" s="47"/>
      <c r="S722" s="36">
        <v>0</v>
      </c>
      <c r="T722" s="35"/>
      <c r="U722" s="34"/>
      <c r="V722" s="82">
        <v>0</v>
      </c>
      <c r="W722" s="55" t="s">
        <v>2689</v>
      </c>
      <c r="X722" s="55" t="s">
        <v>1897</v>
      </c>
      <c r="Y722" s="157">
        <v>0</v>
      </c>
      <c r="Z722" s="57" t="s">
        <v>1746</v>
      </c>
      <c r="AA722" s="55" t="s">
        <v>6987</v>
      </c>
      <c r="AB722" s="55">
        <v>68</v>
      </c>
      <c r="AC722" s="55" t="s">
        <v>364</v>
      </c>
      <c r="AD722" s="89" t="s">
        <v>2603</v>
      </c>
      <c r="AE722" s="243">
        <v>16995</v>
      </c>
      <c r="AF722" s="157" t="s">
        <v>3901</v>
      </c>
      <c r="AG722" s="89" t="s">
        <v>7209</v>
      </c>
      <c r="AH722" s="58" t="s">
        <v>2754</v>
      </c>
      <c r="AI722" s="58" t="s">
        <v>971</v>
      </c>
      <c r="AJ722" s="59" t="s">
        <v>352</v>
      </c>
      <c r="AK722" s="56">
        <v>25.974541111111112</v>
      </c>
      <c r="AL722" s="56">
        <v>-81.734804722222222</v>
      </c>
      <c r="AM722" s="60">
        <v>3.2416000000212364</v>
      </c>
      <c r="AN722" s="60">
        <v>17.946590689407657</v>
      </c>
      <c r="AO722" s="60">
        <v>18.236997777410384</v>
      </c>
    </row>
    <row r="723" spans="1:41" s="290" customFormat="1" x14ac:dyDescent="0.2">
      <c r="A723" s="45" t="s">
        <v>81</v>
      </c>
      <c r="B723" s="42" t="s">
        <v>313</v>
      </c>
      <c r="C723" s="48"/>
      <c r="D723" s="35" t="s">
        <v>424</v>
      </c>
      <c r="E723" s="34">
        <v>42852</v>
      </c>
      <c r="F723" s="347" t="s">
        <v>970</v>
      </c>
      <c r="G723" s="347" t="s">
        <v>971</v>
      </c>
      <c r="H723" s="344">
        <v>25.974633333333333</v>
      </c>
      <c r="I723" s="344">
        <v>-81.734800000000007</v>
      </c>
      <c r="J723" s="56" t="s">
        <v>8815</v>
      </c>
      <c r="K723" s="56" t="s">
        <v>8816</v>
      </c>
      <c r="L723" s="49" t="s">
        <v>1746</v>
      </c>
      <c r="M723" s="117"/>
      <c r="N723" s="35" t="s">
        <v>364</v>
      </c>
      <c r="O723" s="203" t="s">
        <v>1969</v>
      </c>
      <c r="P723" s="216" t="s">
        <v>1969</v>
      </c>
      <c r="Q723" s="443">
        <v>0</v>
      </c>
      <c r="R723" s="47"/>
      <c r="S723" s="36">
        <v>0</v>
      </c>
      <c r="T723" s="35"/>
      <c r="U723" s="34"/>
      <c r="V723" s="82">
        <v>0</v>
      </c>
      <c r="W723" s="55" t="s">
        <v>2689</v>
      </c>
      <c r="X723" s="55" t="s">
        <v>1897</v>
      </c>
      <c r="Y723" s="157">
        <v>0</v>
      </c>
      <c r="Z723" s="57" t="s">
        <v>1746</v>
      </c>
      <c r="AA723" s="55" t="s">
        <v>6987</v>
      </c>
      <c r="AB723" s="55">
        <v>68</v>
      </c>
      <c r="AC723" s="55" t="s">
        <v>364</v>
      </c>
      <c r="AD723" s="89" t="s">
        <v>2603</v>
      </c>
      <c r="AE723" s="243">
        <v>16995</v>
      </c>
      <c r="AF723" s="157" t="s">
        <v>3901</v>
      </c>
      <c r="AG723" s="89" t="s">
        <v>7209</v>
      </c>
      <c r="AH723" s="58" t="s">
        <v>2754</v>
      </c>
      <c r="AI723" s="58" t="s">
        <v>971</v>
      </c>
      <c r="AJ723" s="59" t="s">
        <v>352</v>
      </c>
      <c r="AK723" s="56">
        <v>25.974541111111112</v>
      </c>
      <c r="AL723" s="56">
        <v>-81.734804722222222</v>
      </c>
      <c r="AM723" s="60">
        <v>33.631599999734476</v>
      </c>
      <c r="AN723" s="60">
        <v>1.54869056490608</v>
      </c>
      <c r="AO723" s="60">
        <v>33.667238689978255</v>
      </c>
    </row>
    <row r="724" spans="1:41" s="290" customFormat="1" x14ac:dyDescent="0.2">
      <c r="A724" s="45" t="s">
        <v>81</v>
      </c>
      <c r="B724" s="42" t="s">
        <v>313</v>
      </c>
      <c r="C724" s="48"/>
      <c r="D724" s="35" t="s">
        <v>424</v>
      </c>
      <c r="E724" s="34">
        <v>43500</v>
      </c>
      <c r="F724" s="347" t="s">
        <v>2489</v>
      </c>
      <c r="G724" s="347" t="s">
        <v>2490</v>
      </c>
      <c r="H724" s="344">
        <v>25.974599999999999</v>
      </c>
      <c r="I724" s="344">
        <v>-81.73478333333334</v>
      </c>
      <c r="J724" s="56" t="s">
        <v>8817</v>
      </c>
      <c r="K724" s="56" t="s">
        <v>8818</v>
      </c>
      <c r="L724" s="49" t="s">
        <v>2491</v>
      </c>
      <c r="M724" s="120"/>
      <c r="N724" s="35" t="s">
        <v>364</v>
      </c>
      <c r="O724" s="203" t="s">
        <v>1969</v>
      </c>
      <c r="P724" s="216" t="s">
        <v>1969</v>
      </c>
      <c r="Q724" s="443">
        <v>0</v>
      </c>
      <c r="R724" s="47"/>
      <c r="S724" s="36">
        <v>0</v>
      </c>
      <c r="T724" s="35"/>
      <c r="U724" s="34"/>
      <c r="V724" s="82">
        <v>0</v>
      </c>
      <c r="W724" s="55" t="s">
        <v>2689</v>
      </c>
      <c r="X724" s="55" t="s">
        <v>1897</v>
      </c>
      <c r="Y724" s="157">
        <v>0</v>
      </c>
      <c r="Z724" s="57" t="s">
        <v>1746</v>
      </c>
      <c r="AA724" s="55" t="s">
        <v>6987</v>
      </c>
      <c r="AB724" s="55">
        <v>68</v>
      </c>
      <c r="AC724" s="55" t="s">
        <v>364</v>
      </c>
      <c r="AD724" s="89" t="s">
        <v>2603</v>
      </c>
      <c r="AE724" s="243">
        <v>16995</v>
      </c>
      <c r="AF724" s="157" t="s">
        <v>3901</v>
      </c>
      <c r="AG724" s="89" t="s">
        <v>7209</v>
      </c>
      <c r="AH724" s="58" t="s">
        <v>2754</v>
      </c>
      <c r="AI724" s="58" t="s">
        <v>971</v>
      </c>
      <c r="AJ724" s="59" t="s">
        <v>352</v>
      </c>
      <c r="AK724" s="56">
        <v>25.974541111111112</v>
      </c>
      <c r="AL724" s="56">
        <v>-81.734804722222222</v>
      </c>
      <c r="AM724" s="60">
        <v>21.475599999330939</v>
      </c>
      <c r="AN724" s="60">
        <v>7.014657273073273</v>
      </c>
      <c r="AO724" s="60">
        <v>22.59218475468769</v>
      </c>
    </row>
    <row r="725" spans="1:41" s="290" customFormat="1" x14ac:dyDescent="0.2">
      <c r="A725" s="45" t="s">
        <v>81</v>
      </c>
      <c r="B725" s="42" t="s">
        <v>313</v>
      </c>
      <c r="C725" s="48"/>
      <c r="D725" s="35" t="s">
        <v>425</v>
      </c>
      <c r="E725" s="34">
        <v>43556</v>
      </c>
      <c r="F725" s="347" t="s">
        <v>2754</v>
      </c>
      <c r="G725" s="347" t="s">
        <v>971</v>
      </c>
      <c r="H725" s="344">
        <v>25.974533333333333</v>
      </c>
      <c r="I725" s="344">
        <v>-81.734800000000007</v>
      </c>
      <c r="J725" s="56" t="s">
        <v>8819</v>
      </c>
      <c r="K725" s="56" t="s">
        <v>8816</v>
      </c>
      <c r="L725" s="49" t="s">
        <v>2163</v>
      </c>
      <c r="M725" s="117" t="s">
        <v>2833</v>
      </c>
      <c r="N725" s="35" t="s">
        <v>364</v>
      </c>
      <c r="O725" s="203" t="s">
        <v>1969</v>
      </c>
      <c r="P725" s="216">
        <v>0</v>
      </c>
      <c r="Q725" s="443">
        <v>0</v>
      </c>
      <c r="R725" s="47"/>
      <c r="S725" s="36">
        <v>0</v>
      </c>
      <c r="T725" s="35"/>
      <c r="U725" s="34"/>
      <c r="V725" s="82">
        <v>0</v>
      </c>
      <c r="W725" s="55" t="s">
        <v>2689</v>
      </c>
      <c r="X725" s="55" t="s">
        <v>1897</v>
      </c>
      <c r="Y725" s="157">
        <v>0</v>
      </c>
      <c r="Z725" s="57" t="s">
        <v>1746</v>
      </c>
      <c r="AA725" s="55" t="s">
        <v>6987</v>
      </c>
      <c r="AB725" s="55">
        <v>68</v>
      </c>
      <c r="AC725" s="55" t="s">
        <v>364</v>
      </c>
      <c r="AD725" s="89" t="s">
        <v>2603</v>
      </c>
      <c r="AE725" s="243">
        <v>16995</v>
      </c>
      <c r="AF725" s="157" t="s">
        <v>3901</v>
      </c>
      <c r="AG725" s="89" t="s">
        <v>7209</v>
      </c>
      <c r="AH725" s="58" t="s">
        <v>2754</v>
      </c>
      <c r="AI725" s="58" t="s">
        <v>971</v>
      </c>
      <c r="AJ725" s="59" t="s">
        <v>352</v>
      </c>
      <c r="AK725" s="56">
        <v>25.974541111111112</v>
      </c>
      <c r="AL725" s="56">
        <v>-81.734804722222222</v>
      </c>
      <c r="AM725" s="60">
        <v>-2.8364000001805323</v>
      </c>
      <c r="AN725" s="60">
        <v>1.54869056490608</v>
      </c>
      <c r="AO725" s="60">
        <v>3.2316570713572377</v>
      </c>
    </row>
    <row r="726" spans="1:41" s="290" customFormat="1" x14ac:dyDescent="0.2">
      <c r="A726" s="45" t="s">
        <v>81</v>
      </c>
      <c r="B726" s="42" t="s">
        <v>313</v>
      </c>
      <c r="C726" s="48"/>
      <c r="D726" s="35" t="s">
        <v>425</v>
      </c>
      <c r="E726" s="34">
        <v>43903</v>
      </c>
      <c r="F726" s="347" t="s">
        <v>3005</v>
      </c>
      <c r="G726" s="347" t="s">
        <v>417</v>
      </c>
      <c r="H726" s="344">
        <v>25.974516666666666</v>
      </c>
      <c r="I726" s="344">
        <v>-81.734750000000005</v>
      </c>
      <c r="J726" s="56" t="s">
        <v>7207</v>
      </c>
      <c r="K726" s="56" t="s">
        <v>8814</v>
      </c>
      <c r="L726" s="49" t="s">
        <v>2163</v>
      </c>
      <c r="M726" s="117" t="s">
        <v>2833</v>
      </c>
      <c r="N726" s="35" t="s">
        <v>364</v>
      </c>
      <c r="O726" s="203" t="s">
        <v>1969</v>
      </c>
      <c r="P726" s="216">
        <v>0</v>
      </c>
      <c r="Q726" s="443">
        <v>0</v>
      </c>
      <c r="R726" s="47"/>
      <c r="S726" s="36">
        <v>0</v>
      </c>
      <c r="T726" s="35"/>
      <c r="U726" s="34"/>
      <c r="V726" s="82">
        <v>0</v>
      </c>
      <c r="W726" s="55" t="s">
        <v>2689</v>
      </c>
      <c r="X726" s="55" t="s">
        <v>1897</v>
      </c>
      <c r="Y726" s="157">
        <v>0</v>
      </c>
      <c r="Z726" s="57" t="s">
        <v>1746</v>
      </c>
      <c r="AA726" s="55" t="s">
        <v>6987</v>
      </c>
      <c r="AB726" s="55">
        <v>68</v>
      </c>
      <c r="AC726" s="55" t="s">
        <v>364</v>
      </c>
      <c r="AD726" s="89" t="s">
        <v>2603</v>
      </c>
      <c r="AE726" s="243">
        <v>16995</v>
      </c>
      <c r="AF726" s="157" t="s">
        <v>3901</v>
      </c>
      <c r="AG726" s="89" t="s">
        <v>7209</v>
      </c>
      <c r="AH726" s="58" t="s">
        <v>2754</v>
      </c>
      <c r="AI726" s="58" t="s">
        <v>971</v>
      </c>
      <c r="AJ726" s="59" t="s">
        <v>352</v>
      </c>
      <c r="AK726" s="56">
        <v>25.974541111111112</v>
      </c>
      <c r="AL726" s="56">
        <v>-81.734804722222222</v>
      </c>
      <c r="AM726" s="60">
        <v>-8.914400000382301</v>
      </c>
      <c r="AN726" s="60">
        <v>17.946590689407657</v>
      </c>
      <c r="AO726" s="60">
        <v>20.03862881386722</v>
      </c>
    </row>
    <row r="727" spans="1:41" s="290" customFormat="1" x14ac:dyDescent="0.2">
      <c r="A727" s="45" t="s">
        <v>81</v>
      </c>
      <c r="B727" s="42" t="s">
        <v>313</v>
      </c>
      <c r="C727" s="48"/>
      <c r="D727" s="35" t="s">
        <v>2844</v>
      </c>
      <c r="E727" s="34">
        <v>44249</v>
      </c>
      <c r="F727" s="347" t="s">
        <v>3005</v>
      </c>
      <c r="G727" s="347" t="s">
        <v>417</v>
      </c>
      <c r="H727" s="344">
        <v>25.974516666666666</v>
      </c>
      <c r="I727" s="344">
        <v>-81.734750000000005</v>
      </c>
      <c r="J727" s="56" t="s">
        <v>7207</v>
      </c>
      <c r="K727" s="56" t="s">
        <v>8814</v>
      </c>
      <c r="L727" s="49" t="s">
        <v>3546</v>
      </c>
      <c r="M727" s="117" t="s">
        <v>2833</v>
      </c>
      <c r="N727" s="35" t="s">
        <v>387</v>
      </c>
      <c r="O727" s="240" t="s">
        <v>3536</v>
      </c>
      <c r="P727" s="216" t="s">
        <v>1969</v>
      </c>
      <c r="Q727" s="443">
        <v>0</v>
      </c>
      <c r="R727" s="47"/>
      <c r="S727" s="36">
        <v>0</v>
      </c>
      <c r="T727" s="35" t="s">
        <v>3310</v>
      </c>
      <c r="U727" s="34"/>
      <c r="V727" s="82">
        <v>0</v>
      </c>
      <c r="W727" s="55" t="s">
        <v>2689</v>
      </c>
      <c r="X727" s="55" t="s">
        <v>1897</v>
      </c>
      <c r="Y727" s="157" t="s">
        <v>387</v>
      </c>
      <c r="Z727" s="57" t="s">
        <v>1746</v>
      </c>
      <c r="AA727" s="55" t="s">
        <v>6982</v>
      </c>
      <c r="AB727" s="55">
        <v>68</v>
      </c>
      <c r="AC727" s="55" t="s">
        <v>364</v>
      </c>
      <c r="AD727" s="89" t="s">
        <v>2603</v>
      </c>
      <c r="AE727" s="243">
        <v>16995</v>
      </c>
      <c r="AF727" s="157" t="s">
        <v>3901</v>
      </c>
      <c r="AG727" s="89" t="s">
        <v>7209</v>
      </c>
      <c r="AH727" s="58" t="s">
        <v>2754</v>
      </c>
      <c r="AI727" s="58" t="s">
        <v>971</v>
      </c>
      <c r="AJ727" s="59" t="s">
        <v>352</v>
      </c>
      <c r="AK727" s="56">
        <v>25.974541111111112</v>
      </c>
      <c r="AL727" s="56">
        <v>-81.734804722222222</v>
      </c>
      <c r="AM727" s="60">
        <v>-8.914400000382301</v>
      </c>
      <c r="AN727" s="60">
        <v>17.946590689407657</v>
      </c>
      <c r="AO727" s="60">
        <v>20.03862881386722</v>
      </c>
    </row>
    <row r="728" spans="1:41" s="290" customFormat="1" x14ac:dyDescent="0.2">
      <c r="A728" s="45" t="s">
        <v>81</v>
      </c>
      <c r="B728" s="42" t="s">
        <v>313</v>
      </c>
      <c r="C728" s="48"/>
      <c r="D728" s="35" t="s">
        <v>425</v>
      </c>
      <c r="E728" s="34">
        <v>44640</v>
      </c>
      <c r="F728" s="347" t="s">
        <v>3005</v>
      </c>
      <c r="G728" s="347" t="s">
        <v>417</v>
      </c>
      <c r="H728" s="344">
        <v>25.974516666666666</v>
      </c>
      <c r="I728" s="344">
        <v>-81.734750000000005</v>
      </c>
      <c r="J728" s="56" t="s">
        <v>7207</v>
      </c>
      <c r="K728" s="56" t="s">
        <v>8814</v>
      </c>
      <c r="L728" s="49" t="s">
        <v>4480</v>
      </c>
      <c r="M728" s="117" t="s">
        <v>2833</v>
      </c>
      <c r="N728" s="35" t="s">
        <v>364</v>
      </c>
      <c r="O728" s="240" t="s">
        <v>4481</v>
      </c>
      <c r="P728" s="216" t="s">
        <v>1969</v>
      </c>
      <c r="Q728" s="443">
        <v>0</v>
      </c>
      <c r="R728" s="47"/>
      <c r="S728" s="36">
        <v>0</v>
      </c>
      <c r="T728" s="35" t="s">
        <v>2011</v>
      </c>
      <c r="U728" s="34"/>
      <c r="V728" s="82">
        <v>0</v>
      </c>
      <c r="W728" s="55" t="s">
        <v>2689</v>
      </c>
      <c r="X728" s="55" t="s">
        <v>1897</v>
      </c>
      <c r="Y728" s="157">
        <v>0</v>
      </c>
      <c r="Z728" s="57" t="s">
        <v>1746</v>
      </c>
      <c r="AA728" s="55" t="s">
        <v>6987</v>
      </c>
      <c r="AB728" s="55">
        <v>68</v>
      </c>
      <c r="AC728" s="55" t="s">
        <v>364</v>
      </c>
      <c r="AD728" s="89" t="s">
        <v>2603</v>
      </c>
      <c r="AE728" s="243">
        <v>16995</v>
      </c>
      <c r="AF728" s="157" t="s">
        <v>3901</v>
      </c>
      <c r="AG728" s="89" t="s">
        <v>7209</v>
      </c>
      <c r="AH728" s="58" t="s">
        <v>2754</v>
      </c>
      <c r="AI728" s="58" t="s">
        <v>971</v>
      </c>
      <c r="AJ728" s="59" t="s">
        <v>352</v>
      </c>
      <c r="AK728" s="56">
        <v>25.974541111111112</v>
      </c>
      <c r="AL728" s="56">
        <v>-81.734804722222222</v>
      </c>
      <c r="AM728" s="60">
        <v>-8.914400000382301</v>
      </c>
      <c r="AN728" s="60">
        <v>17.946590689407657</v>
      </c>
      <c r="AO728" s="60">
        <v>20.03862881386722</v>
      </c>
    </row>
    <row r="729" spans="1:41" s="290" customFormat="1" x14ac:dyDescent="0.2">
      <c r="A729" s="45" t="s">
        <v>81</v>
      </c>
      <c r="B729" s="42" t="s">
        <v>313</v>
      </c>
      <c r="C729" s="48"/>
      <c r="D729" s="35" t="s">
        <v>4327</v>
      </c>
      <c r="E729" s="34">
        <v>44981</v>
      </c>
      <c r="F729" s="347" t="s">
        <v>3005</v>
      </c>
      <c r="G729" s="347" t="s">
        <v>4910</v>
      </c>
      <c r="H729" s="344">
        <v>25.974516666666666</v>
      </c>
      <c r="I729" s="344">
        <v>-81.734766666666673</v>
      </c>
      <c r="J729" s="56" t="s">
        <v>7207</v>
      </c>
      <c r="K729" s="56" t="s">
        <v>8820</v>
      </c>
      <c r="L729" s="49" t="s">
        <v>4480</v>
      </c>
      <c r="M729" s="117" t="s">
        <v>2833</v>
      </c>
      <c r="N729" s="35" t="s">
        <v>364</v>
      </c>
      <c r="O729" s="240" t="s">
        <v>5310</v>
      </c>
      <c r="P729" s="216" t="s">
        <v>1969</v>
      </c>
      <c r="Q729" s="443">
        <v>0</v>
      </c>
      <c r="R729" s="47"/>
      <c r="S729" s="36">
        <v>0</v>
      </c>
      <c r="T729" s="35"/>
      <c r="U729" s="34"/>
      <c r="V729" s="82">
        <v>0</v>
      </c>
      <c r="W729" s="55" t="s">
        <v>2689</v>
      </c>
      <c r="X729" s="55" t="s">
        <v>1897</v>
      </c>
      <c r="Y729" s="157">
        <v>0</v>
      </c>
      <c r="Z729" s="57" t="s">
        <v>1746</v>
      </c>
      <c r="AA729" s="55" t="s">
        <v>6987</v>
      </c>
      <c r="AB729" s="55">
        <v>68</v>
      </c>
      <c r="AC729" s="55" t="s">
        <v>364</v>
      </c>
      <c r="AD729" s="89" t="s">
        <v>2603</v>
      </c>
      <c r="AE729" s="243">
        <v>16995</v>
      </c>
      <c r="AF729" s="157" t="s">
        <v>3901</v>
      </c>
      <c r="AG729" s="89" t="s">
        <v>7209</v>
      </c>
      <c r="AH729" s="58" t="s">
        <v>2754</v>
      </c>
      <c r="AI729" s="58" t="s">
        <v>971</v>
      </c>
      <c r="AJ729" s="59" t="s">
        <v>352</v>
      </c>
      <c r="AK729" s="56">
        <v>25.974541111111112</v>
      </c>
      <c r="AL729" s="56">
        <v>-81.734804722222222</v>
      </c>
      <c r="AM729" s="60">
        <v>-8.914400000382301</v>
      </c>
      <c r="AN729" s="60">
        <v>12.480623981240466</v>
      </c>
      <c r="AO729" s="60">
        <v>15.337291231763535</v>
      </c>
    </row>
    <row r="730" spans="1:41" s="290" customFormat="1" ht="25.5" x14ac:dyDescent="0.2">
      <c r="A730" s="45" t="s">
        <v>81</v>
      </c>
      <c r="B730" s="42" t="s">
        <v>313</v>
      </c>
      <c r="C730" s="48"/>
      <c r="D730" s="35" t="s">
        <v>4327</v>
      </c>
      <c r="E730" s="34">
        <v>45350</v>
      </c>
      <c r="F730" s="347" t="s">
        <v>3005</v>
      </c>
      <c r="G730" s="347" t="s">
        <v>219</v>
      </c>
      <c r="H730" s="344">
        <v>25.974516666666666</v>
      </c>
      <c r="I730" s="344">
        <v>-81.734733333333338</v>
      </c>
      <c r="J730" s="56" t="s">
        <v>7207</v>
      </c>
      <c r="K730" s="56" t="s">
        <v>8821</v>
      </c>
      <c r="L730" s="49" t="s">
        <v>5649</v>
      </c>
      <c r="M730" s="117" t="s">
        <v>2833</v>
      </c>
      <c r="N730" s="35" t="s">
        <v>364</v>
      </c>
      <c r="O730" s="240" t="s">
        <v>5837</v>
      </c>
      <c r="P730" s="216" t="s">
        <v>1969</v>
      </c>
      <c r="Q730" s="443">
        <v>0</v>
      </c>
      <c r="R730" s="47"/>
      <c r="S730" s="36">
        <v>0</v>
      </c>
      <c r="T730" s="35"/>
      <c r="U730" s="34"/>
      <c r="V730" s="82">
        <v>0</v>
      </c>
      <c r="W730" s="55" t="s">
        <v>2689</v>
      </c>
      <c r="X730" s="55" t="s">
        <v>1897</v>
      </c>
      <c r="Y730" s="157">
        <v>0</v>
      </c>
      <c r="Z730" s="57" t="s">
        <v>1746</v>
      </c>
      <c r="AA730" s="55" t="s">
        <v>6987</v>
      </c>
      <c r="AB730" s="55">
        <v>68</v>
      </c>
      <c r="AC730" s="55" t="s">
        <v>364</v>
      </c>
      <c r="AD730" s="89" t="s">
        <v>2603</v>
      </c>
      <c r="AE730" s="243">
        <v>16995</v>
      </c>
      <c r="AF730" s="157" t="s">
        <v>3901</v>
      </c>
      <c r="AG730" s="89" t="s">
        <v>7209</v>
      </c>
      <c r="AH730" s="58" t="s">
        <v>2754</v>
      </c>
      <c r="AI730" s="58" t="s">
        <v>971</v>
      </c>
      <c r="AJ730" s="59" t="s">
        <v>352</v>
      </c>
      <c r="AK730" s="56">
        <v>25.974541111111112</v>
      </c>
      <c r="AL730" s="56">
        <v>-81.734804722222222</v>
      </c>
      <c r="AM730" s="60">
        <v>-8.914400000382301</v>
      </c>
      <c r="AN730" s="60">
        <v>23.412557397574851</v>
      </c>
      <c r="AO730" s="60">
        <v>25.052232859798202</v>
      </c>
    </row>
    <row r="731" spans="1:41" s="290" customFormat="1" x14ac:dyDescent="0.2">
      <c r="A731" s="45" t="s">
        <v>81</v>
      </c>
      <c r="B731" s="42" t="s">
        <v>313</v>
      </c>
      <c r="C731" s="48"/>
      <c r="D731" s="35" t="s">
        <v>5508</v>
      </c>
      <c r="E731" s="34">
        <v>45730</v>
      </c>
      <c r="F731" s="347" t="s">
        <v>3005</v>
      </c>
      <c r="G731" s="347" t="s">
        <v>2490</v>
      </c>
      <c r="H731" s="344">
        <v>25.974516666666666</v>
      </c>
      <c r="I731" s="344">
        <v>-81.73478333333334</v>
      </c>
      <c r="J731" s="56" t="s">
        <v>7207</v>
      </c>
      <c r="K731" s="56" t="s">
        <v>8818</v>
      </c>
      <c r="L731" s="49" t="s">
        <v>6112</v>
      </c>
      <c r="M731" s="117" t="s">
        <v>2833</v>
      </c>
      <c r="N731" s="35" t="s">
        <v>364</v>
      </c>
      <c r="O731" s="240" t="s">
        <v>6197</v>
      </c>
      <c r="P731" s="216" t="s">
        <v>1969</v>
      </c>
      <c r="Q731" s="443">
        <v>0</v>
      </c>
      <c r="R731" s="47"/>
      <c r="S731" s="36">
        <v>0</v>
      </c>
      <c r="T731" s="440"/>
      <c r="U731" s="34"/>
      <c r="V731" s="82">
        <v>0</v>
      </c>
      <c r="W731" s="55" t="s">
        <v>2689</v>
      </c>
      <c r="X731" s="55" t="s">
        <v>1897</v>
      </c>
      <c r="Y731" s="157">
        <v>0</v>
      </c>
      <c r="Z731" s="57" t="s">
        <v>1746</v>
      </c>
      <c r="AA731" s="55" t="s">
        <v>6987</v>
      </c>
      <c r="AB731" s="55">
        <v>68</v>
      </c>
      <c r="AC731" s="55" t="s">
        <v>364</v>
      </c>
      <c r="AD731" s="89" t="s">
        <v>2603</v>
      </c>
      <c r="AE731" s="243">
        <v>16995</v>
      </c>
      <c r="AF731" s="157" t="s">
        <v>3901</v>
      </c>
      <c r="AG731" s="89" t="s">
        <v>7209</v>
      </c>
      <c r="AH731" s="58" t="s">
        <v>2754</v>
      </c>
      <c r="AI731" s="58" t="s">
        <v>971</v>
      </c>
      <c r="AJ731" s="59" t="s">
        <v>352</v>
      </c>
      <c r="AK731" s="56">
        <v>25.974541111111112</v>
      </c>
      <c r="AL731" s="56">
        <v>-81.734804722222222</v>
      </c>
      <c r="AM731" s="60">
        <v>-8.914400000382301</v>
      </c>
      <c r="AN731" s="60">
        <v>7.014657273073273</v>
      </c>
      <c r="AO731" s="60">
        <v>11.343365639240222</v>
      </c>
    </row>
    <row r="732" spans="1:41" s="290" customFormat="1" x14ac:dyDescent="0.2">
      <c r="A732" s="45" t="s">
        <v>81</v>
      </c>
      <c r="B732" s="42" t="s">
        <v>313</v>
      </c>
      <c r="C732" s="48" t="s">
        <v>473</v>
      </c>
      <c r="D732" s="35" t="s">
        <v>5508</v>
      </c>
      <c r="E732" s="34">
        <v>46094</v>
      </c>
      <c r="F732" s="347" t="s">
        <v>3005</v>
      </c>
      <c r="G732" s="347" t="s">
        <v>6846</v>
      </c>
      <c r="H732" s="344">
        <v>25.974516666666666</v>
      </c>
      <c r="I732" s="344">
        <v>-81.734833333333327</v>
      </c>
      <c r="J732" s="56" t="s">
        <v>7207</v>
      </c>
      <c r="K732" s="56" t="s">
        <v>7208</v>
      </c>
      <c r="L732" s="49" t="s">
        <v>6112</v>
      </c>
      <c r="M732" s="117" t="s">
        <v>2833</v>
      </c>
      <c r="N732" s="35" t="s">
        <v>364</v>
      </c>
      <c r="O732" s="240" t="s">
        <v>6844</v>
      </c>
      <c r="P732" s="216" t="s">
        <v>1969</v>
      </c>
      <c r="Q732" s="443">
        <v>0</v>
      </c>
      <c r="R732" s="47"/>
      <c r="S732" s="36">
        <v>0</v>
      </c>
      <c r="T732" s="440"/>
      <c r="U732" s="34"/>
      <c r="V732" s="82">
        <v>0</v>
      </c>
      <c r="W732" s="55" t="s">
        <v>2689</v>
      </c>
      <c r="X732" s="55" t="s">
        <v>1897</v>
      </c>
      <c r="Y732" s="157">
        <v>0</v>
      </c>
      <c r="Z732" s="57" t="s">
        <v>1746</v>
      </c>
      <c r="AA732" s="55" t="s">
        <v>6987</v>
      </c>
      <c r="AB732" s="55">
        <v>68</v>
      </c>
      <c r="AC732" s="55" t="s">
        <v>364</v>
      </c>
      <c r="AD732" s="89" t="s">
        <v>2603</v>
      </c>
      <c r="AE732" s="243">
        <v>16995</v>
      </c>
      <c r="AF732" s="157" t="s">
        <v>3901</v>
      </c>
      <c r="AG732" s="89" t="s">
        <v>7209</v>
      </c>
      <c r="AH732" s="58" t="s">
        <v>2754</v>
      </c>
      <c r="AI732" s="58" t="s">
        <v>971</v>
      </c>
      <c r="AJ732" s="59" t="s">
        <v>352</v>
      </c>
      <c r="AK732" s="56">
        <v>25.974541111111112</v>
      </c>
      <c r="AL732" s="56">
        <v>-81.734804722222222</v>
      </c>
      <c r="AM732" s="60">
        <v>-8.914400000382301</v>
      </c>
      <c r="AN732" s="60">
        <v>-9.3832428467677413</v>
      </c>
      <c r="AO732" s="60">
        <v>12.942633954811283</v>
      </c>
    </row>
    <row r="733" spans="1:41" s="290" customFormat="1" x14ac:dyDescent="0.2">
      <c r="A733" s="45" t="s">
        <v>895</v>
      </c>
      <c r="B733" s="42" t="s">
        <v>1895</v>
      </c>
      <c r="C733" s="46"/>
      <c r="D733" s="35" t="s">
        <v>2420</v>
      </c>
      <c r="E733" s="34">
        <v>43472</v>
      </c>
      <c r="F733" s="351" t="s">
        <v>481</v>
      </c>
      <c r="G733" s="351" t="s">
        <v>485</v>
      </c>
      <c r="H733" s="344">
        <v>25.95945</v>
      </c>
      <c r="I733" s="344">
        <v>-81.750283333333329</v>
      </c>
      <c r="J733" s="56" t="s">
        <v>7210</v>
      </c>
      <c r="K733" s="56" t="s">
        <v>7211</v>
      </c>
      <c r="L733" s="51" t="s">
        <v>2425</v>
      </c>
      <c r="M733" s="117"/>
      <c r="N733" s="35" t="s">
        <v>448</v>
      </c>
      <c r="O733" s="203"/>
      <c r="P733" s="216">
        <v>0</v>
      </c>
      <c r="Q733" s="443">
        <v>0</v>
      </c>
      <c r="R733" s="47"/>
      <c r="S733" s="36" t="s">
        <v>473</v>
      </c>
      <c r="T733" s="35"/>
      <c r="U733" s="34"/>
      <c r="V733" s="82" t="s">
        <v>1969</v>
      </c>
      <c r="W733" s="55" t="s">
        <v>2691</v>
      </c>
      <c r="X733" s="55" t="s">
        <v>1899</v>
      </c>
      <c r="Y733" s="157" t="s">
        <v>448</v>
      </c>
      <c r="Z733" s="57" t="s">
        <v>3905</v>
      </c>
      <c r="AA733" s="55" t="s">
        <v>3906</v>
      </c>
      <c r="AB733" s="55">
        <v>69</v>
      </c>
      <c r="AC733" s="55" t="s">
        <v>2015</v>
      </c>
      <c r="AD733" s="89" t="s">
        <v>2609</v>
      </c>
      <c r="AE733" s="243">
        <v>16962</v>
      </c>
      <c r="AF733" s="157">
        <v>0</v>
      </c>
      <c r="AG733" s="89" t="s">
        <v>7213</v>
      </c>
      <c r="AH733" s="58" t="s">
        <v>481</v>
      </c>
      <c r="AI733" s="58" t="s">
        <v>485</v>
      </c>
      <c r="AJ733" s="59" t="s">
        <v>1207</v>
      </c>
      <c r="AK733" s="56">
        <v>25.959444444444443</v>
      </c>
      <c r="AL733" s="56">
        <v>-81.750277777777782</v>
      </c>
      <c r="AM733" s="60">
        <v>2.0260000004991241</v>
      </c>
      <c r="AN733" s="60">
        <v>-1.8219888996153553</v>
      </c>
      <c r="AO733" s="60" t="s">
        <v>3905</v>
      </c>
    </row>
    <row r="734" spans="1:41" s="290" customFormat="1" ht="51" x14ac:dyDescent="0.2">
      <c r="A734" s="45" t="s">
        <v>895</v>
      </c>
      <c r="B734" s="42" t="s">
        <v>1895</v>
      </c>
      <c r="C734" s="46"/>
      <c r="D734" s="35" t="s">
        <v>2420</v>
      </c>
      <c r="E734" s="34">
        <v>43841</v>
      </c>
      <c r="F734" s="351" t="s">
        <v>481</v>
      </c>
      <c r="G734" s="351" t="s">
        <v>485</v>
      </c>
      <c r="H734" s="344">
        <v>25.95945</v>
      </c>
      <c r="I734" s="344">
        <v>-81.750283333333329</v>
      </c>
      <c r="J734" s="56" t="s">
        <v>7210</v>
      </c>
      <c r="K734" s="56" t="s">
        <v>7211</v>
      </c>
      <c r="L734" s="51" t="s">
        <v>3239</v>
      </c>
      <c r="M734" s="117"/>
      <c r="N734" s="35" t="s">
        <v>448</v>
      </c>
      <c r="O734" s="203"/>
      <c r="P734" s="216">
        <v>0</v>
      </c>
      <c r="Q734" s="443" t="s">
        <v>3294</v>
      </c>
      <c r="R734" s="47"/>
      <c r="S734" s="36" t="s">
        <v>473</v>
      </c>
      <c r="T734" s="35"/>
      <c r="U734" s="34"/>
      <c r="V734" s="82">
        <v>0</v>
      </c>
      <c r="W734" s="55" t="s">
        <v>2691</v>
      </c>
      <c r="X734" s="55" t="s">
        <v>1899</v>
      </c>
      <c r="Y734" s="157" t="s">
        <v>448</v>
      </c>
      <c r="Z734" s="57" t="s">
        <v>3905</v>
      </c>
      <c r="AA734" s="55" t="s">
        <v>3906</v>
      </c>
      <c r="AB734" s="55">
        <v>69</v>
      </c>
      <c r="AC734" s="55" t="s">
        <v>2015</v>
      </c>
      <c r="AD734" s="89" t="s">
        <v>2609</v>
      </c>
      <c r="AE734" s="243">
        <v>16962</v>
      </c>
      <c r="AF734" s="157">
        <v>0</v>
      </c>
      <c r="AG734" s="89" t="s">
        <v>7213</v>
      </c>
      <c r="AH734" s="58" t="s">
        <v>481</v>
      </c>
      <c r="AI734" s="58" t="s">
        <v>485</v>
      </c>
      <c r="AJ734" s="59" t="s">
        <v>1207</v>
      </c>
      <c r="AK734" s="56">
        <v>25.959444444444443</v>
      </c>
      <c r="AL734" s="56">
        <v>-81.750277777777782</v>
      </c>
      <c r="AM734" s="60">
        <v>2.0260000004991241</v>
      </c>
      <c r="AN734" s="60">
        <v>-1.8219888996153553</v>
      </c>
      <c r="AO734" s="60" t="s">
        <v>3905</v>
      </c>
    </row>
    <row r="735" spans="1:41" s="290" customFormat="1" ht="108" customHeight="1" x14ac:dyDescent="0.2">
      <c r="A735" s="45" t="s">
        <v>895</v>
      </c>
      <c r="B735" s="42" t="s">
        <v>1895</v>
      </c>
      <c r="C735" s="46"/>
      <c r="D735" s="35" t="s">
        <v>2420</v>
      </c>
      <c r="E735" s="34">
        <v>44609</v>
      </c>
      <c r="F735" s="351" t="s">
        <v>481</v>
      </c>
      <c r="G735" s="351" t="s">
        <v>485</v>
      </c>
      <c r="H735" s="344">
        <v>25.95945</v>
      </c>
      <c r="I735" s="344">
        <v>-81.750283333333329</v>
      </c>
      <c r="J735" s="56" t="s">
        <v>7210</v>
      </c>
      <c r="K735" s="56" t="s">
        <v>7211</v>
      </c>
      <c r="L735" s="51" t="s">
        <v>2425</v>
      </c>
      <c r="M735" s="120"/>
      <c r="N735" s="35" t="s">
        <v>448</v>
      </c>
      <c r="O735" s="240" t="s">
        <v>4223</v>
      </c>
      <c r="P735" s="216">
        <v>0</v>
      </c>
      <c r="Q735" s="443">
        <v>0</v>
      </c>
      <c r="R735" s="47"/>
      <c r="S735" s="36" t="s">
        <v>473</v>
      </c>
      <c r="T735" s="35"/>
      <c r="U735" s="34"/>
      <c r="V735" s="82" t="s">
        <v>1969</v>
      </c>
      <c r="W735" s="55" t="s">
        <v>2691</v>
      </c>
      <c r="X735" s="55" t="s">
        <v>1899</v>
      </c>
      <c r="Y735" s="157" t="s">
        <v>448</v>
      </c>
      <c r="Z735" s="57" t="s">
        <v>3905</v>
      </c>
      <c r="AA735" s="55" t="s">
        <v>3906</v>
      </c>
      <c r="AB735" s="55">
        <v>69</v>
      </c>
      <c r="AC735" s="55" t="s">
        <v>2015</v>
      </c>
      <c r="AD735" s="89" t="s">
        <v>2609</v>
      </c>
      <c r="AE735" s="243">
        <v>16962</v>
      </c>
      <c r="AF735" s="157">
        <v>0</v>
      </c>
      <c r="AG735" s="89" t="s">
        <v>7213</v>
      </c>
      <c r="AH735" s="58" t="s">
        <v>481</v>
      </c>
      <c r="AI735" s="58" t="s">
        <v>485</v>
      </c>
      <c r="AJ735" s="59" t="s">
        <v>1207</v>
      </c>
      <c r="AK735" s="56">
        <v>25.959444444444443</v>
      </c>
      <c r="AL735" s="56">
        <v>-81.750277777777782</v>
      </c>
      <c r="AM735" s="60">
        <v>2.0260000004991241</v>
      </c>
      <c r="AN735" s="60">
        <v>-1.8219888996153553</v>
      </c>
      <c r="AO735" s="60" t="s">
        <v>3905</v>
      </c>
    </row>
    <row r="736" spans="1:41" s="290" customFormat="1" ht="108" customHeight="1" x14ac:dyDescent="0.2">
      <c r="A736" s="45" t="s">
        <v>895</v>
      </c>
      <c r="B736" s="42" t="s">
        <v>1895</v>
      </c>
      <c r="C736" s="46"/>
      <c r="D736" s="35" t="s">
        <v>2420</v>
      </c>
      <c r="E736" s="34">
        <v>44990</v>
      </c>
      <c r="F736" s="351" t="s">
        <v>481</v>
      </c>
      <c r="G736" s="351" t="s">
        <v>485</v>
      </c>
      <c r="H736" s="344">
        <v>25.95945</v>
      </c>
      <c r="I736" s="344">
        <v>-81.750283333333329</v>
      </c>
      <c r="J736" s="56" t="s">
        <v>7210</v>
      </c>
      <c r="K736" s="56" t="s">
        <v>7211</v>
      </c>
      <c r="L736" s="51" t="s">
        <v>5498</v>
      </c>
      <c r="M736" s="120"/>
      <c r="N736" s="35" t="s">
        <v>448</v>
      </c>
      <c r="O736" s="240" t="s">
        <v>4996</v>
      </c>
      <c r="P736" s="216">
        <v>0</v>
      </c>
      <c r="Q736" s="443">
        <v>0</v>
      </c>
      <c r="R736" s="47"/>
      <c r="S736" s="36" t="s">
        <v>473</v>
      </c>
      <c r="T736" s="35"/>
      <c r="U736" s="34"/>
      <c r="V736" s="82" t="s">
        <v>1969</v>
      </c>
      <c r="W736" s="55" t="s">
        <v>2691</v>
      </c>
      <c r="X736" s="55" t="s">
        <v>1899</v>
      </c>
      <c r="Y736" s="157" t="s">
        <v>448</v>
      </c>
      <c r="Z736" s="57" t="s">
        <v>3905</v>
      </c>
      <c r="AA736" s="55" t="s">
        <v>3906</v>
      </c>
      <c r="AB736" s="55">
        <v>69</v>
      </c>
      <c r="AC736" s="55" t="s">
        <v>2015</v>
      </c>
      <c r="AD736" s="89" t="s">
        <v>2609</v>
      </c>
      <c r="AE736" s="243">
        <v>16962</v>
      </c>
      <c r="AF736" s="157">
        <v>0</v>
      </c>
      <c r="AG736" s="89" t="s">
        <v>7213</v>
      </c>
      <c r="AH736" s="58" t="s">
        <v>481</v>
      </c>
      <c r="AI736" s="58" t="s">
        <v>485</v>
      </c>
      <c r="AJ736" s="59" t="s">
        <v>1207</v>
      </c>
      <c r="AK736" s="56">
        <v>25.959444444444443</v>
      </c>
      <c r="AL736" s="56">
        <v>-81.750277777777782</v>
      </c>
      <c r="AM736" s="60">
        <v>2.0260000004991241</v>
      </c>
      <c r="AN736" s="60">
        <v>-1.8219888996153553</v>
      </c>
      <c r="AO736" s="60" t="s">
        <v>3905</v>
      </c>
    </row>
    <row r="737" spans="1:41" s="290" customFormat="1" ht="78.75" customHeight="1" x14ac:dyDescent="0.2">
      <c r="A737" s="45" t="s">
        <v>895</v>
      </c>
      <c r="B737" s="42" t="s">
        <v>1895</v>
      </c>
      <c r="C737" s="46"/>
      <c r="D737" s="35" t="s">
        <v>2420</v>
      </c>
      <c r="E737" s="34">
        <v>45332</v>
      </c>
      <c r="F737" s="351" t="s">
        <v>481</v>
      </c>
      <c r="G737" s="351" t="s">
        <v>485</v>
      </c>
      <c r="H737" s="344">
        <v>25.95945</v>
      </c>
      <c r="I737" s="344">
        <v>-81.750283333333329</v>
      </c>
      <c r="J737" s="56" t="s">
        <v>7210</v>
      </c>
      <c r="K737" s="56" t="s">
        <v>7211</v>
      </c>
      <c r="L737" s="51" t="s">
        <v>5498</v>
      </c>
      <c r="M737" s="120"/>
      <c r="N737" s="35" t="s">
        <v>448</v>
      </c>
      <c r="O737" s="240" t="s">
        <v>5611</v>
      </c>
      <c r="P737" s="216">
        <v>0</v>
      </c>
      <c r="Q737" s="443">
        <v>0</v>
      </c>
      <c r="R737" s="47"/>
      <c r="S737" s="36" t="s">
        <v>473</v>
      </c>
      <c r="T737" s="35"/>
      <c r="U737" s="34"/>
      <c r="V737" s="82" t="s">
        <v>1969</v>
      </c>
      <c r="W737" s="55" t="s">
        <v>2691</v>
      </c>
      <c r="X737" s="55" t="s">
        <v>1899</v>
      </c>
      <c r="Y737" s="157" t="s">
        <v>448</v>
      </c>
      <c r="Z737" s="57" t="s">
        <v>3905</v>
      </c>
      <c r="AA737" s="55" t="s">
        <v>3906</v>
      </c>
      <c r="AB737" s="55">
        <v>69</v>
      </c>
      <c r="AC737" s="55" t="s">
        <v>2015</v>
      </c>
      <c r="AD737" s="89" t="s">
        <v>2609</v>
      </c>
      <c r="AE737" s="243">
        <v>16962</v>
      </c>
      <c r="AF737" s="157">
        <v>0</v>
      </c>
      <c r="AG737" s="89" t="s">
        <v>7213</v>
      </c>
      <c r="AH737" s="58" t="s">
        <v>481</v>
      </c>
      <c r="AI737" s="58" t="s">
        <v>485</v>
      </c>
      <c r="AJ737" s="59" t="s">
        <v>1207</v>
      </c>
      <c r="AK737" s="56">
        <v>25.959444444444443</v>
      </c>
      <c r="AL737" s="56">
        <v>-81.750277777777782</v>
      </c>
      <c r="AM737" s="60">
        <v>2.0260000004991241</v>
      </c>
      <c r="AN737" s="60">
        <v>-1.8219888996153553</v>
      </c>
      <c r="AO737" s="60" t="s">
        <v>3905</v>
      </c>
    </row>
    <row r="738" spans="1:41" s="290" customFormat="1" x14ac:dyDescent="0.2">
      <c r="A738" s="45" t="s">
        <v>895</v>
      </c>
      <c r="B738" s="42" t="s">
        <v>1895</v>
      </c>
      <c r="C738" s="46"/>
      <c r="D738" s="35" t="s">
        <v>2420</v>
      </c>
      <c r="E738" s="34">
        <v>45732</v>
      </c>
      <c r="F738" s="351" t="s">
        <v>481</v>
      </c>
      <c r="G738" s="351" t="s">
        <v>485</v>
      </c>
      <c r="H738" s="344">
        <v>25.95945</v>
      </c>
      <c r="I738" s="344">
        <v>-81.750283333333329</v>
      </c>
      <c r="J738" s="56" t="s">
        <v>7210</v>
      </c>
      <c r="K738" s="56" t="s">
        <v>7211</v>
      </c>
      <c r="L738" s="51" t="s">
        <v>5498</v>
      </c>
      <c r="M738" s="120"/>
      <c r="N738" s="35" t="s">
        <v>448</v>
      </c>
      <c r="O738" s="240" t="s">
        <v>6150</v>
      </c>
      <c r="P738" s="216" t="s">
        <v>6005</v>
      </c>
      <c r="Q738" s="443">
        <v>0</v>
      </c>
      <c r="R738" s="47"/>
      <c r="S738" s="36" t="s">
        <v>473</v>
      </c>
      <c r="T738" s="35"/>
      <c r="U738" s="34">
        <v>43472</v>
      </c>
      <c r="V738" s="82" t="s">
        <v>1969</v>
      </c>
      <c r="W738" s="55" t="s">
        <v>2691</v>
      </c>
      <c r="X738" s="55" t="s">
        <v>1899</v>
      </c>
      <c r="Y738" s="157" t="s">
        <v>448</v>
      </c>
      <c r="Z738" s="57" t="s">
        <v>3905</v>
      </c>
      <c r="AA738" s="55" t="s">
        <v>3906</v>
      </c>
      <c r="AB738" s="55">
        <v>69</v>
      </c>
      <c r="AC738" s="55" t="s">
        <v>2015</v>
      </c>
      <c r="AD738" s="89" t="s">
        <v>2609</v>
      </c>
      <c r="AE738" s="243">
        <v>16962</v>
      </c>
      <c r="AF738" s="157">
        <v>0</v>
      </c>
      <c r="AG738" s="89" t="s">
        <v>7213</v>
      </c>
      <c r="AH738" s="58" t="s">
        <v>481</v>
      </c>
      <c r="AI738" s="58" t="s">
        <v>485</v>
      </c>
      <c r="AJ738" s="59" t="s">
        <v>1207</v>
      </c>
      <c r="AK738" s="56">
        <v>25.959444444444443</v>
      </c>
      <c r="AL738" s="56">
        <v>-81.750277777777782</v>
      </c>
      <c r="AM738" s="60">
        <v>2.0260000004991241</v>
      </c>
      <c r="AN738" s="60">
        <v>-1.8219888996153553</v>
      </c>
      <c r="AO738" s="60" t="s">
        <v>3905</v>
      </c>
    </row>
    <row r="739" spans="1:41" s="290" customFormat="1" x14ac:dyDescent="0.2">
      <c r="A739" s="45" t="s">
        <v>895</v>
      </c>
      <c r="B739" s="42" t="s">
        <v>1895</v>
      </c>
      <c r="C739" s="46" t="s">
        <v>473</v>
      </c>
      <c r="D739" s="35" t="s">
        <v>2420</v>
      </c>
      <c r="E739" s="34">
        <v>46108</v>
      </c>
      <c r="F739" s="351" t="s">
        <v>481</v>
      </c>
      <c r="G739" s="351" t="s">
        <v>485</v>
      </c>
      <c r="H739" s="344">
        <v>25.95945</v>
      </c>
      <c r="I739" s="344">
        <v>-81.750283333333329</v>
      </c>
      <c r="J739" s="56" t="s">
        <v>7210</v>
      </c>
      <c r="K739" s="56" t="s">
        <v>7211</v>
      </c>
      <c r="L739" s="51" t="s">
        <v>5498</v>
      </c>
      <c r="M739" s="120"/>
      <c r="N739" s="35" t="s">
        <v>448</v>
      </c>
      <c r="O739" s="240" t="s">
        <v>8267</v>
      </c>
      <c r="P739" s="216" t="s">
        <v>6005</v>
      </c>
      <c r="Q739" s="443">
        <v>0</v>
      </c>
      <c r="R739" s="47"/>
      <c r="S739" s="36" t="s">
        <v>473</v>
      </c>
      <c r="T739" s="35"/>
      <c r="U739" s="34">
        <v>43472</v>
      </c>
      <c r="V739" s="82" t="s">
        <v>1969</v>
      </c>
      <c r="W739" s="55" t="s">
        <v>2691</v>
      </c>
      <c r="X739" s="55" t="s">
        <v>1899</v>
      </c>
      <c r="Y739" s="157" t="s">
        <v>448</v>
      </c>
      <c r="Z739" s="57" t="s">
        <v>3905</v>
      </c>
      <c r="AA739" s="55" t="s">
        <v>3906</v>
      </c>
      <c r="AB739" s="55">
        <v>69</v>
      </c>
      <c r="AC739" s="55" t="s">
        <v>2015</v>
      </c>
      <c r="AD739" s="89" t="s">
        <v>2609</v>
      </c>
      <c r="AE739" s="243">
        <v>16962</v>
      </c>
      <c r="AF739" s="157">
        <v>0</v>
      </c>
      <c r="AG739" s="89" t="s">
        <v>7213</v>
      </c>
      <c r="AH739" s="58" t="s">
        <v>481</v>
      </c>
      <c r="AI739" s="58" t="s">
        <v>485</v>
      </c>
      <c r="AJ739" s="59" t="s">
        <v>1207</v>
      </c>
      <c r="AK739" s="56">
        <v>25.959444444444443</v>
      </c>
      <c r="AL739" s="56">
        <v>-81.750277777777782</v>
      </c>
      <c r="AM739" s="60">
        <v>2.0260000004991241</v>
      </c>
      <c r="AN739" s="60">
        <v>-1.8219888996153553</v>
      </c>
      <c r="AO739" s="60" t="s">
        <v>3905</v>
      </c>
    </row>
    <row r="740" spans="1:41" s="290" customFormat="1" ht="25.5" x14ac:dyDescent="0.2">
      <c r="A740" s="45" t="s">
        <v>72</v>
      </c>
      <c r="B740" s="42" t="s">
        <v>1902</v>
      </c>
      <c r="C740" s="54"/>
      <c r="D740" s="35" t="s">
        <v>1119</v>
      </c>
      <c r="E740" s="34">
        <v>38869</v>
      </c>
      <c r="F740" s="347" t="s">
        <v>393</v>
      </c>
      <c r="G740" s="347" t="s">
        <v>1847</v>
      </c>
      <c r="H740" s="344">
        <v>25.959666666666667</v>
      </c>
      <c r="I740" s="344">
        <v>-81.750399999999999</v>
      </c>
      <c r="J740" s="56" t="s">
        <v>8822</v>
      </c>
      <c r="K740" s="56" t="s">
        <v>8823</v>
      </c>
      <c r="L740" s="49" t="s">
        <v>1754</v>
      </c>
      <c r="M740" s="120"/>
      <c r="N740" s="35" t="s">
        <v>364</v>
      </c>
      <c r="O740" s="203" t="s">
        <v>1969</v>
      </c>
      <c r="P740" s="216" t="s">
        <v>1969</v>
      </c>
      <c r="Q740" s="443">
        <v>0</v>
      </c>
      <c r="R740" s="47"/>
      <c r="S740" s="36">
        <v>0</v>
      </c>
      <c r="T740" s="35"/>
      <c r="U740" s="34"/>
      <c r="V740" s="82">
        <v>0</v>
      </c>
      <c r="W740" s="55" t="s">
        <v>2690</v>
      </c>
      <c r="X740" s="55" t="s">
        <v>1899</v>
      </c>
      <c r="Y740" s="157">
        <v>0</v>
      </c>
      <c r="Z740" s="57" t="s">
        <v>1746</v>
      </c>
      <c r="AA740" s="55" t="s">
        <v>6987</v>
      </c>
      <c r="AB740" s="55">
        <v>70</v>
      </c>
      <c r="AC740" s="55" t="s">
        <v>2015</v>
      </c>
      <c r="AD740" s="89" t="s">
        <v>2611</v>
      </c>
      <c r="AE740" s="243">
        <v>17087</v>
      </c>
      <c r="AF740" s="157">
        <v>0</v>
      </c>
      <c r="AG740" s="89" t="s">
        <v>7217</v>
      </c>
      <c r="AH740" s="58" t="s">
        <v>7218</v>
      </c>
      <c r="AI740" s="58" t="s">
        <v>7219</v>
      </c>
      <c r="AJ740" s="59" t="s">
        <v>396</v>
      </c>
      <c r="AK740" s="56">
        <v>25.959683333333334</v>
      </c>
      <c r="AL740" s="56">
        <v>-81.750450000000001</v>
      </c>
      <c r="AM740" s="60">
        <v>-6.0780000002017687</v>
      </c>
      <c r="AN740" s="60">
        <v>16.397900124501579</v>
      </c>
      <c r="AO740" s="60">
        <v>17.488087731240988</v>
      </c>
    </row>
    <row r="741" spans="1:41" s="290" customFormat="1" x14ac:dyDescent="0.2">
      <c r="A741" s="45" t="s">
        <v>72</v>
      </c>
      <c r="B741" s="42" t="s">
        <v>1902</v>
      </c>
      <c r="C741" s="54"/>
      <c r="D741" s="35" t="s">
        <v>2420</v>
      </c>
      <c r="E741" s="34">
        <v>43472</v>
      </c>
      <c r="F741" s="347" t="s">
        <v>2423</v>
      </c>
      <c r="G741" s="347" t="s">
        <v>2424</v>
      </c>
      <c r="H741" s="344">
        <v>25.9602</v>
      </c>
      <c r="I741" s="344">
        <v>-81.750066666666669</v>
      </c>
      <c r="J741" s="56" t="s">
        <v>7214</v>
      </c>
      <c r="K741" s="56" t="s">
        <v>7215</v>
      </c>
      <c r="L741" s="49" t="s">
        <v>6963</v>
      </c>
      <c r="M741" s="117"/>
      <c r="N741" s="35" t="s">
        <v>448</v>
      </c>
      <c r="O741" s="203"/>
      <c r="P741" s="216">
        <v>0</v>
      </c>
      <c r="Q741" s="443">
        <v>0</v>
      </c>
      <c r="R741" s="47"/>
      <c r="S741" s="36">
        <v>0</v>
      </c>
      <c r="T741" s="35"/>
      <c r="U741" s="34"/>
      <c r="V741" s="82" t="s">
        <v>1969</v>
      </c>
      <c r="W741" s="55" t="s">
        <v>2690</v>
      </c>
      <c r="X741" s="55" t="s">
        <v>1899</v>
      </c>
      <c r="Y741" s="157" t="s">
        <v>448</v>
      </c>
      <c r="Z741" s="57">
        <v>226.50864380797719</v>
      </c>
      <c r="AA741" s="55" t="s">
        <v>7216</v>
      </c>
      <c r="AB741" s="55">
        <v>70</v>
      </c>
      <c r="AC741" s="55" t="s">
        <v>2015</v>
      </c>
      <c r="AD741" s="89" t="s">
        <v>2611</v>
      </c>
      <c r="AE741" s="243">
        <v>17087</v>
      </c>
      <c r="AF741" s="157">
        <v>0</v>
      </c>
      <c r="AG741" s="89" t="s">
        <v>7217</v>
      </c>
      <c r="AH741" s="58" t="s">
        <v>7218</v>
      </c>
      <c r="AI741" s="58" t="s">
        <v>7219</v>
      </c>
      <c r="AJ741" s="59" t="s">
        <v>396</v>
      </c>
      <c r="AK741" s="56">
        <v>25.959683333333334</v>
      </c>
      <c r="AL741" s="56">
        <v>-81.750450000000001</v>
      </c>
      <c r="AM741" s="60">
        <v>188.41799999977681</v>
      </c>
      <c r="AN741" s="60">
        <v>125.71723428318487</v>
      </c>
      <c r="AO741" s="60">
        <v>226.50864380797719</v>
      </c>
    </row>
    <row r="742" spans="1:41" s="290" customFormat="1" ht="63.75" x14ac:dyDescent="0.2">
      <c r="A742" s="45" t="s">
        <v>72</v>
      </c>
      <c r="B742" s="42" t="s">
        <v>1902</v>
      </c>
      <c r="C742" s="54"/>
      <c r="D742" s="35" t="s">
        <v>2420</v>
      </c>
      <c r="E742" s="34">
        <v>43841</v>
      </c>
      <c r="F742" s="347" t="s">
        <v>2423</v>
      </c>
      <c r="G742" s="347" t="s">
        <v>2424</v>
      </c>
      <c r="H742" s="344">
        <v>25.9602</v>
      </c>
      <c r="I742" s="344">
        <v>-81.750066666666669</v>
      </c>
      <c r="J742" s="56" t="s">
        <v>7214</v>
      </c>
      <c r="K742" s="56" t="s">
        <v>7215</v>
      </c>
      <c r="L742" s="49" t="s">
        <v>3307</v>
      </c>
      <c r="M742" s="117"/>
      <c r="N742" s="35" t="s">
        <v>448</v>
      </c>
      <c r="O742" s="203" t="s">
        <v>1969</v>
      </c>
      <c r="P742" s="216">
        <v>0</v>
      </c>
      <c r="Q742" s="443" t="s">
        <v>3294</v>
      </c>
      <c r="R742" s="47"/>
      <c r="S742" s="36">
        <v>0</v>
      </c>
      <c r="T742" s="35" t="s">
        <v>3310</v>
      </c>
      <c r="U742" s="34"/>
      <c r="V742" s="82">
        <v>0</v>
      </c>
      <c r="W742" s="55" t="s">
        <v>2690</v>
      </c>
      <c r="X742" s="55" t="s">
        <v>1899</v>
      </c>
      <c r="Y742" s="157" t="s">
        <v>448</v>
      </c>
      <c r="Z742" s="57">
        <v>226.50864380797719</v>
      </c>
      <c r="AA742" s="55" t="s">
        <v>7216</v>
      </c>
      <c r="AB742" s="55">
        <v>70</v>
      </c>
      <c r="AC742" s="55" t="s">
        <v>2015</v>
      </c>
      <c r="AD742" s="89" t="s">
        <v>2611</v>
      </c>
      <c r="AE742" s="243">
        <v>17087</v>
      </c>
      <c r="AF742" s="157">
        <v>0</v>
      </c>
      <c r="AG742" s="89" t="s">
        <v>7217</v>
      </c>
      <c r="AH742" s="58" t="s">
        <v>7218</v>
      </c>
      <c r="AI742" s="58" t="s">
        <v>7219</v>
      </c>
      <c r="AJ742" s="59" t="s">
        <v>396</v>
      </c>
      <c r="AK742" s="56">
        <v>25.959683333333334</v>
      </c>
      <c r="AL742" s="56">
        <v>-81.750450000000001</v>
      </c>
      <c r="AM742" s="60">
        <v>188.41799999977681</v>
      </c>
      <c r="AN742" s="60">
        <v>125.71723428318487</v>
      </c>
      <c r="AO742" s="60">
        <v>226.50864380797719</v>
      </c>
    </row>
    <row r="743" spans="1:41" s="290" customFormat="1" ht="63.75" x14ac:dyDescent="0.2">
      <c r="A743" s="45" t="s">
        <v>72</v>
      </c>
      <c r="B743" s="42" t="s">
        <v>1902</v>
      </c>
      <c r="C743" s="54"/>
      <c r="D743" s="35" t="s">
        <v>2844</v>
      </c>
      <c r="E743" s="34">
        <v>44256</v>
      </c>
      <c r="F743" s="347" t="s">
        <v>2423</v>
      </c>
      <c r="G743" s="347" t="s">
        <v>2424</v>
      </c>
      <c r="H743" s="344">
        <v>25.9602</v>
      </c>
      <c r="I743" s="344">
        <v>-81.750066666666669</v>
      </c>
      <c r="J743" s="56" t="s">
        <v>7214</v>
      </c>
      <c r="K743" s="56" t="s">
        <v>7215</v>
      </c>
      <c r="L743" s="49" t="s">
        <v>3307</v>
      </c>
      <c r="M743" s="117"/>
      <c r="N743" s="35" t="s">
        <v>448</v>
      </c>
      <c r="O743" s="203"/>
      <c r="P743" s="216">
        <v>0</v>
      </c>
      <c r="Q743" s="443" t="s">
        <v>3294</v>
      </c>
      <c r="R743" s="47"/>
      <c r="S743" s="36">
        <v>0</v>
      </c>
      <c r="T743" s="35"/>
      <c r="U743" s="34"/>
      <c r="V743" s="82">
        <v>0</v>
      </c>
      <c r="W743" s="55" t="s">
        <v>2690</v>
      </c>
      <c r="X743" s="55" t="s">
        <v>1899</v>
      </c>
      <c r="Y743" s="157" t="s">
        <v>448</v>
      </c>
      <c r="Z743" s="57">
        <v>226.50864380797719</v>
      </c>
      <c r="AA743" s="55" t="s">
        <v>7216</v>
      </c>
      <c r="AB743" s="55">
        <v>70</v>
      </c>
      <c r="AC743" s="55" t="s">
        <v>2015</v>
      </c>
      <c r="AD743" s="89" t="s">
        <v>2611</v>
      </c>
      <c r="AE743" s="243">
        <v>17087</v>
      </c>
      <c r="AF743" s="157">
        <v>0</v>
      </c>
      <c r="AG743" s="89" t="s">
        <v>7217</v>
      </c>
      <c r="AH743" s="58" t="s">
        <v>7218</v>
      </c>
      <c r="AI743" s="58" t="s">
        <v>7219</v>
      </c>
      <c r="AJ743" s="59" t="s">
        <v>396</v>
      </c>
      <c r="AK743" s="56">
        <v>25.959683333333334</v>
      </c>
      <c r="AL743" s="56">
        <v>-81.750450000000001</v>
      </c>
      <c r="AM743" s="60">
        <v>188.41799999977681</v>
      </c>
      <c r="AN743" s="60">
        <v>125.71723428318487</v>
      </c>
      <c r="AO743" s="60">
        <v>226.50864380797719</v>
      </c>
    </row>
    <row r="744" spans="1:41" s="290" customFormat="1" ht="25.5" x14ac:dyDescent="0.2">
      <c r="A744" s="45" t="s">
        <v>72</v>
      </c>
      <c r="B744" s="42" t="s">
        <v>1902</v>
      </c>
      <c r="C744" s="54"/>
      <c r="D744" s="35" t="s">
        <v>2420</v>
      </c>
      <c r="E744" s="34">
        <v>44605</v>
      </c>
      <c r="F744" s="347" t="s">
        <v>2423</v>
      </c>
      <c r="G744" s="347" t="s">
        <v>2424</v>
      </c>
      <c r="H744" s="344">
        <v>25.9602</v>
      </c>
      <c r="I744" s="344">
        <v>-81.750066666666669</v>
      </c>
      <c r="J744" s="56" t="s">
        <v>7214</v>
      </c>
      <c r="K744" s="56" t="s">
        <v>7215</v>
      </c>
      <c r="L744" s="49" t="s">
        <v>4222</v>
      </c>
      <c r="M744" s="117"/>
      <c r="N744" s="35" t="s">
        <v>448</v>
      </c>
      <c r="O744" s="240" t="s">
        <v>4223</v>
      </c>
      <c r="P744" s="216">
        <v>0</v>
      </c>
      <c r="Q744" s="443" t="s">
        <v>3294</v>
      </c>
      <c r="R744" s="47"/>
      <c r="S744" s="36">
        <v>0</v>
      </c>
      <c r="T744" s="35"/>
      <c r="U744" s="34"/>
      <c r="V744" s="82">
        <v>0</v>
      </c>
      <c r="W744" s="55" t="s">
        <v>2690</v>
      </c>
      <c r="X744" s="55" t="s">
        <v>1899</v>
      </c>
      <c r="Y744" s="157" t="s">
        <v>448</v>
      </c>
      <c r="Z744" s="57">
        <v>226.50864380797719</v>
      </c>
      <c r="AA744" s="55" t="s">
        <v>7216</v>
      </c>
      <c r="AB744" s="55">
        <v>70</v>
      </c>
      <c r="AC744" s="55" t="s">
        <v>2015</v>
      </c>
      <c r="AD744" s="89" t="s">
        <v>2611</v>
      </c>
      <c r="AE744" s="243">
        <v>17087</v>
      </c>
      <c r="AF744" s="157">
        <v>0</v>
      </c>
      <c r="AG744" s="89" t="s">
        <v>7217</v>
      </c>
      <c r="AH744" s="58" t="s">
        <v>7218</v>
      </c>
      <c r="AI744" s="58" t="s">
        <v>7219</v>
      </c>
      <c r="AJ744" s="59" t="s">
        <v>396</v>
      </c>
      <c r="AK744" s="56">
        <v>25.959683333333334</v>
      </c>
      <c r="AL744" s="56">
        <v>-81.750450000000001</v>
      </c>
      <c r="AM744" s="60">
        <v>188.41799999977681</v>
      </c>
      <c r="AN744" s="60">
        <v>125.71723428318487</v>
      </c>
      <c r="AO744" s="60">
        <v>226.50864380797719</v>
      </c>
    </row>
    <row r="745" spans="1:41" s="290" customFormat="1" ht="38.25" x14ac:dyDescent="0.2">
      <c r="A745" s="45" t="s">
        <v>72</v>
      </c>
      <c r="B745" s="42" t="s">
        <v>1902</v>
      </c>
      <c r="C745" s="54"/>
      <c r="D745" s="35" t="s">
        <v>2420</v>
      </c>
      <c r="E745" s="34">
        <v>44990</v>
      </c>
      <c r="F745" s="347" t="s">
        <v>2423</v>
      </c>
      <c r="G745" s="347" t="s">
        <v>2424</v>
      </c>
      <c r="H745" s="344">
        <v>25.9602</v>
      </c>
      <c r="I745" s="344">
        <v>-81.750066666666669</v>
      </c>
      <c r="J745" s="56" t="s">
        <v>7214</v>
      </c>
      <c r="K745" s="56" t="s">
        <v>7215</v>
      </c>
      <c r="L745" s="49" t="s">
        <v>5477</v>
      </c>
      <c r="M745" s="117"/>
      <c r="N745" s="35" t="s">
        <v>448</v>
      </c>
      <c r="O745" s="240" t="s">
        <v>5001</v>
      </c>
      <c r="P745" s="216">
        <v>0</v>
      </c>
      <c r="Q745" s="443" t="s">
        <v>3294</v>
      </c>
      <c r="R745" s="47"/>
      <c r="S745" s="36">
        <v>0</v>
      </c>
      <c r="T745" s="35"/>
      <c r="U745" s="34"/>
      <c r="V745" s="82">
        <v>0</v>
      </c>
      <c r="W745" s="55" t="s">
        <v>2690</v>
      </c>
      <c r="X745" s="55" t="s">
        <v>1899</v>
      </c>
      <c r="Y745" s="157" t="s">
        <v>448</v>
      </c>
      <c r="Z745" s="57">
        <v>226.50864380797719</v>
      </c>
      <c r="AA745" s="55" t="s">
        <v>7216</v>
      </c>
      <c r="AB745" s="55">
        <v>70</v>
      </c>
      <c r="AC745" s="55" t="s">
        <v>2015</v>
      </c>
      <c r="AD745" s="89" t="s">
        <v>2611</v>
      </c>
      <c r="AE745" s="243">
        <v>17087</v>
      </c>
      <c r="AF745" s="157">
        <v>0</v>
      </c>
      <c r="AG745" s="89" t="s">
        <v>7217</v>
      </c>
      <c r="AH745" s="58" t="s">
        <v>7218</v>
      </c>
      <c r="AI745" s="58" t="s">
        <v>7219</v>
      </c>
      <c r="AJ745" s="59" t="s">
        <v>396</v>
      </c>
      <c r="AK745" s="56">
        <v>25.959683333333334</v>
      </c>
      <c r="AL745" s="56">
        <v>-81.750450000000001</v>
      </c>
      <c r="AM745" s="60">
        <v>188.41799999977681</v>
      </c>
      <c r="AN745" s="60">
        <v>125.71723428318487</v>
      </c>
      <c r="AO745" s="60">
        <v>226.50864380797719</v>
      </c>
    </row>
    <row r="746" spans="1:41" s="290" customFormat="1" ht="38.25" x14ac:dyDescent="0.2">
      <c r="A746" s="45" t="s">
        <v>72</v>
      </c>
      <c r="B746" s="42" t="s">
        <v>1902</v>
      </c>
      <c r="C746" s="54"/>
      <c r="D746" s="35" t="s">
        <v>2420</v>
      </c>
      <c r="E746" s="34">
        <v>45337</v>
      </c>
      <c r="F746" s="347" t="s">
        <v>2423</v>
      </c>
      <c r="G746" s="347" t="s">
        <v>2424</v>
      </c>
      <c r="H746" s="344">
        <v>25.9602</v>
      </c>
      <c r="I746" s="344">
        <v>-81.750066666666669</v>
      </c>
      <c r="J746" s="56" t="s">
        <v>7214</v>
      </c>
      <c r="K746" s="56" t="s">
        <v>7215</v>
      </c>
      <c r="L746" s="49" t="s">
        <v>5477</v>
      </c>
      <c r="M746" s="117"/>
      <c r="N746" s="35" t="s">
        <v>448</v>
      </c>
      <c r="O746" s="240" t="s">
        <v>6151</v>
      </c>
      <c r="P746" s="216">
        <v>0</v>
      </c>
      <c r="Q746" s="443" t="s">
        <v>3294</v>
      </c>
      <c r="R746" s="47"/>
      <c r="S746" s="36">
        <v>0</v>
      </c>
      <c r="T746" s="35"/>
      <c r="U746" s="34"/>
      <c r="V746" s="82">
        <v>0</v>
      </c>
      <c r="W746" s="55" t="s">
        <v>2690</v>
      </c>
      <c r="X746" s="55" t="s">
        <v>1899</v>
      </c>
      <c r="Y746" s="157" t="s">
        <v>448</v>
      </c>
      <c r="Z746" s="57">
        <v>226.50864380797719</v>
      </c>
      <c r="AA746" s="55" t="s">
        <v>7216</v>
      </c>
      <c r="AB746" s="55">
        <v>70</v>
      </c>
      <c r="AC746" s="55" t="s">
        <v>2015</v>
      </c>
      <c r="AD746" s="89" t="s">
        <v>2611</v>
      </c>
      <c r="AE746" s="243">
        <v>17087</v>
      </c>
      <c r="AF746" s="157">
        <v>0</v>
      </c>
      <c r="AG746" s="89" t="s">
        <v>7217</v>
      </c>
      <c r="AH746" s="58" t="s">
        <v>7218</v>
      </c>
      <c r="AI746" s="58" t="s">
        <v>7219</v>
      </c>
      <c r="AJ746" s="59" t="s">
        <v>396</v>
      </c>
      <c r="AK746" s="56">
        <v>25.959683333333334</v>
      </c>
      <c r="AL746" s="56">
        <v>-81.750450000000001</v>
      </c>
      <c r="AM746" s="60">
        <v>188.41799999977681</v>
      </c>
      <c r="AN746" s="60">
        <v>125.71723428318487</v>
      </c>
      <c r="AO746" s="60">
        <v>226.50864380797719</v>
      </c>
    </row>
    <row r="747" spans="1:41" s="290" customFormat="1" ht="38.25" x14ac:dyDescent="0.2">
      <c r="A747" s="45" t="s">
        <v>72</v>
      </c>
      <c r="B747" s="42" t="s">
        <v>1902</v>
      </c>
      <c r="C747" s="54"/>
      <c r="D747" s="35" t="s">
        <v>2420</v>
      </c>
      <c r="E747" s="34">
        <v>45732</v>
      </c>
      <c r="F747" s="347" t="s">
        <v>2423</v>
      </c>
      <c r="G747" s="347" t="s">
        <v>2424</v>
      </c>
      <c r="H747" s="344">
        <v>25.9602</v>
      </c>
      <c r="I747" s="344">
        <v>-81.750066666666669</v>
      </c>
      <c r="J747" s="56" t="s">
        <v>7214</v>
      </c>
      <c r="K747" s="56" t="s">
        <v>7215</v>
      </c>
      <c r="L747" s="49" t="s">
        <v>5477</v>
      </c>
      <c r="M747" s="117"/>
      <c r="N747" s="35" t="s">
        <v>448</v>
      </c>
      <c r="O747" s="240" t="s">
        <v>6151</v>
      </c>
      <c r="P747" s="216">
        <v>0</v>
      </c>
      <c r="Q747" s="443" t="s">
        <v>3294</v>
      </c>
      <c r="R747" s="47"/>
      <c r="S747" s="36">
        <v>0</v>
      </c>
      <c r="T747" s="35"/>
      <c r="U747" s="34"/>
      <c r="V747" s="82">
        <v>0</v>
      </c>
      <c r="W747" s="55" t="s">
        <v>2690</v>
      </c>
      <c r="X747" s="55" t="s">
        <v>1899</v>
      </c>
      <c r="Y747" s="157" t="s">
        <v>448</v>
      </c>
      <c r="Z747" s="57">
        <v>226.50864380797719</v>
      </c>
      <c r="AA747" s="55" t="s">
        <v>7216</v>
      </c>
      <c r="AB747" s="55">
        <v>70</v>
      </c>
      <c r="AC747" s="55" t="s">
        <v>2015</v>
      </c>
      <c r="AD747" s="89" t="s">
        <v>2611</v>
      </c>
      <c r="AE747" s="243">
        <v>17087</v>
      </c>
      <c r="AF747" s="157">
        <v>0</v>
      </c>
      <c r="AG747" s="89" t="s">
        <v>7217</v>
      </c>
      <c r="AH747" s="58" t="s">
        <v>7218</v>
      </c>
      <c r="AI747" s="58" t="s">
        <v>7219</v>
      </c>
      <c r="AJ747" s="59" t="s">
        <v>396</v>
      </c>
      <c r="AK747" s="56">
        <v>25.959683333333334</v>
      </c>
      <c r="AL747" s="56">
        <v>-81.750450000000001</v>
      </c>
      <c r="AM747" s="60">
        <v>188.41799999977681</v>
      </c>
      <c r="AN747" s="60">
        <v>125.71723428318487</v>
      </c>
      <c r="AO747" s="60">
        <v>226.50864380797719</v>
      </c>
    </row>
    <row r="748" spans="1:41" s="290" customFormat="1" ht="25.5" x14ac:dyDescent="0.2">
      <c r="A748" s="45" t="s">
        <v>72</v>
      </c>
      <c r="B748" s="42" t="s">
        <v>1902</v>
      </c>
      <c r="C748" s="54" t="s">
        <v>473</v>
      </c>
      <c r="D748" s="35" t="s">
        <v>2420</v>
      </c>
      <c r="E748" s="34">
        <v>46108</v>
      </c>
      <c r="F748" s="347" t="s">
        <v>2423</v>
      </c>
      <c r="G748" s="347" t="s">
        <v>2424</v>
      </c>
      <c r="H748" s="344">
        <v>25.9602</v>
      </c>
      <c r="I748" s="344">
        <v>-81.750066666666669</v>
      </c>
      <c r="J748" s="56" t="s">
        <v>7214</v>
      </c>
      <c r="K748" s="56" t="s">
        <v>7215</v>
      </c>
      <c r="L748" s="49" t="s">
        <v>8262</v>
      </c>
      <c r="M748" s="117"/>
      <c r="N748" s="35" t="s">
        <v>448</v>
      </c>
      <c r="O748" s="240" t="s">
        <v>8263</v>
      </c>
      <c r="P748" s="216" t="s">
        <v>6005</v>
      </c>
      <c r="Q748" s="443" t="s">
        <v>3294</v>
      </c>
      <c r="R748" s="47"/>
      <c r="S748" s="36">
        <v>0</v>
      </c>
      <c r="T748" s="35"/>
      <c r="U748" s="34"/>
      <c r="V748" s="82">
        <v>0</v>
      </c>
      <c r="W748" s="55" t="s">
        <v>2690</v>
      </c>
      <c r="X748" s="55" t="s">
        <v>1899</v>
      </c>
      <c r="Y748" s="157" t="s">
        <v>448</v>
      </c>
      <c r="Z748" s="57">
        <v>226.50864380797719</v>
      </c>
      <c r="AA748" s="55" t="s">
        <v>7216</v>
      </c>
      <c r="AB748" s="55">
        <v>70</v>
      </c>
      <c r="AC748" s="55" t="s">
        <v>2015</v>
      </c>
      <c r="AD748" s="89" t="s">
        <v>2611</v>
      </c>
      <c r="AE748" s="243">
        <v>17087</v>
      </c>
      <c r="AF748" s="157">
        <v>0</v>
      </c>
      <c r="AG748" s="89" t="s">
        <v>7217</v>
      </c>
      <c r="AH748" s="58" t="s">
        <v>7218</v>
      </c>
      <c r="AI748" s="58" t="s">
        <v>7219</v>
      </c>
      <c r="AJ748" s="59" t="s">
        <v>396</v>
      </c>
      <c r="AK748" s="56">
        <v>25.959683333333334</v>
      </c>
      <c r="AL748" s="56">
        <v>-81.750450000000001</v>
      </c>
      <c r="AM748" s="60">
        <v>188.41799999977681</v>
      </c>
      <c r="AN748" s="60">
        <v>125.71723428318487</v>
      </c>
      <c r="AO748" s="60">
        <v>226.50864380797719</v>
      </c>
    </row>
    <row r="749" spans="1:41" s="290" customFormat="1" x14ac:dyDescent="0.2">
      <c r="A749" s="45" t="s">
        <v>896</v>
      </c>
      <c r="B749" s="42" t="s">
        <v>1896</v>
      </c>
      <c r="C749" s="46"/>
      <c r="D749" s="35" t="s">
        <v>2420</v>
      </c>
      <c r="E749" s="34">
        <v>43472</v>
      </c>
      <c r="F749" s="347" t="s">
        <v>480</v>
      </c>
      <c r="G749" s="348" t="s">
        <v>484</v>
      </c>
      <c r="H749" s="344">
        <v>25.961116666666666</v>
      </c>
      <c r="I749" s="344">
        <v>-81.748333333333335</v>
      </c>
      <c r="J749" s="56" t="s">
        <v>7220</v>
      </c>
      <c r="K749" s="56" t="s">
        <v>7221</v>
      </c>
      <c r="L749" s="51" t="s">
        <v>6202</v>
      </c>
      <c r="M749" s="117"/>
      <c r="N749" s="35" t="s">
        <v>448</v>
      </c>
      <c r="O749" s="203"/>
      <c r="P749" s="216">
        <v>0</v>
      </c>
      <c r="Q749" s="443" t="s">
        <v>3294</v>
      </c>
      <c r="R749" s="47"/>
      <c r="S749" s="36" t="s">
        <v>473</v>
      </c>
      <c r="T749" s="35"/>
      <c r="U749" s="34"/>
      <c r="V749" s="82">
        <v>0</v>
      </c>
      <c r="W749" s="55" t="s">
        <v>2691</v>
      </c>
      <c r="X749" s="55" t="s">
        <v>1899</v>
      </c>
      <c r="Y749" s="157" t="s">
        <v>448</v>
      </c>
      <c r="Z749" s="57" t="s">
        <v>3905</v>
      </c>
      <c r="AA749" s="55" t="s">
        <v>3906</v>
      </c>
      <c r="AB749" s="55">
        <v>71</v>
      </c>
      <c r="AC749" s="55" t="s">
        <v>2015</v>
      </c>
      <c r="AD749" s="89" t="s">
        <v>2609</v>
      </c>
      <c r="AE749" s="243">
        <v>16961</v>
      </c>
      <c r="AF749" s="157" t="s">
        <v>3901</v>
      </c>
      <c r="AG749" s="89" t="s">
        <v>7222</v>
      </c>
      <c r="AH749" s="58" t="s">
        <v>480</v>
      </c>
      <c r="AI749" s="58" t="s">
        <v>484</v>
      </c>
      <c r="AJ749" s="59" t="s">
        <v>1210</v>
      </c>
      <c r="AK749" s="56">
        <v>25.961111111111112</v>
      </c>
      <c r="AL749" s="56">
        <v>-81.748333333333335</v>
      </c>
      <c r="AM749" s="60">
        <v>2.0259999992035205</v>
      </c>
      <c r="AN749" s="60">
        <v>0</v>
      </c>
      <c r="AO749" s="60" t="s">
        <v>3905</v>
      </c>
    </row>
    <row r="750" spans="1:41" s="290" customFormat="1" ht="51" x14ac:dyDescent="0.2">
      <c r="A750" s="45" t="s">
        <v>896</v>
      </c>
      <c r="B750" s="42" t="s">
        <v>1896</v>
      </c>
      <c r="C750" s="46"/>
      <c r="D750" s="35" t="s">
        <v>2420</v>
      </c>
      <c r="E750" s="34">
        <v>43841</v>
      </c>
      <c r="F750" s="347" t="s">
        <v>480</v>
      </c>
      <c r="G750" s="348" t="s">
        <v>484</v>
      </c>
      <c r="H750" s="344">
        <v>25.961116666666666</v>
      </c>
      <c r="I750" s="344">
        <v>-81.748333333333335</v>
      </c>
      <c r="J750" s="56" t="s">
        <v>7220</v>
      </c>
      <c r="K750" s="56" t="s">
        <v>7221</v>
      </c>
      <c r="L750" s="51" t="s">
        <v>6203</v>
      </c>
      <c r="M750" s="117"/>
      <c r="N750" s="35" t="s">
        <v>448</v>
      </c>
      <c r="O750" s="203"/>
      <c r="P750" s="216">
        <v>0</v>
      </c>
      <c r="Q750" s="443" t="s">
        <v>3294</v>
      </c>
      <c r="R750" s="47"/>
      <c r="S750" s="36" t="s">
        <v>473</v>
      </c>
      <c r="T750" s="35"/>
      <c r="U750" s="34"/>
      <c r="V750" s="82">
        <v>0</v>
      </c>
      <c r="W750" s="55" t="s">
        <v>2691</v>
      </c>
      <c r="X750" s="55" t="s">
        <v>1899</v>
      </c>
      <c r="Y750" s="157" t="s">
        <v>448</v>
      </c>
      <c r="Z750" s="57" t="s">
        <v>3905</v>
      </c>
      <c r="AA750" s="55" t="s">
        <v>3906</v>
      </c>
      <c r="AB750" s="55">
        <v>71</v>
      </c>
      <c r="AC750" s="55" t="s">
        <v>2015</v>
      </c>
      <c r="AD750" s="89" t="s">
        <v>2609</v>
      </c>
      <c r="AE750" s="243">
        <v>16961</v>
      </c>
      <c r="AF750" s="157" t="s">
        <v>3901</v>
      </c>
      <c r="AG750" s="89" t="s">
        <v>7222</v>
      </c>
      <c r="AH750" s="58" t="s">
        <v>480</v>
      </c>
      <c r="AI750" s="58" t="s">
        <v>484</v>
      </c>
      <c r="AJ750" s="59" t="s">
        <v>1210</v>
      </c>
      <c r="AK750" s="56">
        <v>25.961111111111112</v>
      </c>
      <c r="AL750" s="56">
        <v>-81.748333333333335</v>
      </c>
      <c r="AM750" s="60">
        <v>2.0259999992035205</v>
      </c>
      <c r="AN750" s="60">
        <v>0</v>
      </c>
      <c r="AO750" s="60" t="s">
        <v>3905</v>
      </c>
    </row>
    <row r="751" spans="1:41" s="290" customFormat="1" ht="51" x14ac:dyDescent="0.2">
      <c r="A751" s="45" t="s">
        <v>896</v>
      </c>
      <c r="B751" s="42" t="s">
        <v>1896</v>
      </c>
      <c r="C751" s="46"/>
      <c r="D751" s="35" t="s">
        <v>2844</v>
      </c>
      <c r="E751" s="34">
        <v>44256</v>
      </c>
      <c r="F751" s="347" t="s">
        <v>480</v>
      </c>
      <c r="G751" s="348" t="s">
        <v>484</v>
      </c>
      <c r="H751" s="344">
        <v>25.961116666666666</v>
      </c>
      <c r="I751" s="344">
        <v>-81.748333333333335</v>
      </c>
      <c r="J751" s="56" t="s">
        <v>7220</v>
      </c>
      <c r="K751" s="56" t="s">
        <v>7221</v>
      </c>
      <c r="L751" s="51" t="s">
        <v>3237</v>
      </c>
      <c r="M751" s="117"/>
      <c r="N751" s="35" t="s">
        <v>448</v>
      </c>
      <c r="O751" s="203"/>
      <c r="P751" s="216">
        <v>0</v>
      </c>
      <c r="Q751" s="443" t="s">
        <v>3294</v>
      </c>
      <c r="R751" s="47"/>
      <c r="S751" s="36" t="s">
        <v>473</v>
      </c>
      <c r="T751" s="35"/>
      <c r="U751" s="34"/>
      <c r="V751" s="82">
        <v>0</v>
      </c>
      <c r="W751" s="55" t="s">
        <v>2691</v>
      </c>
      <c r="X751" s="55" t="s">
        <v>1899</v>
      </c>
      <c r="Y751" s="157" t="s">
        <v>448</v>
      </c>
      <c r="Z751" s="57" t="s">
        <v>3905</v>
      </c>
      <c r="AA751" s="55" t="s">
        <v>3906</v>
      </c>
      <c r="AB751" s="55">
        <v>71</v>
      </c>
      <c r="AC751" s="55" t="s">
        <v>2015</v>
      </c>
      <c r="AD751" s="89" t="s">
        <v>2609</v>
      </c>
      <c r="AE751" s="243">
        <v>16961</v>
      </c>
      <c r="AF751" s="157" t="s">
        <v>3901</v>
      </c>
      <c r="AG751" s="89" t="s">
        <v>7222</v>
      </c>
      <c r="AH751" s="58" t="s">
        <v>480</v>
      </c>
      <c r="AI751" s="58" t="s">
        <v>484</v>
      </c>
      <c r="AJ751" s="59" t="s">
        <v>1210</v>
      </c>
      <c r="AK751" s="56">
        <v>25.961111111111112</v>
      </c>
      <c r="AL751" s="56">
        <v>-81.748333333333335</v>
      </c>
      <c r="AM751" s="60">
        <v>2.0259999992035205</v>
      </c>
      <c r="AN751" s="60">
        <v>0</v>
      </c>
      <c r="AO751" s="60" t="s">
        <v>3905</v>
      </c>
    </row>
    <row r="752" spans="1:41" s="290" customFormat="1" ht="76.5" x14ac:dyDescent="0.2">
      <c r="A752" s="45" t="s">
        <v>896</v>
      </c>
      <c r="B752" s="42" t="s">
        <v>1896</v>
      </c>
      <c r="C752" s="46"/>
      <c r="D752" s="35" t="s">
        <v>2420</v>
      </c>
      <c r="E752" s="34">
        <v>44610</v>
      </c>
      <c r="F752" s="347" t="s">
        <v>480</v>
      </c>
      <c r="G752" s="348" t="s">
        <v>484</v>
      </c>
      <c r="H752" s="344">
        <v>25.961116666666666</v>
      </c>
      <c r="I752" s="344">
        <v>-81.748333333333335</v>
      </c>
      <c r="J752" s="56" t="s">
        <v>7220</v>
      </c>
      <c r="K752" s="56" t="s">
        <v>7221</v>
      </c>
      <c r="L752" s="51" t="s">
        <v>4218</v>
      </c>
      <c r="M752" s="117"/>
      <c r="N752" s="35" t="s">
        <v>448</v>
      </c>
      <c r="O752" s="240" t="s">
        <v>4217</v>
      </c>
      <c r="P752" s="216">
        <v>0</v>
      </c>
      <c r="Q752" s="443" t="s">
        <v>3294</v>
      </c>
      <c r="R752" s="47"/>
      <c r="S752" s="36" t="s">
        <v>473</v>
      </c>
      <c r="T752" s="35"/>
      <c r="U752" s="34"/>
      <c r="V752" s="82">
        <v>0</v>
      </c>
      <c r="W752" s="55" t="s">
        <v>2691</v>
      </c>
      <c r="X752" s="55" t="s">
        <v>1899</v>
      </c>
      <c r="Y752" s="157" t="s">
        <v>448</v>
      </c>
      <c r="Z752" s="57" t="s">
        <v>3905</v>
      </c>
      <c r="AA752" s="55" t="s">
        <v>3906</v>
      </c>
      <c r="AB752" s="55">
        <v>71</v>
      </c>
      <c r="AC752" s="55" t="s">
        <v>2015</v>
      </c>
      <c r="AD752" s="89" t="s">
        <v>2609</v>
      </c>
      <c r="AE752" s="243">
        <v>16961</v>
      </c>
      <c r="AF752" s="157" t="s">
        <v>3901</v>
      </c>
      <c r="AG752" s="89" t="s">
        <v>7222</v>
      </c>
      <c r="AH752" s="58" t="s">
        <v>480</v>
      </c>
      <c r="AI752" s="58" t="s">
        <v>484</v>
      </c>
      <c r="AJ752" s="59" t="s">
        <v>1210</v>
      </c>
      <c r="AK752" s="56">
        <v>25.961111111111112</v>
      </c>
      <c r="AL752" s="56">
        <v>-81.748333333333335</v>
      </c>
      <c r="AM752" s="60">
        <v>2.0259999992035205</v>
      </c>
      <c r="AN752" s="60">
        <v>0</v>
      </c>
      <c r="AO752" s="60" t="s">
        <v>3905</v>
      </c>
    </row>
    <row r="753" spans="1:41" s="290" customFormat="1" ht="97.5" customHeight="1" x14ac:dyDescent="0.2">
      <c r="A753" s="45" t="s">
        <v>896</v>
      </c>
      <c r="B753" s="42" t="s">
        <v>1896</v>
      </c>
      <c r="C753" s="46"/>
      <c r="D753" s="35" t="s">
        <v>2420</v>
      </c>
      <c r="E753" s="34">
        <v>44990</v>
      </c>
      <c r="F753" s="347" t="s">
        <v>480</v>
      </c>
      <c r="G753" s="348" t="s">
        <v>484</v>
      </c>
      <c r="H753" s="344">
        <v>25.961116666666666</v>
      </c>
      <c r="I753" s="344">
        <v>-81.748333333333335</v>
      </c>
      <c r="J753" s="56" t="s">
        <v>7220</v>
      </c>
      <c r="K753" s="56" t="s">
        <v>7221</v>
      </c>
      <c r="L753" s="51" t="s">
        <v>5479</v>
      </c>
      <c r="M753" s="117"/>
      <c r="N753" s="35" t="s">
        <v>448</v>
      </c>
      <c r="O753" s="240" t="s">
        <v>4995</v>
      </c>
      <c r="P753" s="216">
        <v>0</v>
      </c>
      <c r="Q753" s="443" t="s">
        <v>3294</v>
      </c>
      <c r="R753" s="47"/>
      <c r="S753" s="36" t="s">
        <v>473</v>
      </c>
      <c r="T753" s="35"/>
      <c r="U753" s="34"/>
      <c r="V753" s="82">
        <v>0</v>
      </c>
      <c r="W753" s="55" t="s">
        <v>2691</v>
      </c>
      <c r="X753" s="55" t="s">
        <v>1899</v>
      </c>
      <c r="Y753" s="157" t="s">
        <v>448</v>
      </c>
      <c r="Z753" s="57" t="s">
        <v>3905</v>
      </c>
      <c r="AA753" s="55" t="s">
        <v>3906</v>
      </c>
      <c r="AB753" s="55">
        <v>71</v>
      </c>
      <c r="AC753" s="55" t="s">
        <v>2015</v>
      </c>
      <c r="AD753" s="89" t="s">
        <v>2609</v>
      </c>
      <c r="AE753" s="243">
        <v>16961</v>
      </c>
      <c r="AF753" s="157" t="s">
        <v>3901</v>
      </c>
      <c r="AG753" s="89" t="s">
        <v>7222</v>
      </c>
      <c r="AH753" s="58" t="s">
        <v>480</v>
      </c>
      <c r="AI753" s="58" t="s">
        <v>484</v>
      </c>
      <c r="AJ753" s="59" t="s">
        <v>1210</v>
      </c>
      <c r="AK753" s="56">
        <v>25.961111111111112</v>
      </c>
      <c r="AL753" s="56">
        <v>-81.748333333333335</v>
      </c>
      <c r="AM753" s="60">
        <v>2.0259999992035205</v>
      </c>
      <c r="AN753" s="60">
        <v>0</v>
      </c>
      <c r="AO753" s="60" t="s">
        <v>3905</v>
      </c>
    </row>
    <row r="754" spans="1:41" s="290" customFormat="1" ht="63" customHeight="1" x14ac:dyDescent="0.2">
      <c r="A754" s="45" t="s">
        <v>896</v>
      </c>
      <c r="B754" s="42" t="s">
        <v>1896</v>
      </c>
      <c r="C754" s="46"/>
      <c r="D754" s="35" t="s">
        <v>2420</v>
      </c>
      <c r="E754" s="34">
        <v>45337</v>
      </c>
      <c r="F754" s="347" t="s">
        <v>480</v>
      </c>
      <c r="G754" s="348" t="s">
        <v>484</v>
      </c>
      <c r="H754" s="344">
        <v>25.961116666666666</v>
      </c>
      <c r="I754" s="344">
        <v>-81.748333333333335</v>
      </c>
      <c r="J754" s="56" t="s">
        <v>7220</v>
      </c>
      <c r="K754" s="56" t="s">
        <v>7221</v>
      </c>
      <c r="L754" s="51" t="s">
        <v>5479</v>
      </c>
      <c r="M754" s="117"/>
      <c r="N754" s="35" t="s">
        <v>448</v>
      </c>
      <c r="O754" s="240" t="s">
        <v>5603</v>
      </c>
      <c r="P754" s="216">
        <v>0</v>
      </c>
      <c r="Q754" s="443" t="s">
        <v>3294</v>
      </c>
      <c r="R754" s="47"/>
      <c r="S754" s="36" t="s">
        <v>473</v>
      </c>
      <c r="T754" s="35"/>
      <c r="U754" s="34"/>
      <c r="V754" s="82">
        <v>0</v>
      </c>
      <c r="W754" s="55" t="s">
        <v>2691</v>
      </c>
      <c r="X754" s="55" t="s">
        <v>1899</v>
      </c>
      <c r="Y754" s="157" t="s">
        <v>448</v>
      </c>
      <c r="Z754" s="57" t="s">
        <v>3905</v>
      </c>
      <c r="AA754" s="55" t="s">
        <v>3906</v>
      </c>
      <c r="AB754" s="55">
        <v>71</v>
      </c>
      <c r="AC754" s="55" t="s">
        <v>2015</v>
      </c>
      <c r="AD754" s="89" t="s">
        <v>2609</v>
      </c>
      <c r="AE754" s="243">
        <v>16961</v>
      </c>
      <c r="AF754" s="157" t="s">
        <v>3901</v>
      </c>
      <c r="AG754" s="89" t="s">
        <v>7222</v>
      </c>
      <c r="AH754" s="58" t="s">
        <v>480</v>
      </c>
      <c r="AI754" s="58" t="s">
        <v>484</v>
      </c>
      <c r="AJ754" s="59" t="s">
        <v>1210</v>
      </c>
      <c r="AK754" s="56">
        <v>25.961111111111112</v>
      </c>
      <c r="AL754" s="56">
        <v>-81.748333333333335</v>
      </c>
      <c r="AM754" s="60">
        <v>2.0259999992035205</v>
      </c>
      <c r="AN754" s="60">
        <v>0</v>
      </c>
      <c r="AO754" s="60" t="s">
        <v>3905</v>
      </c>
    </row>
    <row r="755" spans="1:41" s="290" customFormat="1" ht="89.25" x14ac:dyDescent="0.2">
      <c r="A755" s="45" t="s">
        <v>896</v>
      </c>
      <c r="B755" s="42" t="s">
        <v>1896</v>
      </c>
      <c r="C755" s="46"/>
      <c r="D755" s="35" t="s">
        <v>2420</v>
      </c>
      <c r="E755" s="34">
        <v>45732</v>
      </c>
      <c r="F755" s="347" t="s">
        <v>480</v>
      </c>
      <c r="G755" s="348" t="s">
        <v>484</v>
      </c>
      <c r="H755" s="344">
        <v>25.961116666666666</v>
      </c>
      <c r="I755" s="344">
        <v>-81.748333333333335</v>
      </c>
      <c r="J755" s="56" t="s">
        <v>7220</v>
      </c>
      <c r="K755" s="56" t="s">
        <v>7221</v>
      </c>
      <c r="L755" s="51" t="s">
        <v>6204</v>
      </c>
      <c r="M755" s="117"/>
      <c r="N755" s="35" t="s">
        <v>448</v>
      </c>
      <c r="O755" s="240" t="s">
        <v>6152</v>
      </c>
      <c r="P755" s="216">
        <v>0</v>
      </c>
      <c r="Q755" s="443" t="s">
        <v>3294</v>
      </c>
      <c r="R755" s="47"/>
      <c r="S755" s="36" t="s">
        <v>473</v>
      </c>
      <c r="T755" s="35"/>
      <c r="U755" s="34"/>
      <c r="V755" s="82">
        <v>0</v>
      </c>
      <c r="W755" s="55" t="s">
        <v>2691</v>
      </c>
      <c r="X755" s="55" t="s">
        <v>1899</v>
      </c>
      <c r="Y755" s="157" t="s">
        <v>448</v>
      </c>
      <c r="Z755" s="57" t="s">
        <v>3905</v>
      </c>
      <c r="AA755" s="55" t="s">
        <v>3906</v>
      </c>
      <c r="AB755" s="55">
        <v>71</v>
      </c>
      <c r="AC755" s="55" t="s">
        <v>2015</v>
      </c>
      <c r="AD755" s="89" t="s">
        <v>2609</v>
      </c>
      <c r="AE755" s="243">
        <v>16961</v>
      </c>
      <c r="AF755" s="157" t="s">
        <v>3901</v>
      </c>
      <c r="AG755" s="89" t="s">
        <v>7222</v>
      </c>
      <c r="AH755" s="58" t="s">
        <v>480</v>
      </c>
      <c r="AI755" s="58" t="s">
        <v>484</v>
      </c>
      <c r="AJ755" s="59" t="s">
        <v>1210</v>
      </c>
      <c r="AK755" s="56">
        <v>25.961111111111112</v>
      </c>
      <c r="AL755" s="56">
        <v>-81.748333333333335</v>
      </c>
      <c r="AM755" s="60">
        <v>2.0259999992035205</v>
      </c>
      <c r="AN755" s="60">
        <v>0</v>
      </c>
      <c r="AO755" s="60" t="s">
        <v>3905</v>
      </c>
    </row>
    <row r="756" spans="1:41" s="290" customFormat="1" ht="25.5" x14ac:dyDescent="0.2">
      <c r="A756" s="45" t="s">
        <v>896</v>
      </c>
      <c r="B756" s="42" t="s">
        <v>1896</v>
      </c>
      <c r="C756" s="46" t="s">
        <v>473</v>
      </c>
      <c r="D756" s="35" t="s">
        <v>2420</v>
      </c>
      <c r="E756" s="34">
        <v>46108</v>
      </c>
      <c r="F756" s="347" t="s">
        <v>480</v>
      </c>
      <c r="G756" s="348" t="s">
        <v>484</v>
      </c>
      <c r="H756" s="344">
        <v>25.961116666666666</v>
      </c>
      <c r="I756" s="344">
        <v>-81.748333333333335</v>
      </c>
      <c r="J756" s="56" t="s">
        <v>7220</v>
      </c>
      <c r="K756" s="56" t="s">
        <v>7221</v>
      </c>
      <c r="L756" s="51" t="s">
        <v>8264</v>
      </c>
      <c r="M756" s="117"/>
      <c r="N756" s="35" t="s">
        <v>448</v>
      </c>
      <c r="O756" s="240" t="s">
        <v>8265</v>
      </c>
      <c r="P756" s="216" t="s">
        <v>6005</v>
      </c>
      <c r="Q756" s="443" t="s">
        <v>3294</v>
      </c>
      <c r="R756" s="47"/>
      <c r="S756" s="36" t="s">
        <v>473</v>
      </c>
      <c r="T756" s="35"/>
      <c r="U756" s="34"/>
      <c r="V756" s="82">
        <v>0</v>
      </c>
      <c r="W756" s="55" t="s">
        <v>2691</v>
      </c>
      <c r="X756" s="55" t="s">
        <v>1899</v>
      </c>
      <c r="Y756" s="157" t="s">
        <v>448</v>
      </c>
      <c r="Z756" s="57" t="s">
        <v>3905</v>
      </c>
      <c r="AA756" s="55" t="s">
        <v>3906</v>
      </c>
      <c r="AB756" s="55">
        <v>71</v>
      </c>
      <c r="AC756" s="55" t="s">
        <v>2015</v>
      </c>
      <c r="AD756" s="89" t="s">
        <v>2609</v>
      </c>
      <c r="AE756" s="243">
        <v>16961</v>
      </c>
      <c r="AF756" s="157" t="s">
        <v>3901</v>
      </c>
      <c r="AG756" s="89" t="s">
        <v>7222</v>
      </c>
      <c r="AH756" s="58" t="s">
        <v>480</v>
      </c>
      <c r="AI756" s="58" t="s">
        <v>484</v>
      </c>
      <c r="AJ756" s="59" t="s">
        <v>1210</v>
      </c>
      <c r="AK756" s="56">
        <v>25.961111111111112</v>
      </c>
      <c r="AL756" s="56">
        <v>-81.748333333333335</v>
      </c>
      <c r="AM756" s="60">
        <v>2.0259999992035205</v>
      </c>
      <c r="AN756" s="60">
        <v>0</v>
      </c>
      <c r="AO756" s="60" t="s">
        <v>3905</v>
      </c>
    </row>
    <row r="757" spans="1:41" s="290" customFormat="1" ht="25.5" x14ac:dyDescent="0.2">
      <c r="A757" s="45" t="s">
        <v>892</v>
      </c>
      <c r="B757" s="42" t="s">
        <v>1903</v>
      </c>
      <c r="C757" s="46"/>
      <c r="D757" s="35" t="s">
        <v>2420</v>
      </c>
      <c r="E757" s="34">
        <v>43472</v>
      </c>
      <c r="F757" s="351" t="s">
        <v>2416</v>
      </c>
      <c r="G757" s="351" t="s">
        <v>2415</v>
      </c>
      <c r="H757" s="344">
        <v>25.963166666666666</v>
      </c>
      <c r="I757" s="344">
        <v>-81.746549999999999</v>
      </c>
      <c r="J757" s="56" t="s">
        <v>7223</v>
      </c>
      <c r="K757" s="56" t="s">
        <v>7224</v>
      </c>
      <c r="L757" s="51" t="s">
        <v>2417</v>
      </c>
      <c r="M757" s="117" t="s">
        <v>2833</v>
      </c>
      <c r="N757" s="35" t="s">
        <v>427</v>
      </c>
      <c r="O757" s="203" t="s">
        <v>1969</v>
      </c>
      <c r="P757" s="216" t="s">
        <v>1969</v>
      </c>
      <c r="Q757" s="443">
        <v>0</v>
      </c>
      <c r="R757" s="47"/>
      <c r="S757" s="36">
        <v>0</v>
      </c>
      <c r="T757" s="35"/>
      <c r="U757" s="34"/>
      <c r="V757" s="82" t="s">
        <v>1969</v>
      </c>
      <c r="W757" s="55" t="s">
        <v>2690</v>
      </c>
      <c r="X757" s="55" t="s">
        <v>1899</v>
      </c>
      <c r="Y757" s="157" t="s">
        <v>427</v>
      </c>
      <c r="Z757" s="57" t="s">
        <v>1746</v>
      </c>
      <c r="AA757" s="55" t="s">
        <v>7125</v>
      </c>
      <c r="AB757" s="55">
        <v>72</v>
      </c>
      <c r="AC757" s="55" t="s">
        <v>2015</v>
      </c>
      <c r="AD757" s="89" t="s">
        <v>2611</v>
      </c>
      <c r="AE757" s="243">
        <v>17087.099999999999</v>
      </c>
      <c r="AF757" s="157" t="s">
        <v>3901</v>
      </c>
      <c r="AG757" s="89" t="s">
        <v>7225</v>
      </c>
      <c r="AH757" s="58" t="s">
        <v>7226</v>
      </c>
      <c r="AI757" s="58" t="s">
        <v>7227</v>
      </c>
      <c r="AJ757" s="59" t="s">
        <v>1178</v>
      </c>
      <c r="AK757" s="56">
        <v>25.963176944444445</v>
      </c>
      <c r="AL757" s="56">
        <v>-81.746525277777778</v>
      </c>
      <c r="AM757" s="60">
        <v>-3.7481000004699183</v>
      </c>
      <c r="AN757" s="60">
        <v>-8.1078506165709374</v>
      </c>
      <c r="AO757" s="60">
        <v>8.9322726802394659</v>
      </c>
    </row>
    <row r="758" spans="1:41" s="290" customFormat="1" ht="25.5" x14ac:dyDescent="0.2">
      <c r="A758" s="45" t="s">
        <v>892</v>
      </c>
      <c r="B758" s="42" t="s">
        <v>1903</v>
      </c>
      <c r="C758" s="46"/>
      <c r="D758" s="35" t="s">
        <v>2420</v>
      </c>
      <c r="E758" s="34">
        <v>43841</v>
      </c>
      <c r="F758" s="351" t="s">
        <v>2416</v>
      </c>
      <c r="G758" s="351" t="s">
        <v>2415</v>
      </c>
      <c r="H758" s="344">
        <v>25.963166666666666</v>
      </c>
      <c r="I758" s="344">
        <v>-81.746549999999999</v>
      </c>
      <c r="J758" s="56" t="s">
        <v>7223</v>
      </c>
      <c r="K758" s="56" t="s">
        <v>7224</v>
      </c>
      <c r="L758" s="51" t="s">
        <v>2417</v>
      </c>
      <c r="M758" s="117" t="s">
        <v>2833</v>
      </c>
      <c r="N758" s="35" t="s">
        <v>427</v>
      </c>
      <c r="O758" s="207" t="s">
        <v>3257</v>
      </c>
      <c r="P758" s="216" t="s">
        <v>3258</v>
      </c>
      <c r="Q758" s="443">
        <v>0</v>
      </c>
      <c r="R758" s="47"/>
      <c r="S758" s="36">
        <v>0</v>
      </c>
      <c r="T758" s="35"/>
      <c r="U758" s="34"/>
      <c r="V758" s="82" t="s">
        <v>1969</v>
      </c>
      <c r="W758" s="55" t="s">
        <v>2690</v>
      </c>
      <c r="X758" s="55" t="s">
        <v>1899</v>
      </c>
      <c r="Y758" s="157" t="s">
        <v>427</v>
      </c>
      <c r="Z758" s="57" t="s">
        <v>1746</v>
      </c>
      <c r="AA758" s="55" t="s">
        <v>7125</v>
      </c>
      <c r="AB758" s="55">
        <v>72</v>
      </c>
      <c r="AC758" s="55" t="s">
        <v>2015</v>
      </c>
      <c r="AD758" s="89" t="s">
        <v>2611</v>
      </c>
      <c r="AE758" s="243">
        <v>17087.099999999999</v>
      </c>
      <c r="AF758" s="157" t="s">
        <v>3901</v>
      </c>
      <c r="AG758" s="89" t="s">
        <v>7225</v>
      </c>
      <c r="AH758" s="58" t="s">
        <v>7226</v>
      </c>
      <c r="AI758" s="58" t="s">
        <v>7227</v>
      </c>
      <c r="AJ758" s="59" t="s">
        <v>1178</v>
      </c>
      <c r="AK758" s="56">
        <v>25.963176944444445</v>
      </c>
      <c r="AL758" s="56">
        <v>-81.746525277777778</v>
      </c>
      <c r="AM758" s="60">
        <v>-3.7481000004699183</v>
      </c>
      <c r="AN758" s="60">
        <v>-8.1078506165709374</v>
      </c>
      <c r="AO758" s="60">
        <v>8.9322726802394659</v>
      </c>
    </row>
    <row r="759" spans="1:41" s="290" customFormat="1" ht="25.5" x14ac:dyDescent="0.2">
      <c r="A759" s="45" t="s">
        <v>892</v>
      </c>
      <c r="B759" s="42" t="s">
        <v>1903</v>
      </c>
      <c r="C759" s="46"/>
      <c r="D759" s="35" t="s">
        <v>2844</v>
      </c>
      <c r="E759" s="34">
        <v>44256</v>
      </c>
      <c r="F759" s="351" t="s">
        <v>2416</v>
      </c>
      <c r="G759" s="351" t="s">
        <v>2415</v>
      </c>
      <c r="H759" s="344">
        <v>25.963166666666666</v>
      </c>
      <c r="I759" s="344">
        <v>-81.746549999999999</v>
      </c>
      <c r="J759" s="56" t="s">
        <v>7223</v>
      </c>
      <c r="K759" s="56" t="s">
        <v>7224</v>
      </c>
      <c r="L759" s="51" t="s">
        <v>3548</v>
      </c>
      <c r="M759" s="117" t="s">
        <v>2833</v>
      </c>
      <c r="N759" s="35" t="s">
        <v>1920</v>
      </c>
      <c r="O759" s="207" t="s">
        <v>3549</v>
      </c>
      <c r="P759" s="216">
        <v>0</v>
      </c>
      <c r="Q759" s="443">
        <v>0</v>
      </c>
      <c r="R759" s="47"/>
      <c r="S759" s="36">
        <v>0</v>
      </c>
      <c r="T759" s="35" t="s">
        <v>3310</v>
      </c>
      <c r="U759" s="34"/>
      <c r="V759" s="82" t="s">
        <v>1969</v>
      </c>
      <c r="W759" s="55" t="s">
        <v>2690</v>
      </c>
      <c r="X759" s="55" t="s">
        <v>1899</v>
      </c>
      <c r="Y759" s="157" t="s">
        <v>1920</v>
      </c>
      <c r="Z759" s="57" t="s">
        <v>1746</v>
      </c>
      <c r="AA759" s="55" t="s">
        <v>7301</v>
      </c>
      <c r="AB759" s="55">
        <v>72</v>
      </c>
      <c r="AC759" s="55" t="s">
        <v>2015</v>
      </c>
      <c r="AD759" s="89" t="s">
        <v>2611</v>
      </c>
      <c r="AE759" s="243">
        <v>17087.099999999999</v>
      </c>
      <c r="AF759" s="157" t="s">
        <v>3901</v>
      </c>
      <c r="AG759" s="89" t="s">
        <v>7225</v>
      </c>
      <c r="AH759" s="58" t="s">
        <v>7226</v>
      </c>
      <c r="AI759" s="58" t="s">
        <v>7227</v>
      </c>
      <c r="AJ759" s="59" t="s">
        <v>1178</v>
      </c>
      <c r="AK759" s="56">
        <v>25.963176944444445</v>
      </c>
      <c r="AL759" s="56">
        <v>-81.746525277777778</v>
      </c>
      <c r="AM759" s="60">
        <v>-3.7481000004699183</v>
      </c>
      <c r="AN759" s="60">
        <v>-8.1078506165709374</v>
      </c>
      <c r="AO759" s="60">
        <v>8.9322726802394659</v>
      </c>
    </row>
    <row r="760" spans="1:41" s="290" customFormat="1" ht="25.5" x14ac:dyDescent="0.2">
      <c r="A760" s="45" t="s">
        <v>892</v>
      </c>
      <c r="B760" s="42" t="s">
        <v>1903</v>
      </c>
      <c r="C760" s="46"/>
      <c r="D760" s="35" t="s">
        <v>2420</v>
      </c>
      <c r="E760" s="34">
        <v>44610</v>
      </c>
      <c r="F760" s="351" t="s">
        <v>2416</v>
      </c>
      <c r="G760" s="351" t="s">
        <v>2415</v>
      </c>
      <c r="H760" s="344">
        <v>25.963166666666666</v>
      </c>
      <c r="I760" s="344">
        <v>-81.746549999999999</v>
      </c>
      <c r="J760" s="56" t="s">
        <v>7223</v>
      </c>
      <c r="K760" s="56" t="s">
        <v>7224</v>
      </c>
      <c r="L760" s="51" t="s">
        <v>3548</v>
      </c>
      <c r="M760" s="117" t="s">
        <v>2833</v>
      </c>
      <c r="N760" s="35" t="s">
        <v>1920</v>
      </c>
      <c r="O760" s="207" t="s">
        <v>4224</v>
      </c>
      <c r="P760" s="216" t="s">
        <v>4225</v>
      </c>
      <c r="Q760" s="443">
        <v>0</v>
      </c>
      <c r="R760" s="47"/>
      <c r="S760" s="36">
        <v>0</v>
      </c>
      <c r="T760" s="35"/>
      <c r="U760" s="34"/>
      <c r="V760" s="82" t="s">
        <v>1969</v>
      </c>
      <c r="W760" s="55" t="s">
        <v>2690</v>
      </c>
      <c r="X760" s="55" t="s">
        <v>1899</v>
      </c>
      <c r="Y760" s="157" t="s">
        <v>1920</v>
      </c>
      <c r="Z760" s="57" t="s">
        <v>1746</v>
      </c>
      <c r="AA760" s="55" t="s">
        <v>7301</v>
      </c>
      <c r="AB760" s="55">
        <v>72</v>
      </c>
      <c r="AC760" s="55" t="s">
        <v>2015</v>
      </c>
      <c r="AD760" s="89" t="s">
        <v>2611</v>
      </c>
      <c r="AE760" s="243">
        <v>17087.099999999999</v>
      </c>
      <c r="AF760" s="157" t="s">
        <v>3901</v>
      </c>
      <c r="AG760" s="89" t="s">
        <v>7225</v>
      </c>
      <c r="AH760" s="58" t="s">
        <v>7226</v>
      </c>
      <c r="AI760" s="58" t="s">
        <v>7227</v>
      </c>
      <c r="AJ760" s="59" t="s">
        <v>1178</v>
      </c>
      <c r="AK760" s="56">
        <v>25.963176944444445</v>
      </c>
      <c r="AL760" s="56">
        <v>-81.746525277777778</v>
      </c>
      <c r="AM760" s="60">
        <v>-3.7481000004699183</v>
      </c>
      <c r="AN760" s="60">
        <v>-8.1078506165709374</v>
      </c>
      <c r="AO760" s="60">
        <v>8.9322726802394659</v>
      </c>
    </row>
    <row r="761" spans="1:41" s="290" customFormat="1" ht="25.5" x14ac:dyDescent="0.2">
      <c r="A761" s="45" t="s">
        <v>892</v>
      </c>
      <c r="B761" s="42" t="s">
        <v>1903</v>
      </c>
      <c r="C761" s="46"/>
      <c r="D761" s="35" t="s">
        <v>2420</v>
      </c>
      <c r="E761" s="34">
        <v>44990</v>
      </c>
      <c r="F761" s="351" t="s">
        <v>2416</v>
      </c>
      <c r="G761" s="351" t="s">
        <v>2415</v>
      </c>
      <c r="H761" s="344">
        <v>25.963166666666666</v>
      </c>
      <c r="I761" s="344">
        <v>-81.746549999999999</v>
      </c>
      <c r="J761" s="56" t="s">
        <v>7223</v>
      </c>
      <c r="K761" s="56" t="s">
        <v>7224</v>
      </c>
      <c r="L761" s="51" t="s">
        <v>5000</v>
      </c>
      <c r="M761" s="117" t="s">
        <v>2833</v>
      </c>
      <c r="N761" s="35" t="s">
        <v>1920</v>
      </c>
      <c r="O761" s="207" t="s">
        <v>4998</v>
      </c>
      <c r="P761" s="216" t="s">
        <v>4999</v>
      </c>
      <c r="Q761" s="443">
        <v>0</v>
      </c>
      <c r="R761" s="47"/>
      <c r="S761" s="36">
        <v>0</v>
      </c>
      <c r="T761" s="35"/>
      <c r="U761" s="34"/>
      <c r="V761" s="82" t="s">
        <v>1969</v>
      </c>
      <c r="W761" s="55" t="s">
        <v>2690</v>
      </c>
      <c r="X761" s="55" t="s">
        <v>1899</v>
      </c>
      <c r="Y761" s="157" t="s">
        <v>1920</v>
      </c>
      <c r="Z761" s="57" t="s">
        <v>1746</v>
      </c>
      <c r="AA761" s="55" t="s">
        <v>7301</v>
      </c>
      <c r="AB761" s="55">
        <v>72</v>
      </c>
      <c r="AC761" s="55" t="s">
        <v>2015</v>
      </c>
      <c r="AD761" s="89" t="s">
        <v>2611</v>
      </c>
      <c r="AE761" s="243">
        <v>17087.099999999999</v>
      </c>
      <c r="AF761" s="157" t="s">
        <v>3901</v>
      </c>
      <c r="AG761" s="89" t="s">
        <v>7225</v>
      </c>
      <c r="AH761" s="58" t="s">
        <v>7226</v>
      </c>
      <c r="AI761" s="58" t="s">
        <v>7227</v>
      </c>
      <c r="AJ761" s="59" t="s">
        <v>1178</v>
      </c>
      <c r="AK761" s="56">
        <v>25.963176944444445</v>
      </c>
      <c r="AL761" s="56">
        <v>-81.746525277777778</v>
      </c>
      <c r="AM761" s="60">
        <v>-3.7481000004699183</v>
      </c>
      <c r="AN761" s="60">
        <v>-8.1078506165709374</v>
      </c>
      <c r="AO761" s="60">
        <v>8.9322726802394659</v>
      </c>
    </row>
    <row r="762" spans="1:41" s="290" customFormat="1" ht="38.25" x14ac:dyDescent="0.2">
      <c r="A762" s="45" t="s">
        <v>892</v>
      </c>
      <c r="B762" s="42" t="s">
        <v>1903</v>
      </c>
      <c r="C762" s="46"/>
      <c r="D762" s="35" t="s">
        <v>2420</v>
      </c>
      <c r="E762" s="34">
        <v>45337</v>
      </c>
      <c r="F762" s="351" t="s">
        <v>2416</v>
      </c>
      <c r="G762" s="351" t="s">
        <v>2415</v>
      </c>
      <c r="H762" s="344">
        <v>25.963166666666666</v>
      </c>
      <c r="I762" s="344">
        <v>-81.746549999999999</v>
      </c>
      <c r="J762" s="56" t="s">
        <v>7223</v>
      </c>
      <c r="K762" s="56" t="s">
        <v>7224</v>
      </c>
      <c r="L762" s="51" t="s">
        <v>5605</v>
      </c>
      <c r="M762" s="117" t="s">
        <v>2833</v>
      </c>
      <c r="N762" s="35" t="s">
        <v>1920</v>
      </c>
      <c r="O762" s="207" t="s">
        <v>5604</v>
      </c>
      <c r="P762" s="216" t="s">
        <v>4999</v>
      </c>
      <c r="Q762" s="443">
        <v>0</v>
      </c>
      <c r="R762" s="47"/>
      <c r="S762" s="36">
        <v>0</v>
      </c>
      <c r="T762" s="35"/>
      <c r="U762" s="34"/>
      <c r="V762" s="82" t="s">
        <v>1969</v>
      </c>
      <c r="W762" s="55" t="s">
        <v>2690</v>
      </c>
      <c r="X762" s="55" t="s">
        <v>1899</v>
      </c>
      <c r="Y762" s="157" t="s">
        <v>1920</v>
      </c>
      <c r="Z762" s="57" t="s">
        <v>1746</v>
      </c>
      <c r="AA762" s="55" t="s">
        <v>7301</v>
      </c>
      <c r="AB762" s="55">
        <v>72</v>
      </c>
      <c r="AC762" s="55" t="s">
        <v>2015</v>
      </c>
      <c r="AD762" s="89" t="s">
        <v>2611</v>
      </c>
      <c r="AE762" s="243">
        <v>17087.099999999999</v>
      </c>
      <c r="AF762" s="157" t="s">
        <v>3901</v>
      </c>
      <c r="AG762" s="89" t="s">
        <v>7225</v>
      </c>
      <c r="AH762" s="58" t="s">
        <v>7226</v>
      </c>
      <c r="AI762" s="58" t="s">
        <v>7227</v>
      </c>
      <c r="AJ762" s="59" t="s">
        <v>1178</v>
      </c>
      <c r="AK762" s="56">
        <v>25.963176944444445</v>
      </c>
      <c r="AL762" s="56">
        <v>-81.746525277777778</v>
      </c>
      <c r="AM762" s="60">
        <v>-3.7481000004699183</v>
      </c>
      <c r="AN762" s="60">
        <v>-8.1078506165709374</v>
      </c>
      <c r="AO762" s="60">
        <v>8.9322726802394659</v>
      </c>
    </row>
    <row r="763" spans="1:41" s="290" customFormat="1" ht="25.5" x14ac:dyDescent="0.2">
      <c r="A763" s="45" t="s">
        <v>892</v>
      </c>
      <c r="B763" s="42" t="s">
        <v>1903</v>
      </c>
      <c r="C763" s="46"/>
      <c r="D763" s="35" t="s">
        <v>2420</v>
      </c>
      <c r="E763" s="34">
        <v>45732</v>
      </c>
      <c r="F763" s="351" t="s">
        <v>2416</v>
      </c>
      <c r="G763" s="351" t="s">
        <v>2415</v>
      </c>
      <c r="H763" s="344">
        <v>25.963166666666666</v>
      </c>
      <c r="I763" s="344">
        <v>-81.746549999999999</v>
      </c>
      <c r="J763" s="56" t="s">
        <v>7223</v>
      </c>
      <c r="K763" s="56" t="s">
        <v>7224</v>
      </c>
      <c r="L763" s="51" t="s">
        <v>6201</v>
      </c>
      <c r="M763" s="117" t="s">
        <v>2833</v>
      </c>
      <c r="N763" s="35" t="s">
        <v>1919</v>
      </c>
      <c r="O763" s="207" t="s">
        <v>6153</v>
      </c>
      <c r="P763" s="216" t="s">
        <v>3549</v>
      </c>
      <c r="Q763" s="443">
        <v>0</v>
      </c>
      <c r="R763" s="47" t="s">
        <v>6005</v>
      </c>
      <c r="S763" s="36">
        <v>0</v>
      </c>
      <c r="T763" s="35" t="s">
        <v>3310</v>
      </c>
      <c r="U763" s="34">
        <v>44256</v>
      </c>
      <c r="V763" s="82" t="s">
        <v>1969</v>
      </c>
      <c r="W763" s="55" t="s">
        <v>2690</v>
      </c>
      <c r="X763" s="55" t="s">
        <v>1899</v>
      </c>
      <c r="Y763" s="157" t="s">
        <v>1919</v>
      </c>
      <c r="Z763" s="57" t="s">
        <v>1746</v>
      </c>
      <c r="AA763" s="55" t="s">
        <v>6966</v>
      </c>
      <c r="AB763" s="55">
        <v>72</v>
      </c>
      <c r="AC763" s="55" t="s">
        <v>2015</v>
      </c>
      <c r="AD763" s="89" t="s">
        <v>2611</v>
      </c>
      <c r="AE763" s="243">
        <v>17087.099999999999</v>
      </c>
      <c r="AF763" s="157" t="s">
        <v>3901</v>
      </c>
      <c r="AG763" s="89" t="s">
        <v>7225</v>
      </c>
      <c r="AH763" s="58" t="s">
        <v>7226</v>
      </c>
      <c r="AI763" s="58" t="s">
        <v>7227</v>
      </c>
      <c r="AJ763" s="59" t="s">
        <v>1178</v>
      </c>
      <c r="AK763" s="56">
        <v>25.963176944444445</v>
      </c>
      <c r="AL763" s="56">
        <v>-81.746525277777778</v>
      </c>
      <c r="AM763" s="60">
        <v>-3.7481000004699183</v>
      </c>
      <c r="AN763" s="60">
        <v>-8.1078506165709374</v>
      </c>
      <c r="AO763" s="60">
        <v>8.9322726802394659</v>
      </c>
    </row>
    <row r="764" spans="1:41" s="290" customFormat="1" ht="25.5" x14ac:dyDescent="0.2">
      <c r="A764" s="45" t="s">
        <v>892</v>
      </c>
      <c r="B764" s="42" t="s">
        <v>1903</v>
      </c>
      <c r="C764" s="46" t="s">
        <v>473</v>
      </c>
      <c r="D764" s="35" t="s">
        <v>2420</v>
      </c>
      <c r="E764" s="34">
        <v>46108</v>
      </c>
      <c r="F764" s="351" t="s">
        <v>2416</v>
      </c>
      <c r="G764" s="351" t="s">
        <v>2415</v>
      </c>
      <c r="H764" s="344">
        <v>25.963166666666666</v>
      </c>
      <c r="I764" s="344">
        <v>-81.746549999999999</v>
      </c>
      <c r="J764" s="56" t="s">
        <v>7223</v>
      </c>
      <c r="K764" s="56" t="s">
        <v>7224</v>
      </c>
      <c r="L764" s="51" t="s">
        <v>6201</v>
      </c>
      <c r="M764" s="117" t="s">
        <v>2833</v>
      </c>
      <c r="N764" s="35" t="s">
        <v>1919</v>
      </c>
      <c r="O764" s="207" t="s">
        <v>8266</v>
      </c>
      <c r="P764" s="216" t="s">
        <v>1969</v>
      </c>
      <c r="Q764" s="443">
        <v>0</v>
      </c>
      <c r="R764" s="47" t="s">
        <v>6005</v>
      </c>
      <c r="S764" s="36">
        <v>0</v>
      </c>
      <c r="T764" s="35" t="s">
        <v>3310</v>
      </c>
      <c r="U764" s="34">
        <v>44256</v>
      </c>
      <c r="V764" s="82" t="s">
        <v>1969</v>
      </c>
      <c r="W764" s="55" t="s">
        <v>2690</v>
      </c>
      <c r="X764" s="55" t="s">
        <v>1899</v>
      </c>
      <c r="Y764" s="157" t="s">
        <v>1919</v>
      </c>
      <c r="Z764" s="57" t="s">
        <v>1746</v>
      </c>
      <c r="AA764" s="55" t="s">
        <v>6966</v>
      </c>
      <c r="AB764" s="55">
        <v>72</v>
      </c>
      <c r="AC764" s="55" t="s">
        <v>2015</v>
      </c>
      <c r="AD764" s="89" t="s">
        <v>2611</v>
      </c>
      <c r="AE764" s="243">
        <v>17087.099999999999</v>
      </c>
      <c r="AF764" s="157" t="s">
        <v>3901</v>
      </c>
      <c r="AG764" s="89" t="s">
        <v>7225</v>
      </c>
      <c r="AH764" s="58" t="s">
        <v>7226</v>
      </c>
      <c r="AI764" s="58" t="s">
        <v>7227</v>
      </c>
      <c r="AJ764" s="59" t="s">
        <v>1178</v>
      </c>
      <c r="AK764" s="56">
        <v>25.963176944444445</v>
      </c>
      <c r="AL764" s="56">
        <v>-81.746525277777778</v>
      </c>
      <c r="AM764" s="60">
        <v>-3.7481000004699183</v>
      </c>
      <c r="AN764" s="60">
        <v>-8.1078506165709374</v>
      </c>
      <c r="AO764" s="60">
        <v>8.9322726802394659</v>
      </c>
    </row>
    <row r="765" spans="1:41" s="290" customFormat="1" x14ac:dyDescent="0.2">
      <c r="A765" s="45" t="s">
        <v>893</v>
      </c>
      <c r="B765" s="42" t="s">
        <v>1895</v>
      </c>
      <c r="C765" s="46"/>
      <c r="D765" s="35" t="s">
        <v>2420</v>
      </c>
      <c r="E765" s="34">
        <v>43472</v>
      </c>
      <c r="F765" s="351" t="s">
        <v>483</v>
      </c>
      <c r="G765" s="351" t="s">
        <v>487</v>
      </c>
      <c r="H765" s="344">
        <v>25.968333333333334</v>
      </c>
      <c r="I765" s="344">
        <v>-81.74166666666666</v>
      </c>
      <c r="J765" s="56" t="s">
        <v>7228</v>
      </c>
      <c r="K765" s="56" t="s">
        <v>7229</v>
      </c>
      <c r="L765" s="51" t="s">
        <v>2426</v>
      </c>
      <c r="M765" s="117"/>
      <c r="N765" s="35" t="s">
        <v>448</v>
      </c>
      <c r="O765" s="203"/>
      <c r="P765" s="216">
        <v>0</v>
      </c>
      <c r="Q765" s="443" t="s">
        <v>3294</v>
      </c>
      <c r="R765" s="47"/>
      <c r="S765" s="36" t="s">
        <v>473</v>
      </c>
      <c r="T765" s="35"/>
      <c r="U765" s="34"/>
      <c r="V765" s="82">
        <v>0</v>
      </c>
      <c r="W765" s="55" t="s">
        <v>2691</v>
      </c>
      <c r="X765" s="55" t="s">
        <v>1899</v>
      </c>
      <c r="Y765" s="157" t="s">
        <v>448</v>
      </c>
      <c r="Z765" s="57" t="s">
        <v>3905</v>
      </c>
      <c r="AA765" s="55" t="s">
        <v>3906</v>
      </c>
      <c r="AB765" s="55">
        <v>73</v>
      </c>
      <c r="AC765" s="55" t="s">
        <v>2015</v>
      </c>
      <c r="AD765" s="89" t="s">
        <v>2610</v>
      </c>
      <c r="AE765" s="243">
        <v>16987</v>
      </c>
      <c r="AF765" s="157" t="s">
        <v>3901</v>
      </c>
      <c r="AG765" s="89" t="s">
        <v>7231</v>
      </c>
      <c r="AH765" s="58" t="s">
        <v>483</v>
      </c>
      <c r="AI765" s="58" t="s">
        <v>487</v>
      </c>
      <c r="AJ765" s="59" t="s">
        <v>1201</v>
      </c>
      <c r="AK765" s="56">
        <v>25.968333333333334</v>
      </c>
      <c r="AL765" s="56">
        <v>-81.74166666666666</v>
      </c>
      <c r="AM765" s="60">
        <v>0</v>
      </c>
      <c r="AN765" s="60">
        <v>0</v>
      </c>
      <c r="AO765" s="60" t="s">
        <v>3905</v>
      </c>
    </row>
    <row r="766" spans="1:41" s="290" customFormat="1" ht="51" x14ac:dyDescent="0.2">
      <c r="A766" s="45" t="s">
        <v>893</v>
      </c>
      <c r="B766" s="42" t="s">
        <v>1895</v>
      </c>
      <c r="C766" s="46"/>
      <c r="D766" s="35" t="s">
        <v>2420</v>
      </c>
      <c r="E766" s="34">
        <v>43841</v>
      </c>
      <c r="F766" s="351" t="s">
        <v>483</v>
      </c>
      <c r="G766" s="351" t="s">
        <v>487</v>
      </c>
      <c r="H766" s="344">
        <v>25.968333333333334</v>
      </c>
      <c r="I766" s="344">
        <v>-81.74166666666666</v>
      </c>
      <c r="J766" s="56" t="s">
        <v>7228</v>
      </c>
      <c r="K766" s="56" t="s">
        <v>7229</v>
      </c>
      <c r="L766" s="51" t="s">
        <v>5006</v>
      </c>
      <c r="M766" s="117"/>
      <c r="N766" s="35" t="s">
        <v>448</v>
      </c>
      <c r="O766" s="203"/>
      <c r="P766" s="216">
        <v>0</v>
      </c>
      <c r="Q766" s="443" t="s">
        <v>3294</v>
      </c>
      <c r="R766" s="47"/>
      <c r="S766" s="36" t="s">
        <v>473</v>
      </c>
      <c r="T766" s="35"/>
      <c r="U766" s="34"/>
      <c r="V766" s="82">
        <v>0</v>
      </c>
      <c r="W766" s="55" t="s">
        <v>2691</v>
      </c>
      <c r="X766" s="55" t="s">
        <v>1899</v>
      </c>
      <c r="Y766" s="157" t="s">
        <v>448</v>
      </c>
      <c r="Z766" s="57" t="s">
        <v>3905</v>
      </c>
      <c r="AA766" s="55" t="s">
        <v>3906</v>
      </c>
      <c r="AB766" s="55">
        <v>73</v>
      </c>
      <c r="AC766" s="55" t="s">
        <v>2015</v>
      </c>
      <c r="AD766" s="89" t="s">
        <v>2610</v>
      </c>
      <c r="AE766" s="243">
        <v>16987</v>
      </c>
      <c r="AF766" s="157" t="s">
        <v>3901</v>
      </c>
      <c r="AG766" s="89" t="s">
        <v>7231</v>
      </c>
      <c r="AH766" s="58" t="s">
        <v>483</v>
      </c>
      <c r="AI766" s="58" t="s">
        <v>487</v>
      </c>
      <c r="AJ766" s="59" t="s">
        <v>1201</v>
      </c>
      <c r="AK766" s="56">
        <v>25.968333333333334</v>
      </c>
      <c r="AL766" s="56">
        <v>-81.74166666666666</v>
      </c>
      <c r="AM766" s="60">
        <v>0</v>
      </c>
      <c r="AN766" s="60">
        <v>0</v>
      </c>
      <c r="AO766" s="60" t="s">
        <v>3905</v>
      </c>
    </row>
    <row r="767" spans="1:41" s="290" customFormat="1" ht="51" x14ac:dyDescent="0.2">
      <c r="A767" s="45" t="s">
        <v>893</v>
      </c>
      <c r="B767" s="42" t="s">
        <v>1895</v>
      </c>
      <c r="C767" s="46"/>
      <c r="D767" s="35" t="s">
        <v>2844</v>
      </c>
      <c r="E767" s="34">
        <v>44256</v>
      </c>
      <c r="F767" s="351" t="s">
        <v>483</v>
      </c>
      <c r="G767" s="351" t="s">
        <v>487</v>
      </c>
      <c r="H767" s="344">
        <v>25.968333333333334</v>
      </c>
      <c r="I767" s="344">
        <v>-81.74166666666666</v>
      </c>
      <c r="J767" s="56" t="s">
        <v>7228</v>
      </c>
      <c r="K767" s="56" t="s">
        <v>7229</v>
      </c>
      <c r="L767" s="51" t="s">
        <v>5006</v>
      </c>
      <c r="M767" s="117"/>
      <c r="N767" s="35" t="s">
        <v>448</v>
      </c>
      <c r="O767" s="203"/>
      <c r="P767" s="216">
        <v>0</v>
      </c>
      <c r="Q767" s="443" t="s">
        <v>3294</v>
      </c>
      <c r="R767" s="47"/>
      <c r="S767" s="36" t="s">
        <v>473</v>
      </c>
      <c r="T767" s="35"/>
      <c r="U767" s="34"/>
      <c r="V767" s="82">
        <v>0</v>
      </c>
      <c r="W767" s="55" t="s">
        <v>2691</v>
      </c>
      <c r="X767" s="55" t="s">
        <v>1899</v>
      </c>
      <c r="Y767" s="157" t="s">
        <v>448</v>
      </c>
      <c r="Z767" s="57" t="s">
        <v>3905</v>
      </c>
      <c r="AA767" s="55" t="s">
        <v>3906</v>
      </c>
      <c r="AB767" s="55">
        <v>73</v>
      </c>
      <c r="AC767" s="55" t="s">
        <v>2015</v>
      </c>
      <c r="AD767" s="89" t="s">
        <v>2610</v>
      </c>
      <c r="AE767" s="243">
        <v>16987</v>
      </c>
      <c r="AF767" s="157" t="s">
        <v>3901</v>
      </c>
      <c r="AG767" s="89" t="s">
        <v>7231</v>
      </c>
      <c r="AH767" s="58" t="s">
        <v>483</v>
      </c>
      <c r="AI767" s="58" t="s">
        <v>487</v>
      </c>
      <c r="AJ767" s="59" t="s">
        <v>1201</v>
      </c>
      <c r="AK767" s="56">
        <v>25.968333333333334</v>
      </c>
      <c r="AL767" s="56">
        <v>-81.74166666666666</v>
      </c>
      <c r="AM767" s="60">
        <v>0</v>
      </c>
      <c r="AN767" s="60">
        <v>0</v>
      </c>
      <c r="AO767" s="60" t="s">
        <v>3905</v>
      </c>
    </row>
    <row r="768" spans="1:41" s="290" customFormat="1" x14ac:dyDescent="0.2">
      <c r="A768" s="45" t="s">
        <v>893</v>
      </c>
      <c r="B768" s="42" t="s">
        <v>1895</v>
      </c>
      <c r="C768" s="46"/>
      <c r="D768" s="35" t="s">
        <v>2420</v>
      </c>
      <c r="E768" s="34">
        <v>44609</v>
      </c>
      <c r="F768" s="351" t="s">
        <v>483</v>
      </c>
      <c r="G768" s="351" t="s">
        <v>487</v>
      </c>
      <c r="H768" s="344">
        <v>25.968333333333334</v>
      </c>
      <c r="I768" s="344">
        <v>-81.74166666666666</v>
      </c>
      <c r="J768" s="56" t="s">
        <v>7228</v>
      </c>
      <c r="K768" s="56" t="s">
        <v>7229</v>
      </c>
      <c r="L768" s="51" t="s">
        <v>4231</v>
      </c>
      <c r="M768" s="117"/>
      <c r="N768" s="35" t="s">
        <v>448</v>
      </c>
      <c r="O768" s="203"/>
      <c r="P768" s="216">
        <v>0</v>
      </c>
      <c r="Q768" s="443" t="s">
        <v>3294</v>
      </c>
      <c r="R768" s="47"/>
      <c r="S768" s="36" t="s">
        <v>473</v>
      </c>
      <c r="T768" s="35"/>
      <c r="U768" s="34"/>
      <c r="V768" s="82">
        <v>0</v>
      </c>
      <c r="W768" s="55" t="s">
        <v>2691</v>
      </c>
      <c r="X768" s="55" t="s">
        <v>1899</v>
      </c>
      <c r="Y768" s="157" t="s">
        <v>448</v>
      </c>
      <c r="Z768" s="57" t="s">
        <v>3905</v>
      </c>
      <c r="AA768" s="55" t="s">
        <v>3906</v>
      </c>
      <c r="AB768" s="55">
        <v>73</v>
      </c>
      <c r="AC768" s="55" t="s">
        <v>2015</v>
      </c>
      <c r="AD768" s="89" t="s">
        <v>2610</v>
      </c>
      <c r="AE768" s="243">
        <v>16987</v>
      </c>
      <c r="AF768" s="157" t="s">
        <v>3901</v>
      </c>
      <c r="AG768" s="89" t="s">
        <v>7231</v>
      </c>
      <c r="AH768" s="58" t="s">
        <v>483</v>
      </c>
      <c r="AI768" s="58" t="s">
        <v>487</v>
      </c>
      <c r="AJ768" s="59" t="s">
        <v>1201</v>
      </c>
      <c r="AK768" s="56">
        <v>25.968333333333334</v>
      </c>
      <c r="AL768" s="56">
        <v>-81.74166666666666</v>
      </c>
      <c r="AM768" s="60">
        <v>0</v>
      </c>
      <c r="AN768" s="60">
        <v>0</v>
      </c>
      <c r="AO768" s="60" t="s">
        <v>3905</v>
      </c>
    </row>
    <row r="769" spans="1:41" s="290" customFormat="1" x14ac:dyDescent="0.2">
      <c r="A769" s="45" t="s">
        <v>893</v>
      </c>
      <c r="B769" s="42" t="s">
        <v>1895</v>
      </c>
      <c r="C769" s="46"/>
      <c r="D769" s="35" t="s">
        <v>2420</v>
      </c>
      <c r="E769" s="34">
        <v>44990</v>
      </c>
      <c r="F769" s="351" t="s">
        <v>483</v>
      </c>
      <c r="G769" s="351" t="s">
        <v>487</v>
      </c>
      <c r="H769" s="344">
        <v>25.968333333333334</v>
      </c>
      <c r="I769" s="344">
        <v>-81.74166666666666</v>
      </c>
      <c r="J769" s="56" t="s">
        <v>7228</v>
      </c>
      <c r="K769" s="56" t="s">
        <v>7229</v>
      </c>
      <c r="L769" s="49" t="s">
        <v>5497</v>
      </c>
      <c r="M769" s="117"/>
      <c r="N769" s="35" t="s">
        <v>448</v>
      </c>
      <c r="O769" s="240" t="s">
        <v>5804</v>
      </c>
      <c r="P769" s="216">
        <v>0</v>
      </c>
      <c r="Q769" s="443" t="s">
        <v>3294</v>
      </c>
      <c r="R769" s="47"/>
      <c r="S769" s="36" t="s">
        <v>473</v>
      </c>
      <c r="T769" s="35"/>
      <c r="U769" s="34"/>
      <c r="V769" s="82">
        <v>0</v>
      </c>
      <c r="W769" s="55" t="s">
        <v>2691</v>
      </c>
      <c r="X769" s="55" t="s">
        <v>1899</v>
      </c>
      <c r="Y769" s="157" t="s">
        <v>448</v>
      </c>
      <c r="Z769" s="57" t="s">
        <v>3905</v>
      </c>
      <c r="AA769" s="55" t="s">
        <v>3906</v>
      </c>
      <c r="AB769" s="55">
        <v>73</v>
      </c>
      <c r="AC769" s="55" t="s">
        <v>2015</v>
      </c>
      <c r="AD769" s="89" t="s">
        <v>2610</v>
      </c>
      <c r="AE769" s="243">
        <v>16987</v>
      </c>
      <c r="AF769" s="157" t="s">
        <v>3901</v>
      </c>
      <c r="AG769" s="89" t="s">
        <v>7231</v>
      </c>
      <c r="AH769" s="58" t="s">
        <v>483</v>
      </c>
      <c r="AI769" s="58" t="s">
        <v>487</v>
      </c>
      <c r="AJ769" s="59" t="s">
        <v>1201</v>
      </c>
      <c r="AK769" s="56">
        <v>25.968333333333334</v>
      </c>
      <c r="AL769" s="56">
        <v>-81.74166666666666</v>
      </c>
      <c r="AM769" s="60">
        <v>0</v>
      </c>
      <c r="AN769" s="60">
        <v>0</v>
      </c>
      <c r="AO769" s="60" t="s">
        <v>3905</v>
      </c>
    </row>
    <row r="770" spans="1:41" s="290" customFormat="1" x14ac:dyDescent="0.2">
      <c r="A770" s="45" t="s">
        <v>893</v>
      </c>
      <c r="B770" s="42" t="s">
        <v>1895</v>
      </c>
      <c r="C770" s="46"/>
      <c r="D770" s="35" t="s">
        <v>2420</v>
      </c>
      <c r="E770" s="34">
        <v>45332</v>
      </c>
      <c r="F770" s="351" t="s">
        <v>483</v>
      </c>
      <c r="G770" s="351" t="s">
        <v>487</v>
      </c>
      <c r="H770" s="344">
        <v>25.968333333333334</v>
      </c>
      <c r="I770" s="344">
        <v>-81.74166666666666</v>
      </c>
      <c r="J770" s="56" t="s">
        <v>7228</v>
      </c>
      <c r="K770" s="56" t="s">
        <v>7229</v>
      </c>
      <c r="L770" s="49" t="s">
        <v>5497</v>
      </c>
      <c r="M770" s="117"/>
      <c r="N770" s="35" t="s">
        <v>448</v>
      </c>
      <c r="O770" s="240" t="s">
        <v>5606</v>
      </c>
      <c r="P770" s="216">
        <v>0</v>
      </c>
      <c r="Q770" s="443" t="s">
        <v>3294</v>
      </c>
      <c r="R770" s="47"/>
      <c r="S770" s="36" t="s">
        <v>473</v>
      </c>
      <c r="T770" s="35"/>
      <c r="U770" s="34"/>
      <c r="V770" s="82">
        <v>0</v>
      </c>
      <c r="W770" s="55" t="s">
        <v>2691</v>
      </c>
      <c r="X770" s="55" t="s">
        <v>1899</v>
      </c>
      <c r="Y770" s="157" t="s">
        <v>448</v>
      </c>
      <c r="Z770" s="57" t="s">
        <v>3905</v>
      </c>
      <c r="AA770" s="55" t="s">
        <v>3906</v>
      </c>
      <c r="AB770" s="55">
        <v>73</v>
      </c>
      <c r="AC770" s="55" t="s">
        <v>2015</v>
      </c>
      <c r="AD770" s="89" t="s">
        <v>2610</v>
      </c>
      <c r="AE770" s="243">
        <v>16987</v>
      </c>
      <c r="AF770" s="157" t="s">
        <v>3901</v>
      </c>
      <c r="AG770" s="89" t="s">
        <v>7231</v>
      </c>
      <c r="AH770" s="58" t="s">
        <v>483</v>
      </c>
      <c r="AI770" s="58" t="s">
        <v>487</v>
      </c>
      <c r="AJ770" s="59" t="s">
        <v>1201</v>
      </c>
      <c r="AK770" s="56">
        <v>25.968333333333334</v>
      </c>
      <c r="AL770" s="56">
        <v>-81.74166666666666</v>
      </c>
      <c r="AM770" s="60">
        <v>0</v>
      </c>
      <c r="AN770" s="60">
        <v>0</v>
      </c>
      <c r="AO770" s="60" t="s">
        <v>3905</v>
      </c>
    </row>
    <row r="771" spans="1:41" s="290" customFormat="1" x14ac:dyDescent="0.2">
      <c r="A771" s="45" t="s">
        <v>893</v>
      </c>
      <c r="B771" s="42" t="s">
        <v>1895</v>
      </c>
      <c r="C771" s="46"/>
      <c r="D771" s="35" t="s">
        <v>2420</v>
      </c>
      <c r="E771" s="34">
        <v>45730</v>
      </c>
      <c r="F771" s="351" t="s">
        <v>483</v>
      </c>
      <c r="G771" s="351" t="s">
        <v>487</v>
      </c>
      <c r="H771" s="344">
        <v>25.968333333333334</v>
      </c>
      <c r="I771" s="344">
        <v>-81.74166666666666</v>
      </c>
      <c r="J771" s="56" t="s">
        <v>7228</v>
      </c>
      <c r="K771" s="56" t="s">
        <v>7229</v>
      </c>
      <c r="L771" s="49" t="s">
        <v>5497</v>
      </c>
      <c r="M771" s="117"/>
      <c r="N771" s="35" t="s">
        <v>448</v>
      </c>
      <c r="O771" s="240" t="s">
        <v>6154</v>
      </c>
      <c r="P771" s="216">
        <v>0</v>
      </c>
      <c r="Q771" s="443" t="s">
        <v>3294</v>
      </c>
      <c r="R771" s="47"/>
      <c r="S771" s="36" t="s">
        <v>473</v>
      </c>
      <c r="T771" s="35"/>
      <c r="U771" s="34"/>
      <c r="V771" s="82">
        <v>0</v>
      </c>
      <c r="W771" s="55" t="s">
        <v>2691</v>
      </c>
      <c r="X771" s="55" t="s">
        <v>1899</v>
      </c>
      <c r="Y771" s="157" t="s">
        <v>448</v>
      </c>
      <c r="Z771" s="57" t="s">
        <v>3905</v>
      </c>
      <c r="AA771" s="55" t="s">
        <v>3906</v>
      </c>
      <c r="AB771" s="55">
        <v>73</v>
      </c>
      <c r="AC771" s="55" t="s">
        <v>2015</v>
      </c>
      <c r="AD771" s="89" t="s">
        <v>2610</v>
      </c>
      <c r="AE771" s="243">
        <v>16987</v>
      </c>
      <c r="AF771" s="157" t="s">
        <v>3901</v>
      </c>
      <c r="AG771" s="89" t="s">
        <v>7231</v>
      </c>
      <c r="AH771" s="58" t="s">
        <v>483</v>
      </c>
      <c r="AI771" s="58" t="s">
        <v>487</v>
      </c>
      <c r="AJ771" s="59" t="s">
        <v>1201</v>
      </c>
      <c r="AK771" s="56">
        <v>25.968333333333334</v>
      </c>
      <c r="AL771" s="56">
        <v>-81.74166666666666</v>
      </c>
      <c r="AM771" s="60">
        <v>0</v>
      </c>
      <c r="AN771" s="60">
        <v>0</v>
      </c>
      <c r="AO771" s="60" t="s">
        <v>3905</v>
      </c>
    </row>
    <row r="772" spans="1:41" s="290" customFormat="1" x14ac:dyDescent="0.2">
      <c r="A772" s="45" t="s">
        <v>893</v>
      </c>
      <c r="B772" s="42" t="s">
        <v>1895</v>
      </c>
      <c r="C772" s="46"/>
      <c r="D772" s="35" t="s">
        <v>2420</v>
      </c>
      <c r="E772" s="34">
        <v>45730</v>
      </c>
      <c r="F772" s="351" t="s">
        <v>483</v>
      </c>
      <c r="G772" s="351" t="s">
        <v>487</v>
      </c>
      <c r="H772" s="344">
        <v>25.968333333333334</v>
      </c>
      <c r="I772" s="344">
        <v>-81.74166666666666</v>
      </c>
      <c r="J772" s="56" t="s">
        <v>7228</v>
      </c>
      <c r="K772" s="56" t="s">
        <v>7229</v>
      </c>
      <c r="L772" s="49" t="s">
        <v>5497</v>
      </c>
      <c r="M772" s="117"/>
      <c r="N772" s="35" t="s">
        <v>448</v>
      </c>
      <c r="O772" s="240" t="s">
        <v>6154</v>
      </c>
      <c r="P772" s="216">
        <v>0</v>
      </c>
      <c r="Q772" s="443" t="s">
        <v>3294</v>
      </c>
      <c r="R772" s="47"/>
      <c r="S772" s="36" t="s">
        <v>473</v>
      </c>
      <c r="T772" s="35"/>
      <c r="U772" s="34"/>
      <c r="V772" s="82">
        <v>0</v>
      </c>
      <c r="W772" s="55" t="s">
        <v>2691</v>
      </c>
      <c r="X772" s="55" t="s">
        <v>1899</v>
      </c>
      <c r="Y772" s="157" t="s">
        <v>448</v>
      </c>
      <c r="Z772" s="57" t="s">
        <v>3905</v>
      </c>
      <c r="AA772" s="55" t="s">
        <v>3906</v>
      </c>
      <c r="AB772" s="55">
        <v>73</v>
      </c>
      <c r="AC772" s="55" t="s">
        <v>2015</v>
      </c>
      <c r="AD772" s="89" t="s">
        <v>2610</v>
      </c>
      <c r="AE772" s="243">
        <v>16987</v>
      </c>
      <c r="AF772" s="157" t="s">
        <v>3901</v>
      </c>
      <c r="AG772" s="89" t="s">
        <v>7231</v>
      </c>
      <c r="AH772" s="58" t="s">
        <v>483</v>
      </c>
      <c r="AI772" s="58" t="s">
        <v>487</v>
      </c>
      <c r="AJ772" s="59" t="s">
        <v>1201</v>
      </c>
      <c r="AK772" s="56">
        <v>25.968333333333334</v>
      </c>
      <c r="AL772" s="56">
        <v>-81.74166666666666</v>
      </c>
      <c r="AM772" s="60">
        <v>0</v>
      </c>
      <c r="AN772" s="60">
        <v>0</v>
      </c>
      <c r="AO772" s="60" t="s">
        <v>3905</v>
      </c>
    </row>
    <row r="773" spans="1:41" s="290" customFormat="1" x14ac:dyDescent="0.2">
      <c r="A773" s="45" t="s">
        <v>893</v>
      </c>
      <c r="B773" s="42" t="s">
        <v>1895</v>
      </c>
      <c r="C773" s="46" t="s">
        <v>473</v>
      </c>
      <c r="D773" s="35" t="s">
        <v>2420</v>
      </c>
      <c r="E773" s="34">
        <v>46108</v>
      </c>
      <c r="F773" s="351" t="s">
        <v>483</v>
      </c>
      <c r="G773" s="351" t="s">
        <v>487</v>
      </c>
      <c r="H773" s="344">
        <v>25.968333333333334</v>
      </c>
      <c r="I773" s="344">
        <v>-81.74166666666666</v>
      </c>
      <c r="J773" s="56" t="s">
        <v>7228</v>
      </c>
      <c r="K773" s="56" t="s">
        <v>7229</v>
      </c>
      <c r="L773" s="49" t="s">
        <v>5497</v>
      </c>
      <c r="M773" s="117"/>
      <c r="N773" s="35" t="s">
        <v>448</v>
      </c>
      <c r="O773" s="240" t="s">
        <v>8267</v>
      </c>
      <c r="P773" s="216" t="s">
        <v>6005</v>
      </c>
      <c r="Q773" s="443" t="s">
        <v>3294</v>
      </c>
      <c r="R773" s="47"/>
      <c r="S773" s="36" t="s">
        <v>473</v>
      </c>
      <c r="T773" s="35"/>
      <c r="U773" s="34"/>
      <c r="V773" s="82">
        <v>0</v>
      </c>
      <c r="W773" s="55" t="s">
        <v>2691</v>
      </c>
      <c r="X773" s="55" t="s">
        <v>1899</v>
      </c>
      <c r="Y773" s="157" t="s">
        <v>448</v>
      </c>
      <c r="Z773" s="57" t="s">
        <v>3905</v>
      </c>
      <c r="AA773" s="55" t="s">
        <v>3906</v>
      </c>
      <c r="AB773" s="55">
        <v>73</v>
      </c>
      <c r="AC773" s="55" t="s">
        <v>2015</v>
      </c>
      <c r="AD773" s="89" t="s">
        <v>2610</v>
      </c>
      <c r="AE773" s="243">
        <v>16987</v>
      </c>
      <c r="AF773" s="157" t="s">
        <v>3901</v>
      </c>
      <c r="AG773" s="89" t="s">
        <v>7231</v>
      </c>
      <c r="AH773" s="58" t="s">
        <v>483</v>
      </c>
      <c r="AI773" s="58" t="s">
        <v>487</v>
      </c>
      <c r="AJ773" s="59" t="s">
        <v>1201</v>
      </c>
      <c r="AK773" s="56">
        <v>25.968333333333334</v>
      </c>
      <c r="AL773" s="56">
        <v>-81.74166666666666</v>
      </c>
      <c r="AM773" s="60">
        <v>0</v>
      </c>
      <c r="AN773" s="60">
        <v>0</v>
      </c>
      <c r="AO773" s="60" t="s">
        <v>3905</v>
      </c>
    </row>
    <row r="774" spans="1:41" s="290" customFormat="1" x14ac:dyDescent="0.2">
      <c r="A774" s="45" t="s">
        <v>78</v>
      </c>
      <c r="B774" s="42" t="s">
        <v>1901</v>
      </c>
      <c r="C774" s="54"/>
      <c r="D774" s="35" t="s">
        <v>1119</v>
      </c>
      <c r="E774" s="34">
        <v>38869</v>
      </c>
      <c r="F774" s="347" t="s">
        <v>394</v>
      </c>
      <c r="G774" s="347" t="s">
        <v>1848</v>
      </c>
      <c r="H774" s="344">
        <v>25.968483333333332</v>
      </c>
      <c r="I774" s="344">
        <v>-81.742116666666661</v>
      </c>
      <c r="J774" s="56" t="s">
        <v>8663</v>
      </c>
      <c r="K774" s="56" t="s">
        <v>8824</v>
      </c>
      <c r="L774" s="49" t="s">
        <v>1755</v>
      </c>
      <c r="M774" s="120"/>
      <c r="N774" s="35" t="s">
        <v>364</v>
      </c>
      <c r="O774" s="203" t="s">
        <v>1969</v>
      </c>
      <c r="P774" s="216" t="s">
        <v>1969</v>
      </c>
      <c r="Q774" s="443">
        <v>0</v>
      </c>
      <c r="R774" s="47"/>
      <c r="S774" s="36">
        <v>0</v>
      </c>
      <c r="T774" s="35"/>
      <c r="U774" s="34"/>
      <c r="V774" s="82">
        <v>0</v>
      </c>
      <c r="W774" s="55" t="s">
        <v>2690</v>
      </c>
      <c r="X774" s="55" t="s">
        <v>1899</v>
      </c>
      <c r="Y774" s="157">
        <v>0</v>
      </c>
      <c r="Z774" s="57" t="s">
        <v>1746</v>
      </c>
      <c r="AA774" s="55" t="s">
        <v>6987</v>
      </c>
      <c r="AB774" s="55">
        <v>74</v>
      </c>
      <c r="AC774" s="55" t="s">
        <v>2015</v>
      </c>
      <c r="AD774" s="89" t="s">
        <v>2611</v>
      </c>
      <c r="AE774" s="243">
        <v>17087.2</v>
      </c>
      <c r="AF774" s="157">
        <v>0</v>
      </c>
      <c r="AG774" s="89" t="s">
        <v>7234</v>
      </c>
      <c r="AH774" s="58" t="s">
        <v>496</v>
      </c>
      <c r="AI774" s="58" t="s">
        <v>7235</v>
      </c>
      <c r="AJ774" s="59" t="s">
        <v>397</v>
      </c>
      <c r="AK774" s="56">
        <v>25.968483333333332</v>
      </c>
      <c r="AL774" s="56">
        <v>-81.742099999999994</v>
      </c>
      <c r="AM774" s="60">
        <v>0</v>
      </c>
      <c r="AN774" s="60">
        <v>-5.4659667081671923</v>
      </c>
      <c r="AO774" s="60">
        <v>5.4659667081671923</v>
      </c>
    </row>
    <row r="775" spans="1:41" s="290" customFormat="1" ht="25.5" x14ac:dyDescent="0.2">
      <c r="A775" s="45" t="s">
        <v>78</v>
      </c>
      <c r="B775" s="42" t="s">
        <v>1901</v>
      </c>
      <c r="C775" s="54"/>
      <c r="D775" s="35" t="s">
        <v>2420</v>
      </c>
      <c r="E775" s="34">
        <v>43472</v>
      </c>
      <c r="F775" s="347" t="s">
        <v>2418</v>
      </c>
      <c r="G775" s="347" t="s">
        <v>2419</v>
      </c>
      <c r="H775" s="344">
        <v>25.968783333333334</v>
      </c>
      <c r="I775" s="344">
        <v>-81.741833333333332</v>
      </c>
      <c r="J775" s="56" t="s">
        <v>7232</v>
      </c>
      <c r="K775" s="56" t="s">
        <v>7233</v>
      </c>
      <c r="L775" s="49" t="s">
        <v>2421</v>
      </c>
      <c r="M775" s="117" t="s">
        <v>2833</v>
      </c>
      <c r="N775" s="35" t="s">
        <v>364</v>
      </c>
      <c r="O775" s="203"/>
      <c r="P775" s="216">
        <v>0</v>
      </c>
      <c r="Q775" s="443">
        <v>0</v>
      </c>
      <c r="R775" s="47"/>
      <c r="S775" s="36">
        <v>0</v>
      </c>
      <c r="T775" s="35"/>
      <c r="U775" s="34"/>
      <c r="V775" s="82">
        <v>0</v>
      </c>
      <c r="W775" s="55" t="s">
        <v>2690</v>
      </c>
      <c r="X775" s="55" t="s">
        <v>1899</v>
      </c>
      <c r="Y775" s="157">
        <v>0</v>
      </c>
      <c r="Z775" s="57" t="s">
        <v>1746</v>
      </c>
      <c r="AA775" s="55" t="s">
        <v>6987</v>
      </c>
      <c r="AB775" s="55">
        <v>74</v>
      </c>
      <c r="AC775" s="55" t="s">
        <v>2015</v>
      </c>
      <c r="AD775" s="89" t="s">
        <v>2611</v>
      </c>
      <c r="AE775" s="243">
        <v>17087.2</v>
      </c>
      <c r="AF775" s="157">
        <v>0</v>
      </c>
      <c r="AG775" s="89" t="s">
        <v>7234</v>
      </c>
      <c r="AH775" s="58" t="s">
        <v>496</v>
      </c>
      <c r="AI775" s="58" t="s">
        <v>7235</v>
      </c>
      <c r="AJ775" s="59" t="s">
        <v>397</v>
      </c>
      <c r="AK775" s="56">
        <v>25.968483333333332</v>
      </c>
      <c r="AL775" s="56">
        <v>-81.742099999999994</v>
      </c>
      <c r="AM775" s="60">
        <v>109.40400000104063</v>
      </c>
      <c r="AN775" s="60">
        <v>87.455467326014514</v>
      </c>
      <c r="AO775" s="60">
        <v>140.06317853539983</v>
      </c>
    </row>
    <row r="776" spans="1:41" s="290" customFormat="1" ht="25.5" x14ac:dyDescent="0.2">
      <c r="A776" s="45" t="s">
        <v>78</v>
      </c>
      <c r="B776" s="42" t="s">
        <v>1901</v>
      </c>
      <c r="C776" s="54"/>
      <c r="D776" s="35" t="s">
        <v>2420</v>
      </c>
      <c r="E776" s="34">
        <v>43841</v>
      </c>
      <c r="F776" s="347" t="s">
        <v>2418</v>
      </c>
      <c r="G776" s="347" t="s">
        <v>2419</v>
      </c>
      <c r="H776" s="344">
        <v>25.968783333333334</v>
      </c>
      <c r="I776" s="344">
        <v>-81.741833333333332</v>
      </c>
      <c r="J776" s="56" t="s">
        <v>7232</v>
      </c>
      <c r="K776" s="56" t="s">
        <v>7233</v>
      </c>
      <c r="L776" s="49" t="s">
        <v>3199</v>
      </c>
      <c r="M776" s="117" t="s">
        <v>2833</v>
      </c>
      <c r="N776" s="35" t="s">
        <v>364</v>
      </c>
      <c r="O776" s="203" t="s">
        <v>1969</v>
      </c>
      <c r="P776" s="216" t="s">
        <v>1969</v>
      </c>
      <c r="Q776" s="443">
        <v>0</v>
      </c>
      <c r="R776" s="47"/>
      <c r="S776" s="36">
        <v>0</v>
      </c>
      <c r="T776" s="35"/>
      <c r="U776" s="34"/>
      <c r="V776" s="82">
        <v>0</v>
      </c>
      <c r="W776" s="55" t="s">
        <v>2690</v>
      </c>
      <c r="X776" s="55" t="s">
        <v>1899</v>
      </c>
      <c r="Y776" s="157">
        <v>0</v>
      </c>
      <c r="Z776" s="57" t="s">
        <v>1746</v>
      </c>
      <c r="AA776" s="55" t="s">
        <v>6987</v>
      </c>
      <c r="AB776" s="55">
        <v>74</v>
      </c>
      <c r="AC776" s="55" t="s">
        <v>2015</v>
      </c>
      <c r="AD776" s="89" t="s">
        <v>2611</v>
      </c>
      <c r="AE776" s="243">
        <v>17087.2</v>
      </c>
      <c r="AF776" s="157">
        <v>0</v>
      </c>
      <c r="AG776" s="89" t="s">
        <v>7234</v>
      </c>
      <c r="AH776" s="58" t="s">
        <v>496</v>
      </c>
      <c r="AI776" s="58" t="s">
        <v>7235</v>
      </c>
      <c r="AJ776" s="59" t="s">
        <v>397</v>
      </c>
      <c r="AK776" s="56">
        <v>25.968483333333332</v>
      </c>
      <c r="AL776" s="56">
        <v>-81.742099999999994</v>
      </c>
      <c r="AM776" s="60">
        <v>109.40400000104063</v>
      </c>
      <c r="AN776" s="60">
        <v>87.455467326014514</v>
      </c>
      <c r="AO776" s="60">
        <v>140.06317853539983</v>
      </c>
    </row>
    <row r="777" spans="1:41" s="290" customFormat="1" ht="25.5" x14ac:dyDescent="0.2">
      <c r="A777" s="45" t="s">
        <v>78</v>
      </c>
      <c r="B777" s="42" t="s">
        <v>1901</v>
      </c>
      <c r="C777" s="54"/>
      <c r="D777" s="35" t="s">
        <v>2844</v>
      </c>
      <c r="E777" s="34">
        <v>44256</v>
      </c>
      <c r="F777" s="347" t="s">
        <v>2418</v>
      </c>
      <c r="G777" s="347" t="s">
        <v>2419</v>
      </c>
      <c r="H777" s="344">
        <v>25.968783333333334</v>
      </c>
      <c r="I777" s="344">
        <v>-81.741833333333332</v>
      </c>
      <c r="J777" s="56" t="s">
        <v>7232</v>
      </c>
      <c r="K777" s="56" t="s">
        <v>7233</v>
      </c>
      <c r="L777" s="49" t="s">
        <v>3199</v>
      </c>
      <c r="M777" s="117" t="s">
        <v>2833</v>
      </c>
      <c r="N777" s="35" t="s">
        <v>364</v>
      </c>
      <c r="O777" s="240" t="s">
        <v>3550</v>
      </c>
      <c r="P777" s="216">
        <v>0</v>
      </c>
      <c r="Q777" s="443">
        <v>0</v>
      </c>
      <c r="R777" s="47"/>
      <c r="S777" s="36">
        <v>0</v>
      </c>
      <c r="T777" s="35"/>
      <c r="U777" s="34"/>
      <c r="V777" s="82">
        <v>0</v>
      </c>
      <c r="W777" s="55" t="s">
        <v>2690</v>
      </c>
      <c r="X777" s="55" t="s">
        <v>1899</v>
      </c>
      <c r="Y777" s="157">
        <v>0</v>
      </c>
      <c r="Z777" s="57" t="s">
        <v>1746</v>
      </c>
      <c r="AA777" s="55" t="s">
        <v>6987</v>
      </c>
      <c r="AB777" s="55">
        <v>74</v>
      </c>
      <c r="AC777" s="55" t="s">
        <v>2015</v>
      </c>
      <c r="AD777" s="89" t="s">
        <v>2611</v>
      </c>
      <c r="AE777" s="243">
        <v>17087.2</v>
      </c>
      <c r="AF777" s="157">
        <v>0</v>
      </c>
      <c r="AG777" s="89" t="s">
        <v>7234</v>
      </c>
      <c r="AH777" s="58" t="s">
        <v>496</v>
      </c>
      <c r="AI777" s="58" t="s">
        <v>7235</v>
      </c>
      <c r="AJ777" s="59" t="s">
        <v>397</v>
      </c>
      <c r="AK777" s="56">
        <v>25.968483333333332</v>
      </c>
      <c r="AL777" s="56">
        <v>-81.742099999999994</v>
      </c>
      <c r="AM777" s="60">
        <v>109.40400000104063</v>
      </c>
      <c r="AN777" s="60">
        <v>87.455467326014514</v>
      </c>
      <c r="AO777" s="60">
        <v>140.06317853539983</v>
      </c>
    </row>
    <row r="778" spans="1:41" s="290" customFormat="1" ht="25.5" x14ac:dyDescent="0.2">
      <c r="A778" s="45" t="s">
        <v>78</v>
      </c>
      <c r="B778" s="42" t="s">
        <v>1901</v>
      </c>
      <c r="C778" s="54"/>
      <c r="D778" s="35" t="s">
        <v>2420</v>
      </c>
      <c r="E778" s="34">
        <v>44610</v>
      </c>
      <c r="F778" s="347" t="s">
        <v>2418</v>
      </c>
      <c r="G778" s="347" t="s">
        <v>2419</v>
      </c>
      <c r="H778" s="344">
        <v>25.968783333333334</v>
      </c>
      <c r="I778" s="344">
        <v>-81.741833333333332</v>
      </c>
      <c r="J778" s="56" t="s">
        <v>7232</v>
      </c>
      <c r="K778" s="56" t="s">
        <v>7233</v>
      </c>
      <c r="L778" s="49" t="s">
        <v>3199</v>
      </c>
      <c r="M778" s="117" t="s">
        <v>2833</v>
      </c>
      <c r="N778" s="35" t="s">
        <v>364</v>
      </c>
      <c r="O778" s="240" t="s">
        <v>4226</v>
      </c>
      <c r="P778" s="216">
        <v>0</v>
      </c>
      <c r="Q778" s="443">
        <v>0</v>
      </c>
      <c r="R778" s="47"/>
      <c r="S778" s="36">
        <v>0</v>
      </c>
      <c r="T778" s="35"/>
      <c r="U778" s="34"/>
      <c r="V778" s="82">
        <v>0</v>
      </c>
      <c r="W778" s="55" t="s">
        <v>2690</v>
      </c>
      <c r="X778" s="55" t="s">
        <v>1899</v>
      </c>
      <c r="Y778" s="157">
        <v>0</v>
      </c>
      <c r="Z778" s="57" t="s">
        <v>1746</v>
      </c>
      <c r="AA778" s="55" t="s">
        <v>6987</v>
      </c>
      <c r="AB778" s="55">
        <v>74</v>
      </c>
      <c r="AC778" s="55" t="s">
        <v>2015</v>
      </c>
      <c r="AD778" s="89" t="s">
        <v>2611</v>
      </c>
      <c r="AE778" s="243">
        <v>17087.2</v>
      </c>
      <c r="AF778" s="157">
        <v>0</v>
      </c>
      <c r="AG778" s="89" t="s">
        <v>7234</v>
      </c>
      <c r="AH778" s="58" t="s">
        <v>496</v>
      </c>
      <c r="AI778" s="58" t="s">
        <v>7235</v>
      </c>
      <c r="AJ778" s="59" t="s">
        <v>397</v>
      </c>
      <c r="AK778" s="56">
        <v>25.968483333333332</v>
      </c>
      <c r="AL778" s="56">
        <v>-81.742099999999994</v>
      </c>
      <c r="AM778" s="60">
        <v>109.40400000104063</v>
      </c>
      <c r="AN778" s="60">
        <v>87.455467326014514</v>
      </c>
      <c r="AO778" s="60">
        <v>140.06317853539983</v>
      </c>
    </row>
    <row r="779" spans="1:41" s="290" customFormat="1" ht="25.5" x14ac:dyDescent="0.2">
      <c r="A779" s="45" t="s">
        <v>78</v>
      </c>
      <c r="B779" s="42" t="s">
        <v>1901</v>
      </c>
      <c r="C779" s="54"/>
      <c r="D779" s="35" t="s">
        <v>2420</v>
      </c>
      <c r="E779" s="34">
        <v>44990</v>
      </c>
      <c r="F779" s="347" t="s">
        <v>2418</v>
      </c>
      <c r="G779" s="347" t="s">
        <v>2419</v>
      </c>
      <c r="H779" s="344">
        <v>25.968783333333334</v>
      </c>
      <c r="I779" s="344">
        <v>-81.741833333333332</v>
      </c>
      <c r="J779" s="56" t="s">
        <v>7232</v>
      </c>
      <c r="K779" s="56" t="s">
        <v>7233</v>
      </c>
      <c r="L779" s="49" t="s">
        <v>5002</v>
      </c>
      <c r="M779" s="117" t="s">
        <v>2833</v>
      </c>
      <c r="N779" s="35" t="s">
        <v>427</v>
      </c>
      <c r="O779" s="240" t="s">
        <v>5312</v>
      </c>
      <c r="P779" s="216" t="s">
        <v>5003</v>
      </c>
      <c r="Q779" s="443">
        <v>0</v>
      </c>
      <c r="R779" s="47"/>
      <c r="S779" s="36">
        <v>0</v>
      </c>
      <c r="T779" s="35" t="s">
        <v>3310</v>
      </c>
      <c r="U779" s="34"/>
      <c r="V779" s="82" t="s">
        <v>1969</v>
      </c>
      <c r="W779" s="55" t="s">
        <v>2690</v>
      </c>
      <c r="X779" s="55" t="s">
        <v>1899</v>
      </c>
      <c r="Y779" s="157" t="s">
        <v>427</v>
      </c>
      <c r="Z779" s="57" t="s">
        <v>1746</v>
      </c>
      <c r="AA779" s="55" t="s">
        <v>7125</v>
      </c>
      <c r="AB779" s="55">
        <v>74</v>
      </c>
      <c r="AC779" s="55" t="s">
        <v>2015</v>
      </c>
      <c r="AD779" s="89" t="s">
        <v>2611</v>
      </c>
      <c r="AE779" s="243">
        <v>17087.2</v>
      </c>
      <c r="AF779" s="157">
        <v>0</v>
      </c>
      <c r="AG779" s="89" t="s">
        <v>7234</v>
      </c>
      <c r="AH779" s="58" t="s">
        <v>496</v>
      </c>
      <c r="AI779" s="58" t="s">
        <v>7235</v>
      </c>
      <c r="AJ779" s="59" t="s">
        <v>397</v>
      </c>
      <c r="AK779" s="56">
        <v>25.968483333333332</v>
      </c>
      <c r="AL779" s="56">
        <v>-81.742099999999994</v>
      </c>
      <c r="AM779" s="60">
        <v>109.40400000104063</v>
      </c>
      <c r="AN779" s="60">
        <v>87.455467326014514</v>
      </c>
      <c r="AO779" s="60">
        <v>140.06317853539983</v>
      </c>
    </row>
    <row r="780" spans="1:41" s="290" customFormat="1" ht="25.5" x14ac:dyDescent="0.2">
      <c r="A780" s="45" t="s">
        <v>78</v>
      </c>
      <c r="B780" s="42" t="s">
        <v>1901</v>
      </c>
      <c r="C780" s="54"/>
      <c r="D780" s="35" t="s">
        <v>2420</v>
      </c>
      <c r="E780" s="34">
        <v>45332</v>
      </c>
      <c r="F780" s="347" t="s">
        <v>2418</v>
      </c>
      <c r="G780" s="347" t="s">
        <v>2419</v>
      </c>
      <c r="H780" s="344">
        <v>25.968783333333334</v>
      </c>
      <c r="I780" s="344">
        <v>-81.741833333333332</v>
      </c>
      <c r="J780" s="56" t="s">
        <v>7232</v>
      </c>
      <c r="K780" s="56" t="s">
        <v>7233</v>
      </c>
      <c r="L780" s="49" t="s">
        <v>5002</v>
      </c>
      <c r="M780" s="117" t="s">
        <v>2833</v>
      </c>
      <c r="N780" s="35" t="s">
        <v>427</v>
      </c>
      <c r="O780" s="240" t="s">
        <v>5606</v>
      </c>
      <c r="P780" s="216" t="s">
        <v>5607</v>
      </c>
      <c r="Q780" s="443">
        <v>0</v>
      </c>
      <c r="R780" s="47"/>
      <c r="S780" s="36">
        <v>0</v>
      </c>
      <c r="T780" s="35"/>
      <c r="U780" s="34"/>
      <c r="V780" s="82" t="s">
        <v>1969</v>
      </c>
      <c r="W780" s="55" t="s">
        <v>2690</v>
      </c>
      <c r="X780" s="55" t="s">
        <v>1899</v>
      </c>
      <c r="Y780" s="157" t="s">
        <v>427</v>
      </c>
      <c r="Z780" s="57" t="s">
        <v>1746</v>
      </c>
      <c r="AA780" s="55" t="s">
        <v>7125</v>
      </c>
      <c r="AB780" s="55">
        <v>74</v>
      </c>
      <c r="AC780" s="55" t="s">
        <v>2015</v>
      </c>
      <c r="AD780" s="89" t="s">
        <v>2611</v>
      </c>
      <c r="AE780" s="243">
        <v>17087.2</v>
      </c>
      <c r="AF780" s="157">
        <v>0</v>
      </c>
      <c r="AG780" s="89" t="s">
        <v>7234</v>
      </c>
      <c r="AH780" s="58" t="s">
        <v>496</v>
      </c>
      <c r="AI780" s="58" t="s">
        <v>7235</v>
      </c>
      <c r="AJ780" s="59" t="s">
        <v>397</v>
      </c>
      <c r="AK780" s="56">
        <v>25.968483333333332</v>
      </c>
      <c r="AL780" s="56">
        <v>-81.742099999999994</v>
      </c>
      <c r="AM780" s="60">
        <v>109.40400000104063</v>
      </c>
      <c r="AN780" s="60">
        <v>87.455467326014514</v>
      </c>
      <c r="AO780" s="60">
        <v>140.06317853539983</v>
      </c>
    </row>
    <row r="781" spans="1:41" s="290" customFormat="1" ht="25.5" x14ac:dyDescent="0.2">
      <c r="A781" s="45" t="s">
        <v>78</v>
      </c>
      <c r="B781" s="42" t="s">
        <v>1901</v>
      </c>
      <c r="C781" s="54"/>
      <c r="D781" s="35" t="s">
        <v>2420</v>
      </c>
      <c r="E781" s="34">
        <v>45732</v>
      </c>
      <c r="F781" s="347" t="s">
        <v>2418</v>
      </c>
      <c r="G781" s="347" t="s">
        <v>2419</v>
      </c>
      <c r="H781" s="344">
        <v>25.968783333333334</v>
      </c>
      <c r="I781" s="344">
        <v>-81.741833333333332</v>
      </c>
      <c r="J781" s="56" t="s">
        <v>7232</v>
      </c>
      <c r="K781" s="56" t="s">
        <v>7233</v>
      </c>
      <c r="L781" s="49" t="s">
        <v>6155</v>
      </c>
      <c r="M781" s="117" t="s">
        <v>2833</v>
      </c>
      <c r="N781" s="35" t="s">
        <v>427</v>
      </c>
      <c r="O781" s="240" t="s">
        <v>6156</v>
      </c>
      <c r="P781" s="216" t="s">
        <v>6157</v>
      </c>
      <c r="Q781" s="443">
        <v>0</v>
      </c>
      <c r="R781" s="47"/>
      <c r="S781" s="36">
        <v>0</v>
      </c>
      <c r="T781" s="35"/>
      <c r="U781" s="34">
        <v>44990</v>
      </c>
      <c r="V781" s="82" t="s">
        <v>1969</v>
      </c>
      <c r="W781" s="55" t="s">
        <v>2690</v>
      </c>
      <c r="X781" s="55" t="s">
        <v>1899</v>
      </c>
      <c r="Y781" s="157" t="s">
        <v>427</v>
      </c>
      <c r="Z781" s="57" t="s">
        <v>1746</v>
      </c>
      <c r="AA781" s="55" t="s">
        <v>7125</v>
      </c>
      <c r="AB781" s="55">
        <v>74</v>
      </c>
      <c r="AC781" s="55" t="s">
        <v>2015</v>
      </c>
      <c r="AD781" s="89" t="s">
        <v>2611</v>
      </c>
      <c r="AE781" s="243">
        <v>17087.2</v>
      </c>
      <c r="AF781" s="157">
        <v>0</v>
      </c>
      <c r="AG781" s="89" t="s">
        <v>7234</v>
      </c>
      <c r="AH781" s="58" t="s">
        <v>496</v>
      </c>
      <c r="AI781" s="58" t="s">
        <v>7235</v>
      </c>
      <c r="AJ781" s="59" t="s">
        <v>397</v>
      </c>
      <c r="AK781" s="56">
        <v>25.968483333333332</v>
      </c>
      <c r="AL781" s="56">
        <v>-81.742099999999994</v>
      </c>
      <c r="AM781" s="60">
        <v>109.40400000104063</v>
      </c>
      <c r="AN781" s="60">
        <v>87.455467326014514</v>
      </c>
      <c r="AO781" s="60">
        <v>140.06317853539983</v>
      </c>
    </row>
    <row r="782" spans="1:41" s="290" customFormat="1" ht="25.5" x14ac:dyDescent="0.2">
      <c r="A782" s="45" t="s">
        <v>78</v>
      </c>
      <c r="B782" s="42" t="s">
        <v>1901</v>
      </c>
      <c r="C782" s="54" t="s">
        <v>473</v>
      </c>
      <c r="D782" s="35" t="s">
        <v>2420</v>
      </c>
      <c r="E782" s="34">
        <v>46108</v>
      </c>
      <c r="F782" s="347" t="s">
        <v>2418</v>
      </c>
      <c r="G782" s="347" t="s">
        <v>2419</v>
      </c>
      <c r="H782" s="344">
        <v>25.968783333333334</v>
      </c>
      <c r="I782" s="344">
        <v>-81.741833333333332</v>
      </c>
      <c r="J782" s="56" t="s">
        <v>7232</v>
      </c>
      <c r="K782" s="56" t="s">
        <v>7233</v>
      </c>
      <c r="L782" s="49" t="s">
        <v>8442</v>
      </c>
      <c r="M782" s="117" t="s">
        <v>2833</v>
      </c>
      <c r="N782" s="35" t="s">
        <v>387</v>
      </c>
      <c r="O782" s="240" t="s">
        <v>8268</v>
      </c>
      <c r="P782" s="216" t="s">
        <v>1969</v>
      </c>
      <c r="Q782" s="443">
        <v>0</v>
      </c>
      <c r="R782" s="47"/>
      <c r="S782" s="36">
        <v>0</v>
      </c>
      <c r="T782" s="35" t="s">
        <v>2011</v>
      </c>
      <c r="U782" s="34"/>
      <c r="V782" s="82">
        <v>0</v>
      </c>
      <c r="W782" s="55" t="s">
        <v>2690</v>
      </c>
      <c r="X782" s="55" t="s">
        <v>1899</v>
      </c>
      <c r="Y782" s="157" t="s">
        <v>387</v>
      </c>
      <c r="Z782" s="57" t="s">
        <v>1746</v>
      </c>
      <c r="AA782" s="55" t="s">
        <v>6982</v>
      </c>
      <c r="AB782" s="55">
        <v>74</v>
      </c>
      <c r="AC782" s="55" t="s">
        <v>2015</v>
      </c>
      <c r="AD782" s="89" t="s">
        <v>2611</v>
      </c>
      <c r="AE782" s="243">
        <v>17087.2</v>
      </c>
      <c r="AF782" s="157">
        <v>0</v>
      </c>
      <c r="AG782" s="89" t="s">
        <v>7234</v>
      </c>
      <c r="AH782" s="58" t="s">
        <v>496</v>
      </c>
      <c r="AI782" s="58" t="s">
        <v>7235</v>
      </c>
      <c r="AJ782" s="59" t="s">
        <v>397</v>
      </c>
      <c r="AK782" s="56">
        <v>25.968483333333332</v>
      </c>
      <c r="AL782" s="56">
        <v>-81.742099999999994</v>
      </c>
      <c r="AM782" s="60">
        <v>109.40400000104063</v>
      </c>
      <c r="AN782" s="60">
        <v>87.455467326014514</v>
      </c>
      <c r="AO782" s="60">
        <v>140.06317853539983</v>
      </c>
    </row>
    <row r="783" spans="1:41" s="290" customFormat="1" x14ac:dyDescent="0.2">
      <c r="A783" s="45" t="s">
        <v>894</v>
      </c>
      <c r="B783" s="42" t="s">
        <v>1896</v>
      </c>
      <c r="C783" s="46"/>
      <c r="D783" s="35" t="s">
        <v>2420</v>
      </c>
      <c r="E783" s="34">
        <v>43472</v>
      </c>
      <c r="F783" s="351" t="s">
        <v>482</v>
      </c>
      <c r="G783" s="351" t="s">
        <v>486</v>
      </c>
      <c r="H783" s="344">
        <v>25.97</v>
      </c>
      <c r="I783" s="344">
        <v>-81.740283333333338</v>
      </c>
      <c r="J783" s="56" t="s">
        <v>7236</v>
      </c>
      <c r="K783" s="56" t="s">
        <v>7237</v>
      </c>
      <c r="L783" s="51" t="s">
        <v>438</v>
      </c>
      <c r="M783" s="117"/>
      <c r="N783" s="35" t="s">
        <v>448</v>
      </c>
      <c r="O783" s="203"/>
      <c r="P783" s="216">
        <v>0</v>
      </c>
      <c r="Q783" s="443">
        <v>0</v>
      </c>
      <c r="R783" s="47"/>
      <c r="S783" s="36" t="s">
        <v>473</v>
      </c>
      <c r="T783" s="35"/>
      <c r="U783" s="34"/>
      <c r="V783" s="82" t="s">
        <v>1969</v>
      </c>
      <c r="W783" s="55" t="s">
        <v>2691</v>
      </c>
      <c r="X783" s="55" t="s">
        <v>1899</v>
      </c>
      <c r="Y783" s="157" t="s">
        <v>448</v>
      </c>
      <c r="Z783" s="57" t="s">
        <v>3905</v>
      </c>
      <c r="AA783" s="55" t="s">
        <v>3906</v>
      </c>
      <c r="AB783" s="55">
        <v>75</v>
      </c>
      <c r="AC783" s="55" t="s">
        <v>2015</v>
      </c>
      <c r="AD783" s="89" t="s">
        <v>2610</v>
      </c>
      <c r="AE783" s="243">
        <v>16986</v>
      </c>
      <c r="AF783" s="157" t="s">
        <v>3901</v>
      </c>
      <c r="AG783" s="89" t="s">
        <v>7238</v>
      </c>
      <c r="AH783" s="58" t="s">
        <v>482</v>
      </c>
      <c r="AI783" s="58" t="s">
        <v>486</v>
      </c>
      <c r="AJ783" s="59" t="s">
        <v>1204</v>
      </c>
      <c r="AK783" s="56">
        <v>25.97</v>
      </c>
      <c r="AL783" s="56">
        <v>-81.740277777777777</v>
      </c>
      <c r="AM783" s="60">
        <v>0</v>
      </c>
      <c r="AN783" s="60">
        <v>-1.8219889042759188</v>
      </c>
      <c r="AO783" s="60" t="s">
        <v>3905</v>
      </c>
    </row>
    <row r="784" spans="1:41" s="290" customFormat="1" x14ac:dyDescent="0.2">
      <c r="A784" s="45" t="s">
        <v>894</v>
      </c>
      <c r="B784" s="42" t="s">
        <v>1896</v>
      </c>
      <c r="C784" s="46"/>
      <c r="D784" s="35" t="s">
        <v>2420</v>
      </c>
      <c r="E784" s="34">
        <v>43841</v>
      </c>
      <c r="F784" s="351" t="s">
        <v>482</v>
      </c>
      <c r="G784" s="351" t="s">
        <v>486</v>
      </c>
      <c r="H784" s="344">
        <v>25.97</v>
      </c>
      <c r="I784" s="344">
        <v>-81.740283333333338</v>
      </c>
      <c r="J784" s="56" t="s">
        <v>7236</v>
      </c>
      <c r="K784" s="56" t="s">
        <v>7237</v>
      </c>
      <c r="L784" s="49" t="s">
        <v>4220</v>
      </c>
      <c r="M784" s="117"/>
      <c r="N784" s="35" t="s">
        <v>448</v>
      </c>
      <c r="O784" s="203"/>
      <c r="P784" s="216">
        <v>0</v>
      </c>
      <c r="Q784" s="443" t="s">
        <v>3294</v>
      </c>
      <c r="R784" s="47"/>
      <c r="S784" s="36" t="s">
        <v>473</v>
      </c>
      <c r="T784" s="35"/>
      <c r="U784" s="34"/>
      <c r="V784" s="82">
        <v>0</v>
      </c>
      <c r="W784" s="55" t="s">
        <v>2691</v>
      </c>
      <c r="X784" s="55" t="s">
        <v>1899</v>
      </c>
      <c r="Y784" s="157" t="s">
        <v>448</v>
      </c>
      <c r="Z784" s="57" t="s">
        <v>3905</v>
      </c>
      <c r="AA784" s="55" t="s">
        <v>3906</v>
      </c>
      <c r="AB784" s="55">
        <v>75</v>
      </c>
      <c r="AC784" s="55" t="s">
        <v>2015</v>
      </c>
      <c r="AD784" s="89" t="s">
        <v>2610</v>
      </c>
      <c r="AE784" s="243">
        <v>16986</v>
      </c>
      <c r="AF784" s="157" t="s">
        <v>3901</v>
      </c>
      <c r="AG784" s="89" t="s">
        <v>7238</v>
      </c>
      <c r="AH784" s="58" t="s">
        <v>482</v>
      </c>
      <c r="AI784" s="58" t="s">
        <v>486</v>
      </c>
      <c r="AJ784" s="59" t="s">
        <v>1204</v>
      </c>
      <c r="AK784" s="56">
        <v>25.97</v>
      </c>
      <c r="AL784" s="56">
        <v>-81.740277777777777</v>
      </c>
      <c r="AM784" s="60">
        <v>0</v>
      </c>
      <c r="AN784" s="60">
        <v>-1.8219889042759188</v>
      </c>
      <c r="AO784" s="60" t="s">
        <v>3905</v>
      </c>
    </row>
    <row r="785" spans="1:41" s="290" customFormat="1" ht="51" x14ac:dyDescent="0.2">
      <c r="A785" s="45" t="s">
        <v>894</v>
      </c>
      <c r="B785" s="42" t="s">
        <v>1896</v>
      </c>
      <c r="C785" s="46"/>
      <c r="D785" s="35" t="s">
        <v>2844</v>
      </c>
      <c r="E785" s="34">
        <v>44256</v>
      </c>
      <c r="F785" s="351" t="s">
        <v>482</v>
      </c>
      <c r="G785" s="351" t="s">
        <v>486</v>
      </c>
      <c r="H785" s="344">
        <v>25.97</v>
      </c>
      <c r="I785" s="344">
        <v>-81.740283333333338</v>
      </c>
      <c r="J785" s="56" t="s">
        <v>7236</v>
      </c>
      <c r="K785" s="56" t="s">
        <v>7237</v>
      </c>
      <c r="L785" s="49" t="s">
        <v>3238</v>
      </c>
      <c r="M785" s="117"/>
      <c r="N785" s="35" t="s">
        <v>448</v>
      </c>
      <c r="O785" s="203"/>
      <c r="P785" s="216">
        <v>0</v>
      </c>
      <c r="Q785" s="443" t="s">
        <v>3294</v>
      </c>
      <c r="R785" s="47"/>
      <c r="S785" s="36" t="s">
        <v>473</v>
      </c>
      <c r="T785" s="35"/>
      <c r="U785" s="34"/>
      <c r="V785" s="82">
        <v>0</v>
      </c>
      <c r="W785" s="55" t="s">
        <v>2691</v>
      </c>
      <c r="X785" s="55" t="s">
        <v>1899</v>
      </c>
      <c r="Y785" s="157" t="s">
        <v>448</v>
      </c>
      <c r="Z785" s="57" t="s">
        <v>3905</v>
      </c>
      <c r="AA785" s="55" t="s">
        <v>3906</v>
      </c>
      <c r="AB785" s="55">
        <v>75</v>
      </c>
      <c r="AC785" s="55" t="s">
        <v>2015</v>
      </c>
      <c r="AD785" s="89" t="s">
        <v>2610</v>
      </c>
      <c r="AE785" s="243">
        <v>16986</v>
      </c>
      <c r="AF785" s="157" t="s">
        <v>3901</v>
      </c>
      <c r="AG785" s="89" t="s">
        <v>7238</v>
      </c>
      <c r="AH785" s="58" t="s">
        <v>482</v>
      </c>
      <c r="AI785" s="58" t="s">
        <v>486</v>
      </c>
      <c r="AJ785" s="59" t="s">
        <v>1204</v>
      </c>
      <c r="AK785" s="56">
        <v>25.97</v>
      </c>
      <c r="AL785" s="56">
        <v>-81.740277777777777</v>
      </c>
      <c r="AM785" s="60">
        <v>0</v>
      </c>
      <c r="AN785" s="60">
        <v>-1.8219889042759188</v>
      </c>
      <c r="AO785" s="60" t="s">
        <v>3905</v>
      </c>
    </row>
    <row r="786" spans="1:41" s="290" customFormat="1" x14ac:dyDescent="0.2">
      <c r="A786" s="45" t="s">
        <v>894</v>
      </c>
      <c r="B786" s="42" t="s">
        <v>1896</v>
      </c>
      <c r="C786" s="46"/>
      <c r="D786" s="35" t="s">
        <v>2420</v>
      </c>
      <c r="E786" s="34">
        <v>44610</v>
      </c>
      <c r="F786" s="351" t="s">
        <v>482</v>
      </c>
      <c r="G786" s="351" t="s">
        <v>486</v>
      </c>
      <c r="H786" s="344">
        <v>25.97</v>
      </c>
      <c r="I786" s="344">
        <v>-81.740283333333338</v>
      </c>
      <c r="J786" s="56" t="s">
        <v>7236</v>
      </c>
      <c r="K786" s="56" t="s">
        <v>7237</v>
      </c>
      <c r="L786" s="49" t="s">
        <v>4221</v>
      </c>
      <c r="M786" s="117"/>
      <c r="N786" s="35" t="s">
        <v>448</v>
      </c>
      <c r="O786" s="240" t="s">
        <v>4219</v>
      </c>
      <c r="P786" s="216">
        <v>0</v>
      </c>
      <c r="Q786" s="443" t="s">
        <v>3294</v>
      </c>
      <c r="R786" s="47"/>
      <c r="S786" s="36" t="s">
        <v>473</v>
      </c>
      <c r="T786" s="35"/>
      <c r="U786" s="34"/>
      <c r="V786" s="82">
        <v>0</v>
      </c>
      <c r="W786" s="55" t="s">
        <v>2691</v>
      </c>
      <c r="X786" s="55" t="s">
        <v>1899</v>
      </c>
      <c r="Y786" s="157" t="s">
        <v>448</v>
      </c>
      <c r="Z786" s="57" t="s">
        <v>3905</v>
      </c>
      <c r="AA786" s="55" t="s">
        <v>3906</v>
      </c>
      <c r="AB786" s="55">
        <v>75</v>
      </c>
      <c r="AC786" s="55" t="s">
        <v>2015</v>
      </c>
      <c r="AD786" s="89" t="s">
        <v>2610</v>
      </c>
      <c r="AE786" s="243">
        <v>16986</v>
      </c>
      <c r="AF786" s="157" t="s">
        <v>3901</v>
      </c>
      <c r="AG786" s="89" t="s">
        <v>7238</v>
      </c>
      <c r="AH786" s="58" t="s">
        <v>482</v>
      </c>
      <c r="AI786" s="58" t="s">
        <v>486</v>
      </c>
      <c r="AJ786" s="59" t="s">
        <v>1204</v>
      </c>
      <c r="AK786" s="56">
        <v>25.97</v>
      </c>
      <c r="AL786" s="56">
        <v>-81.740277777777777</v>
      </c>
      <c r="AM786" s="60">
        <v>0</v>
      </c>
      <c r="AN786" s="60">
        <v>-1.8219889042759188</v>
      </c>
      <c r="AO786" s="60" t="s">
        <v>3905</v>
      </c>
    </row>
    <row r="787" spans="1:41" s="290" customFormat="1" x14ac:dyDescent="0.2">
      <c r="A787" s="45" t="s">
        <v>894</v>
      </c>
      <c r="B787" s="42" t="s">
        <v>1896</v>
      </c>
      <c r="C787" s="46"/>
      <c r="D787" s="35" t="s">
        <v>2420</v>
      </c>
      <c r="E787" s="34">
        <v>44990</v>
      </c>
      <c r="F787" s="351" t="s">
        <v>482</v>
      </c>
      <c r="G787" s="351" t="s">
        <v>486</v>
      </c>
      <c r="H787" s="344">
        <v>25.97</v>
      </c>
      <c r="I787" s="344">
        <v>-81.740283333333338</v>
      </c>
      <c r="J787" s="56" t="s">
        <v>7236</v>
      </c>
      <c r="K787" s="56" t="s">
        <v>7237</v>
      </c>
      <c r="L787" s="49" t="s">
        <v>5476</v>
      </c>
      <c r="M787" s="117"/>
      <c r="N787" s="35" t="s">
        <v>448</v>
      </c>
      <c r="O787" s="240" t="s">
        <v>4997</v>
      </c>
      <c r="P787" s="216">
        <v>0</v>
      </c>
      <c r="Q787" s="443" t="s">
        <v>3294</v>
      </c>
      <c r="R787" s="47"/>
      <c r="S787" s="36" t="s">
        <v>473</v>
      </c>
      <c r="T787" s="35"/>
      <c r="U787" s="34"/>
      <c r="V787" s="82">
        <v>0</v>
      </c>
      <c r="W787" s="55" t="s">
        <v>2691</v>
      </c>
      <c r="X787" s="55" t="s">
        <v>1899</v>
      </c>
      <c r="Y787" s="157" t="s">
        <v>448</v>
      </c>
      <c r="Z787" s="57" t="s">
        <v>3905</v>
      </c>
      <c r="AA787" s="55" t="s">
        <v>3906</v>
      </c>
      <c r="AB787" s="55">
        <v>75</v>
      </c>
      <c r="AC787" s="55" t="s">
        <v>2015</v>
      </c>
      <c r="AD787" s="89" t="s">
        <v>2610</v>
      </c>
      <c r="AE787" s="243">
        <v>16986</v>
      </c>
      <c r="AF787" s="157" t="s">
        <v>3901</v>
      </c>
      <c r="AG787" s="89" t="s">
        <v>7238</v>
      </c>
      <c r="AH787" s="58" t="s">
        <v>482</v>
      </c>
      <c r="AI787" s="58" t="s">
        <v>486</v>
      </c>
      <c r="AJ787" s="59" t="s">
        <v>1204</v>
      </c>
      <c r="AK787" s="56">
        <v>25.97</v>
      </c>
      <c r="AL787" s="56">
        <v>-81.740277777777777</v>
      </c>
      <c r="AM787" s="60">
        <v>0</v>
      </c>
      <c r="AN787" s="60">
        <v>-1.8219889042759188</v>
      </c>
      <c r="AO787" s="60" t="s">
        <v>3905</v>
      </c>
    </row>
    <row r="788" spans="1:41" s="290" customFormat="1" x14ac:dyDescent="0.2">
      <c r="A788" s="45" t="s">
        <v>894</v>
      </c>
      <c r="B788" s="42" t="s">
        <v>1896</v>
      </c>
      <c r="C788" s="46"/>
      <c r="D788" s="35" t="s">
        <v>2420</v>
      </c>
      <c r="E788" s="34">
        <v>45332</v>
      </c>
      <c r="F788" s="351" t="s">
        <v>482</v>
      </c>
      <c r="G788" s="351" t="s">
        <v>486</v>
      </c>
      <c r="H788" s="344">
        <v>25.97</v>
      </c>
      <c r="I788" s="344">
        <v>-81.740283333333338</v>
      </c>
      <c r="J788" s="56" t="s">
        <v>7236</v>
      </c>
      <c r="K788" s="56" t="s">
        <v>7237</v>
      </c>
      <c r="L788" s="49" t="s">
        <v>5476</v>
      </c>
      <c r="M788" s="117"/>
      <c r="N788" s="35" t="s">
        <v>448</v>
      </c>
      <c r="O788" s="240" t="s">
        <v>5602</v>
      </c>
      <c r="P788" s="216">
        <v>0</v>
      </c>
      <c r="Q788" s="443" t="s">
        <v>3294</v>
      </c>
      <c r="R788" s="47"/>
      <c r="S788" s="36" t="s">
        <v>473</v>
      </c>
      <c r="T788" s="35"/>
      <c r="U788" s="34"/>
      <c r="V788" s="82">
        <v>0</v>
      </c>
      <c r="W788" s="55" t="s">
        <v>2691</v>
      </c>
      <c r="X788" s="55" t="s">
        <v>1899</v>
      </c>
      <c r="Y788" s="157" t="s">
        <v>448</v>
      </c>
      <c r="Z788" s="57" t="s">
        <v>3905</v>
      </c>
      <c r="AA788" s="55" t="s">
        <v>3906</v>
      </c>
      <c r="AB788" s="55">
        <v>75</v>
      </c>
      <c r="AC788" s="55" t="s">
        <v>2015</v>
      </c>
      <c r="AD788" s="89" t="s">
        <v>2610</v>
      </c>
      <c r="AE788" s="243">
        <v>16986</v>
      </c>
      <c r="AF788" s="157" t="s">
        <v>3901</v>
      </c>
      <c r="AG788" s="89" t="s">
        <v>7238</v>
      </c>
      <c r="AH788" s="58" t="s">
        <v>482</v>
      </c>
      <c r="AI788" s="58" t="s">
        <v>486</v>
      </c>
      <c r="AJ788" s="59" t="s">
        <v>1204</v>
      </c>
      <c r="AK788" s="56">
        <v>25.97</v>
      </c>
      <c r="AL788" s="56">
        <v>-81.740277777777777</v>
      </c>
      <c r="AM788" s="60">
        <v>0</v>
      </c>
      <c r="AN788" s="60">
        <v>-1.8219889042759188</v>
      </c>
      <c r="AO788" s="60" t="s">
        <v>3905</v>
      </c>
    </row>
    <row r="789" spans="1:41" s="290" customFormat="1" ht="31.5" customHeight="1" x14ac:dyDescent="0.2">
      <c r="A789" s="45" t="s">
        <v>894</v>
      </c>
      <c r="B789" s="42" t="s">
        <v>1896</v>
      </c>
      <c r="C789" s="46"/>
      <c r="D789" s="35" t="s">
        <v>2420</v>
      </c>
      <c r="E789" s="34">
        <v>45730</v>
      </c>
      <c r="F789" s="351" t="s">
        <v>482</v>
      </c>
      <c r="G789" s="351" t="s">
        <v>486</v>
      </c>
      <c r="H789" s="344">
        <v>25.97</v>
      </c>
      <c r="I789" s="344">
        <v>-81.740283333333338</v>
      </c>
      <c r="J789" s="56" t="s">
        <v>7236</v>
      </c>
      <c r="K789" s="56" t="s">
        <v>7237</v>
      </c>
      <c r="L789" s="49" t="s">
        <v>5476</v>
      </c>
      <c r="M789" s="117"/>
      <c r="N789" s="35" t="s">
        <v>448</v>
      </c>
      <c r="O789" s="240" t="s">
        <v>6158</v>
      </c>
      <c r="P789" s="216">
        <v>0</v>
      </c>
      <c r="Q789" s="443" t="s">
        <v>3294</v>
      </c>
      <c r="R789" s="47"/>
      <c r="S789" s="36" t="s">
        <v>473</v>
      </c>
      <c r="T789" s="35"/>
      <c r="U789" s="34"/>
      <c r="V789" s="82">
        <v>0</v>
      </c>
      <c r="W789" s="55" t="s">
        <v>2691</v>
      </c>
      <c r="X789" s="55" t="s">
        <v>1899</v>
      </c>
      <c r="Y789" s="157" t="s">
        <v>448</v>
      </c>
      <c r="Z789" s="57" t="s">
        <v>3905</v>
      </c>
      <c r="AA789" s="55" t="s">
        <v>3906</v>
      </c>
      <c r="AB789" s="55">
        <v>75</v>
      </c>
      <c r="AC789" s="55" t="s">
        <v>2015</v>
      </c>
      <c r="AD789" s="89" t="s">
        <v>2610</v>
      </c>
      <c r="AE789" s="243">
        <v>16986</v>
      </c>
      <c r="AF789" s="157" t="s">
        <v>3901</v>
      </c>
      <c r="AG789" s="89" t="s">
        <v>7238</v>
      </c>
      <c r="AH789" s="58" t="s">
        <v>482</v>
      </c>
      <c r="AI789" s="58" t="s">
        <v>486</v>
      </c>
      <c r="AJ789" s="59" t="s">
        <v>1204</v>
      </c>
      <c r="AK789" s="56">
        <v>25.97</v>
      </c>
      <c r="AL789" s="56">
        <v>-81.740277777777777</v>
      </c>
      <c r="AM789" s="60">
        <v>0</v>
      </c>
      <c r="AN789" s="60">
        <v>-1.8219889042759188</v>
      </c>
      <c r="AO789" s="60" t="s">
        <v>3905</v>
      </c>
    </row>
    <row r="790" spans="1:41" s="290" customFormat="1" ht="31.5" customHeight="1" x14ac:dyDescent="0.2">
      <c r="A790" s="45" t="s">
        <v>894</v>
      </c>
      <c r="B790" s="42" t="s">
        <v>1896</v>
      </c>
      <c r="C790" s="46" t="s">
        <v>473</v>
      </c>
      <c r="D790" s="35" t="s">
        <v>2420</v>
      </c>
      <c r="E790" s="34">
        <v>46108</v>
      </c>
      <c r="F790" s="351" t="s">
        <v>482</v>
      </c>
      <c r="G790" s="351" t="s">
        <v>486</v>
      </c>
      <c r="H790" s="344">
        <v>25.97</v>
      </c>
      <c r="I790" s="344">
        <v>-81.740283333333338</v>
      </c>
      <c r="J790" s="56" t="s">
        <v>7236</v>
      </c>
      <c r="K790" s="56" t="s">
        <v>7237</v>
      </c>
      <c r="L790" s="49" t="s">
        <v>5476</v>
      </c>
      <c r="M790" s="117"/>
      <c r="N790" s="35" t="s">
        <v>448</v>
      </c>
      <c r="O790" s="240" t="s">
        <v>8269</v>
      </c>
      <c r="P790" s="216" t="s">
        <v>6005</v>
      </c>
      <c r="Q790" s="443" t="s">
        <v>3294</v>
      </c>
      <c r="R790" s="47"/>
      <c r="S790" s="36" t="s">
        <v>473</v>
      </c>
      <c r="T790" s="35"/>
      <c r="U790" s="34"/>
      <c r="V790" s="82">
        <v>0</v>
      </c>
      <c r="W790" s="55" t="s">
        <v>2691</v>
      </c>
      <c r="X790" s="55" t="s">
        <v>1899</v>
      </c>
      <c r="Y790" s="157" t="s">
        <v>448</v>
      </c>
      <c r="Z790" s="57" t="s">
        <v>3905</v>
      </c>
      <c r="AA790" s="55" t="s">
        <v>3906</v>
      </c>
      <c r="AB790" s="55">
        <v>75</v>
      </c>
      <c r="AC790" s="55" t="s">
        <v>2015</v>
      </c>
      <c r="AD790" s="89" t="s">
        <v>2610</v>
      </c>
      <c r="AE790" s="243">
        <v>16986</v>
      </c>
      <c r="AF790" s="157" t="s">
        <v>3901</v>
      </c>
      <c r="AG790" s="89" t="s">
        <v>7238</v>
      </c>
      <c r="AH790" s="58" t="s">
        <v>482</v>
      </c>
      <c r="AI790" s="58" t="s">
        <v>486</v>
      </c>
      <c r="AJ790" s="59" t="s">
        <v>1204</v>
      </c>
      <c r="AK790" s="56">
        <v>25.97</v>
      </c>
      <c r="AL790" s="56">
        <v>-81.740277777777777</v>
      </c>
      <c r="AM790" s="60">
        <v>0</v>
      </c>
      <c r="AN790" s="60">
        <v>-1.8219889042759188</v>
      </c>
      <c r="AO790" s="60" t="s">
        <v>3905</v>
      </c>
    </row>
    <row r="791" spans="1:41" s="290" customFormat="1" ht="34.5" customHeight="1" x14ac:dyDescent="0.2">
      <c r="A791" s="45" t="s">
        <v>79</v>
      </c>
      <c r="B791" s="42" t="s">
        <v>1900</v>
      </c>
      <c r="C791" s="54"/>
      <c r="D791" s="35" t="s">
        <v>1119</v>
      </c>
      <c r="E791" s="34">
        <v>38869</v>
      </c>
      <c r="F791" s="347" t="s">
        <v>395</v>
      </c>
      <c r="G791" s="347" t="s">
        <v>4646</v>
      </c>
      <c r="H791" s="344">
        <v>25.972116666666668</v>
      </c>
      <c r="I791" s="344">
        <v>-81.738416666666666</v>
      </c>
      <c r="J791" s="56" t="s">
        <v>8806</v>
      </c>
      <c r="K791" s="56" t="s">
        <v>7516</v>
      </c>
      <c r="L791" s="49" t="s">
        <v>1754</v>
      </c>
      <c r="M791" s="120"/>
      <c r="N791" s="35" t="s">
        <v>364</v>
      </c>
      <c r="O791" s="203" t="s">
        <v>1969</v>
      </c>
      <c r="P791" s="216" t="s">
        <v>1969</v>
      </c>
      <c r="Q791" s="443">
        <v>0</v>
      </c>
      <c r="R791" s="47"/>
      <c r="S791" s="36">
        <v>0</v>
      </c>
      <c r="T791" s="35"/>
      <c r="U791" s="34"/>
      <c r="V791" s="82">
        <v>0</v>
      </c>
      <c r="W791" s="55" t="s">
        <v>2690</v>
      </c>
      <c r="X791" s="55" t="s">
        <v>1899</v>
      </c>
      <c r="Y791" s="157">
        <v>0</v>
      </c>
      <c r="Z791" s="57" t="s">
        <v>1746</v>
      </c>
      <c r="AA791" s="55" t="s">
        <v>6987</v>
      </c>
      <c r="AB791" s="55">
        <v>76</v>
      </c>
      <c r="AC791" s="55" t="s">
        <v>2015</v>
      </c>
      <c r="AD791" s="89" t="s">
        <v>2611</v>
      </c>
      <c r="AE791" s="243">
        <v>17087.3</v>
      </c>
      <c r="AF791" s="157">
        <v>0</v>
      </c>
      <c r="AG791" s="89" t="s">
        <v>7241</v>
      </c>
      <c r="AH791" s="58" t="s">
        <v>405</v>
      </c>
      <c r="AI791" s="58" t="s">
        <v>4843</v>
      </c>
      <c r="AJ791" s="59" t="s">
        <v>398</v>
      </c>
      <c r="AK791" s="56">
        <v>25.972016666666665</v>
      </c>
      <c r="AL791" s="56">
        <v>-81.738299999999995</v>
      </c>
      <c r="AM791" s="60">
        <v>36.468000001210612</v>
      </c>
      <c r="AN791" s="60">
        <v>-38.261766957170352</v>
      </c>
      <c r="AO791" s="60">
        <v>52.857145541289974</v>
      </c>
    </row>
    <row r="792" spans="1:41" s="290" customFormat="1" ht="25.5" x14ac:dyDescent="0.2">
      <c r="A792" s="45" t="s">
        <v>79</v>
      </c>
      <c r="B792" s="42" t="s">
        <v>1900</v>
      </c>
      <c r="C792" s="54"/>
      <c r="D792" s="35" t="s">
        <v>2420</v>
      </c>
      <c r="E792" s="34">
        <v>43472</v>
      </c>
      <c r="F792" s="347" t="s">
        <v>2438</v>
      </c>
      <c r="G792" s="347" t="s">
        <v>4645</v>
      </c>
      <c r="H792" s="344">
        <v>25.972049999999999</v>
      </c>
      <c r="I792" s="344">
        <v>-81.738283333333328</v>
      </c>
      <c r="J792" s="56" t="s">
        <v>7239</v>
      </c>
      <c r="K792" s="56" t="s">
        <v>7240</v>
      </c>
      <c r="L792" s="49" t="s">
        <v>2422</v>
      </c>
      <c r="M792" s="117" t="s">
        <v>2833</v>
      </c>
      <c r="N792" s="35" t="s">
        <v>387</v>
      </c>
      <c r="O792" s="203" t="s">
        <v>1969</v>
      </c>
      <c r="P792" s="216" t="s">
        <v>1969</v>
      </c>
      <c r="Q792" s="443">
        <v>0</v>
      </c>
      <c r="R792" s="47"/>
      <c r="S792" s="36">
        <v>0</v>
      </c>
      <c r="T792" s="35"/>
      <c r="U792" s="34"/>
      <c r="V792" s="82">
        <v>0</v>
      </c>
      <c r="W792" s="55" t="s">
        <v>2690</v>
      </c>
      <c r="X792" s="55" t="s">
        <v>1899</v>
      </c>
      <c r="Y792" s="157" t="s">
        <v>387</v>
      </c>
      <c r="Z792" s="57" t="s">
        <v>1746</v>
      </c>
      <c r="AA792" s="55" t="s">
        <v>6982</v>
      </c>
      <c r="AB792" s="55">
        <v>76</v>
      </c>
      <c r="AC792" s="55" t="s">
        <v>2015</v>
      </c>
      <c r="AD792" s="89" t="s">
        <v>2611</v>
      </c>
      <c r="AE792" s="243">
        <v>17087.3</v>
      </c>
      <c r="AF792" s="157">
        <v>0</v>
      </c>
      <c r="AG792" s="89" t="s">
        <v>7241</v>
      </c>
      <c r="AH792" s="58" t="s">
        <v>405</v>
      </c>
      <c r="AI792" s="58" t="s">
        <v>4843</v>
      </c>
      <c r="AJ792" s="59" t="s">
        <v>398</v>
      </c>
      <c r="AK792" s="56">
        <v>25.972016666666665</v>
      </c>
      <c r="AL792" s="56">
        <v>-81.738299999999995</v>
      </c>
      <c r="AM792" s="60">
        <v>12.156000000403537</v>
      </c>
      <c r="AN792" s="60">
        <v>5.4659667081671923</v>
      </c>
      <c r="AO792" s="60">
        <v>13.328358040831695</v>
      </c>
    </row>
    <row r="793" spans="1:41" s="290" customFormat="1" ht="25.5" x14ac:dyDescent="0.2">
      <c r="A793" s="45" t="s">
        <v>79</v>
      </c>
      <c r="B793" s="42" t="s">
        <v>1900</v>
      </c>
      <c r="C793" s="54"/>
      <c r="D793" s="35" t="s">
        <v>2844</v>
      </c>
      <c r="E793" s="34">
        <v>43841</v>
      </c>
      <c r="F793" s="347" t="s">
        <v>2438</v>
      </c>
      <c r="G793" s="347" t="s">
        <v>4645</v>
      </c>
      <c r="H793" s="344">
        <v>25.972049999999999</v>
      </c>
      <c r="I793" s="344">
        <v>-81.738283333333328</v>
      </c>
      <c r="J793" s="56" t="s">
        <v>7239</v>
      </c>
      <c r="K793" s="56" t="s">
        <v>7240</v>
      </c>
      <c r="L793" s="49" t="s">
        <v>3551</v>
      </c>
      <c r="M793" s="117" t="s">
        <v>2833</v>
      </c>
      <c r="N793" s="35" t="s">
        <v>387</v>
      </c>
      <c r="O793" s="207" t="s">
        <v>3552</v>
      </c>
      <c r="P793" s="216" t="s">
        <v>1969</v>
      </c>
      <c r="Q793" s="443">
        <v>0</v>
      </c>
      <c r="R793" s="47"/>
      <c r="S793" s="36">
        <v>0</v>
      </c>
      <c r="T793" s="35"/>
      <c r="U793" s="34"/>
      <c r="V793" s="82">
        <v>0</v>
      </c>
      <c r="W793" s="55" t="s">
        <v>2690</v>
      </c>
      <c r="X793" s="55" t="s">
        <v>1899</v>
      </c>
      <c r="Y793" s="157" t="s">
        <v>387</v>
      </c>
      <c r="Z793" s="57" t="s">
        <v>1746</v>
      </c>
      <c r="AA793" s="55" t="s">
        <v>6982</v>
      </c>
      <c r="AB793" s="55">
        <v>76</v>
      </c>
      <c r="AC793" s="55" t="s">
        <v>2015</v>
      </c>
      <c r="AD793" s="89" t="s">
        <v>2611</v>
      </c>
      <c r="AE793" s="243">
        <v>17087.3</v>
      </c>
      <c r="AF793" s="157">
        <v>0</v>
      </c>
      <c r="AG793" s="89" t="s">
        <v>7241</v>
      </c>
      <c r="AH793" s="58" t="s">
        <v>405</v>
      </c>
      <c r="AI793" s="58" t="s">
        <v>4843</v>
      </c>
      <c r="AJ793" s="59" t="s">
        <v>398</v>
      </c>
      <c r="AK793" s="56">
        <v>25.972016666666665</v>
      </c>
      <c r="AL793" s="56">
        <v>-81.738299999999995</v>
      </c>
      <c r="AM793" s="60">
        <v>12.156000000403537</v>
      </c>
      <c r="AN793" s="60">
        <v>5.4659667081671923</v>
      </c>
      <c r="AO793" s="60">
        <v>13.328358040831695</v>
      </c>
    </row>
    <row r="794" spans="1:41" s="290" customFormat="1" ht="25.5" x14ac:dyDescent="0.2">
      <c r="A794" s="45" t="s">
        <v>79</v>
      </c>
      <c r="B794" s="42" t="s">
        <v>1900</v>
      </c>
      <c r="C794" s="54"/>
      <c r="D794" s="35" t="s">
        <v>2420</v>
      </c>
      <c r="E794" s="34">
        <v>44610</v>
      </c>
      <c r="F794" s="347" t="s">
        <v>2438</v>
      </c>
      <c r="G794" s="347" t="s">
        <v>4645</v>
      </c>
      <c r="H794" s="344">
        <v>25.972049999999999</v>
      </c>
      <c r="I794" s="344">
        <v>-81.738283333333328</v>
      </c>
      <c r="J794" s="56" t="s">
        <v>7239</v>
      </c>
      <c r="K794" s="56" t="s">
        <v>7240</v>
      </c>
      <c r="L794" s="49" t="s">
        <v>3551</v>
      </c>
      <c r="M794" s="117" t="s">
        <v>2833</v>
      </c>
      <c r="N794" s="35" t="s">
        <v>387</v>
      </c>
      <c r="O794" s="207" t="s">
        <v>4227</v>
      </c>
      <c r="P794" s="216" t="s">
        <v>4228</v>
      </c>
      <c r="Q794" s="443">
        <v>0</v>
      </c>
      <c r="R794" s="47"/>
      <c r="S794" s="36">
        <v>0</v>
      </c>
      <c r="T794" s="35"/>
      <c r="U794" s="34"/>
      <c r="V794" s="82">
        <v>0</v>
      </c>
      <c r="W794" s="55" t="s">
        <v>2690</v>
      </c>
      <c r="X794" s="55" t="s">
        <v>1899</v>
      </c>
      <c r="Y794" s="157" t="s">
        <v>387</v>
      </c>
      <c r="Z794" s="57" t="s">
        <v>1746</v>
      </c>
      <c r="AA794" s="55" t="s">
        <v>6982</v>
      </c>
      <c r="AB794" s="55">
        <v>76</v>
      </c>
      <c r="AC794" s="55" t="s">
        <v>2015</v>
      </c>
      <c r="AD794" s="89" t="s">
        <v>2611</v>
      </c>
      <c r="AE794" s="243">
        <v>17087.3</v>
      </c>
      <c r="AF794" s="157">
        <v>0</v>
      </c>
      <c r="AG794" s="89" t="s">
        <v>7241</v>
      </c>
      <c r="AH794" s="58" t="s">
        <v>405</v>
      </c>
      <c r="AI794" s="58" t="s">
        <v>4843</v>
      </c>
      <c r="AJ794" s="59" t="s">
        <v>398</v>
      </c>
      <c r="AK794" s="56">
        <v>25.972016666666665</v>
      </c>
      <c r="AL794" s="56">
        <v>-81.738299999999995</v>
      </c>
      <c r="AM794" s="60">
        <v>12.156000000403537</v>
      </c>
      <c r="AN794" s="60">
        <v>5.4659667081671923</v>
      </c>
      <c r="AO794" s="60">
        <v>13.328358040831695</v>
      </c>
    </row>
    <row r="795" spans="1:41" s="290" customFormat="1" ht="25.5" x14ac:dyDescent="0.2">
      <c r="A795" s="45" t="s">
        <v>79</v>
      </c>
      <c r="B795" s="42" t="s">
        <v>1900</v>
      </c>
      <c r="C795" s="54"/>
      <c r="D795" s="35" t="s">
        <v>2420</v>
      </c>
      <c r="E795" s="34">
        <v>44990</v>
      </c>
      <c r="F795" s="347" t="s">
        <v>2438</v>
      </c>
      <c r="G795" s="347" t="s">
        <v>4645</v>
      </c>
      <c r="H795" s="344">
        <v>25.972049999999999</v>
      </c>
      <c r="I795" s="344">
        <v>-81.738283333333328</v>
      </c>
      <c r="J795" s="56" t="s">
        <v>7239</v>
      </c>
      <c r="K795" s="56" t="s">
        <v>7240</v>
      </c>
      <c r="L795" s="49" t="s">
        <v>3551</v>
      </c>
      <c r="M795" s="117" t="s">
        <v>2833</v>
      </c>
      <c r="N795" s="35" t="s">
        <v>387</v>
      </c>
      <c r="O795" s="207" t="s">
        <v>5004</v>
      </c>
      <c r="P795" s="216" t="s">
        <v>5005</v>
      </c>
      <c r="Q795" s="443">
        <v>0</v>
      </c>
      <c r="R795" s="47"/>
      <c r="S795" s="36">
        <v>0</v>
      </c>
      <c r="T795" s="35"/>
      <c r="U795" s="34"/>
      <c r="V795" s="82">
        <v>0</v>
      </c>
      <c r="W795" s="55" t="s">
        <v>2690</v>
      </c>
      <c r="X795" s="55" t="s">
        <v>1899</v>
      </c>
      <c r="Y795" s="157" t="s">
        <v>387</v>
      </c>
      <c r="Z795" s="57" t="s">
        <v>1746</v>
      </c>
      <c r="AA795" s="55" t="s">
        <v>6982</v>
      </c>
      <c r="AB795" s="55">
        <v>76</v>
      </c>
      <c r="AC795" s="55" t="s">
        <v>2015</v>
      </c>
      <c r="AD795" s="89" t="s">
        <v>2611</v>
      </c>
      <c r="AE795" s="243">
        <v>17087.3</v>
      </c>
      <c r="AF795" s="157">
        <v>0</v>
      </c>
      <c r="AG795" s="89" t="s">
        <v>7241</v>
      </c>
      <c r="AH795" s="58" t="s">
        <v>405</v>
      </c>
      <c r="AI795" s="58" t="s">
        <v>4843</v>
      </c>
      <c r="AJ795" s="59" t="s">
        <v>398</v>
      </c>
      <c r="AK795" s="56">
        <v>25.972016666666665</v>
      </c>
      <c r="AL795" s="56">
        <v>-81.738299999999995</v>
      </c>
      <c r="AM795" s="60">
        <v>12.156000000403537</v>
      </c>
      <c r="AN795" s="60">
        <v>5.4659667081671923</v>
      </c>
      <c r="AO795" s="60">
        <v>13.328358040831695</v>
      </c>
    </row>
    <row r="796" spans="1:41" s="290" customFormat="1" ht="32.25" customHeight="1" x14ac:dyDescent="0.2">
      <c r="A796" s="45" t="s">
        <v>79</v>
      </c>
      <c r="B796" s="42" t="s">
        <v>1900</v>
      </c>
      <c r="C796" s="54"/>
      <c r="D796" s="35" t="s">
        <v>2420</v>
      </c>
      <c r="E796" s="34">
        <v>45332</v>
      </c>
      <c r="F796" s="347" t="s">
        <v>2438</v>
      </c>
      <c r="G796" s="347" t="s">
        <v>4645</v>
      </c>
      <c r="H796" s="344">
        <v>25.972049999999999</v>
      </c>
      <c r="I796" s="344">
        <v>-81.738283333333328</v>
      </c>
      <c r="J796" s="56" t="s">
        <v>7239</v>
      </c>
      <c r="K796" s="56" t="s">
        <v>7240</v>
      </c>
      <c r="L796" s="49" t="s">
        <v>3551</v>
      </c>
      <c r="M796" s="117" t="s">
        <v>2833</v>
      </c>
      <c r="N796" s="35" t="s">
        <v>387</v>
      </c>
      <c r="O796" s="207" t="s">
        <v>5608</v>
      </c>
      <c r="P796" s="216" t="s">
        <v>5609</v>
      </c>
      <c r="Q796" s="443">
        <v>0</v>
      </c>
      <c r="R796" s="47"/>
      <c r="S796" s="36">
        <v>0</v>
      </c>
      <c r="T796" s="35"/>
      <c r="U796" s="34"/>
      <c r="V796" s="82">
        <v>0</v>
      </c>
      <c r="W796" s="55" t="s">
        <v>2690</v>
      </c>
      <c r="X796" s="55" t="s">
        <v>1899</v>
      </c>
      <c r="Y796" s="157" t="s">
        <v>387</v>
      </c>
      <c r="Z796" s="57" t="s">
        <v>1746</v>
      </c>
      <c r="AA796" s="55" t="s">
        <v>6982</v>
      </c>
      <c r="AB796" s="55">
        <v>76</v>
      </c>
      <c r="AC796" s="55" t="s">
        <v>2015</v>
      </c>
      <c r="AD796" s="89" t="s">
        <v>2611</v>
      </c>
      <c r="AE796" s="243">
        <v>17087.3</v>
      </c>
      <c r="AF796" s="157">
        <v>0</v>
      </c>
      <c r="AG796" s="89" t="s">
        <v>7241</v>
      </c>
      <c r="AH796" s="58" t="s">
        <v>405</v>
      </c>
      <c r="AI796" s="58" t="s">
        <v>4843</v>
      </c>
      <c r="AJ796" s="59" t="s">
        <v>398</v>
      </c>
      <c r="AK796" s="56">
        <v>25.972016666666665</v>
      </c>
      <c r="AL796" s="56">
        <v>-81.738299999999995</v>
      </c>
      <c r="AM796" s="60">
        <v>12.156000000403537</v>
      </c>
      <c r="AN796" s="60">
        <v>5.4659667081671923</v>
      </c>
      <c r="AO796" s="60">
        <v>13.328358040831695</v>
      </c>
    </row>
    <row r="797" spans="1:41" s="290" customFormat="1" ht="32.25" customHeight="1" x14ac:dyDescent="0.2">
      <c r="A797" s="45" t="s">
        <v>79</v>
      </c>
      <c r="B797" s="42" t="s">
        <v>1900</v>
      </c>
      <c r="C797" s="54"/>
      <c r="D797" s="35" t="s">
        <v>2420</v>
      </c>
      <c r="E797" s="34">
        <v>45732</v>
      </c>
      <c r="F797" s="347" t="s">
        <v>2438</v>
      </c>
      <c r="G797" s="347" t="s">
        <v>4645</v>
      </c>
      <c r="H797" s="344">
        <v>25.972049999999999</v>
      </c>
      <c r="I797" s="344">
        <v>-81.738283333333328</v>
      </c>
      <c r="J797" s="56" t="s">
        <v>7239</v>
      </c>
      <c r="K797" s="56" t="s">
        <v>7240</v>
      </c>
      <c r="L797" s="49" t="s">
        <v>3551</v>
      </c>
      <c r="M797" s="117" t="s">
        <v>2833</v>
      </c>
      <c r="N797" s="35" t="s">
        <v>387</v>
      </c>
      <c r="O797" s="207" t="s">
        <v>6159</v>
      </c>
      <c r="P797" s="216" t="s">
        <v>6160</v>
      </c>
      <c r="Q797" s="443">
        <v>0</v>
      </c>
      <c r="R797" s="47"/>
      <c r="S797" s="36">
        <v>0</v>
      </c>
      <c r="T797" s="35"/>
      <c r="U797" s="34"/>
      <c r="V797" s="82">
        <v>0</v>
      </c>
      <c r="W797" s="55" t="s">
        <v>2690</v>
      </c>
      <c r="X797" s="55" t="s">
        <v>1899</v>
      </c>
      <c r="Y797" s="157" t="s">
        <v>387</v>
      </c>
      <c r="Z797" s="57" t="s">
        <v>1746</v>
      </c>
      <c r="AA797" s="55" t="s">
        <v>6982</v>
      </c>
      <c r="AB797" s="55">
        <v>76</v>
      </c>
      <c r="AC797" s="55" t="s">
        <v>2015</v>
      </c>
      <c r="AD797" s="89" t="s">
        <v>2611</v>
      </c>
      <c r="AE797" s="243">
        <v>17087.3</v>
      </c>
      <c r="AF797" s="157">
        <v>0</v>
      </c>
      <c r="AG797" s="89" t="s">
        <v>7241</v>
      </c>
      <c r="AH797" s="58" t="s">
        <v>405</v>
      </c>
      <c r="AI797" s="58" t="s">
        <v>4843</v>
      </c>
      <c r="AJ797" s="59" t="s">
        <v>398</v>
      </c>
      <c r="AK797" s="56">
        <v>25.972016666666665</v>
      </c>
      <c r="AL797" s="56">
        <v>-81.738299999999995</v>
      </c>
      <c r="AM797" s="60">
        <v>12.156000000403537</v>
      </c>
      <c r="AN797" s="60">
        <v>5.4659667081671923</v>
      </c>
      <c r="AO797" s="60">
        <v>13.328358040831695</v>
      </c>
    </row>
    <row r="798" spans="1:41" s="290" customFormat="1" ht="32.25" customHeight="1" x14ac:dyDescent="0.2">
      <c r="A798" s="45" t="s">
        <v>79</v>
      </c>
      <c r="B798" s="42" t="s">
        <v>1900</v>
      </c>
      <c r="C798" s="54" t="s">
        <v>473</v>
      </c>
      <c r="D798" s="35" t="s">
        <v>2420</v>
      </c>
      <c r="E798" s="34">
        <v>46108</v>
      </c>
      <c r="F798" s="347" t="s">
        <v>2438</v>
      </c>
      <c r="G798" s="347" t="s">
        <v>4645</v>
      </c>
      <c r="H798" s="344">
        <v>25.972049999999999</v>
      </c>
      <c r="I798" s="344">
        <v>-81.738283333333328</v>
      </c>
      <c r="J798" s="56" t="s">
        <v>7239</v>
      </c>
      <c r="K798" s="56" t="s">
        <v>7240</v>
      </c>
      <c r="L798" s="49" t="s">
        <v>3551</v>
      </c>
      <c r="M798" s="117" t="s">
        <v>2833</v>
      </c>
      <c r="N798" s="35" t="s">
        <v>387</v>
      </c>
      <c r="O798" s="207" t="s">
        <v>8270</v>
      </c>
      <c r="P798" s="216" t="s">
        <v>1969</v>
      </c>
      <c r="Q798" s="443">
        <v>0</v>
      </c>
      <c r="R798" s="47"/>
      <c r="S798" s="36">
        <v>0</v>
      </c>
      <c r="T798" s="35"/>
      <c r="U798" s="34"/>
      <c r="V798" s="82">
        <v>0</v>
      </c>
      <c r="W798" s="55" t="s">
        <v>2690</v>
      </c>
      <c r="X798" s="55" t="s">
        <v>1899</v>
      </c>
      <c r="Y798" s="157" t="s">
        <v>387</v>
      </c>
      <c r="Z798" s="57" t="s">
        <v>1746</v>
      </c>
      <c r="AA798" s="55" t="s">
        <v>6982</v>
      </c>
      <c r="AB798" s="55">
        <v>76</v>
      </c>
      <c r="AC798" s="55" t="s">
        <v>2015</v>
      </c>
      <c r="AD798" s="89" t="s">
        <v>2611</v>
      </c>
      <c r="AE798" s="243">
        <v>17087.3</v>
      </c>
      <c r="AF798" s="157">
        <v>0</v>
      </c>
      <c r="AG798" s="89" t="s">
        <v>7241</v>
      </c>
      <c r="AH798" s="58" t="s">
        <v>405</v>
      </c>
      <c r="AI798" s="58" t="s">
        <v>4843</v>
      </c>
      <c r="AJ798" s="59" t="s">
        <v>398</v>
      </c>
      <c r="AK798" s="56">
        <v>25.972016666666665</v>
      </c>
      <c r="AL798" s="56">
        <v>-81.738299999999995</v>
      </c>
      <c r="AM798" s="60">
        <v>12.156000000403537</v>
      </c>
      <c r="AN798" s="60">
        <v>5.4659667081671923</v>
      </c>
      <c r="AO798" s="60">
        <v>13.328358040831695</v>
      </c>
    </row>
    <row r="799" spans="1:41" s="290" customFormat="1" x14ac:dyDescent="0.2">
      <c r="A799" s="45" t="s">
        <v>538</v>
      </c>
      <c r="B799" s="42" t="s">
        <v>475</v>
      </c>
      <c r="C799" s="46"/>
      <c r="D799" s="35" t="s">
        <v>424</v>
      </c>
      <c r="E799" s="34">
        <v>42750</v>
      </c>
      <c r="F799" s="347" t="s">
        <v>536</v>
      </c>
      <c r="G799" s="348" t="s">
        <v>537</v>
      </c>
      <c r="H799" s="344">
        <v>25.974283333333332</v>
      </c>
      <c r="I799" s="344">
        <v>-81.733166666666662</v>
      </c>
      <c r="J799" s="56" t="s">
        <v>7242</v>
      </c>
      <c r="K799" s="56" t="s">
        <v>7243</v>
      </c>
      <c r="L799" s="51" t="s">
        <v>540</v>
      </c>
      <c r="M799" s="120"/>
      <c r="N799" s="35" t="s">
        <v>364</v>
      </c>
      <c r="O799" s="240" t="s">
        <v>3855</v>
      </c>
      <c r="P799" s="216" t="s">
        <v>1969</v>
      </c>
      <c r="Q799" s="443">
        <v>0</v>
      </c>
      <c r="R799" s="47"/>
      <c r="S799" s="36">
        <v>0</v>
      </c>
      <c r="T799" s="35"/>
      <c r="U799" s="34"/>
      <c r="V799" s="82">
        <v>0</v>
      </c>
      <c r="W799" s="55" t="s">
        <v>2690</v>
      </c>
      <c r="X799" s="55" t="s">
        <v>1899</v>
      </c>
      <c r="Y799" s="157">
        <v>0</v>
      </c>
      <c r="Z799" s="57" t="s">
        <v>1746</v>
      </c>
      <c r="AA799" s="55" t="s">
        <v>6987</v>
      </c>
      <c r="AB799" s="55">
        <v>77</v>
      </c>
      <c r="AC799" s="55" t="s">
        <v>2015</v>
      </c>
      <c r="AD799" s="89" t="s">
        <v>2611</v>
      </c>
      <c r="AE799" s="243">
        <v>17087.400000000001</v>
      </c>
      <c r="AF799" s="157" t="s">
        <v>3901</v>
      </c>
      <c r="AG799" s="89" t="s">
        <v>7244</v>
      </c>
      <c r="AH799" s="58" t="s">
        <v>7245</v>
      </c>
      <c r="AI799" s="58" t="s">
        <v>7246</v>
      </c>
      <c r="AJ799" s="59" t="s">
        <v>541</v>
      </c>
      <c r="AK799" s="56">
        <v>25.9742</v>
      </c>
      <c r="AL799" s="56">
        <v>-81.73331833333333</v>
      </c>
      <c r="AM799" s="60">
        <v>30.38999999971324</v>
      </c>
      <c r="AN799" s="60">
        <v>49.740297042923288</v>
      </c>
      <c r="AO799" s="60">
        <v>58.289357947234365</v>
      </c>
    </row>
    <row r="800" spans="1:41" s="290" customFormat="1" ht="25.5" x14ac:dyDescent="0.2">
      <c r="A800" s="45" t="s">
        <v>538</v>
      </c>
      <c r="B800" s="42" t="s">
        <v>475</v>
      </c>
      <c r="C800" s="46"/>
      <c r="D800" s="35" t="s">
        <v>424</v>
      </c>
      <c r="E800" s="34">
        <v>43124</v>
      </c>
      <c r="F800" s="347" t="s">
        <v>536</v>
      </c>
      <c r="G800" s="348" t="s">
        <v>537</v>
      </c>
      <c r="H800" s="344">
        <v>25.974283333333332</v>
      </c>
      <c r="I800" s="344">
        <v>-81.733166666666662</v>
      </c>
      <c r="J800" s="56" t="s">
        <v>7242</v>
      </c>
      <c r="K800" s="56" t="s">
        <v>7243</v>
      </c>
      <c r="L800" s="51" t="s">
        <v>2427</v>
      </c>
      <c r="M800" s="120"/>
      <c r="N800" s="35" t="s">
        <v>448</v>
      </c>
      <c r="O800" s="203" t="s">
        <v>1969</v>
      </c>
      <c r="P800" s="216">
        <v>0</v>
      </c>
      <c r="Q800" s="443">
        <v>0</v>
      </c>
      <c r="R800" s="47"/>
      <c r="S800" s="36">
        <v>0</v>
      </c>
      <c r="T800" s="35"/>
      <c r="U800" s="34"/>
      <c r="V800" s="82" t="s">
        <v>1969</v>
      </c>
      <c r="W800" s="55" t="s">
        <v>2690</v>
      </c>
      <c r="X800" s="55" t="s">
        <v>1899</v>
      </c>
      <c r="Y800" s="157" t="s">
        <v>448</v>
      </c>
      <c r="Z800" s="57" t="s">
        <v>1746</v>
      </c>
      <c r="AA800" s="55" t="s">
        <v>6972</v>
      </c>
      <c r="AB800" s="55">
        <v>77</v>
      </c>
      <c r="AC800" s="55" t="s">
        <v>2015</v>
      </c>
      <c r="AD800" s="89" t="s">
        <v>2611</v>
      </c>
      <c r="AE800" s="243">
        <v>17087.400000000001</v>
      </c>
      <c r="AF800" s="157" t="s">
        <v>3901</v>
      </c>
      <c r="AG800" s="89" t="s">
        <v>7244</v>
      </c>
      <c r="AH800" s="58" t="s">
        <v>7245</v>
      </c>
      <c r="AI800" s="58" t="s">
        <v>7246</v>
      </c>
      <c r="AJ800" s="59" t="s">
        <v>541</v>
      </c>
      <c r="AK800" s="56">
        <v>25.9742</v>
      </c>
      <c r="AL800" s="56">
        <v>-81.73331833333333</v>
      </c>
      <c r="AM800" s="60">
        <v>30.38999999971324</v>
      </c>
      <c r="AN800" s="60">
        <v>49.740297042923288</v>
      </c>
      <c r="AO800" s="60">
        <v>58.289357947234365</v>
      </c>
    </row>
    <row r="801" spans="1:41" s="290" customFormat="1" ht="51" x14ac:dyDescent="0.2">
      <c r="A801" s="45" t="s">
        <v>538</v>
      </c>
      <c r="B801" s="42" t="s">
        <v>475</v>
      </c>
      <c r="C801" s="46"/>
      <c r="D801" s="35" t="s">
        <v>424</v>
      </c>
      <c r="E801" s="34">
        <v>43441</v>
      </c>
      <c r="F801" s="347" t="s">
        <v>536</v>
      </c>
      <c r="G801" s="348" t="s">
        <v>537</v>
      </c>
      <c r="H801" s="344">
        <v>25.974283333333332</v>
      </c>
      <c r="I801" s="344">
        <v>-81.733166666666662</v>
      </c>
      <c r="J801" s="56" t="s">
        <v>7242</v>
      </c>
      <c r="K801" s="56" t="s">
        <v>7243</v>
      </c>
      <c r="L801" s="51" t="s">
        <v>3247</v>
      </c>
      <c r="M801" s="117"/>
      <c r="N801" s="35" t="s">
        <v>448</v>
      </c>
      <c r="O801" s="203"/>
      <c r="P801" s="216">
        <v>0</v>
      </c>
      <c r="Q801" s="443">
        <v>0</v>
      </c>
      <c r="R801" s="47"/>
      <c r="S801" s="36">
        <v>0</v>
      </c>
      <c r="T801" s="35"/>
      <c r="U801" s="34"/>
      <c r="V801" s="82" t="s">
        <v>1969</v>
      </c>
      <c r="W801" s="55" t="s">
        <v>2690</v>
      </c>
      <c r="X801" s="55" t="s">
        <v>1899</v>
      </c>
      <c r="Y801" s="157" t="s">
        <v>448</v>
      </c>
      <c r="Z801" s="57" t="s">
        <v>1746</v>
      </c>
      <c r="AA801" s="55" t="s">
        <v>6972</v>
      </c>
      <c r="AB801" s="55">
        <v>77</v>
      </c>
      <c r="AC801" s="55" t="s">
        <v>2015</v>
      </c>
      <c r="AD801" s="89" t="s">
        <v>2611</v>
      </c>
      <c r="AE801" s="243">
        <v>17087.400000000001</v>
      </c>
      <c r="AF801" s="157" t="s">
        <v>3901</v>
      </c>
      <c r="AG801" s="89" t="s">
        <v>7244</v>
      </c>
      <c r="AH801" s="58" t="s">
        <v>7245</v>
      </c>
      <c r="AI801" s="58" t="s">
        <v>7246</v>
      </c>
      <c r="AJ801" s="59" t="s">
        <v>541</v>
      </c>
      <c r="AK801" s="56">
        <v>25.9742</v>
      </c>
      <c r="AL801" s="56">
        <v>-81.73331833333333</v>
      </c>
      <c r="AM801" s="60">
        <v>30.38999999971324</v>
      </c>
      <c r="AN801" s="60">
        <v>49.740297042923288</v>
      </c>
      <c r="AO801" s="60">
        <v>58.289357947234365</v>
      </c>
    </row>
    <row r="802" spans="1:41" s="290" customFormat="1" ht="63.75" x14ac:dyDescent="0.2">
      <c r="A802" s="45" t="s">
        <v>538</v>
      </c>
      <c r="B802" s="42" t="s">
        <v>475</v>
      </c>
      <c r="C802" s="46"/>
      <c r="D802" s="35" t="s">
        <v>2420</v>
      </c>
      <c r="E802" s="34">
        <v>43841</v>
      </c>
      <c r="F802" s="347" t="s">
        <v>536</v>
      </c>
      <c r="G802" s="348" t="s">
        <v>537</v>
      </c>
      <c r="H802" s="344">
        <v>25.974283333333332</v>
      </c>
      <c r="I802" s="344">
        <v>-81.733166666666662</v>
      </c>
      <c r="J802" s="56" t="s">
        <v>7242</v>
      </c>
      <c r="K802" s="56" t="s">
        <v>7243</v>
      </c>
      <c r="L802" s="51" t="s">
        <v>3246</v>
      </c>
      <c r="M802" s="117" t="s">
        <v>2833</v>
      </c>
      <c r="N802" s="35" t="s">
        <v>448</v>
      </c>
      <c r="O802" s="203" t="s">
        <v>1969</v>
      </c>
      <c r="P802" s="216">
        <v>0</v>
      </c>
      <c r="Q802" s="443">
        <v>0</v>
      </c>
      <c r="R802" s="47"/>
      <c r="S802" s="36">
        <v>0</v>
      </c>
      <c r="T802" s="35"/>
      <c r="U802" s="34"/>
      <c r="V802" s="82" t="s">
        <v>1969</v>
      </c>
      <c r="W802" s="55" t="s">
        <v>2690</v>
      </c>
      <c r="X802" s="55" t="s">
        <v>1899</v>
      </c>
      <c r="Y802" s="157" t="s">
        <v>448</v>
      </c>
      <c r="Z802" s="57" t="s">
        <v>1746</v>
      </c>
      <c r="AA802" s="55" t="s">
        <v>6972</v>
      </c>
      <c r="AB802" s="55">
        <v>77</v>
      </c>
      <c r="AC802" s="55" t="s">
        <v>2015</v>
      </c>
      <c r="AD802" s="89" t="s">
        <v>2611</v>
      </c>
      <c r="AE802" s="243">
        <v>17087.400000000001</v>
      </c>
      <c r="AF802" s="157" t="s">
        <v>3901</v>
      </c>
      <c r="AG802" s="89" t="s">
        <v>7244</v>
      </c>
      <c r="AH802" s="58" t="s">
        <v>7245</v>
      </c>
      <c r="AI802" s="58" t="s">
        <v>7246</v>
      </c>
      <c r="AJ802" s="59" t="s">
        <v>541</v>
      </c>
      <c r="AK802" s="56">
        <v>25.9742</v>
      </c>
      <c r="AL802" s="56">
        <v>-81.73331833333333</v>
      </c>
      <c r="AM802" s="60">
        <v>30.38999999971324</v>
      </c>
      <c r="AN802" s="60">
        <v>49.740297042923288</v>
      </c>
      <c r="AO802" s="60">
        <v>58.289357947234365</v>
      </c>
    </row>
    <row r="803" spans="1:41" s="290" customFormat="1" ht="63.75" x14ac:dyDescent="0.2">
      <c r="A803" s="45" t="s">
        <v>538</v>
      </c>
      <c r="B803" s="42" t="s">
        <v>475</v>
      </c>
      <c r="C803" s="46"/>
      <c r="D803" s="35" t="s">
        <v>2844</v>
      </c>
      <c r="E803" s="34">
        <v>44256</v>
      </c>
      <c r="F803" s="347" t="s">
        <v>536</v>
      </c>
      <c r="G803" s="348" t="s">
        <v>537</v>
      </c>
      <c r="H803" s="344">
        <v>25.974283333333332</v>
      </c>
      <c r="I803" s="344">
        <v>-81.733166666666662</v>
      </c>
      <c r="J803" s="56" t="s">
        <v>7242</v>
      </c>
      <c r="K803" s="56" t="s">
        <v>7243</v>
      </c>
      <c r="L803" s="51" t="s">
        <v>3856</v>
      </c>
      <c r="M803" s="117" t="s">
        <v>2833</v>
      </c>
      <c r="N803" s="35" t="s">
        <v>448</v>
      </c>
      <c r="O803" s="240" t="s">
        <v>3857</v>
      </c>
      <c r="P803" s="216">
        <v>0</v>
      </c>
      <c r="Q803" s="443">
        <v>0</v>
      </c>
      <c r="R803" s="47"/>
      <c r="S803" s="36">
        <v>0</v>
      </c>
      <c r="T803" s="35"/>
      <c r="U803" s="34"/>
      <c r="V803" s="82" t="s">
        <v>1969</v>
      </c>
      <c r="W803" s="55" t="s">
        <v>2690</v>
      </c>
      <c r="X803" s="55" t="s">
        <v>1899</v>
      </c>
      <c r="Y803" s="157" t="s">
        <v>448</v>
      </c>
      <c r="Z803" s="57" t="s">
        <v>1746</v>
      </c>
      <c r="AA803" s="55" t="s">
        <v>6972</v>
      </c>
      <c r="AB803" s="55">
        <v>77</v>
      </c>
      <c r="AC803" s="55" t="s">
        <v>2015</v>
      </c>
      <c r="AD803" s="89" t="s">
        <v>2611</v>
      </c>
      <c r="AE803" s="243">
        <v>17087.400000000001</v>
      </c>
      <c r="AF803" s="157" t="s">
        <v>3901</v>
      </c>
      <c r="AG803" s="89" t="s">
        <v>7244</v>
      </c>
      <c r="AH803" s="58" t="s">
        <v>7245</v>
      </c>
      <c r="AI803" s="58" t="s">
        <v>7246</v>
      </c>
      <c r="AJ803" s="59" t="s">
        <v>541</v>
      </c>
      <c r="AK803" s="56">
        <v>25.9742</v>
      </c>
      <c r="AL803" s="56">
        <v>-81.73331833333333</v>
      </c>
      <c r="AM803" s="60">
        <v>30.38999999971324</v>
      </c>
      <c r="AN803" s="60">
        <v>49.740297042923288</v>
      </c>
      <c r="AO803" s="60">
        <v>58.289357947234365</v>
      </c>
    </row>
    <row r="804" spans="1:41" s="290" customFormat="1" ht="76.5" x14ac:dyDescent="0.2">
      <c r="A804" s="45" t="s">
        <v>538</v>
      </c>
      <c r="B804" s="42" t="s">
        <v>475</v>
      </c>
      <c r="C804" s="46"/>
      <c r="D804" s="35" t="s">
        <v>2420</v>
      </c>
      <c r="E804" s="34">
        <v>44605</v>
      </c>
      <c r="F804" s="347" t="s">
        <v>536</v>
      </c>
      <c r="G804" s="348" t="s">
        <v>537</v>
      </c>
      <c r="H804" s="344">
        <v>25.974283333333332</v>
      </c>
      <c r="I804" s="344">
        <v>-81.733166666666662</v>
      </c>
      <c r="J804" s="56" t="s">
        <v>7242</v>
      </c>
      <c r="K804" s="56" t="s">
        <v>7243</v>
      </c>
      <c r="L804" s="51" t="s">
        <v>4230</v>
      </c>
      <c r="M804" s="117" t="s">
        <v>2833</v>
      </c>
      <c r="N804" s="35" t="s">
        <v>448</v>
      </c>
      <c r="O804" s="240" t="s">
        <v>4229</v>
      </c>
      <c r="P804" s="216" t="s">
        <v>3855</v>
      </c>
      <c r="Q804" s="443">
        <v>0</v>
      </c>
      <c r="R804" s="47"/>
      <c r="S804" s="36">
        <v>0</v>
      </c>
      <c r="T804" s="35"/>
      <c r="U804" s="34"/>
      <c r="V804" s="82" t="s">
        <v>1969</v>
      </c>
      <c r="W804" s="55" t="s">
        <v>2690</v>
      </c>
      <c r="X804" s="55" t="s">
        <v>1899</v>
      </c>
      <c r="Y804" s="157" t="s">
        <v>448</v>
      </c>
      <c r="Z804" s="57" t="s">
        <v>1746</v>
      </c>
      <c r="AA804" s="55" t="s">
        <v>6972</v>
      </c>
      <c r="AB804" s="55">
        <v>77</v>
      </c>
      <c r="AC804" s="55" t="s">
        <v>2015</v>
      </c>
      <c r="AD804" s="89" t="s">
        <v>2611</v>
      </c>
      <c r="AE804" s="243">
        <v>17087.400000000001</v>
      </c>
      <c r="AF804" s="157" t="s">
        <v>3901</v>
      </c>
      <c r="AG804" s="89" t="s">
        <v>7244</v>
      </c>
      <c r="AH804" s="58" t="s">
        <v>7245</v>
      </c>
      <c r="AI804" s="58" t="s">
        <v>7246</v>
      </c>
      <c r="AJ804" s="59" t="s">
        <v>541</v>
      </c>
      <c r="AK804" s="56">
        <v>25.9742</v>
      </c>
      <c r="AL804" s="56">
        <v>-81.73331833333333</v>
      </c>
      <c r="AM804" s="60">
        <v>30.38999999971324</v>
      </c>
      <c r="AN804" s="60">
        <v>49.740297042923288</v>
      </c>
      <c r="AO804" s="60">
        <v>58.289357947234365</v>
      </c>
    </row>
    <row r="805" spans="1:41" s="290" customFormat="1" ht="76.5" x14ac:dyDescent="0.2">
      <c r="A805" s="45" t="s">
        <v>538</v>
      </c>
      <c r="B805" s="42" t="s">
        <v>475</v>
      </c>
      <c r="C805" s="46"/>
      <c r="D805" s="35" t="s">
        <v>2420</v>
      </c>
      <c r="E805" s="34">
        <v>44990</v>
      </c>
      <c r="F805" s="347" t="s">
        <v>536</v>
      </c>
      <c r="G805" s="348" t="s">
        <v>537</v>
      </c>
      <c r="H805" s="344">
        <v>25.974283333333332</v>
      </c>
      <c r="I805" s="344">
        <v>-81.733166666666662</v>
      </c>
      <c r="J805" s="56" t="s">
        <v>7242</v>
      </c>
      <c r="K805" s="56" t="s">
        <v>7243</v>
      </c>
      <c r="L805" s="51" t="s">
        <v>5478</v>
      </c>
      <c r="M805" s="117" t="s">
        <v>2833</v>
      </c>
      <c r="N805" s="35" t="s">
        <v>448</v>
      </c>
      <c r="O805" s="240" t="s">
        <v>5390</v>
      </c>
      <c r="P805" s="216" t="s">
        <v>3855</v>
      </c>
      <c r="Q805" s="443">
        <v>0</v>
      </c>
      <c r="R805" s="47"/>
      <c r="S805" s="36">
        <v>0</v>
      </c>
      <c r="T805" s="35"/>
      <c r="U805" s="34"/>
      <c r="V805" s="82" t="s">
        <v>1969</v>
      </c>
      <c r="W805" s="55" t="s">
        <v>2690</v>
      </c>
      <c r="X805" s="55" t="s">
        <v>1899</v>
      </c>
      <c r="Y805" s="157" t="s">
        <v>448</v>
      </c>
      <c r="Z805" s="57" t="s">
        <v>1746</v>
      </c>
      <c r="AA805" s="55" t="s">
        <v>6972</v>
      </c>
      <c r="AB805" s="55">
        <v>77</v>
      </c>
      <c r="AC805" s="55" t="s">
        <v>2015</v>
      </c>
      <c r="AD805" s="89" t="s">
        <v>2611</v>
      </c>
      <c r="AE805" s="243">
        <v>17087.400000000001</v>
      </c>
      <c r="AF805" s="157" t="s">
        <v>3901</v>
      </c>
      <c r="AG805" s="89" t="s">
        <v>7244</v>
      </c>
      <c r="AH805" s="58" t="s">
        <v>7245</v>
      </c>
      <c r="AI805" s="58" t="s">
        <v>7246</v>
      </c>
      <c r="AJ805" s="59" t="s">
        <v>541</v>
      </c>
      <c r="AK805" s="56">
        <v>25.9742</v>
      </c>
      <c r="AL805" s="56">
        <v>-81.73331833333333</v>
      </c>
      <c r="AM805" s="60">
        <v>30.38999999971324</v>
      </c>
      <c r="AN805" s="60">
        <v>49.740297042923288</v>
      </c>
      <c r="AO805" s="60">
        <v>58.289357947234365</v>
      </c>
    </row>
    <row r="806" spans="1:41" s="290" customFormat="1" ht="76.5" x14ac:dyDescent="0.2">
      <c r="A806" s="45" t="s">
        <v>538</v>
      </c>
      <c r="B806" s="42" t="s">
        <v>475</v>
      </c>
      <c r="C806" s="46"/>
      <c r="D806" s="35" t="s">
        <v>2420</v>
      </c>
      <c r="E806" s="34">
        <v>45332</v>
      </c>
      <c r="F806" s="347" t="s">
        <v>536</v>
      </c>
      <c r="G806" s="348" t="s">
        <v>537</v>
      </c>
      <c r="H806" s="344">
        <v>25.974283333333332</v>
      </c>
      <c r="I806" s="344">
        <v>-81.733166666666662</v>
      </c>
      <c r="J806" s="56" t="s">
        <v>7242</v>
      </c>
      <c r="K806" s="56" t="s">
        <v>7243</v>
      </c>
      <c r="L806" s="51" t="s">
        <v>5478</v>
      </c>
      <c r="M806" s="117" t="s">
        <v>2833</v>
      </c>
      <c r="N806" s="35" t="s">
        <v>448</v>
      </c>
      <c r="O806" s="240" t="s">
        <v>5610</v>
      </c>
      <c r="P806" s="216" t="s">
        <v>3855</v>
      </c>
      <c r="Q806" s="443">
        <v>0</v>
      </c>
      <c r="R806" s="47"/>
      <c r="S806" s="36">
        <v>0</v>
      </c>
      <c r="T806" s="35"/>
      <c r="U806" s="34"/>
      <c r="V806" s="82" t="s">
        <v>1969</v>
      </c>
      <c r="W806" s="55" t="s">
        <v>2690</v>
      </c>
      <c r="X806" s="55" t="s">
        <v>1899</v>
      </c>
      <c r="Y806" s="157" t="s">
        <v>448</v>
      </c>
      <c r="Z806" s="57" t="s">
        <v>1746</v>
      </c>
      <c r="AA806" s="55" t="s">
        <v>6972</v>
      </c>
      <c r="AB806" s="55">
        <v>77</v>
      </c>
      <c r="AC806" s="55" t="s">
        <v>2015</v>
      </c>
      <c r="AD806" s="89" t="s">
        <v>2611</v>
      </c>
      <c r="AE806" s="243">
        <v>17087.400000000001</v>
      </c>
      <c r="AF806" s="157" t="s">
        <v>3901</v>
      </c>
      <c r="AG806" s="89" t="s">
        <v>7244</v>
      </c>
      <c r="AH806" s="58" t="s">
        <v>7245</v>
      </c>
      <c r="AI806" s="58" t="s">
        <v>7246</v>
      </c>
      <c r="AJ806" s="59" t="s">
        <v>541</v>
      </c>
      <c r="AK806" s="56">
        <v>25.9742</v>
      </c>
      <c r="AL806" s="56">
        <v>-81.73331833333333</v>
      </c>
      <c r="AM806" s="60">
        <v>30.38999999971324</v>
      </c>
      <c r="AN806" s="60">
        <v>49.740297042923288</v>
      </c>
      <c r="AO806" s="60">
        <v>58.289357947234365</v>
      </c>
    </row>
    <row r="807" spans="1:41" s="290" customFormat="1" ht="76.5" x14ac:dyDescent="0.2">
      <c r="A807" s="45" t="s">
        <v>538</v>
      </c>
      <c r="B807" s="42" t="s">
        <v>475</v>
      </c>
      <c r="C807" s="46"/>
      <c r="D807" s="35" t="s">
        <v>2420</v>
      </c>
      <c r="E807" s="34">
        <v>45730</v>
      </c>
      <c r="F807" s="347" t="s">
        <v>536</v>
      </c>
      <c r="G807" s="348" t="s">
        <v>537</v>
      </c>
      <c r="H807" s="344">
        <v>25.974283333333332</v>
      </c>
      <c r="I807" s="344">
        <v>-81.733166666666662</v>
      </c>
      <c r="J807" s="56" t="s">
        <v>7242</v>
      </c>
      <c r="K807" s="56" t="s">
        <v>7243</v>
      </c>
      <c r="L807" s="51" t="s">
        <v>8272</v>
      </c>
      <c r="M807" s="117" t="s">
        <v>2833</v>
      </c>
      <c r="N807" s="35" t="s">
        <v>448</v>
      </c>
      <c r="O807" s="240" t="s">
        <v>6161</v>
      </c>
      <c r="P807" s="216" t="s">
        <v>3855</v>
      </c>
      <c r="Q807" s="443">
        <v>0</v>
      </c>
      <c r="R807" s="47"/>
      <c r="S807" s="36">
        <v>0</v>
      </c>
      <c r="T807" s="35"/>
      <c r="U807" s="34">
        <v>43124</v>
      </c>
      <c r="V807" s="82" t="s">
        <v>1969</v>
      </c>
      <c r="W807" s="55" t="s">
        <v>2690</v>
      </c>
      <c r="X807" s="55" t="s">
        <v>1899</v>
      </c>
      <c r="Y807" s="157" t="s">
        <v>448</v>
      </c>
      <c r="Z807" s="57" t="s">
        <v>1746</v>
      </c>
      <c r="AA807" s="55" t="s">
        <v>6972</v>
      </c>
      <c r="AB807" s="55">
        <v>77</v>
      </c>
      <c r="AC807" s="55" t="s">
        <v>2015</v>
      </c>
      <c r="AD807" s="89" t="s">
        <v>2611</v>
      </c>
      <c r="AE807" s="243">
        <v>17087.400000000001</v>
      </c>
      <c r="AF807" s="157" t="s">
        <v>3901</v>
      </c>
      <c r="AG807" s="89" t="s">
        <v>7244</v>
      </c>
      <c r="AH807" s="58" t="s">
        <v>7245</v>
      </c>
      <c r="AI807" s="58" t="s">
        <v>7246</v>
      </c>
      <c r="AJ807" s="59" t="s">
        <v>541</v>
      </c>
      <c r="AK807" s="56">
        <v>25.9742</v>
      </c>
      <c r="AL807" s="56">
        <v>-81.73331833333333</v>
      </c>
      <c r="AM807" s="60">
        <v>30.38999999971324</v>
      </c>
      <c r="AN807" s="60">
        <v>49.740297042923288</v>
      </c>
      <c r="AO807" s="60">
        <v>58.289357947234365</v>
      </c>
    </row>
    <row r="808" spans="1:41" s="290" customFormat="1" ht="76.5" x14ac:dyDescent="0.2">
      <c r="A808" s="45" t="s">
        <v>538</v>
      </c>
      <c r="B808" s="42" t="s">
        <v>475</v>
      </c>
      <c r="C808" s="46" t="s">
        <v>473</v>
      </c>
      <c r="D808" s="35" t="s">
        <v>2420</v>
      </c>
      <c r="E808" s="34">
        <v>46108</v>
      </c>
      <c r="F808" s="347" t="s">
        <v>536</v>
      </c>
      <c r="G808" s="348" t="s">
        <v>537</v>
      </c>
      <c r="H808" s="344">
        <v>25.974283333333332</v>
      </c>
      <c r="I808" s="344">
        <v>-81.733166666666662</v>
      </c>
      <c r="J808" s="56" t="s">
        <v>7242</v>
      </c>
      <c r="K808" s="56" t="s">
        <v>7243</v>
      </c>
      <c r="L808" s="51" t="s">
        <v>8273</v>
      </c>
      <c r="M808" s="117" t="s">
        <v>2833</v>
      </c>
      <c r="N808" s="35" t="s">
        <v>448</v>
      </c>
      <c r="O808" s="240" t="s">
        <v>8271</v>
      </c>
      <c r="P808" s="216" t="s">
        <v>3855</v>
      </c>
      <c r="Q808" s="443">
        <v>0</v>
      </c>
      <c r="R808" s="47"/>
      <c r="S808" s="36">
        <v>0</v>
      </c>
      <c r="T808" s="35"/>
      <c r="U808" s="34">
        <v>43124</v>
      </c>
      <c r="V808" s="82" t="s">
        <v>1969</v>
      </c>
      <c r="W808" s="55" t="s">
        <v>2690</v>
      </c>
      <c r="X808" s="55" t="s">
        <v>1899</v>
      </c>
      <c r="Y808" s="157" t="s">
        <v>448</v>
      </c>
      <c r="Z808" s="57" t="s">
        <v>1746</v>
      </c>
      <c r="AA808" s="55" t="s">
        <v>6972</v>
      </c>
      <c r="AB808" s="55">
        <v>77</v>
      </c>
      <c r="AC808" s="55" t="s">
        <v>2015</v>
      </c>
      <c r="AD808" s="89" t="s">
        <v>2611</v>
      </c>
      <c r="AE808" s="243">
        <v>17087.400000000001</v>
      </c>
      <c r="AF808" s="157" t="s">
        <v>3901</v>
      </c>
      <c r="AG808" s="89" t="s">
        <v>7244</v>
      </c>
      <c r="AH808" s="58" t="s">
        <v>7245</v>
      </c>
      <c r="AI808" s="58" t="s">
        <v>7246</v>
      </c>
      <c r="AJ808" s="59" t="s">
        <v>541</v>
      </c>
      <c r="AK808" s="56">
        <v>25.9742</v>
      </c>
      <c r="AL808" s="56">
        <v>-81.73331833333333</v>
      </c>
      <c r="AM808" s="60">
        <v>30.38999999971324</v>
      </c>
      <c r="AN808" s="60">
        <v>49.740297042923288</v>
      </c>
      <c r="AO808" s="60">
        <v>58.289357947234365</v>
      </c>
    </row>
    <row r="809" spans="1:41" s="290" customFormat="1" x14ac:dyDescent="0.2">
      <c r="A809" s="45" t="s">
        <v>1056</v>
      </c>
      <c r="B809" s="42" t="s">
        <v>1886</v>
      </c>
      <c r="C809" s="46"/>
      <c r="D809" s="35" t="s">
        <v>429</v>
      </c>
      <c r="E809" s="34">
        <v>42793</v>
      </c>
      <c r="F809" s="347" t="s">
        <v>1069</v>
      </c>
      <c r="G809" s="347" t="s">
        <v>158</v>
      </c>
      <c r="H809" s="344">
        <v>25.9087</v>
      </c>
      <c r="I809" s="344">
        <v>-81.731283333333337</v>
      </c>
      <c r="J809" s="56" t="s">
        <v>7247</v>
      </c>
      <c r="K809" s="56" t="s">
        <v>6079</v>
      </c>
      <c r="L809" s="49" t="s">
        <v>1968</v>
      </c>
      <c r="M809" s="120" t="s">
        <v>2833</v>
      </c>
      <c r="N809" s="35" t="s">
        <v>364</v>
      </c>
      <c r="O809" s="203" t="s">
        <v>1969</v>
      </c>
      <c r="P809" s="216" t="s">
        <v>1969</v>
      </c>
      <c r="Q809" s="443">
        <v>0</v>
      </c>
      <c r="R809" s="47"/>
      <c r="S809" s="36">
        <v>0</v>
      </c>
      <c r="T809" s="35"/>
      <c r="U809" s="34"/>
      <c r="V809" s="82">
        <v>0</v>
      </c>
      <c r="W809" s="55" t="s">
        <v>2690</v>
      </c>
      <c r="X809" s="55" t="s">
        <v>1898</v>
      </c>
      <c r="Y809" s="157">
        <v>0</v>
      </c>
      <c r="Z809" s="57" t="s">
        <v>1746</v>
      </c>
      <c r="AA809" s="55" t="s">
        <v>6987</v>
      </c>
      <c r="AB809" s="55">
        <v>78</v>
      </c>
      <c r="AC809" s="55" t="s">
        <v>2016</v>
      </c>
      <c r="AD809" s="89" t="s">
        <v>2613</v>
      </c>
      <c r="AE809" s="243">
        <v>16918.5</v>
      </c>
      <c r="AF809" s="157">
        <v>0</v>
      </c>
      <c r="AG809" s="89" t="s">
        <v>7248</v>
      </c>
      <c r="AH809" s="58" t="s">
        <v>3600</v>
      </c>
      <c r="AI809" s="58" t="s">
        <v>7249</v>
      </c>
      <c r="AJ809" s="59" t="s">
        <v>1223</v>
      </c>
      <c r="AK809" s="56">
        <v>25.90829861111111</v>
      </c>
      <c r="AL809" s="56">
        <v>-81.731216388888882</v>
      </c>
      <c r="AM809" s="60">
        <v>146.37850000010872</v>
      </c>
      <c r="AN809" s="60">
        <v>-21.954966280678907</v>
      </c>
      <c r="AO809" s="60">
        <v>148.01582958139164</v>
      </c>
    </row>
    <row r="810" spans="1:41" s="290" customFormat="1" x14ac:dyDescent="0.2">
      <c r="A810" s="45" t="s">
        <v>1056</v>
      </c>
      <c r="B810" s="42" t="s">
        <v>1886</v>
      </c>
      <c r="C810" s="46"/>
      <c r="D810" s="35" t="s">
        <v>2420</v>
      </c>
      <c r="E810" s="34">
        <v>43569</v>
      </c>
      <c r="F810" s="347" t="s">
        <v>1069</v>
      </c>
      <c r="G810" s="347" t="s">
        <v>158</v>
      </c>
      <c r="H810" s="344">
        <v>25.9087</v>
      </c>
      <c r="I810" s="344">
        <v>-81.731283333333337</v>
      </c>
      <c r="J810" s="56" t="s">
        <v>7247</v>
      </c>
      <c r="K810" s="56" t="s">
        <v>6079</v>
      </c>
      <c r="L810" s="49" t="s">
        <v>2818</v>
      </c>
      <c r="M810" s="117" t="s">
        <v>2833</v>
      </c>
      <c r="N810" s="35" t="s">
        <v>1919</v>
      </c>
      <c r="O810" s="203"/>
      <c r="P810" s="216">
        <v>0</v>
      </c>
      <c r="Q810" s="443">
        <v>0</v>
      </c>
      <c r="R810" s="47"/>
      <c r="S810" s="36">
        <v>0</v>
      </c>
      <c r="T810" s="35"/>
      <c r="U810" s="34"/>
      <c r="V810" s="82" t="s">
        <v>1969</v>
      </c>
      <c r="W810" s="55" t="s">
        <v>2690</v>
      </c>
      <c r="X810" s="55" t="s">
        <v>1898</v>
      </c>
      <c r="Y810" s="157" t="s">
        <v>1919</v>
      </c>
      <c r="Z810" s="57" t="s">
        <v>1746</v>
      </c>
      <c r="AA810" s="55" t="s">
        <v>6966</v>
      </c>
      <c r="AB810" s="55">
        <v>78</v>
      </c>
      <c r="AC810" s="55" t="s">
        <v>2016</v>
      </c>
      <c r="AD810" s="89" t="s">
        <v>2613</v>
      </c>
      <c r="AE810" s="243">
        <v>16918.5</v>
      </c>
      <c r="AF810" s="157">
        <v>0</v>
      </c>
      <c r="AG810" s="89" t="s">
        <v>7248</v>
      </c>
      <c r="AH810" s="58" t="s">
        <v>3600</v>
      </c>
      <c r="AI810" s="58" t="s">
        <v>7249</v>
      </c>
      <c r="AJ810" s="59" t="s">
        <v>1223</v>
      </c>
      <c r="AK810" s="56">
        <v>25.90829861111111</v>
      </c>
      <c r="AL810" s="56">
        <v>-81.731216388888882</v>
      </c>
      <c r="AM810" s="60">
        <v>146.37850000010872</v>
      </c>
      <c r="AN810" s="60">
        <v>-21.954966280678907</v>
      </c>
      <c r="AO810" s="60">
        <v>148.01582958139164</v>
      </c>
    </row>
    <row r="811" spans="1:41" s="290" customFormat="1" x14ac:dyDescent="0.2">
      <c r="A811" s="45" t="s">
        <v>1056</v>
      </c>
      <c r="B811" s="42" t="s">
        <v>1886</v>
      </c>
      <c r="C811" s="46"/>
      <c r="D811" s="35" t="s">
        <v>2420</v>
      </c>
      <c r="E811" s="34">
        <v>43910</v>
      </c>
      <c r="F811" s="347" t="s">
        <v>1069</v>
      </c>
      <c r="G811" s="347" t="s">
        <v>158</v>
      </c>
      <c r="H811" s="344">
        <v>25.9087</v>
      </c>
      <c r="I811" s="344">
        <v>-81.731283333333337</v>
      </c>
      <c r="J811" s="56" t="s">
        <v>7247</v>
      </c>
      <c r="K811" s="56" t="s">
        <v>6079</v>
      </c>
      <c r="L811" s="49" t="s">
        <v>2818</v>
      </c>
      <c r="M811" s="117" t="s">
        <v>2833</v>
      </c>
      <c r="N811" s="35" t="s">
        <v>1919</v>
      </c>
      <c r="O811" s="207" t="s">
        <v>3249</v>
      </c>
      <c r="P811" s="216">
        <v>0</v>
      </c>
      <c r="Q811" s="443">
        <v>0</v>
      </c>
      <c r="R811" s="47"/>
      <c r="S811" s="36">
        <v>0</v>
      </c>
      <c r="T811" s="35"/>
      <c r="U811" s="34"/>
      <c r="V811" s="82" t="s">
        <v>1969</v>
      </c>
      <c r="W811" s="55" t="s">
        <v>2690</v>
      </c>
      <c r="X811" s="55" t="s">
        <v>1898</v>
      </c>
      <c r="Y811" s="157" t="s">
        <v>1919</v>
      </c>
      <c r="Z811" s="57" t="s">
        <v>1746</v>
      </c>
      <c r="AA811" s="55" t="s">
        <v>6966</v>
      </c>
      <c r="AB811" s="55">
        <v>78</v>
      </c>
      <c r="AC811" s="55" t="s">
        <v>2016</v>
      </c>
      <c r="AD811" s="89" t="s">
        <v>2613</v>
      </c>
      <c r="AE811" s="243">
        <v>16918.5</v>
      </c>
      <c r="AF811" s="157">
        <v>0</v>
      </c>
      <c r="AG811" s="89" t="s">
        <v>7248</v>
      </c>
      <c r="AH811" s="58" t="s">
        <v>3600</v>
      </c>
      <c r="AI811" s="58" t="s">
        <v>7249</v>
      </c>
      <c r="AJ811" s="59" t="s">
        <v>1223</v>
      </c>
      <c r="AK811" s="56">
        <v>25.90829861111111</v>
      </c>
      <c r="AL811" s="56">
        <v>-81.731216388888882</v>
      </c>
      <c r="AM811" s="60">
        <v>146.37850000010872</v>
      </c>
      <c r="AN811" s="60">
        <v>-21.954966280678907</v>
      </c>
      <c r="AO811" s="60">
        <v>148.01582958139164</v>
      </c>
    </row>
    <row r="812" spans="1:41" s="290" customFormat="1" x14ac:dyDescent="0.2">
      <c r="A812" s="45" t="s">
        <v>1056</v>
      </c>
      <c r="B812" s="42" t="s">
        <v>1886</v>
      </c>
      <c r="C812" s="46"/>
      <c r="D812" s="35" t="s">
        <v>2420</v>
      </c>
      <c r="E812" s="34">
        <v>44279</v>
      </c>
      <c r="F812" s="347" t="s">
        <v>1069</v>
      </c>
      <c r="G812" s="347" t="s">
        <v>158</v>
      </c>
      <c r="H812" s="344">
        <v>25.9087</v>
      </c>
      <c r="I812" s="344">
        <v>-81.731283333333337</v>
      </c>
      <c r="J812" s="56" t="s">
        <v>7247</v>
      </c>
      <c r="K812" s="56" t="s">
        <v>6079</v>
      </c>
      <c r="L812" s="49" t="s">
        <v>2818</v>
      </c>
      <c r="M812" s="117" t="s">
        <v>2833</v>
      </c>
      <c r="N812" s="35" t="s">
        <v>1919</v>
      </c>
      <c r="O812" s="207" t="s">
        <v>3674</v>
      </c>
      <c r="P812" s="216" t="s">
        <v>3673</v>
      </c>
      <c r="Q812" s="443">
        <v>0</v>
      </c>
      <c r="R812" s="47"/>
      <c r="S812" s="36">
        <v>0</v>
      </c>
      <c r="T812" s="35"/>
      <c r="U812" s="34"/>
      <c r="V812" s="82" t="s">
        <v>1969</v>
      </c>
      <c r="W812" s="55" t="s">
        <v>2690</v>
      </c>
      <c r="X812" s="55" t="s">
        <v>1898</v>
      </c>
      <c r="Y812" s="157" t="s">
        <v>1919</v>
      </c>
      <c r="Z812" s="57" t="s">
        <v>1746</v>
      </c>
      <c r="AA812" s="55" t="s">
        <v>6966</v>
      </c>
      <c r="AB812" s="55">
        <v>78</v>
      </c>
      <c r="AC812" s="55" t="s">
        <v>2016</v>
      </c>
      <c r="AD812" s="89" t="s">
        <v>2613</v>
      </c>
      <c r="AE812" s="243">
        <v>16918.5</v>
      </c>
      <c r="AF812" s="157">
        <v>0</v>
      </c>
      <c r="AG812" s="89" t="s">
        <v>7248</v>
      </c>
      <c r="AH812" s="58" t="s">
        <v>3600</v>
      </c>
      <c r="AI812" s="58" t="s">
        <v>7249</v>
      </c>
      <c r="AJ812" s="59" t="s">
        <v>1223</v>
      </c>
      <c r="AK812" s="56">
        <v>25.90829861111111</v>
      </c>
      <c r="AL812" s="56">
        <v>-81.731216388888882</v>
      </c>
      <c r="AM812" s="60">
        <v>146.37850000010872</v>
      </c>
      <c r="AN812" s="60">
        <v>-21.954966280678907</v>
      </c>
      <c r="AO812" s="60">
        <v>148.01582958139164</v>
      </c>
    </row>
    <row r="813" spans="1:41" s="290" customFormat="1" x14ac:dyDescent="0.2">
      <c r="A813" s="45" t="s">
        <v>1056</v>
      </c>
      <c r="B813" s="42" t="s">
        <v>1886</v>
      </c>
      <c r="C813" s="46"/>
      <c r="D813" s="35" t="s">
        <v>2857</v>
      </c>
      <c r="E813" s="34">
        <v>44609</v>
      </c>
      <c r="F813" s="347" t="s">
        <v>1069</v>
      </c>
      <c r="G813" s="347" t="s">
        <v>158</v>
      </c>
      <c r="H813" s="344">
        <v>25.9087</v>
      </c>
      <c r="I813" s="344">
        <v>-81.731283333333337</v>
      </c>
      <c r="J813" s="56" t="s">
        <v>7247</v>
      </c>
      <c r="K813" s="56" t="s">
        <v>6079</v>
      </c>
      <c r="L813" s="49" t="s">
        <v>2818</v>
      </c>
      <c r="M813" s="117" t="s">
        <v>2833</v>
      </c>
      <c r="N813" s="35" t="s">
        <v>1919</v>
      </c>
      <c r="O813" s="207" t="s">
        <v>4160</v>
      </c>
      <c r="P813" s="216" t="s">
        <v>4161</v>
      </c>
      <c r="Q813" s="443">
        <v>0</v>
      </c>
      <c r="R813" s="47"/>
      <c r="S813" s="36">
        <v>0</v>
      </c>
      <c r="T813" s="35"/>
      <c r="U813" s="34"/>
      <c r="V813" s="82" t="s">
        <v>1969</v>
      </c>
      <c r="W813" s="55" t="s">
        <v>2690</v>
      </c>
      <c r="X813" s="55" t="s">
        <v>1898</v>
      </c>
      <c r="Y813" s="157" t="s">
        <v>1919</v>
      </c>
      <c r="Z813" s="57" t="s">
        <v>1746</v>
      </c>
      <c r="AA813" s="55" t="s">
        <v>6966</v>
      </c>
      <c r="AB813" s="55">
        <v>78</v>
      </c>
      <c r="AC813" s="55" t="s">
        <v>2016</v>
      </c>
      <c r="AD813" s="89" t="s">
        <v>2613</v>
      </c>
      <c r="AE813" s="243">
        <v>16918.5</v>
      </c>
      <c r="AF813" s="157">
        <v>0</v>
      </c>
      <c r="AG813" s="89" t="s">
        <v>7248</v>
      </c>
      <c r="AH813" s="58" t="s">
        <v>3600</v>
      </c>
      <c r="AI813" s="58" t="s">
        <v>7249</v>
      </c>
      <c r="AJ813" s="59" t="s">
        <v>1223</v>
      </c>
      <c r="AK813" s="56">
        <v>25.90829861111111</v>
      </c>
      <c r="AL813" s="56">
        <v>-81.731216388888882</v>
      </c>
      <c r="AM813" s="60">
        <v>146.37850000010872</v>
      </c>
      <c r="AN813" s="60">
        <v>-21.954966280678907</v>
      </c>
      <c r="AO813" s="60">
        <v>148.01582958139164</v>
      </c>
    </row>
    <row r="814" spans="1:41" s="290" customFormat="1" x14ac:dyDescent="0.2">
      <c r="A814" s="45" t="s">
        <v>1056</v>
      </c>
      <c r="B814" s="42" t="s">
        <v>1886</v>
      </c>
      <c r="C814" s="46"/>
      <c r="D814" s="35" t="s">
        <v>424</v>
      </c>
      <c r="E814" s="34">
        <v>44993</v>
      </c>
      <c r="F814" s="347" t="s">
        <v>1069</v>
      </c>
      <c r="G814" s="347" t="s">
        <v>158</v>
      </c>
      <c r="H814" s="344">
        <v>25.9087</v>
      </c>
      <c r="I814" s="344">
        <v>-81.731283333333337</v>
      </c>
      <c r="J814" s="56" t="s">
        <v>7247</v>
      </c>
      <c r="K814" s="56" t="s">
        <v>6079</v>
      </c>
      <c r="L814" s="49" t="s">
        <v>4817</v>
      </c>
      <c r="M814" s="117" t="s">
        <v>2833</v>
      </c>
      <c r="N814" s="35" t="s">
        <v>448</v>
      </c>
      <c r="O814" s="240" t="s">
        <v>5290</v>
      </c>
      <c r="P814" s="216" t="s">
        <v>5291</v>
      </c>
      <c r="Q814" s="443">
        <v>0</v>
      </c>
      <c r="R814" s="47"/>
      <c r="S814" s="36">
        <v>0</v>
      </c>
      <c r="T814" s="35" t="s">
        <v>3310</v>
      </c>
      <c r="U814" s="34"/>
      <c r="V814" s="82" t="s">
        <v>1969</v>
      </c>
      <c r="W814" s="55" t="s">
        <v>2690</v>
      </c>
      <c r="X814" s="55" t="s">
        <v>1898</v>
      </c>
      <c r="Y814" s="157" t="s">
        <v>448</v>
      </c>
      <c r="Z814" s="57" t="s">
        <v>1746</v>
      </c>
      <c r="AA814" s="55" t="s">
        <v>6972</v>
      </c>
      <c r="AB814" s="55">
        <v>78</v>
      </c>
      <c r="AC814" s="55" t="s">
        <v>2016</v>
      </c>
      <c r="AD814" s="89" t="s">
        <v>2613</v>
      </c>
      <c r="AE814" s="243">
        <v>16918.5</v>
      </c>
      <c r="AF814" s="157">
        <v>0</v>
      </c>
      <c r="AG814" s="89" t="s">
        <v>7248</v>
      </c>
      <c r="AH814" s="58" t="s">
        <v>3600</v>
      </c>
      <c r="AI814" s="58" t="s">
        <v>7249</v>
      </c>
      <c r="AJ814" s="59" t="s">
        <v>1223</v>
      </c>
      <c r="AK814" s="56">
        <v>25.90829861111111</v>
      </c>
      <c r="AL814" s="56">
        <v>-81.731216388888882</v>
      </c>
      <c r="AM814" s="60">
        <v>146.37850000010872</v>
      </c>
      <c r="AN814" s="60">
        <v>-21.954966280678907</v>
      </c>
      <c r="AO814" s="60">
        <v>148.01582958139164</v>
      </c>
    </row>
    <row r="815" spans="1:41" s="290" customFormat="1" x14ac:dyDescent="0.2">
      <c r="A815" s="45" t="s">
        <v>1056</v>
      </c>
      <c r="B815" s="42" t="s">
        <v>1886</v>
      </c>
      <c r="C815" s="46"/>
      <c r="D815" s="35" t="s">
        <v>424</v>
      </c>
      <c r="E815" s="34">
        <v>45383</v>
      </c>
      <c r="F815" s="347" t="s">
        <v>1069</v>
      </c>
      <c r="G815" s="347" t="s">
        <v>158</v>
      </c>
      <c r="H815" s="344">
        <v>25.9087</v>
      </c>
      <c r="I815" s="344">
        <v>-81.731283333333337</v>
      </c>
      <c r="J815" s="56" t="s">
        <v>7247</v>
      </c>
      <c r="K815" s="56" t="s">
        <v>6079</v>
      </c>
      <c r="L815" s="49" t="s">
        <v>5845</v>
      </c>
      <c r="M815" s="117" t="s">
        <v>2833</v>
      </c>
      <c r="N815" s="35" t="s">
        <v>448</v>
      </c>
      <c r="O815" s="240" t="s">
        <v>5846</v>
      </c>
      <c r="P815" s="216">
        <v>0</v>
      </c>
      <c r="Q815" s="443">
        <v>0</v>
      </c>
      <c r="R815" s="47"/>
      <c r="S815" s="36">
        <v>0</v>
      </c>
      <c r="T815" s="35"/>
      <c r="U815" s="34"/>
      <c r="V815" s="82" t="s">
        <v>1969</v>
      </c>
      <c r="W815" s="55" t="s">
        <v>2690</v>
      </c>
      <c r="X815" s="55" t="s">
        <v>1898</v>
      </c>
      <c r="Y815" s="157" t="s">
        <v>448</v>
      </c>
      <c r="Z815" s="57" t="s">
        <v>1746</v>
      </c>
      <c r="AA815" s="55" t="s">
        <v>6972</v>
      </c>
      <c r="AB815" s="55">
        <v>78</v>
      </c>
      <c r="AC815" s="55" t="s">
        <v>2016</v>
      </c>
      <c r="AD815" s="89" t="s">
        <v>2613</v>
      </c>
      <c r="AE815" s="243">
        <v>16918.5</v>
      </c>
      <c r="AF815" s="157">
        <v>0</v>
      </c>
      <c r="AG815" s="89" t="s">
        <v>7248</v>
      </c>
      <c r="AH815" s="58" t="s">
        <v>3600</v>
      </c>
      <c r="AI815" s="58" t="s">
        <v>7249</v>
      </c>
      <c r="AJ815" s="59" t="s">
        <v>1223</v>
      </c>
      <c r="AK815" s="56">
        <v>25.90829861111111</v>
      </c>
      <c r="AL815" s="56">
        <v>-81.731216388888882</v>
      </c>
      <c r="AM815" s="60">
        <v>146.37850000010872</v>
      </c>
      <c r="AN815" s="60">
        <v>-21.954966280678907</v>
      </c>
      <c r="AO815" s="60">
        <v>148.01582958139164</v>
      </c>
    </row>
    <row r="816" spans="1:41" s="290" customFormat="1" x14ac:dyDescent="0.2">
      <c r="A816" s="45" t="s">
        <v>1056</v>
      </c>
      <c r="B816" s="42" t="s">
        <v>1886</v>
      </c>
      <c r="C816" s="46"/>
      <c r="D816" s="35" t="s">
        <v>424</v>
      </c>
      <c r="E816" s="34">
        <v>45695</v>
      </c>
      <c r="F816" s="347" t="s">
        <v>1069</v>
      </c>
      <c r="G816" s="347" t="s">
        <v>158</v>
      </c>
      <c r="H816" s="344">
        <v>25.9087</v>
      </c>
      <c r="I816" s="344">
        <v>-81.731283333333337</v>
      </c>
      <c r="J816" s="56" t="s">
        <v>7247</v>
      </c>
      <c r="K816" s="56" t="s">
        <v>6079</v>
      </c>
      <c r="L816" s="49" t="s">
        <v>5845</v>
      </c>
      <c r="M816" s="117" t="s">
        <v>2833</v>
      </c>
      <c r="N816" s="35" t="s">
        <v>448</v>
      </c>
      <c r="O816" s="240" t="s">
        <v>6047</v>
      </c>
      <c r="P816" s="216">
        <v>0</v>
      </c>
      <c r="Q816" s="443">
        <v>0</v>
      </c>
      <c r="R816" s="47"/>
      <c r="S816" s="36">
        <v>0</v>
      </c>
      <c r="T816" s="35"/>
      <c r="U816" s="34">
        <v>44993</v>
      </c>
      <c r="V816" s="82" t="s">
        <v>1969</v>
      </c>
      <c r="W816" s="55" t="s">
        <v>2690</v>
      </c>
      <c r="X816" s="55" t="s">
        <v>1898</v>
      </c>
      <c r="Y816" s="157" t="s">
        <v>448</v>
      </c>
      <c r="Z816" s="57" t="s">
        <v>1746</v>
      </c>
      <c r="AA816" s="55" t="s">
        <v>6972</v>
      </c>
      <c r="AB816" s="55">
        <v>78</v>
      </c>
      <c r="AC816" s="55" t="s">
        <v>2016</v>
      </c>
      <c r="AD816" s="89" t="s">
        <v>2613</v>
      </c>
      <c r="AE816" s="243">
        <v>16918.5</v>
      </c>
      <c r="AF816" s="157">
        <v>0</v>
      </c>
      <c r="AG816" s="89" t="s">
        <v>7248</v>
      </c>
      <c r="AH816" s="58" t="s">
        <v>3600</v>
      </c>
      <c r="AI816" s="58" t="s">
        <v>7249</v>
      </c>
      <c r="AJ816" s="59" t="s">
        <v>1223</v>
      </c>
      <c r="AK816" s="56">
        <v>25.90829861111111</v>
      </c>
      <c r="AL816" s="56">
        <v>-81.731216388888882</v>
      </c>
      <c r="AM816" s="60">
        <v>146.37850000010872</v>
      </c>
      <c r="AN816" s="60">
        <v>-21.954966280678907</v>
      </c>
      <c r="AO816" s="60">
        <v>148.01582958139164</v>
      </c>
    </row>
    <row r="817" spans="1:41" s="290" customFormat="1" x14ac:dyDescent="0.2">
      <c r="A817" s="45" t="s">
        <v>1056</v>
      </c>
      <c r="B817" s="42" t="s">
        <v>1886</v>
      </c>
      <c r="C817" s="46" t="s">
        <v>473</v>
      </c>
      <c r="D817" s="35" t="s">
        <v>8443</v>
      </c>
      <c r="E817" s="34">
        <v>46113</v>
      </c>
      <c r="F817" s="347" t="s">
        <v>1069</v>
      </c>
      <c r="G817" s="347" t="s">
        <v>158</v>
      </c>
      <c r="H817" s="344">
        <v>25.9087</v>
      </c>
      <c r="I817" s="344">
        <v>-81.731283333333337</v>
      </c>
      <c r="J817" s="56" t="s">
        <v>7247</v>
      </c>
      <c r="K817" s="56" t="s">
        <v>6079</v>
      </c>
      <c r="L817" s="49" t="s">
        <v>5845</v>
      </c>
      <c r="M817" s="117" t="s">
        <v>2833</v>
      </c>
      <c r="N817" s="35" t="s">
        <v>448</v>
      </c>
      <c r="O817" s="240" t="s">
        <v>8498</v>
      </c>
      <c r="P817" s="216" t="s">
        <v>6005</v>
      </c>
      <c r="Q817" s="443">
        <v>0</v>
      </c>
      <c r="R817" s="47"/>
      <c r="S817" s="36">
        <v>0</v>
      </c>
      <c r="T817" s="35"/>
      <c r="U817" s="34">
        <v>44993</v>
      </c>
      <c r="V817" s="82" t="s">
        <v>1969</v>
      </c>
      <c r="W817" s="55" t="s">
        <v>2690</v>
      </c>
      <c r="X817" s="55" t="s">
        <v>1898</v>
      </c>
      <c r="Y817" s="157" t="s">
        <v>448</v>
      </c>
      <c r="Z817" s="57" t="s">
        <v>1746</v>
      </c>
      <c r="AA817" s="55" t="s">
        <v>6972</v>
      </c>
      <c r="AB817" s="55">
        <v>78</v>
      </c>
      <c r="AC817" s="55" t="s">
        <v>2016</v>
      </c>
      <c r="AD817" s="89" t="s">
        <v>2613</v>
      </c>
      <c r="AE817" s="243">
        <v>16918.5</v>
      </c>
      <c r="AF817" s="157">
        <v>0</v>
      </c>
      <c r="AG817" s="89" t="s">
        <v>7248</v>
      </c>
      <c r="AH817" s="58" t="s">
        <v>3600</v>
      </c>
      <c r="AI817" s="58" t="s">
        <v>7249</v>
      </c>
      <c r="AJ817" s="59" t="s">
        <v>1223</v>
      </c>
      <c r="AK817" s="56">
        <v>25.90829861111111</v>
      </c>
      <c r="AL817" s="56">
        <v>-81.731216388888882</v>
      </c>
      <c r="AM817" s="60">
        <v>146.37850000010872</v>
      </c>
      <c r="AN817" s="60">
        <v>-21.954966280678907</v>
      </c>
      <c r="AO817" s="60">
        <v>148.01582958139164</v>
      </c>
    </row>
    <row r="818" spans="1:41" s="290" customFormat="1" x14ac:dyDescent="0.2">
      <c r="A818" s="45" t="s">
        <v>1055</v>
      </c>
      <c r="B818" s="42" t="s">
        <v>1887</v>
      </c>
      <c r="C818" s="46"/>
      <c r="D818" s="35" t="s">
        <v>2420</v>
      </c>
      <c r="E818" s="34">
        <v>42792</v>
      </c>
      <c r="F818" s="347" t="s">
        <v>1068</v>
      </c>
      <c r="G818" s="347" t="s">
        <v>158</v>
      </c>
      <c r="H818" s="344">
        <v>25.908816666666667</v>
      </c>
      <c r="I818" s="344">
        <v>-81.731283333333337</v>
      </c>
      <c r="J818" s="56" t="s">
        <v>7250</v>
      </c>
      <c r="K818" s="56" t="s">
        <v>6079</v>
      </c>
      <c r="L818" s="49" t="s">
        <v>8293</v>
      </c>
      <c r="M818" s="117" t="s">
        <v>2833</v>
      </c>
      <c r="N818" s="35" t="s">
        <v>1919</v>
      </c>
      <c r="O818" s="203" t="s">
        <v>1969</v>
      </c>
      <c r="P818" s="216" t="s">
        <v>1969</v>
      </c>
      <c r="Q818" s="443" t="s">
        <v>3294</v>
      </c>
      <c r="R818" s="47"/>
      <c r="S818" s="36">
        <v>0</v>
      </c>
      <c r="T818" s="35"/>
      <c r="U818" s="34"/>
      <c r="V818" s="82">
        <v>0</v>
      </c>
      <c r="W818" s="55" t="s">
        <v>2690</v>
      </c>
      <c r="X818" s="55" t="s">
        <v>1898</v>
      </c>
      <c r="Y818" s="157" t="s">
        <v>1919</v>
      </c>
      <c r="Z818" s="57" t="s">
        <v>1746</v>
      </c>
      <c r="AA818" s="55" t="s">
        <v>6966</v>
      </c>
      <c r="AB818" s="55">
        <v>79</v>
      </c>
      <c r="AC818" s="55" t="s">
        <v>2016</v>
      </c>
      <c r="AD818" s="89" t="s">
        <v>2613</v>
      </c>
      <c r="AE818" s="243">
        <v>16918</v>
      </c>
      <c r="AF818" s="157" t="s">
        <v>3901</v>
      </c>
      <c r="AG818" s="89" t="s">
        <v>7251</v>
      </c>
      <c r="AH818" s="58" t="s">
        <v>7252</v>
      </c>
      <c r="AI818" s="58" t="s">
        <v>7126</v>
      </c>
      <c r="AJ818" s="59" t="s">
        <v>1226</v>
      </c>
      <c r="AK818" s="56">
        <v>25.908528888888888</v>
      </c>
      <c r="AL818" s="56">
        <v>-81.731342499999997</v>
      </c>
      <c r="AM818" s="60">
        <v>104.94680000020168</v>
      </c>
      <c r="AN818" s="60">
        <v>19.404181810964168</v>
      </c>
      <c r="AO818" s="60">
        <v>106.72559722032612</v>
      </c>
    </row>
    <row r="819" spans="1:41" s="290" customFormat="1" x14ac:dyDescent="0.2">
      <c r="A819" s="45" t="s">
        <v>1055</v>
      </c>
      <c r="B819" s="42" t="s">
        <v>1887</v>
      </c>
      <c r="C819" s="46"/>
      <c r="D819" s="35" t="s">
        <v>2420</v>
      </c>
      <c r="E819" s="34">
        <v>43910</v>
      </c>
      <c r="F819" s="347" t="s">
        <v>1068</v>
      </c>
      <c r="G819" s="347" t="s">
        <v>158</v>
      </c>
      <c r="H819" s="344">
        <v>25.908816666666667</v>
      </c>
      <c r="I819" s="344">
        <v>-81.731283333333337</v>
      </c>
      <c r="J819" s="56" t="s">
        <v>7250</v>
      </c>
      <c r="K819" s="56" t="s">
        <v>6079</v>
      </c>
      <c r="L819" s="49" t="s">
        <v>8294</v>
      </c>
      <c r="M819" s="117" t="s">
        <v>2833</v>
      </c>
      <c r="N819" s="35" t="s">
        <v>1919</v>
      </c>
      <c r="O819" s="203"/>
      <c r="P819" s="216">
        <v>0</v>
      </c>
      <c r="Q819" s="443">
        <v>0</v>
      </c>
      <c r="R819" s="47"/>
      <c r="S819" s="36">
        <v>0</v>
      </c>
      <c r="T819" s="35"/>
      <c r="U819" s="34"/>
      <c r="V819" s="82" t="s">
        <v>1969</v>
      </c>
      <c r="W819" s="55" t="s">
        <v>2690</v>
      </c>
      <c r="X819" s="55" t="s">
        <v>1898</v>
      </c>
      <c r="Y819" s="157" t="s">
        <v>1919</v>
      </c>
      <c r="Z819" s="57" t="s">
        <v>1746</v>
      </c>
      <c r="AA819" s="55" t="s">
        <v>6966</v>
      </c>
      <c r="AB819" s="55">
        <v>79</v>
      </c>
      <c r="AC819" s="55" t="s">
        <v>2016</v>
      </c>
      <c r="AD819" s="89" t="s">
        <v>2613</v>
      </c>
      <c r="AE819" s="243">
        <v>16918</v>
      </c>
      <c r="AF819" s="157" t="s">
        <v>3901</v>
      </c>
      <c r="AG819" s="89" t="s">
        <v>7251</v>
      </c>
      <c r="AH819" s="58" t="s">
        <v>7252</v>
      </c>
      <c r="AI819" s="58" t="s">
        <v>7126</v>
      </c>
      <c r="AJ819" s="59" t="s">
        <v>1226</v>
      </c>
      <c r="AK819" s="56">
        <v>25.908528888888888</v>
      </c>
      <c r="AL819" s="56">
        <v>-81.731342499999997</v>
      </c>
      <c r="AM819" s="60">
        <v>104.94680000020168</v>
      </c>
      <c r="AN819" s="60">
        <v>19.404181810964168</v>
      </c>
      <c r="AO819" s="60">
        <v>106.72559722032612</v>
      </c>
    </row>
    <row r="820" spans="1:41" s="290" customFormat="1" x14ac:dyDescent="0.2">
      <c r="A820" s="45" t="s">
        <v>1055</v>
      </c>
      <c r="B820" s="42" t="s">
        <v>1887</v>
      </c>
      <c r="C820" s="46"/>
      <c r="D820" s="35" t="s">
        <v>2420</v>
      </c>
      <c r="E820" s="34">
        <v>44279</v>
      </c>
      <c r="F820" s="347" t="s">
        <v>1068</v>
      </c>
      <c r="G820" s="347" t="s">
        <v>158</v>
      </c>
      <c r="H820" s="344">
        <v>25.908816666666667</v>
      </c>
      <c r="I820" s="344">
        <v>-81.731283333333337</v>
      </c>
      <c r="J820" s="56" t="s">
        <v>7250</v>
      </c>
      <c r="K820" s="56" t="s">
        <v>6079</v>
      </c>
      <c r="L820" s="49" t="s">
        <v>8301</v>
      </c>
      <c r="M820" s="117" t="s">
        <v>2833</v>
      </c>
      <c r="N820" s="35" t="s">
        <v>1919</v>
      </c>
      <c r="O820" s="240" t="s">
        <v>3673</v>
      </c>
      <c r="P820" s="216">
        <v>0</v>
      </c>
      <c r="Q820" s="443">
        <v>0</v>
      </c>
      <c r="R820" s="47"/>
      <c r="S820" s="36">
        <v>0</v>
      </c>
      <c r="T820" s="35"/>
      <c r="U820" s="34"/>
      <c r="V820" s="82" t="s">
        <v>1969</v>
      </c>
      <c r="W820" s="55" t="s">
        <v>2690</v>
      </c>
      <c r="X820" s="55" t="s">
        <v>1898</v>
      </c>
      <c r="Y820" s="157" t="s">
        <v>1919</v>
      </c>
      <c r="Z820" s="57" t="s">
        <v>1746</v>
      </c>
      <c r="AA820" s="55" t="s">
        <v>6966</v>
      </c>
      <c r="AB820" s="55">
        <v>79</v>
      </c>
      <c r="AC820" s="55" t="s">
        <v>2016</v>
      </c>
      <c r="AD820" s="89" t="s">
        <v>2613</v>
      </c>
      <c r="AE820" s="243">
        <v>16918</v>
      </c>
      <c r="AF820" s="157" t="s">
        <v>3901</v>
      </c>
      <c r="AG820" s="89" t="s">
        <v>7251</v>
      </c>
      <c r="AH820" s="58" t="s">
        <v>7252</v>
      </c>
      <c r="AI820" s="58" t="s">
        <v>7126</v>
      </c>
      <c r="AJ820" s="59" t="s">
        <v>1226</v>
      </c>
      <c r="AK820" s="56">
        <v>25.908528888888888</v>
      </c>
      <c r="AL820" s="56">
        <v>-81.731342499999997</v>
      </c>
      <c r="AM820" s="60">
        <v>104.94680000020168</v>
      </c>
      <c r="AN820" s="60">
        <v>19.404181810964168</v>
      </c>
      <c r="AO820" s="60">
        <v>106.72559722032612</v>
      </c>
    </row>
    <row r="821" spans="1:41" s="290" customFormat="1" x14ac:dyDescent="0.2">
      <c r="A821" s="45" t="s">
        <v>1055</v>
      </c>
      <c r="B821" s="42" t="s">
        <v>1887</v>
      </c>
      <c r="C821" s="46"/>
      <c r="D821" s="35" t="s">
        <v>2857</v>
      </c>
      <c r="E821" s="34">
        <v>44609</v>
      </c>
      <c r="F821" s="347" t="s">
        <v>1068</v>
      </c>
      <c r="G821" s="347" t="s">
        <v>158</v>
      </c>
      <c r="H821" s="344">
        <v>25.908816666666667</v>
      </c>
      <c r="I821" s="344">
        <v>-81.731283333333337</v>
      </c>
      <c r="J821" s="56" t="s">
        <v>7250</v>
      </c>
      <c r="K821" s="56" t="s">
        <v>6079</v>
      </c>
      <c r="L821" s="49" t="s">
        <v>8301</v>
      </c>
      <c r="M821" s="117" t="s">
        <v>2833</v>
      </c>
      <c r="N821" s="35" t="s">
        <v>1919</v>
      </c>
      <c r="O821" s="240" t="s">
        <v>4161</v>
      </c>
      <c r="P821" s="216">
        <v>0</v>
      </c>
      <c r="Q821" s="443">
        <v>0</v>
      </c>
      <c r="R821" s="47"/>
      <c r="S821" s="36">
        <v>0</v>
      </c>
      <c r="T821" s="35"/>
      <c r="U821" s="34"/>
      <c r="V821" s="82" t="s">
        <v>1969</v>
      </c>
      <c r="W821" s="55" t="s">
        <v>2690</v>
      </c>
      <c r="X821" s="55" t="s">
        <v>1898</v>
      </c>
      <c r="Y821" s="157" t="s">
        <v>1919</v>
      </c>
      <c r="Z821" s="57" t="s">
        <v>1746</v>
      </c>
      <c r="AA821" s="55" t="s">
        <v>6966</v>
      </c>
      <c r="AB821" s="55">
        <v>79</v>
      </c>
      <c r="AC821" s="55" t="s">
        <v>2016</v>
      </c>
      <c r="AD821" s="89" t="s">
        <v>2613</v>
      </c>
      <c r="AE821" s="243">
        <v>16918</v>
      </c>
      <c r="AF821" s="157" t="s">
        <v>3901</v>
      </c>
      <c r="AG821" s="89" t="s">
        <v>7251</v>
      </c>
      <c r="AH821" s="58" t="s">
        <v>7252</v>
      </c>
      <c r="AI821" s="58" t="s">
        <v>7126</v>
      </c>
      <c r="AJ821" s="59" t="s">
        <v>1226</v>
      </c>
      <c r="AK821" s="56">
        <v>25.908528888888888</v>
      </c>
      <c r="AL821" s="56">
        <v>-81.731342499999997</v>
      </c>
      <c r="AM821" s="60">
        <v>104.94680000020168</v>
      </c>
      <c r="AN821" s="60">
        <v>19.404181810964168</v>
      </c>
      <c r="AO821" s="60">
        <v>106.72559722032612</v>
      </c>
    </row>
    <row r="822" spans="1:41" s="290" customFormat="1" x14ac:dyDescent="0.2">
      <c r="A822" s="45" t="s">
        <v>1055</v>
      </c>
      <c r="B822" s="42" t="s">
        <v>1887</v>
      </c>
      <c r="C822" s="46"/>
      <c r="D822" s="35" t="s">
        <v>2420</v>
      </c>
      <c r="E822" s="34">
        <v>44993</v>
      </c>
      <c r="F822" s="347" t="s">
        <v>1068</v>
      </c>
      <c r="G822" s="347" t="s">
        <v>158</v>
      </c>
      <c r="H822" s="344">
        <v>25.908816666666667</v>
      </c>
      <c r="I822" s="344">
        <v>-81.731283333333337</v>
      </c>
      <c r="J822" s="56" t="s">
        <v>7250</v>
      </c>
      <c r="K822" s="56" t="s">
        <v>6079</v>
      </c>
      <c r="L822" s="49" t="s">
        <v>8301</v>
      </c>
      <c r="M822" s="117" t="s">
        <v>2833</v>
      </c>
      <c r="N822" s="35" t="s">
        <v>1919</v>
      </c>
      <c r="O822" s="240" t="s">
        <v>5290</v>
      </c>
      <c r="P822" s="216" t="s">
        <v>5291</v>
      </c>
      <c r="Q822" s="443">
        <v>0</v>
      </c>
      <c r="R822" s="47"/>
      <c r="S822" s="36">
        <v>0</v>
      </c>
      <c r="T822" s="35"/>
      <c r="U822" s="34"/>
      <c r="V822" s="82" t="s">
        <v>1969</v>
      </c>
      <c r="W822" s="55" t="s">
        <v>2690</v>
      </c>
      <c r="X822" s="55" t="s">
        <v>1898</v>
      </c>
      <c r="Y822" s="157" t="s">
        <v>1919</v>
      </c>
      <c r="Z822" s="57" t="s">
        <v>1746</v>
      </c>
      <c r="AA822" s="55" t="s">
        <v>6966</v>
      </c>
      <c r="AB822" s="55">
        <v>79</v>
      </c>
      <c r="AC822" s="55" t="s">
        <v>2016</v>
      </c>
      <c r="AD822" s="89" t="s">
        <v>2613</v>
      </c>
      <c r="AE822" s="243">
        <v>16918</v>
      </c>
      <c r="AF822" s="157" t="s">
        <v>3901</v>
      </c>
      <c r="AG822" s="89" t="s">
        <v>7251</v>
      </c>
      <c r="AH822" s="58" t="s">
        <v>7252</v>
      </c>
      <c r="AI822" s="58" t="s">
        <v>7126</v>
      </c>
      <c r="AJ822" s="59" t="s">
        <v>1226</v>
      </c>
      <c r="AK822" s="56">
        <v>25.908528888888888</v>
      </c>
      <c r="AL822" s="56">
        <v>-81.731342499999997</v>
      </c>
      <c r="AM822" s="60">
        <v>104.94680000020168</v>
      </c>
      <c r="AN822" s="60">
        <v>19.404181810964168</v>
      </c>
      <c r="AO822" s="60">
        <v>106.72559722032612</v>
      </c>
    </row>
    <row r="823" spans="1:41" s="290" customFormat="1" x14ac:dyDescent="0.2">
      <c r="A823" s="45" t="s">
        <v>1055</v>
      </c>
      <c r="B823" s="42" t="s">
        <v>1887</v>
      </c>
      <c r="C823" s="46"/>
      <c r="D823" s="35" t="s">
        <v>2420</v>
      </c>
      <c r="E823" s="34">
        <v>45383</v>
      </c>
      <c r="F823" s="347" t="s">
        <v>1068</v>
      </c>
      <c r="G823" s="347" t="s">
        <v>158</v>
      </c>
      <c r="H823" s="344">
        <v>25.908816666666667</v>
      </c>
      <c r="I823" s="344">
        <v>-81.731283333333337</v>
      </c>
      <c r="J823" s="56" t="s">
        <v>7250</v>
      </c>
      <c r="K823" s="56" t="s">
        <v>6079</v>
      </c>
      <c r="L823" s="49" t="s">
        <v>8301</v>
      </c>
      <c r="M823" s="117" t="s">
        <v>2833</v>
      </c>
      <c r="N823" s="35" t="s">
        <v>1919</v>
      </c>
      <c r="O823" s="240" t="s">
        <v>5846</v>
      </c>
      <c r="P823" s="216">
        <v>0</v>
      </c>
      <c r="Q823" s="443">
        <v>0</v>
      </c>
      <c r="R823" s="47"/>
      <c r="S823" s="36">
        <v>0</v>
      </c>
      <c r="T823" s="35"/>
      <c r="U823" s="34"/>
      <c r="V823" s="82" t="s">
        <v>1969</v>
      </c>
      <c r="W823" s="55" t="s">
        <v>2690</v>
      </c>
      <c r="X823" s="55" t="s">
        <v>1898</v>
      </c>
      <c r="Y823" s="157" t="s">
        <v>1919</v>
      </c>
      <c r="Z823" s="57" t="s">
        <v>1746</v>
      </c>
      <c r="AA823" s="55" t="s">
        <v>6966</v>
      </c>
      <c r="AB823" s="55">
        <v>79</v>
      </c>
      <c r="AC823" s="55" t="s">
        <v>2016</v>
      </c>
      <c r="AD823" s="89" t="s">
        <v>2613</v>
      </c>
      <c r="AE823" s="243">
        <v>16918</v>
      </c>
      <c r="AF823" s="157" t="s">
        <v>3901</v>
      </c>
      <c r="AG823" s="89" t="s">
        <v>7251</v>
      </c>
      <c r="AH823" s="58" t="s">
        <v>7252</v>
      </c>
      <c r="AI823" s="58" t="s">
        <v>7126</v>
      </c>
      <c r="AJ823" s="59" t="s">
        <v>1226</v>
      </c>
      <c r="AK823" s="56">
        <v>25.908528888888888</v>
      </c>
      <c r="AL823" s="56">
        <v>-81.731342499999997</v>
      </c>
      <c r="AM823" s="60">
        <v>104.94680000020168</v>
      </c>
      <c r="AN823" s="60">
        <v>19.404181810964168</v>
      </c>
      <c r="AO823" s="60">
        <v>106.72559722032612</v>
      </c>
    </row>
    <row r="824" spans="1:41" s="290" customFormat="1" x14ac:dyDescent="0.2">
      <c r="A824" s="45" t="s">
        <v>1055</v>
      </c>
      <c r="B824" s="42" t="s">
        <v>1887</v>
      </c>
      <c r="C824" s="46"/>
      <c r="D824" s="35" t="s">
        <v>2420</v>
      </c>
      <c r="E824" s="34">
        <v>45383</v>
      </c>
      <c r="F824" s="347" t="s">
        <v>1068</v>
      </c>
      <c r="G824" s="347" t="s">
        <v>158</v>
      </c>
      <c r="H824" s="344">
        <v>25.908816666666667</v>
      </c>
      <c r="I824" s="344">
        <v>-81.731283333333337</v>
      </c>
      <c r="J824" s="56" t="s">
        <v>7250</v>
      </c>
      <c r="K824" s="56" t="s">
        <v>6079</v>
      </c>
      <c r="L824" s="49" t="s">
        <v>8301</v>
      </c>
      <c r="M824" s="117" t="s">
        <v>2833</v>
      </c>
      <c r="N824" s="35" t="s">
        <v>1919</v>
      </c>
      <c r="O824" s="240" t="s">
        <v>5846</v>
      </c>
      <c r="P824" s="216">
        <v>0</v>
      </c>
      <c r="Q824" s="443">
        <v>0</v>
      </c>
      <c r="R824" s="47"/>
      <c r="S824" s="36">
        <v>0</v>
      </c>
      <c r="T824" s="35"/>
      <c r="U824" s="34"/>
      <c r="V824" s="82" t="s">
        <v>1969</v>
      </c>
      <c r="W824" s="55" t="s">
        <v>2690</v>
      </c>
      <c r="X824" s="55" t="s">
        <v>1898</v>
      </c>
      <c r="Y824" s="157" t="s">
        <v>1919</v>
      </c>
      <c r="Z824" s="57" t="s">
        <v>1746</v>
      </c>
      <c r="AA824" s="55" t="s">
        <v>6966</v>
      </c>
      <c r="AB824" s="55">
        <v>79</v>
      </c>
      <c r="AC824" s="55" t="s">
        <v>2016</v>
      </c>
      <c r="AD824" s="89" t="s">
        <v>2613</v>
      </c>
      <c r="AE824" s="243">
        <v>16918</v>
      </c>
      <c r="AF824" s="157" t="s">
        <v>3901</v>
      </c>
      <c r="AG824" s="89" t="s">
        <v>7251</v>
      </c>
      <c r="AH824" s="58" t="s">
        <v>7252</v>
      </c>
      <c r="AI824" s="58" t="s">
        <v>7126</v>
      </c>
      <c r="AJ824" s="59" t="s">
        <v>1226</v>
      </c>
      <c r="AK824" s="56">
        <v>25.908528888888888</v>
      </c>
      <c r="AL824" s="56">
        <v>-81.731342499999997</v>
      </c>
      <c r="AM824" s="60">
        <v>104.94680000020168</v>
      </c>
      <c r="AN824" s="60">
        <v>19.404181810964168</v>
      </c>
      <c r="AO824" s="60">
        <v>106.72559722032612</v>
      </c>
    </row>
    <row r="825" spans="1:41" s="290" customFormat="1" x14ac:dyDescent="0.2">
      <c r="A825" s="45" t="s">
        <v>1055</v>
      </c>
      <c r="B825" s="42" t="s">
        <v>1887</v>
      </c>
      <c r="C825" s="46"/>
      <c r="D825" s="35" t="s">
        <v>424</v>
      </c>
      <c r="E825" s="34">
        <v>45695</v>
      </c>
      <c r="F825" s="347" t="s">
        <v>1068</v>
      </c>
      <c r="G825" s="347" t="s">
        <v>158</v>
      </c>
      <c r="H825" s="344">
        <v>25.908816666666667</v>
      </c>
      <c r="I825" s="344">
        <v>-81.731283333333337</v>
      </c>
      <c r="J825" s="56" t="s">
        <v>7250</v>
      </c>
      <c r="K825" s="56" t="s">
        <v>6079</v>
      </c>
      <c r="L825" s="49" t="s">
        <v>8302</v>
      </c>
      <c r="M825" s="117" t="s">
        <v>2833</v>
      </c>
      <c r="N825" s="35" t="s">
        <v>1919</v>
      </c>
      <c r="O825" s="240" t="s">
        <v>6047</v>
      </c>
      <c r="P825" s="216">
        <v>0</v>
      </c>
      <c r="Q825" s="443">
        <v>0</v>
      </c>
      <c r="R825" s="47"/>
      <c r="S825" s="36">
        <v>0</v>
      </c>
      <c r="T825" s="35"/>
      <c r="U825" s="34">
        <v>42792</v>
      </c>
      <c r="V825" s="82" t="s">
        <v>1969</v>
      </c>
      <c r="W825" s="55" t="s">
        <v>2690</v>
      </c>
      <c r="X825" s="55" t="s">
        <v>1898</v>
      </c>
      <c r="Y825" s="157" t="s">
        <v>1919</v>
      </c>
      <c r="Z825" s="57" t="s">
        <v>1746</v>
      </c>
      <c r="AA825" s="55" t="s">
        <v>6966</v>
      </c>
      <c r="AB825" s="55">
        <v>79</v>
      </c>
      <c r="AC825" s="55" t="s">
        <v>2016</v>
      </c>
      <c r="AD825" s="89" t="s">
        <v>2613</v>
      </c>
      <c r="AE825" s="243">
        <v>16918</v>
      </c>
      <c r="AF825" s="157" t="s">
        <v>3901</v>
      </c>
      <c r="AG825" s="89" t="s">
        <v>7251</v>
      </c>
      <c r="AH825" s="58" t="s">
        <v>7252</v>
      </c>
      <c r="AI825" s="58" t="s">
        <v>7126</v>
      </c>
      <c r="AJ825" s="59" t="s">
        <v>1226</v>
      </c>
      <c r="AK825" s="56">
        <v>25.908528888888888</v>
      </c>
      <c r="AL825" s="56">
        <v>-81.731342499999997</v>
      </c>
      <c r="AM825" s="60">
        <v>104.94680000020168</v>
      </c>
      <c r="AN825" s="60">
        <v>19.404181810964168</v>
      </c>
      <c r="AO825" s="60">
        <v>106.72559722032612</v>
      </c>
    </row>
    <row r="826" spans="1:41" s="290" customFormat="1" x14ac:dyDescent="0.2">
      <c r="A826" s="45" t="s">
        <v>1055</v>
      </c>
      <c r="B826" s="42" t="s">
        <v>1887</v>
      </c>
      <c r="C826" s="46" t="s">
        <v>473</v>
      </c>
      <c r="D826" s="35" t="s">
        <v>8443</v>
      </c>
      <c r="E826" s="34">
        <v>46113</v>
      </c>
      <c r="F826" s="347" t="s">
        <v>1068</v>
      </c>
      <c r="G826" s="347" t="s">
        <v>158</v>
      </c>
      <c r="H826" s="344">
        <v>25.908816666666667</v>
      </c>
      <c r="I826" s="344">
        <v>-81.731283333333337</v>
      </c>
      <c r="J826" s="56" t="s">
        <v>7250</v>
      </c>
      <c r="K826" s="56" t="s">
        <v>6079</v>
      </c>
      <c r="L826" s="49" t="s">
        <v>8504</v>
      </c>
      <c r="M826" s="117" t="s">
        <v>2833</v>
      </c>
      <c r="N826" s="35" t="s">
        <v>1919</v>
      </c>
      <c r="O826" s="240" t="s">
        <v>8498</v>
      </c>
      <c r="P826" s="216" t="s">
        <v>6005</v>
      </c>
      <c r="Q826" s="443">
        <v>0</v>
      </c>
      <c r="R826" s="47"/>
      <c r="S826" s="36">
        <v>0</v>
      </c>
      <c r="T826" s="35"/>
      <c r="U826" s="34">
        <v>42792</v>
      </c>
      <c r="V826" s="82" t="s">
        <v>1969</v>
      </c>
      <c r="W826" s="55" t="s">
        <v>2690</v>
      </c>
      <c r="X826" s="55" t="s">
        <v>1898</v>
      </c>
      <c r="Y826" s="157" t="s">
        <v>1919</v>
      </c>
      <c r="Z826" s="57" t="s">
        <v>1746</v>
      </c>
      <c r="AA826" s="55" t="s">
        <v>6966</v>
      </c>
      <c r="AB826" s="55">
        <v>79</v>
      </c>
      <c r="AC826" s="55" t="s">
        <v>2016</v>
      </c>
      <c r="AD826" s="89" t="s">
        <v>2613</v>
      </c>
      <c r="AE826" s="243">
        <v>16918</v>
      </c>
      <c r="AF826" s="157" t="s">
        <v>3901</v>
      </c>
      <c r="AG826" s="89" t="s">
        <v>7251</v>
      </c>
      <c r="AH826" s="58" t="s">
        <v>7252</v>
      </c>
      <c r="AI826" s="58" t="s">
        <v>7126</v>
      </c>
      <c r="AJ826" s="59" t="s">
        <v>1226</v>
      </c>
      <c r="AK826" s="56">
        <v>25.908528888888888</v>
      </c>
      <c r="AL826" s="56">
        <v>-81.731342499999997</v>
      </c>
      <c r="AM826" s="60">
        <v>104.94680000020168</v>
      </c>
      <c r="AN826" s="60">
        <v>19.404181810964168</v>
      </c>
      <c r="AO826" s="60">
        <v>106.72559722032612</v>
      </c>
    </row>
    <row r="827" spans="1:41" s="290" customFormat="1" x14ac:dyDescent="0.2">
      <c r="A827" s="45" t="s">
        <v>1054</v>
      </c>
      <c r="B827" s="42" t="s">
        <v>1895</v>
      </c>
      <c r="C827" s="46"/>
      <c r="D827" s="35" t="s">
        <v>429</v>
      </c>
      <c r="E827" s="34">
        <v>42791</v>
      </c>
      <c r="F827" s="347" t="s">
        <v>1067</v>
      </c>
      <c r="G827" s="347" t="s">
        <v>158</v>
      </c>
      <c r="H827" s="344">
        <v>25.909066666666668</v>
      </c>
      <c r="I827" s="344">
        <v>-81.731283333333337</v>
      </c>
      <c r="J827" s="56" t="s">
        <v>7253</v>
      </c>
      <c r="K827" s="56" t="s">
        <v>6079</v>
      </c>
      <c r="L827" s="49" t="s">
        <v>8298</v>
      </c>
      <c r="M827" s="117" t="s">
        <v>2833</v>
      </c>
      <c r="N827" s="35" t="s">
        <v>1919</v>
      </c>
      <c r="O827" s="203" t="s">
        <v>1969</v>
      </c>
      <c r="P827" s="216" t="s">
        <v>1969</v>
      </c>
      <c r="Q827" s="443" t="s">
        <v>3294</v>
      </c>
      <c r="R827" s="47"/>
      <c r="S827" s="36">
        <v>0</v>
      </c>
      <c r="T827" s="35"/>
      <c r="U827" s="34"/>
      <c r="V827" s="82">
        <v>0</v>
      </c>
      <c r="W827" s="55" t="s">
        <v>2690</v>
      </c>
      <c r="X827" s="55" t="s">
        <v>1898</v>
      </c>
      <c r="Y827" s="157" t="s">
        <v>1919</v>
      </c>
      <c r="Z827" s="57" t="s">
        <v>3903</v>
      </c>
      <c r="AA827" s="55" t="s">
        <v>4844</v>
      </c>
      <c r="AB827" s="55">
        <v>80</v>
      </c>
      <c r="AC827" s="55" t="s">
        <v>2016</v>
      </c>
      <c r="AD827" s="89" t="s">
        <v>2613</v>
      </c>
      <c r="AE827" s="243" t="s">
        <v>1746</v>
      </c>
      <c r="AF827" s="157">
        <v>0</v>
      </c>
      <c r="AG827" s="89" t="s">
        <v>7254</v>
      </c>
      <c r="AH827" s="58" t="s">
        <v>3903</v>
      </c>
      <c r="AI827" s="58" t="s">
        <v>3903</v>
      </c>
      <c r="AJ827" s="59" t="s">
        <v>3903</v>
      </c>
      <c r="AK827" s="56" t="s">
        <v>3903</v>
      </c>
      <c r="AL827" s="56" t="s">
        <v>3903</v>
      </c>
      <c r="AM827" s="60" t="s">
        <v>3903</v>
      </c>
      <c r="AN827" s="60" t="s">
        <v>3903</v>
      </c>
      <c r="AO827" s="60" t="s">
        <v>3903</v>
      </c>
    </row>
    <row r="828" spans="1:41" s="290" customFormat="1" x14ac:dyDescent="0.2">
      <c r="A828" s="45" t="s">
        <v>1054</v>
      </c>
      <c r="B828" s="42" t="s">
        <v>1895</v>
      </c>
      <c r="C828" s="46"/>
      <c r="D828" s="35" t="s">
        <v>2420</v>
      </c>
      <c r="E828" s="34">
        <v>43910</v>
      </c>
      <c r="F828" s="347" t="s">
        <v>1067</v>
      </c>
      <c r="G828" s="347" t="s">
        <v>158</v>
      </c>
      <c r="H828" s="344">
        <v>25.909066666666668</v>
      </c>
      <c r="I828" s="344">
        <v>-81.731283333333337</v>
      </c>
      <c r="J828" s="56" t="s">
        <v>7253</v>
      </c>
      <c r="K828" s="56" t="s">
        <v>6079</v>
      </c>
      <c r="L828" s="49" t="s">
        <v>8299</v>
      </c>
      <c r="M828" s="117" t="s">
        <v>2833</v>
      </c>
      <c r="N828" s="35" t="s">
        <v>1919</v>
      </c>
      <c r="O828" s="203"/>
      <c r="P828" s="216">
        <v>0</v>
      </c>
      <c r="Q828" s="443">
        <v>0</v>
      </c>
      <c r="R828" s="47"/>
      <c r="S828" s="36">
        <v>0</v>
      </c>
      <c r="T828" s="35"/>
      <c r="U828" s="34"/>
      <c r="V828" s="82" t="s">
        <v>1969</v>
      </c>
      <c r="W828" s="55" t="s">
        <v>2690</v>
      </c>
      <c r="X828" s="55" t="s">
        <v>1898</v>
      </c>
      <c r="Y828" s="157" t="s">
        <v>1919</v>
      </c>
      <c r="Z828" s="57" t="s">
        <v>3903</v>
      </c>
      <c r="AA828" s="55" t="s">
        <v>4844</v>
      </c>
      <c r="AB828" s="55">
        <v>80</v>
      </c>
      <c r="AC828" s="55" t="s">
        <v>2016</v>
      </c>
      <c r="AD828" s="89" t="s">
        <v>2613</v>
      </c>
      <c r="AE828" s="243" t="s">
        <v>1746</v>
      </c>
      <c r="AF828" s="157">
        <v>0</v>
      </c>
      <c r="AG828" s="89" t="s">
        <v>7254</v>
      </c>
      <c r="AH828" s="58" t="s">
        <v>3903</v>
      </c>
      <c r="AI828" s="58" t="s">
        <v>3903</v>
      </c>
      <c r="AJ828" s="59" t="s">
        <v>3903</v>
      </c>
      <c r="AK828" s="56" t="s">
        <v>3903</v>
      </c>
      <c r="AL828" s="56" t="s">
        <v>3903</v>
      </c>
      <c r="AM828" s="60" t="s">
        <v>3903</v>
      </c>
      <c r="AN828" s="60" t="s">
        <v>3903</v>
      </c>
      <c r="AO828" s="60" t="s">
        <v>3903</v>
      </c>
    </row>
    <row r="829" spans="1:41" s="290" customFormat="1" x14ac:dyDescent="0.2">
      <c r="A829" s="45" t="s">
        <v>1054</v>
      </c>
      <c r="B829" s="42" t="s">
        <v>1895</v>
      </c>
      <c r="C829" s="46"/>
      <c r="D829" s="35" t="s">
        <v>2420</v>
      </c>
      <c r="E829" s="34">
        <v>44279</v>
      </c>
      <c r="F829" s="347" t="s">
        <v>1067</v>
      </c>
      <c r="G829" s="347" t="s">
        <v>158</v>
      </c>
      <c r="H829" s="344">
        <v>25.909066666666668</v>
      </c>
      <c r="I829" s="344">
        <v>-81.731283333333337</v>
      </c>
      <c r="J829" s="56" t="s">
        <v>7253</v>
      </c>
      <c r="K829" s="56" t="s">
        <v>6079</v>
      </c>
      <c r="L829" s="49" t="s">
        <v>8299</v>
      </c>
      <c r="M829" s="117" t="s">
        <v>2833</v>
      </c>
      <c r="N829" s="35" t="s">
        <v>1919</v>
      </c>
      <c r="O829" s="240" t="s">
        <v>3673</v>
      </c>
      <c r="P829" s="216">
        <v>0</v>
      </c>
      <c r="Q829" s="443">
        <v>0</v>
      </c>
      <c r="R829" s="47"/>
      <c r="S829" s="36">
        <v>0</v>
      </c>
      <c r="T829" s="35"/>
      <c r="U829" s="34"/>
      <c r="V829" s="82" t="s">
        <v>1969</v>
      </c>
      <c r="W829" s="55" t="s">
        <v>2690</v>
      </c>
      <c r="X829" s="55" t="s">
        <v>1898</v>
      </c>
      <c r="Y829" s="157" t="s">
        <v>1919</v>
      </c>
      <c r="Z829" s="57" t="s">
        <v>3903</v>
      </c>
      <c r="AA829" s="55" t="s">
        <v>4844</v>
      </c>
      <c r="AB829" s="55">
        <v>80</v>
      </c>
      <c r="AC829" s="55" t="s">
        <v>2016</v>
      </c>
      <c r="AD829" s="89" t="s">
        <v>2613</v>
      </c>
      <c r="AE829" s="243" t="s">
        <v>1746</v>
      </c>
      <c r="AF829" s="157">
        <v>0</v>
      </c>
      <c r="AG829" s="89" t="s">
        <v>7254</v>
      </c>
      <c r="AH829" s="58" t="s">
        <v>3903</v>
      </c>
      <c r="AI829" s="58" t="s">
        <v>3903</v>
      </c>
      <c r="AJ829" s="59" t="s">
        <v>3903</v>
      </c>
      <c r="AK829" s="56" t="s">
        <v>3903</v>
      </c>
      <c r="AL829" s="56" t="s">
        <v>3903</v>
      </c>
      <c r="AM829" s="60" t="s">
        <v>3903</v>
      </c>
      <c r="AN829" s="60" t="s">
        <v>3903</v>
      </c>
      <c r="AO829" s="60" t="s">
        <v>3903</v>
      </c>
    </row>
    <row r="830" spans="1:41" s="290" customFormat="1" x14ac:dyDescent="0.2">
      <c r="A830" s="45" t="s">
        <v>1054</v>
      </c>
      <c r="B830" s="42" t="s">
        <v>1895</v>
      </c>
      <c r="C830" s="46"/>
      <c r="D830" s="35" t="s">
        <v>2857</v>
      </c>
      <c r="E830" s="34">
        <v>44609</v>
      </c>
      <c r="F830" s="347" t="s">
        <v>1067</v>
      </c>
      <c r="G830" s="347" t="s">
        <v>158</v>
      </c>
      <c r="H830" s="344">
        <v>25.909066666666668</v>
      </c>
      <c r="I830" s="344">
        <v>-81.731283333333337</v>
      </c>
      <c r="J830" s="56" t="s">
        <v>7253</v>
      </c>
      <c r="K830" s="56" t="s">
        <v>6079</v>
      </c>
      <c r="L830" s="49" t="s">
        <v>8299</v>
      </c>
      <c r="M830" s="117" t="s">
        <v>2833</v>
      </c>
      <c r="N830" s="35" t="s">
        <v>1919</v>
      </c>
      <c r="O830" s="240" t="s">
        <v>4161</v>
      </c>
      <c r="P830" s="216">
        <v>0</v>
      </c>
      <c r="Q830" s="443">
        <v>0</v>
      </c>
      <c r="R830" s="47"/>
      <c r="S830" s="36">
        <v>0</v>
      </c>
      <c r="T830" s="35"/>
      <c r="U830" s="34"/>
      <c r="V830" s="82" t="s">
        <v>1969</v>
      </c>
      <c r="W830" s="55" t="s">
        <v>2690</v>
      </c>
      <c r="X830" s="55" t="s">
        <v>1898</v>
      </c>
      <c r="Y830" s="157" t="s">
        <v>1919</v>
      </c>
      <c r="Z830" s="57" t="s">
        <v>3903</v>
      </c>
      <c r="AA830" s="55" t="s">
        <v>4844</v>
      </c>
      <c r="AB830" s="55">
        <v>80</v>
      </c>
      <c r="AC830" s="55" t="s">
        <v>2016</v>
      </c>
      <c r="AD830" s="89" t="s">
        <v>2613</v>
      </c>
      <c r="AE830" s="243" t="s">
        <v>1746</v>
      </c>
      <c r="AF830" s="157">
        <v>0</v>
      </c>
      <c r="AG830" s="89" t="s">
        <v>7254</v>
      </c>
      <c r="AH830" s="58" t="s">
        <v>3903</v>
      </c>
      <c r="AI830" s="58" t="s">
        <v>3903</v>
      </c>
      <c r="AJ830" s="59" t="s">
        <v>3903</v>
      </c>
      <c r="AK830" s="56" t="s">
        <v>3903</v>
      </c>
      <c r="AL830" s="56" t="s">
        <v>3903</v>
      </c>
      <c r="AM830" s="60" t="s">
        <v>3903</v>
      </c>
      <c r="AN830" s="60" t="s">
        <v>3903</v>
      </c>
      <c r="AO830" s="60" t="s">
        <v>3903</v>
      </c>
    </row>
    <row r="831" spans="1:41" s="290" customFormat="1" x14ac:dyDescent="0.2">
      <c r="A831" s="45" t="s">
        <v>1054</v>
      </c>
      <c r="B831" s="42" t="s">
        <v>1895</v>
      </c>
      <c r="C831" s="46"/>
      <c r="D831" s="35" t="s">
        <v>2420</v>
      </c>
      <c r="E831" s="34">
        <v>44992</v>
      </c>
      <c r="F831" s="347" t="s">
        <v>1067</v>
      </c>
      <c r="G831" s="347" t="s">
        <v>158</v>
      </c>
      <c r="H831" s="344">
        <v>25.909066666666668</v>
      </c>
      <c r="I831" s="344">
        <v>-81.731283333333337</v>
      </c>
      <c r="J831" s="56" t="s">
        <v>7253</v>
      </c>
      <c r="K831" s="56" t="s">
        <v>6079</v>
      </c>
      <c r="L831" s="49" t="s">
        <v>8299</v>
      </c>
      <c r="M831" s="117" t="s">
        <v>2833</v>
      </c>
      <c r="N831" s="35" t="s">
        <v>1919</v>
      </c>
      <c r="O831" s="240" t="s">
        <v>5290</v>
      </c>
      <c r="P831" s="216" t="s">
        <v>5291</v>
      </c>
      <c r="Q831" s="443">
        <v>0</v>
      </c>
      <c r="R831" s="47"/>
      <c r="S831" s="36">
        <v>0</v>
      </c>
      <c r="T831" s="35"/>
      <c r="U831" s="34"/>
      <c r="V831" s="82" t="s">
        <v>1969</v>
      </c>
      <c r="W831" s="55" t="s">
        <v>2690</v>
      </c>
      <c r="X831" s="55" t="s">
        <v>1898</v>
      </c>
      <c r="Y831" s="157" t="s">
        <v>1919</v>
      </c>
      <c r="Z831" s="57" t="s">
        <v>3903</v>
      </c>
      <c r="AA831" s="55" t="s">
        <v>4844</v>
      </c>
      <c r="AB831" s="55">
        <v>80</v>
      </c>
      <c r="AC831" s="55" t="s">
        <v>2016</v>
      </c>
      <c r="AD831" s="89" t="s">
        <v>2613</v>
      </c>
      <c r="AE831" s="243" t="s">
        <v>1746</v>
      </c>
      <c r="AF831" s="157">
        <v>0</v>
      </c>
      <c r="AG831" s="89" t="s">
        <v>7254</v>
      </c>
      <c r="AH831" s="58" t="s">
        <v>3903</v>
      </c>
      <c r="AI831" s="58" t="s">
        <v>3903</v>
      </c>
      <c r="AJ831" s="59" t="s">
        <v>3903</v>
      </c>
      <c r="AK831" s="56" t="s">
        <v>3903</v>
      </c>
      <c r="AL831" s="56" t="s">
        <v>3903</v>
      </c>
      <c r="AM831" s="60" t="s">
        <v>3903</v>
      </c>
      <c r="AN831" s="60" t="s">
        <v>3903</v>
      </c>
      <c r="AO831" s="60" t="s">
        <v>3903</v>
      </c>
    </row>
    <row r="832" spans="1:41" s="290" customFormat="1" x14ac:dyDescent="0.2">
      <c r="A832" s="45" t="s">
        <v>1054</v>
      </c>
      <c r="B832" s="42" t="s">
        <v>1895</v>
      </c>
      <c r="C832" s="46"/>
      <c r="D832" s="35" t="s">
        <v>2420</v>
      </c>
      <c r="E832" s="34">
        <v>45383</v>
      </c>
      <c r="F832" s="347" t="s">
        <v>1067</v>
      </c>
      <c r="G832" s="347" t="s">
        <v>158</v>
      </c>
      <c r="H832" s="344">
        <v>25.909066666666668</v>
      </c>
      <c r="I832" s="344">
        <v>-81.731283333333337</v>
      </c>
      <c r="J832" s="56" t="s">
        <v>7253</v>
      </c>
      <c r="K832" s="56" t="s">
        <v>6079</v>
      </c>
      <c r="L832" s="49" t="s">
        <v>8299</v>
      </c>
      <c r="M832" s="117" t="s">
        <v>2833</v>
      </c>
      <c r="N832" s="35" t="s">
        <v>1919</v>
      </c>
      <c r="O832" s="240" t="s">
        <v>5846</v>
      </c>
      <c r="P832" s="216">
        <v>0</v>
      </c>
      <c r="Q832" s="443">
        <v>0</v>
      </c>
      <c r="R832" s="47"/>
      <c r="S832" s="36">
        <v>0</v>
      </c>
      <c r="T832" s="35"/>
      <c r="U832" s="34"/>
      <c r="V832" s="82" t="s">
        <v>1969</v>
      </c>
      <c r="W832" s="55" t="s">
        <v>2690</v>
      </c>
      <c r="X832" s="55" t="s">
        <v>1898</v>
      </c>
      <c r="Y832" s="157" t="s">
        <v>1919</v>
      </c>
      <c r="Z832" s="57" t="s">
        <v>3903</v>
      </c>
      <c r="AA832" s="55" t="s">
        <v>4844</v>
      </c>
      <c r="AB832" s="55">
        <v>80</v>
      </c>
      <c r="AC832" s="55" t="s">
        <v>2016</v>
      </c>
      <c r="AD832" s="89" t="s">
        <v>2613</v>
      </c>
      <c r="AE832" s="243" t="s">
        <v>1746</v>
      </c>
      <c r="AF832" s="157">
        <v>0</v>
      </c>
      <c r="AG832" s="89" t="s">
        <v>7254</v>
      </c>
      <c r="AH832" s="58" t="s">
        <v>3903</v>
      </c>
      <c r="AI832" s="58" t="s">
        <v>3903</v>
      </c>
      <c r="AJ832" s="59" t="s">
        <v>3903</v>
      </c>
      <c r="AK832" s="56" t="s">
        <v>3903</v>
      </c>
      <c r="AL832" s="56" t="s">
        <v>3903</v>
      </c>
      <c r="AM832" s="60" t="s">
        <v>3903</v>
      </c>
      <c r="AN832" s="60" t="s">
        <v>3903</v>
      </c>
      <c r="AO832" s="60" t="s">
        <v>3903</v>
      </c>
    </row>
    <row r="833" spans="1:41" s="290" customFormat="1" x14ac:dyDescent="0.2">
      <c r="A833" s="45" t="s">
        <v>1054</v>
      </c>
      <c r="B833" s="42" t="s">
        <v>1895</v>
      </c>
      <c r="C833" s="46"/>
      <c r="D833" s="35" t="s">
        <v>424</v>
      </c>
      <c r="E833" s="34">
        <v>45695</v>
      </c>
      <c r="F833" s="347" t="s">
        <v>1067</v>
      </c>
      <c r="G833" s="347" t="s">
        <v>158</v>
      </c>
      <c r="H833" s="344">
        <v>25.909066666666668</v>
      </c>
      <c r="I833" s="344">
        <v>-81.731283333333337</v>
      </c>
      <c r="J833" s="56" t="s">
        <v>7253</v>
      </c>
      <c r="K833" s="56" t="s">
        <v>6079</v>
      </c>
      <c r="L833" s="49" t="s">
        <v>8299</v>
      </c>
      <c r="M833" s="117" t="s">
        <v>2833</v>
      </c>
      <c r="N833" s="35" t="s">
        <v>1919</v>
      </c>
      <c r="O833" s="240" t="s">
        <v>6047</v>
      </c>
      <c r="P833" s="216">
        <v>0</v>
      </c>
      <c r="Q833" s="443">
        <v>0</v>
      </c>
      <c r="R833" s="47"/>
      <c r="S833" s="36">
        <v>0</v>
      </c>
      <c r="T833" s="35"/>
      <c r="U833" s="34">
        <v>42790</v>
      </c>
      <c r="V833" s="82" t="s">
        <v>1969</v>
      </c>
      <c r="W833" s="55" t="s">
        <v>2690</v>
      </c>
      <c r="X833" s="55" t="s">
        <v>1898</v>
      </c>
      <c r="Y833" s="157" t="s">
        <v>1919</v>
      </c>
      <c r="Z833" s="57" t="s">
        <v>3903</v>
      </c>
      <c r="AA833" s="55" t="s">
        <v>4844</v>
      </c>
      <c r="AB833" s="55">
        <v>80</v>
      </c>
      <c r="AC833" s="55" t="s">
        <v>2016</v>
      </c>
      <c r="AD833" s="89" t="s">
        <v>2613</v>
      </c>
      <c r="AE833" s="243" t="s">
        <v>1746</v>
      </c>
      <c r="AF833" s="157">
        <v>0</v>
      </c>
      <c r="AG833" s="89" t="s">
        <v>7254</v>
      </c>
      <c r="AH833" s="58" t="s">
        <v>3903</v>
      </c>
      <c r="AI833" s="58" t="s">
        <v>3903</v>
      </c>
      <c r="AJ833" s="59" t="s">
        <v>3903</v>
      </c>
      <c r="AK833" s="56" t="s">
        <v>3903</v>
      </c>
      <c r="AL833" s="56" t="s">
        <v>3903</v>
      </c>
      <c r="AM833" s="60" t="s">
        <v>3903</v>
      </c>
      <c r="AN833" s="60" t="s">
        <v>3903</v>
      </c>
      <c r="AO833" s="60" t="s">
        <v>3903</v>
      </c>
    </row>
    <row r="834" spans="1:41" s="290" customFormat="1" x14ac:dyDescent="0.2">
      <c r="A834" s="45" t="s">
        <v>1054</v>
      </c>
      <c r="B834" s="42" t="s">
        <v>1895</v>
      </c>
      <c r="C834" s="46" t="s">
        <v>473</v>
      </c>
      <c r="D834" s="35" t="s">
        <v>8443</v>
      </c>
      <c r="E834" s="34">
        <v>46113</v>
      </c>
      <c r="F834" s="347" t="s">
        <v>1067</v>
      </c>
      <c r="G834" s="347" t="s">
        <v>158</v>
      </c>
      <c r="H834" s="344">
        <v>25.909066666666668</v>
      </c>
      <c r="I834" s="344">
        <v>-81.731283333333337</v>
      </c>
      <c r="J834" s="56" t="s">
        <v>7253</v>
      </c>
      <c r="K834" s="56" t="s">
        <v>6079</v>
      </c>
      <c r="L834" s="49" t="s">
        <v>8503</v>
      </c>
      <c r="M834" s="117" t="s">
        <v>2833</v>
      </c>
      <c r="N834" s="35" t="s">
        <v>1919</v>
      </c>
      <c r="O834" s="240" t="s">
        <v>8498</v>
      </c>
      <c r="P834" s="216" t="s">
        <v>6005</v>
      </c>
      <c r="Q834" s="443">
        <v>0</v>
      </c>
      <c r="R834" s="47"/>
      <c r="S834" s="36">
        <v>0</v>
      </c>
      <c r="T834" s="35"/>
      <c r="U834" s="34">
        <v>42790</v>
      </c>
      <c r="V834" s="82" t="s">
        <v>1969</v>
      </c>
      <c r="W834" s="55" t="s">
        <v>2690</v>
      </c>
      <c r="X834" s="55" t="s">
        <v>1898</v>
      </c>
      <c r="Y834" s="157" t="s">
        <v>1919</v>
      </c>
      <c r="Z834" s="57" t="s">
        <v>3903</v>
      </c>
      <c r="AA834" s="55" t="s">
        <v>4844</v>
      </c>
      <c r="AB834" s="55">
        <v>80</v>
      </c>
      <c r="AC834" s="55" t="s">
        <v>2016</v>
      </c>
      <c r="AD834" s="89" t="s">
        <v>2613</v>
      </c>
      <c r="AE834" s="243" t="s">
        <v>1746</v>
      </c>
      <c r="AF834" s="157">
        <v>0</v>
      </c>
      <c r="AG834" s="89" t="s">
        <v>7254</v>
      </c>
      <c r="AH834" s="58" t="s">
        <v>3903</v>
      </c>
      <c r="AI834" s="58" t="s">
        <v>3903</v>
      </c>
      <c r="AJ834" s="59" t="s">
        <v>3903</v>
      </c>
      <c r="AK834" s="56" t="s">
        <v>3903</v>
      </c>
      <c r="AL834" s="56" t="s">
        <v>3903</v>
      </c>
      <c r="AM834" s="60" t="s">
        <v>3903</v>
      </c>
      <c r="AN834" s="60" t="s">
        <v>3903</v>
      </c>
      <c r="AO834" s="60" t="s">
        <v>3903</v>
      </c>
    </row>
    <row r="835" spans="1:41" s="290" customFormat="1" x14ac:dyDescent="0.2">
      <c r="A835" s="45" t="s">
        <v>1053</v>
      </c>
      <c r="B835" s="42" t="s">
        <v>1894</v>
      </c>
      <c r="C835" s="46"/>
      <c r="D835" s="35" t="s">
        <v>429</v>
      </c>
      <c r="E835" s="34">
        <v>42790</v>
      </c>
      <c r="F835" s="347" t="s">
        <v>1065</v>
      </c>
      <c r="G835" s="347" t="s">
        <v>1066</v>
      </c>
      <c r="H835" s="344">
        <v>25.90935</v>
      </c>
      <c r="I835" s="344">
        <v>-81.731116666666665</v>
      </c>
      <c r="J835" s="56" t="s">
        <v>7255</v>
      </c>
      <c r="K835" s="56" t="s">
        <v>6080</v>
      </c>
      <c r="L835" s="49" t="s">
        <v>8298</v>
      </c>
      <c r="M835" s="117" t="s">
        <v>2833</v>
      </c>
      <c r="N835" s="35" t="s">
        <v>1919</v>
      </c>
      <c r="O835" s="203" t="s">
        <v>1969</v>
      </c>
      <c r="P835" s="216" t="s">
        <v>1969</v>
      </c>
      <c r="Q835" s="443" t="s">
        <v>3294</v>
      </c>
      <c r="R835" s="47"/>
      <c r="S835" s="36">
        <v>0</v>
      </c>
      <c r="T835" s="35"/>
      <c r="U835" s="34"/>
      <c r="V835" s="82">
        <v>0</v>
      </c>
      <c r="W835" s="55" t="s">
        <v>2690</v>
      </c>
      <c r="X835" s="55" t="s">
        <v>1898</v>
      </c>
      <c r="Y835" s="157" t="s">
        <v>1919</v>
      </c>
      <c r="Z835" s="57">
        <v>197.93090471534882</v>
      </c>
      <c r="AA835" s="55" t="s">
        <v>7256</v>
      </c>
      <c r="AB835" s="55">
        <v>81</v>
      </c>
      <c r="AC835" s="55" t="s">
        <v>2016</v>
      </c>
      <c r="AD835" s="89" t="s">
        <v>2613</v>
      </c>
      <c r="AE835" s="243">
        <v>16917.900000000001</v>
      </c>
      <c r="AF835" s="157" t="s">
        <v>3901</v>
      </c>
      <c r="AG835" s="89" t="s">
        <v>7257</v>
      </c>
      <c r="AH835" s="58" t="s">
        <v>7258</v>
      </c>
      <c r="AI835" s="58" t="s">
        <v>7154</v>
      </c>
      <c r="AJ835" s="59" t="s">
        <v>1229</v>
      </c>
      <c r="AK835" s="56">
        <v>25.908807777777778</v>
      </c>
      <c r="AL835" s="56">
        <v>-81.731143333333335</v>
      </c>
      <c r="AM835" s="60">
        <v>197.73759999999982</v>
      </c>
      <c r="AN835" s="60">
        <v>8.7455467339996211</v>
      </c>
      <c r="AO835" s="60">
        <v>197.93090471534882</v>
      </c>
    </row>
    <row r="836" spans="1:41" s="290" customFormat="1" x14ac:dyDescent="0.2">
      <c r="A836" s="45" t="s">
        <v>1053</v>
      </c>
      <c r="B836" s="42" t="s">
        <v>1894</v>
      </c>
      <c r="C836" s="46"/>
      <c r="D836" s="35" t="s">
        <v>2420</v>
      </c>
      <c r="E836" s="34">
        <v>43910</v>
      </c>
      <c r="F836" s="347" t="s">
        <v>1065</v>
      </c>
      <c r="G836" s="347" t="s">
        <v>1066</v>
      </c>
      <c r="H836" s="344">
        <v>25.90935</v>
      </c>
      <c r="I836" s="344">
        <v>-81.731116666666665</v>
      </c>
      <c r="J836" s="56" t="s">
        <v>7255</v>
      </c>
      <c r="K836" s="56" t="s">
        <v>6080</v>
      </c>
      <c r="L836" s="49" t="s">
        <v>8299</v>
      </c>
      <c r="M836" s="117" t="s">
        <v>2833</v>
      </c>
      <c r="N836" s="35" t="s">
        <v>1919</v>
      </c>
      <c r="O836" s="203"/>
      <c r="P836" s="216">
        <v>0</v>
      </c>
      <c r="Q836" s="443">
        <v>0</v>
      </c>
      <c r="R836" s="47"/>
      <c r="S836" s="36">
        <v>0</v>
      </c>
      <c r="T836" s="35"/>
      <c r="U836" s="34"/>
      <c r="V836" s="82" t="s">
        <v>1969</v>
      </c>
      <c r="W836" s="55" t="s">
        <v>2690</v>
      </c>
      <c r="X836" s="55" t="s">
        <v>1898</v>
      </c>
      <c r="Y836" s="157" t="s">
        <v>1919</v>
      </c>
      <c r="Z836" s="57">
        <v>197.93090471534882</v>
      </c>
      <c r="AA836" s="55" t="s">
        <v>7256</v>
      </c>
      <c r="AB836" s="55">
        <v>81</v>
      </c>
      <c r="AC836" s="55" t="s">
        <v>2016</v>
      </c>
      <c r="AD836" s="89" t="s">
        <v>2613</v>
      </c>
      <c r="AE836" s="243">
        <v>16917.900000000001</v>
      </c>
      <c r="AF836" s="157" t="s">
        <v>3901</v>
      </c>
      <c r="AG836" s="89" t="s">
        <v>7257</v>
      </c>
      <c r="AH836" s="58" t="s">
        <v>7258</v>
      </c>
      <c r="AI836" s="58" t="s">
        <v>7154</v>
      </c>
      <c r="AJ836" s="59" t="s">
        <v>1229</v>
      </c>
      <c r="AK836" s="56">
        <v>25.908807777777778</v>
      </c>
      <c r="AL836" s="56">
        <v>-81.731143333333335</v>
      </c>
      <c r="AM836" s="60">
        <v>197.73759999999982</v>
      </c>
      <c r="AN836" s="60">
        <v>8.7455467339996211</v>
      </c>
      <c r="AO836" s="60">
        <v>197.93090471534882</v>
      </c>
    </row>
    <row r="837" spans="1:41" s="290" customFormat="1" x14ac:dyDescent="0.2">
      <c r="A837" s="45" t="s">
        <v>1053</v>
      </c>
      <c r="B837" s="42" t="s">
        <v>1894</v>
      </c>
      <c r="C837" s="46"/>
      <c r="D837" s="35" t="s">
        <v>2420</v>
      </c>
      <c r="E837" s="34">
        <v>44279</v>
      </c>
      <c r="F837" s="347" t="s">
        <v>1065</v>
      </c>
      <c r="G837" s="347" t="s">
        <v>1066</v>
      </c>
      <c r="H837" s="344">
        <v>25.90935</v>
      </c>
      <c r="I837" s="344">
        <v>-81.731116666666665</v>
      </c>
      <c r="J837" s="56" t="s">
        <v>7255</v>
      </c>
      <c r="K837" s="56" t="s">
        <v>6080</v>
      </c>
      <c r="L837" s="49" t="s">
        <v>8299</v>
      </c>
      <c r="M837" s="117" t="s">
        <v>2833</v>
      </c>
      <c r="N837" s="35" t="s">
        <v>1919</v>
      </c>
      <c r="O837" s="240" t="s">
        <v>3673</v>
      </c>
      <c r="P837" s="216">
        <v>0</v>
      </c>
      <c r="Q837" s="443">
        <v>0</v>
      </c>
      <c r="R837" s="47"/>
      <c r="S837" s="36">
        <v>0</v>
      </c>
      <c r="T837" s="35"/>
      <c r="U837" s="34"/>
      <c r="V837" s="82" t="s">
        <v>1969</v>
      </c>
      <c r="W837" s="55" t="s">
        <v>2690</v>
      </c>
      <c r="X837" s="55" t="s">
        <v>1898</v>
      </c>
      <c r="Y837" s="157" t="s">
        <v>1919</v>
      </c>
      <c r="Z837" s="57">
        <v>197.93090471534882</v>
      </c>
      <c r="AA837" s="55" t="s">
        <v>7256</v>
      </c>
      <c r="AB837" s="55">
        <v>81</v>
      </c>
      <c r="AC837" s="55" t="s">
        <v>2016</v>
      </c>
      <c r="AD837" s="89" t="s">
        <v>2613</v>
      </c>
      <c r="AE837" s="243">
        <v>16917.900000000001</v>
      </c>
      <c r="AF837" s="157" t="s">
        <v>3901</v>
      </c>
      <c r="AG837" s="89" t="s">
        <v>7257</v>
      </c>
      <c r="AH837" s="58" t="s">
        <v>7258</v>
      </c>
      <c r="AI837" s="58" t="s">
        <v>7154</v>
      </c>
      <c r="AJ837" s="59" t="s">
        <v>1229</v>
      </c>
      <c r="AK837" s="56">
        <v>25.908807777777778</v>
      </c>
      <c r="AL837" s="56">
        <v>-81.731143333333335</v>
      </c>
      <c r="AM837" s="60">
        <v>197.73759999999982</v>
      </c>
      <c r="AN837" s="60">
        <v>8.7455467339996211</v>
      </c>
      <c r="AO837" s="60">
        <v>197.93090471534882</v>
      </c>
    </row>
    <row r="838" spans="1:41" s="290" customFormat="1" x14ac:dyDescent="0.2">
      <c r="A838" s="45" t="s">
        <v>1053</v>
      </c>
      <c r="B838" s="42" t="s">
        <v>1894</v>
      </c>
      <c r="C838" s="46"/>
      <c r="D838" s="35" t="s">
        <v>2857</v>
      </c>
      <c r="E838" s="34">
        <v>44609</v>
      </c>
      <c r="F838" s="347" t="s">
        <v>1065</v>
      </c>
      <c r="G838" s="347" t="s">
        <v>1066</v>
      </c>
      <c r="H838" s="344">
        <v>25.90935</v>
      </c>
      <c r="I838" s="344">
        <v>-81.731116666666665</v>
      </c>
      <c r="J838" s="56" t="s">
        <v>7255</v>
      </c>
      <c r="K838" s="56" t="s">
        <v>6080</v>
      </c>
      <c r="L838" s="49" t="s">
        <v>8299</v>
      </c>
      <c r="M838" s="117" t="s">
        <v>2833</v>
      </c>
      <c r="N838" s="35" t="s">
        <v>1919</v>
      </c>
      <c r="O838" s="240" t="s">
        <v>4162</v>
      </c>
      <c r="P838" s="216">
        <v>0</v>
      </c>
      <c r="Q838" s="443">
        <v>0</v>
      </c>
      <c r="R838" s="47"/>
      <c r="S838" s="36">
        <v>0</v>
      </c>
      <c r="T838" s="35"/>
      <c r="U838" s="34"/>
      <c r="V838" s="82" t="s">
        <v>1969</v>
      </c>
      <c r="W838" s="55" t="s">
        <v>2690</v>
      </c>
      <c r="X838" s="55" t="s">
        <v>1898</v>
      </c>
      <c r="Y838" s="157" t="s">
        <v>1919</v>
      </c>
      <c r="Z838" s="57">
        <v>197.93090471534882</v>
      </c>
      <c r="AA838" s="55" t="s">
        <v>7256</v>
      </c>
      <c r="AB838" s="55">
        <v>81</v>
      </c>
      <c r="AC838" s="55" t="s">
        <v>2016</v>
      </c>
      <c r="AD838" s="89" t="s">
        <v>2613</v>
      </c>
      <c r="AE838" s="243">
        <v>16917.900000000001</v>
      </c>
      <c r="AF838" s="157" t="s">
        <v>3901</v>
      </c>
      <c r="AG838" s="89" t="s">
        <v>7257</v>
      </c>
      <c r="AH838" s="58" t="s">
        <v>7258</v>
      </c>
      <c r="AI838" s="58" t="s">
        <v>7154</v>
      </c>
      <c r="AJ838" s="59" t="s">
        <v>1229</v>
      </c>
      <c r="AK838" s="56">
        <v>25.908807777777778</v>
      </c>
      <c r="AL838" s="56">
        <v>-81.731143333333335</v>
      </c>
      <c r="AM838" s="60">
        <v>197.73759999999982</v>
      </c>
      <c r="AN838" s="60">
        <v>8.7455467339996211</v>
      </c>
      <c r="AO838" s="60">
        <v>197.93090471534882</v>
      </c>
    </row>
    <row r="839" spans="1:41" s="290" customFormat="1" x14ac:dyDescent="0.2">
      <c r="A839" s="45" t="s">
        <v>1053</v>
      </c>
      <c r="B839" s="42" t="s">
        <v>1894</v>
      </c>
      <c r="C839" s="46"/>
      <c r="D839" s="35" t="s">
        <v>2420</v>
      </c>
      <c r="E839" s="34">
        <v>44993</v>
      </c>
      <c r="F839" s="347" t="s">
        <v>1065</v>
      </c>
      <c r="G839" s="347" t="s">
        <v>1066</v>
      </c>
      <c r="H839" s="344">
        <v>25.90935</v>
      </c>
      <c r="I839" s="344">
        <v>-81.731116666666665</v>
      </c>
      <c r="J839" s="56" t="s">
        <v>7255</v>
      </c>
      <c r="K839" s="56" t="s">
        <v>6080</v>
      </c>
      <c r="L839" s="49" t="s">
        <v>8299</v>
      </c>
      <c r="M839" s="117" t="s">
        <v>2833</v>
      </c>
      <c r="N839" s="35" t="s">
        <v>1919</v>
      </c>
      <c r="O839" s="240" t="s">
        <v>5289</v>
      </c>
      <c r="P839" s="216" t="s">
        <v>5291</v>
      </c>
      <c r="Q839" s="443">
        <v>0</v>
      </c>
      <c r="R839" s="47"/>
      <c r="S839" s="36">
        <v>0</v>
      </c>
      <c r="T839" s="35"/>
      <c r="U839" s="34"/>
      <c r="V839" s="82" t="s">
        <v>1969</v>
      </c>
      <c r="W839" s="55" t="s">
        <v>2690</v>
      </c>
      <c r="X839" s="55" t="s">
        <v>1898</v>
      </c>
      <c r="Y839" s="157" t="s">
        <v>1919</v>
      </c>
      <c r="Z839" s="57">
        <v>197.93090471534882</v>
      </c>
      <c r="AA839" s="55" t="s">
        <v>7256</v>
      </c>
      <c r="AB839" s="55">
        <v>81</v>
      </c>
      <c r="AC839" s="55" t="s">
        <v>2016</v>
      </c>
      <c r="AD839" s="89" t="s">
        <v>2613</v>
      </c>
      <c r="AE839" s="243">
        <v>16917.900000000001</v>
      </c>
      <c r="AF839" s="157" t="s">
        <v>3901</v>
      </c>
      <c r="AG839" s="89" t="s">
        <v>7257</v>
      </c>
      <c r="AH839" s="58" t="s">
        <v>7258</v>
      </c>
      <c r="AI839" s="58" t="s">
        <v>7154</v>
      </c>
      <c r="AJ839" s="59" t="s">
        <v>1229</v>
      </c>
      <c r="AK839" s="56">
        <v>25.908807777777778</v>
      </c>
      <c r="AL839" s="56">
        <v>-81.731143333333335</v>
      </c>
      <c r="AM839" s="60">
        <v>197.73759999999982</v>
      </c>
      <c r="AN839" s="60">
        <v>8.7455467339996211</v>
      </c>
      <c r="AO839" s="60">
        <v>197.93090471534882</v>
      </c>
    </row>
    <row r="840" spans="1:41" s="290" customFormat="1" x14ac:dyDescent="0.2">
      <c r="A840" s="45" t="s">
        <v>1053</v>
      </c>
      <c r="B840" s="42" t="s">
        <v>1894</v>
      </c>
      <c r="C840" s="46"/>
      <c r="D840" s="35" t="s">
        <v>2420</v>
      </c>
      <c r="E840" s="34">
        <v>45383</v>
      </c>
      <c r="F840" s="347" t="s">
        <v>1065</v>
      </c>
      <c r="G840" s="347" t="s">
        <v>1066</v>
      </c>
      <c r="H840" s="344">
        <v>25.90935</v>
      </c>
      <c r="I840" s="344">
        <v>-81.731116666666665</v>
      </c>
      <c r="J840" s="56" t="s">
        <v>7255</v>
      </c>
      <c r="K840" s="56" t="s">
        <v>6080</v>
      </c>
      <c r="L840" s="49" t="s">
        <v>8299</v>
      </c>
      <c r="M840" s="117" t="s">
        <v>2833</v>
      </c>
      <c r="N840" s="35" t="s">
        <v>1919</v>
      </c>
      <c r="O840" s="240" t="s">
        <v>5847</v>
      </c>
      <c r="P840" s="216">
        <v>0</v>
      </c>
      <c r="Q840" s="443">
        <v>0</v>
      </c>
      <c r="R840" s="47"/>
      <c r="S840" s="36">
        <v>0</v>
      </c>
      <c r="T840" s="35"/>
      <c r="U840" s="34"/>
      <c r="V840" s="82" t="s">
        <v>1969</v>
      </c>
      <c r="W840" s="55" t="s">
        <v>2690</v>
      </c>
      <c r="X840" s="55" t="s">
        <v>1898</v>
      </c>
      <c r="Y840" s="157" t="s">
        <v>1919</v>
      </c>
      <c r="Z840" s="57">
        <v>197.93090471534882</v>
      </c>
      <c r="AA840" s="55" t="s">
        <v>7256</v>
      </c>
      <c r="AB840" s="55">
        <v>81</v>
      </c>
      <c r="AC840" s="55" t="s">
        <v>2016</v>
      </c>
      <c r="AD840" s="89" t="s">
        <v>2613</v>
      </c>
      <c r="AE840" s="243">
        <v>16917.900000000001</v>
      </c>
      <c r="AF840" s="157" t="s">
        <v>3901</v>
      </c>
      <c r="AG840" s="89" t="s">
        <v>7257</v>
      </c>
      <c r="AH840" s="58" t="s">
        <v>7258</v>
      </c>
      <c r="AI840" s="58" t="s">
        <v>7154</v>
      </c>
      <c r="AJ840" s="59" t="s">
        <v>1229</v>
      </c>
      <c r="AK840" s="56">
        <v>25.908807777777778</v>
      </c>
      <c r="AL840" s="56">
        <v>-81.731143333333335</v>
      </c>
      <c r="AM840" s="60">
        <v>197.73759999999982</v>
      </c>
      <c r="AN840" s="60">
        <v>8.7455467339996211</v>
      </c>
      <c r="AO840" s="60">
        <v>197.93090471534882</v>
      </c>
    </row>
    <row r="841" spans="1:41" s="290" customFormat="1" x14ac:dyDescent="0.2">
      <c r="A841" s="45" t="s">
        <v>1053</v>
      </c>
      <c r="B841" s="42" t="s">
        <v>1894</v>
      </c>
      <c r="C841" s="46"/>
      <c r="D841" s="35" t="s">
        <v>424</v>
      </c>
      <c r="E841" s="34">
        <v>45695</v>
      </c>
      <c r="F841" s="347" t="s">
        <v>1065</v>
      </c>
      <c r="G841" s="347" t="s">
        <v>1066</v>
      </c>
      <c r="H841" s="344">
        <v>25.90935</v>
      </c>
      <c r="I841" s="344">
        <v>-81.731116666666665</v>
      </c>
      <c r="J841" s="56" t="s">
        <v>7255</v>
      </c>
      <c r="K841" s="56" t="s">
        <v>6080</v>
      </c>
      <c r="L841" s="49" t="s">
        <v>8299</v>
      </c>
      <c r="M841" s="117" t="s">
        <v>2833</v>
      </c>
      <c r="N841" s="35" t="s">
        <v>1919</v>
      </c>
      <c r="O841" s="240" t="s">
        <v>6048</v>
      </c>
      <c r="P841" s="216">
        <v>0</v>
      </c>
      <c r="Q841" s="443">
        <v>0</v>
      </c>
      <c r="R841" s="47"/>
      <c r="S841" s="36">
        <v>0</v>
      </c>
      <c r="T841" s="35"/>
      <c r="U841" s="34">
        <v>42790</v>
      </c>
      <c r="V841" s="82" t="s">
        <v>1969</v>
      </c>
      <c r="W841" s="55" t="s">
        <v>2690</v>
      </c>
      <c r="X841" s="55" t="s">
        <v>1898</v>
      </c>
      <c r="Y841" s="157" t="s">
        <v>1919</v>
      </c>
      <c r="Z841" s="57">
        <v>197.93090471534882</v>
      </c>
      <c r="AA841" s="55" t="s">
        <v>7256</v>
      </c>
      <c r="AB841" s="55">
        <v>81</v>
      </c>
      <c r="AC841" s="55" t="s">
        <v>2016</v>
      </c>
      <c r="AD841" s="89" t="s">
        <v>2613</v>
      </c>
      <c r="AE841" s="243">
        <v>16917.900000000001</v>
      </c>
      <c r="AF841" s="157" t="s">
        <v>3901</v>
      </c>
      <c r="AG841" s="89" t="s">
        <v>7257</v>
      </c>
      <c r="AH841" s="58" t="s">
        <v>7258</v>
      </c>
      <c r="AI841" s="58" t="s">
        <v>7154</v>
      </c>
      <c r="AJ841" s="59" t="s">
        <v>1229</v>
      </c>
      <c r="AK841" s="56">
        <v>25.908807777777778</v>
      </c>
      <c r="AL841" s="56">
        <v>-81.731143333333335</v>
      </c>
      <c r="AM841" s="60">
        <v>197.73759999999982</v>
      </c>
      <c r="AN841" s="60">
        <v>8.7455467339996211</v>
      </c>
      <c r="AO841" s="60">
        <v>197.93090471534882</v>
      </c>
    </row>
    <row r="842" spans="1:41" s="290" customFormat="1" x14ac:dyDescent="0.2">
      <c r="A842" s="45" t="s">
        <v>1053</v>
      </c>
      <c r="B842" s="42" t="s">
        <v>1894</v>
      </c>
      <c r="C842" s="46" t="s">
        <v>473</v>
      </c>
      <c r="D842" s="35" t="s">
        <v>8443</v>
      </c>
      <c r="E842" s="34">
        <v>46113</v>
      </c>
      <c r="F842" s="347" t="s">
        <v>1065</v>
      </c>
      <c r="G842" s="347" t="s">
        <v>1066</v>
      </c>
      <c r="H842" s="344">
        <v>25.90935</v>
      </c>
      <c r="I842" s="344">
        <v>-81.731116666666665</v>
      </c>
      <c r="J842" s="56" t="s">
        <v>7255</v>
      </c>
      <c r="K842" s="56" t="s">
        <v>6080</v>
      </c>
      <c r="L842" s="49" t="s">
        <v>8503</v>
      </c>
      <c r="M842" s="117" t="s">
        <v>2833</v>
      </c>
      <c r="N842" s="35" t="s">
        <v>1919</v>
      </c>
      <c r="O842" s="240" t="s">
        <v>8499</v>
      </c>
      <c r="P842" s="216" t="s">
        <v>6005</v>
      </c>
      <c r="Q842" s="443">
        <v>0</v>
      </c>
      <c r="R842" s="47"/>
      <c r="S842" s="36">
        <v>0</v>
      </c>
      <c r="T842" s="35"/>
      <c r="U842" s="34">
        <v>42790</v>
      </c>
      <c r="V842" s="82" t="s">
        <v>1969</v>
      </c>
      <c r="W842" s="55" t="s">
        <v>2690</v>
      </c>
      <c r="X842" s="55" t="s">
        <v>1898</v>
      </c>
      <c r="Y842" s="157" t="s">
        <v>1919</v>
      </c>
      <c r="Z842" s="57">
        <v>197.93090471534882</v>
      </c>
      <c r="AA842" s="55" t="s">
        <v>7256</v>
      </c>
      <c r="AB842" s="55">
        <v>81</v>
      </c>
      <c r="AC842" s="55" t="s">
        <v>2016</v>
      </c>
      <c r="AD842" s="89" t="s">
        <v>2613</v>
      </c>
      <c r="AE842" s="243">
        <v>16917.900000000001</v>
      </c>
      <c r="AF842" s="157" t="s">
        <v>3901</v>
      </c>
      <c r="AG842" s="89" t="s">
        <v>7257</v>
      </c>
      <c r="AH842" s="58" t="s">
        <v>7258</v>
      </c>
      <c r="AI842" s="58" t="s">
        <v>7154</v>
      </c>
      <c r="AJ842" s="59" t="s">
        <v>1229</v>
      </c>
      <c r="AK842" s="56">
        <v>25.908807777777778</v>
      </c>
      <c r="AL842" s="56">
        <v>-81.731143333333335</v>
      </c>
      <c r="AM842" s="60">
        <v>197.73759999999982</v>
      </c>
      <c r="AN842" s="60">
        <v>8.7455467339996211</v>
      </c>
      <c r="AO842" s="60">
        <v>197.93090471534882</v>
      </c>
    </row>
    <row r="843" spans="1:41" s="290" customFormat="1" x14ac:dyDescent="0.2">
      <c r="A843" s="45" t="s">
        <v>1052</v>
      </c>
      <c r="B843" s="42" t="s">
        <v>1885</v>
      </c>
      <c r="C843" s="46"/>
      <c r="D843" s="35" t="s">
        <v>429</v>
      </c>
      <c r="E843" s="34">
        <v>42789</v>
      </c>
      <c r="F843" s="347" t="s">
        <v>1063</v>
      </c>
      <c r="G843" s="347" t="s">
        <v>1064</v>
      </c>
      <c r="H843" s="344">
        <v>25.909600000000001</v>
      </c>
      <c r="I843" s="344">
        <v>-81.731133333333332</v>
      </c>
      <c r="J843" s="56" t="s">
        <v>7259</v>
      </c>
      <c r="K843" s="56" t="s">
        <v>6081</v>
      </c>
      <c r="L843" s="49" t="s">
        <v>8298</v>
      </c>
      <c r="M843" s="117" t="s">
        <v>2833</v>
      </c>
      <c r="N843" s="35" t="s">
        <v>1919</v>
      </c>
      <c r="O843" s="203" t="s">
        <v>1969</v>
      </c>
      <c r="P843" s="216" t="s">
        <v>1969</v>
      </c>
      <c r="Q843" s="443" t="s">
        <v>3294</v>
      </c>
      <c r="R843" s="47"/>
      <c r="S843" s="36">
        <v>0</v>
      </c>
      <c r="T843" s="35"/>
      <c r="U843" s="34"/>
      <c r="V843" s="82">
        <v>0</v>
      </c>
      <c r="W843" s="55" t="s">
        <v>2690</v>
      </c>
      <c r="X843" s="55" t="s">
        <v>1898</v>
      </c>
      <c r="Y843" s="157" t="s">
        <v>1919</v>
      </c>
      <c r="Z843" s="57">
        <v>188.65582002534373</v>
      </c>
      <c r="AA843" s="55" t="s">
        <v>7260</v>
      </c>
      <c r="AB843" s="55">
        <v>82</v>
      </c>
      <c r="AC843" s="55" t="s">
        <v>2016</v>
      </c>
      <c r="AD843" s="89" t="s">
        <v>2613</v>
      </c>
      <c r="AE843" s="243">
        <v>16917.8</v>
      </c>
      <c r="AF843" s="157" t="s">
        <v>3901</v>
      </c>
      <c r="AG843" s="89" t="s">
        <v>7261</v>
      </c>
      <c r="AH843" s="58" t="s">
        <v>7262</v>
      </c>
      <c r="AI843" s="58" t="s">
        <v>7263</v>
      </c>
      <c r="AJ843" s="59" t="s">
        <v>1232</v>
      </c>
      <c r="AK843" s="56">
        <v>25.909085555555556</v>
      </c>
      <c r="AL843" s="56">
        <v>-81.731193888888896</v>
      </c>
      <c r="AM843" s="60">
        <v>187.6076000000954</v>
      </c>
      <c r="AN843" s="60">
        <v>19.85967904169371</v>
      </c>
      <c r="AO843" s="60">
        <v>188.65582002534373</v>
      </c>
    </row>
    <row r="844" spans="1:41" s="290" customFormat="1" x14ac:dyDescent="0.2">
      <c r="A844" s="45" t="s">
        <v>1052</v>
      </c>
      <c r="B844" s="42" t="s">
        <v>1885</v>
      </c>
      <c r="C844" s="46"/>
      <c r="D844" s="35" t="s">
        <v>2420</v>
      </c>
      <c r="E844" s="34">
        <v>43910</v>
      </c>
      <c r="F844" s="347" t="s">
        <v>1063</v>
      </c>
      <c r="G844" s="347" t="s">
        <v>1064</v>
      </c>
      <c r="H844" s="344">
        <v>25.909600000000001</v>
      </c>
      <c r="I844" s="344">
        <v>-81.731133333333332</v>
      </c>
      <c r="J844" s="56" t="s">
        <v>7259</v>
      </c>
      <c r="K844" s="56" t="s">
        <v>6081</v>
      </c>
      <c r="L844" s="49" t="s">
        <v>8299</v>
      </c>
      <c r="M844" s="117" t="s">
        <v>2833</v>
      </c>
      <c r="N844" s="35" t="s">
        <v>1919</v>
      </c>
      <c r="O844" s="203"/>
      <c r="P844" s="216">
        <v>0</v>
      </c>
      <c r="Q844" s="443">
        <v>0</v>
      </c>
      <c r="R844" s="47"/>
      <c r="S844" s="36">
        <v>0</v>
      </c>
      <c r="T844" s="35"/>
      <c r="U844" s="34"/>
      <c r="V844" s="82" t="s">
        <v>1969</v>
      </c>
      <c r="W844" s="55" t="s">
        <v>2690</v>
      </c>
      <c r="X844" s="55" t="s">
        <v>1898</v>
      </c>
      <c r="Y844" s="157" t="s">
        <v>1919</v>
      </c>
      <c r="Z844" s="57">
        <v>188.65582002534373</v>
      </c>
      <c r="AA844" s="55" t="s">
        <v>7260</v>
      </c>
      <c r="AB844" s="55">
        <v>82</v>
      </c>
      <c r="AC844" s="55" t="s">
        <v>2016</v>
      </c>
      <c r="AD844" s="89" t="s">
        <v>2613</v>
      </c>
      <c r="AE844" s="243">
        <v>16917.8</v>
      </c>
      <c r="AF844" s="157" t="s">
        <v>3901</v>
      </c>
      <c r="AG844" s="89" t="s">
        <v>7261</v>
      </c>
      <c r="AH844" s="58" t="s">
        <v>7262</v>
      </c>
      <c r="AI844" s="58" t="s">
        <v>7263</v>
      </c>
      <c r="AJ844" s="59" t="s">
        <v>1232</v>
      </c>
      <c r="AK844" s="56">
        <v>25.909085555555556</v>
      </c>
      <c r="AL844" s="56">
        <v>-81.731193888888896</v>
      </c>
      <c r="AM844" s="60">
        <v>187.6076000000954</v>
      </c>
      <c r="AN844" s="60">
        <v>19.85967904169371</v>
      </c>
      <c r="AO844" s="60">
        <v>188.65582002534373</v>
      </c>
    </row>
    <row r="845" spans="1:41" s="290" customFormat="1" x14ac:dyDescent="0.2">
      <c r="A845" s="45" t="s">
        <v>1052</v>
      </c>
      <c r="B845" s="42" t="s">
        <v>1885</v>
      </c>
      <c r="C845" s="46"/>
      <c r="D845" s="35" t="s">
        <v>2420</v>
      </c>
      <c r="E845" s="34">
        <v>44279</v>
      </c>
      <c r="F845" s="347" t="s">
        <v>1063</v>
      </c>
      <c r="G845" s="347" t="s">
        <v>1064</v>
      </c>
      <c r="H845" s="344">
        <v>25.909600000000001</v>
      </c>
      <c r="I845" s="344">
        <v>-81.731133333333332</v>
      </c>
      <c r="J845" s="56" t="s">
        <v>7259</v>
      </c>
      <c r="K845" s="56" t="s">
        <v>6081</v>
      </c>
      <c r="L845" s="49" t="s">
        <v>8299</v>
      </c>
      <c r="M845" s="117" t="s">
        <v>2833</v>
      </c>
      <c r="N845" s="35" t="s">
        <v>1919</v>
      </c>
      <c r="O845" s="240" t="s">
        <v>3673</v>
      </c>
      <c r="P845" s="216">
        <v>0</v>
      </c>
      <c r="Q845" s="443">
        <v>0</v>
      </c>
      <c r="R845" s="47"/>
      <c r="S845" s="36">
        <v>0</v>
      </c>
      <c r="T845" s="35"/>
      <c r="U845" s="34"/>
      <c r="V845" s="82" t="s">
        <v>1969</v>
      </c>
      <c r="W845" s="55" t="s">
        <v>2690</v>
      </c>
      <c r="X845" s="55" t="s">
        <v>1898</v>
      </c>
      <c r="Y845" s="157" t="s">
        <v>1919</v>
      </c>
      <c r="Z845" s="57">
        <v>188.65582002534373</v>
      </c>
      <c r="AA845" s="55" t="s">
        <v>7260</v>
      </c>
      <c r="AB845" s="55">
        <v>82</v>
      </c>
      <c r="AC845" s="55" t="s">
        <v>2016</v>
      </c>
      <c r="AD845" s="89" t="s">
        <v>2613</v>
      </c>
      <c r="AE845" s="243">
        <v>16917.8</v>
      </c>
      <c r="AF845" s="157" t="s">
        <v>3901</v>
      </c>
      <c r="AG845" s="89" t="s">
        <v>7261</v>
      </c>
      <c r="AH845" s="58" t="s">
        <v>7262</v>
      </c>
      <c r="AI845" s="58" t="s">
        <v>7263</v>
      </c>
      <c r="AJ845" s="59" t="s">
        <v>1232</v>
      </c>
      <c r="AK845" s="56">
        <v>25.909085555555556</v>
      </c>
      <c r="AL845" s="56">
        <v>-81.731193888888896</v>
      </c>
      <c r="AM845" s="60">
        <v>187.6076000000954</v>
      </c>
      <c r="AN845" s="60">
        <v>19.85967904169371</v>
      </c>
      <c r="AO845" s="60">
        <v>188.65582002534373</v>
      </c>
    </row>
    <row r="846" spans="1:41" s="290" customFormat="1" x14ac:dyDescent="0.2">
      <c r="A846" s="45" t="s">
        <v>1052</v>
      </c>
      <c r="B846" s="42" t="s">
        <v>1885</v>
      </c>
      <c r="C846" s="46"/>
      <c r="D846" s="35" t="s">
        <v>2857</v>
      </c>
      <c r="E846" s="34">
        <v>44609</v>
      </c>
      <c r="F846" s="347" t="s">
        <v>1063</v>
      </c>
      <c r="G846" s="347" t="s">
        <v>1064</v>
      </c>
      <c r="H846" s="344">
        <v>25.909600000000001</v>
      </c>
      <c r="I846" s="344">
        <v>-81.731133333333332</v>
      </c>
      <c r="J846" s="56" t="s">
        <v>7259</v>
      </c>
      <c r="K846" s="56" t="s">
        <v>6081</v>
      </c>
      <c r="L846" s="49" t="s">
        <v>8299</v>
      </c>
      <c r="M846" s="117" t="s">
        <v>2833</v>
      </c>
      <c r="N846" s="35" t="s">
        <v>1919</v>
      </c>
      <c r="O846" s="240" t="s">
        <v>4162</v>
      </c>
      <c r="P846" s="216">
        <v>0</v>
      </c>
      <c r="Q846" s="443">
        <v>0</v>
      </c>
      <c r="R846" s="47"/>
      <c r="S846" s="36">
        <v>0</v>
      </c>
      <c r="T846" s="35"/>
      <c r="U846" s="34"/>
      <c r="V846" s="82" t="s">
        <v>1969</v>
      </c>
      <c r="W846" s="55" t="s">
        <v>2690</v>
      </c>
      <c r="X846" s="55" t="s">
        <v>1898</v>
      </c>
      <c r="Y846" s="157" t="s">
        <v>1919</v>
      </c>
      <c r="Z846" s="57">
        <v>188.65582002534373</v>
      </c>
      <c r="AA846" s="55" t="s">
        <v>7260</v>
      </c>
      <c r="AB846" s="55">
        <v>82</v>
      </c>
      <c r="AC846" s="55" t="s">
        <v>2016</v>
      </c>
      <c r="AD846" s="89" t="s">
        <v>2613</v>
      </c>
      <c r="AE846" s="243">
        <v>16917.8</v>
      </c>
      <c r="AF846" s="157" t="s">
        <v>3901</v>
      </c>
      <c r="AG846" s="89" t="s">
        <v>7261</v>
      </c>
      <c r="AH846" s="58" t="s">
        <v>7262</v>
      </c>
      <c r="AI846" s="58" t="s">
        <v>7263</v>
      </c>
      <c r="AJ846" s="59" t="s">
        <v>1232</v>
      </c>
      <c r="AK846" s="56">
        <v>25.909085555555556</v>
      </c>
      <c r="AL846" s="56">
        <v>-81.731193888888896</v>
      </c>
      <c r="AM846" s="60">
        <v>187.6076000000954</v>
      </c>
      <c r="AN846" s="60">
        <v>19.85967904169371</v>
      </c>
      <c r="AO846" s="60">
        <v>188.65582002534373</v>
      </c>
    </row>
    <row r="847" spans="1:41" s="290" customFormat="1" x14ac:dyDescent="0.2">
      <c r="A847" s="45" t="s">
        <v>1052</v>
      </c>
      <c r="B847" s="42" t="s">
        <v>1885</v>
      </c>
      <c r="C847" s="46"/>
      <c r="D847" s="35" t="s">
        <v>2420</v>
      </c>
      <c r="E847" s="34">
        <v>44993</v>
      </c>
      <c r="F847" s="347" t="s">
        <v>1063</v>
      </c>
      <c r="G847" s="347" t="s">
        <v>1064</v>
      </c>
      <c r="H847" s="344">
        <v>25.909600000000001</v>
      </c>
      <c r="I847" s="344">
        <v>-81.731133333333332</v>
      </c>
      <c r="J847" s="56" t="s">
        <v>7259</v>
      </c>
      <c r="K847" s="56" t="s">
        <v>6081</v>
      </c>
      <c r="L847" s="49" t="s">
        <v>8299</v>
      </c>
      <c r="M847" s="117" t="s">
        <v>2833</v>
      </c>
      <c r="N847" s="35" t="s">
        <v>1919</v>
      </c>
      <c r="O847" s="240" t="s">
        <v>5288</v>
      </c>
      <c r="P847" s="216" t="s">
        <v>5291</v>
      </c>
      <c r="Q847" s="443">
        <v>0</v>
      </c>
      <c r="R847" s="47"/>
      <c r="S847" s="36">
        <v>0</v>
      </c>
      <c r="T847" s="35"/>
      <c r="U847" s="34"/>
      <c r="V847" s="82" t="s">
        <v>1969</v>
      </c>
      <c r="W847" s="55" t="s">
        <v>2690</v>
      </c>
      <c r="X847" s="55" t="s">
        <v>1898</v>
      </c>
      <c r="Y847" s="157" t="s">
        <v>1919</v>
      </c>
      <c r="Z847" s="57">
        <v>188.65582002534373</v>
      </c>
      <c r="AA847" s="55" t="s">
        <v>7260</v>
      </c>
      <c r="AB847" s="55">
        <v>82</v>
      </c>
      <c r="AC847" s="55" t="s">
        <v>2016</v>
      </c>
      <c r="AD847" s="89" t="s">
        <v>2613</v>
      </c>
      <c r="AE847" s="243">
        <v>16917.8</v>
      </c>
      <c r="AF847" s="157" t="s">
        <v>3901</v>
      </c>
      <c r="AG847" s="89" t="s">
        <v>7261</v>
      </c>
      <c r="AH847" s="58" t="s">
        <v>7262</v>
      </c>
      <c r="AI847" s="58" t="s">
        <v>7263</v>
      </c>
      <c r="AJ847" s="59" t="s">
        <v>1232</v>
      </c>
      <c r="AK847" s="56">
        <v>25.909085555555556</v>
      </c>
      <c r="AL847" s="56">
        <v>-81.731193888888896</v>
      </c>
      <c r="AM847" s="60">
        <v>187.6076000000954</v>
      </c>
      <c r="AN847" s="60">
        <v>19.85967904169371</v>
      </c>
      <c r="AO847" s="60">
        <v>188.65582002534373</v>
      </c>
    </row>
    <row r="848" spans="1:41" s="290" customFormat="1" x14ac:dyDescent="0.2">
      <c r="A848" s="45" t="s">
        <v>1052</v>
      </c>
      <c r="B848" s="42" t="s">
        <v>1885</v>
      </c>
      <c r="C848" s="46"/>
      <c r="D848" s="35" t="s">
        <v>424</v>
      </c>
      <c r="E848" s="34">
        <v>45695</v>
      </c>
      <c r="F848" s="347" t="s">
        <v>1063</v>
      </c>
      <c r="G848" s="347" t="s">
        <v>1064</v>
      </c>
      <c r="H848" s="344">
        <v>25.909600000000001</v>
      </c>
      <c r="I848" s="344">
        <v>-81.731133333333332</v>
      </c>
      <c r="J848" s="56" t="s">
        <v>7259</v>
      </c>
      <c r="K848" s="56" t="s">
        <v>6081</v>
      </c>
      <c r="L848" s="49" t="s">
        <v>8300</v>
      </c>
      <c r="M848" s="117" t="s">
        <v>2833</v>
      </c>
      <c r="N848" s="35" t="s">
        <v>1919</v>
      </c>
      <c r="O848" s="240" t="s">
        <v>6048</v>
      </c>
      <c r="P848" s="216">
        <v>0</v>
      </c>
      <c r="Q848" s="443">
        <v>0</v>
      </c>
      <c r="R848" s="47"/>
      <c r="S848" s="36">
        <v>0</v>
      </c>
      <c r="T848" s="35"/>
      <c r="U848" s="34">
        <v>43910</v>
      </c>
      <c r="V848" s="82" t="s">
        <v>1969</v>
      </c>
      <c r="W848" s="55" t="s">
        <v>2690</v>
      </c>
      <c r="X848" s="55" t="s">
        <v>1898</v>
      </c>
      <c r="Y848" s="157" t="s">
        <v>1919</v>
      </c>
      <c r="Z848" s="57">
        <v>188.65582002534373</v>
      </c>
      <c r="AA848" s="55" t="s">
        <v>7260</v>
      </c>
      <c r="AB848" s="55">
        <v>82</v>
      </c>
      <c r="AC848" s="55" t="s">
        <v>2016</v>
      </c>
      <c r="AD848" s="89" t="s">
        <v>2613</v>
      </c>
      <c r="AE848" s="243">
        <v>16917.8</v>
      </c>
      <c r="AF848" s="157" t="s">
        <v>3901</v>
      </c>
      <c r="AG848" s="89" t="s">
        <v>7261</v>
      </c>
      <c r="AH848" s="58" t="s">
        <v>7262</v>
      </c>
      <c r="AI848" s="58" t="s">
        <v>7263</v>
      </c>
      <c r="AJ848" s="59" t="s">
        <v>1232</v>
      </c>
      <c r="AK848" s="56">
        <v>25.909085555555556</v>
      </c>
      <c r="AL848" s="56">
        <v>-81.731193888888896</v>
      </c>
      <c r="AM848" s="60">
        <v>187.6076000000954</v>
      </c>
      <c r="AN848" s="60">
        <v>19.85967904169371</v>
      </c>
      <c r="AO848" s="60">
        <v>188.65582002534373</v>
      </c>
    </row>
    <row r="849" spans="1:41" s="290" customFormat="1" x14ac:dyDescent="0.2">
      <c r="A849" s="45" t="s">
        <v>1052</v>
      </c>
      <c r="B849" s="42" t="s">
        <v>1885</v>
      </c>
      <c r="C849" s="46" t="s">
        <v>473</v>
      </c>
      <c r="D849" s="35" t="s">
        <v>8443</v>
      </c>
      <c r="E849" s="34">
        <v>46113</v>
      </c>
      <c r="F849" s="347" t="s">
        <v>1063</v>
      </c>
      <c r="G849" s="347" t="s">
        <v>1064</v>
      </c>
      <c r="H849" s="344">
        <v>25.909600000000001</v>
      </c>
      <c r="I849" s="344">
        <v>-81.731133333333332</v>
      </c>
      <c r="J849" s="56" t="s">
        <v>7259</v>
      </c>
      <c r="K849" s="56" t="s">
        <v>6081</v>
      </c>
      <c r="L849" s="49" t="s">
        <v>8504</v>
      </c>
      <c r="M849" s="117" t="s">
        <v>2833</v>
      </c>
      <c r="N849" s="35" t="s">
        <v>1919</v>
      </c>
      <c r="O849" s="240" t="s">
        <v>8499</v>
      </c>
      <c r="P849" s="216" t="s">
        <v>6005</v>
      </c>
      <c r="Q849" s="443">
        <v>0</v>
      </c>
      <c r="R849" s="47"/>
      <c r="S849" s="36">
        <v>0</v>
      </c>
      <c r="T849" s="35"/>
      <c r="U849" s="34">
        <v>43910</v>
      </c>
      <c r="V849" s="82" t="s">
        <v>1969</v>
      </c>
      <c r="W849" s="55" t="s">
        <v>2690</v>
      </c>
      <c r="X849" s="55" t="s">
        <v>1898</v>
      </c>
      <c r="Y849" s="157" t="s">
        <v>1919</v>
      </c>
      <c r="Z849" s="57">
        <v>188.65582002534373</v>
      </c>
      <c r="AA849" s="55" t="s">
        <v>7260</v>
      </c>
      <c r="AB849" s="55">
        <v>82</v>
      </c>
      <c r="AC849" s="55" t="s">
        <v>2016</v>
      </c>
      <c r="AD849" s="89" t="s">
        <v>2613</v>
      </c>
      <c r="AE849" s="243">
        <v>16917.8</v>
      </c>
      <c r="AF849" s="157" t="s">
        <v>3901</v>
      </c>
      <c r="AG849" s="89" t="s">
        <v>7261</v>
      </c>
      <c r="AH849" s="58" t="s">
        <v>7262</v>
      </c>
      <c r="AI849" s="58" t="s">
        <v>7263</v>
      </c>
      <c r="AJ849" s="59" t="s">
        <v>1232</v>
      </c>
      <c r="AK849" s="56">
        <v>25.909085555555556</v>
      </c>
      <c r="AL849" s="56">
        <v>-81.731193888888896</v>
      </c>
      <c r="AM849" s="60">
        <v>187.6076000000954</v>
      </c>
      <c r="AN849" s="60">
        <v>19.85967904169371</v>
      </c>
      <c r="AO849" s="60">
        <v>188.65582002534373</v>
      </c>
    </row>
    <row r="850" spans="1:41" s="290" customFormat="1" x14ac:dyDescent="0.2">
      <c r="A850" s="45" t="s">
        <v>1051</v>
      </c>
      <c r="B850" s="42" t="s">
        <v>1893</v>
      </c>
      <c r="C850" s="46"/>
      <c r="D850" s="35" t="s">
        <v>429</v>
      </c>
      <c r="E850" s="34">
        <v>42788</v>
      </c>
      <c r="F850" s="347" t="s">
        <v>1061</v>
      </c>
      <c r="G850" s="347" t="s">
        <v>1062</v>
      </c>
      <c r="H850" s="344">
        <v>25.909749999999999</v>
      </c>
      <c r="I850" s="344">
        <v>-81.731083333333331</v>
      </c>
      <c r="J850" s="56" t="s">
        <v>7264</v>
      </c>
      <c r="K850" s="56" t="s">
        <v>7152</v>
      </c>
      <c r="L850" s="49" t="s">
        <v>8298</v>
      </c>
      <c r="M850" s="117" t="s">
        <v>2833</v>
      </c>
      <c r="N850" s="35" t="s">
        <v>1919</v>
      </c>
      <c r="O850" s="203" t="s">
        <v>1969</v>
      </c>
      <c r="P850" s="216" t="s">
        <v>1969</v>
      </c>
      <c r="Q850" s="443" t="s">
        <v>3294</v>
      </c>
      <c r="R850" s="47"/>
      <c r="S850" s="36">
        <v>0</v>
      </c>
      <c r="T850" s="35"/>
      <c r="U850" s="34"/>
      <c r="V850" s="82">
        <v>0</v>
      </c>
      <c r="W850" s="55" t="s">
        <v>2690</v>
      </c>
      <c r="X850" s="55" t="s">
        <v>1898</v>
      </c>
      <c r="Y850" s="157" t="s">
        <v>1919</v>
      </c>
      <c r="Z850" s="57">
        <v>153.68279130588309</v>
      </c>
      <c r="AA850" s="55" t="s">
        <v>7265</v>
      </c>
      <c r="AB850" s="55">
        <v>83</v>
      </c>
      <c r="AC850" s="55" t="s">
        <v>2016</v>
      </c>
      <c r="AD850" s="89" t="s">
        <v>2613</v>
      </c>
      <c r="AE850" s="243">
        <v>16917.7</v>
      </c>
      <c r="AF850" s="157">
        <v>0</v>
      </c>
      <c r="AG850" s="89" t="s">
        <v>7266</v>
      </c>
      <c r="AH850" s="58" t="s">
        <v>7267</v>
      </c>
      <c r="AI850" s="58" t="s">
        <v>7268</v>
      </c>
      <c r="AJ850" s="59" t="s">
        <v>1235</v>
      </c>
      <c r="AK850" s="56">
        <v>25.909364444444446</v>
      </c>
      <c r="AL850" s="56">
        <v>-81.731272500000003</v>
      </c>
      <c r="AM850" s="60">
        <v>140.60439999913967</v>
      </c>
      <c r="AN850" s="60">
        <v>62.03872213746461</v>
      </c>
      <c r="AO850" s="60">
        <v>153.68279130588309</v>
      </c>
    </row>
    <row r="851" spans="1:41" s="290" customFormat="1" x14ac:dyDescent="0.2">
      <c r="A851" s="45" t="s">
        <v>1051</v>
      </c>
      <c r="B851" s="42" t="s">
        <v>1893</v>
      </c>
      <c r="C851" s="46"/>
      <c r="D851" s="35" t="s">
        <v>2420</v>
      </c>
      <c r="E851" s="34">
        <v>43910</v>
      </c>
      <c r="F851" s="347" t="s">
        <v>1061</v>
      </c>
      <c r="G851" s="347" t="s">
        <v>1062</v>
      </c>
      <c r="H851" s="344">
        <v>25.909749999999999</v>
      </c>
      <c r="I851" s="344">
        <v>-81.731083333333331</v>
      </c>
      <c r="J851" s="56" t="s">
        <v>7264</v>
      </c>
      <c r="K851" s="56" t="s">
        <v>7152</v>
      </c>
      <c r="L851" s="49" t="s">
        <v>8299</v>
      </c>
      <c r="M851" s="117" t="s">
        <v>2833</v>
      </c>
      <c r="N851" s="35" t="s">
        <v>1919</v>
      </c>
      <c r="O851" s="203"/>
      <c r="P851" s="216">
        <v>0</v>
      </c>
      <c r="Q851" s="443">
        <v>0</v>
      </c>
      <c r="R851" s="47"/>
      <c r="S851" s="36">
        <v>0</v>
      </c>
      <c r="T851" s="35"/>
      <c r="U851" s="34"/>
      <c r="V851" s="82" t="s">
        <v>1969</v>
      </c>
      <c r="W851" s="55" t="s">
        <v>2690</v>
      </c>
      <c r="X851" s="55" t="s">
        <v>1898</v>
      </c>
      <c r="Y851" s="157" t="s">
        <v>1919</v>
      </c>
      <c r="Z851" s="57">
        <v>153.68279130588309</v>
      </c>
      <c r="AA851" s="55" t="s">
        <v>7265</v>
      </c>
      <c r="AB851" s="55">
        <v>83</v>
      </c>
      <c r="AC851" s="55" t="s">
        <v>2016</v>
      </c>
      <c r="AD851" s="89" t="s">
        <v>2613</v>
      </c>
      <c r="AE851" s="243">
        <v>16917.7</v>
      </c>
      <c r="AF851" s="157">
        <v>0</v>
      </c>
      <c r="AG851" s="89" t="s">
        <v>7266</v>
      </c>
      <c r="AH851" s="58" t="s">
        <v>7267</v>
      </c>
      <c r="AI851" s="58" t="s">
        <v>7268</v>
      </c>
      <c r="AJ851" s="59" t="s">
        <v>1235</v>
      </c>
      <c r="AK851" s="56">
        <v>25.909364444444446</v>
      </c>
      <c r="AL851" s="56">
        <v>-81.731272500000003</v>
      </c>
      <c r="AM851" s="60">
        <v>140.60439999913967</v>
      </c>
      <c r="AN851" s="60">
        <v>62.03872213746461</v>
      </c>
      <c r="AO851" s="60">
        <v>153.68279130588309</v>
      </c>
    </row>
    <row r="852" spans="1:41" s="290" customFormat="1" x14ac:dyDescent="0.2">
      <c r="A852" s="45" t="s">
        <v>1051</v>
      </c>
      <c r="B852" s="42" t="s">
        <v>1893</v>
      </c>
      <c r="C852" s="46"/>
      <c r="D852" s="35" t="s">
        <v>2420</v>
      </c>
      <c r="E852" s="34">
        <v>44279</v>
      </c>
      <c r="F852" s="347" t="s">
        <v>1061</v>
      </c>
      <c r="G852" s="347" t="s">
        <v>1062</v>
      </c>
      <c r="H852" s="344">
        <v>25.909749999999999</v>
      </c>
      <c r="I852" s="344">
        <v>-81.731083333333331</v>
      </c>
      <c r="J852" s="56" t="s">
        <v>7264</v>
      </c>
      <c r="K852" s="56" t="s">
        <v>7152</v>
      </c>
      <c r="L852" s="49" t="s">
        <v>8299</v>
      </c>
      <c r="M852" s="117" t="s">
        <v>2833</v>
      </c>
      <c r="N852" s="35" t="s">
        <v>1919</v>
      </c>
      <c r="O852" s="240" t="s">
        <v>3673</v>
      </c>
      <c r="P852" s="216">
        <v>0</v>
      </c>
      <c r="Q852" s="443">
        <v>0</v>
      </c>
      <c r="R852" s="47"/>
      <c r="S852" s="36">
        <v>0</v>
      </c>
      <c r="T852" s="35"/>
      <c r="U852" s="34"/>
      <c r="V852" s="82" t="s">
        <v>1969</v>
      </c>
      <c r="W852" s="55" t="s">
        <v>2690</v>
      </c>
      <c r="X852" s="55" t="s">
        <v>1898</v>
      </c>
      <c r="Y852" s="157" t="s">
        <v>1919</v>
      </c>
      <c r="Z852" s="57">
        <v>153.68279130588309</v>
      </c>
      <c r="AA852" s="55" t="s">
        <v>7265</v>
      </c>
      <c r="AB852" s="55">
        <v>83</v>
      </c>
      <c r="AC852" s="55" t="s">
        <v>2016</v>
      </c>
      <c r="AD852" s="89" t="s">
        <v>2613</v>
      </c>
      <c r="AE852" s="243">
        <v>16917.7</v>
      </c>
      <c r="AF852" s="157">
        <v>0</v>
      </c>
      <c r="AG852" s="89" t="s">
        <v>7266</v>
      </c>
      <c r="AH852" s="58" t="s">
        <v>7267</v>
      </c>
      <c r="AI852" s="58" t="s">
        <v>7268</v>
      </c>
      <c r="AJ852" s="59" t="s">
        <v>1235</v>
      </c>
      <c r="AK852" s="56">
        <v>25.909364444444446</v>
      </c>
      <c r="AL852" s="56">
        <v>-81.731272500000003</v>
      </c>
      <c r="AM852" s="60">
        <v>140.60439999913967</v>
      </c>
      <c r="AN852" s="60">
        <v>62.03872213746461</v>
      </c>
      <c r="AO852" s="60">
        <v>153.68279130588309</v>
      </c>
    </row>
    <row r="853" spans="1:41" s="290" customFormat="1" x14ac:dyDescent="0.2">
      <c r="A853" s="45" t="s">
        <v>1051</v>
      </c>
      <c r="B853" s="42" t="s">
        <v>1893</v>
      </c>
      <c r="C853" s="46"/>
      <c r="D853" s="35" t="s">
        <v>2857</v>
      </c>
      <c r="E853" s="34">
        <v>44609</v>
      </c>
      <c r="F853" s="347" t="s">
        <v>1061</v>
      </c>
      <c r="G853" s="347" t="s">
        <v>1062</v>
      </c>
      <c r="H853" s="344">
        <v>25.909749999999999</v>
      </c>
      <c r="I853" s="344">
        <v>-81.731083333333331</v>
      </c>
      <c r="J853" s="56" t="s">
        <v>7264</v>
      </c>
      <c r="K853" s="56" t="s">
        <v>7152</v>
      </c>
      <c r="L853" s="49" t="s">
        <v>8299</v>
      </c>
      <c r="M853" s="117" t="s">
        <v>2833</v>
      </c>
      <c r="N853" s="35" t="s">
        <v>1919</v>
      </c>
      <c r="O853" s="240" t="s">
        <v>4163</v>
      </c>
      <c r="P853" s="216">
        <v>0</v>
      </c>
      <c r="Q853" s="443">
        <v>0</v>
      </c>
      <c r="R853" s="47"/>
      <c r="S853" s="36">
        <v>0</v>
      </c>
      <c r="T853" s="35"/>
      <c r="U853" s="34"/>
      <c r="V853" s="82" t="s">
        <v>1969</v>
      </c>
      <c r="W853" s="55" t="s">
        <v>2690</v>
      </c>
      <c r="X853" s="55" t="s">
        <v>1898</v>
      </c>
      <c r="Y853" s="157" t="s">
        <v>1919</v>
      </c>
      <c r="Z853" s="57">
        <v>153.68279130588309</v>
      </c>
      <c r="AA853" s="55" t="s">
        <v>7265</v>
      </c>
      <c r="AB853" s="55">
        <v>83</v>
      </c>
      <c r="AC853" s="55" t="s">
        <v>2016</v>
      </c>
      <c r="AD853" s="89" t="s">
        <v>2613</v>
      </c>
      <c r="AE853" s="243">
        <v>16917.7</v>
      </c>
      <c r="AF853" s="157">
        <v>0</v>
      </c>
      <c r="AG853" s="89" t="s">
        <v>7266</v>
      </c>
      <c r="AH853" s="58" t="s">
        <v>7267</v>
      </c>
      <c r="AI853" s="58" t="s">
        <v>7268</v>
      </c>
      <c r="AJ853" s="59" t="s">
        <v>1235</v>
      </c>
      <c r="AK853" s="56">
        <v>25.909364444444446</v>
      </c>
      <c r="AL853" s="56">
        <v>-81.731272500000003</v>
      </c>
      <c r="AM853" s="60">
        <v>140.60439999913967</v>
      </c>
      <c r="AN853" s="60">
        <v>62.03872213746461</v>
      </c>
      <c r="AO853" s="60">
        <v>153.68279130588309</v>
      </c>
    </row>
    <row r="854" spans="1:41" s="290" customFormat="1" x14ac:dyDescent="0.2">
      <c r="A854" s="45" t="s">
        <v>1051</v>
      </c>
      <c r="B854" s="42" t="s">
        <v>1893</v>
      </c>
      <c r="C854" s="46"/>
      <c r="D854" s="35" t="s">
        <v>2420</v>
      </c>
      <c r="E854" s="34">
        <v>44993</v>
      </c>
      <c r="F854" s="347" t="s">
        <v>1061</v>
      </c>
      <c r="G854" s="347" t="s">
        <v>1062</v>
      </c>
      <c r="H854" s="344">
        <v>25.909749999999999</v>
      </c>
      <c r="I854" s="344">
        <v>-81.731083333333331</v>
      </c>
      <c r="J854" s="56" t="s">
        <v>7264</v>
      </c>
      <c r="K854" s="56" t="s">
        <v>7152</v>
      </c>
      <c r="L854" s="49" t="s">
        <v>8299</v>
      </c>
      <c r="M854" s="117" t="s">
        <v>2833</v>
      </c>
      <c r="N854" s="35" t="s">
        <v>1919</v>
      </c>
      <c r="O854" s="240" t="s">
        <v>5288</v>
      </c>
      <c r="P854" s="216" t="s">
        <v>5291</v>
      </c>
      <c r="Q854" s="443">
        <v>0</v>
      </c>
      <c r="R854" s="47"/>
      <c r="S854" s="36">
        <v>0</v>
      </c>
      <c r="T854" s="35"/>
      <c r="U854" s="34"/>
      <c r="V854" s="82" t="s">
        <v>1969</v>
      </c>
      <c r="W854" s="55" t="s">
        <v>2690</v>
      </c>
      <c r="X854" s="55" t="s">
        <v>1898</v>
      </c>
      <c r="Y854" s="157" t="s">
        <v>1919</v>
      </c>
      <c r="Z854" s="57">
        <v>153.68279130588309</v>
      </c>
      <c r="AA854" s="55" t="s">
        <v>7265</v>
      </c>
      <c r="AB854" s="55">
        <v>83</v>
      </c>
      <c r="AC854" s="55" t="s">
        <v>2016</v>
      </c>
      <c r="AD854" s="89" t="s">
        <v>2613</v>
      </c>
      <c r="AE854" s="243">
        <v>16917.7</v>
      </c>
      <c r="AF854" s="157">
        <v>0</v>
      </c>
      <c r="AG854" s="89" t="s">
        <v>7266</v>
      </c>
      <c r="AH854" s="58" t="s">
        <v>7267</v>
      </c>
      <c r="AI854" s="58" t="s">
        <v>7268</v>
      </c>
      <c r="AJ854" s="59" t="s">
        <v>1235</v>
      </c>
      <c r="AK854" s="56">
        <v>25.909364444444446</v>
      </c>
      <c r="AL854" s="56">
        <v>-81.731272500000003</v>
      </c>
      <c r="AM854" s="60">
        <v>140.60439999913967</v>
      </c>
      <c r="AN854" s="60">
        <v>62.03872213746461</v>
      </c>
      <c r="AO854" s="60">
        <v>153.68279130588309</v>
      </c>
    </row>
    <row r="855" spans="1:41" s="290" customFormat="1" x14ac:dyDescent="0.2">
      <c r="A855" s="45" t="s">
        <v>1051</v>
      </c>
      <c r="B855" s="42" t="s">
        <v>1893</v>
      </c>
      <c r="C855" s="46"/>
      <c r="D855" s="35" t="s">
        <v>2420</v>
      </c>
      <c r="E855" s="34">
        <v>45383</v>
      </c>
      <c r="F855" s="347" t="s">
        <v>1061</v>
      </c>
      <c r="G855" s="347" t="s">
        <v>1062</v>
      </c>
      <c r="H855" s="344">
        <v>25.909749999999999</v>
      </c>
      <c r="I855" s="344">
        <v>-81.731083333333331</v>
      </c>
      <c r="J855" s="56" t="s">
        <v>7264</v>
      </c>
      <c r="K855" s="56" t="s">
        <v>7152</v>
      </c>
      <c r="L855" s="49" t="s">
        <v>8299</v>
      </c>
      <c r="M855" s="117" t="s">
        <v>2833</v>
      </c>
      <c r="N855" s="35" t="s">
        <v>1919</v>
      </c>
      <c r="O855" s="240" t="s">
        <v>5848</v>
      </c>
      <c r="P855" s="216">
        <v>0</v>
      </c>
      <c r="Q855" s="443">
        <v>0</v>
      </c>
      <c r="R855" s="47"/>
      <c r="S855" s="36">
        <v>0</v>
      </c>
      <c r="T855" s="35"/>
      <c r="U855" s="34"/>
      <c r="V855" s="82" t="s">
        <v>1969</v>
      </c>
      <c r="W855" s="55" t="s">
        <v>2690</v>
      </c>
      <c r="X855" s="55" t="s">
        <v>1898</v>
      </c>
      <c r="Y855" s="157" t="s">
        <v>1919</v>
      </c>
      <c r="Z855" s="57">
        <v>153.68279130588309</v>
      </c>
      <c r="AA855" s="55" t="s">
        <v>7265</v>
      </c>
      <c r="AB855" s="55">
        <v>83</v>
      </c>
      <c r="AC855" s="55" t="s">
        <v>2016</v>
      </c>
      <c r="AD855" s="89" t="s">
        <v>2613</v>
      </c>
      <c r="AE855" s="243">
        <v>16917.7</v>
      </c>
      <c r="AF855" s="157">
        <v>0</v>
      </c>
      <c r="AG855" s="89" t="s">
        <v>7266</v>
      </c>
      <c r="AH855" s="58" t="s">
        <v>7267</v>
      </c>
      <c r="AI855" s="58" t="s">
        <v>7268</v>
      </c>
      <c r="AJ855" s="59" t="s">
        <v>1235</v>
      </c>
      <c r="AK855" s="56">
        <v>25.909364444444446</v>
      </c>
      <c r="AL855" s="56">
        <v>-81.731272500000003</v>
      </c>
      <c r="AM855" s="60">
        <v>140.60439999913967</v>
      </c>
      <c r="AN855" s="60">
        <v>62.03872213746461</v>
      </c>
      <c r="AO855" s="60">
        <v>153.68279130588309</v>
      </c>
    </row>
    <row r="856" spans="1:41" s="290" customFormat="1" x14ac:dyDescent="0.2">
      <c r="A856" s="45" t="s">
        <v>1051</v>
      </c>
      <c r="B856" s="42" t="s">
        <v>1893</v>
      </c>
      <c r="C856" s="46"/>
      <c r="D856" s="35" t="s">
        <v>424</v>
      </c>
      <c r="E856" s="34">
        <v>45695</v>
      </c>
      <c r="F856" s="347" t="s">
        <v>1061</v>
      </c>
      <c r="G856" s="347" t="s">
        <v>1062</v>
      </c>
      <c r="H856" s="344">
        <v>25.909749999999999</v>
      </c>
      <c r="I856" s="344">
        <v>-81.731083333333331</v>
      </c>
      <c r="J856" s="56" t="s">
        <v>7264</v>
      </c>
      <c r="K856" s="56" t="s">
        <v>7152</v>
      </c>
      <c r="L856" s="49" t="s">
        <v>8299</v>
      </c>
      <c r="M856" s="117" t="s">
        <v>2833</v>
      </c>
      <c r="N856" s="35" t="s">
        <v>1919</v>
      </c>
      <c r="O856" s="240" t="s">
        <v>6049</v>
      </c>
      <c r="P856" s="216">
        <v>0</v>
      </c>
      <c r="Q856" s="443">
        <v>0</v>
      </c>
      <c r="R856" s="47"/>
      <c r="S856" s="36">
        <v>0</v>
      </c>
      <c r="T856" s="35"/>
      <c r="U856" s="34">
        <v>43910</v>
      </c>
      <c r="V856" s="82" t="s">
        <v>1969</v>
      </c>
      <c r="W856" s="55" t="s">
        <v>2690</v>
      </c>
      <c r="X856" s="55" t="s">
        <v>1898</v>
      </c>
      <c r="Y856" s="157" t="s">
        <v>1919</v>
      </c>
      <c r="Z856" s="57">
        <v>153.68279130588309</v>
      </c>
      <c r="AA856" s="55" t="s">
        <v>7265</v>
      </c>
      <c r="AB856" s="55">
        <v>83</v>
      </c>
      <c r="AC856" s="55" t="s">
        <v>2016</v>
      </c>
      <c r="AD856" s="89" t="s">
        <v>2613</v>
      </c>
      <c r="AE856" s="243">
        <v>16917.7</v>
      </c>
      <c r="AF856" s="157">
        <v>0</v>
      </c>
      <c r="AG856" s="89" t="s">
        <v>7266</v>
      </c>
      <c r="AH856" s="58" t="s">
        <v>7267</v>
      </c>
      <c r="AI856" s="58" t="s">
        <v>7268</v>
      </c>
      <c r="AJ856" s="59" t="s">
        <v>1235</v>
      </c>
      <c r="AK856" s="56">
        <v>25.909364444444446</v>
      </c>
      <c r="AL856" s="56">
        <v>-81.731272500000003</v>
      </c>
      <c r="AM856" s="60">
        <v>140.60439999913967</v>
      </c>
      <c r="AN856" s="60">
        <v>62.03872213746461</v>
      </c>
      <c r="AO856" s="60">
        <v>153.68279130588309</v>
      </c>
    </row>
    <row r="857" spans="1:41" s="290" customFormat="1" x14ac:dyDescent="0.2">
      <c r="A857" s="45" t="s">
        <v>1051</v>
      </c>
      <c r="B857" s="42" t="s">
        <v>1893</v>
      </c>
      <c r="C857" s="46" t="s">
        <v>473</v>
      </c>
      <c r="D857" s="35" t="s">
        <v>8443</v>
      </c>
      <c r="E857" s="34">
        <v>46113</v>
      </c>
      <c r="F857" s="347" t="s">
        <v>1061</v>
      </c>
      <c r="G857" s="347" t="s">
        <v>1062</v>
      </c>
      <c r="H857" s="344">
        <v>25.909749999999999</v>
      </c>
      <c r="I857" s="344">
        <v>-81.731083333333331</v>
      </c>
      <c r="J857" s="56" t="s">
        <v>7264</v>
      </c>
      <c r="K857" s="56" t="s">
        <v>7152</v>
      </c>
      <c r="L857" s="49" t="s">
        <v>8503</v>
      </c>
      <c r="M857" s="117" t="s">
        <v>2833</v>
      </c>
      <c r="N857" s="35" t="s">
        <v>1919</v>
      </c>
      <c r="O857" s="240" t="s">
        <v>8499</v>
      </c>
      <c r="P857" s="216" t="s">
        <v>6005</v>
      </c>
      <c r="Q857" s="443">
        <v>0</v>
      </c>
      <c r="R857" s="47"/>
      <c r="S857" s="36">
        <v>0</v>
      </c>
      <c r="T857" s="35"/>
      <c r="U857" s="34">
        <v>43910</v>
      </c>
      <c r="V857" s="82" t="s">
        <v>1969</v>
      </c>
      <c r="W857" s="55" t="s">
        <v>2690</v>
      </c>
      <c r="X857" s="55" t="s">
        <v>1898</v>
      </c>
      <c r="Y857" s="157" t="s">
        <v>1919</v>
      </c>
      <c r="Z857" s="57">
        <v>153.68279130588309</v>
      </c>
      <c r="AA857" s="55" t="s">
        <v>7265</v>
      </c>
      <c r="AB857" s="55">
        <v>83</v>
      </c>
      <c r="AC857" s="55" t="s">
        <v>2016</v>
      </c>
      <c r="AD857" s="89" t="s">
        <v>2613</v>
      </c>
      <c r="AE857" s="243">
        <v>16917.7</v>
      </c>
      <c r="AF857" s="157">
        <v>0</v>
      </c>
      <c r="AG857" s="89" t="s">
        <v>7266</v>
      </c>
      <c r="AH857" s="58" t="s">
        <v>7267</v>
      </c>
      <c r="AI857" s="58" t="s">
        <v>7268</v>
      </c>
      <c r="AJ857" s="59" t="s">
        <v>1235</v>
      </c>
      <c r="AK857" s="56">
        <v>25.909364444444446</v>
      </c>
      <c r="AL857" s="56">
        <v>-81.731272500000003</v>
      </c>
      <c r="AM857" s="60">
        <v>140.60439999913967</v>
      </c>
      <c r="AN857" s="60">
        <v>62.03872213746461</v>
      </c>
      <c r="AO857" s="60">
        <v>153.68279130588309</v>
      </c>
    </row>
    <row r="858" spans="1:41" s="290" customFormat="1" x14ac:dyDescent="0.2">
      <c r="A858" s="45" t="s">
        <v>1050</v>
      </c>
      <c r="B858" s="42" t="s">
        <v>1896</v>
      </c>
      <c r="C858" s="46"/>
      <c r="D858" s="35" t="s">
        <v>429</v>
      </c>
      <c r="E858" s="34">
        <v>42787</v>
      </c>
      <c r="F858" s="347" t="s">
        <v>1916</v>
      </c>
      <c r="G858" s="347" t="s">
        <v>1060</v>
      </c>
      <c r="H858" s="344">
        <v>25.909933333333335</v>
      </c>
      <c r="I858" s="344">
        <v>-81.731033333333329</v>
      </c>
      <c r="J858" s="56" t="s">
        <v>7269</v>
      </c>
      <c r="K858" s="56" t="s">
        <v>7270</v>
      </c>
      <c r="L858" s="49" t="s">
        <v>8298</v>
      </c>
      <c r="M858" s="117" t="s">
        <v>2833</v>
      </c>
      <c r="N858" s="35" t="s">
        <v>1919</v>
      </c>
      <c r="O858" s="203" t="s">
        <v>1969</v>
      </c>
      <c r="P858" s="216" t="s">
        <v>1969</v>
      </c>
      <c r="Q858" s="443">
        <v>0</v>
      </c>
      <c r="R858" s="47"/>
      <c r="S858" s="36">
        <v>0</v>
      </c>
      <c r="T858" s="35"/>
      <c r="U858" s="34"/>
      <c r="V858" s="82" t="s">
        <v>1969</v>
      </c>
      <c r="W858" s="55" t="s">
        <v>2690</v>
      </c>
      <c r="X858" s="55" t="s">
        <v>1898</v>
      </c>
      <c r="Y858" s="157" t="s">
        <v>1919</v>
      </c>
      <c r="Z858" s="57" t="s">
        <v>3903</v>
      </c>
      <c r="AA858" s="55" t="s">
        <v>4844</v>
      </c>
      <c r="AB858" s="55">
        <v>84</v>
      </c>
      <c r="AC858" s="55" t="s">
        <v>2016</v>
      </c>
      <c r="AD858" s="89" t="s">
        <v>2613</v>
      </c>
      <c r="AE858" s="243" t="s">
        <v>1746</v>
      </c>
      <c r="AF858" s="157">
        <v>0</v>
      </c>
      <c r="AG858" s="89" t="s">
        <v>7271</v>
      </c>
      <c r="AH858" s="58" t="s">
        <v>3903</v>
      </c>
      <c r="AI858" s="58" t="s">
        <v>3903</v>
      </c>
      <c r="AJ858" s="59" t="s">
        <v>3903</v>
      </c>
      <c r="AK858" s="56" t="s">
        <v>3903</v>
      </c>
      <c r="AL858" s="56" t="s">
        <v>3903</v>
      </c>
      <c r="AM858" s="60" t="s">
        <v>3903</v>
      </c>
      <c r="AN858" s="60" t="s">
        <v>3903</v>
      </c>
      <c r="AO858" s="60" t="s">
        <v>3903</v>
      </c>
    </row>
    <row r="859" spans="1:41" s="290" customFormat="1" x14ac:dyDescent="0.2">
      <c r="A859" s="45" t="s">
        <v>1050</v>
      </c>
      <c r="B859" s="42" t="s">
        <v>1896</v>
      </c>
      <c r="C859" s="46"/>
      <c r="D859" s="35" t="s">
        <v>2420</v>
      </c>
      <c r="E859" s="34">
        <v>43910</v>
      </c>
      <c r="F859" s="347" t="s">
        <v>1916</v>
      </c>
      <c r="G859" s="347" t="s">
        <v>1060</v>
      </c>
      <c r="H859" s="344">
        <v>25.909933333333335</v>
      </c>
      <c r="I859" s="344">
        <v>-81.731033333333329</v>
      </c>
      <c r="J859" s="56" t="s">
        <v>7269</v>
      </c>
      <c r="K859" s="56" t="s">
        <v>7270</v>
      </c>
      <c r="L859" s="49" t="s">
        <v>8299</v>
      </c>
      <c r="M859" s="117" t="s">
        <v>2833</v>
      </c>
      <c r="N859" s="35" t="s">
        <v>1919</v>
      </c>
      <c r="O859" s="203"/>
      <c r="P859" s="216">
        <v>0</v>
      </c>
      <c r="Q859" s="443">
        <v>0</v>
      </c>
      <c r="R859" s="47"/>
      <c r="S859" s="36">
        <v>0</v>
      </c>
      <c r="T859" s="35"/>
      <c r="U859" s="34"/>
      <c r="V859" s="82" t="s">
        <v>1969</v>
      </c>
      <c r="W859" s="55" t="s">
        <v>2690</v>
      </c>
      <c r="X859" s="55" t="s">
        <v>1898</v>
      </c>
      <c r="Y859" s="157" t="s">
        <v>1919</v>
      </c>
      <c r="Z859" s="57" t="s">
        <v>3903</v>
      </c>
      <c r="AA859" s="55" t="s">
        <v>4844</v>
      </c>
      <c r="AB859" s="55">
        <v>84</v>
      </c>
      <c r="AC859" s="55" t="s">
        <v>2016</v>
      </c>
      <c r="AD859" s="89" t="s">
        <v>2613</v>
      </c>
      <c r="AE859" s="243" t="s">
        <v>1746</v>
      </c>
      <c r="AF859" s="157">
        <v>0</v>
      </c>
      <c r="AG859" s="89" t="s">
        <v>7271</v>
      </c>
      <c r="AH859" s="58" t="s">
        <v>3903</v>
      </c>
      <c r="AI859" s="58" t="s">
        <v>3903</v>
      </c>
      <c r="AJ859" s="59" t="s">
        <v>3903</v>
      </c>
      <c r="AK859" s="56" t="s">
        <v>3903</v>
      </c>
      <c r="AL859" s="56" t="s">
        <v>3903</v>
      </c>
      <c r="AM859" s="60" t="s">
        <v>3903</v>
      </c>
      <c r="AN859" s="60" t="s">
        <v>3903</v>
      </c>
      <c r="AO859" s="60" t="s">
        <v>3903</v>
      </c>
    </row>
    <row r="860" spans="1:41" s="290" customFormat="1" x14ac:dyDescent="0.2">
      <c r="A860" s="45" t="s">
        <v>1050</v>
      </c>
      <c r="B860" s="42" t="s">
        <v>1896</v>
      </c>
      <c r="C860" s="46"/>
      <c r="D860" s="35" t="s">
        <v>2420</v>
      </c>
      <c r="E860" s="34">
        <v>44279</v>
      </c>
      <c r="F860" s="347" t="s">
        <v>1916</v>
      </c>
      <c r="G860" s="347" t="s">
        <v>1060</v>
      </c>
      <c r="H860" s="344">
        <v>25.909933333333335</v>
      </c>
      <c r="I860" s="344">
        <v>-81.731033333333329</v>
      </c>
      <c r="J860" s="56" t="s">
        <v>7269</v>
      </c>
      <c r="K860" s="56" t="s">
        <v>7270</v>
      </c>
      <c r="L860" s="49" t="s">
        <v>8299</v>
      </c>
      <c r="M860" s="117" t="s">
        <v>2833</v>
      </c>
      <c r="N860" s="35" t="s">
        <v>1919</v>
      </c>
      <c r="O860" s="240" t="s">
        <v>3673</v>
      </c>
      <c r="P860" s="216">
        <v>0</v>
      </c>
      <c r="Q860" s="443">
        <v>0</v>
      </c>
      <c r="R860" s="47"/>
      <c r="S860" s="36">
        <v>0</v>
      </c>
      <c r="T860" s="35"/>
      <c r="U860" s="34"/>
      <c r="V860" s="82" t="s">
        <v>1969</v>
      </c>
      <c r="W860" s="55" t="s">
        <v>2690</v>
      </c>
      <c r="X860" s="55" t="s">
        <v>1898</v>
      </c>
      <c r="Y860" s="157" t="s">
        <v>1919</v>
      </c>
      <c r="Z860" s="57" t="s">
        <v>3903</v>
      </c>
      <c r="AA860" s="55" t="s">
        <v>4844</v>
      </c>
      <c r="AB860" s="55">
        <v>84</v>
      </c>
      <c r="AC860" s="55" t="s">
        <v>2016</v>
      </c>
      <c r="AD860" s="89" t="s">
        <v>2613</v>
      </c>
      <c r="AE860" s="243" t="s">
        <v>1746</v>
      </c>
      <c r="AF860" s="157">
        <v>0</v>
      </c>
      <c r="AG860" s="89" t="s">
        <v>7271</v>
      </c>
      <c r="AH860" s="58" t="s">
        <v>3903</v>
      </c>
      <c r="AI860" s="58" t="s">
        <v>3903</v>
      </c>
      <c r="AJ860" s="59" t="s">
        <v>3903</v>
      </c>
      <c r="AK860" s="56" t="s">
        <v>3903</v>
      </c>
      <c r="AL860" s="56" t="s">
        <v>3903</v>
      </c>
      <c r="AM860" s="60" t="s">
        <v>3903</v>
      </c>
      <c r="AN860" s="60" t="s">
        <v>3903</v>
      </c>
      <c r="AO860" s="60" t="s">
        <v>3903</v>
      </c>
    </row>
    <row r="861" spans="1:41" s="290" customFormat="1" x14ac:dyDescent="0.2">
      <c r="A861" s="45" t="s">
        <v>1050</v>
      </c>
      <c r="B861" s="42" t="s">
        <v>1896</v>
      </c>
      <c r="C861" s="46"/>
      <c r="D861" s="35" t="s">
        <v>2857</v>
      </c>
      <c r="E861" s="34">
        <v>44609</v>
      </c>
      <c r="F861" s="347" t="s">
        <v>1916</v>
      </c>
      <c r="G861" s="347" t="s">
        <v>1060</v>
      </c>
      <c r="H861" s="344">
        <v>25.909933333333335</v>
      </c>
      <c r="I861" s="344">
        <v>-81.731033333333329</v>
      </c>
      <c r="J861" s="56" t="s">
        <v>7269</v>
      </c>
      <c r="K861" s="56" t="s">
        <v>7270</v>
      </c>
      <c r="L861" s="49" t="s">
        <v>8299</v>
      </c>
      <c r="M861" s="117" t="s">
        <v>2833</v>
      </c>
      <c r="N861" s="35" t="s">
        <v>1919</v>
      </c>
      <c r="O861" s="240" t="s">
        <v>4164</v>
      </c>
      <c r="P861" s="216">
        <v>0</v>
      </c>
      <c r="Q861" s="443">
        <v>0</v>
      </c>
      <c r="R861" s="47"/>
      <c r="S861" s="36">
        <v>0</v>
      </c>
      <c r="T861" s="35"/>
      <c r="U861" s="34"/>
      <c r="V861" s="82" t="s">
        <v>1969</v>
      </c>
      <c r="W861" s="55" t="s">
        <v>2690</v>
      </c>
      <c r="X861" s="55" t="s">
        <v>1898</v>
      </c>
      <c r="Y861" s="157" t="s">
        <v>1919</v>
      </c>
      <c r="Z861" s="57" t="s">
        <v>3903</v>
      </c>
      <c r="AA861" s="55" t="s">
        <v>4844</v>
      </c>
      <c r="AB861" s="55">
        <v>84</v>
      </c>
      <c r="AC861" s="55" t="s">
        <v>2016</v>
      </c>
      <c r="AD861" s="89" t="s">
        <v>2613</v>
      </c>
      <c r="AE861" s="243" t="s">
        <v>1746</v>
      </c>
      <c r="AF861" s="157">
        <v>0</v>
      </c>
      <c r="AG861" s="89" t="s">
        <v>7271</v>
      </c>
      <c r="AH861" s="58" t="s">
        <v>3903</v>
      </c>
      <c r="AI861" s="58" t="s">
        <v>3903</v>
      </c>
      <c r="AJ861" s="59" t="s">
        <v>3903</v>
      </c>
      <c r="AK861" s="56" t="s">
        <v>3903</v>
      </c>
      <c r="AL861" s="56" t="s">
        <v>3903</v>
      </c>
      <c r="AM861" s="60" t="s">
        <v>3903</v>
      </c>
      <c r="AN861" s="60" t="s">
        <v>3903</v>
      </c>
      <c r="AO861" s="60" t="s">
        <v>3903</v>
      </c>
    </row>
    <row r="862" spans="1:41" s="290" customFormat="1" x14ac:dyDescent="0.2">
      <c r="A862" s="45" t="s">
        <v>1050</v>
      </c>
      <c r="B862" s="42" t="s">
        <v>1896</v>
      </c>
      <c r="C862" s="46"/>
      <c r="D862" s="35" t="s">
        <v>2420</v>
      </c>
      <c r="E862" s="34">
        <v>44993</v>
      </c>
      <c r="F862" s="347" t="s">
        <v>1916</v>
      </c>
      <c r="G862" s="347" t="s">
        <v>1060</v>
      </c>
      <c r="H862" s="344">
        <v>25.909933333333335</v>
      </c>
      <c r="I862" s="344">
        <v>-81.731033333333329</v>
      </c>
      <c r="J862" s="56" t="s">
        <v>7269</v>
      </c>
      <c r="K862" s="56" t="s">
        <v>7270</v>
      </c>
      <c r="L862" s="49" t="s">
        <v>8299</v>
      </c>
      <c r="M862" s="117" t="s">
        <v>2833</v>
      </c>
      <c r="N862" s="35" t="s">
        <v>1919</v>
      </c>
      <c r="O862" s="240" t="s">
        <v>5288</v>
      </c>
      <c r="P862" s="216" t="s">
        <v>5291</v>
      </c>
      <c r="Q862" s="443">
        <v>0</v>
      </c>
      <c r="R862" s="47"/>
      <c r="S862" s="36">
        <v>0</v>
      </c>
      <c r="T862" s="35"/>
      <c r="U862" s="34"/>
      <c r="V862" s="82" t="s">
        <v>1969</v>
      </c>
      <c r="W862" s="55" t="s">
        <v>2690</v>
      </c>
      <c r="X862" s="55" t="s">
        <v>1898</v>
      </c>
      <c r="Y862" s="157" t="s">
        <v>1919</v>
      </c>
      <c r="Z862" s="57" t="s">
        <v>3903</v>
      </c>
      <c r="AA862" s="55" t="s">
        <v>4844</v>
      </c>
      <c r="AB862" s="55">
        <v>84</v>
      </c>
      <c r="AC862" s="55" t="s">
        <v>2016</v>
      </c>
      <c r="AD862" s="89" t="s">
        <v>2613</v>
      </c>
      <c r="AE862" s="243" t="s">
        <v>1746</v>
      </c>
      <c r="AF862" s="157">
        <v>0</v>
      </c>
      <c r="AG862" s="89" t="s">
        <v>7271</v>
      </c>
      <c r="AH862" s="58" t="s">
        <v>3903</v>
      </c>
      <c r="AI862" s="58" t="s">
        <v>3903</v>
      </c>
      <c r="AJ862" s="59" t="s">
        <v>3903</v>
      </c>
      <c r="AK862" s="56" t="s">
        <v>3903</v>
      </c>
      <c r="AL862" s="56" t="s">
        <v>3903</v>
      </c>
      <c r="AM862" s="60" t="s">
        <v>3903</v>
      </c>
      <c r="AN862" s="60" t="s">
        <v>3903</v>
      </c>
      <c r="AO862" s="60" t="s">
        <v>3903</v>
      </c>
    </row>
    <row r="863" spans="1:41" s="290" customFormat="1" x14ac:dyDescent="0.2">
      <c r="A863" s="45" t="s">
        <v>1050</v>
      </c>
      <c r="B863" s="42" t="s">
        <v>1896</v>
      </c>
      <c r="C863" s="46"/>
      <c r="D863" s="35" t="s">
        <v>2420</v>
      </c>
      <c r="E863" s="34">
        <v>45383</v>
      </c>
      <c r="F863" s="347" t="s">
        <v>1916</v>
      </c>
      <c r="G863" s="347" t="s">
        <v>1060</v>
      </c>
      <c r="H863" s="344">
        <v>25.909933333333335</v>
      </c>
      <c r="I863" s="344">
        <v>-81.731033333333329</v>
      </c>
      <c r="J863" s="56" t="s">
        <v>7269</v>
      </c>
      <c r="K863" s="56" t="s">
        <v>7270</v>
      </c>
      <c r="L863" s="49" t="s">
        <v>8299</v>
      </c>
      <c r="M863" s="117" t="s">
        <v>2833</v>
      </c>
      <c r="N863" s="35" t="s">
        <v>1919</v>
      </c>
      <c r="O863" s="240" t="s">
        <v>5848</v>
      </c>
      <c r="P863" s="216">
        <v>0</v>
      </c>
      <c r="Q863" s="443">
        <v>0</v>
      </c>
      <c r="R863" s="47"/>
      <c r="S863" s="36">
        <v>0</v>
      </c>
      <c r="T863" s="35"/>
      <c r="U863" s="34"/>
      <c r="V863" s="82" t="s">
        <v>1969</v>
      </c>
      <c r="W863" s="55" t="s">
        <v>2690</v>
      </c>
      <c r="X863" s="55" t="s">
        <v>1898</v>
      </c>
      <c r="Y863" s="157" t="s">
        <v>1919</v>
      </c>
      <c r="Z863" s="57" t="s">
        <v>3903</v>
      </c>
      <c r="AA863" s="55" t="s">
        <v>4844</v>
      </c>
      <c r="AB863" s="55">
        <v>84</v>
      </c>
      <c r="AC863" s="55" t="s">
        <v>2016</v>
      </c>
      <c r="AD863" s="89" t="s">
        <v>2613</v>
      </c>
      <c r="AE863" s="243" t="s">
        <v>1746</v>
      </c>
      <c r="AF863" s="157">
        <v>0</v>
      </c>
      <c r="AG863" s="89" t="s">
        <v>7271</v>
      </c>
      <c r="AH863" s="58" t="s">
        <v>3903</v>
      </c>
      <c r="AI863" s="58" t="s">
        <v>3903</v>
      </c>
      <c r="AJ863" s="59" t="s">
        <v>3903</v>
      </c>
      <c r="AK863" s="56" t="s">
        <v>3903</v>
      </c>
      <c r="AL863" s="56" t="s">
        <v>3903</v>
      </c>
      <c r="AM863" s="60" t="s">
        <v>3903</v>
      </c>
      <c r="AN863" s="60" t="s">
        <v>3903</v>
      </c>
      <c r="AO863" s="60" t="s">
        <v>3903</v>
      </c>
    </row>
    <row r="864" spans="1:41" s="290" customFormat="1" x14ac:dyDescent="0.2">
      <c r="A864" s="45" t="s">
        <v>1050</v>
      </c>
      <c r="B864" s="42" t="s">
        <v>1896</v>
      </c>
      <c r="C864" s="46"/>
      <c r="D864" s="35" t="s">
        <v>424</v>
      </c>
      <c r="E864" s="34">
        <v>45695</v>
      </c>
      <c r="F864" s="347" t="s">
        <v>1916</v>
      </c>
      <c r="G864" s="347" t="s">
        <v>1060</v>
      </c>
      <c r="H864" s="344">
        <v>25.909933333333335</v>
      </c>
      <c r="I864" s="344">
        <v>-81.731033333333329</v>
      </c>
      <c r="J864" s="56" t="s">
        <v>7269</v>
      </c>
      <c r="K864" s="56" t="s">
        <v>7270</v>
      </c>
      <c r="L864" s="49" t="s">
        <v>8299</v>
      </c>
      <c r="M864" s="117" t="s">
        <v>2833</v>
      </c>
      <c r="N864" s="35" t="s">
        <v>1919</v>
      </c>
      <c r="O864" s="240" t="s">
        <v>6050</v>
      </c>
      <c r="P864" s="216">
        <v>0</v>
      </c>
      <c r="Q864" s="443">
        <v>0</v>
      </c>
      <c r="R864" s="47"/>
      <c r="S864" s="36">
        <v>0</v>
      </c>
      <c r="T864" s="35"/>
      <c r="U864" s="34">
        <v>42787</v>
      </c>
      <c r="V864" s="82" t="s">
        <v>1969</v>
      </c>
      <c r="W864" s="55" t="s">
        <v>2690</v>
      </c>
      <c r="X864" s="55" t="s">
        <v>1898</v>
      </c>
      <c r="Y864" s="157" t="s">
        <v>1919</v>
      </c>
      <c r="Z864" s="57" t="s">
        <v>3903</v>
      </c>
      <c r="AA864" s="55" t="s">
        <v>4844</v>
      </c>
      <c r="AB864" s="55">
        <v>84</v>
      </c>
      <c r="AC864" s="55" t="s">
        <v>2016</v>
      </c>
      <c r="AD864" s="89" t="s">
        <v>2613</v>
      </c>
      <c r="AE864" s="243" t="s">
        <v>1746</v>
      </c>
      <c r="AF864" s="157">
        <v>0</v>
      </c>
      <c r="AG864" s="89" t="s">
        <v>7271</v>
      </c>
      <c r="AH864" s="58" t="s">
        <v>3903</v>
      </c>
      <c r="AI864" s="58" t="s">
        <v>3903</v>
      </c>
      <c r="AJ864" s="59" t="s">
        <v>3903</v>
      </c>
      <c r="AK864" s="56" t="s">
        <v>3903</v>
      </c>
      <c r="AL864" s="56" t="s">
        <v>3903</v>
      </c>
      <c r="AM864" s="60" t="s">
        <v>3903</v>
      </c>
      <c r="AN864" s="60" t="s">
        <v>3903</v>
      </c>
      <c r="AO864" s="60" t="s">
        <v>3903</v>
      </c>
    </row>
    <row r="865" spans="1:41" s="290" customFormat="1" x14ac:dyDescent="0.2">
      <c r="A865" s="45" t="s">
        <v>1050</v>
      </c>
      <c r="B865" s="42" t="s">
        <v>1896</v>
      </c>
      <c r="C865" s="46" t="s">
        <v>473</v>
      </c>
      <c r="D865" s="35" t="s">
        <v>8443</v>
      </c>
      <c r="E865" s="34">
        <v>46113</v>
      </c>
      <c r="F865" s="347" t="s">
        <v>1916</v>
      </c>
      <c r="G865" s="347" t="s">
        <v>1060</v>
      </c>
      <c r="H865" s="344">
        <v>25.909933333333335</v>
      </c>
      <c r="I865" s="344">
        <v>-81.731033333333329</v>
      </c>
      <c r="J865" s="56" t="s">
        <v>7269</v>
      </c>
      <c r="K865" s="56" t="s">
        <v>7270</v>
      </c>
      <c r="L865" s="49" t="s">
        <v>8503</v>
      </c>
      <c r="M865" s="117" t="s">
        <v>2833</v>
      </c>
      <c r="N865" s="35" t="s">
        <v>1919</v>
      </c>
      <c r="O865" s="240" t="s">
        <v>8500</v>
      </c>
      <c r="P865" s="216" t="s">
        <v>6005</v>
      </c>
      <c r="Q865" s="443">
        <v>0</v>
      </c>
      <c r="R865" s="47"/>
      <c r="S865" s="36">
        <v>0</v>
      </c>
      <c r="T865" s="35"/>
      <c r="U865" s="34">
        <v>42787</v>
      </c>
      <c r="V865" s="82" t="s">
        <v>1969</v>
      </c>
      <c r="W865" s="55" t="s">
        <v>2690</v>
      </c>
      <c r="X865" s="55" t="s">
        <v>1898</v>
      </c>
      <c r="Y865" s="157" t="s">
        <v>1919</v>
      </c>
      <c r="Z865" s="57" t="s">
        <v>3903</v>
      </c>
      <c r="AA865" s="55" t="s">
        <v>4844</v>
      </c>
      <c r="AB865" s="55">
        <v>84</v>
      </c>
      <c r="AC865" s="55" t="s">
        <v>2016</v>
      </c>
      <c r="AD865" s="89" t="s">
        <v>2613</v>
      </c>
      <c r="AE865" s="243" t="s">
        <v>1746</v>
      </c>
      <c r="AF865" s="157">
        <v>0</v>
      </c>
      <c r="AG865" s="89" t="s">
        <v>7271</v>
      </c>
      <c r="AH865" s="58" t="s">
        <v>3903</v>
      </c>
      <c r="AI865" s="58" t="s">
        <v>3903</v>
      </c>
      <c r="AJ865" s="59" t="s">
        <v>3903</v>
      </c>
      <c r="AK865" s="56" t="s">
        <v>3903</v>
      </c>
      <c r="AL865" s="56" t="s">
        <v>3903</v>
      </c>
      <c r="AM865" s="60" t="s">
        <v>3903</v>
      </c>
      <c r="AN865" s="60" t="s">
        <v>3903</v>
      </c>
      <c r="AO865" s="60" t="s">
        <v>3903</v>
      </c>
    </row>
    <row r="866" spans="1:41" s="290" customFormat="1" x14ac:dyDescent="0.2">
      <c r="A866" s="45" t="s">
        <v>1049</v>
      </c>
      <c r="B866" s="42" t="s">
        <v>1883</v>
      </c>
      <c r="C866" s="46"/>
      <c r="D866" s="35" t="s">
        <v>429</v>
      </c>
      <c r="E866" s="34">
        <v>42786</v>
      </c>
      <c r="F866" s="347" t="s">
        <v>1057</v>
      </c>
      <c r="G866" s="347" t="s">
        <v>1058</v>
      </c>
      <c r="H866" s="344">
        <v>25.910133333333334</v>
      </c>
      <c r="I866" s="344">
        <v>-81.731049999999996</v>
      </c>
      <c r="J866" s="56" t="s">
        <v>7272</v>
      </c>
      <c r="K866" s="56" t="s">
        <v>7273</v>
      </c>
      <c r="L866" s="49" t="s">
        <v>8293</v>
      </c>
      <c r="M866" s="117" t="s">
        <v>2833</v>
      </c>
      <c r="N866" s="35" t="s">
        <v>1919</v>
      </c>
      <c r="O866" s="203"/>
      <c r="P866" s="216"/>
      <c r="Q866" s="443" t="s">
        <v>3294</v>
      </c>
      <c r="R866" s="47"/>
      <c r="S866" s="36">
        <v>0</v>
      </c>
      <c r="T866" s="35"/>
      <c r="U866" s="34">
        <v>43910</v>
      </c>
      <c r="V866" s="82">
        <v>0</v>
      </c>
      <c r="W866" s="55" t="s">
        <v>2690</v>
      </c>
      <c r="X866" s="55" t="s">
        <v>1898</v>
      </c>
      <c r="Y866" s="157" t="s">
        <v>1919</v>
      </c>
      <c r="Z866" s="57">
        <v>200.19806886518373</v>
      </c>
      <c r="AA866" s="55" t="s">
        <v>7274</v>
      </c>
      <c r="AB866" s="55">
        <v>85</v>
      </c>
      <c r="AC866" s="55" t="s">
        <v>2016</v>
      </c>
      <c r="AD866" s="89" t="s">
        <v>2613</v>
      </c>
      <c r="AE866" s="243">
        <v>16917.5</v>
      </c>
      <c r="AF866" s="157">
        <v>0</v>
      </c>
      <c r="AG866" s="89" t="s">
        <v>7275</v>
      </c>
      <c r="AH866" s="58" t="s">
        <v>7276</v>
      </c>
      <c r="AI866" s="58" t="s">
        <v>3928</v>
      </c>
      <c r="AJ866" s="59" t="s">
        <v>1238</v>
      </c>
      <c r="AK866" s="56">
        <v>25.909642222222221</v>
      </c>
      <c r="AL866" s="56">
        <v>-81.731322777777777</v>
      </c>
      <c r="AM866" s="60">
        <v>179.09840000084941</v>
      </c>
      <c r="AN866" s="60">
        <v>89.459655121650144</v>
      </c>
      <c r="AO866" s="60">
        <v>200.19806886518373</v>
      </c>
    </row>
    <row r="867" spans="1:41" s="290" customFormat="1" x14ac:dyDescent="0.2">
      <c r="A867" s="45" t="s">
        <v>1049</v>
      </c>
      <c r="B867" s="42" t="s">
        <v>1883</v>
      </c>
      <c r="C867" s="46"/>
      <c r="D867" s="35" t="s">
        <v>429</v>
      </c>
      <c r="E867" s="34">
        <v>43910</v>
      </c>
      <c r="F867" s="347" t="s">
        <v>1057</v>
      </c>
      <c r="G867" s="347" t="s">
        <v>1058</v>
      </c>
      <c r="H867" s="344">
        <v>25.910133333333334</v>
      </c>
      <c r="I867" s="344">
        <v>-81.731049999999996</v>
      </c>
      <c r="J867" s="56" t="s">
        <v>7272</v>
      </c>
      <c r="K867" s="56" t="s">
        <v>7273</v>
      </c>
      <c r="L867" s="49" t="s">
        <v>8294</v>
      </c>
      <c r="M867" s="117" t="s">
        <v>2833</v>
      </c>
      <c r="N867" s="35" t="s">
        <v>1919</v>
      </c>
      <c r="O867" s="203"/>
      <c r="P867" s="216">
        <v>0</v>
      </c>
      <c r="Q867" s="443">
        <v>0</v>
      </c>
      <c r="R867" s="47"/>
      <c r="S867" s="36">
        <v>0</v>
      </c>
      <c r="T867" s="35"/>
      <c r="U867" s="34"/>
      <c r="V867" s="82" t="s">
        <v>1969</v>
      </c>
      <c r="W867" s="55" t="s">
        <v>2690</v>
      </c>
      <c r="X867" s="55" t="s">
        <v>1898</v>
      </c>
      <c r="Y867" s="157" t="s">
        <v>1919</v>
      </c>
      <c r="Z867" s="57">
        <v>200.19806886518373</v>
      </c>
      <c r="AA867" s="55" t="s">
        <v>7274</v>
      </c>
      <c r="AB867" s="55">
        <v>85</v>
      </c>
      <c r="AC867" s="55" t="s">
        <v>2016</v>
      </c>
      <c r="AD867" s="89" t="s">
        <v>2613</v>
      </c>
      <c r="AE867" s="243">
        <v>16917.5</v>
      </c>
      <c r="AF867" s="157">
        <v>0</v>
      </c>
      <c r="AG867" s="89" t="s">
        <v>7275</v>
      </c>
      <c r="AH867" s="58" t="s">
        <v>7276</v>
      </c>
      <c r="AI867" s="58" t="s">
        <v>3928</v>
      </c>
      <c r="AJ867" s="59" t="s">
        <v>1238</v>
      </c>
      <c r="AK867" s="56">
        <v>25.909642222222221</v>
      </c>
      <c r="AL867" s="56">
        <v>-81.731322777777777</v>
      </c>
      <c r="AM867" s="60">
        <v>179.09840000084941</v>
      </c>
      <c r="AN867" s="60">
        <v>89.459655121650144</v>
      </c>
      <c r="AO867" s="60">
        <v>200.19806886518373</v>
      </c>
    </row>
    <row r="868" spans="1:41" s="290" customFormat="1" x14ac:dyDescent="0.2">
      <c r="A868" s="45" t="s">
        <v>1049</v>
      </c>
      <c r="B868" s="42" t="s">
        <v>1883</v>
      </c>
      <c r="C868" s="46"/>
      <c r="D868" s="35" t="s">
        <v>2420</v>
      </c>
      <c r="E868" s="34">
        <v>44279</v>
      </c>
      <c r="F868" s="347" t="s">
        <v>1057</v>
      </c>
      <c r="G868" s="347" t="s">
        <v>1058</v>
      </c>
      <c r="H868" s="344">
        <v>25.910133333333334</v>
      </c>
      <c r="I868" s="344">
        <v>-81.731049999999996</v>
      </c>
      <c r="J868" s="56" t="s">
        <v>7272</v>
      </c>
      <c r="K868" s="56" t="s">
        <v>7273</v>
      </c>
      <c r="L868" s="49" t="s">
        <v>8295</v>
      </c>
      <c r="M868" s="117" t="s">
        <v>2833</v>
      </c>
      <c r="N868" s="35" t="s">
        <v>1919</v>
      </c>
      <c r="O868" s="240" t="s">
        <v>3673</v>
      </c>
      <c r="P868" s="216">
        <v>0</v>
      </c>
      <c r="Q868" s="443">
        <v>0</v>
      </c>
      <c r="R868" s="47"/>
      <c r="S868" s="36">
        <v>0</v>
      </c>
      <c r="T868" s="35"/>
      <c r="U868" s="34"/>
      <c r="V868" s="82" t="s">
        <v>1969</v>
      </c>
      <c r="W868" s="55" t="s">
        <v>2690</v>
      </c>
      <c r="X868" s="55" t="s">
        <v>1898</v>
      </c>
      <c r="Y868" s="157" t="s">
        <v>1919</v>
      </c>
      <c r="Z868" s="57">
        <v>200.19806886518373</v>
      </c>
      <c r="AA868" s="55" t="s">
        <v>7274</v>
      </c>
      <c r="AB868" s="55">
        <v>85</v>
      </c>
      <c r="AC868" s="55" t="s">
        <v>2016</v>
      </c>
      <c r="AD868" s="89" t="s">
        <v>2613</v>
      </c>
      <c r="AE868" s="243">
        <v>16917.5</v>
      </c>
      <c r="AF868" s="157">
        <v>0</v>
      </c>
      <c r="AG868" s="89" t="s">
        <v>7275</v>
      </c>
      <c r="AH868" s="58" t="s">
        <v>7276</v>
      </c>
      <c r="AI868" s="58" t="s">
        <v>3928</v>
      </c>
      <c r="AJ868" s="59" t="s">
        <v>1238</v>
      </c>
      <c r="AK868" s="56">
        <v>25.909642222222221</v>
      </c>
      <c r="AL868" s="56">
        <v>-81.731322777777777</v>
      </c>
      <c r="AM868" s="60">
        <v>179.09840000084941</v>
      </c>
      <c r="AN868" s="60">
        <v>89.459655121650144</v>
      </c>
      <c r="AO868" s="60">
        <v>200.19806886518373</v>
      </c>
    </row>
    <row r="869" spans="1:41" s="290" customFormat="1" x14ac:dyDescent="0.2">
      <c r="A869" s="45" t="s">
        <v>1049</v>
      </c>
      <c r="B869" s="42" t="s">
        <v>1883</v>
      </c>
      <c r="C869" s="46"/>
      <c r="D869" s="35" t="s">
        <v>2857</v>
      </c>
      <c r="E869" s="34">
        <v>44609</v>
      </c>
      <c r="F869" s="347" t="s">
        <v>1057</v>
      </c>
      <c r="G869" s="347" t="s">
        <v>1058</v>
      </c>
      <c r="H869" s="344">
        <v>25.910133333333334</v>
      </c>
      <c r="I869" s="344">
        <v>-81.731049999999996</v>
      </c>
      <c r="J869" s="56" t="s">
        <v>7272</v>
      </c>
      <c r="K869" s="56" t="s">
        <v>7273</v>
      </c>
      <c r="L869" s="49" t="s">
        <v>8295</v>
      </c>
      <c r="M869" s="117" t="s">
        <v>2833</v>
      </c>
      <c r="N869" s="35" t="s">
        <v>1919</v>
      </c>
      <c r="O869" s="240" t="s">
        <v>4164</v>
      </c>
      <c r="P869" s="216">
        <v>0</v>
      </c>
      <c r="Q869" s="443">
        <v>0</v>
      </c>
      <c r="R869" s="47"/>
      <c r="S869" s="36">
        <v>0</v>
      </c>
      <c r="T869" s="35"/>
      <c r="U869" s="34"/>
      <c r="V869" s="82" t="s">
        <v>1969</v>
      </c>
      <c r="W869" s="55" t="s">
        <v>2690</v>
      </c>
      <c r="X869" s="55" t="s">
        <v>1898</v>
      </c>
      <c r="Y869" s="157" t="s">
        <v>1919</v>
      </c>
      <c r="Z869" s="57">
        <v>200.19806886518373</v>
      </c>
      <c r="AA869" s="55" t="s">
        <v>7274</v>
      </c>
      <c r="AB869" s="55">
        <v>85</v>
      </c>
      <c r="AC869" s="55" t="s">
        <v>2016</v>
      </c>
      <c r="AD869" s="89" t="s">
        <v>2613</v>
      </c>
      <c r="AE869" s="243">
        <v>16917.5</v>
      </c>
      <c r="AF869" s="157">
        <v>0</v>
      </c>
      <c r="AG869" s="89" t="s">
        <v>7275</v>
      </c>
      <c r="AH869" s="58" t="s">
        <v>7276</v>
      </c>
      <c r="AI869" s="58" t="s">
        <v>3928</v>
      </c>
      <c r="AJ869" s="59" t="s">
        <v>1238</v>
      </c>
      <c r="AK869" s="56">
        <v>25.909642222222221</v>
      </c>
      <c r="AL869" s="56">
        <v>-81.731322777777777</v>
      </c>
      <c r="AM869" s="60">
        <v>179.09840000084941</v>
      </c>
      <c r="AN869" s="60">
        <v>89.459655121650144</v>
      </c>
      <c r="AO869" s="60">
        <v>200.19806886518373</v>
      </c>
    </row>
    <row r="870" spans="1:41" s="290" customFormat="1" x14ac:dyDescent="0.2">
      <c r="A870" s="45" t="s">
        <v>1049</v>
      </c>
      <c r="B870" s="42" t="s">
        <v>1883</v>
      </c>
      <c r="C870" s="46"/>
      <c r="D870" s="35" t="s">
        <v>2420</v>
      </c>
      <c r="E870" s="34">
        <v>44993</v>
      </c>
      <c r="F870" s="347" t="s">
        <v>1057</v>
      </c>
      <c r="G870" s="347" t="s">
        <v>1058</v>
      </c>
      <c r="H870" s="344">
        <v>25.910133333333334</v>
      </c>
      <c r="I870" s="344">
        <v>-81.731049999999996</v>
      </c>
      <c r="J870" s="56" t="s">
        <v>7272</v>
      </c>
      <c r="K870" s="56" t="s">
        <v>7273</v>
      </c>
      <c r="L870" s="49" t="s">
        <v>8295</v>
      </c>
      <c r="M870" s="117" t="s">
        <v>2833</v>
      </c>
      <c r="N870" s="35" t="s">
        <v>1919</v>
      </c>
      <c r="O870" s="240" t="s">
        <v>5287</v>
      </c>
      <c r="P870" s="216" t="s">
        <v>5291</v>
      </c>
      <c r="Q870" s="443">
        <v>0</v>
      </c>
      <c r="R870" s="47"/>
      <c r="S870" s="36">
        <v>0</v>
      </c>
      <c r="T870" s="35"/>
      <c r="U870" s="34"/>
      <c r="V870" s="82" t="s">
        <v>1969</v>
      </c>
      <c r="W870" s="55" t="s">
        <v>2690</v>
      </c>
      <c r="X870" s="55" t="s">
        <v>1898</v>
      </c>
      <c r="Y870" s="157" t="s">
        <v>1919</v>
      </c>
      <c r="Z870" s="57">
        <v>200.19806886518373</v>
      </c>
      <c r="AA870" s="55" t="s">
        <v>7274</v>
      </c>
      <c r="AB870" s="55">
        <v>85</v>
      </c>
      <c r="AC870" s="55" t="s">
        <v>2016</v>
      </c>
      <c r="AD870" s="89" t="s">
        <v>2613</v>
      </c>
      <c r="AE870" s="243">
        <v>16917.5</v>
      </c>
      <c r="AF870" s="157">
        <v>0</v>
      </c>
      <c r="AG870" s="89" t="s">
        <v>7275</v>
      </c>
      <c r="AH870" s="58" t="s">
        <v>7276</v>
      </c>
      <c r="AI870" s="58" t="s">
        <v>3928</v>
      </c>
      <c r="AJ870" s="59" t="s">
        <v>1238</v>
      </c>
      <c r="AK870" s="56">
        <v>25.909642222222221</v>
      </c>
      <c r="AL870" s="56">
        <v>-81.731322777777777</v>
      </c>
      <c r="AM870" s="60">
        <v>179.09840000084941</v>
      </c>
      <c r="AN870" s="60">
        <v>89.459655121650144</v>
      </c>
      <c r="AO870" s="60">
        <v>200.19806886518373</v>
      </c>
    </row>
    <row r="871" spans="1:41" s="290" customFormat="1" x14ac:dyDescent="0.2">
      <c r="A871" s="45" t="s">
        <v>1049</v>
      </c>
      <c r="B871" s="42" t="s">
        <v>1883</v>
      </c>
      <c r="C871" s="46"/>
      <c r="D871" s="35" t="s">
        <v>2420</v>
      </c>
      <c r="E871" s="34">
        <v>45383</v>
      </c>
      <c r="F871" s="347" t="s">
        <v>1057</v>
      </c>
      <c r="G871" s="347" t="s">
        <v>1058</v>
      </c>
      <c r="H871" s="344">
        <v>25.910133333333334</v>
      </c>
      <c r="I871" s="344">
        <v>-81.731049999999996</v>
      </c>
      <c r="J871" s="56" t="s">
        <v>7272</v>
      </c>
      <c r="K871" s="56" t="s">
        <v>7273</v>
      </c>
      <c r="L871" s="49" t="s">
        <v>8296</v>
      </c>
      <c r="M871" s="117" t="s">
        <v>2833</v>
      </c>
      <c r="N871" s="35" t="s">
        <v>1919</v>
      </c>
      <c r="O871" s="240" t="s">
        <v>5848</v>
      </c>
      <c r="P871" s="216">
        <v>0</v>
      </c>
      <c r="Q871" s="443">
        <v>0</v>
      </c>
      <c r="R871" s="47"/>
      <c r="S871" s="36">
        <v>0</v>
      </c>
      <c r="T871" s="35"/>
      <c r="U871" s="34"/>
      <c r="V871" s="82" t="s">
        <v>1969</v>
      </c>
      <c r="W871" s="55" t="s">
        <v>2690</v>
      </c>
      <c r="X871" s="55" t="s">
        <v>1898</v>
      </c>
      <c r="Y871" s="157" t="s">
        <v>1919</v>
      </c>
      <c r="Z871" s="57">
        <v>200.19806886518373</v>
      </c>
      <c r="AA871" s="55" t="s">
        <v>7274</v>
      </c>
      <c r="AB871" s="55">
        <v>85</v>
      </c>
      <c r="AC871" s="55" t="s">
        <v>2016</v>
      </c>
      <c r="AD871" s="89" t="s">
        <v>2613</v>
      </c>
      <c r="AE871" s="243">
        <v>16917.5</v>
      </c>
      <c r="AF871" s="157">
        <v>0</v>
      </c>
      <c r="AG871" s="89" t="s">
        <v>7275</v>
      </c>
      <c r="AH871" s="58" t="s">
        <v>7276</v>
      </c>
      <c r="AI871" s="58" t="s">
        <v>3928</v>
      </c>
      <c r="AJ871" s="59" t="s">
        <v>1238</v>
      </c>
      <c r="AK871" s="56">
        <v>25.909642222222221</v>
      </c>
      <c r="AL871" s="56">
        <v>-81.731322777777777</v>
      </c>
      <c r="AM871" s="60">
        <v>179.09840000084941</v>
      </c>
      <c r="AN871" s="60">
        <v>89.459655121650144</v>
      </c>
      <c r="AO871" s="60">
        <v>200.19806886518373</v>
      </c>
    </row>
    <row r="872" spans="1:41" s="290" customFormat="1" x14ac:dyDescent="0.2">
      <c r="A872" s="45" t="s">
        <v>1049</v>
      </c>
      <c r="B872" s="42" t="s">
        <v>1883</v>
      </c>
      <c r="C872" s="46"/>
      <c r="D872" s="35" t="s">
        <v>424</v>
      </c>
      <c r="E872" s="34">
        <v>45695</v>
      </c>
      <c r="F872" s="347" t="s">
        <v>1057</v>
      </c>
      <c r="G872" s="347" t="s">
        <v>1058</v>
      </c>
      <c r="H872" s="344">
        <v>25.910133333333334</v>
      </c>
      <c r="I872" s="344">
        <v>-81.731049999999996</v>
      </c>
      <c r="J872" s="56" t="s">
        <v>7272</v>
      </c>
      <c r="K872" s="56" t="s">
        <v>7273</v>
      </c>
      <c r="L872" s="49" t="s">
        <v>8297</v>
      </c>
      <c r="M872" s="117" t="s">
        <v>2833</v>
      </c>
      <c r="N872" s="35" t="s">
        <v>1919</v>
      </c>
      <c r="O872" s="240" t="s">
        <v>6050</v>
      </c>
      <c r="P872" s="216">
        <v>0</v>
      </c>
      <c r="Q872" s="443">
        <v>0</v>
      </c>
      <c r="R872" s="47"/>
      <c r="S872" s="36">
        <v>0</v>
      </c>
      <c r="T872" s="35"/>
      <c r="U872" s="34">
        <v>43910</v>
      </c>
      <c r="V872" s="82" t="s">
        <v>1969</v>
      </c>
      <c r="W872" s="55" t="s">
        <v>2690</v>
      </c>
      <c r="X872" s="55" t="s">
        <v>1898</v>
      </c>
      <c r="Y872" s="157" t="s">
        <v>1919</v>
      </c>
      <c r="Z872" s="57">
        <v>200.19806886518373</v>
      </c>
      <c r="AA872" s="55" t="s">
        <v>7274</v>
      </c>
      <c r="AB872" s="55">
        <v>85</v>
      </c>
      <c r="AC872" s="55" t="s">
        <v>2016</v>
      </c>
      <c r="AD872" s="89" t="s">
        <v>2613</v>
      </c>
      <c r="AE872" s="243">
        <v>16917.5</v>
      </c>
      <c r="AF872" s="157">
        <v>0</v>
      </c>
      <c r="AG872" s="89" t="s">
        <v>7275</v>
      </c>
      <c r="AH872" s="58" t="s">
        <v>7276</v>
      </c>
      <c r="AI872" s="58" t="s">
        <v>3928</v>
      </c>
      <c r="AJ872" s="59" t="s">
        <v>1238</v>
      </c>
      <c r="AK872" s="56">
        <v>25.909642222222221</v>
      </c>
      <c r="AL872" s="56">
        <v>-81.731322777777777</v>
      </c>
      <c r="AM872" s="60">
        <v>179.09840000084941</v>
      </c>
      <c r="AN872" s="60">
        <v>89.459655121650144</v>
      </c>
      <c r="AO872" s="60">
        <v>200.19806886518373</v>
      </c>
    </row>
    <row r="873" spans="1:41" s="290" customFormat="1" x14ac:dyDescent="0.2">
      <c r="A873" s="45" t="s">
        <v>1049</v>
      </c>
      <c r="B873" s="42" t="s">
        <v>1883</v>
      </c>
      <c r="C873" s="46" t="s">
        <v>473</v>
      </c>
      <c r="D873" s="35" t="s">
        <v>8443</v>
      </c>
      <c r="E873" s="34">
        <v>46113</v>
      </c>
      <c r="F873" s="347" t="s">
        <v>1057</v>
      </c>
      <c r="G873" s="347" t="s">
        <v>1058</v>
      </c>
      <c r="H873" s="344">
        <v>25.910133333333334</v>
      </c>
      <c r="I873" s="344">
        <v>-81.731049999999996</v>
      </c>
      <c r="J873" s="56" t="s">
        <v>7272</v>
      </c>
      <c r="K873" s="56" t="s">
        <v>7273</v>
      </c>
      <c r="L873" s="49" t="s">
        <v>8504</v>
      </c>
      <c r="M873" s="117" t="s">
        <v>2833</v>
      </c>
      <c r="N873" s="35" t="s">
        <v>1919</v>
      </c>
      <c r="O873" s="240" t="s">
        <v>8500</v>
      </c>
      <c r="P873" s="216" t="s">
        <v>6005</v>
      </c>
      <c r="Q873" s="443">
        <v>0</v>
      </c>
      <c r="R873" s="47"/>
      <c r="S873" s="36">
        <v>0</v>
      </c>
      <c r="T873" s="35"/>
      <c r="U873" s="34">
        <v>43910</v>
      </c>
      <c r="V873" s="82" t="s">
        <v>1969</v>
      </c>
      <c r="W873" s="55" t="s">
        <v>2690</v>
      </c>
      <c r="X873" s="55" t="s">
        <v>1898</v>
      </c>
      <c r="Y873" s="157" t="s">
        <v>1919</v>
      </c>
      <c r="Z873" s="57">
        <v>200.19806886518373</v>
      </c>
      <c r="AA873" s="55" t="s">
        <v>7274</v>
      </c>
      <c r="AB873" s="55">
        <v>85</v>
      </c>
      <c r="AC873" s="55" t="s">
        <v>2016</v>
      </c>
      <c r="AD873" s="89" t="s">
        <v>2613</v>
      </c>
      <c r="AE873" s="243">
        <v>16917.5</v>
      </c>
      <c r="AF873" s="157">
        <v>0</v>
      </c>
      <c r="AG873" s="89" t="s">
        <v>7275</v>
      </c>
      <c r="AH873" s="58" t="s">
        <v>7276</v>
      </c>
      <c r="AI873" s="58" t="s">
        <v>3928</v>
      </c>
      <c r="AJ873" s="59" t="s">
        <v>1238</v>
      </c>
      <c r="AK873" s="56">
        <v>25.909642222222221</v>
      </c>
      <c r="AL873" s="56">
        <v>-81.731322777777777</v>
      </c>
      <c r="AM873" s="60">
        <v>179.09840000084941</v>
      </c>
      <c r="AN873" s="60">
        <v>89.459655121650144</v>
      </c>
      <c r="AO873" s="60">
        <v>200.19806886518373</v>
      </c>
    </row>
    <row r="874" spans="1:41" s="290" customFormat="1" x14ac:dyDescent="0.2">
      <c r="A874" s="45" t="s">
        <v>1048</v>
      </c>
      <c r="B874" s="42" t="s">
        <v>1884</v>
      </c>
      <c r="C874" s="46"/>
      <c r="D874" s="35" t="s">
        <v>429</v>
      </c>
      <c r="E874" s="34">
        <v>42785</v>
      </c>
      <c r="F874" s="347" t="s">
        <v>1059</v>
      </c>
      <c r="G874" s="347" t="s">
        <v>1058</v>
      </c>
      <c r="H874" s="344">
        <v>25.910250000000001</v>
      </c>
      <c r="I874" s="344">
        <v>-81.731049999999996</v>
      </c>
      <c r="J874" s="56" t="s">
        <v>7277</v>
      </c>
      <c r="K874" s="56" t="s">
        <v>7273</v>
      </c>
      <c r="L874" s="49" t="s">
        <v>1967</v>
      </c>
      <c r="M874" s="120"/>
      <c r="N874" s="35" t="s">
        <v>364</v>
      </c>
      <c r="O874" s="203" t="s">
        <v>1969</v>
      </c>
      <c r="P874" s="216" t="s">
        <v>1969</v>
      </c>
      <c r="Q874" s="443">
        <v>0</v>
      </c>
      <c r="R874" s="47"/>
      <c r="S874" s="36">
        <v>0</v>
      </c>
      <c r="T874" s="35"/>
      <c r="U874" s="34"/>
      <c r="V874" s="82">
        <v>0</v>
      </c>
      <c r="W874" s="55" t="s">
        <v>2690</v>
      </c>
      <c r="X874" s="55" t="s">
        <v>1898</v>
      </c>
      <c r="Y874" s="157">
        <v>0</v>
      </c>
      <c r="Z874" s="57" t="s">
        <v>1746</v>
      </c>
      <c r="AA874" s="55" t="s">
        <v>6987</v>
      </c>
      <c r="AB874" s="55">
        <v>86</v>
      </c>
      <c r="AC874" s="55" t="s">
        <v>2016</v>
      </c>
      <c r="AD874" s="89" t="s">
        <v>2613</v>
      </c>
      <c r="AE874" s="243">
        <v>16917</v>
      </c>
      <c r="AF874" s="157">
        <v>0</v>
      </c>
      <c r="AG874" s="89" t="s">
        <v>7278</v>
      </c>
      <c r="AH874" s="58" t="s">
        <v>7279</v>
      </c>
      <c r="AI874" s="58" t="s">
        <v>7263</v>
      </c>
      <c r="AJ874" s="59" t="s">
        <v>1241</v>
      </c>
      <c r="AK874" s="56">
        <v>25.90987638888889</v>
      </c>
      <c r="AL874" s="56">
        <v>-81.731199444444442</v>
      </c>
      <c r="AM874" s="60">
        <v>136.2485000002043</v>
      </c>
      <c r="AN874" s="60">
        <v>49.011501482145029</v>
      </c>
      <c r="AO874" s="60">
        <v>144.7956526620878</v>
      </c>
    </row>
    <row r="875" spans="1:41" s="290" customFormat="1" x14ac:dyDescent="0.2">
      <c r="A875" s="45" t="s">
        <v>1048</v>
      </c>
      <c r="B875" s="42" t="s">
        <v>1884</v>
      </c>
      <c r="C875" s="46"/>
      <c r="D875" s="35" t="s">
        <v>2420</v>
      </c>
      <c r="E875" s="34">
        <v>43569</v>
      </c>
      <c r="F875" s="347" t="s">
        <v>1059</v>
      </c>
      <c r="G875" s="347" t="s">
        <v>1058</v>
      </c>
      <c r="H875" s="344">
        <v>25.910250000000001</v>
      </c>
      <c r="I875" s="344">
        <v>-81.731049999999996</v>
      </c>
      <c r="J875" s="56" t="s">
        <v>7277</v>
      </c>
      <c r="K875" s="56" t="s">
        <v>7273</v>
      </c>
      <c r="L875" s="49" t="s">
        <v>1967</v>
      </c>
      <c r="M875" s="117" t="s">
        <v>2833</v>
      </c>
      <c r="N875" s="35" t="s">
        <v>364</v>
      </c>
      <c r="O875" s="203"/>
      <c r="P875" s="216">
        <v>0</v>
      </c>
      <c r="Q875" s="443">
        <v>0</v>
      </c>
      <c r="R875" s="47"/>
      <c r="S875" s="36">
        <v>0</v>
      </c>
      <c r="T875" s="35"/>
      <c r="U875" s="34"/>
      <c r="V875" s="82">
        <v>0</v>
      </c>
      <c r="W875" s="55" t="s">
        <v>2690</v>
      </c>
      <c r="X875" s="55" t="s">
        <v>1898</v>
      </c>
      <c r="Y875" s="157">
        <v>0</v>
      </c>
      <c r="Z875" s="57" t="s">
        <v>1746</v>
      </c>
      <c r="AA875" s="55" t="s">
        <v>6987</v>
      </c>
      <c r="AB875" s="55">
        <v>86</v>
      </c>
      <c r="AC875" s="55" t="s">
        <v>2016</v>
      </c>
      <c r="AD875" s="89" t="s">
        <v>2613</v>
      </c>
      <c r="AE875" s="243">
        <v>16917</v>
      </c>
      <c r="AF875" s="157">
        <v>0</v>
      </c>
      <c r="AG875" s="89" t="s">
        <v>7278</v>
      </c>
      <c r="AH875" s="58" t="s">
        <v>7279</v>
      </c>
      <c r="AI875" s="58" t="s">
        <v>7263</v>
      </c>
      <c r="AJ875" s="59" t="s">
        <v>1241</v>
      </c>
      <c r="AK875" s="56">
        <v>25.90987638888889</v>
      </c>
      <c r="AL875" s="56">
        <v>-81.731199444444442</v>
      </c>
      <c r="AM875" s="60">
        <v>136.2485000002043</v>
      </c>
      <c r="AN875" s="60">
        <v>49.011501482145029</v>
      </c>
      <c r="AO875" s="60">
        <v>144.7956526620878</v>
      </c>
    </row>
    <row r="876" spans="1:41" s="290" customFormat="1" ht="25.5" x14ac:dyDescent="0.2">
      <c r="A876" s="45" t="s">
        <v>1048</v>
      </c>
      <c r="B876" s="42" t="s">
        <v>1884</v>
      </c>
      <c r="C876" s="46"/>
      <c r="D876" s="35" t="s">
        <v>2420</v>
      </c>
      <c r="E876" s="34">
        <v>43910</v>
      </c>
      <c r="F876" s="347" t="s">
        <v>1059</v>
      </c>
      <c r="G876" s="347" t="s">
        <v>1058</v>
      </c>
      <c r="H876" s="344">
        <v>25.910250000000001</v>
      </c>
      <c r="I876" s="344">
        <v>-81.731049999999996</v>
      </c>
      <c r="J876" s="56" t="s">
        <v>7277</v>
      </c>
      <c r="K876" s="56" t="s">
        <v>7273</v>
      </c>
      <c r="L876" s="49" t="s">
        <v>3073</v>
      </c>
      <c r="M876" s="117" t="s">
        <v>2833</v>
      </c>
      <c r="N876" s="35" t="s">
        <v>387</v>
      </c>
      <c r="O876" s="207" t="s">
        <v>3251</v>
      </c>
      <c r="P876" s="216">
        <v>0</v>
      </c>
      <c r="Q876" s="443">
        <v>0</v>
      </c>
      <c r="R876" s="47"/>
      <c r="S876" s="36">
        <v>0</v>
      </c>
      <c r="T876" s="35" t="s">
        <v>3310</v>
      </c>
      <c r="U876" s="34"/>
      <c r="V876" s="82">
        <v>0</v>
      </c>
      <c r="W876" s="55" t="s">
        <v>2690</v>
      </c>
      <c r="X876" s="55" t="s">
        <v>1898</v>
      </c>
      <c r="Y876" s="157" t="s">
        <v>387</v>
      </c>
      <c r="Z876" s="57" t="s">
        <v>1746</v>
      </c>
      <c r="AA876" s="55" t="s">
        <v>6982</v>
      </c>
      <c r="AB876" s="55">
        <v>86</v>
      </c>
      <c r="AC876" s="55" t="s">
        <v>2016</v>
      </c>
      <c r="AD876" s="89" t="s">
        <v>2613</v>
      </c>
      <c r="AE876" s="243">
        <v>16917</v>
      </c>
      <c r="AF876" s="157">
        <v>0</v>
      </c>
      <c r="AG876" s="89" t="s">
        <v>7278</v>
      </c>
      <c r="AH876" s="58" t="s">
        <v>7279</v>
      </c>
      <c r="AI876" s="58" t="s">
        <v>7263</v>
      </c>
      <c r="AJ876" s="59" t="s">
        <v>1241</v>
      </c>
      <c r="AK876" s="56">
        <v>25.90987638888889</v>
      </c>
      <c r="AL876" s="56">
        <v>-81.731199444444442</v>
      </c>
      <c r="AM876" s="60">
        <v>136.2485000002043</v>
      </c>
      <c r="AN876" s="60">
        <v>49.011501482145029</v>
      </c>
      <c r="AO876" s="60">
        <v>144.7956526620878</v>
      </c>
    </row>
    <row r="877" spans="1:41" s="290" customFormat="1" ht="25.5" x14ac:dyDescent="0.2">
      <c r="A877" s="45" t="s">
        <v>1048</v>
      </c>
      <c r="B877" s="42" t="s">
        <v>1884</v>
      </c>
      <c r="C877" s="46"/>
      <c r="D877" s="35" t="s">
        <v>2420</v>
      </c>
      <c r="E877" s="34">
        <v>44279</v>
      </c>
      <c r="F877" s="347" t="s">
        <v>1059</v>
      </c>
      <c r="G877" s="347" t="s">
        <v>1058</v>
      </c>
      <c r="H877" s="344">
        <v>25.910250000000001</v>
      </c>
      <c r="I877" s="344">
        <v>-81.731049999999996</v>
      </c>
      <c r="J877" s="56" t="s">
        <v>7277</v>
      </c>
      <c r="K877" s="56" t="s">
        <v>7273</v>
      </c>
      <c r="L877" s="49" t="s">
        <v>3073</v>
      </c>
      <c r="M877" s="117" t="s">
        <v>2833</v>
      </c>
      <c r="N877" s="35" t="s">
        <v>387</v>
      </c>
      <c r="O877" s="207" t="s">
        <v>3672</v>
      </c>
      <c r="P877" s="216" t="s">
        <v>3673</v>
      </c>
      <c r="Q877" s="443">
        <v>0</v>
      </c>
      <c r="R877" s="47"/>
      <c r="S877" s="36">
        <v>0</v>
      </c>
      <c r="T877" s="35"/>
      <c r="U877" s="34"/>
      <c r="V877" s="82">
        <v>0</v>
      </c>
      <c r="W877" s="55" t="s">
        <v>2690</v>
      </c>
      <c r="X877" s="55" t="s">
        <v>1898</v>
      </c>
      <c r="Y877" s="157" t="s">
        <v>387</v>
      </c>
      <c r="Z877" s="57" t="s">
        <v>1746</v>
      </c>
      <c r="AA877" s="55" t="s">
        <v>6982</v>
      </c>
      <c r="AB877" s="55">
        <v>86</v>
      </c>
      <c r="AC877" s="55" t="s">
        <v>2016</v>
      </c>
      <c r="AD877" s="89" t="s">
        <v>2613</v>
      </c>
      <c r="AE877" s="243">
        <v>16917</v>
      </c>
      <c r="AF877" s="157">
        <v>0</v>
      </c>
      <c r="AG877" s="89" t="s">
        <v>7278</v>
      </c>
      <c r="AH877" s="58" t="s">
        <v>7279</v>
      </c>
      <c r="AI877" s="58" t="s">
        <v>7263</v>
      </c>
      <c r="AJ877" s="59" t="s">
        <v>1241</v>
      </c>
      <c r="AK877" s="56">
        <v>25.90987638888889</v>
      </c>
      <c r="AL877" s="56">
        <v>-81.731199444444442</v>
      </c>
      <c r="AM877" s="60">
        <v>136.2485000002043</v>
      </c>
      <c r="AN877" s="60">
        <v>49.011501482145029</v>
      </c>
      <c r="AO877" s="60">
        <v>144.7956526620878</v>
      </c>
    </row>
    <row r="878" spans="1:41" s="290" customFormat="1" ht="25.5" x14ac:dyDescent="0.2">
      <c r="A878" s="45" t="s">
        <v>1048</v>
      </c>
      <c r="B878" s="42" t="s">
        <v>1884</v>
      </c>
      <c r="C878" s="46"/>
      <c r="D878" s="35" t="s">
        <v>2857</v>
      </c>
      <c r="E878" s="34">
        <v>44609</v>
      </c>
      <c r="F878" s="347" t="s">
        <v>1059</v>
      </c>
      <c r="G878" s="347" t="s">
        <v>1058</v>
      </c>
      <c r="H878" s="344">
        <v>25.910250000000001</v>
      </c>
      <c r="I878" s="344">
        <v>-81.731049999999996</v>
      </c>
      <c r="J878" s="56" t="s">
        <v>7277</v>
      </c>
      <c r="K878" s="56" t="s">
        <v>7273</v>
      </c>
      <c r="L878" s="49" t="s">
        <v>3073</v>
      </c>
      <c r="M878" s="117" t="s">
        <v>2833</v>
      </c>
      <c r="N878" s="35" t="s">
        <v>387</v>
      </c>
      <c r="O878" s="207" t="s">
        <v>4165</v>
      </c>
      <c r="P878" s="216">
        <v>0</v>
      </c>
      <c r="Q878" s="443">
        <v>0</v>
      </c>
      <c r="R878" s="47"/>
      <c r="S878" s="36">
        <v>0</v>
      </c>
      <c r="T878" s="35"/>
      <c r="U878" s="34"/>
      <c r="V878" s="82">
        <v>0</v>
      </c>
      <c r="W878" s="55" t="s">
        <v>2690</v>
      </c>
      <c r="X878" s="55" t="s">
        <v>1898</v>
      </c>
      <c r="Y878" s="157" t="s">
        <v>387</v>
      </c>
      <c r="Z878" s="57" t="s">
        <v>1746</v>
      </c>
      <c r="AA878" s="55" t="s">
        <v>6982</v>
      </c>
      <c r="AB878" s="55">
        <v>86</v>
      </c>
      <c r="AC878" s="55" t="s">
        <v>2016</v>
      </c>
      <c r="AD878" s="89" t="s">
        <v>2613</v>
      </c>
      <c r="AE878" s="243">
        <v>16917</v>
      </c>
      <c r="AF878" s="157">
        <v>0</v>
      </c>
      <c r="AG878" s="89" t="s">
        <v>7278</v>
      </c>
      <c r="AH878" s="58" t="s">
        <v>7279</v>
      </c>
      <c r="AI878" s="58" t="s">
        <v>7263</v>
      </c>
      <c r="AJ878" s="59" t="s">
        <v>1241</v>
      </c>
      <c r="AK878" s="56">
        <v>25.90987638888889</v>
      </c>
      <c r="AL878" s="56">
        <v>-81.731199444444442</v>
      </c>
      <c r="AM878" s="60">
        <v>136.2485000002043</v>
      </c>
      <c r="AN878" s="60">
        <v>49.011501482145029</v>
      </c>
      <c r="AO878" s="60">
        <v>144.7956526620878</v>
      </c>
    </row>
    <row r="879" spans="1:41" s="290" customFormat="1" x14ac:dyDescent="0.2">
      <c r="A879" s="45" t="s">
        <v>1048</v>
      </c>
      <c r="B879" s="42" t="s">
        <v>1884</v>
      </c>
      <c r="C879" s="46"/>
      <c r="D879" s="35" t="s">
        <v>2420</v>
      </c>
      <c r="E879" s="34">
        <v>44880</v>
      </c>
      <c r="F879" s="347" t="s">
        <v>1059</v>
      </c>
      <c r="G879" s="347" t="s">
        <v>1058</v>
      </c>
      <c r="H879" s="344">
        <v>25.910250000000001</v>
      </c>
      <c r="I879" s="344">
        <v>-81.731049999999996</v>
      </c>
      <c r="J879" s="56" t="s">
        <v>7277</v>
      </c>
      <c r="K879" s="56" t="s">
        <v>7273</v>
      </c>
      <c r="L879" s="49" t="s">
        <v>4818</v>
      </c>
      <c r="M879" s="117" t="s">
        <v>2833</v>
      </c>
      <c r="N879" s="35" t="s">
        <v>1919</v>
      </c>
      <c r="O879" s="207"/>
      <c r="P879" s="216">
        <v>0</v>
      </c>
      <c r="Q879" s="443">
        <v>0</v>
      </c>
      <c r="R879" s="47"/>
      <c r="S879" s="36">
        <v>0</v>
      </c>
      <c r="T879" s="35" t="s">
        <v>3310</v>
      </c>
      <c r="U879" s="34"/>
      <c r="V879" s="82" t="s">
        <v>1969</v>
      </c>
      <c r="W879" s="55" t="s">
        <v>2690</v>
      </c>
      <c r="X879" s="55" t="s">
        <v>1898</v>
      </c>
      <c r="Y879" s="157" t="s">
        <v>1919</v>
      </c>
      <c r="Z879" s="57" t="s">
        <v>1746</v>
      </c>
      <c r="AA879" s="55" t="s">
        <v>6966</v>
      </c>
      <c r="AB879" s="55">
        <v>86</v>
      </c>
      <c r="AC879" s="55" t="s">
        <v>2016</v>
      </c>
      <c r="AD879" s="89" t="s">
        <v>2613</v>
      </c>
      <c r="AE879" s="243">
        <v>16917</v>
      </c>
      <c r="AF879" s="157">
        <v>0</v>
      </c>
      <c r="AG879" s="89" t="s">
        <v>7278</v>
      </c>
      <c r="AH879" s="58" t="s">
        <v>7279</v>
      </c>
      <c r="AI879" s="58" t="s">
        <v>7263</v>
      </c>
      <c r="AJ879" s="59" t="s">
        <v>1241</v>
      </c>
      <c r="AK879" s="56">
        <v>25.90987638888889</v>
      </c>
      <c r="AL879" s="56">
        <v>-81.731199444444442</v>
      </c>
      <c r="AM879" s="60">
        <v>136.2485000002043</v>
      </c>
      <c r="AN879" s="60">
        <v>49.011501482145029</v>
      </c>
      <c r="AO879" s="60">
        <v>144.7956526620878</v>
      </c>
    </row>
    <row r="880" spans="1:41" s="290" customFormat="1" x14ac:dyDescent="0.2">
      <c r="A880" s="45" t="s">
        <v>1048</v>
      </c>
      <c r="B880" s="42" t="s">
        <v>1884</v>
      </c>
      <c r="C880" s="46"/>
      <c r="D880" s="35" t="s">
        <v>2420</v>
      </c>
      <c r="E880" s="34">
        <v>44993</v>
      </c>
      <c r="F880" s="347" t="s">
        <v>1059</v>
      </c>
      <c r="G880" s="347" t="s">
        <v>1058</v>
      </c>
      <c r="H880" s="344">
        <v>25.910250000000001</v>
      </c>
      <c r="I880" s="344">
        <v>-81.731049999999996</v>
      </c>
      <c r="J880" s="56" t="s">
        <v>7277</v>
      </c>
      <c r="K880" s="56" t="s">
        <v>7273</v>
      </c>
      <c r="L880" s="49" t="s">
        <v>4818</v>
      </c>
      <c r="M880" s="117" t="s">
        <v>2833</v>
      </c>
      <c r="N880" s="35" t="s">
        <v>1919</v>
      </c>
      <c r="O880" s="207" t="s">
        <v>5287</v>
      </c>
      <c r="P880" s="216" t="s">
        <v>5288</v>
      </c>
      <c r="Q880" s="443">
        <v>0</v>
      </c>
      <c r="R880" s="47"/>
      <c r="S880" s="36">
        <v>0</v>
      </c>
      <c r="T880" s="35"/>
      <c r="U880" s="34"/>
      <c r="V880" s="82" t="s">
        <v>1969</v>
      </c>
      <c r="W880" s="55" t="s">
        <v>2690</v>
      </c>
      <c r="X880" s="55" t="s">
        <v>1898</v>
      </c>
      <c r="Y880" s="157" t="s">
        <v>1919</v>
      </c>
      <c r="Z880" s="57" t="s">
        <v>1746</v>
      </c>
      <c r="AA880" s="55" t="s">
        <v>6966</v>
      </c>
      <c r="AB880" s="55">
        <v>86</v>
      </c>
      <c r="AC880" s="55" t="s">
        <v>2016</v>
      </c>
      <c r="AD880" s="89" t="s">
        <v>2613</v>
      </c>
      <c r="AE880" s="243">
        <v>16917</v>
      </c>
      <c r="AF880" s="157">
        <v>0</v>
      </c>
      <c r="AG880" s="89" t="s">
        <v>7278</v>
      </c>
      <c r="AH880" s="58" t="s">
        <v>7279</v>
      </c>
      <c r="AI880" s="58" t="s">
        <v>7263</v>
      </c>
      <c r="AJ880" s="59" t="s">
        <v>1241</v>
      </c>
      <c r="AK880" s="56">
        <v>25.90987638888889</v>
      </c>
      <c r="AL880" s="56">
        <v>-81.731199444444442</v>
      </c>
      <c r="AM880" s="60">
        <v>136.2485000002043</v>
      </c>
      <c r="AN880" s="60">
        <v>49.011501482145029</v>
      </c>
      <c r="AO880" s="60">
        <v>144.7956526620878</v>
      </c>
    </row>
    <row r="881" spans="1:41" s="290" customFormat="1" x14ac:dyDescent="0.2">
      <c r="A881" s="45" t="s">
        <v>1048</v>
      </c>
      <c r="B881" s="42" t="s">
        <v>1884</v>
      </c>
      <c r="C881" s="46"/>
      <c r="D881" s="35" t="s">
        <v>2420</v>
      </c>
      <c r="E881" s="34">
        <v>45383</v>
      </c>
      <c r="F881" s="347" t="s">
        <v>1059</v>
      </c>
      <c r="G881" s="347" t="s">
        <v>1058</v>
      </c>
      <c r="H881" s="344">
        <v>25.910250000000001</v>
      </c>
      <c r="I881" s="344">
        <v>-81.731049999999996</v>
      </c>
      <c r="J881" s="56" t="s">
        <v>7277</v>
      </c>
      <c r="K881" s="56" t="s">
        <v>7273</v>
      </c>
      <c r="L881" s="49" t="s">
        <v>8291</v>
      </c>
      <c r="M881" s="117" t="s">
        <v>2833</v>
      </c>
      <c r="N881" s="35" t="s">
        <v>1919</v>
      </c>
      <c r="O881" s="240" t="s">
        <v>5848</v>
      </c>
      <c r="P881" s="216">
        <v>0</v>
      </c>
      <c r="Q881" s="443">
        <v>0</v>
      </c>
      <c r="R881" s="47"/>
      <c r="S881" s="36">
        <v>0</v>
      </c>
      <c r="T881" s="35"/>
      <c r="U881" s="34"/>
      <c r="V881" s="82" t="s">
        <v>1969</v>
      </c>
      <c r="W881" s="55" t="s">
        <v>2690</v>
      </c>
      <c r="X881" s="55" t="s">
        <v>1898</v>
      </c>
      <c r="Y881" s="157" t="s">
        <v>1919</v>
      </c>
      <c r="Z881" s="57" t="s">
        <v>1746</v>
      </c>
      <c r="AA881" s="55" t="s">
        <v>6966</v>
      </c>
      <c r="AB881" s="55">
        <v>86</v>
      </c>
      <c r="AC881" s="55" t="s">
        <v>2016</v>
      </c>
      <c r="AD881" s="89" t="s">
        <v>2613</v>
      </c>
      <c r="AE881" s="243">
        <v>16917</v>
      </c>
      <c r="AF881" s="157">
        <v>0</v>
      </c>
      <c r="AG881" s="89" t="s">
        <v>7278</v>
      </c>
      <c r="AH881" s="58" t="s">
        <v>7279</v>
      </c>
      <c r="AI881" s="58" t="s">
        <v>7263</v>
      </c>
      <c r="AJ881" s="59" t="s">
        <v>1241</v>
      </c>
      <c r="AK881" s="56">
        <v>25.90987638888889</v>
      </c>
      <c r="AL881" s="56">
        <v>-81.731199444444442</v>
      </c>
      <c r="AM881" s="60">
        <v>136.2485000002043</v>
      </c>
      <c r="AN881" s="60">
        <v>49.011501482145029</v>
      </c>
      <c r="AO881" s="60">
        <v>144.7956526620878</v>
      </c>
    </row>
    <row r="882" spans="1:41" s="290" customFormat="1" x14ac:dyDescent="0.2">
      <c r="A882" s="45" t="s">
        <v>1048</v>
      </c>
      <c r="B882" s="42" t="s">
        <v>1884</v>
      </c>
      <c r="C882" s="46"/>
      <c r="D882" s="35" t="s">
        <v>424</v>
      </c>
      <c r="E882" s="34">
        <v>45695</v>
      </c>
      <c r="F882" s="347" t="s">
        <v>1059</v>
      </c>
      <c r="G882" s="347" t="s">
        <v>1058</v>
      </c>
      <c r="H882" s="344">
        <v>25.910250000000001</v>
      </c>
      <c r="I882" s="344">
        <v>-81.731049999999996</v>
      </c>
      <c r="J882" s="56" t="s">
        <v>7277</v>
      </c>
      <c r="K882" s="56" t="s">
        <v>7273</v>
      </c>
      <c r="L882" s="49" t="s">
        <v>8292</v>
      </c>
      <c r="M882" s="117" t="s">
        <v>2833</v>
      </c>
      <c r="N882" s="35" t="s">
        <v>1919</v>
      </c>
      <c r="O882" s="240" t="s">
        <v>6051</v>
      </c>
      <c r="P882" s="216">
        <v>0</v>
      </c>
      <c r="Q882" s="443">
        <v>0</v>
      </c>
      <c r="R882" s="47"/>
      <c r="S882" s="36">
        <v>0</v>
      </c>
      <c r="T882" s="35"/>
      <c r="U882" s="34">
        <v>44880</v>
      </c>
      <c r="V882" s="82" t="s">
        <v>1969</v>
      </c>
      <c r="W882" s="55" t="s">
        <v>2690</v>
      </c>
      <c r="X882" s="55" t="s">
        <v>1898</v>
      </c>
      <c r="Y882" s="157" t="s">
        <v>1919</v>
      </c>
      <c r="Z882" s="57" t="s">
        <v>1746</v>
      </c>
      <c r="AA882" s="55" t="s">
        <v>6966</v>
      </c>
      <c r="AB882" s="55">
        <v>86</v>
      </c>
      <c r="AC882" s="55" t="s">
        <v>2016</v>
      </c>
      <c r="AD882" s="89" t="s">
        <v>2613</v>
      </c>
      <c r="AE882" s="243">
        <v>16917</v>
      </c>
      <c r="AF882" s="157">
        <v>0</v>
      </c>
      <c r="AG882" s="89" t="s">
        <v>7278</v>
      </c>
      <c r="AH882" s="58" t="s">
        <v>7279</v>
      </c>
      <c r="AI882" s="58" t="s">
        <v>7263</v>
      </c>
      <c r="AJ882" s="59" t="s">
        <v>1241</v>
      </c>
      <c r="AK882" s="56">
        <v>25.90987638888889</v>
      </c>
      <c r="AL882" s="56">
        <v>-81.731199444444442</v>
      </c>
      <c r="AM882" s="60">
        <v>136.2485000002043</v>
      </c>
      <c r="AN882" s="60">
        <v>49.011501482145029</v>
      </c>
      <c r="AO882" s="60">
        <v>144.7956526620878</v>
      </c>
    </row>
    <row r="883" spans="1:41" s="290" customFormat="1" ht="25.5" x14ac:dyDescent="0.2">
      <c r="A883" s="45" t="s">
        <v>1048</v>
      </c>
      <c r="B883" s="42" t="s">
        <v>1884</v>
      </c>
      <c r="C883" s="46" t="s">
        <v>473</v>
      </c>
      <c r="D883" s="35" t="s">
        <v>8443</v>
      </c>
      <c r="E883" s="34">
        <v>46113</v>
      </c>
      <c r="F883" s="347" t="s">
        <v>1059</v>
      </c>
      <c r="G883" s="347" t="s">
        <v>1058</v>
      </c>
      <c r="H883" s="344">
        <v>25.910250000000001</v>
      </c>
      <c r="I883" s="344">
        <v>-81.731049999999996</v>
      </c>
      <c r="J883" s="56" t="s">
        <v>7277</v>
      </c>
      <c r="K883" s="56" t="s">
        <v>7273</v>
      </c>
      <c r="L883" s="49" t="s">
        <v>8505</v>
      </c>
      <c r="M883" s="117" t="s">
        <v>2833</v>
      </c>
      <c r="N883" s="35" t="s">
        <v>1919</v>
      </c>
      <c r="O883" s="240" t="s">
        <v>8466</v>
      </c>
      <c r="P883" s="216" t="s">
        <v>6005</v>
      </c>
      <c r="Q883" s="443">
        <v>0</v>
      </c>
      <c r="R883" s="47"/>
      <c r="S883" s="36">
        <v>0</v>
      </c>
      <c r="T883" s="35"/>
      <c r="U883" s="34">
        <v>44880</v>
      </c>
      <c r="V883" s="82" t="s">
        <v>1969</v>
      </c>
      <c r="W883" s="55" t="s">
        <v>2690</v>
      </c>
      <c r="X883" s="55" t="s">
        <v>1898</v>
      </c>
      <c r="Y883" s="157" t="s">
        <v>1919</v>
      </c>
      <c r="Z883" s="57" t="s">
        <v>1746</v>
      </c>
      <c r="AA883" s="55" t="s">
        <v>6966</v>
      </c>
      <c r="AB883" s="55">
        <v>86</v>
      </c>
      <c r="AC883" s="55" t="s">
        <v>2016</v>
      </c>
      <c r="AD883" s="89" t="s">
        <v>2613</v>
      </c>
      <c r="AE883" s="243">
        <v>16917</v>
      </c>
      <c r="AF883" s="157">
        <v>0</v>
      </c>
      <c r="AG883" s="89" t="s">
        <v>7278</v>
      </c>
      <c r="AH883" s="58" t="s">
        <v>7279</v>
      </c>
      <c r="AI883" s="58" t="s">
        <v>7263</v>
      </c>
      <c r="AJ883" s="59" t="s">
        <v>1241</v>
      </c>
      <c r="AK883" s="56">
        <v>25.90987638888889</v>
      </c>
      <c r="AL883" s="56">
        <v>-81.731199444444442</v>
      </c>
      <c r="AM883" s="60">
        <v>136.2485000002043</v>
      </c>
      <c r="AN883" s="60">
        <v>49.011501482145029</v>
      </c>
      <c r="AO883" s="60">
        <v>144.7956526620878</v>
      </c>
    </row>
    <row r="884" spans="1:41" s="290" customFormat="1" ht="51" x14ac:dyDescent="0.2">
      <c r="A884" s="45" t="s">
        <v>3172</v>
      </c>
      <c r="B884" s="42" t="s">
        <v>2685</v>
      </c>
      <c r="C884" s="46" t="s">
        <v>473</v>
      </c>
      <c r="D884" s="35" t="s">
        <v>2857</v>
      </c>
      <c r="E884" s="34">
        <v>43870</v>
      </c>
      <c r="F884" s="347" t="s">
        <v>3087</v>
      </c>
      <c r="G884" s="347" t="s">
        <v>990</v>
      </c>
      <c r="H884" s="344">
        <v>25.902349999999998</v>
      </c>
      <c r="I884" s="344">
        <v>-81.738183333333339</v>
      </c>
      <c r="J884" s="56" t="s">
        <v>7280</v>
      </c>
      <c r="K884" s="56" t="s">
        <v>7281</v>
      </c>
      <c r="L884" s="49" t="s">
        <v>8467</v>
      </c>
      <c r="M884" s="117"/>
      <c r="N884" s="35" t="s">
        <v>2832</v>
      </c>
      <c r="O884" s="203"/>
      <c r="P884" s="216">
        <v>0</v>
      </c>
      <c r="Q884" s="443">
        <v>0</v>
      </c>
      <c r="R884" s="47"/>
      <c r="S884" s="36"/>
      <c r="T884" s="35"/>
      <c r="U884" s="34">
        <v>44880</v>
      </c>
      <c r="V884" s="82" t="s">
        <v>1969</v>
      </c>
      <c r="W884" s="55" t="s">
        <v>2689</v>
      </c>
      <c r="X884" s="55" t="s">
        <v>1898</v>
      </c>
      <c r="Y884" s="157" t="s">
        <v>2832</v>
      </c>
      <c r="Z884" s="57" t="s">
        <v>3903</v>
      </c>
      <c r="AA884" s="55" t="s">
        <v>7282</v>
      </c>
      <c r="AB884" s="55">
        <v>87</v>
      </c>
      <c r="AC884" s="55" t="s">
        <v>2016</v>
      </c>
      <c r="AD884" s="89" t="s">
        <v>2612</v>
      </c>
      <c r="AE884" s="243" t="s">
        <v>1746</v>
      </c>
      <c r="AF884" s="157">
        <v>0</v>
      </c>
      <c r="AG884" s="89" t="s">
        <v>7283</v>
      </c>
      <c r="AH884" s="58" t="s">
        <v>3903</v>
      </c>
      <c r="AI884" s="58" t="s">
        <v>3903</v>
      </c>
      <c r="AJ884" s="59" t="s">
        <v>3903</v>
      </c>
      <c r="AK884" s="56" t="s">
        <v>3903</v>
      </c>
      <c r="AL884" s="56" t="s">
        <v>3903</v>
      </c>
      <c r="AM884" s="60" t="s">
        <v>3903</v>
      </c>
      <c r="AN884" s="60" t="s">
        <v>3903</v>
      </c>
      <c r="AO884" s="60" t="s">
        <v>3903</v>
      </c>
    </row>
    <row r="885" spans="1:41" s="290" customFormat="1" x14ac:dyDescent="0.2">
      <c r="A885" s="45" t="s">
        <v>35</v>
      </c>
      <c r="B885" s="42" t="s">
        <v>104</v>
      </c>
      <c r="C885" s="46"/>
      <c r="D885" s="35" t="s">
        <v>1119</v>
      </c>
      <c r="E885" s="34">
        <v>38869</v>
      </c>
      <c r="F885" s="347" t="s">
        <v>218</v>
      </c>
      <c r="G885" s="347" t="s">
        <v>219</v>
      </c>
      <c r="H885" s="344">
        <v>25.903783333333333</v>
      </c>
      <c r="I885" s="344">
        <v>-81.734733333333338</v>
      </c>
      <c r="J885" s="56" t="s">
        <v>8825</v>
      </c>
      <c r="K885" s="56" t="s">
        <v>8821</v>
      </c>
      <c r="L885" s="49" t="s">
        <v>1756</v>
      </c>
      <c r="M885" s="120"/>
      <c r="N885" s="35" t="s">
        <v>364</v>
      </c>
      <c r="O885" s="203" t="s">
        <v>1969</v>
      </c>
      <c r="P885" s="216" t="s">
        <v>1969</v>
      </c>
      <c r="Q885" s="443">
        <v>0</v>
      </c>
      <c r="R885" s="47"/>
      <c r="S885" s="36">
        <v>0</v>
      </c>
      <c r="T885" s="35"/>
      <c r="U885" s="34"/>
      <c r="V885" s="82">
        <v>0</v>
      </c>
      <c r="W885" s="55" t="s">
        <v>2689</v>
      </c>
      <c r="X885" s="55" t="s">
        <v>1898</v>
      </c>
      <c r="Y885" s="157">
        <v>0</v>
      </c>
      <c r="Z885" s="57" t="s">
        <v>1746</v>
      </c>
      <c r="AA885" s="55" t="s">
        <v>6987</v>
      </c>
      <c r="AB885" s="55">
        <v>88</v>
      </c>
      <c r="AC885" s="55" t="s">
        <v>2016</v>
      </c>
      <c r="AD885" s="89" t="s">
        <v>2612</v>
      </c>
      <c r="AE885" s="243">
        <v>16910</v>
      </c>
      <c r="AF885" s="157">
        <v>0</v>
      </c>
      <c r="AG885" s="89" t="s">
        <v>7287</v>
      </c>
      <c r="AH885" s="58" t="s">
        <v>7288</v>
      </c>
      <c r="AI885" s="58" t="s">
        <v>7289</v>
      </c>
      <c r="AJ885" s="59" t="s">
        <v>338</v>
      </c>
      <c r="AK885" s="56">
        <v>25.90388888888889</v>
      </c>
      <c r="AL885" s="56">
        <v>-81.734722222222217</v>
      </c>
      <c r="AM885" s="60">
        <v>-38.494000000414133</v>
      </c>
      <c r="AN885" s="60">
        <v>-3.6439778085518375</v>
      </c>
      <c r="AO885" s="60">
        <v>38.66609122087597</v>
      </c>
    </row>
    <row r="886" spans="1:41" s="290" customFormat="1" x14ac:dyDescent="0.2">
      <c r="A886" s="45" t="s">
        <v>35</v>
      </c>
      <c r="B886" s="42" t="s">
        <v>104</v>
      </c>
      <c r="C886" s="46"/>
      <c r="D886" s="35" t="s">
        <v>429</v>
      </c>
      <c r="E886" s="34">
        <v>42159</v>
      </c>
      <c r="F886" s="347" t="s">
        <v>430</v>
      </c>
      <c r="G886" s="347" t="s">
        <v>431</v>
      </c>
      <c r="H886" s="344">
        <v>25.904150000000001</v>
      </c>
      <c r="I886" s="344">
        <v>-81.735316666666662</v>
      </c>
      <c r="J886" s="56" t="s">
        <v>8826</v>
      </c>
      <c r="K886" s="56" t="s">
        <v>7285</v>
      </c>
      <c r="L886" s="49" t="s">
        <v>1762</v>
      </c>
      <c r="M886" s="120"/>
      <c r="N886" s="35" t="s">
        <v>427</v>
      </c>
      <c r="O886" s="203" t="s">
        <v>1969</v>
      </c>
      <c r="P886" s="216" t="s">
        <v>1969</v>
      </c>
      <c r="Q886" s="443">
        <v>0</v>
      </c>
      <c r="R886" s="47"/>
      <c r="S886" s="36">
        <v>0</v>
      </c>
      <c r="T886" s="35"/>
      <c r="U886" s="34"/>
      <c r="V886" s="82" t="s">
        <v>1969</v>
      </c>
      <c r="W886" s="55" t="s">
        <v>2689</v>
      </c>
      <c r="X886" s="55" t="s">
        <v>1898</v>
      </c>
      <c r="Y886" s="157" t="s">
        <v>427</v>
      </c>
      <c r="Z886" s="57">
        <v>216.96503962357752</v>
      </c>
      <c r="AA886" s="55" t="s">
        <v>8827</v>
      </c>
      <c r="AB886" s="55">
        <v>88</v>
      </c>
      <c r="AC886" s="55" t="s">
        <v>2016</v>
      </c>
      <c r="AD886" s="89" t="s">
        <v>2612</v>
      </c>
      <c r="AE886" s="243">
        <v>16910</v>
      </c>
      <c r="AF886" s="157">
        <v>0</v>
      </c>
      <c r="AG886" s="89" t="s">
        <v>7287</v>
      </c>
      <c r="AH886" s="58" t="s">
        <v>7288</v>
      </c>
      <c r="AI886" s="58" t="s">
        <v>7289</v>
      </c>
      <c r="AJ886" s="59" t="s">
        <v>338</v>
      </c>
      <c r="AK886" s="56">
        <v>25.90388888888889</v>
      </c>
      <c r="AL886" s="56">
        <v>-81.734722222222217</v>
      </c>
      <c r="AM886" s="60">
        <v>95.222000000137967</v>
      </c>
      <c r="AN886" s="60">
        <v>-194.95281258508246</v>
      </c>
      <c r="AO886" s="60">
        <v>216.96503962357752</v>
      </c>
    </row>
    <row r="887" spans="1:41" s="290" customFormat="1" x14ac:dyDescent="0.2">
      <c r="A887" s="45" t="s">
        <v>35</v>
      </c>
      <c r="B887" s="42" t="s">
        <v>104</v>
      </c>
      <c r="C887" s="46"/>
      <c r="D887" s="35" t="s">
        <v>429</v>
      </c>
      <c r="E887" s="34">
        <v>42771</v>
      </c>
      <c r="F887" s="347" t="s">
        <v>430</v>
      </c>
      <c r="G887" s="347" t="s">
        <v>431</v>
      </c>
      <c r="H887" s="344">
        <v>25.904150000000001</v>
      </c>
      <c r="I887" s="344">
        <v>-81.735316666666662</v>
      </c>
      <c r="J887" s="56" t="s">
        <v>8826</v>
      </c>
      <c r="K887" s="56" t="s">
        <v>7285</v>
      </c>
      <c r="L887" s="49" t="s">
        <v>1791</v>
      </c>
      <c r="M887" s="120"/>
      <c r="N887" s="35" t="s">
        <v>427</v>
      </c>
      <c r="O887" s="203" t="s">
        <v>1969</v>
      </c>
      <c r="P887" s="216" t="s">
        <v>1969</v>
      </c>
      <c r="Q887" s="443">
        <v>0</v>
      </c>
      <c r="R887" s="47"/>
      <c r="S887" s="36">
        <v>0</v>
      </c>
      <c r="T887" s="35"/>
      <c r="U887" s="34"/>
      <c r="V887" s="82" t="s">
        <v>1969</v>
      </c>
      <c r="W887" s="55" t="s">
        <v>2689</v>
      </c>
      <c r="X887" s="55" t="s">
        <v>1898</v>
      </c>
      <c r="Y887" s="157" t="s">
        <v>427</v>
      </c>
      <c r="Z887" s="57">
        <v>216.96503962357752</v>
      </c>
      <c r="AA887" s="55" t="s">
        <v>8827</v>
      </c>
      <c r="AB887" s="55">
        <v>88</v>
      </c>
      <c r="AC887" s="55" t="s">
        <v>2016</v>
      </c>
      <c r="AD887" s="89" t="s">
        <v>2612</v>
      </c>
      <c r="AE887" s="243">
        <v>16910</v>
      </c>
      <c r="AF887" s="157">
        <v>0</v>
      </c>
      <c r="AG887" s="89" t="s">
        <v>7287</v>
      </c>
      <c r="AH887" s="58" t="s">
        <v>7288</v>
      </c>
      <c r="AI887" s="58" t="s">
        <v>7289</v>
      </c>
      <c r="AJ887" s="59" t="s">
        <v>338</v>
      </c>
      <c r="AK887" s="56">
        <v>25.90388888888889</v>
      </c>
      <c r="AL887" s="56">
        <v>-81.734722222222217</v>
      </c>
      <c r="AM887" s="60">
        <v>95.222000000137967</v>
      </c>
      <c r="AN887" s="60">
        <v>-194.95281258508246</v>
      </c>
      <c r="AO887" s="60">
        <v>216.96503962357752</v>
      </c>
    </row>
    <row r="888" spans="1:41" s="290" customFormat="1" x14ac:dyDescent="0.2">
      <c r="A888" s="45" t="s">
        <v>35</v>
      </c>
      <c r="B888" s="42" t="s">
        <v>104</v>
      </c>
      <c r="C888" s="46"/>
      <c r="D888" s="35" t="s">
        <v>429</v>
      </c>
      <c r="E888" s="34">
        <v>43009</v>
      </c>
      <c r="F888" s="347" t="s">
        <v>430</v>
      </c>
      <c r="G888" s="347" t="s">
        <v>431</v>
      </c>
      <c r="H888" s="344">
        <v>25.904150000000001</v>
      </c>
      <c r="I888" s="344">
        <v>-81.735316666666662</v>
      </c>
      <c r="J888" s="56" t="s">
        <v>8826</v>
      </c>
      <c r="K888" s="56" t="s">
        <v>7285</v>
      </c>
      <c r="L888" s="49" t="s">
        <v>438</v>
      </c>
      <c r="M888" s="120"/>
      <c r="N888" s="35" t="s">
        <v>448</v>
      </c>
      <c r="O888" s="203"/>
      <c r="P888" s="216" t="s">
        <v>1969</v>
      </c>
      <c r="Q888" s="443">
        <v>0</v>
      </c>
      <c r="R888" s="47"/>
      <c r="S888" s="36">
        <v>0</v>
      </c>
      <c r="T888" s="35"/>
      <c r="U888" s="34"/>
      <c r="V888" s="82" t="s">
        <v>1969</v>
      </c>
      <c r="W888" s="55" t="s">
        <v>2689</v>
      </c>
      <c r="X888" s="55" t="s">
        <v>1898</v>
      </c>
      <c r="Y888" s="157" t="s">
        <v>448</v>
      </c>
      <c r="Z888" s="57">
        <v>216.96503962357752</v>
      </c>
      <c r="AA888" s="55" t="s">
        <v>8828</v>
      </c>
      <c r="AB888" s="55">
        <v>88</v>
      </c>
      <c r="AC888" s="55" t="s">
        <v>2016</v>
      </c>
      <c r="AD888" s="89" t="s">
        <v>2612</v>
      </c>
      <c r="AE888" s="243">
        <v>16910</v>
      </c>
      <c r="AF888" s="157">
        <v>0</v>
      </c>
      <c r="AG888" s="89" t="s">
        <v>7287</v>
      </c>
      <c r="AH888" s="58" t="s">
        <v>7288</v>
      </c>
      <c r="AI888" s="58" t="s">
        <v>7289</v>
      </c>
      <c r="AJ888" s="59" t="s">
        <v>338</v>
      </c>
      <c r="AK888" s="56">
        <v>25.90388888888889</v>
      </c>
      <c r="AL888" s="56">
        <v>-81.734722222222217</v>
      </c>
      <c r="AM888" s="60">
        <v>95.222000000137967</v>
      </c>
      <c r="AN888" s="60">
        <v>-194.95281258508246</v>
      </c>
      <c r="AO888" s="60">
        <v>216.96503962357752</v>
      </c>
    </row>
    <row r="889" spans="1:41" s="290" customFormat="1" x14ac:dyDescent="0.2">
      <c r="A889" s="45" t="s">
        <v>35</v>
      </c>
      <c r="B889" s="42" t="s">
        <v>104</v>
      </c>
      <c r="C889" s="46"/>
      <c r="D889" s="35" t="s">
        <v>429</v>
      </c>
      <c r="E889" s="34">
        <v>43149</v>
      </c>
      <c r="F889" s="347" t="s">
        <v>430</v>
      </c>
      <c r="G889" s="347" t="s">
        <v>431</v>
      </c>
      <c r="H889" s="344">
        <v>25.904150000000001</v>
      </c>
      <c r="I889" s="344">
        <v>-81.735316666666662</v>
      </c>
      <c r="J889" s="56" t="s">
        <v>8826</v>
      </c>
      <c r="K889" s="56" t="s">
        <v>7285</v>
      </c>
      <c r="L889" s="49" t="s">
        <v>438</v>
      </c>
      <c r="M889" s="120"/>
      <c r="N889" s="35" t="s">
        <v>448</v>
      </c>
      <c r="O889" s="203"/>
      <c r="P889" s="216">
        <v>0</v>
      </c>
      <c r="Q889" s="443">
        <v>0</v>
      </c>
      <c r="R889" s="47"/>
      <c r="S889" s="36">
        <v>0</v>
      </c>
      <c r="T889" s="35"/>
      <c r="U889" s="34"/>
      <c r="V889" s="82" t="s">
        <v>1969</v>
      </c>
      <c r="W889" s="55" t="s">
        <v>2689</v>
      </c>
      <c r="X889" s="55" t="s">
        <v>1898</v>
      </c>
      <c r="Y889" s="157" t="s">
        <v>448</v>
      </c>
      <c r="Z889" s="57">
        <v>216.96503962357752</v>
      </c>
      <c r="AA889" s="55" t="s">
        <v>8828</v>
      </c>
      <c r="AB889" s="55">
        <v>88</v>
      </c>
      <c r="AC889" s="55" t="s">
        <v>2016</v>
      </c>
      <c r="AD889" s="89" t="s">
        <v>2612</v>
      </c>
      <c r="AE889" s="243">
        <v>16910</v>
      </c>
      <c r="AF889" s="157">
        <v>0</v>
      </c>
      <c r="AG889" s="89" t="s">
        <v>7287</v>
      </c>
      <c r="AH889" s="58" t="s">
        <v>7288</v>
      </c>
      <c r="AI889" s="58" t="s">
        <v>7289</v>
      </c>
      <c r="AJ889" s="59" t="s">
        <v>338</v>
      </c>
      <c r="AK889" s="56">
        <v>25.90388888888889</v>
      </c>
      <c r="AL889" s="56">
        <v>-81.734722222222217</v>
      </c>
      <c r="AM889" s="60">
        <v>95.222000000137967</v>
      </c>
      <c r="AN889" s="60">
        <v>-194.95281258508246</v>
      </c>
      <c r="AO889" s="60">
        <v>216.96503962357752</v>
      </c>
    </row>
    <row r="890" spans="1:41" s="290" customFormat="1" x14ac:dyDescent="0.2">
      <c r="A890" s="45" t="s">
        <v>35</v>
      </c>
      <c r="B890" s="42" t="s">
        <v>104</v>
      </c>
      <c r="C890" s="46"/>
      <c r="D890" s="35" t="s">
        <v>429</v>
      </c>
      <c r="E890" s="34">
        <v>43536</v>
      </c>
      <c r="F890" s="347" t="s">
        <v>430</v>
      </c>
      <c r="G890" s="347" t="s">
        <v>431</v>
      </c>
      <c r="H890" s="344">
        <v>25.904150000000001</v>
      </c>
      <c r="I890" s="344">
        <v>-81.735316666666662</v>
      </c>
      <c r="J890" s="56" t="s">
        <v>8826</v>
      </c>
      <c r="K890" s="56" t="s">
        <v>7285</v>
      </c>
      <c r="L890" s="49" t="s">
        <v>438</v>
      </c>
      <c r="M890" s="117"/>
      <c r="N890" s="35" t="s">
        <v>448</v>
      </c>
      <c r="O890" s="203"/>
      <c r="P890" s="216">
        <v>0</v>
      </c>
      <c r="Q890" s="443">
        <v>0</v>
      </c>
      <c r="R890" s="47"/>
      <c r="S890" s="36">
        <v>0</v>
      </c>
      <c r="T890" s="35"/>
      <c r="U890" s="34"/>
      <c r="V890" s="82" t="s">
        <v>1969</v>
      </c>
      <c r="W890" s="55" t="s">
        <v>2689</v>
      </c>
      <c r="X890" s="55" t="s">
        <v>1898</v>
      </c>
      <c r="Y890" s="157" t="s">
        <v>448</v>
      </c>
      <c r="Z890" s="57">
        <v>216.96503962357752</v>
      </c>
      <c r="AA890" s="55" t="s">
        <v>8828</v>
      </c>
      <c r="AB890" s="55">
        <v>88</v>
      </c>
      <c r="AC890" s="55" t="s">
        <v>2016</v>
      </c>
      <c r="AD890" s="89" t="s">
        <v>2612</v>
      </c>
      <c r="AE890" s="243">
        <v>16910</v>
      </c>
      <c r="AF890" s="157">
        <v>0</v>
      </c>
      <c r="AG890" s="89" t="s">
        <v>7287</v>
      </c>
      <c r="AH890" s="58" t="s">
        <v>7288</v>
      </c>
      <c r="AI890" s="58" t="s">
        <v>7289</v>
      </c>
      <c r="AJ890" s="59" t="s">
        <v>338</v>
      </c>
      <c r="AK890" s="56">
        <v>25.90388888888889</v>
      </c>
      <c r="AL890" s="56">
        <v>-81.734722222222217</v>
      </c>
      <c r="AM890" s="60">
        <v>95.222000000137967</v>
      </c>
      <c r="AN890" s="60">
        <v>-194.95281258508246</v>
      </c>
      <c r="AO890" s="60">
        <v>216.96503962357752</v>
      </c>
    </row>
    <row r="891" spans="1:41" s="290" customFormat="1" x14ac:dyDescent="0.2">
      <c r="A891" s="45" t="s">
        <v>35</v>
      </c>
      <c r="B891" s="42" t="s">
        <v>104</v>
      </c>
      <c r="C891" s="46"/>
      <c r="D891" s="35" t="s">
        <v>3024</v>
      </c>
      <c r="E891" s="34">
        <v>43899</v>
      </c>
      <c r="F891" s="347" t="s">
        <v>430</v>
      </c>
      <c r="G891" s="347" t="s">
        <v>431</v>
      </c>
      <c r="H891" s="344">
        <v>25.904150000000001</v>
      </c>
      <c r="I891" s="344">
        <v>-81.735316666666662</v>
      </c>
      <c r="J891" s="56" t="s">
        <v>8826</v>
      </c>
      <c r="K891" s="56" t="s">
        <v>7285</v>
      </c>
      <c r="L891" s="49" t="s">
        <v>3306</v>
      </c>
      <c r="M891" s="117"/>
      <c r="N891" s="35" t="s">
        <v>448</v>
      </c>
      <c r="O891" s="203"/>
      <c r="P891" s="216">
        <v>0</v>
      </c>
      <c r="Q891" s="443">
        <v>0</v>
      </c>
      <c r="R891" s="47"/>
      <c r="S891" s="36">
        <v>0</v>
      </c>
      <c r="T891" s="35"/>
      <c r="U891" s="34"/>
      <c r="V891" s="82" t="s">
        <v>1969</v>
      </c>
      <c r="W891" s="55" t="s">
        <v>2689</v>
      </c>
      <c r="X891" s="55" t="s">
        <v>1898</v>
      </c>
      <c r="Y891" s="157" t="s">
        <v>448</v>
      </c>
      <c r="Z891" s="57">
        <v>216.96503962357752</v>
      </c>
      <c r="AA891" s="55" t="s">
        <v>8828</v>
      </c>
      <c r="AB891" s="55">
        <v>88</v>
      </c>
      <c r="AC891" s="55" t="s">
        <v>2016</v>
      </c>
      <c r="AD891" s="89" t="s">
        <v>2612</v>
      </c>
      <c r="AE891" s="243">
        <v>16910</v>
      </c>
      <c r="AF891" s="157">
        <v>0</v>
      </c>
      <c r="AG891" s="89" t="s">
        <v>7287</v>
      </c>
      <c r="AH891" s="58" t="s">
        <v>7288</v>
      </c>
      <c r="AI891" s="58" t="s">
        <v>7289</v>
      </c>
      <c r="AJ891" s="59" t="s">
        <v>338</v>
      </c>
      <c r="AK891" s="56">
        <v>25.90388888888889</v>
      </c>
      <c r="AL891" s="56">
        <v>-81.734722222222217</v>
      </c>
      <c r="AM891" s="60">
        <v>95.222000000137967</v>
      </c>
      <c r="AN891" s="60">
        <v>-194.95281258508246</v>
      </c>
      <c r="AO891" s="60">
        <v>216.96503962357752</v>
      </c>
    </row>
    <row r="892" spans="1:41" s="290" customFormat="1" x14ac:dyDescent="0.2">
      <c r="A892" s="45" t="s">
        <v>35</v>
      </c>
      <c r="B892" s="42" t="s">
        <v>104</v>
      </c>
      <c r="C892" s="46"/>
      <c r="D892" s="35" t="s">
        <v>2857</v>
      </c>
      <c r="E892" s="34">
        <v>44609</v>
      </c>
      <c r="F892" s="347" t="s">
        <v>430</v>
      </c>
      <c r="G892" s="347" t="s">
        <v>431</v>
      </c>
      <c r="H892" s="344">
        <v>25.904150000000001</v>
      </c>
      <c r="I892" s="344">
        <v>-81.735316666666662</v>
      </c>
      <c r="J892" s="56" t="s">
        <v>8826</v>
      </c>
      <c r="K892" s="56" t="s">
        <v>7285</v>
      </c>
      <c r="L892" s="49" t="s">
        <v>3306</v>
      </c>
      <c r="M892" s="117"/>
      <c r="N892" s="35" t="s">
        <v>448</v>
      </c>
      <c r="O892" s="240" t="s">
        <v>4166</v>
      </c>
      <c r="P892" s="216">
        <v>0</v>
      </c>
      <c r="Q892" s="443">
        <v>0</v>
      </c>
      <c r="R892" s="47"/>
      <c r="S892" s="36">
        <v>0</v>
      </c>
      <c r="T892" s="35"/>
      <c r="U892" s="34"/>
      <c r="V892" s="82" t="s">
        <v>1969</v>
      </c>
      <c r="W892" s="55" t="s">
        <v>2689</v>
      </c>
      <c r="X892" s="55" t="s">
        <v>1898</v>
      </c>
      <c r="Y892" s="157" t="s">
        <v>448</v>
      </c>
      <c r="Z892" s="57">
        <v>216.96503962357752</v>
      </c>
      <c r="AA892" s="55" t="s">
        <v>8828</v>
      </c>
      <c r="AB892" s="55">
        <v>88</v>
      </c>
      <c r="AC892" s="55" t="s">
        <v>2016</v>
      </c>
      <c r="AD892" s="89" t="s">
        <v>2612</v>
      </c>
      <c r="AE892" s="243">
        <v>16910</v>
      </c>
      <c r="AF892" s="157">
        <v>0</v>
      </c>
      <c r="AG892" s="89" t="s">
        <v>7287</v>
      </c>
      <c r="AH892" s="58" t="s">
        <v>7288</v>
      </c>
      <c r="AI892" s="58" t="s">
        <v>7289</v>
      </c>
      <c r="AJ892" s="59" t="s">
        <v>338</v>
      </c>
      <c r="AK892" s="56">
        <v>25.90388888888889</v>
      </c>
      <c r="AL892" s="56">
        <v>-81.734722222222217</v>
      </c>
      <c r="AM892" s="60">
        <v>95.222000000137967</v>
      </c>
      <c r="AN892" s="60">
        <v>-194.95281258508246</v>
      </c>
      <c r="AO892" s="60">
        <v>216.96503962357752</v>
      </c>
    </row>
    <row r="893" spans="1:41" s="290" customFormat="1" ht="25.5" x14ac:dyDescent="0.2">
      <c r="A893" s="45" t="s">
        <v>35</v>
      </c>
      <c r="B893" s="42" t="s">
        <v>104</v>
      </c>
      <c r="C893" s="46"/>
      <c r="D893" s="35" t="s">
        <v>5027</v>
      </c>
      <c r="E893" s="34">
        <v>44978</v>
      </c>
      <c r="F893" s="347" t="s">
        <v>5030</v>
      </c>
      <c r="G893" s="347" t="s">
        <v>431</v>
      </c>
      <c r="H893" s="344">
        <v>25.904133333333334</v>
      </c>
      <c r="I893" s="344">
        <v>-81.735316666666662</v>
      </c>
      <c r="J893" s="56" t="s">
        <v>7284</v>
      </c>
      <c r="K893" s="56" t="s">
        <v>7285</v>
      </c>
      <c r="L893" s="49" t="s">
        <v>5028</v>
      </c>
      <c r="M893" s="117" t="s">
        <v>2834</v>
      </c>
      <c r="N893" s="35" t="s">
        <v>387</v>
      </c>
      <c r="O893" s="240" t="s">
        <v>5029</v>
      </c>
      <c r="P893" s="216">
        <v>0</v>
      </c>
      <c r="Q893" s="443">
        <v>0</v>
      </c>
      <c r="R893" s="47"/>
      <c r="S893" s="36">
        <v>0</v>
      </c>
      <c r="T893" s="35" t="s">
        <v>2011</v>
      </c>
      <c r="U893" s="34"/>
      <c r="V893" s="82">
        <v>0</v>
      </c>
      <c r="W893" s="55" t="s">
        <v>2689</v>
      </c>
      <c r="X893" s="55" t="s">
        <v>1898</v>
      </c>
      <c r="Y893" s="157" t="s">
        <v>387</v>
      </c>
      <c r="Z893" s="57">
        <v>214.36709605446194</v>
      </c>
      <c r="AA893" s="55" t="s">
        <v>7396</v>
      </c>
      <c r="AB893" s="55">
        <v>88</v>
      </c>
      <c r="AC893" s="55" t="s">
        <v>2016</v>
      </c>
      <c r="AD893" s="89" t="s">
        <v>2612</v>
      </c>
      <c r="AE893" s="243">
        <v>16910</v>
      </c>
      <c r="AF893" s="157">
        <v>0</v>
      </c>
      <c r="AG893" s="89" t="s">
        <v>7287</v>
      </c>
      <c r="AH893" s="58" t="s">
        <v>7288</v>
      </c>
      <c r="AI893" s="58" t="s">
        <v>7289</v>
      </c>
      <c r="AJ893" s="59" t="s">
        <v>338</v>
      </c>
      <c r="AK893" s="56">
        <v>25.90388888888889</v>
      </c>
      <c r="AL893" s="56">
        <v>-81.734722222222217</v>
      </c>
      <c r="AM893" s="60">
        <v>89.143999999936199</v>
      </c>
      <c r="AN893" s="60">
        <v>-194.95281258508246</v>
      </c>
      <c r="AO893" s="60">
        <v>214.36709605446194</v>
      </c>
    </row>
    <row r="894" spans="1:41" s="290" customFormat="1" x14ac:dyDescent="0.2">
      <c r="A894" s="45" t="s">
        <v>35</v>
      </c>
      <c r="B894" s="42" t="s">
        <v>104</v>
      </c>
      <c r="C894" s="46"/>
      <c r="D894" s="35" t="s">
        <v>424</v>
      </c>
      <c r="E894" s="34">
        <v>45383</v>
      </c>
      <c r="F894" s="347" t="s">
        <v>5030</v>
      </c>
      <c r="G894" s="347" t="s">
        <v>431</v>
      </c>
      <c r="H894" s="344">
        <v>25.904133333333334</v>
      </c>
      <c r="I894" s="344">
        <v>-81.735316666666662</v>
      </c>
      <c r="J894" s="56" t="s">
        <v>7284</v>
      </c>
      <c r="K894" s="56" t="s">
        <v>7285</v>
      </c>
      <c r="L894" s="49" t="s">
        <v>5849</v>
      </c>
      <c r="M894" s="117" t="s">
        <v>2834</v>
      </c>
      <c r="N894" s="35" t="s">
        <v>448</v>
      </c>
      <c r="O894" s="240" t="s">
        <v>5852</v>
      </c>
      <c r="P894" s="216">
        <v>0</v>
      </c>
      <c r="Q894" s="443">
        <v>0</v>
      </c>
      <c r="R894" s="47"/>
      <c r="S894" s="36">
        <v>0</v>
      </c>
      <c r="T894" s="35" t="s">
        <v>3310</v>
      </c>
      <c r="U894" s="34"/>
      <c r="V894" s="82" t="s">
        <v>1969</v>
      </c>
      <c r="W894" s="55" t="s">
        <v>2689</v>
      </c>
      <c r="X894" s="55" t="s">
        <v>1898</v>
      </c>
      <c r="Y894" s="157" t="s">
        <v>448</v>
      </c>
      <c r="Z894" s="57">
        <v>214.36709605446194</v>
      </c>
      <c r="AA894" s="55" t="s">
        <v>7286</v>
      </c>
      <c r="AB894" s="55">
        <v>88</v>
      </c>
      <c r="AC894" s="55" t="s">
        <v>2016</v>
      </c>
      <c r="AD894" s="89" t="s">
        <v>2612</v>
      </c>
      <c r="AE894" s="243">
        <v>16910</v>
      </c>
      <c r="AF894" s="157">
        <v>0</v>
      </c>
      <c r="AG894" s="89" t="s">
        <v>7287</v>
      </c>
      <c r="AH894" s="58" t="s">
        <v>7288</v>
      </c>
      <c r="AI894" s="58" t="s">
        <v>7289</v>
      </c>
      <c r="AJ894" s="59" t="s">
        <v>338</v>
      </c>
      <c r="AK894" s="56">
        <v>25.90388888888889</v>
      </c>
      <c r="AL894" s="56">
        <v>-81.734722222222217</v>
      </c>
      <c r="AM894" s="60">
        <v>89.143999999936199</v>
      </c>
      <c r="AN894" s="60">
        <v>-194.95281258508246</v>
      </c>
      <c r="AO894" s="60">
        <v>214.36709605446194</v>
      </c>
    </row>
    <row r="895" spans="1:41" s="290" customFormat="1" x14ac:dyDescent="0.2">
      <c r="A895" s="45" t="s">
        <v>35</v>
      </c>
      <c r="B895" s="42" t="s">
        <v>104</v>
      </c>
      <c r="C895" s="46"/>
      <c r="D895" s="35" t="s">
        <v>424</v>
      </c>
      <c r="E895" s="34">
        <v>45695</v>
      </c>
      <c r="F895" s="347" t="s">
        <v>5030</v>
      </c>
      <c r="G895" s="347" t="s">
        <v>431</v>
      </c>
      <c r="H895" s="344">
        <v>25.904133333333334</v>
      </c>
      <c r="I895" s="344">
        <v>-81.735316666666662</v>
      </c>
      <c r="J895" s="56" t="s">
        <v>7284</v>
      </c>
      <c r="K895" s="56" t="s">
        <v>7285</v>
      </c>
      <c r="L895" s="49" t="s">
        <v>6054</v>
      </c>
      <c r="M895" s="117" t="s">
        <v>2834</v>
      </c>
      <c r="N895" s="35" t="s">
        <v>448</v>
      </c>
      <c r="O895" s="240" t="s">
        <v>6055</v>
      </c>
      <c r="P895" s="216">
        <v>0</v>
      </c>
      <c r="Q895" s="443">
        <v>0</v>
      </c>
      <c r="R895" s="47"/>
      <c r="S895" s="36">
        <v>0</v>
      </c>
      <c r="T895" s="35"/>
      <c r="U895" s="34">
        <v>45383</v>
      </c>
      <c r="V895" s="82" t="s">
        <v>1969</v>
      </c>
      <c r="W895" s="55" t="s">
        <v>2689</v>
      </c>
      <c r="X895" s="55" t="s">
        <v>1898</v>
      </c>
      <c r="Y895" s="157" t="s">
        <v>448</v>
      </c>
      <c r="Z895" s="57">
        <v>214.36709605446194</v>
      </c>
      <c r="AA895" s="55" t="s">
        <v>7286</v>
      </c>
      <c r="AB895" s="55">
        <v>88</v>
      </c>
      <c r="AC895" s="55" t="s">
        <v>2016</v>
      </c>
      <c r="AD895" s="89" t="s">
        <v>2612</v>
      </c>
      <c r="AE895" s="243">
        <v>16910</v>
      </c>
      <c r="AF895" s="157">
        <v>0</v>
      </c>
      <c r="AG895" s="89" t="s">
        <v>7287</v>
      </c>
      <c r="AH895" s="58" t="s">
        <v>7288</v>
      </c>
      <c r="AI895" s="58" t="s">
        <v>7289</v>
      </c>
      <c r="AJ895" s="59" t="s">
        <v>338</v>
      </c>
      <c r="AK895" s="56">
        <v>25.90388888888889</v>
      </c>
      <c r="AL895" s="56">
        <v>-81.734722222222217</v>
      </c>
      <c r="AM895" s="60">
        <v>89.143999999936199</v>
      </c>
      <c r="AN895" s="60">
        <v>-194.95281258508246</v>
      </c>
      <c r="AO895" s="60">
        <v>214.36709605446194</v>
      </c>
    </row>
    <row r="896" spans="1:41" s="290" customFormat="1" x14ac:dyDescent="0.2">
      <c r="A896" s="45" t="s">
        <v>35</v>
      </c>
      <c r="B896" s="42" t="s">
        <v>104</v>
      </c>
      <c r="C896" s="46" t="s">
        <v>473</v>
      </c>
      <c r="D896" s="35" t="s">
        <v>8443</v>
      </c>
      <c r="E896" s="34">
        <v>46113</v>
      </c>
      <c r="F896" s="347" t="s">
        <v>5030</v>
      </c>
      <c r="G896" s="347" t="s">
        <v>431</v>
      </c>
      <c r="H896" s="344">
        <v>25.904133333333334</v>
      </c>
      <c r="I896" s="344">
        <v>-81.735316666666662</v>
      </c>
      <c r="J896" s="56" t="s">
        <v>7284</v>
      </c>
      <c r="K896" s="56" t="s">
        <v>7285</v>
      </c>
      <c r="L896" s="49" t="s">
        <v>6054</v>
      </c>
      <c r="M896" s="117" t="s">
        <v>2834</v>
      </c>
      <c r="N896" s="35" t="s">
        <v>448</v>
      </c>
      <c r="O896" s="240" t="s">
        <v>8446</v>
      </c>
      <c r="P896" s="216" t="s">
        <v>6005</v>
      </c>
      <c r="Q896" s="443">
        <v>0</v>
      </c>
      <c r="R896" s="47"/>
      <c r="S896" s="36">
        <v>0</v>
      </c>
      <c r="T896" s="35"/>
      <c r="U896" s="34">
        <v>45383</v>
      </c>
      <c r="V896" s="82" t="s">
        <v>1969</v>
      </c>
      <c r="W896" s="55" t="s">
        <v>2689</v>
      </c>
      <c r="X896" s="55" t="s">
        <v>1898</v>
      </c>
      <c r="Y896" s="157" t="s">
        <v>448</v>
      </c>
      <c r="Z896" s="57">
        <v>214.36709605446194</v>
      </c>
      <c r="AA896" s="55" t="s">
        <v>7286</v>
      </c>
      <c r="AB896" s="55">
        <v>88</v>
      </c>
      <c r="AC896" s="55" t="s">
        <v>2016</v>
      </c>
      <c r="AD896" s="89" t="s">
        <v>2612</v>
      </c>
      <c r="AE896" s="243">
        <v>16910</v>
      </c>
      <c r="AF896" s="157">
        <v>0</v>
      </c>
      <c r="AG896" s="89" t="s">
        <v>7287</v>
      </c>
      <c r="AH896" s="58" t="s">
        <v>7288</v>
      </c>
      <c r="AI896" s="58" t="s">
        <v>7289</v>
      </c>
      <c r="AJ896" s="59" t="s">
        <v>338</v>
      </c>
      <c r="AK896" s="56">
        <v>25.90388888888889</v>
      </c>
      <c r="AL896" s="56">
        <v>-81.734722222222217</v>
      </c>
      <c r="AM896" s="60">
        <v>89.143999999936199</v>
      </c>
      <c r="AN896" s="60">
        <v>-194.95281258508246</v>
      </c>
      <c r="AO896" s="60">
        <v>214.36709605446194</v>
      </c>
    </row>
    <row r="897" spans="1:41" s="290" customFormat="1" x14ac:dyDescent="0.2">
      <c r="A897" s="45" t="s">
        <v>37</v>
      </c>
      <c r="B897" s="42" t="s">
        <v>98</v>
      </c>
      <c r="C897" s="46"/>
      <c r="D897" s="35" t="s">
        <v>429</v>
      </c>
      <c r="E897" s="34">
        <v>42159</v>
      </c>
      <c r="F897" s="347" t="s">
        <v>432</v>
      </c>
      <c r="G897" s="347" t="s">
        <v>433</v>
      </c>
      <c r="H897" s="344">
        <v>25.903099999999998</v>
      </c>
      <c r="I897" s="344">
        <v>-81.734216666666669</v>
      </c>
      <c r="J897" s="56" t="s">
        <v>8829</v>
      </c>
      <c r="K897" s="56" t="s">
        <v>8830</v>
      </c>
      <c r="L897" s="49"/>
      <c r="M897" s="117"/>
      <c r="N897" s="35" t="s">
        <v>364</v>
      </c>
      <c r="O897" s="203" t="s">
        <v>1969</v>
      </c>
      <c r="P897" s="216" t="s">
        <v>1969</v>
      </c>
      <c r="Q897" s="443">
        <v>0</v>
      </c>
      <c r="R897" s="47"/>
      <c r="S897" s="36">
        <v>0</v>
      </c>
      <c r="T897" s="35"/>
      <c r="U897" s="34"/>
      <c r="V897" s="82">
        <v>0</v>
      </c>
      <c r="W897" s="55" t="s">
        <v>2689</v>
      </c>
      <c r="X897" s="55" t="s">
        <v>1898</v>
      </c>
      <c r="Y897" s="157">
        <v>0</v>
      </c>
      <c r="Z897" s="57">
        <v>521.93744148960695</v>
      </c>
      <c r="AA897" s="55" t="s">
        <v>8831</v>
      </c>
      <c r="AB897" s="55">
        <v>89</v>
      </c>
      <c r="AC897" s="55" t="s">
        <v>2016</v>
      </c>
      <c r="AD897" s="89" t="s">
        <v>2612</v>
      </c>
      <c r="AE897" s="243">
        <v>16915</v>
      </c>
      <c r="AF897" s="157">
        <v>0</v>
      </c>
      <c r="AG897" s="89" t="s">
        <v>7293</v>
      </c>
      <c r="AH897" s="58" t="s">
        <v>7294</v>
      </c>
      <c r="AI897" s="58" t="s">
        <v>7295</v>
      </c>
      <c r="AJ897" s="59" t="s">
        <v>467</v>
      </c>
      <c r="AK897" s="56">
        <v>25.904166666666665</v>
      </c>
      <c r="AL897" s="56">
        <v>-81.735277777777782</v>
      </c>
      <c r="AM897" s="60">
        <v>-388.99199999995716</v>
      </c>
      <c r="AN897" s="60">
        <v>347.9998804091033</v>
      </c>
      <c r="AO897" s="60">
        <v>521.93744148960695</v>
      </c>
    </row>
    <row r="898" spans="1:41" s="290" customFormat="1" x14ac:dyDescent="0.2">
      <c r="A898" s="45" t="s">
        <v>37</v>
      </c>
      <c r="B898" s="42" t="s">
        <v>98</v>
      </c>
      <c r="C898" s="46"/>
      <c r="D898" s="35" t="s">
        <v>429</v>
      </c>
      <c r="E898" s="34">
        <v>43009</v>
      </c>
      <c r="F898" s="347" t="s">
        <v>432</v>
      </c>
      <c r="G898" s="347" t="s">
        <v>433</v>
      </c>
      <c r="H898" s="344">
        <v>25.903099999999998</v>
      </c>
      <c r="I898" s="344">
        <v>-81.734216666666669</v>
      </c>
      <c r="J898" s="56" t="s">
        <v>8829</v>
      </c>
      <c r="K898" s="56" t="s">
        <v>8830</v>
      </c>
      <c r="L898" s="49" t="s">
        <v>438</v>
      </c>
      <c r="M898" s="120"/>
      <c r="N898" s="35" t="s">
        <v>448</v>
      </c>
      <c r="O898" s="203"/>
      <c r="P898" s="216">
        <v>0</v>
      </c>
      <c r="Q898" s="443">
        <v>0</v>
      </c>
      <c r="R898" s="47"/>
      <c r="S898" s="36">
        <v>0</v>
      </c>
      <c r="T898" s="35"/>
      <c r="U898" s="34"/>
      <c r="V898" s="82" t="s">
        <v>1969</v>
      </c>
      <c r="W898" s="55" t="s">
        <v>2689</v>
      </c>
      <c r="X898" s="55" t="s">
        <v>1898</v>
      </c>
      <c r="Y898" s="157" t="s">
        <v>448</v>
      </c>
      <c r="Z898" s="57">
        <v>521.93744148960695</v>
      </c>
      <c r="AA898" s="55" t="s">
        <v>8832</v>
      </c>
      <c r="AB898" s="55">
        <v>89</v>
      </c>
      <c r="AC898" s="55" t="s">
        <v>2016</v>
      </c>
      <c r="AD898" s="89" t="s">
        <v>2612</v>
      </c>
      <c r="AE898" s="243">
        <v>16915</v>
      </c>
      <c r="AF898" s="157">
        <v>0</v>
      </c>
      <c r="AG898" s="89" t="s">
        <v>7293</v>
      </c>
      <c r="AH898" s="58" t="s">
        <v>7294</v>
      </c>
      <c r="AI898" s="58" t="s">
        <v>7295</v>
      </c>
      <c r="AJ898" s="59" t="s">
        <v>467</v>
      </c>
      <c r="AK898" s="56">
        <v>25.904166666666665</v>
      </c>
      <c r="AL898" s="56">
        <v>-81.735277777777782</v>
      </c>
      <c r="AM898" s="60">
        <v>-388.99199999995716</v>
      </c>
      <c r="AN898" s="60">
        <v>347.9998804091033</v>
      </c>
      <c r="AO898" s="60">
        <v>521.93744148960695</v>
      </c>
    </row>
    <row r="899" spans="1:41" s="290" customFormat="1" x14ac:dyDescent="0.2">
      <c r="A899" s="45" t="s">
        <v>37</v>
      </c>
      <c r="B899" s="42" t="s">
        <v>98</v>
      </c>
      <c r="C899" s="46"/>
      <c r="D899" s="35" t="s">
        <v>429</v>
      </c>
      <c r="E899" s="34">
        <v>43149</v>
      </c>
      <c r="F899" s="347" t="s">
        <v>432</v>
      </c>
      <c r="G899" s="347" t="s">
        <v>433</v>
      </c>
      <c r="H899" s="344">
        <v>25.903099999999998</v>
      </c>
      <c r="I899" s="344">
        <v>-81.734216666666669</v>
      </c>
      <c r="J899" s="56" t="s">
        <v>8829</v>
      </c>
      <c r="K899" s="56" t="s">
        <v>8830</v>
      </c>
      <c r="L899" s="49" t="s">
        <v>438</v>
      </c>
      <c r="M899" s="120"/>
      <c r="N899" s="35" t="s">
        <v>448</v>
      </c>
      <c r="O899" s="203"/>
      <c r="P899" s="216">
        <v>0</v>
      </c>
      <c r="Q899" s="443">
        <v>0</v>
      </c>
      <c r="R899" s="47"/>
      <c r="S899" s="36">
        <v>0</v>
      </c>
      <c r="T899" s="35"/>
      <c r="U899" s="34"/>
      <c r="V899" s="82" t="s">
        <v>1969</v>
      </c>
      <c r="W899" s="55" t="s">
        <v>2689</v>
      </c>
      <c r="X899" s="55" t="s">
        <v>1898</v>
      </c>
      <c r="Y899" s="157" t="s">
        <v>448</v>
      </c>
      <c r="Z899" s="57">
        <v>521.93744148960695</v>
      </c>
      <c r="AA899" s="55" t="s">
        <v>8832</v>
      </c>
      <c r="AB899" s="55">
        <v>89</v>
      </c>
      <c r="AC899" s="55" t="s">
        <v>2016</v>
      </c>
      <c r="AD899" s="89" t="s">
        <v>2612</v>
      </c>
      <c r="AE899" s="243">
        <v>16915</v>
      </c>
      <c r="AF899" s="157">
        <v>0</v>
      </c>
      <c r="AG899" s="89" t="s">
        <v>7293</v>
      </c>
      <c r="AH899" s="58" t="s">
        <v>7294</v>
      </c>
      <c r="AI899" s="58" t="s">
        <v>7295</v>
      </c>
      <c r="AJ899" s="59" t="s">
        <v>467</v>
      </c>
      <c r="AK899" s="56">
        <v>25.904166666666665</v>
      </c>
      <c r="AL899" s="56">
        <v>-81.735277777777782</v>
      </c>
      <c r="AM899" s="60">
        <v>-388.99199999995716</v>
      </c>
      <c r="AN899" s="60">
        <v>347.9998804091033</v>
      </c>
      <c r="AO899" s="60">
        <v>521.93744148960695</v>
      </c>
    </row>
    <row r="900" spans="1:41" s="290" customFormat="1" x14ac:dyDescent="0.2">
      <c r="A900" s="45" t="s">
        <v>37</v>
      </c>
      <c r="B900" s="42" t="s">
        <v>98</v>
      </c>
      <c r="C900" s="46"/>
      <c r="D900" s="35" t="s">
        <v>429</v>
      </c>
      <c r="E900" s="34">
        <v>43539</v>
      </c>
      <c r="F900" s="347" t="s">
        <v>432</v>
      </c>
      <c r="G900" s="347" t="s">
        <v>2694</v>
      </c>
      <c r="H900" s="344">
        <v>25.903099999999998</v>
      </c>
      <c r="I900" s="344">
        <v>-81.734233333333336</v>
      </c>
      <c r="J900" s="56" t="s">
        <v>8829</v>
      </c>
      <c r="K900" s="56" t="s">
        <v>8833</v>
      </c>
      <c r="L900" s="49" t="s">
        <v>2695</v>
      </c>
      <c r="M900" s="117" t="s">
        <v>2834</v>
      </c>
      <c r="N900" s="35" t="s">
        <v>387</v>
      </c>
      <c r="O900" s="203" t="s">
        <v>1969</v>
      </c>
      <c r="P900" s="216" t="s">
        <v>1969</v>
      </c>
      <c r="Q900" s="443">
        <v>0</v>
      </c>
      <c r="R900" s="47"/>
      <c r="S900" s="36">
        <v>0</v>
      </c>
      <c r="T900" s="35"/>
      <c r="U900" s="34"/>
      <c r="V900" s="82">
        <v>0</v>
      </c>
      <c r="W900" s="55" t="s">
        <v>2689</v>
      </c>
      <c r="X900" s="55" t="s">
        <v>1898</v>
      </c>
      <c r="Y900" s="157" t="s">
        <v>387</v>
      </c>
      <c r="Z900" s="57">
        <v>518.30903725407586</v>
      </c>
      <c r="AA900" s="55" t="s">
        <v>8834</v>
      </c>
      <c r="AB900" s="55">
        <v>89</v>
      </c>
      <c r="AC900" s="55" t="s">
        <v>2016</v>
      </c>
      <c r="AD900" s="89" t="s">
        <v>2612</v>
      </c>
      <c r="AE900" s="243">
        <v>16915</v>
      </c>
      <c r="AF900" s="157">
        <v>0</v>
      </c>
      <c r="AG900" s="89" t="s">
        <v>7293</v>
      </c>
      <c r="AH900" s="58" t="s">
        <v>7294</v>
      </c>
      <c r="AI900" s="58" t="s">
        <v>7295</v>
      </c>
      <c r="AJ900" s="59" t="s">
        <v>467</v>
      </c>
      <c r="AK900" s="56">
        <v>25.904166666666665</v>
      </c>
      <c r="AL900" s="56">
        <v>-81.735277777777782</v>
      </c>
      <c r="AM900" s="60">
        <v>-388.99199999995716</v>
      </c>
      <c r="AN900" s="60">
        <v>342.53391370093613</v>
      </c>
      <c r="AO900" s="60">
        <v>518.30903725407586</v>
      </c>
    </row>
    <row r="901" spans="1:41" s="290" customFormat="1" x14ac:dyDescent="0.2">
      <c r="A901" s="45" t="s">
        <v>37</v>
      </c>
      <c r="B901" s="42" t="s">
        <v>98</v>
      </c>
      <c r="C901" s="46"/>
      <c r="D901" s="35" t="s">
        <v>3024</v>
      </c>
      <c r="E901" s="34">
        <v>43899</v>
      </c>
      <c r="F901" s="347" t="s">
        <v>432</v>
      </c>
      <c r="G901" s="347" t="s">
        <v>2694</v>
      </c>
      <c r="H901" s="344">
        <v>25.903099999999998</v>
      </c>
      <c r="I901" s="344">
        <v>-81.734233333333336</v>
      </c>
      <c r="J901" s="56" t="s">
        <v>8829</v>
      </c>
      <c r="K901" s="56" t="s">
        <v>8833</v>
      </c>
      <c r="L901" s="49" t="s">
        <v>3033</v>
      </c>
      <c r="M901" s="117" t="s">
        <v>2834</v>
      </c>
      <c r="N901" s="35" t="s">
        <v>364</v>
      </c>
      <c r="O901" s="203" t="s">
        <v>1969</v>
      </c>
      <c r="P901" s="216"/>
      <c r="Q901" s="443">
        <v>0</v>
      </c>
      <c r="R901" s="47"/>
      <c r="S901" s="36">
        <v>0</v>
      </c>
      <c r="T901" s="35" t="s">
        <v>2011</v>
      </c>
      <c r="U901" s="34"/>
      <c r="V901" s="82">
        <v>0</v>
      </c>
      <c r="W901" s="55" t="s">
        <v>2689</v>
      </c>
      <c r="X901" s="55" t="s">
        <v>1898</v>
      </c>
      <c r="Y901" s="157">
        <v>0</v>
      </c>
      <c r="Z901" s="57">
        <v>518.30903725407586</v>
      </c>
      <c r="AA901" s="55" t="s">
        <v>8835</v>
      </c>
      <c r="AB901" s="55">
        <v>89</v>
      </c>
      <c r="AC901" s="55" t="s">
        <v>2016</v>
      </c>
      <c r="AD901" s="89" t="s">
        <v>2612</v>
      </c>
      <c r="AE901" s="243">
        <v>16915</v>
      </c>
      <c r="AF901" s="157">
        <v>0</v>
      </c>
      <c r="AG901" s="89" t="s">
        <v>7293</v>
      </c>
      <c r="AH901" s="58" t="s">
        <v>7294</v>
      </c>
      <c r="AI901" s="58" t="s">
        <v>7295</v>
      </c>
      <c r="AJ901" s="59" t="s">
        <v>467</v>
      </c>
      <c r="AK901" s="56">
        <v>25.904166666666665</v>
      </c>
      <c r="AL901" s="56">
        <v>-81.735277777777782</v>
      </c>
      <c r="AM901" s="60">
        <v>-388.99199999995716</v>
      </c>
      <c r="AN901" s="60">
        <v>342.53391370093613</v>
      </c>
      <c r="AO901" s="60">
        <v>518.30903725407586</v>
      </c>
    </row>
    <row r="902" spans="1:41" s="290" customFormat="1" x14ac:dyDescent="0.2">
      <c r="A902" s="45" t="s">
        <v>37</v>
      </c>
      <c r="B902" s="42" t="s">
        <v>98</v>
      </c>
      <c r="C902" s="46"/>
      <c r="D902" s="35" t="s">
        <v>3024</v>
      </c>
      <c r="E902" s="34">
        <v>44266</v>
      </c>
      <c r="F902" s="347" t="s">
        <v>432</v>
      </c>
      <c r="G902" s="347" t="s">
        <v>2694</v>
      </c>
      <c r="H902" s="344">
        <v>25.903099999999998</v>
      </c>
      <c r="I902" s="344">
        <v>-81.734233333333336</v>
      </c>
      <c r="J902" s="56" t="s">
        <v>8829</v>
      </c>
      <c r="K902" s="56" t="s">
        <v>8833</v>
      </c>
      <c r="L902" s="49" t="s">
        <v>3303</v>
      </c>
      <c r="M902" s="117" t="s">
        <v>2834</v>
      </c>
      <c r="N902" s="35" t="s">
        <v>448</v>
      </c>
      <c r="O902" s="203"/>
      <c r="P902" s="216"/>
      <c r="Q902" s="443">
        <v>0</v>
      </c>
      <c r="R902" s="47"/>
      <c r="S902" s="36">
        <v>0</v>
      </c>
      <c r="T902" s="35" t="s">
        <v>3310</v>
      </c>
      <c r="U902" s="34"/>
      <c r="V902" s="82" t="s">
        <v>1969</v>
      </c>
      <c r="W902" s="55" t="s">
        <v>2689</v>
      </c>
      <c r="X902" s="55" t="s">
        <v>1898</v>
      </c>
      <c r="Y902" s="157" t="s">
        <v>448</v>
      </c>
      <c r="Z902" s="57">
        <v>518.30903725407586</v>
      </c>
      <c r="AA902" s="55" t="s">
        <v>8836</v>
      </c>
      <c r="AB902" s="55">
        <v>89</v>
      </c>
      <c r="AC902" s="55" t="s">
        <v>2016</v>
      </c>
      <c r="AD902" s="89" t="s">
        <v>2612</v>
      </c>
      <c r="AE902" s="243">
        <v>16915</v>
      </c>
      <c r="AF902" s="157">
        <v>0</v>
      </c>
      <c r="AG902" s="89" t="s">
        <v>7293</v>
      </c>
      <c r="AH902" s="58" t="s">
        <v>7294</v>
      </c>
      <c r="AI902" s="58" t="s">
        <v>7295</v>
      </c>
      <c r="AJ902" s="59" t="s">
        <v>467</v>
      </c>
      <c r="AK902" s="56">
        <v>25.904166666666665</v>
      </c>
      <c r="AL902" s="56">
        <v>-81.735277777777782</v>
      </c>
      <c r="AM902" s="60">
        <v>-388.99199999995716</v>
      </c>
      <c r="AN902" s="60">
        <v>342.53391370093613</v>
      </c>
      <c r="AO902" s="60">
        <v>518.30903725407586</v>
      </c>
    </row>
    <row r="903" spans="1:41" s="290" customFormat="1" x14ac:dyDescent="0.2">
      <c r="A903" s="45" t="s">
        <v>37</v>
      </c>
      <c r="B903" s="42" t="s">
        <v>98</v>
      </c>
      <c r="C903" s="46"/>
      <c r="D903" s="35" t="s">
        <v>2857</v>
      </c>
      <c r="E903" s="34">
        <v>44609</v>
      </c>
      <c r="F903" s="347" t="s">
        <v>432</v>
      </c>
      <c r="G903" s="347" t="s">
        <v>2694</v>
      </c>
      <c r="H903" s="344">
        <v>25.903099999999998</v>
      </c>
      <c r="I903" s="344">
        <v>-81.734233333333336</v>
      </c>
      <c r="J903" s="56" t="s">
        <v>8829</v>
      </c>
      <c r="K903" s="56" t="s">
        <v>8833</v>
      </c>
      <c r="L903" s="49" t="s">
        <v>3303</v>
      </c>
      <c r="M903" s="117" t="s">
        <v>2834</v>
      </c>
      <c r="N903" s="35" t="s">
        <v>448</v>
      </c>
      <c r="O903" s="240" t="s">
        <v>4166</v>
      </c>
      <c r="P903" s="216">
        <v>0</v>
      </c>
      <c r="Q903" s="443">
        <v>0</v>
      </c>
      <c r="R903" s="47"/>
      <c r="S903" s="36">
        <v>0</v>
      </c>
      <c r="T903" s="35"/>
      <c r="U903" s="34"/>
      <c r="V903" s="82" t="s">
        <v>1969</v>
      </c>
      <c r="W903" s="55" t="s">
        <v>2689</v>
      </c>
      <c r="X903" s="55" t="s">
        <v>1898</v>
      </c>
      <c r="Y903" s="157" t="s">
        <v>448</v>
      </c>
      <c r="Z903" s="57">
        <v>518.30903725407586</v>
      </c>
      <c r="AA903" s="55" t="s">
        <v>8836</v>
      </c>
      <c r="AB903" s="55">
        <v>89</v>
      </c>
      <c r="AC903" s="55" t="s">
        <v>2016</v>
      </c>
      <c r="AD903" s="89" t="s">
        <v>2612</v>
      </c>
      <c r="AE903" s="243">
        <v>16915</v>
      </c>
      <c r="AF903" s="157">
        <v>0</v>
      </c>
      <c r="AG903" s="89" t="s">
        <v>7293</v>
      </c>
      <c r="AH903" s="58" t="s">
        <v>7294</v>
      </c>
      <c r="AI903" s="58" t="s">
        <v>7295</v>
      </c>
      <c r="AJ903" s="59" t="s">
        <v>467</v>
      </c>
      <c r="AK903" s="56">
        <v>25.904166666666665</v>
      </c>
      <c r="AL903" s="56">
        <v>-81.735277777777782</v>
      </c>
      <c r="AM903" s="60">
        <v>-388.99199999995716</v>
      </c>
      <c r="AN903" s="60">
        <v>342.53391370093613</v>
      </c>
      <c r="AO903" s="60">
        <v>518.30903725407586</v>
      </c>
    </row>
    <row r="904" spans="1:41" s="290" customFormat="1" x14ac:dyDescent="0.2">
      <c r="A904" s="45" t="s">
        <v>37</v>
      </c>
      <c r="B904" s="42" t="s">
        <v>98</v>
      </c>
      <c r="C904" s="46"/>
      <c r="D904" s="35" t="s">
        <v>5027</v>
      </c>
      <c r="E904" s="34">
        <v>44978</v>
      </c>
      <c r="F904" s="347" t="s">
        <v>5031</v>
      </c>
      <c r="G904" s="347" t="s">
        <v>5032</v>
      </c>
      <c r="H904" s="344">
        <v>25.903766666666666</v>
      </c>
      <c r="I904" s="344">
        <v>-81.734700000000004</v>
      </c>
      <c r="J904" s="56" t="s">
        <v>7290</v>
      </c>
      <c r="K904" s="56" t="s">
        <v>7291</v>
      </c>
      <c r="L904" s="49" t="s">
        <v>5034</v>
      </c>
      <c r="M904" s="117" t="s">
        <v>2834</v>
      </c>
      <c r="N904" s="35" t="s">
        <v>387</v>
      </c>
      <c r="O904" s="240" t="s">
        <v>5033</v>
      </c>
      <c r="P904" s="216">
        <v>0</v>
      </c>
      <c r="Q904" s="443">
        <v>0</v>
      </c>
      <c r="R904" s="47"/>
      <c r="S904" s="36">
        <v>0</v>
      </c>
      <c r="T904" s="35" t="s">
        <v>2011</v>
      </c>
      <c r="U904" s="34"/>
      <c r="V904" s="82">
        <v>0</v>
      </c>
      <c r="W904" s="55" t="s">
        <v>2689</v>
      </c>
      <c r="X904" s="55" t="s">
        <v>1898</v>
      </c>
      <c r="Y904" s="157" t="s">
        <v>387</v>
      </c>
      <c r="Z904" s="57">
        <v>239.13156450849948</v>
      </c>
      <c r="AA904" s="55" t="s">
        <v>8837</v>
      </c>
      <c r="AB904" s="55">
        <v>89</v>
      </c>
      <c r="AC904" s="55" t="s">
        <v>2016</v>
      </c>
      <c r="AD904" s="89" t="s">
        <v>2612</v>
      </c>
      <c r="AE904" s="243">
        <v>16915</v>
      </c>
      <c r="AF904" s="157">
        <v>0</v>
      </c>
      <c r="AG904" s="89" t="s">
        <v>7293</v>
      </c>
      <c r="AH904" s="58" t="s">
        <v>7294</v>
      </c>
      <c r="AI904" s="58" t="s">
        <v>7295</v>
      </c>
      <c r="AJ904" s="59" t="s">
        <v>467</v>
      </c>
      <c r="AK904" s="56">
        <v>25.904166666666665</v>
      </c>
      <c r="AL904" s="56">
        <v>-81.735277777777782</v>
      </c>
      <c r="AM904" s="60">
        <v>-145.87199999966003</v>
      </c>
      <c r="AN904" s="60">
        <v>189.48684587691525</v>
      </c>
      <c r="AO904" s="60">
        <v>239.13156450849948</v>
      </c>
    </row>
    <row r="905" spans="1:41" s="290" customFormat="1" x14ac:dyDescent="0.2">
      <c r="A905" s="45" t="s">
        <v>37</v>
      </c>
      <c r="B905" s="42" t="s">
        <v>98</v>
      </c>
      <c r="C905" s="46"/>
      <c r="D905" s="35" t="s">
        <v>424</v>
      </c>
      <c r="E905" s="34">
        <v>45383</v>
      </c>
      <c r="F905" s="347" t="s">
        <v>5031</v>
      </c>
      <c r="G905" s="347" t="s">
        <v>5032</v>
      </c>
      <c r="H905" s="344">
        <v>25.903766666666666</v>
      </c>
      <c r="I905" s="344">
        <v>-81.734700000000004</v>
      </c>
      <c r="J905" s="56" t="s">
        <v>7290</v>
      </c>
      <c r="K905" s="56" t="s">
        <v>7291</v>
      </c>
      <c r="L905" s="49" t="s">
        <v>5850</v>
      </c>
      <c r="M905" s="117" t="s">
        <v>2834</v>
      </c>
      <c r="N905" s="35" t="s">
        <v>448</v>
      </c>
      <c r="O905" s="240" t="s">
        <v>5852</v>
      </c>
      <c r="P905" s="216">
        <v>0</v>
      </c>
      <c r="Q905" s="443">
        <v>0</v>
      </c>
      <c r="R905" s="47"/>
      <c r="S905" s="36">
        <v>0</v>
      </c>
      <c r="T905" s="35" t="s">
        <v>3310</v>
      </c>
      <c r="U905" s="34"/>
      <c r="V905" s="82" t="s">
        <v>1969</v>
      </c>
      <c r="W905" s="55" t="s">
        <v>2689</v>
      </c>
      <c r="X905" s="55" t="s">
        <v>1898</v>
      </c>
      <c r="Y905" s="157" t="s">
        <v>448</v>
      </c>
      <c r="Z905" s="57">
        <v>239.13156450849948</v>
      </c>
      <c r="AA905" s="55" t="s">
        <v>7292</v>
      </c>
      <c r="AB905" s="55">
        <v>89</v>
      </c>
      <c r="AC905" s="55" t="s">
        <v>2016</v>
      </c>
      <c r="AD905" s="89" t="s">
        <v>2612</v>
      </c>
      <c r="AE905" s="243">
        <v>16915</v>
      </c>
      <c r="AF905" s="157">
        <v>0</v>
      </c>
      <c r="AG905" s="89" t="s">
        <v>7293</v>
      </c>
      <c r="AH905" s="58" t="s">
        <v>7294</v>
      </c>
      <c r="AI905" s="58" t="s">
        <v>7295</v>
      </c>
      <c r="AJ905" s="59" t="s">
        <v>467</v>
      </c>
      <c r="AK905" s="56">
        <v>25.904166666666665</v>
      </c>
      <c r="AL905" s="56">
        <v>-81.735277777777782</v>
      </c>
      <c r="AM905" s="60">
        <v>-145.87199999966003</v>
      </c>
      <c r="AN905" s="60">
        <v>189.48684587691525</v>
      </c>
      <c r="AO905" s="60">
        <v>239.13156450849948</v>
      </c>
    </row>
    <row r="906" spans="1:41" s="290" customFormat="1" x14ac:dyDescent="0.2">
      <c r="A906" s="45" t="s">
        <v>37</v>
      </c>
      <c r="B906" s="42" t="s">
        <v>98</v>
      </c>
      <c r="C906" s="46"/>
      <c r="D906" s="35" t="s">
        <v>424</v>
      </c>
      <c r="E906" s="34">
        <v>45695</v>
      </c>
      <c r="F906" s="347" t="s">
        <v>5031</v>
      </c>
      <c r="G906" s="347" t="s">
        <v>5032</v>
      </c>
      <c r="H906" s="344">
        <v>25.903766666666666</v>
      </c>
      <c r="I906" s="344">
        <v>-81.734700000000004</v>
      </c>
      <c r="J906" s="56" t="s">
        <v>7290</v>
      </c>
      <c r="K906" s="56" t="s">
        <v>7291</v>
      </c>
      <c r="L906" s="49" t="s">
        <v>6052</v>
      </c>
      <c r="M906" s="117" t="s">
        <v>2834</v>
      </c>
      <c r="N906" s="35" t="s">
        <v>448</v>
      </c>
      <c r="O906" s="240" t="s">
        <v>6055</v>
      </c>
      <c r="P906" s="216">
        <v>0</v>
      </c>
      <c r="Q906" s="443">
        <v>0</v>
      </c>
      <c r="R906" s="47"/>
      <c r="S906" s="36">
        <v>0</v>
      </c>
      <c r="T906" s="35"/>
      <c r="U906" s="34">
        <v>45383</v>
      </c>
      <c r="V906" s="82" t="s">
        <v>1969</v>
      </c>
      <c r="W906" s="55" t="s">
        <v>2689</v>
      </c>
      <c r="X906" s="55" t="s">
        <v>1898</v>
      </c>
      <c r="Y906" s="157" t="s">
        <v>448</v>
      </c>
      <c r="Z906" s="57">
        <v>239.13156450849948</v>
      </c>
      <c r="AA906" s="55" t="s">
        <v>7292</v>
      </c>
      <c r="AB906" s="55">
        <v>89</v>
      </c>
      <c r="AC906" s="55" t="s">
        <v>2016</v>
      </c>
      <c r="AD906" s="89" t="s">
        <v>2612</v>
      </c>
      <c r="AE906" s="243">
        <v>16915</v>
      </c>
      <c r="AF906" s="157">
        <v>0</v>
      </c>
      <c r="AG906" s="89" t="s">
        <v>7293</v>
      </c>
      <c r="AH906" s="58" t="s">
        <v>7294</v>
      </c>
      <c r="AI906" s="58" t="s">
        <v>7295</v>
      </c>
      <c r="AJ906" s="59" t="s">
        <v>467</v>
      </c>
      <c r="AK906" s="56">
        <v>25.904166666666665</v>
      </c>
      <c r="AL906" s="56">
        <v>-81.735277777777782</v>
      </c>
      <c r="AM906" s="60">
        <v>-145.87199999966003</v>
      </c>
      <c r="AN906" s="60">
        <v>189.48684587691525</v>
      </c>
      <c r="AO906" s="60">
        <v>239.13156450849948</v>
      </c>
    </row>
    <row r="907" spans="1:41" s="290" customFormat="1" x14ac:dyDescent="0.2">
      <c r="A907" s="45" t="s">
        <v>37</v>
      </c>
      <c r="B907" s="42" t="s">
        <v>98</v>
      </c>
      <c r="C907" s="46" t="s">
        <v>473</v>
      </c>
      <c r="D907" s="35" t="s">
        <v>8443</v>
      </c>
      <c r="E907" s="34">
        <v>46113</v>
      </c>
      <c r="F907" s="347" t="s">
        <v>5031</v>
      </c>
      <c r="G907" s="347" t="s">
        <v>5032</v>
      </c>
      <c r="H907" s="344">
        <v>25.903766666666666</v>
      </c>
      <c r="I907" s="344">
        <v>-81.734700000000004</v>
      </c>
      <c r="J907" s="56" t="s">
        <v>7290</v>
      </c>
      <c r="K907" s="56" t="s">
        <v>7291</v>
      </c>
      <c r="L907" s="49" t="s">
        <v>6052</v>
      </c>
      <c r="M907" s="117" t="s">
        <v>2834</v>
      </c>
      <c r="N907" s="35" t="s">
        <v>448</v>
      </c>
      <c r="O907" s="240" t="s">
        <v>8446</v>
      </c>
      <c r="P907" s="216" t="s">
        <v>6005</v>
      </c>
      <c r="Q907" s="443">
        <v>0</v>
      </c>
      <c r="R907" s="47"/>
      <c r="S907" s="36">
        <v>0</v>
      </c>
      <c r="T907" s="35"/>
      <c r="U907" s="34">
        <v>45383</v>
      </c>
      <c r="V907" s="82" t="s">
        <v>1969</v>
      </c>
      <c r="W907" s="55" t="s">
        <v>2689</v>
      </c>
      <c r="X907" s="55" t="s">
        <v>1898</v>
      </c>
      <c r="Y907" s="157" t="s">
        <v>448</v>
      </c>
      <c r="Z907" s="57">
        <v>239.13156450849948</v>
      </c>
      <c r="AA907" s="55" t="s">
        <v>7292</v>
      </c>
      <c r="AB907" s="55">
        <v>89</v>
      </c>
      <c r="AC907" s="55" t="s">
        <v>2016</v>
      </c>
      <c r="AD907" s="89" t="s">
        <v>2612</v>
      </c>
      <c r="AE907" s="243">
        <v>16915</v>
      </c>
      <c r="AF907" s="157">
        <v>0</v>
      </c>
      <c r="AG907" s="89" t="s">
        <v>7293</v>
      </c>
      <c r="AH907" s="58" t="s">
        <v>7294</v>
      </c>
      <c r="AI907" s="58" t="s">
        <v>7295</v>
      </c>
      <c r="AJ907" s="59" t="s">
        <v>467</v>
      </c>
      <c r="AK907" s="56">
        <v>25.904166666666665</v>
      </c>
      <c r="AL907" s="56">
        <v>-81.735277777777782</v>
      </c>
      <c r="AM907" s="60">
        <v>-145.87199999966003</v>
      </c>
      <c r="AN907" s="60">
        <v>189.48684587691525</v>
      </c>
      <c r="AO907" s="60">
        <v>239.13156450849948</v>
      </c>
    </row>
    <row r="908" spans="1:41" s="290" customFormat="1" x14ac:dyDescent="0.2">
      <c r="A908" s="45" t="s">
        <v>435</v>
      </c>
      <c r="B908" s="42" t="s">
        <v>100</v>
      </c>
      <c r="C908" s="46"/>
      <c r="D908" s="35" t="s">
        <v>429</v>
      </c>
      <c r="E908" s="34">
        <v>42159</v>
      </c>
      <c r="F908" s="347" t="s">
        <v>436</v>
      </c>
      <c r="G908" s="347" t="s">
        <v>437</v>
      </c>
      <c r="H908" s="344">
        <v>25.906483333333334</v>
      </c>
      <c r="I908" s="344">
        <v>-81.731099999999998</v>
      </c>
      <c r="J908" s="56" t="s">
        <v>8002</v>
      </c>
      <c r="K908" s="56" t="s">
        <v>6508</v>
      </c>
      <c r="L908" s="49" t="s">
        <v>1746</v>
      </c>
      <c r="M908" s="117"/>
      <c r="N908" s="35" t="s">
        <v>364</v>
      </c>
      <c r="O908" s="203" t="s">
        <v>1969</v>
      </c>
      <c r="P908" s="216" t="s">
        <v>1969</v>
      </c>
      <c r="Q908" s="443">
        <v>0</v>
      </c>
      <c r="R908" s="47"/>
      <c r="S908" s="36">
        <v>0</v>
      </c>
      <c r="T908" s="35"/>
      <c r="U908" s="34"/>
      <c r="V908" s="82">
        <v>0</v>
      </c>
      <c r="W908" s="55" t="s">
        <v>2689</v>
      </c>
      <c r="X908" s="55" t="s">
        <v>1898</v>
      </c>
      <c r="Y908" s="157">
        <v>0</v>
      </c>
      <c r="Z908" s="57" t="s">
        <v>1746</v>
      </c>
      <c r="AA908" s="55" t="s">
        <v>6987</v>
      </c>
      <c r="AB908" s="55">
        <v>90</v>
      </c>
      <c r="AC908" s="55" t="s">
        <v>2016</v>
      </c>
      <c r="AD908" s="89" t="s">
        <v>2612</v>
      </c>
      <c r="AE908" s="243">
        <v>16920</v>
      </c>
      <c r="AF908" s="157">
        <v>0</v>
      </c>
      <c r="AG908" s="89" t="s">
        <v>7298</v>
      </c>
      <c r="AH908" s="58" t="s">
        <v>2982</v>
      </c>
      <c r="AI908" s="58" t="s">
        <v>1066</v>
      </c>
      <c r="AJ908" s="59" t="s">
        <v>469</v>
      </c>
      <c r="AK908" s="56">
        <v>25.906388888888888</v>
      </c>
      <c r="AL908" s="56">
        <v>-81.731111111111105</v>
      </c>
      <c r="AM908" s="60">
        <v>34.442000000711488</v>
      </c>
      <c r="AN908" s="60">
        <v>3.643977803891274</v>
      </c>
      <c r="AO908" s="60">
        <v>34.63423073036649</v>
      </c>
    </row>
    <row r="909" spans="1:41" s="290" customFormat="1" x14ac:dyDescent="0.2">
      <c r="A909" s="45" t="s">
        <v>435</v>
      </c>
      <c r="B909" s="42" t="s">
        <v>100</v>
      </c>
      <c r="C909" s="46"/>
      <c r="D909" s="35" t="s">
        <v>429</v>
      </c>
      <c r="E909" s="34">
        <v>43149</v>
      </c>
      <c r="F909" s="347" t="s">
        <v>436</v>
      </c>
      <c r="G909" s="347" t="s">
        <v>1062</v>
      </c>
      <c r="H909" s="344">
        <v>25.906483333333334</v>
      </c>
      <c r="I909" s="344">
        <v>-81.731083333333331</v>
      </c>
      <c r="J909" s="56" t="s">
        <v>8002</v>
      </c>
      <c r="K909" s="56" t="s">
        <v>7152</v>
      </c>
      <c r="L909" s="49" t="s">
        <v>2109</v>
      </c>
      <c r="M909" s="120"/>
      <c r="N909" s="35" t="s">
        <v>427</v>
      </c>
      <c r="O909" s="203" t="s">
        <v>1969</v>
      </c>
      <c r="P909" s="216" t="s">
        <v>1969</v>
      </c>
      <c r="Q909" s="443">
        <v>0</v>
      </c>
      <c r="R909" s="47"/>
      <c r="S909" s="36">
        <v>0</v>
      </c>
      <c r="T909" s="35"/>
      <c r="U909" s="34"/>
      <c r="V909" s="82" t="s">
        <v>1969</v>
      </c>
      <c r="W909" s="55" t="s">
        <v>2689</v>
      </c>
      <c r="X909" s="55" t="s">
        <v>1898</v>
      </c>
      <c r="Y909" s="157" t="s">
        <v>427</v>
      </c>
      <c r="Z909" s="57" t="s">
        <v>1746</v>
      </c>
      <c r="AA909" s="55" t="s">
        <v>7125</v>
      </c>
      <c r="AB909" s="55">
        <v>90</v>
      </c>
      <c r="AC909" s="55" t="s">
        <v>2016</v>
      </c>
      <c r="AD909" s="89" t="s">
        <v>2612</v>
      </c>
      <c r="AE909" s="243">
        <v>16920</v>
      </c>
      <c r="AF909" s="157">
        <v>0</v>
      </c>
      <c r="AG909" s="89" t="s">
        <v>7298</v>
      </c>
      <c r="AH909" s="58" t="s">
        <v>2982</v>
      </c>
      <c r="AI909" s="58" t="s">
        <v>1066</v>
      </c>
      <c r="AJ909" s="59" t="s">
        <v>469</v>
      </c>
      <c r="AK909" s="56">
        <v>25.906388888888888</v>
      </c>
      <c r="AL909" s="56">
        <v>-81.731111111111105</v>
      </c>
      <c r="AM909" s="60">
        <v>34.442000000711488</v>
      </c>
      <c r="AN909" s="60">
        <v>9.1099445120584672</v>
      </c>
      <c r="AO909" s="60">
        <v>35.626429137113846</v>
      </c>
    </row>
    <row r="910" spans="1:41" s="290" customFormat="1" x14ac:dyDescent="0.2">
      <c r="A910" s="45" t="s">
        <v>435</v>
      </c>
      <c r="B910" s="42" t="s">
        <v>100</v>
      </c>
      <c r="C910" s="46"/>
      <c r="D910" s="35" t="s">
        <v>429</v>
      </c>
      <c r="E910" s="34">
        <v>43149</v>
      </c>
      <c r="F910" s="347" t="s">
        <v>436</v>
      </c>
      <c r="G910" s="347" t="s">
        <v>437</v>
      </c>
      <c r="H910" s="344">
        <v>25.906483333333334</v>
      </c>
      <c r="I910" s="344">
        <v>-81.731099999999998</v>
      </c>
      <c r="J910" s="56" t="s">
        <v>8002</v>
      </c>
      <c r="K910" s="56" t="s">
        <v>6508</v>
      </c>
      <c r="L910" s="49"/>
      <c r="M910" s="117"/>
      <c r="N910" s="35" t="s">
        <v>364</v>
      </c>
      <c r="O910" s="203" t="s">
        <v>1969</v>
      </c>
      <c r="P910" s="216" t="s">
        <v>1969</v>
      </c>
      <c r="Q910" s="443">
        <v>0</v>
      </c>
      <c r="R910" s="47"/>
      <c r="S910" s="36">
        <v>0</v>
      </c>
      <c r="T910" s="35"/>
      <c r="U910" s="34"/>
      <c r="V910" s="82">
        <v>0</v>
      </c>
      <c r="W910" s="55" t="s">
        <v>2689</v>
      </c>
      <c r="X910" s="55" t="s">
        <v>1898</v>
      </c>
      <c r="Y910" s="157">
        <v>0</v>
      </c>
      <c r="Z910" s="57" t="s">
        <v>1746</v>
      </c>
      <c r="AA910" s="55" t="s">
        <v>6987</v>
      </c>
      <c r="AB910" s="55">
        <v>90</v>
      </c>
      <c r="AC910" s="55" t="s">
        <v>2016</v>
      </c>
      <c r="AD910" s="89" t="s">
        <v>2612</v>
      </c>
      <c r="AE910" s="243">
        <v>16920</v>
      </c>
      <c r="AF910" s="157">
        <v>0</v>
      </c>
      <c r="AG910" s="89" t="s">
        <v>7298</v>
      </c>
      <c r="AH910" s="58" t="s">
        <v>2982</v>
      </c>
      <c r="AI910" s="58" t="s">
        <v>1066</v>
      </c>
      <c r="AJ910" s="59" t="s">
        <v>469</v>
      </c>
      <c r="AK910" s="56">
        <v>25.906388888888888</v>
      </c>
      <c r="AL910" s="56">
        <v>-81.731111111111105</v>
      </c>
      <c r="AM910" s="60">
        <v>34.442000000711488</v>
      </c>
      <c r="AN910" s="60">
        <v>3.643977803891274</v>
      </c>
      <c r="AO910" s="60">
        <v>34.63423073036649</v>
      </c>
    </row>
    <row r="911" spans="1:41" s="290" customFormat="1" x14ac:dyDescent="0.2">
      <c r="A911" s="63" t="s">
        <v>435</v>
      </c>
      <c r="B911" s="42" t="s">
        <v>100</v>
      </c>
      <c r="C911" s="64"/>
      <c r="D911" s="66" t="s">
        <v>2384</v>
      </c>
      <c r="E911" s="65">
        <v>43404</v>
      </c>
      <c r="F911" s="353" t="s">
        <v>436</v>
      </c>
      <c r="G911" s="353" t="s">
        <v>1062</v>
      </c>
      <c r="H911" s="344">
        <v>25.906483333333334</v>
      </c>
      <c r="I911" s="344">
        <v>-81.731083333333331</v>
      </c>
      <c r="J911" s="56" t="s">
        <v>8002</v>
      </c>
      <c r="K911" s="56" t="s">
        <v>7152</v>
      </c>
      <c r="L911" s="70" t="s">
        <v>3121</v>
      </c>
      <c r="M911" s="120"/>
      <c r="N911" s="66" t="s">
        <v>364</v>
      </c>
      <c r="O911" s="211" t="s">
        <v>1969</v>
      </c>
      <c r="P911" s="216">
        <v>0</v>
      </c>
      <c r="Q911" s="443">
        <v>0</v>
      </c>
      <c r="R911" s="67"/>
      <c r="S911" s="68"/>
      <c r="T911" s="66"/>
      <c r="U911" s="34"/>
      <c r="V911" s="82">
        <v>0</v>
      </c>
      <c r="W911" s="55" t="s">
        <v>2689</v>
      </c>
      <c r="X911" s="55" t="s">
        <v>1898</v>
      </c>
      <c r="Y911" s="157">
        <v>0</v>
      </c>
      <c r="Z911" s="57" t="s">
        <v>1746</v>
      </c>
      <c r="AA911" s="55" t="s">
        <v>6987</v>
      </c>
      <c r="AB911" s="55">
        <v>90</v>
      </c>
      <c r="AC911" s="55" t="s">
        <v>2016</v>
      </c>
      <c r="AD911" s="89" t="s">
        <v>2612</v>
      </c>
      <c r="AE911" s="243">
        <v>16920</v>
      </c>
      <c r="AF911" s="157">
        <v>0</v>
      </c>
      <c r="AG911" s="89" t="s">
        <v>7298</v>
      </c>
      <c r="AH911" s="58" t="s">
        <v>2982</v>
      </c>
      <c r="AI911" s="58" t="s">
        <v>1066</v>
      </c>
      <c r="AJ911" s="59" t="s">
        <v>469</v>
      </c>
      <c r="AK911" s="56">
        <v>25.906388888888888</v>
      </c>
      <c r="AL911" s="56">
        <v>-81.731111111111105</v>
      </c>
      <c r="AM911" s="60">
        <v>34.442000000711488</v>
      </c>
      <c r="AN911" s="60">
        <v>9.1099445120584672</v>
      </c>
      <c r="AO911" s="60">
        <v>35.626429137113846</v>
      </c>
    </row>
    <row r="912" spans="1:41" s="290" customFormat="1" x14ac:dyDescent="0.2">
      <c r="A912" s="63" t="s">
        <v>435</v>
      </c>
      <c r="B912" s="42" t="s">
        <v>100</v>
      </c>
      <c r="C912" s="64"/>
      <c r="D912" s="35" t="s">
        <v>429</v>
      </c>
      <c r="E912" s="65">
        <v>43536</v>
      </c>
      <c r="F912" s="353" t="s">
        <v>436</v>
      </c>
      <c r="G912" s="347" t="s">
        <v>437</v>
      </c>
      <c r="H912" s="344">
        <v>25.906483333333334</v>
      </c>
      <c r="I912" s="344">
        <v>-81.731099999999998</v>
      </c>
      <c r="J912" s="56" t="s">
        <v>8002</v>
      </c>
      <c r="K912" s="56" t="s">
        <v>6508</v>
      </c>
      <c r="L912" s="49" t="s">
        <v>2696</v>
      </c>
      <c r="M912" s="117" t="s">
        <v>2833</v>
      </c>
      <c r="N912" s="66" t="s">
        <v>364</v>
      </c>
      <c r="O912" s="211" t="s">
        <v>1969</v>
      </c>
      <c r="P912" s="216" t="s">
        <v>1969</v>
      </c>
      <c r="Q912" s="443">
        <v>0</v>
      </c>
      <c r="R912" s="67"/>
      <c r="S912" s="68"/>
      <c r="T912" s="66"/>
      <c r="U912" s="34"/>
      <c r="V912" s="82">
        <v>0</v>
      </c>
      <c r="W912" s="55" t="s">
        <v>2689</v>
      </c>
      <c r="X912" s="55" t="s">
        <v>1898</v>
      </c>
      <c r="Y912" s="157">
        <v>0</v>
      </c>
      <c r="Z912" s="57" t="s">
        <v>1746</v>
      </c>
      <c r="AA912" s="55" t="s">
        <v>6987</v>
      </c>
      <c r="AB912" s="55">
        <v>90</v>
      </c>
      <c r="AC912" s="55" t="s">
        <v>2016</v>
      </c>
      <c r="AD912" s="89" t="s">
        <v>2612</v>
      </c>
      <c r="AE912" s="243">
        <v>16920</v>
      </c>
      <c r="AF912" s="157">
        <v>0</v>
      </c>
      <c r="AG912" s="89" t="s">
        <v>7298</v>
      </c>
      <c r="AH912" s="58" t="s">
        <v>2982</v>
      </c>
      <c r="AI912" s="58" t="s">
        <v>1066</v>
      </c>
      <c r="AJ912" s="59" t="s">
        <v>469</v>
      </c>
      <c r="AK912" s="56">
        <v>25.906388888888888</v>
      </c>
      <c r="AL912" s="56">
        <v>-81.731111111111105</v>
      </c>
      <c r="AM912" s="60">
        <v>34.442000000711488</v>
      </c>
      <c r="AN912" s="60">
        <v>3.643977803891274</v>
      </c>
      <c r="AO912" s="60">
        <v>34.63423073036649</v>
      </c>
    </row>
    <row r="913" spans="1:41" s="290" customFormat="1" x14ac:dyDescent="0.2">
      <c r="A913" s="63" t="s">
        <v>435</v>
      </c>
      <c r="B913" s="42" t="s">
        <v>100</v>
      </c>
      <c r="C913" s="64"/>
      <c r="D913" s="35" t="s">
        <v>3024</v>
      </c>
      <c r="E913" s="65">
        <v>43899</v>
      </c>
      <c r="F913" s="353" t="s">
        <v>436</v>
      </c>
      <c r="G913" s="347" t="s">
        <v>437</v>
      </c>
      <c r="H913" s="344">
        <v>25.906483333333334</v>
      </c>
      <c r="I913" s="344">
        <v>-81.731099999999998</v>
      </c>
      <c r="J913" s="56" t="s">
        <v>8002</v>
      </c>
      <c r="K913" s="56" t="s">
        <v>6508</v>
      </c>
      <c r="L913" s="49" t="s">
        <v>3034</v>
      </c>
      <c r="M913" s="117" t="s">
        <v>2833</v>
      </c>
      <c r="N913" s="66" t="s">
        <v>364</v>
      </c>
      <c r="O913" s="211" t="s">
        <v>1969</v>
      </c>
      <c r="P913" s="216" t="s">
        <v>1969</v>
      </c>
      <c r="Q913" s="443">
        <v>0</v>
      </c>
      <c r="R913" s="67"/>
      <c r="S913" s="68"/>
      <c r="T913" s="66"/>
      <c r="U913" s="34"/>
      <c r="V913" s="82">
        <v>0</v>
      </c>
      <c r="W913" s="55" t="s">
        <v>2689</v>
      </c>
      <c r="X913" s="55" t="s">
        <v>1898</v>
      </c>
      <c r="Y913" s="157">
        <v>0</v>
      </c>
      <c r="Z913" s="57" t="s">
        <v>1746</v>
      </c>
      <c r="AA913" s="55" t="s">
        <v>6987</v>
      </c>
      <c r="AB913" s="55">
        <v>90</v>
      </c>
      <c r="AC913" s="55" t="s">
        <v>2016</v>
      </c>
      <c r="AD913" s="89" t="s">
        <v>2612</v>
      </c>
      <c r="AE913" s="243">
        <v>16920</v>
      </c>
      <c r="AF913" s="157">
        <v>0</v>
      </c>
      <c r="AG913" s="89" t="s">
        <v>7298</v>
      </c>
      <c r="AH913" s="58" t="s">
        <v>2982</v>
      </c>
      <c r="AI913" s="58" t="s">
        <v>1066</v>
      </c>
      <c r="AJ913" s="59" t="s">
        <v>469</v>
      </c>
      <c r="AK913" s="56">
        <v>25.906388888888888</v>
      </c>
      <c r="AL913" s="56">
        <v>-81.731111111111105</v>
      </c>
      <c r="AM913" s="60">
        <v>34.442000000711488</v>
      </c>
      <c r="AN913" s="60">
        <v>3.643977803891274</v>
      </c>
      <c r="AO913" s="60">
        <v>34.63423073036649</v>
      </c>
    </row>
    <row r="914" spans="1:41" s="290" customFormat="1" x14ac:dyDescent="0.2">
      <c r="A914" s="63" t="s">
        <v>435</v>
      </c>
      <c r="B914" s="42" t="s">
        <v>100</v>
      </c>
      <c r="C914" s="64"/>
      <c r="D914" s="35" t="s">
        <v>3024</v>
      </c>
      <c r="E914" s="65">
        <v>44266</v>
      </c>
      <c r="F914" s="347" t="s">
        <v>3607</v>
      </c>
      <c r="G914" s="347" t="s">
        <v>1064</v>
      </c>
      <c r="H914" s="344">
        <v>25.906416666666665</v>
      </c>
      <c r="I914" s="344">
        <v>-81.731133333333332</v>
      </c>
      <c r="J914" s="56" t="s">
        <v>8838</v>
      </c>
      <c r="K914" s="56" t="s">
        <v>6081</v>
      </c>
      <c r="L914" s="49" t="s">
        <v>3034</v>
      </c>
      <c r="M914" s="117" t="s">
        <v>2833</v>
      </c>
      <c r="N914" s="66" t="s">
        <v>364</v>
      </c>
      <c r="O914" s="240" t="s">
        <v>3649</v>
      </c>
      <c r="P914" s="216" t="s">
        <v>1969</v>
      </c>
      <c r="Q914" s="443">
        <v>0</v>
      </c>
      <c r="R914" s="67"/>
      <c r="S914" s="68"/>
      <c r="T914" s="66"/>
      <c r="U914" s="34"/>
      <c r="V914" s="82">
        <v>0</v>
      </c>
      <c r="W914" s="55" t="s">
        <v>2689</v>
      </c>
      <c r="X914" s="55" t="s">
        <v>1898</v>
      </c>
      <c r="Y914" s="157">
        <v>0</v>
      </c>
      <c r="Z914" s="57" t="s">
        <v>1746</v>
      </c>
      <c r="AA914" s="55" t="s">
        <v>6987</v>
      </c>
      <c r="AB914" s="55">
        <v>90</v>
      </c>
      <c r="AC914" s="55" t="s">
        <v>2016</v>
      </c>
      <c r="AD914" s="89" t="s">
        <v>2612</v>
      </c>
      <c r="AE914" s="243">
        <v>16920</v>
      </c>
      <c r="AF914" s="157">
        <v>0</v>
      </c>
      <c r="AG914" s="89" t="s">
        <v>7298</v>
      </c>
      <c r="AH914" s="58" t="s">
        <v>2982</v>
      </c>
      <c r="AI914" s="58" t="s">
        <v>1066</v>
      </c>
      <c r="AJ914" s="59" t="s">
        <v>469</v>
      </c>
      <c r="AK914" s="56">
        <v>25.906388888888888</v>
      </c>
      <c r="AL914" s="56">
        <v>-81.731111111111105</v>
      </c>
      <c r="AM914" s="60">
        <v>10.129999999904413</v>
      </c>
      <c r="AN914" s="60">
        <v>-7.2879556124431115</v>
      </c>
      <c r="AO914" s="60">
        <v>12.479230625603666</v>
      </c>
    </row>
    <row r="915" spans="1:41" s="290" customFormat="1" x14ac:dyDescent="0.2">
      <c r="A915" s="63" t="s">
        <v>435</v>
      </c>
      <c r="B915" s="42" t="s">
        <v>100</v>
      </c>
      <c r="C915" s="64"/>
      <c r="D915" s="35" t="s">
        <v>2857</v>
      </c>
      <c r="E915" s="65">
        <v>44609</v>
      </c>
      <c r="F915" s="347" t="s">
        <v>3607</v>
      </c>
      <c r="G915" s="347" t="s">
        <v>1064</v>
      </c>
      <c r="H915" s="344">
        <v>25.906416666666665</v>
      </c>
      <c r="I915" s="344">
        <v>-81.731133333333332</v>
      </c>
      <c r="J915" s="56" t="s">
        <v>8838</v>
      </c>
      <c r="K915" s="56" t="s">
        <v>6081</v>
      </c>
      <c r="L915" s="49" t="s">
        <v>4168</v>
      </c>
      <c r="M915" s="117" t="s">
        <v>2833</v>
      </c>
      <c r="N915" s="66" t="s">
        <v>364</v>
      </c>
      <c r="O915" s="240" t="s">
        <v>4167</v>
      </c>
      <c r="P915" s="216">
        <v>0</v>
      </c>
      <c r="Q915" s="443">
        <v>0</v>
      </c>
      <c r="R915" s="67"/>
      <c r="S915" s="68"/>
      <c r="T915" s="66"/>
      <c r="U915" s="34"/>
      <c r="V915" s="82">
        <v>0</v>
      </c>
      <c r="W915" s="55" t="s">
        <v>2689</v>
      </c>
      <c r="X915" s="55" t="s">
        <v>1898</v>
      </c>
      <c r="Y915" s="157">
        <v>0</v>
      </c>
      <c r="Z915" s="57" t="s">
        <v>1746</v>
      </c>
      <c r="AA915" s="55" t="s">
        <v>6987</v>
      </c>
      <c r="AB915" s="55">
        <v>90</v>
      </c>
      <c r="AC915" s="55" t="s">
        <v>2016</v>
      </c>
      <c r="AD915" s="89" t="s">
        <v>2612</v>
      </c>
      <c r="AE915" s="243">
        <v>16920</v>
      </c>
      <c r="AF915" s="157">
        <v>0</v>
      </c>
      <c r="AG915" s="89" t="s">
        <v>7298</v>
      </c>
      <c r="AH915" s="58" t="s">
        <v>2982</v>
      </c>
      <c r="AI915" s="58" t="s">
        <v>1066</v>
      </c>
      <c r="AJ915" s="59" t="s">
        <v>469</v>
      </c>
      <c r="AK915" s="56">
        <v>25.906388888888888</v>
      </c>
      <c r="AL915" s="56">
        <v>-81.731111111111105</v>
      </c>
      <c r="AM915" s="60">
        <v>10.129999999904413</v>
      </c>
      <c r="AN915" s="60">
        <v>-7.2879556124431115</v>
      </c>
      <c r="AO915" s="60">
        <v>12.479230625603666</v>
      </c>
    </row>
    <row r="916" spans="1:41" s="290" customFormat="1" x14ac:dyDescent="0.2">
      <c r="A916" s="63" t="s">
        <v>435</v>
      </c>
      <c r="B916" s="42" t="s">
        <v>100</v>
      </c>
      <c r="C916" s="64"/>
      <c r="D916" s="35" t="s">
        <v>2420</v>
      </c>
      <c r="E916" s="65">
        <v>44880</v>
      </c>
      <c r="F916" s="347" t="s">
        <v>3607</v>
      </c>
      <c r="G916" s="347" t="s">
        <v>1064</v>
      </c>
      <c r="H916" s="344">
        <v>25.906416666666665</v>
      </c>
      <c r="I916" s="344">
        <v>-81.731133333333332</v>
      </c>
      <c r="J916" s="56" t="s">
        <v>8838</v>
      </c>
      <c r="K916" s="56" t="s">
        <v>6081</v>
      </c>
      <c r="L916" s="49" t="s">
        <v>2244</v>
      </c>
      <c r="M916" s="117" t="s">
        <v>2833</v>
      </c>
      <c r="N916" s="35" t="s">
        <v>448</v>
      </c>
      <c r="O916" s="240"/>
      <c r="P916" s="216">
        <v>0</v>
      </c>
      <c r="Q916" s="443">
        <v>0</v>
      </c>
      <c r="R916" s="67"/>
      <c r="S916" s="68"/>
      <c r="T916" s="35" t="s">
        <v>3310</v>
      </c>
      <c r="U916" s="34"/>
      <c r="V916" s="82" t="s">
        <v>1969</v>
      </c>
      <c r="W916" s="55" t="s">
        <v>2689</v>
      </c>
      <c r="X916" s="55" t="s">
        <v>1898</v>
      </c>
      <c r="Y916" s="157" t="s">
        <v>448</v>
      </c>
      <c r="Z916" s="57" t="s">
        <v>1746</v>
      </c>
      <c r="AA916" s="55" t="s">
        <v>6972</v>
      </c>
      <c r="AB916" s="55">
        <v>90</v>
      </c>
      <c r="AC916" s="55" t="s">
        <v>2016</v>
      </c>
      <c r="AD916" s="89" t="s">
        <v>2612</v>
      </c>
      <c r="AE916" s="243">
        <v>16920</v>
      </c>
      <c r="AF916" s="157">
        <v>0</v>
      </c>
      <c r="AG916" s="89" t="s">
        <v>7298</v>
      </c>
      <c r="AH916" s="58" t="s">
        <v>2982</v>
      </c>
      <c r="AI916" s="58" t="s">
        <v>1066</v>
      </c>
      <c r="AJ916" s="59" t="s">
        <v>469</v>
      </c>
      <c r="AK916" s="56">
        <v>25.906388888888888</v>
      </c>
      <c r="AL916" s="56">
        <v>-81.731111111111105</v>
      </c>
      <c r="AM916" s="60">
        <v>10.129999999904413</v>
      </c>
      <c r="AN916" s="60">
        <v>-7.2879556124431115</v>
      </c>
      <c r="AO916" s="60">
        <v>12.479230625603666</v>
      </c>
    </row>
    <row r="917" spans="1:41" s="290" customFormat="1" x14ac:dyDescent="0.2">
      <c r="A917" s="63" t="s">
        <v>435</v>
      </c>
      <c r="B917" s="42" t="s">
        <v>100</v>
      </c>
      <c r="C917" s="64"/>
      <c r="D917" s="35" t="s">
        <v>5027</v>
      </c>
      <c r="E917" s="65">
        <v>44978</v>
      </c>
      <c r="F917" s="355" t="s">
        <v>4849</v>
      </c>
      <c r="G917" s="355" t="s">
        <v>5035</v>
      </c>
      <c r="H917" s="344">
        <v>25.906366666666667</v>
      </c>
      <c r="I917" s="344">
        <v>-81.730999999999995</v>
      </c>
      <c r="J917" s="56" t="s">
        <v>7296</v>
      </c>
      <c r="K917" s="56" t="s">
        <v>7297</v>
      </c>
      <c r="L917" s="49" t="s">
        <v>5036</v>
      </c>
      <c r="M917" s="117" t="s">
        <v>2833</v>
      </c>
      <c r="N917" s="35" t="s">
        <v>387</v>
      </c>
      <c r="O917" s="240" t="s">
        <v>5286</v>
      </c>
      <c r="P917" s="216">
        <v>0</v>
      </c>
      <c r="Q917" s="443">
        <v>0</v>
      </c>
      <c r="R917" s="67"/>
      <c r="S917" s="68"/>
      <c r="T917" s="35" t="s">
        <v>2011</v>
      </c>
      <c r="U917" s="34"/>
      <c r="V917" s="82">
        <v>0</v>
      </c>
      <c r="W917" s="55" t="s">
        <v>2689</v>
      </c>
      <c r="X917" s="55" t="s">
        <v>1898</v>
      </c>
      <c r="Y917" s="157" t="s">
        <v>387</v>
      </c>
      <c r="Z917" s="57" t="s">
        <v>1746</v>
      </c>
      <c r="AA917" s="55" t="s">
        <v>6982</v>
      </c>
      <c r="AB917" s="55">
        <v>90</v>
      </c>
      <c r="AC917" s="55" t="s">
        <v>2016</v>
      </c>
      <c r="AD917" s="89" t="s">
        <v>2612</v>
      </c>
      <c r="AE917" s="243">
        <v>16920</v>
      </c>
      <c r="AF917" s="157">
        <v>0</v>
      </c>
      <c r="AG917" s="89" t="s">
        <v>7298</v>
      </c>
      <c r="AH917" s="58" t="s">
        <v>2982</v>
      </c>
      <c r="AI917" s="58" t="s">
        <v>1066</v>
      </c>
      <c r="AJ917" s="59" t="s">
        <v>469</v>
      </c>
      <c r="AK917" s="56">
        <v>25.906388888888888</v>
      </c>
      <c r="AL917" s="56">
        <v>-81.731111111111105</v>
      </c>
      <c r="AM917" s="60">
        <v>-8.1039999994052891</v>
      </c>
      <c r="AN917" s="60">
        <v>36.439778052894432</v>
      </c>
      <c r="AO917" s="60">
        <v>37.330044743270371</v>
      </c>
    </row>
    <row r="918" spans="1:41" s="290" customFormat="1" ht="25.5" x14ac:dyDescent="0.2">
      <c r="A918" s="63" t="s">
        <v>435</v>
      </c>
      <c r="B918" s="42" t="s">
        <v>100</v>
      </c>
      <c r="C918" s="64"/>
      <c r="D918" s="35" t="s">
        <v>424</v>
      </c>
      <c r="E918" s="65">
        <v>45383</v>
      </c>
      <c r="F918" s="355" t="s">
        <v>4849</v>
      </c>
      <c r="G918" s="355" t="s">
        <v>5035</v>
      </c>
      <c r="H918" s="344">
        <v>25.906366666666667</v>
      </c>
      <c r="I918" s="344">
        <v>-81.730999999999995</v>
      </c>
      <c r="J918" s="56" t="s">
        <v>7296</v>
      </c>
      <c r="K918" s="56" t="s">
        <v>7297</v>
      </c>
      <c r="L918" s="49" t="s">
        <v>5851</v>
      </c>
      <c r="M918" s="117" t="s">
        <v>2833</v>
      </c>
      <c r="N918" s="35" t="s">
        <v>448</v>
      </c>
      <c r="O918" s="240" t="s">
        <v>5852</v>
      </c>
      <c r="P918" s="216">
        <v>0</v>
      </c>
      <c r="Q918" s="443">
        <v>0</v>
      </c>
      <c r="R918" s="67"/>
      <c r="S918" s="68"/>
      <c r="T918" s="35" t="s">
        <v>3310</v>
      </c>
      <c r="U918" s="34"/>
      <c r="V918" s="82" t="s">
        <v>1969</v>
      </c>
      <c r="W918" s="55" t="s">
        <v>2689</v>
      </c>
      <c r="X918" s="55" t="s">
        <v>1898</v>
      </c>
      <c r="Y918" s="157" t="s">
        <v>448</v>
      </c>
      <c r="Z918" s="57" t="s">
        <v>1746</v>
      </c>
      <c r="AA918" s="55" t="s">
        <v>6972</v>
      </c>
      <c r="AB918" s="55">
        <v>90</v>
      </c>
      <c r="AC918" s="55" t="s">
        <v>2016</v>
      </c>
      <c r="AD918" s="89" t="s">
        <v>2612</v>
      </c>
      <c r="AE918" s="243">
        <v>16920</v>
      </c>
      <c r="AF918" s="157">
        <v>0</v>
      </c>
      <c r="AG918" s="89" t="s">
        <v>7298</v>
      </c>
      <c r="AH918" s="58" t="s">
        <v>2982</v>
      </c>
      <c r="AI918" s="58" t="s">
        <v>1066</v>
      </c>
      <c r="AJ918" s="59" t="s">
        <v>469</v>
      </c>
      <c r="AK918" s="56">
        <v>25.906388888888888</v>
      </c>
      <c r="AL918" s="56">
        <v>-81.731111111111105</v>
      </c>
      <c r="AM918" s="60">
        <v>-8.1039999994052891</v>
      </c>
      <c r="AN918" s="60">
        <v>36.439778052894432</v>
      </c>
      <c r="AO918" s="60">
        <v>37.330044743270371</v>
      </c>
    </row>
    <row r="919" spans="1:41" s="290" customFormat="1" ht="25.5" x14ac:dyDescent="0.2">
      <c r="A919" s="63" t="s">
        <v>435</v>
      </c>
      <c r="B919" s="42" t="s">
        <v>100</v>
      </c>
      <c r="C919" s="64"/>
      <c r="D919" s="35" t="s">
        <v>424</v>
      </c>
      <c r="E919" s="65">
        <v>45695</v>
      </c>
      <c r="F919" s="355" t="s">
        <v>4849</v>
      </c>
      <c r="G919" s="355" t="s">
        <v>5035</v>
      </c>
      <c r="H919" s="344">
        <v>25.906366666666667</v>
      </c>
      <c r="I919" s="344">
        <v>-81.730999999999995</v>
      </c>
      <c r="J919" s="56" t="s">
        <v>7296</v>
      </c>
      <c r="K919" s="56" t="s">
        <v>7297</v>
      </c>
      <c r="L919" s="49" t="s">
        <v>6053</v>
      </c>
      <c r="M919" s="117" t="s">
        <v>2833</v>
      </c>
      <c r="N919" s="35" t="s">
        <v>448</v>
      </c>
      <c r="O919" s="240" t="s">
        <v>6055</v>
      </c>
      <c r="P919" s="216">
        <v>0</v>
      </c>
      <c r="Q919" s="445">
        <v>0</v>
      </c>
      <c r="R919" s="67"/>
      <c r="S919" s="68"/>
      <c r="T919" s="35"/>
      <c r="U919" s="34">
        <v>45383</v>
      </c>
      <c r="V919" s="82" t="s">
        <v>1969</v>
      </c>
      <c r="W919" s="55" t="s">
        <v>2689</v>
      </c>
      <c r="X919" s="55" t="s">
        <v>1898</v>
      </c>
      <c r="Y919" s="157" t="s">
        <v>448</v>
      </c>
      <c r="Z919" s="57" t="s">
        <v>1746</v>
      </c>
      <c r="AA919" s="55" t="s">
        <v>6972</v>
      </c>
      <c r="AB919" s="55">
        <v>90</v>
      </c>
      <c r="AC919" s="55" t="s">
        <v>2016</v>
      </c>
      <c r="AD919" s="89" t="s">
        <v>2612</v>
      </c>
      <c r="AE919" s="243">
        <v>16920</v>
      </c>
      <c r="AF919" s="157">
        <v>0</v>
      </c>
      <c r="AG919" s="89" t="s">
        <v>7298</v>
      </c>
      <c r="AH919" s="58" t="s">
        <v>2982</v>
      </c>
      <c r="AI919" s="58" t="s">
        <v>1066</v>
      </c>
      <c r="AJ919" s="59" t="s">
        <v>469</v>
      </c>
      <c r="AK919" s="56">
        <v>25.906388888888888</v>
      </c>
      <c r="AL919" s="56">
        <v>-81.731111111111105</v>
      </c>
      <c r="AM919" s="60">
        <v>-8.1039999994052891</v>
      </c>
      <c r="AN919" s="60">
        <v>36.439778052894432</v>
      </c>
      <c r="AO919" s="60">
        <v>37.330044743270371</v>
      </c>
    </row>
    <row r="920" spans="1:41" s="290" customFormat="1" ht="25.5" x14ac:dyDescent="0.2">
      <c r="A920" s="63" t="s">
        <v>435</v>
      </c>
      <c r="B920" s="42" t="s">
        <v>100</v>
      </c>
      <c r="C920" s="64" t="s">
        <v>473</v>
      </c>
      <c r="D920" s="35" t="s">
        <v>8443</v>
      </c>
      <c r="E920" s="65">
        <v>46113</v>
      </c>
      <c r="F920" s="355" t="s">
        <v>4849</v>
      </c>
      <c r="G920" s="355" t="s">
        <v>5035</v>
      </c>
      <c r="H920" s="344">
        <v>25.906366666666667</v>
      </c>
      <c r="I920" s="344">
        <v>-81.730999999999995</v>
      </c>
      <c r="J920" s="56" t="s">
        <v>7296</v>
      </c>
      <c r="K920" s="56" t="s">
        <v>7297</v>
      </c>
      <c r="L920" s="49" t="s">
        <v>6053</v>
      </c>
      <c r="M920" s="117" t="s">
        <v>2833</v>
      </c>
      <c r="N920" s="35" t="s">
        <v>448</v>
      </c>
      <c r="O920" s="240" t="s">
        <v>8465</v>
      </c>
      <c r="P920" s="216" t="s">
        <v>6005</v>
      </c>
      <c r="Q920" s="445">
        <v>0</v>
      </c>
      <c r="R920" s="67"/>
      <c r="S920" s="68"/>
      <c r="T920" s="35"/>
      <c r="U920" s="34">
        <v>45383</v>
      </c>
      <c r="V920" s="82" t="s">
        <v>1969</v>
      </c>
      <c r="W920" s="55" t="s">
        <v>2689</v>
      </c>
      <c r="X920" s="55" t="s">
        <v>1898</v>
      </c>
      <c r="Y920" s="157" t="s">
        <v>448</v>
      </c>
      <c r="Z920" s="57" t="s">
        <v>1746</v>
      </c>
      <c r="AA920" s="55" t="s">
        <v>6972</v>
      </c>
      <c r="AB920" s="55">
        <v>90</v>
      </c>
      <c r="AC920" s="55" t="s">
        <v>2016</v>
      </c>
      <c r="AD920" s="89" t="s">
        <v>2612</v>
      </c>
      <c r="AE920" s="243">
        <v>16920</v>
      </c>
      <c r="AF920" s="157">
        <v>0</v>
      </c>
      <c r="AG920" s="89" t="s">
        <v>7298</v>
      </c>
      <c r="AH920" s="58" t="s">
        <v>2982</v>
      </c>
      <c r="AI920" s="58" t="s">
        <v>1066</v>
      </c>
      <c r="AJ920" s="59" t="s">
        <v>469</v>
      </c>
      <c r="AK920" s="56">
        <v>25.906388888888888</v>
      </c>
      <c r="AL920" s="56">
        <v>-81.731111111111105</v>
      </c>
      <c r="AM920" s="60">
        <v>-8.1039999994052891</v>
      </c>
      <c r="AN920" s="60">
        <v>36.439778052894432</v>
      </c>
      <c r="AO920" s="60">
        <v>37.330044743270371</v>
      </c>
    </row>
    <row r="921" spans="1:41" s="290" customFormat="1" ht="25.5" x14ac:dyDescent="0.2">
      <c r="A921" s="45" t="s">
        <v>38</v>
      </c>
      <c r="B921" s="42" t="s">
        <v>99</v>
      </c>
      <c r="C921" s="46"/>
      <c r="D921" s="35" t="s">
        <v>429</v>
      </c>
      <c r="E921" s="34">
        <v>42159</v>
      </c>
      <c r="F921" s="355" t="s">
        <v>434</v>
      </c>
      <c r="G921" s="355" t="s">
        <v>470</v>
      </c>
      <c r="H921" s="344">
        <v>25.905666666666665</v>
      </c>
      <c r="I921" s="344">
        <v>-81.730533333333327</v>
      </c>
      <c r="J921" s="56" t="s">
        <v>8839</v>
      </c>
      <c r="K921" s="56" t="s">
        <v>8840</v>
      </c>
      <c r="L921" s="49" t="s">
        <v>1763</v>
      </c>
      <c r="M921" s="120"/>
      <c r="N921" s="35" t="s">
        <v>387</v>
      </c>
      <c r="O921" s="203" t="s">
        <v>1969</v>
      </c>
      <c r="P921" s="216" t="s">
        <v>1969</v>
      </c>
      <c r="Q921" s="443">
        <v>0</v>
      </c>
      <c r="R921" s="47"/>
      <c r="S921" s="36">
        <v>0</v>
      </c>
      <c r="T921" s="35"/>
      <c r="U921" s="34"/>
      <c r="V921" s="82">
        <v>0</v>
      </c>
      <c r="W921" s="55" t="s">
        <v>2689</v>
      </c>
      <c r="X921" s="55" t="s">
        <v>1898</v>
      </c>
      <c r="Y921" s="157" t="s">
        <v>387</v>
      </c>
      <c r="Z921" s="57" t="s">
        <v>1746</v>
      </c>
      <c r="AA921" s="55" t="s">
        <v>6982</v>
      </c>
      <c r="AB921" s="55">
        <v>91</v>
      </c>
      <c r="AC921" s="55" t="s">
        <v>2016</v>
      </c>
      <c r="AD921" s="89" t="s">
        <v>2612</v>
      </c>
      <c r="AE921" s="243">
        <v>16925</v>
      </c>
      <c r="AF921" s="157">
        <v>0</v>
      </c>
      <c r="AG921" s="89" t="s">
        <v>7302</v>
      </c>
      <c r="AH921" s="58" t="s">
        <v>7303</v>
      </c>
      <c r="AI921" s="58" t="s">
        <v>3599</v>
      </c>
      <c r="AJ921" s="59" t="s">
        <v>468</v>
      </c>
      <c r="AK921" s="56">
        <v>25.905555555555555</v>
      </c>
      <c r="AL921" s="56">
        <v>-81.730555555555554</v>
      </c>
      <c r="AM921" s="60">
        <v>40.519999999617653</v>
      </c>
      <c r="AN921" s="60">
        <v>7.2879556124431115</v>
      </c>
      <c r="AO921" s="60">
        <v>41.170191850147553</v>
      </c>
    </row>
    <row r="922" spans="1:41" s="290" customFormat="1" x14ac:dyDescent="0.2">
      <c r="A922" s="45" t="s">
        <v>38</v>
      </c>
      <c r="B922" s="42" t="s">
        <v>99</v>
      </c>
      <c r="C922" s="46"/>
      <c r="D922" s="35" t="s">
        <v>429</v>
      </c>
      <c r="E922" s="34">
        <v>43149</v>
      </c>
      <c r="F922" s="355" t="s">
        <v>2107</v>
      </c>
      <c r="G922" s="355" t="s">
        <v>470</v>
      </c>
      <c r="H922" s="344">
        <v>25.905633333333334</v>
      </c>
      <c r="I922" s="344">
        <v>-81.730533333333327</v>
      </c>
      <c r="J922" s="56" t="s">
        <v>8841</v>
      </c>
      <c r="K922" s="56" t="s">
        <v>8840</v>
      </c>
      <c r="L922" s="49" t="s">
        <v>2108</v>
      </c>
      <c r="M922" s="120"/>
      <c r="N922" s="35" t="s">
        <v>364</v>
      </c>
      <c r="O922" s="203" t="s">
        <v>1969</v>
      </c>
      <c r="P922" s="216" t="s">
        <v>1969</v>
      </c>
      <c r="Q922" s="443">
        <v>0</v>
      </c>
      <c r="R922" s="47"/>
      <c r="S922" s="36">
        <v>0</v>
      </c>
      <c r="T922" s="35"/>
      <c r="U922" s="34"/>
      <c r="V922" s="82">
        <v>0</v>
      </c>
      <c r="W922" s="55" t="s">
        <v>2689</v>
      </c>
      <c r="X922" s="55" t="s">
        <v>1898</v>
      </c>
      <c r="Y922" s="157">
        <v>0</v>
      </c>
      <c r="Z922" s="57" t="s">
        <v>1746</v>
      </c>
      <c r="AA922" s="55" t="s">
        <v>6987</v>
      </c>
      <c r="AB922" s="55">
        <v>91</v>
      </c>
      <c r="AC922" s="55" t="s">
        <v>2016</v>
      </c>
      <c r="AD922" s="89" t="s">
        <v>2612</v>
      </c>
      <c r="AE922" s="243">
        <v>16925</v>
      </c>
      <c r="AF922" s="157">
        <v>0</v>
      </c>
      <c r="AG922" s="89" t="s">
        <v>7302</v>
      </c>
      <c r="AH922" s="58" t="s">
        <v>7303</v>
      </c>
      <c r="AI922" s="58" t="s">
        <v>3599</v>
      </c>
      <c r="AJ922" s="59" t="s">
        <v>468</v>
      </c>
      <c r="AK922" s="56">
        <v>25.905555555555555</v>
      </c>
      <c r="AL922" s="56">
        <v>-81.730555555555554</v>
      </c>
      <c r="AM922" s="60">
        <v>28.364000000509719</v>
      </c>
      <c r="AN922" s="60">
        <v>7.2879556124431115</v>
      </c>
      <c r="AO922" s="60">
        <v>29.285334094694164</v>
      </c>
    </row>
    <row r="923" spans="1:41" s="290" customFormat="1" x14ac:dyDescent="0.2">
      <c r="A923" s="45" t="s">
        <v>38</v>
      </c>
      <c r="B923" s="42" t="s">
        <v>99</v>
      </c>
      <c r="C923" s="46"/>
      <c r="D923" s="35" t="s">
        <v>429</v>
      </c>
      <c r="E923" s="34">
        <v>43536</v>
      </c>
      <c r="F923" s="347" t="s">
        <v>2107</v>
      </c>
      <c r="G923" s="347" t="s">
        <v>470</v>
      </c>
      <c r="H923" s="344">
        <v>25.905633333333334</v>
      </c>
      <c r="I923" s="344">
        <v>-81.730533333333327</v>
      </c>
      <c r="J923" s="56" t="s">
        <v>8841</v>
      </c>
      <c r="K923" s="56" t="s">
        <v>8840</v>
      </c>
      <c r="L923" s="49" t="s">
        <v>2108</v>
      </c>
      <c r="M923" s="117" t="s">
        <v>2833</v>
      </c>
      <c r="N923" s="35" t="s">
        <v>364</v>
      </c>
      <c r="O923" s="203" t="s">
        <v>1969</v>
      </c>
      <c r="P923" s="216" t="s">
        <v>1969</v>
      </c>
      <c r="Q923" s="443">
        <v>0</v>
      </c>
      <c r="R923" s="47"/>
      <c r="S923" s="36">
        <v>0</v>
      </c>
      <c r="T923" s="35"/>
      <c r="U923" s="34"/>
      <c r="V923" s="82">
        <v>0</v>
      </c>
      <c r="W923" s="55" t="s">
        <v>2689</v>
      </c>
      <c r="X923" s="55" t="s">
        <v>1898</v>
      </c>
      <c r="Y923" s="157">
        <v>0</v>
      </c>
      <c r="Z923" s="57" t="s">
        <v>1746</v>
      </c>
      <c r="AA923" s="55" t="s">
        <v>6987</v>
      </c>
      <c r="AB923" s="55">
        <v>91</v>
      </c>
      <c r="AC923" s="55" t="s">
        <v>2016</v>
      </c>
      <c r="AD923" s="89" t="s">
        <v>2612</v>
      </c>
      <c r="AE923" s="243">
        <v>16925</v>
      </c>
      <c r="AF923" s="157">
        <v>0</v>
      </c>
      <c r="AG923" s="89" t="s">
        <v>7302</v>
      </c>
      <c r="AH923" s="58" t="s">
        <v>7303</v>
      </c>
      <c r="AI923" s="58" t="s">
        <v>3599</v>
      </c>
      <c r="AJ923" s="59" t="s">
        <v>468</v>
      </c>
      <c r="AK923" s="56">
        <v>25.905555555555555</v>
      </c>
      <c r="AL923" s="56">
        <v>-81.730555555555554</v>
      </c>
      <c r="AM923" s="60">
        <v>28.364000000509719</v>
      </c>
      <c r="AN923" s="60">
        <v>7.2879556124431115</v>
      </c>
      <c r="AO923" s="60">
        <v>29.285334094694164</v>
      </c>
    </row>
    <row r="924" spans="1:41" s="290" customFormat="1" x14ac:dyDescent="0.2">
      <c r="A924" s="45" t="s">
        <v>38</v>
      </c>
      <c r="B924" s="42" t="s">
        <v>99</v>
      </c>
      <c r="C924" s="46"/>
      <c r="D924" s="35" t="s">
        <v>3024</v>
      </c>
      <c r="E924" s="34">
        <v>43899</v>
      </c>
      <c r="F924" s="347" t="s">
        <v>2107</v>
      </c>
      <c r="G924" s="347" t="s">
        <v>470</v>
      </c>
      <c r="H924" s="344">
        <v>25.905633333333334</v>
      </c>
      <c r="I924" s="344">
        <v>-81.730533333333327</v>
      </c>
      <c r="J924" s="56" t="s">
        <v>8841</v>
      </c>
      <c r="K924" s="56" t="s">
        <v>8840</v>
      </c>
      <c r="L924" s="49" t="s">
        <v>3038</v>
      </c>
      <c r="M924" s="117" t="s">
        <v>2833</v>
      </c>
      <c r="N924" s="35" t="s">
        <v>387</v>
      </c>
      <c r="O924" s="207" t="s">
        <v>3259</v>
      </c>
      <c r="P924" s="216" t="s">
        <v>1969</v>
      </c>
      <c r="Q924" s="443">
        <v>0</v>
      </c>
      <c r="R924" s="47"/>
      <c r="S924" s="36">
        <v>0</v>
      </c>
      <c r="T924" s="35" t="s">
        <v>3310</v>
      </c>
      <c r="U924" s="34"/>
      <c r="V924" s="82">
        <v>0</v>
      </c>
      <c r="W924" s="55" t="s">
        <v>2689</v>
      </c>
      <c r="X924" s="55" t="s">
        <v>1898</v>
      </c>
      <c r="Y924" s="157" t="s">
        <v>387</v>
      </c>
      <c r="Z924" s="57" t="s">
        <v>1746</v>
      </c>
      <c r="AA924" s="55" t="s">
        <v>6982</v>
      </c>
      <c r="AB924" s="55">
        <v>91</v>
      </c>
      <c r="AC924" s="55" t="s">
        <v>2016</v>
      </c>
      <c r="AD924" s="89" t="s">
        <v>2612</v>
      </c>
      <c r="AE924" s="243">
        <v>16925</v>
      </c>
      <c r="AF924" s="157">
        <v>0</v>
      </c>
      <c r="AG924" s="89" t="s">
        <v>7302</v>
      </c>
      <c r="AH924" s="58" t="s">
        <v>7303</v>
      </c>
      <c r="AI924" s="58" t="s">
        <v>3599</v>
      </c>
      <c r="AJ924" s="59" t="s">
        <v>468</v>
      </c>
      <c r="AK924" s="56">
        <v>25.905555555555555</v>
      </c>
      <c r="AL924" s="56">
        <v>-81.730555555555554</v>
      </c>
      <c r="AM924" s="60">
        <v>28.364000000509719</v>
      </c>
      <c r="AN924" s="60">
        <v>7.2879556124431115</v>
      </c>
      <c r="AO924" s="60">
        <v>29.285334094694164</v>
      </c>
    </row>
    <row r="925" spans="1:41" s="290" customFormat="1" x14ac:dyDescent="0.2">
      <c r="A925" s="45" t="s">
        <v>38</v>
      </c>
      <c r="B925" s="42" t="s">
        <v>99</v>
      </c>
      <c r="C925" s="46"/>
      <c r="D925" s="35" t="s">
        <v>3024</v>
      </c>
      <c r="E925" s="34">
        <v>44266</v>
      </c>
      <c r="F925" s="347" t="s">
        <v>3608</v>
      </c>
      <c r="G925" s="347" t="s">
        <v>3599</v>
      </c>
      <c r="H925" s="344">
        <v>25.905733333333334</v>
      </c>
      <c r="I925" s="344">
        <v>-81.730549999999994</v>
      </c>
      <c r="J925" s="56" t="s">
        <v>8842</v>
      </c>
      <c r="K925" s="56" t="s">
        <v>8843</v>
      </c>
      <c r="L925" s="49" t="s">
        <v>8290</v>
      </c>
      <c r="M925" s="117" t="s">
        <v>2833</v>
      </c>
      <c r="N925" s="35" t="s">
        <v>1919</v>
      </c>
      <c r="O925" s="207" t="s">
        <v>3648</v>
      </c>
      <c r="P925" s="216">
        <v>0</v>
      </c>
      <c r="Q925" s="443">
        <v>0</v>
      </c>
      <c r="R925" s="47"/>
      <c r="S925" s="36">
        <v>0</v>
      </c>
      <c r="T925" s="35" t="s">
        <v>3310</v>
      </c>
      <c r="U925" s="34"/>
      <c r="V925" s="82" t="s">
        <v>1969</v>
      </c>
      <c r="W925" s="55" t="s">
        <v>2689</v>
      </c>
      <c r="X925" s="55" t="s">
        <v>1898</v>
      </c>
      <c r="Y925" s="157" t="s">
        <v>1919</v>
      </c>
      <c r="Z925" s="57" t="s">
        <v>1746</v>
      </c>
      <c r="AA925" s="55" t="s">
        <v>6966</v>
      </c>
      <c r="AB925" s="55">
        <v>91</v>
      </c>
      <c r="AC925" s="55" t="s">
        <v>2016</v>
      </c>
      <c r="AD925" s="89" t="s">
        <v>2612</v>
      </c>
      <c r="AE925" s="243">
        <v>16925</v>
      </c>
      <c r="AF925" s="157">
        <v>0</v>
      </c>
      <c r="AG925" s="89" t="s">
        <v>7302</v>
      </c>
      <c r="AH925" s="58" t="s">
        <v>7303</v>
      </c>
      <c r="AI925" s="58" t="s">
        <v>3599</v>
      </c>
      <c r="AJ925" s="59" t="s">
        <v>468</v>
      </c>
      <c r="AK925" s="56">
        <v>25.905555555555555</v>
      </c>
      <c r="AL925" s="56">
        <v>-81.730555555555554</v>
      </c>
      <c r="AM925" s="60">
        <v>64.832000000424728</v>
      </c>
      <c r="AN925" s="60">
        <v>1.8219889042759188</v>
      </c>
      <c r="AO925" s="60">
        <v>64.857596838168277</v>
      </c>
    </row>
    <row r="926" spans="1:41" s="290" customFormat="1" x14ac:dyDescent="0.2">
      <c r="A926" s="45" t="s">
        <v>38</v>
      </c>
      <c r="B926" s="42" t="s">
        <v>99</v>
      </c>
      <c r="C926" s="46"/>
      <c r="D926" s="35" t="s">
        <v>2857</v>
      </c>
      <c r="E926" s="34">
        <v>44609</v>
      </c>
      <c r="F926" s="347" t="s">
        <v>3608</v>
      </c>
      <c r="G926" s="347" t="s">
        <v>3599</v>
      </c>
      <c r="H926" s="344">
        <v>25.905733333333334</v>
      </c>
      <c r="I926" s="344">
        <v>-81.730549999999994</v>
      </c>
      <c r="J926" s="56" t="s">
        <v>8842</v>
      </c>
      <c r="K926" s="56" t="s">
        <v>8843</v>
      </c>
      <c r="L926" s="49" t="s">
        <v>8290</v>
      </c>
      <c r="M926" s="117" t="s">
        <v>2833</v>
      </c>
      <c r="N926" s="35" t="s">
        <v>1919</v>
      </c>
      <c r="O926" s="207" t="s">
        <v>4169</v>
      </c>
      <c r="P926" s="216">
        <v>0</v>
      </c>
      <c r="Q926" s="443">
        <v>0</v>
      </c>
      <c r="R926" s="47"/>
      <c r="S926" s="36">
        <v>0</v>
      </c>
      <c r="T926" s="35" t="s">
        <v>3310</v>
      </c>
      <c r="U926" s="34"/>
      <c r="V926" s="82" t="s">
        <v>1969</v>
      </c>
      <c r="W926" s="55" t="s">
        <v>2689</v>
      </c>
      <c r="X926" s="55" t="s">
        <v>1898</v>
      </c>
      <c r="Y926" s="157" t="s">
        <v>1919</v>
      </c>
      <c r="Z926" s="57" t="s">
        <v>1746</v>
      </c>
      <c r="AA926" s="55" t="s">
        <v>6966</v>
      </c>
      <c r="AB926" s="55">
        <v>91</v>
      </c>
      <c r="AC926" s="55" t="s">
        <v>2016</v>
      </c>
      <c r="AD926" s="89" t="s">
        <v>2612</v>
      </c>
      <c r="AE926" s="243">
        <v>16925</v>
      </c>
      <c r="AF926" s="157">
        <v>0</v>
      </c>
      <c r="AG926" s="89" t="s">
        <v>7302</v>
      </c>
      <c r="AH926" s="58" t="s">
        <v>7303</v>
      </c>
      <c r="AI926" s="58" t="s">
        <v>3599</v>
      </c>
      <c r="AJ926" s="59" t="s">
        <v>468</v>
      </c>
      <c r="AK926" s="56">
        <v>25.905555555555555</v>
      </c>
      <c r="AL926" s="56">
        <v>-81.730555555555554</v>
      </c>
      <c r="AM926" s="60">
        <v>64.832000000424728</v>
      </c>
      <c r="AN926" s="60">
        <v>1.8219889042759188</v>
      </c>
      <c r="AO926" s="60">
        <v>64.857596838168277</v>
      </c>
    </row>
    <row r="927" spans="1:41" s="290" customFormat="1" x14ac:dyDescent="0.2">
      <c r="A927" s="45" t="s">
        <v>38</v>
      </c>
      <c r="B927" s="42" t="s">
        <v>99</v>
      </c>
      <c r="C927" s="46"/>
      <c r="D927" s="35" t="s">
        <v>3213</v>
      </c>
      <c r="E927" s="34">
        <v>44679</v>
      </c>
      <c r="F927" s="352" t="s">
        <v>4809</v>
      </c>
      <c r="G927" s="352" t="s">
        <v>4810</v>
      </c>
      <c r="H927" s="344">
        <v>25.905670000000001</v>
      </c>
      <c r="I927" s="344">
        <v>-81.730553333333333</v>
      </c>
      <c r="J927" s="56" t="s">
        <v>7299</v>
      </c>
      <c r="K927" s="56" t="s">
        <v>7300</v>
      </c>
      <c r="L927" s="49" t="s">
        <v>4625</v>
      </c>
      <c r="M927" s="117" t="s">
        <v>2833</v>
      </c>
      <c r="N927" s="35" t="s">
        <v>364</v>
      </c>
      <c r="O927" s="207" t="s">
        <v>4626</v>
      </c>
      <c r="P927" s="216" t="s">
        <v>1969</v>
      </c>
      <c r="Q927" s="443">
        <v>0</v>
      </c>
      <c r="R927" s="47"/>
      <c r="S927" s="36">
        <v>0</v>
      </c>
      <c r="T927" s="35" t="s">
        <v>2011</v>
      </c>
      <c r="U927" s="34"/>
      <c r="V927" s="82">
        <v>0</v>
      </c>
      <c r="W927" s="55" t="s">
        <v>2689</v>
      </c>
      <c r="X927" s="55" t="s">
        <v>1898</v>
      </c>
      <c r="Y927" s="157">
        <v>0</v>
      </c>
      <c r="Z927" s="57" t="s">
        <v>1746</v>
      </c>
      <c r="AA927" s="55" t="s">
        <v>6987</v>
      </c>
      <c r="AB927" s="55">
        <v>91</v>
      </c>
      <c r="AC927" s="55" t="s">
        <v>2016</v>
      </c>
      <c r="AD927" s="89" t="s">
        <v>2612</v>
      </c>
      <c r="AE927" s="243">
        <v>16925</v>
      </c>
      <c r="AF927" s="157">
        <v>0</v>
      </c>
      <c r="AG927" s="89" t="s">
        <v>7302</v>
      </c>
      <c r="AH927" s="58" t="s">
        <v>7303</v>
      </c>
      <c r="AI927" s="58" t="s">
        <v>3599</v>
      </c>
      <c r="AJ927" s="59" t="s">
        <v>468</v>
      </c>
      <c r="AK927" s="56">
        <v>25.905555555555555</v>
      </c>
      <c r="AL927" s="56">
        <v>-81.730555555555554</v>
      </c>
      <c r="AM927" s="60">
        <v>41.735600000435369</v>
      </c>
      <c r="AN927" s="60">
        <v>0.7287955607782548</v>
      </c>
      <c r="AO927" s="60">
        <v>41.741962703803836</v>
      </c>
    </row>
    <row r="928" spans="1:41" s="290" customFormat="1" x14ac:dyDescent="0.2">
      <c r="A928" s="45" t="s">
        <v>38</v>
      </c>
      <c r="B928" s="42" t="s">
        <v>99</v>
      </c>
      <c r="C928" s="46"/>
      <c r="D928" s="35" t="s">
        <v>5027</v>
      </c>
      <c r="E928" s="34">
        <v>44978</v>
      </c>
      <c r="F928" s="352" t="s">
        <v>4809</v>
      </c>
      <c r="G928" s="352" t="s">
        <v>4810</v>
      </c>
      <c r="H928" s="344">
        <v>25.905670000000001</v>
      </c>
      <c r="I928" s="344">
        <v>-81.730553333333333</v>
      </c>
      <c r="J928" s="56" t="s">
        <v>7299</v>
      </c>
      <c r="K928" s="56" t="s">
        <v>7300</v>
      </c>
      <c r="L928" s="49" t="s">
        <v>5853</v>
      </c>
      <c r="M928" s="117" t="s">
        <v>2833</v>
      </c>
      <c r="N928" s="35" t="s">
        <v>1920</v>
      </c>
      <c r="O928" s="207" t="s">
        <v>5037</v>
      </c>
      <c r="P928" s="216"/>
      <c r="Q928" s="443">
        <v>0</v>
      </c>
      <c r="R928" s="47"/>
      <c r="S928" s="36">
        <v>0</v>
      </c>
      <c r="T928" s="35" t="s">
        <v>3310</v>
      </c>
      <c r="U928" s="34"/>
      <c r="V928" s="82" t="s">
        <v>1969</v>
      </c>
      <c r="W928" s="55" t="s">
        <v>2689</v>
      </c>
      <c r="X928" s="55" t="s">
        <v>1898</v>
      </c>
      <c r="Y928" s="157" t="s">
        <v>1920</v>
      </c>
      <c r="Z928" s="57" t="s">
        <v>1746</v>
      </c>
      <c r="AA928" s="55" t="s">
        <v>7301</v>
      </c>
      <c r="AB928" s="55">
        <v>91</v>
      </c>
      <c r="AC928" s="55" t="s">
        <v>2016</v>
      </c>
      <c r="AD928" s="89" t="s">
        <v>2612</v>
      </c>
      <c r="AE928" s="243">
        <v>16925</v>
      </c>
      <c r="AF928" s="157">
        <v>0</v>
      </c>
      <c r="AG928" s="89" t="s">
        <v>7302</v>
      </c>
      <c r="AH928" s="58" t="s">
        <v>7303</v>
      </c>
      <c r="AI928" s="58" t="s">
        <v>3599</v>
      </c>
      <c r="AJ928" s="59" t="s">
        <v>468</v>
      </c>
      <c r="AK928" s="56">
        <v>25.905555555555555</v>
      </c>
      <c r="AL928" s="56">
        <v>-81.730555555555554</v>
      </c>
      <c r="AM928" s="60">
        <v>41.735600000435369</v>
      </c>
      <c r="AN928" s="60">
        <v>0.7287955607782548</v>
      </c>
      <c r="AO928" s="60">
        <v>41.741962703803836</v>
      </c>
    </row>
    <row r="929" spans="1:41" s="290" customFormat="1" x14ac:dyDescent="0.2">
      <c r="A929" s="45" t="s">
        <v>38</v>
      </c>
      <c r="B929" s="42" t="s">
        <v>99</v>
      </c>
      <c r="C929" s="46"/>
      <c r="D929" s="35" t="s">
        <v>424</v>
      </c>
      <c r="E929" s="34">
        <v>45383</v>
      </c>
      <c r="F929" s="352" t="s">
        <v>4809</v>
      </c>
      <c r="G929" s="352" t="s">
        <v>4810</v>
      </c>
      <c r="H929" s="344">
        <v>25.905670000000001</v>
      </c>
      <c r="I929" s="344">
        <v>-81.730553333333333</v>
      </c>
      <c r="J929" s="56" t="s">
        <v>7299</v>
      </c>
      <c r="K929" s="56" t="s">
        <v>7300</v>
      </c>
      <c r="L929" s="49" t="s">
        <v>5853</v>
      </c>
      <c r="M929" s="117" t="s">
        <v>2833</v>
      </c>
      <c r="N929" s="35" t="s">
        <v>1920</v>
      </c>
      <c r="O929" s="207" t="s">
        <v>5854</v>
      </c>
      <c r="P929" s="216">
        <v>0</v>
      </c>
      <c r="Q929" s="443">
        <v>0</v>
      </c>
      <c r="R929" s="47"/>
      <c r="S929" s="36">
        <v>0</v>
      </c>
      <c r="T929" s="35"/>
      <c r="U929" s="34"/>
      <c r="V929" s="82" t="s">
        <v>1969</v>
      </c>
      <c r="W929" s="55" t="s">
        <v>2689</v>
      </c>
      <c r="X929" s="55" t="s">
        <v>1898</v>
      </c>
      <c r="Y929" s="157" t="s">
        <v>1920</v>
      </c>
      <c r="Z929" s="57" t="s">
        <v>1746</v>
      </c>
      <c r="AA929" s="55" t="s">
        <v>7301</v>
      </c>
      <c r="AB929" s="55">
        <v>91</v>
      </c>
      <c r="AC929" s="55" t="s">
        <v>2016</v>
      </c>
      <c r="AD929" s="89" t="s">
        <v>2612</v>
      </c>
      <c r="AE929" s="243">
        <v>16925</v>
      </c>
      <c r="AF929" s="157">
        <v>0</v>
      </c>
      <c r="AG929" s="89" t="s">
        <v>7302</v>
      </c>
      <c r="AH929" s="58" t="s">
        <v>7303</v>
      </c>
      <c r="AI929" s="58" t="s">
        <v>3599</v>
      </c>
      <c r="AJ929" s="59" t="s">
        <v>468</v>
      </c>
      <c r="AK929" s="56">
        <v>25.905555555555555</v>
      </c>
      <c r="AL929" s="56">
        <v>-81.730555555555554</v>
      </c>
      <c r="AM929" s="60">
        <v>41.735600000435369</v>
      </c>
      <c r="AN929" s="60">
        <v>0.7287955607782548</v>
      </c>
      <c r="AO929" s="60">
        <v>41.741962703803836</v>
      </c>
    </row>
    <row r="930" spans="1:41" s="290" customFormat="1" x14ac:dyDescent="0.2">
      <c r="A930" s="45" t="s">
        <v>38</v>
      </c>
      <c r="B930" s="42" t="s">
        <v>99</v>
      </c>
      <c r="C930" s="46"/>
      <c r="D930" s="35" t="s">
        <v>424</v>
      </c>
      <c r="E930" s="34">
        <v>45695</v>
      </c>
      <c r="F930" s="352" t="s">
        <v>4809</v>
      </c>
      <c r="G930" s="352" t="s">
        <v>4810</v>
      </c>
      <c r="H930" s="344">
        <v>25.905670000000001</v>
      </c>
      <c r="I930" s="344">
        <v>-81.730553333333333</v>
      </c>
      <c r="J930" s="56" t="s">
        <v>7299</v>
      </c>
      <c r="K930" s="56" t="s">
        <v>7300</v>
      </c>
      <c r="L930" s="49" t="s">
        <v>5853</v>
      </c>
      <c r="M930" s="117" t="s">
        <v>2833</v>
      </c>
      <c r="N930" s="35" t="s">
        <v>1920</v>
      </c>
      <c r="O930" s="207" t="s">
        <v>6056</v>
      </c>
      <c r="P930" s="216">
        <v>0</v>
      </c>
      <c r="Q930" s="443">
        <v>0</v>
      </c>
      <c r="R930" s="47"/>
      <c r="S930" s="36">
        <v>0</v>
      </c>
      <c r="T930" s="35"/>
      <c r="U930" s="34">
        <v>44978</v>
      </c>
      <c r="V930" s="82" t="s">
        <v>1969</v>
      </c>
      <c r="W930" s="55" t="s">
        <v>2689</v>
      </c>
      <c r="X930" s="55" t="s">
        <v>1898</v>
      </c>
      <c r="Y930" s="157" t="s">
        <v>1920</v>
      </c>
      <c r="Z930" s="57" t="s">
        <v>1746</v>
      </c>
      <c r="AA930" s="55" t="s">
        <v>7301</v>
      </c>
      <c r="AB930" s="55">
        <v>91</v>
      </c>
      <c r="AC930" s="55" t="s">
        <v>2016</v>
      </c>
      <c r="AD930" s="89" t="s">
        <v>2612</v>
      </c>
      <c r="AE930" s="243">
        <v>16925</v>
      </c>
      <c r="AF930" s="157">
        <v>0</v>
      </c>
      <c r="AG930" s="89" t="s">
        <v>7302</v>
      </c>
      <c r="AH930" s="58" t="s">
        <v>7303</v>
      </c>
      <c r="AI930" s="58" t="s">
        <v>3599</v>
      </c>
      <c r="AJ930" s="59" t="s">
        <v>468</v>
      </c>
      <c r="AK930" s="56">
        <v>25.905555555555555</v>
      </c>
      <c r="AL930" s="56">
        <v>-81.730555555555554</v>
      </c>
      <c r="AM930" s="60">
        <v>41.735600000435369</v>
      </c>
      <c r="AN930" s="60">
        <v>0.7287955607782548</v>
      </c>
      <c r="AO930" s="60">
        <v>41.741962703803836</v>
      </c>
    </row>
    <row r="931" spans="1:41" s="290" customFormat="1" x14ac:dyDescent="0.2">
      <c r="A931" s="45" t="s">
        <v>38</v>
      </c>
      <c r="B931" s="42" t="s">
        <v>99</v>
      </c>
      <c r="C931" s="46" t="s">
        <v>473</v>
      </c>
      <c r="D931" s="35" t="s">
        <v>8443</v>
      </c>
      <c r="E931" s="34">
        <v>46113</v>
      </c>
      <c r="F931" s="352" t="s">
        <v>4809</v>
      </c>
      <c r="G931" s="352" t="s">
        <v>4810</v>
      </c>
      <c r="H931" s="344">
        <v>25.905670000000001</v>
      </c>
      <c r="I931" s="344">
        <v>-81.730553333333333</v>
      </c>
      <c r="J931" s="56" t="s">
        <v>7299</v>
      </c>
      <c r="K931" s="56" t="s">
        <v>7300</v>
      </c>
      <c r="L931" s="49" t="s">
        <v>3719</v>
      </c>
      <c r="M931" s="117" t="s">
        <v>2833</v>
      </c>
      <c r="N931" s="35" t="s">
        <v>364</v>
      </c>
      <c r="O931" s="207" t="s">
        <v>8447</v>
      </c>
      <c r="P931" s="216" t="s">
        <v>1969</v>
      </c>
      <c r="Q931" s="443">
        <v>0</v>
      </c>
      <c r="R931" s="47"/>
      <c r="S931" s="36">
        <v>0</v>
      </c>
      <c r="T931" s="35" t="s">
        <v>2011</v>
      </c>
      <c r="U931" s="34"/>
      <c r="V931" s="82">
        <v>0</v>
      </c>
      <c r="W931" s="55" t="s">
        <v>2689</v>
      </c>
      <c r="X931" s="55" t="s">
        <v>1898</v>
      </c>
      <c r="Y931" s="157">
        <v>0</v>
      </c>
      <c r="Z931" s="57" t="s">
        <v>1746</v>
      </c>
      <c r="AA931" s="55" t="s">
        <v>6987</v>
      </c>
      <c r="AB931" s="55">
        <v>91</v>
      </c>
      <c r="AC931" s="55" t="s">
        <v>2016</v>
      </c>
      <c r="AD931" s="89" t="s">
        <v>2612</v>
      </c>
      <c r="AE931" s="243">
        <v>16925</v>
      </c>
      <c r="AF931" s="157">
        <v>0</v>
      </c>
      <c r="AG931" s="89" t="s">
        <v>7302</v>
      </c>
      <c r="AH931" s="58" t="s">
        <v>7303</v>
      </c>
      <c r="AI931" s="58" t="s">
        <v>3599</v>
      </c>
      <c r="AJ931" s="59" t="s">
        <v>468</v>
      </c>
      <c r="AK931" s="56">
        <v>25.905555555555555</v>
      </c>
      <c r="AL931" s="56">
        <v>-81.730555555555554</v>
      </c>
      <c r="AM931" s="60">
        <v>41.735600000435369</v>
      </c>
      <c r="AN931" s="60">
        <v>0.7287955607782548</v>
      </c>
      <c r="AO931" s="60">
        <v>41.741962703803836</v>
      </c>
    </row>
    <row r="932" spans="1:41" s="290" customFormat="1" x14ac:dyDescent="0.2">
      <c r="A932" s="45" t="s">
        <v>34</v>
      </c>
      <c r="B932" s="42" t="s">
        <v>103</v>
      </c>
      <c r="C932" s="46"/>
      <c r="D932" s="35" t="s">
        <v>1119</v>
      </c>
      <c r="E932" s="34">
        <v>38869</v>
      </c>
      <c r="F932" s="347" t="s">
        <v>217</v>
      </c>
      <c r="G932" s="347" t="s">
        <v>1923</v>
      </c>
      <c r="H932" s="344">
        <v>25.908133333333332</v>
      </c>
      <c r="I932" s="344">
        <v>-81.72741666666667</v>
      </c>
      <c r="J932" s="56" t="s">
        <v>7304</v>
      </c>
      <c r="K932" s="56" t="s">
        <v>7305</v>
      </c>
      <c r="L932" s="49" t="s">
        <v>1746</v>
      </c>
      <c r="M932" s="117"/>
      <c r="N932" s="35" t="s">
        <v>364</v>
      </c>
      <c r="O932" s="203" t="s">
        <v>1969</v>
      </c>
      <c r="P932" s="216" t="s">
        <v>1969</v>
      </c>
      <c r="Q932" s="443">
        <v>0</v>
      </c>
      <c r="R932" s="47"/>
      <c r="S932" s="36">
        <v>0</v>
      </c>
      <c r="T932" s="35"/>
      <c r="U932" s="34"/>
      <c r="V932" s="82">
        <v>0</v>
      </c>
      <c r="W932" s="55" t="s">
        <v>2689</v>
      </c>
      <c r="X932" s="55" t="s">
        <v>1898</v>
      </c>
      <c r="Y932" s="157">
        <v>0</v>
      </c>
      <c r="Z932" s="57" t="s">
        <v>3903</v>
      </c>
      <c r="AA932" s="55" t="s">
        <v>3904</v>
      </c>
      <c r="AB932" s="55">
        <v>92</v>
      </c>
      <c r="AC932" s="55" t="s">
        <v>2016</v>
      </c>
      <c r="AD932" s="89" t="s">
        <v>2612</v>
      </c>
      <c r="AE932" s="243" t="s">
        <v>1746</v>
      </c>
      <c r="AF932" s="157">
        <v>0</v>
      </c>
      <c r="AG932" s="89" t="s">
        <v>7306</v>
      </c>
      <c r="AH932" s="58" t="s">
        <v>3903</v>
      </c>
      <c r="AI932" s="58" t="s">
        <v>3903</v>
      </c>
      <c r="AJ932" s="59" t="s">
        <v>3903</v>
      </c>
      <c r="AK932" s="56" t="s">
        <v>3903</v>
      </c>
      <c r="AL932" s="56" t="s">
        <v>3903</v>
      </c>
      <c r="AM932" s="60" t="s">
        <v>3903</v>
      </c>
      <c r="AN932" s="60" t="s">
        <v>3903</v>
      </c>
      <c r="AO932" s="60" t="s">
        <v>3903</v>
      </c>
    </row>
    <row r="933" spans="1:41" s="290" customFormat="1" x14ac:dyDescent="0.2">
      <c r="A933" s="45" t="s">
        <v>34</v>
      </c>
      <c r="B933" s="42" t="s">
        <v>103</v>
      </c>
      <c r="C933" s="46"/>
      <c r="D933" s="35" t="s">
        <v>429</v>
      </c>
      <c r="E933" s="34">
        <v>42159</v>
      </c>
      <c r="F933" s="347" t="s">
        <v>217</v>
      </c>
      <c r="G933" s="347" t="s">
        <v>1923</v>
      </c>
      <c r="H933" s="344">
        <v>25.908133333333332</v>
      </c>
      <c r="I933" s="344">
        <v>-81.72741666666667</v>
      </c>
      <c r="J933" s="56" t="s">
        <v>7304</v>
      </c>
      <c r="K933" s="56" t="s">
        <v>7305</v>
      </c>
      <c r="L933" s="49" t="s">
        <v>438</v>
      </c>
      <c r="M933" s="120"/>
      <c r="N933" s="35" t="s">
        <v>448</v>
      </c>
      <c r="O933" s="203" t="s">
        <v>1969</v>
      </c>
      <c r="P933" s="216" t="s">
        <v>1969</v>
      </c>
      <c r="Q933" s="443">
        <v>0</v>
      </c>
      <c r="R933" s="47"/>
      <c r="S933" s="36">
        <v>0</v>
      </c>
      <c r="T933" s="35"/>
      <c r="U933" s="34"/>
      <c r="V933" s="82" t="s">
        <v>1969</v>
      </c>
      <c r="W933" s="55" t="s">
        <v>2689</v>
      </c>
      <c r="X933" s="55" t="s">
        <v>1898</v>
      </c>
      <c r="Y933" s="157" t="s">
        <v>448</v>
      </c>
      <c r="Z933" s="57" t="s">
        <v>3903</v>
      </c>
      <c r="AA933" s="55" t="s">
        <v>3912</v>
      </c>
      <c r="AB933" s="55">
        <v>92</v>
      </c>
      <c r="AC933" s="55" t="s">
        <v>2016</v>
      </c>
      <c r="AD933" s="89" t="s">
        <v>2612</v>
      </c>
      <c r="AE933" s="243" t="s">
        <v>1746</v>
      </c>
      <c r="AF933" s="157">
        <v>0</v>
      </c>
      <c r="AG933" s="89" t="s">
        <v>7306</v>
      </c>
      <c r="AH933" s="58" t="s">
        <v>3903</v>
      </c>
      <c r="AI933" s="58" t="s">
        <v>3903</v>
      </c>
      <c r="AJ933" s="59" t="s">
        <v>3903</v>
      </c>
      <c r="AK933" s="56" t="s">
        <v>3903</v>
      </c>
      <c r="AL933" s="56" t="s">
        <v>3903</v>
      </c>
      <c r="AM933" s="60" t="s">
        <v>3903</v>
      </c>
      <c r="AN933" s="60" t="s">
        <v>3903</v>
      </c>
      <c r="AO933" s="60" t="s">
        <v>3903</v>
      </c>
    </row>
    <row r="934" spans="1:41" s="290" customFormat="1" x14ac:dyDescent="0.2">
      <c r="A934" s="45" t="s">
        <v>34</v>
      </c>
      <c r="B934" s="42" t="s">
        <v>103</v>
      </c>
      <c r="C934" s="46"/>
      <c r="D934" s="35" t="s">
        <v>429</v>
      </c>
      <c r="E934" s="34">
        <v>42771</v>
      </c>
      <c r="F934" s="347" t="s">
        <v>217</v>
      </c>
      <c r="G934" s="347" t="s">
        <v>1923</v>
      </c>
      <c r="H934" s="344">
        <v>25.908133333333332</v>
      </c>
      <c r="I934" s="344">
        <v>-81.72741666666667</v>
      </c>
      <c r="J934" s="56" t="s">
        <v>7304</v>
      </c>
      <c r="K934" s="56" t="s">
        <v>7305</v>
      </c>
      <c r="L934" s="49" t="s">
        <v>438</v>
      </c>
      <c r="M934" s="120"/>
      <c r="N934" s="35" t="s">
        <v>448</v>
      </c>
      <c r="O934" s="203"/>
      <c r="P934" s="216">
        <v>0</v>
      </c>
      <c r="Q934" s="443">
        <v>0</v>
      </c>
      <c r="R934" s="47"/>
      <c r="S934" s="36">
        <v>0</v>
      </c>
      <c r="T934" s="35"/>
      <c r="U934" s="34"/>
      <c r="V934" s="82" t="s">
        <v>1969</v>
      </c>
      <c r="W934" s="55" t="s">
        <v>2689</v>
      </c>
      <c r="X934" s="55" t="s">
        <v>1898</v>
      </c>
      <c r="Y934" s="157" t="s">
        <v>448</v>
      </c>
      <c r="Z934" s="57" t="s">
        <v>3903</v>
      </c>
      <c r="AA934" s="55" t="s">
        <v>3912</v>
      </c>
      <c r="AB934" s="55">
        <v>92</v>
      </c>
      <c r="AC934" s="55" t="s">
        <v>2016</v>
      </c>
      <c r="AD934" s="89" t="s">
        <v>2612</v>
      </c>
      <c r="AE934" s="243" t="s">
        <v>1746</v>
      </c>
      <c r="AF934" s="157">
        <v>0</v>
      </c>
      <c r="AG934" s="89" t="s">
        <v>7306</v>
      </c>
      <c r="AH934" s="58" t="s">
        <v>3903</v>
      </c>
      <c r="AI934" s="58" t="s">
        <v>3903</v>
      </c>
      <c r="AJ934" s="59" t="s">
        <v>3903</v>
      </c>
      <c r="AK934" s="56" t="s">
        <v>3903</v>
      </c>
      <c r="AL934" s="56" t="s">
        <v>3903</v>
      </c>
      <c r="AM934" s="60" t="s">
        <v>3903</v>
      </c>
      <c r="AN934" s="60" t="s">
        <v>3903</v>
      </c>
      <c r="AO934" s="60" t="s">
        <v>3903</v>
      </c>
    </row>
    <row r="935" spans="1:41" s="290" customFormat="1" x14ac:dyDescent="0.2">
      <c r="A935" s="45" t="s">
        <v>34</v>
      </c>
      <c r="B935" s="42" t="s">
        <v>103</v>
      </c>
      <c r="C935" s="46"/>
      <c r="D935" s="35" t="s">
        <v>429</v>
      </c>
      <c r="E935" s="34">
        <v>42771</v>
      </c>
      <c r="F935" s="347" t="s">
        <v>217</v>
      </c>
      <c r="G935" s="347" t="s">
        <v>1923</v>
      </c>
      <c r="H935" s="344">
        <v>25.908133333333332</v>
      </c>
      <c r="I935" s="344">
        <v>-81.72741666666667</v>
      </c>
      <c r="J935" s="56" t="s">
        <v>7304</v>
      </c>
      <c r="K935" s="56" t="s">
        <v>7305</v>
      </c>
      <c r="L935" s="49" t="s">
        <v>438</v>
      </c>
      <c r="M935" s="120"/>
      <c r="N935" s="35" t="s">
        <v>448</v>
      </c>
      <c r="O935" s="203"/>
      <c r="P935" s="216">
        <v>0</v>
      </c>
      <c r="Q935" s="443">
        <v>0</v>
      </c>
      <c r="R935" s="47"/>
      <c r="S935" s="36">
        <v>0</v>
      </c>
      <c r="T935" s="35"/>
      <c r="U935" s="34"/>
      <c r="V935" s="82" t="s">
        <v>1969</v>
      </c>
      <c r="W935" s="55" t="s">
        <v>2689</v>
      </c>
      <c r="X935" s="55" t="s">
        <v>1898</v>
      </c>
      <c r="Y935" s="157" t="s">
        <v>448</v>
      </c>
      <c r="Z935" s="57" t="s">
        <v>3903</v>
      </c>
      <c r="AA935" s="55" t="s">
        <v>3912</v>
      </c>
      <c r="AB935" s="55">
        <v>92</v>
      </c>
      <c r="AC935" s="55" t="s">
        <v>2016</v>
      </c>
      <c r="AD935" s="89" t="s">
        <v>2612</v>
      </c>
      <c r="AE935" s="243" t="s">
        <v>1746</v>
      </c>
      <c r="AF935" s="157">
        <v>0</v>
      </c>
      <c r="AG935" s="89" t="s">
        <v>7306</v>
      </c>
      <c r="AH935" s="58" t="s">
        <v>3903</v>
      </c>
      <c r="AI935" s="58" t="s">
        <v>3903</v>
      </c>
      <c r="AJ935" s="59" t="s">
        <v>3903</v>
      </c>
      <c r="AK935" s="56" t="s">
        <v>3903</v>
      </c>
      <c r="AL935" s="56" t="s">
        <v>3903</v>
      </c>
      <c r="AM935" s="60" t="s">
        <v>3903</v>
      </c>
      <c r="AN935" s="60" t="s">
        <v>3903</v>
      </c>
      <c r="AO935" s="60" t="s">
        <v>3903</v>
      </c>
    </row>
    <row r="936" spans="1:41" s="290" customFormat="1" x14ac:dyDescent="0.2">
      <c r="A936" s="45" t="s">
        <v>34</v>
      </c>
      <c r="B936" s="42" t="s">
        <v>103</v>
      </c>
      <c r="C936" s="46"/>
      <c r="D936" s="35" t="s">
        <v>429</v>
      </c>
      <c r="E936" s="34">
        <v>43149</v>
      </c>
      <c r="F936" s="347" t="s">
        <v>217</v>
      </c>
      <c r="G936" s="347" t="s">
        <v>1923</v>
      </c>
      <c r="H936" s="344">
        <v>25.908133333333332</v>
      </c>
      <c r="I936" s="344">
        <v>-81.72741666666667</v>
      </c>
      <c r="J936" s="56" t="s">
        <v>7304</v>
      </c>
      <c r="K936" s="56" t="s">
        <v>7305</v>
      </c>
      <c r="L936" s="49" t="s">
        <v>438</v>
      </c>
      <c r="M936" s="120"/>
      <c r="N936" s="35" t="s">
        <v>448</v>
      </c>
      <c r="O936" s="203"/>
      <c r="P936" s="216">
        <v>0</v>
      </c>
      <c r="Q936" s="443">
        <v>0</v>
      </c>
      <c r="R936" s="47"/>
      <c r="S936" s="36">
        <v>0</v>
      </c>
      <c r="T936" s="35"/>
      <c r="U936" s="34"/>
      <c r="V936" s="82" t="s">
        <v>1969</v>
      </c>
      <c r="W936" s="55" t="s">
        <v>2689</v>
      </c>
      <c r="X936" s="55" t="s">
        <v>1898</v>
      </c>
      <c r="Y936" s="157" t="s">
        <v>448</v>
      </c>
      <c r="Z936" s="57" t="s">
        <v>3903</v>
      </c>
      <c r="AA936" s="55" t="s">
        <v>3912</v>
      </c>
      <c r="AB936" s="55">
        <v>92</v>
      </c>
      <c r="AC936" s="55" t="s">
        <v>2016</v>
      </c>
      <c r="AD936" s="89" t="s">
        <v>2612</v>
      </c>
      <c r="AE936" s="243" t="s">
        <v>1746</v>
      </c>
      <c r="AF936" s="157">
        <v>0</v>
      </c>
      <c r="AG936" s="89" t="s">
        <v>7306</v>
      </c>
      <c r="AH936" s="58" t="s">
        <v>3903</v>
      </c>
      <c r="AI936" s="58" t="s">
        <v>3903</v>
      </c>
      <c r="AJ936" s="59" t="s">
        <v>3903</v>
      </c>
      <c r="AK936" s="56" t="s">
        <v>3903</v>
      </c>
      <c r="AL936" s="56" t="s">
        <v>3903</v>
      </c>
      <c r="AM936" s="60" t="s">
        <v>3903</v>
      </c>
      <c r="AN936" s="60" t="s">
        <v>3903</v>
      </c>
      <c r="AO936" s="60" t="s">
        <v>3903</v>
      </c>
    </row>
    <row r="937" spans="1:41" s="290" customFormat="1" x14ac:dyDescent="0.2">
      <c r="A937" s="45" t="s">
        <v>34</v>
      </c>
      <c r="B937" s="42" t="s">
        <v>103</v>
      </c>
      <c r="C937" s="46"/>
      <c r="D937" s="35" t="s">
        <v>429</v>
      </c>
      <c r="E937" s="34">
        <v>43536</v>
      </c>
      <c r="F937" s="347" t="s">
        <v>217</v>
      </c>
      <c r="G937" s="347" t="s">
        <v>1923</v>
      </c>
      <c r="H937" s="344">
        <v>25.908133333333332</v>
      </c>
      <c r="I937" s="344">
        <v>-81.72741666666667</v>
      </c>
      <c r="J937" s="56" t="s">
        <v>7304</v>
      </c>
      <c r="K937" s="56" t="s">
        <v>7305</v>
      </c>
      <c r="L937" s="49" t="s">
        <v>2697</v>
      </c>
      <c r="M937" s="117"/>
      <c r="N937" s="35" t="s">
        <v>448</v>
      </c>
      <c r="O937" s="203"/>
      <c r="P937" s="216">
        <v>0</v>
      </c>
      <c r="Q937" s="443">
        <v>0</v>
      </c>
      <c r="R937" s="47"/>
      <c r="S937" s="36">
        <v>0</v>
      </c>
      <c r="T937" s="35"/>
      <c r="U937" s="34"/>
      <c r="V937" s="82" t="s">
        <v>1969</v>
      </c>
      <c r="W937" s="55" t="s">
        <v>2689</v>
      </c>
      <c r="X937" s="55" t="s">
        <v>1898</v>
      </c>
      <c r="Y937" s="157" t="s">
        <v>448</v>
      </c>
      <c r="Z937" s="57" t="s">
        <v>3903</v>
      </c>
      <c r="AA937" s="55" t="s">
        <v>3912</v>
      </c>
      <c r="AB937" s="55">
        <v>92</v>
      </c>
      <c r="AC937" s="55" t="s">
        <v>2016</v>
      </c>
      <c r="AD937" s="89" t="s">
        <v>2612</v>
      </c>
      <c r="AE937" s="243" t="s">
        <v>1746</v>
      </c>
      <c r="AF937" s="157">
        <v>0</v>
      </c>
      <c r="AG937" s="89" t="s">
        <v>7306</v>
      </c>
      <c r="AH937" s="58" t="s">
        <v>3903</v>
      </c>
      <c r="AI937" s="58" t="s">
        <v>3903</v>
      </c>
      <c r="AJ937" s="59" t="s">
        <v>3903</v>
      </c>
      <c r="AK937" s="56" t="s">
        <v>3903</v>
      </c>
      <c r="AL937" s="56" t="s">
        <v>3903</v>
      </c>
      <c r="AM937" s="60" t="s">
        <v>3903</v>
      </c>
      <c r="AN937" s="60" t="s">
        <v>3903</v>
      </c>
      <c r="AO937" s="60" t="s">
        <v>3903</v>
      </c>
    </row>
    <row r="938" spans="1:41" s="291" customFormat="1" x14ac:dyDescent="0.2">
      <c r="A938" s="45" t="s">
        <v>34</v>
      </c>
      <c r="B938" s="42" t="s">
        <v>103</v>
      </c>
      <c r="C938" s="46"/>
      <c r="D938" s="35" t="s">
        <v>3024</v>
      </c>
      <c r="E938" s="34">
        <v>43899</v>
      </c>
      <c r="F938" s="347" t="s">
        <v>217</v>
      </c>
      <c r="G938" s="347" t="s">
        <v>1923</v>
      </c>
      <c r="H938" s="344">
        <v>25.908133333333332</v>
      </c>
      <c r="I938" s="344">
        <v>-81.72741666666667</v>
      </c>
      <c r="J938" s="56" t="s">
        <v>7304</v>
      </c>
      <c r="K938" s="56" t="s">
        <v>7305</v>
      </c>
      <c r="L938" s="49" t="s">
        <v>3035</v>
      </c>
      <c r="M938" s="117"/>
      <c r="N938" s="35" t="s">
        <v>448</v>
      </c>
      <c r="O938" s="203"/>
      <c r="P938" s="216">
        <v>0</v>
      </c>
      <c r="Q938" s="443">
        <v>0</v>
      </c>
      <c r="R938" s="47"/>
      <c r="S938" s="36">
        <v>0</v>
      </c>
      <c r="T938" s="35"/>
      <c r="U938" s="34"/>
      <c r="V938" s="82" t="s">
        <v>1969</v>
      </c>
      <c r="W938" s="55" t="s">
        <v>2689</v>
      </c>
      <c r="X938" s="55" t="s">
        <v>1898</v>
      </c>
      <c r="Y938" s="157" t="s">
        <v>448</v>
      </c>
      <c r="Z938" s="57" t="s">
        <v>3903</v>
      </c>
      <c r="AA938" s="55" t="s">
        <v>3912</v>
      </c>
      <c r="AB938" s="55">
        <v>92</v>
      </c>
      <c r="AC938" s="55" t="s">
        <v>2016</v>
      </c>
      <c r="AD938" s="89" t="s">
        <v>2612</v>
      </c>
      <c r="AE938" s="243" t="s">
        <v>1746</v>
      </c>
      <c r="AF938" s="157">
        <v>0</v>
      </c>
      <c r="AG938" s="89" t="s">
        <v>7306</v>
      </c>
      <c r="AH938" s="58" t="s">
        <v>3903</v>
      </c>
      <c r="AI938" s="58" t="s">
        <v>3903</v>
      </c>
      <c r="AJ938" s="59" t="s">
        <v>3903</v>
      </c>
      <c r="AK938" s="56" t="s">
        <v>3903</v>
      </c>
      <c r="AL938" s="56" t="s">
        <v>3903</v>
      </c>
      <c r="AM938" s="60" t="s">
        <v>3903</v>
      </c>
      <c r="AN938" s="60" t="s">
        <v>3903</v>
      </c>
      <c r="AO938" s="60" t="s">
        <v>3903</v>
      </c>
    </row>
    <row r="939" spans="1:41" s="290" customFormat="1" x14ac:dyDescent="0.2">
      <c r="A939" s="45" t="s">
        <v>34</v>
      </c>
      <c r="B939" s="42" t="s">
        <v>103</v>
      </c>
      <c r="C939" s="46"/>
      <c r="D939" s="35" t="s">
        <v>3024</v>
      </c>
      <c r="E939" s="34">
        <v>44266</v>
      </c>
      <c r="F939" s="347" t="s">
        <v>217</v>
      </c>
      <c r="G939" s="347" t="s">
        <v>1923</v>
      </c>
      <c r="H939" s="344">
        <v>25.908133333333332</v>
      </c>
      <c r="I939" s="344">
        <v>-81.72741666666667</v>
      </c>
      <c r="J939" s="56" t="s">
        <v>7304</v>
      </c>
      <c r="K939" s="56" t="s">
        <v>7305</v>
      </c>
      <c r="L939" s="49" t="s">
        <v>3035</v>
      </c>
      <c r="M939" s="117"/>
      <c r="N939" s="35" t="s">
        <v>448</v>
      </c>
      <c r="O939" s="203"/>
      <c r="P939" s="216">
        <v>0</v>
      </c>
      <c r="Q939" s="443">
        <v>0</v>
      </c>
      <c r="R939" s="47"/>
      <c r="S939" s="36">
        <v>0</v>
      </c>
      <c r="T939" s="35"/>
      <c r="U939" s="34"/>
      <c r="V939" s="82" t="s">
        <v>1969</v>
      </c>
      <c r="W939" s="55" t="s">
        <v>2689</v>
      </c>
      <c r="X939" s="55" t="s">
        <v>1898</v>
      </c>
      <c r="Y939" s="157" t="s">
        <v>448</v>
      </c>
      <c r="Z939" s="57" t="s">
        <v>3903</v>
      </c>
      <c r="AA939" s="55" t="s">
        <v>3912</v>
      </c>
      <c r="AB939" s="55">
        <v>92</v>
      </c>
      <c r="AC939" s="55" t="s">
        <v>2016</v>
      </c>
      <c r="AD939" s="89" t="s">
        <v>2612</v>
      </c>
      <c r="AE939" s="243" t="s">
        <v>1746</v>
      </c>
      <c r="AF939" s="157">
        <v>0</v>
      </c>
      <c r="AG939" s="89" t="s">
        <v>7306</v>
      </c>
      <c r="AH939" s="58" t="s">
        <v>3903</v>
      </c>
      <c r="AI939" s="58" t="s">
        <v>3903</v>
      </c>
      <c r="AJ939" s="59" t="s">
        <v>3903</v>
      </c>
      <c r="AK939" s="56" t="s">
        <v>3903</v>
      </c>
      <c r="AL939" s="56" t="s">
        <v>3903</v>
      </c>
      <c r="AM939" s="60" t="s">
        <v>3903</v>
      </c>
      <c r="AN939" s="60" t="s">
        <v>3903</v>
      </c>
      <c r="AO939" s="60" t="s">
        <v>3903</v>
      </c>
    </row>
    <row r="940" spans="1:41" s="290" customFormat="1" x14ac:dyDescent="0.2">
      <c r="A940" s="45" t="s">
        <v>34</v>
      </c>
      <c r="B940" s="42" t="s">
        <v>103</v>
      </c>
      <c r="C940" s="46"/>
      <c r="D940" s="35" t="s">
        <v>2857</v>
      </c>
      <c r="E940" s="34">
        <v>44609</v>
      </c>
      <c r="F940" s="347" t="s">
        <v>217</v>
      </c>
      <c r="G940" s="347" t="s">
        <v>1923</v>
      </c>
      <c r="H940" s="344">
        <v>25.908133333333332</v>
      </c>
      <c r="I940" s="344">
        <v>-81.72741666666667</v>
      </c>
      <c r="J940" s="56" t="s">
        <v>7304</v>
      </c>
      <c r="K940" s="56" t="s">
        <v>7305</v>
      </c>
      <c r="L940" s="49" t="s">
        <v>3035</v>
      </c>
      <c r="M940" s="117"/>
      <c r="N940" s="35" t="s">
        <v>448</v>
      </c>
      <c r="O940" s="240" t="s">
        <v>4170</v>
      </c>
      <c r="P940" s="216">
        <v>0</v>
      </c>
      <c r="Q940" s="443">
        <v>0</v>
      </c>
      <c r="R940" s="47"/>
      <c r="S940" s="36">
        <v>0</v>
      </c>
      <c r="T940" s="35"/>
      <c r="U940" s="34"/>
      <c r="V940" s="82" t="s">
        <v>1969</v>
      </c>
      <c r="W940" s="55" t="s">
        <v>2689</v>
      </c>
      <c r="X940" s="55" t="s">
        <v>1898</v>
      </c>
      <c r="Y940" s="157" t="s">
        <v>448</v>
      </c>
      <c r="Z940" s="57" t="s">
        <v>3903</v>
      </c>
      <c r="AA940" s="55" t="s">
        <v>3912</v>
      </c>
      <c r="AB940" s="55">
        <v>92</v>
      </c>
      <c r="AC940" s="55" t="s">
        <v>2016</v>
      </c>
      <c r="AD940" s="89" t="s">
        <v>2612</v>
      </c>
      <c r="AE940" s="243" t="s">
        <v>1746</v>
      </c>
      <c r="AF940" s="157">
        <v>0</v>
      </c>
      <c r="AG940" s="89" t="s">
        <v>7306</v>
      </c>
      <c r="AH940" s="58" t="s">
        <v>3903</v>
      </c>
      <c r="AI940" s="58" t="s">
        <v>3903</v>
      </c>
      <c r="AJ940" s="59" t="s">
        <v>3903</v>
      </c>
      <c r="AK940" s="56" t="s">
        <v>3903</v>
      </c>
      <c r="AL940" s="56" t="s">
        <v>3903</v>
      </c>
      <c r="AM940" s="60" t="s">
        <v>3903</v>
      </c>
      <c r="AN940" s="60" t="s">
        <v>3903</v>
      </c>
      <c r="AO940" s="60" t="s">
        <v>3903</v>
      </c>
    </row>
    <row r="941" spans="1:41" s="290" customFormat="1" x14ac:dyDescent="0.2">
      <c r="A941" s="45" t="s">
        <v>34</v>
      </c>
      <c r="B941" s="42" t="s">
        <v>103</v>
      </c>
      <c r="C941" s="46"/>
      <c r="D941" s="35" t="s">
        <v>5027</v>
      </c>
      <c r="E941" s="34">
        <v>44978</v>
      </c>
      <c r="F941" s="347" t="s">
        <v>217</v>
      </c>
      <c r="G941" s="347" t="s">
        <v>1923</v>
      </c>
      <c r="H941" s="344">
        <v>25.908133333333332</v>
      </c>
      <c r="I941" s="344">
        <v>-81.72741666666667</v>
      </c>
      <c r="J941" s="56" t="s">
        <v>7304</v>
      </c>
      <c r="K941" s="56" t="s">
        <v>7305</v>
      </c>
      <c r="L941" s="49" t="s">
        <v>5038</v>
      </c>
      <c r="M941" s="117"/>
      <c r="N941" s="35" t="s">
        <v>448</v>
      </c>
      <c r="O941" s="240"/>
      <c r="P941" s="216">
        <v>0</v>
      </c>
      <c r="Q941" s="443">
        <v>0</v>
      </c>
      <c r="R941" s="47"/>
      <c r="S941" s="36">
        <v>0</v>
      </c>
      <c r="T941" s="35"/>
      <c r="U941" s="34"/>
      <c r="V941" s="82" t="s">
        <v>1969</v>
      </c>
      <c r="W941" s="55" t="s">
        <v>2689</v>
      </c>
      <c r="X941" s="55" t="s">
        <v>1898</v>
      </c>
      <c r="Y941" s="157" t="s">
        <v>448</v>
      </c>
      <c r="Z941" s="57" t="s">
        <v>3903</v>
      </c>
      <c r="AA941" s="55" t="s">
        <v>3912</v>
      </c>
      <c r="AB941" s="55">
        <v>92</v>
      </c>
      <c r="AC941" s="55" t="s">
        <v>2016</v>
      </c>
      <c r="AD941" s="89" t="s">
        <v>2612</v>
      </c>
      <c r="AE941" s="243" t="s">
        <v>1746</v>
      </c>
      <c r="AF941" s="157">
        <v>0</v>
      </c>
      <c r="AG941" s="89" t="s">
        <v>7306</v>
      </c>
      <c r="AH941" s="58" t="s">
        <v>3903</v>
      </c>
      <c r="AI941" s="58" t="s">
        <v>3903</v>
      </c>
      <c r="AJ941" s="59" t="s">
        <v>3903</v>
      </c>
      <c r="AK941" s="56" t="s">
        <v>3903</v>
      </c>
      <c r="AL941" s="56" t="s">
        <v>3903</v>
      </c>
      <c r="AM941" s="60" t="s">
        <v>3903</v>
      </c>
      <c r="AN941" s="60" t="s">
        <v>3903</v>
      </c>
      <c r="AO941" s="60" t="s">
        <v>3903</v>
      </c>
    </row>
    <row r="942" spans="1:41" s="290" customFormat="1" x14ac:dyDescent="0.2">
      <c r="A942" s="45" t="s">
        <v>34</v>
      </c>
      <c r="B942" s="42" t="s">
        <v>103</v>
      </c>
      <c r="C942" s="46"/>
      <c r="D942" s="35" t="s">
        <v>424</v>
      </c>
      <c r="E942" s="34">
        <v>45383</v>
      </c>
      <c r="F942" s="347" t="s">
        <v>217</v>
      </c>
      <c r="G942" s="347" t="s">
        <v>1923</v>
      </c>
      <c r="H942" s="344">
        <v>25.908133333333332</v>
      </c>
      <c r="I942" s="344">
        <v>-81.72741666666667</v>
      </c>
      <c r="J942" s="56" t="s">
        <v>7304</v>
      </c>
      <c r="K942" s="56" t="s">
        <v>7305</v>
      </c>
      <c r="L942" s="49" t="s">
        <v>5038</v>
      </c>
      <c r="M942" s="117"/>
      <c r="N942" s="35" t="s">
        <v>448</v>
      </c>
      <c r="O942" s="240" t="s">
        <v>5855</v>
      </c>
      <c r="P942" s="216">
        <v>0</v>
      </c>
      <c r="Q942" s="443">
        <v>0</v>
      </c>
      <c r="R942" s="47"/>
      <c r="S942" s="36">
        <v>0</v>
      </c>
      <c r="T942" s="35"/>
      <c r="U942" s="34"/>
      <c r="V942" s="82" t="s">
        <v>1969</v>
      </c>
      <c r="W942" s="55" t="s">
        <v>2689</v>
      </c>
      <c r="X942" s="55" t="s">
        <v>1898</v>
      </c>
      <c r="Y942" s="157" t="s">
        <v>448</v>
      </c>
      <c r="Z942" s="57" t="s">
        <v>3903</v>
      </c>
      <c r="AA942" s="55" t="s">
        <v>3912</v>
      </c>
      <c r="AB942" s="55">
        <v>92</v>
      </c>
      <c r="AC942" s="55" t="s">
        <v>2016</v>
      </c>
      <c r="AD942" s="89" t="s">
        <v>2612</v>
      </c>
      <c r="AE942" s="243" t="s">
        <v>1746</v>
      </c>
      <c r="AF942" s="157">
        <v>0</v>
      </c>
      <c r="AG942" s="89" t="s">
        <v>7306</v>
      </c>
      <c r="AH942" s="58" t="s">
        <v>3903</v>
      </c>
      <c r="AI942" s="58" t="s">
        <v>3903</v>
      </c>
      <c r="AJ942" s="59" t="s">
        <v>3903</v>
      </c>
      <c r="AK942" s="56" t="s">
        <v>3903</v>
      </c>
      <c r="AL942" s="56" t="s">
        <v>3903</v>
      </c>
      <c r="AM942" s="60" t="s">
        <v>3903</v>
      </c>
      <c r="AN942" s="60" t="s">
        <v>3903</v>
      </c>
      <c r="AO942" s="60" t="s">
        <v>3903</v>
      </c>
    </row>
    <row r="943" spans="1:41" s="290" customFormat="1" x14ac:dyDescent="0.2">
      <c r="A943" s="45" t="s">
        <v>34</v>
      </c>
      <c r="B943" s="42" t="s">
        <v>103</v>
      </c>
      <c r="C943" s="46"/>
      <c r="D943" s="35" t="s">
        <v>424</v>
      </c>
      <c r="E943" s="34">
        <v>45695</v>
      </c>
      <c r="F943" s="347" t="s">
        <v>217</v>
      </c>
      <c r="G943" s="347" t="s">
        <v>1923</v>
      </c>
      <c r="H943" s="344">
        <v>25.908133333333332</v>
      </c>
      <c r="I943" s="344">
        <v>-81.72741666666667</v>
      </c>
      <c r="J943" s="56" t="s">
        <v>7304</v>
      </c>
      <c r="K943" s="56" t="s">
        <v>7305</v>
      </c>
      <c r="L943" s="49" t="s">
        <v>5038</v>
      </c>
      <c r="M943" s="117"/>
      <c r="N943" s="35" t="s">
        <v>448</v>
      </c>
      <c r="O943" s="240" t="s">
        <v>6057</v>
      </c>
      <c r="P943" s="216">
        <v>0</v>
      </c>
      <c r="Q943" s="443">
        <v>0</v>
      </c>
      <c r="R943" s="47"/>
      <c r="S943" s="36">
        <v>0</v>
      </c>
      <c r="T943" s="35"/>
      <c r="U943" s="34">
        <v>44978</v>
      </c>
      <c r="V943" s="82" t="s">
        <v>1969</v>
      </c>
      <c r="W943" s="55" t="s">
        <v>2689</v>
      </c>
      <c r="X943" s="55" t="s">
        <v>1898</v>
      </c>
      <c r="Y943" s="157" t="s">
        <v>448</v>
      </c>
      <c r="Z943" s="57" t="s">
        <v>3903</v>
      </c>
      <c r="AA943" s="55" t="s">
        <v>3912</v>
      </c>
      <c r="AB943" s="55">
        <v>92</v>
      </c>
      <c r="AC943" s="55" t="s">
        <v>2016</v>
      </c>
      <c r="AD943" s="89" t="s">
        <v>2612</v>
      </c>
      <c r="AE943" s="243" t="s">
        <v>1746</v>
      </c>
      <c r="AF943" s="157">
        <v>0</v>
      </c>
      <c r="AG943" s="89" t="s">
        <v>7306</v>
      </c>
      <c r="AH943" s="58" t="s">
        <v>3903</v>
      </c>
      <c r="AI943" s="58" t="s">
        <v>3903</v>
      </c>
      <c r="AJ943" s="59" t="s">
        <v>3903</v>
      </c>
      <c r="AK943" s="56" t="s">
        <v>3903</v>
      </c>
      <c r="AL943" s="56" t="s">
        <v>3903</v>
      </c>
      <c r="AM943" s="60" t="s">
        <v>3903</v>
      </c>
      <c r="AN943" s="60" t="s">
        <v>3903</v>
      </c>
      <c r="AO943" s="60" t="s">
        <v>3903</v>
      </c>
    </row>
    <row r="944" spans="1:41" s="290" customFormat="1" ht="25.5" x14ac:dyDescent="0.2">
      <c r="A944" s="45" t="s">
        <v>34</v>
      </c>
      <c r="B944" s="42" t="s">
        <v>103</v>
      </c>
      <c r="C944" s="46" t="s">
        <v>473</v>
      </c>
      <c r="D944" s="35" t="s">
        <v>8443</v>
      </c>
      <c r="E944" s="34">
        <v>46113</v>
      </c>
      <c r="F944" s="347" t="s">
        <v>217</v>
      </c>
      <c r="G944" s="347" t="s">
        <v>1923</v>
      </c>
      <c r="H944" s="344">
        <v>25.908133333333332</v>
      </c>
      <c r="I944" s="344">
        <v>-81.72741666666667</v>
      </c>
      <c r="J944" s="56" t="s">
        <v>7304</v>
      </c>
      <c r="K944" s="56" t="s">
        <v>7305</v>
      </c>
      <c r="L944" s="49" t="s">
        <v>8501</v>
      </c>
      <c r="M944" s="117"/>
      <c r="N944" s="35" t="s">
        <v>448</v>
      </c>
      <c r="O944" s="240" t="s">
        <v>8445</v>
      </c>
      <c r="P944" s="216" t="s">
        <v>6005</v>
      </c>
      <c r="Q944" s="443">
        <v>0</v>
      </c>
      <c r="R944" s="47"/>
      <c r="S944" s="36">
        <v>0</v>
      </c>
      <c r="T944" s="35"/>
      <c r="U944" s="34">
        <v>44978</v>
      </c>
      <c r="V944" s="82" t="s">
        <v>1969</v>
      </c>
      <c r="W944" s="55" t="s">
        <v>2689</v>
      </c>
      <c r="X944" s="55" t="s">
        <v>1898</v>
      </c>
      <c r="Y944" s="157" t="s">
        <v>448</v>
      </c>
      <c r="Z944" s="57" t="s">
        <v>3903</v>
      </c>
      <c r="AA944" s="55" t="s">
        <v>3912</v>
      </c>
      <c r="AB944" s="55">
        <v>92</v>
      </c>
      <c r="AC944" s="55" t="s">
        <v>2016</v>
      </c>
      <c r="AD944" s="89" t="s">
        <v>2612</v>
      </c>
      <c r="AE944" s="243" t="s">
        <v>1746</v>
      </c>
      <c r="AF944" s="157">
        <v>0</v>
      </c>
      <c r="AG944" s="89" t="s">
        <v>7306</v>
      </c>
      <c r="AH944" s="58" t="s">
        <v>3903</v>
      </c>
      <c r="AI944" s="58" t="s">
        <v>3903</v>
      </c>
      <c r="AJ944" s="59" t="s">
        <v>3903</v>
      </c>
      <c r="AK944" s="56" t="s">
        <v>3903</v>
      </c>
      <c r="AL944" s="56" t="s">
        <v>3903</v>
      </c>
      <c r="AM944" s="60" t="s">
        <v>3903</v>
      </c>
      <c r="AN944" s="60" t="s">
        <v>3903</v>
      </c>
      <c r="AO944" s="60" t="s">
        <v>3903</v>
      </c>
    </row>
    <row r="945" spans="1:41" s="290" customFormat="1" ht="38.25" x14ac:dyDescent="0.2">
      <c r="A945" s="45" t="s">
        <v>4171</v>
      </c>
      <c r="B945" s="42" t="s">
        <v>4172</v>
      </c>
      <c r="C945" s="46"/>
      <c r="D945" s="35" t="s">
        <v>2857</v>
      </c>
      <c r="E945" s="431">
        <v>44609</v>
      </c>
      <c r="F945" s="347" t="s">
        <v>4173</v>
      </c>
      <c r="G945" s="347" t="s">
        <v>4174</v>
      </c>
      <c r="H945" s="373">
        <v>25.9086</v>
      </c>
      <c r="I945" s="373">
        <v>-81.726833333333332</v>
      </c>
      <c r="J945" s="312" t="s">
        <v>4845</v>
      </c>
      <c r="K945" s="312" t="s">
        <v>4846</v>
      </c>
      <c r="L945" s="49" t="s">
        <v>4665</v>
      </c>
      <c r="M945" s="432"/>
      <c r="N945" s="35" t="s">
        <v>364</v>
      </c>
      <c r="O945" s="240" t="s">
        <v>4175</v>
      </c>
      <c r="P945" s="216" t="s">
        <v>4170</v>
      </c>
      <c r="Q945" s="443">
        <v>0</v>
      </c>
      <c r="R945" s="434"/>
      <c r="S945" s="435"/>
      <c r="T945" s="433"/>
      <c r="U945" s="34"/>
      <c r="V945" s="305">
        <v>0</v>
      </c>
      <c r="W945" s="42" t="s">
        <v>2689</v>
      </c>
      <c r="X945" s="42" t="s">
        <v>1898</v>
      </c>
      <c r="Y945" s="306">
        <v>0</v>
      </c>
      <c r="Z945" s="307" t="s">
        <v>3903</v>
      </c>
      <c r="AA945" s="42" t="s">
        <v>3904</v>
      </c>
      <c r="AB945" s="42">
        <v>92.5</v>
      </c>
      <c r="AC945" s="42" t="s">
        <v>2016</v>
      </c>
      <c r="AD945" s="308" t="s">
        <v>2612</v>
      </c>
      <c r="AE945" s="309" t="s">
        <v>1746</v>
      </c>
      <c r="AF945" s="306">
        <v>0</v>
      </c>
      <c r="AG945" s="308" t="s">
        <v>6066</v>
      </c>
      <c r="AH945" s="310" t="s">
        <v>3903</v>
      </c>
      <c r="AI945" s="310" t="s">
        <v>3903</v>
      </c>
      <c r="AJ945" s="311" t="s">
        <v>3903</v>
      </c>
      <c r="AK945" s="312" t="s">
        <v>3903</v>
      </c>
      <c r="AL945" s="312" t="s">
        <v>3903</v>
      </c>
      <c r="AM945" s="313" t="s">
        <v>3903</v>
      </c>
      <c r="AN945" s="313" t="s">
        <v>3903</v>
      </c>
      <c r="AO945" s="313" t="s">
        <v>3903</v>
      </c>
    </row>
    <row r="946" spans="1:41" s="290" customFormat="1" ht="51" x14ac:dyDescent="0.2">
      <c r="A946" s="45" t="s">
        <v>4171</v>
      </c>
      <c r="B946" s="42" t="s">
        <v>4172</v>
      </c>
      <c r="C946" s="46"/>
      <c r="D946" s="35" t="s">
        <v>5027</v>
      </c>
      <c r="E946" s="431">
        <v>44978</v>
      </c>
      <c r="F946" s="347" t="s">
        <v>4173</v>
      </c>
      <c r="G946" s="347" t="s">
        <v>4174</v>
      </c>
      <c r="H946" s="373">
        <v>25.9086</v>
      </c>
      <c r="I946" s="373">
        <v>-81.726833333333332</v>
      </c>
      <c r="J946" s="312" t="s">
        <v>4845</v>
      </c>
      <c r="K946" s="312" t="s">
        <v>4846</v>
      </c>
      <c r="L946" s="49" t="s">
        <v>5039</v>
      </c>
      <c r="M946" s="117" t="s">
        <v>4820</v>
      </c>
      <c r="N946" s="35" t="s">
        <v>448</v>
      </c>
      <c r="O946" s="240"/>
      <c r="P946" s="216">
        <v>0</v>
      </c>
      <c r="Q946" s="443">
        <v>0</v>
      </c>
      <c r="R946" s="434"/>
      <c r="S946" s="435"/>
      <c r="T946" s="35" t="s">
        <v>3310</v>
      </c>
      <c r="U946" s="34"/>
      <c r="V946" s="305" t="s">
        <v>1969</v>
      </c>
      <c r="W946" s="42" t="s">
        <v>2689</v>
      </c>
      <c r="X946" s="42" t="s">
        <v>1898</v>
      </c>
      <c r="Y946" s="306" t="s">
        <v>448</v>
      </c>
      <c r="Z946" s="307" t="s">
        <v>3903</v>
      </c>
      <c r="AA946" s="42" t="s">
        <v>3912</v>
      </c>
      <c r="AB946" s="42">
        <v>92.5</v>
      </c>
      <c r="AC946" s="42" t="s">
        <v>2016</v>
      </c>
      <c r="AD946" s="308" t="s">
        <v>2612</v>
      </c>
      <c r="AE946" s="309" t="s">
        <v>1746</v>
      </c>
      <c r="AF946" s="306">
        <v>0</v>
      </c>
      <c r="AG946" s="308" t="s">
        <v>6066</v>
      </c>
      <c r="AH946" s="310" t="s">
        <v>3903</v>
      </c>
      <c r="AI946" s="310" t="s">
        <v>3903</v>
      </c>
      <c r="AJ946" s="311" t="s">
        <v>3903</v>
      </c>
      <c r="AK946" s="312" t="s">
        <v>3903</v>
      </c>
      <c r="AL946" s="312" t="s">
        <v>3903</v>
      </c>
      <c r="AM946" s="313" t="s">
        <v>3903</v>
      </c>
      <c r="AN946" s="313" t="s">
        <v>3903</v>
      </c>
      <c r="AO946" s="313" t="s">
        <v>3903</v>
      </c>
    </row>
    <row r="947" spans="1:41" s="290" customFormat="1" ht="51" x14ac:dyDescent="0.2">
      <c r="A947" s="45" t="s">
        <v>4171</v>
      </c>
      <c r="B947" s="42" t="s">
        <v>4172</v>
      </c>
      <c r="C947" s="46"/>
      <c r="D947" s="35" t="s">
        <v>424</v>
      </c>
      <c r="E947" s="431">
        <v>45383</v>
      </c>
      <c r="F947" s="347" t="s">
        <v>4173</v>
      </c>
      <c r="G947" s="347" t="s">
        <v>4174</v>
      </c>
      <c r="H947" s="373">
        <v>25.9086</v>
      </c>
      <c r="I947" s="373">
        <v>-81.726833333333332</v>
      </c>
      <c r="J947" s="312" t="s">
        <v>4845</v>
      </c>
      <c r="K947" s="312" t="s">
        <v>4846</v>
      </c>
      <c r="L947" s="49" t="s">
        <v>5039</v>
      </c>
      <c r="M947" s="117" t="s">
        <v>4820</v>
      </c>
      <c r="N947" s="35" t="s">
        <v>448</v>
      </c>
      <c r="O947" s="240" t="s">
        <v>5855</v>
      </c>
      <c r="P947" s="216">
        <v>0</v>
      </c>
      <c r="Q947" s="443">
        <v>0</v>
      </c>
      <c r="R947" s="434"/>
      <c r="S947" s="435"/>
      <c r="T947" s="35"/>
      <c r="U947" s="34"/>
      <c r="V947" s="305" t="s">
        <v>1969</v>
      </c>
      <c r="W947" s="42" t="s">
        <v>2689</v>
      </c>
      <c r="X947" s="42" t="s">
        <v>1898</v>
      </c>
      <c r="Y947" s="306" t="s">
        <v>448</v>
      </c>
      <c r="Z947" s="307" t="s">
        <v>3903</v>
      </c>
      <c r="AA947" s="42" t="s">
        <v>3912</v>
      </c>
      <c r="AB947" s="42">
        <v>92.5</v>
      </c>
      <c r="AC947" s="42" t="s">
        <v>2016</v>
      </c>
      <c r="AD947" s="308" t="s">
        <v>2612</v>
      </c>
      <c r="AE947" s="309" t="s">
        <v>1746</v>
      </c>
      <c r="AF947" s="306">
        <v>0</v>
      </c>
      <c r="AG947" s="308" t="s">
        <v>6066</v>
      </c>
      <c r="AH947" s="310" t="s">
        <v>3903</v>
      </c>
      <c r="AI947" s="310" t="s">
        <v>3903</v>
      </c>
      <c r="AJ947" s="311" t="s">
        <v>3903</v>
      </c>
      <c r="AK947" s="312" t="s">
        <v>3903</v>
      </c>
      <c r="AL947" s="312" t="s">
        <v>3903</v>
      </c>
      <c r="AM947" s="313" t="s">
        <v>3903</v>
      </c>
      <c r="AN947" s="313" t="s">
        <v>3903</v>
      </c>
      <c r="AO947" s="313" t="s">
        <v>3903</v>
      </c>
    </row>
    <row r="948" spans="1:41" s="290" customFormat="1" ht="51" x14ac:dyDescent="0.2">
      <c r="A948" s="45" t="s">
        <v>4171</v>
      </c>
      <c r="B948" s="42" t="s">
        <v>4172</v>
      </c>
      <c r="C948" s="46"/>
      <c r="D948" s="35" t="s">
        <v>424</v>
      </c>
      <c r="E948" s="431">
        <v>45695</v>
      </c>
      <c r="F948" s="347" t="s">
        <v>4173</v>
      </c>
      <c r="G948" s="347" t="s">
        <v>4174</v>
      </c>
      <c r="H948" s="373">
        <v>25.9086</v>
      </c>
      <c r="I948" s="373">
        <v>-81.726833333333332</v>
      </c>
      <c r="J948" s="312" t="s">
        <v>4845</v>
      </c>
      <c r="K948" s="312" t="s">
        <v>4846</v>
      </c>
      <c r="L948" s="49" t="s">
        <v>5039</v>
      </c>
      <c r="M948" s="117" t="s">
        <v>4820</v>
      </c>
      <c r="N948" s="35" t="s">
        <v>448</v>
      </c>
      <c r="O948" s="240" t="s">
        <v>6057</v>
      </c>
      <c r="P948" s="216">
        <v>0</v>
      </c>
      <c r="Q948" s="443" t="s">
        <v>473</v>
      </c>
      <c r="R948" s="434"/>
      <c r="S948" s="435"/>
      <c r="T948" s="35"/>
      <c r="U948" s="34"/>
      <c r="V948" s="305">
        <v>0</v>
      </c>
      <c r="W948" s="42" t="s">
        <v>2689</v>
      </c>
      <c r="X948" s="42" t="s">
        <v>1898</v>
      </c>
      <c r="Y948" s="306" t="s">
        <v>448</v>
      </c>
      <c r="Z948" s="307" t="s">
        <v>3903</v>
      </c>
      <c r="AA948" s="42" t="s">
        <v>3912</v>
      </c>
      <c r="AB948" s="42">
        <v>92.5</v>
      </c>
      <c r="AC948" s="42" t="s">
        <v>2016</v>
      </c>
      <c r="AD948" s="308" t="s">
        <v>2612</v>
      </c>
      <c r="AE948" s="309" t="s">
        <v>1746</v>
      </c>
      <c r="AF948" s="306">
        <v>0</v>
      </c>
      <c r="AG948" s="308" t="s">
        <v>6066</v>
      </c>
      <c r="AH948" s="310" t="s">
        <v>3903</v>
      </c>
      <c r="AI948" s="310" t="s">
        <v>3903</v>
      </c>
      <c r="AJ948" s="311" t="s">
        <v>3903</v>
      </c>
      <c r="AK948" s="312" t="s">
        <v>3903</v>
      </c>
      <c r="AL948" s="312" t="s">
        <v>3903</v>
      </c>
      <c r="AM948" s="313" t="s">
        <v>3903</v>
      </c>
      <c r="AN948" s="313" t="s">
        <v>3903</v>
      </c>
      <c r="AO948" s="313" t="s">
        <v>3903</v>
      </c>
    </row>
    <row r="949" spans="1:41" s="290" customFormat="1" x14ac:dyDescent="0.2">
      <c r="A949" s="45" t="s">
        <v>36</v>
      </c>
      <c r="B949" s="42" t="s">
        <v>102</v>
      </c>
      <c r="C949" s="46"/>
      <c r="D949" s="35" t="s">
        <v>1119</v>
      </c>
      <c r="E949" s="34">
        <v>38869</v>
      </c>
      <c r="F949" s="347" t="s">
        <v>217</v>
      </c>
      <c r="G949" s="347" t="s">
        <v>220</v>
      </c>
      <c r="H949" s="344">
        <v>25.908133333333332</v>
      </c>
      <c r="I949" s="344">
        <v>-81.725616666666667</v>
      </c>
      <c r="J949" s="56" t="s">
        <v>7304</v>
      </c>
      <c r="K949" s="56" t="s">
        <v>8844</v>
      </c>
      <c r="L949" s="49" t="s">
        <v>1746</v>
      </c>
      <c r="M949" s="117"/>
      <c r="N949" s="35" t="s">
        <v>364</v>
      </c>
      <c r="O949" s="203" t="s">
        <v>1969</v>
      </c>
      <c r="P949" s="216" t="s">
        <v>1969</v>
      </c>
      <c r="Q949" s="443">
        <v>0</v>
      </c>
      <c r="R949" s="47"/>
      <c r="S949" s="36">
        <v>0</v>
      </c>
      <c r="T949" s="35"/>
      <c r="U949" s="34"/>
      <c r="V949" s="82">
        <v>0</v>
      </c>
      <c r="W949" s="55" t="s">
        <v>2689</v>
      </c>
      <c r="X949" s="55" t="s">
        <v>1898</v>
      </c>
      <c r="Y949" s="157">
        <v>0</v>
      </c>
      <c r="Z949" s="57" t="s">
        <v>1746</v>
      </c>
      <c r="AA949" s="55" t="s">
        <v>6987</v>
      </c>
      <c r="AB949" s="55">
        <v>93</v>
      </c>
      <c r="AC949" s="55" t="s">
        <v>2016</v>
      </c>
      <c r="AD949" s="89" t="s">
        <v>2612</v>
      </c>
      <c r="AE949" s="243">
        <v>16930</v>
      </c>
      <c r="AF949" s="157">
        <v>0</v>
      </c>
      <c r="AG949" s="89" t="s">
        <v>7309</v>
      </c>
      <c r="AH949" s="58" t="s">
        <v>7310</v>
      </c>
      <c r="AI949" s="58" t="s">
        <v>7311</v>
      </c>
      <c r="AJ949" s="59" t="s">
        <v>339</v>
      </c>
      <c r="AK949" s="56">
        <v>25.908055555555556</v>
      </c>
      <c r="AL949" s="56">
        <v>-81.725277777777777</v>
      </c>
      <c r="AM949" s="60">
        <v>28.363999999214116</v>
      </c>
      <c r="AN949" s="60">
        <v>-111.14132306295922</v>
      </c>
      <c r="AO949" s="60">
        <v>114.70357530670302</v>
      </c>
    </row>
    <row r="950" spans="1:41" s="290" customFormat="1" x14ac:dyDescent="0.2">
      <c r="A950" s="45" t="s">
        <v>36</v>
      </c>
      <c r="B950" s="42" t="s">
        <v>102</v>
      </c>
      <c r="C950" s="46"/>
      <c r="D950" s="35" t="s">
        <v>429</v>
      </c>
      <c r="E950" s="34">
        <v>42159</v>
      </c>
      <c r="F950" s="347" t="s">
        <v>439</v>
      </c>
      <c r="G950" s="347" t="s">
        <v>440</v>
      </c>
      <c r="H950" s="344">
        <v>25.908149999999999</v>
      </c>
      <c r="I950" s="344">
        <v>-81.725516666666664</v>
      </c>
      <c r="J950" s="56" t="s">
        <v>8845</v>
      </c>
      <c r="K950" s="56" t="s">
        <v>8846</v>
      </c>
      <c r="L950" s="49" t="s">
        <v>1746</v>
      </c>
      <c r="M950" s="117"/>
      <c r="N950" s="35" t="s">
        <v>364</v>
      </c>
      <c r="O950" s="203" t="s">
        <v>1969</v>
      </c>
      <c r="P950" s="216" t="s">
        <v>1969</v>
      </c>
      <c r="Q950" s="443">
        <v>0</v>
      </c>
      <c r="R950" s="47"/>
      <c r="S950" s="36">
        <v>0</v>
      </c>
      <c r="T950" s="35"/>
      <c r="U950" s="34"/>
      <c r="V950" s="82">
        <v>0</v>
      </c>
      <c r="W950" s="55" t="s">
        <v>2689</v>
      </c>
      <c r="X950" s="55" t="s">
        <v>1898</v>
      </c>
      <c r="Y950" s="157">
        <v>0</v>
      </c>
      <c r="Z950" s="57" t="s">
        <v>1746</v>
      </c>
      <c r="AA950" s="55" t="s">
        <v>6987</v>
      </c>
      <c r="AB950" s="55">
        <v>93</v>
      </c>
      <c r="AC950" s="55" t="s">
        <v>2016</v>
      </c>
      <c r="AD950" s="89" t="s">
        <v>2612</v>
      </c>
      <c r="AE950" s="243">
        <v>16930</v>
      </c>
      <c r="AF950" s="157">
        <v>0</v>
      </c>
      <c r="AG950" s="89" t="s">
        <v>7309</v>
      </c>
      <c r="AH950" s="58" t="s">
        <v>7310</v>
      </c>
      <c r="AI950" s="58" t="s">
        <v>7311</v>
      </c>
      <c r="AJ950" s="59" t="s">
        <v>339</v>
      </c>
      <c r="AK950" s="56">
        <v>25.908055555555556</v>
      </c>
      <c r="AL950" s="56">
        <v>-81.725277777777777</v>
      </c>
      <c r="AM950" s="60">
        <v>34.441999999415884</v>
      </c>
      <c r="AN950" s="60">
        <v>-78.345522813956052</v>
      </c>
      <c r="AO950" s="60">
        <v>85.581962521035194</v>
      </c>
    </row>
    <row r="951" spans="1:41" s="290" customFormat="1" x14ac:dyDescent="0.2">
      <c r="A951" s="45" t="s">
        <v>36</v>
      </c>
      <c r="B951" s="42" t="s">
        <v>102</v>
      </c>
      <c r="C951" s="46"/>
      <c r="D951" s="35" t="s">
        <v>429</v>
      </c>
      <c r="E951" s="34">
        <v>43149</v>
      </c>
      <c r="F951" s="347" t="s">
        <v>2104</v>
      </c>
      <c r="G951" s="347" t="s">
        <v>2105</v>
      </c>
      <c r="H951" s="344">
        <v>25.908100000000001</v>
      </c>
      <c r="I951" s="344">
        <v>-81.725499999999997</v>
      </c>
      <c r="J951" s="56" t="s">
        <v>7315</v>
      </c>
      <c r="K951" s="56" t="s">
        <v>7308</v>
      </c>
      <c r="L951" s="49" t="s">
        <v>2106</v>
      </c>
      <c r="M951" s="120"/>
      <c r="N951" s="35" t="s">
        <v>1920</v>
      </c>
      <c r="O951" s="203" t="s">
        <v>1969</v>
      </c>
      <c r="P951" s="216" t="s">
        <v>1969</v>
      </c>
      <c r="Q951" s="443">
        <v>0</v>
      </c>
      <c r="R951" s="47"/>
      <c r="S951" s="36">
        <v>0</v>
      </c>
      <c r="T951" s="35"/>
      <c r="U951" s="34"/>
      <c r="V951" s="82" t="s">
        <v>1969</v>
      </c>
      <c r="W951" s="55" t="s">
        <v>2689</v>
      </c>
      <c r="X951" s="55" t="s">
        <v>1898</v>
      </c>
      <c r="Y951" s="157" t="s">
        <v>1920</v>
      </c>
      <c r="Z951" s="57" t="s">
        <v>1746</v>
      </c>
      <c r="AA951" s="55" t="s">
        <v>7301</v>
      </c>
      <c r="AB951" s="55">
        <v>93</v>
      </c>
      <c r="AC951" s="55" t="s">
        <v>2016</v>
      </c>
      <c r="AD951" s="89" t="s">
        <v>2612</v>
      </c>
      <c r="AE951" s="243">
        <v>16930</v>
      </c>
      <c r="AF951" s="157">
        <v>0</v>
      </c>
      <c r="AG951" s="89" t="s">
        <v>7309</v>
      </c>
      <c r="AH951" s="58" t="s">
        <v>7310</v>
      </c>
      <c r="AI951" s="58" t="s">
        <v>7311</v>
      </c>
      <c r="AJ951" s="59" t="s">
        <v>339</v>
      </c>
      <c r="AK951" s="56">
        <v>25.908055555555556</v>
      </c>
      <c r="AL951" s="56">
        <v>-81.725277777777777</v>
      </c>
      <c r="AM951" s="60">
        <v>16.208000000106182</v>
      </c>
      <c r="AN951" s="60">
        <v>-72.879556105788865</v>
      </c>
      <c r="AO951" s="60">
        <v>74.660089486822002</v>
      </c>
    </row>
    <row r="952" spans="1:41" s="290" customFormat="1" x14ac:dyDescent="0.2">
      <c r="A952" s="63" t="s">
        <v>36</v>
      </c>
      <c r="B952" s="42" t="s">
        <v>102</v>
      </c>
      <c r="C952" s="64"/>
      <c r="D952" s="66" t="s">
        <v>2384</v>
      </c>
      <c r="E952" s="65">
        <v>43404</v>
      </c>
      <c r="F952" s="353" t="s">
        <v>2104</v>
      </c>
      <c r="G952" s="353" t="s">
        <v>2105</v>
      </c>
      <c r="H952" s="344">
        <v>25.908100000000001</v>
      </c>
      <c r="I952" s="344">
        <v>-81.725499999999997</v>
      </c>
      <c r="J952" s="56" t="s">
        <v>7315</v>
      </c>
      <c r="K952" s="56" t="s">
        <v>7308</v>
      </c>
      <c r="L952" s="70" t="s">
        <v>3120</v>
      </c>
      <c r="M952" s="120"/>
      <c r="N952" s="66" t="s">
        <v>364</v>
      </c>
      <c r="O952" s="211" t="s">
        <v>1969</v>
      </c>
      <c r="P952" s="216">
        <v>0</v>
      </c>
      <c r="Q952" s="443">
        <v>0</v>
      </c>
      <c r="R952" s="67"/>
      <c r="S952" s="68"/>
      <c r="T952" s="66"/>
      <c r="U952" s="34"/>
      <c r="V952" s="82">
        <v>0</v>
      </c>
      <c r="W952" s="55" t="s">
        <v>2689</v>
      </c>
      <c r="X952" s="55" t="s">
        <v>1898</v>
      </c>
      <c r="Y952" s="157">
        <v>0</v>
      </c>
      <c r="Z952" s="57" t="s">
        <v>1746</v>
      </c>
      <c r="AA952" s="55" t="s">
        <v>6987</v>
      </c>
      <c r="AB952" s="55">
        <v>93</v>
      </c>
      <c r="AC952" s="55" t="s">
        <v>2016</v>
      </c>
      <c r="AD952" s="89" t="s">
        <v>2612</v>
      </c>
      <c r="AE952" s="243">
        <v>16930</v>
      </c>
      <c r="AF952" s="157">
        <v>0</v>
      </c>
      <c r="AG952" s="89" t="s">
        <v>7309</v>
      </c>
      <c r="AH952" s="58" t="s">
        <v>7310</v>
      </c>
      <c r="AI952" s="58" t="s">
        <v>7311</v>
      </c>
      <c r="AJ952" s="59" t="s">
        <v>339</v>
      </c>
      <c r="AK952" s="56">
        <v>25.908055555555556</v>
      </c>
      <c r="AL952" s="56">
        <v>-81.725277777777777</v>
      </c>
      <c r="AM952" s="60">
        <v>16.208000000106182</v>
      </c>
      <c r="AN952" s="60">
        <v>-72.879556105788865</v>
      </c>
      <c r="AO952" s="60">
        <v>74.660089486822002</v>
      </c>
    </row>
    <row r="953" spans="1:41" s="290" customFormat="1" x14ac:dyDescent="0.2">
      <c r="A953" s="63" t="s">
        <v>36</v>
      </c>
      <c r="B953" s="42" t="s">
        <v>102</v>
      </c>
      <c r="C953" s="64"/>
      <c r="D953" s="35" t="s">
        <v>3024</v>
      </c>
      <c r="E953" s="65">
        <v>43536</v>
      </c>
      <c r="F953" s="347" t="s">
        <v>217</v>
      </c>
      <c r="G953" s="347" t="s">
        <v>440</v>
      </c>
      <c r="H953" s="344">
        <v>25.908133333333332</v>
      </c>
      <c r="I953" s="344">
        <v>-81.725516666666664</v>
      </c>
      <c r="J953" s="56" t="s">
        <v>7304</v>
      </c>
      <c r="K953" s="56" t="s">
        <v>8846</v>
      </c>
      <c r="L953" s="49" t="s">
        <v>2527</v>
      </c>
      <c r="M953" s="117" t="s">
        <v>2833</v>
      </c>
      <c r="N953" s="66" t="s">
        <v>364</v>
      </c>
      <c r="O953" s="211" t="s">
        <v>1969</v>
      </c>
      <c r="P953" s="216" t="s">
        <v>1969</v>
      </c>
      <c r="Q953" s="443">
        <v>0</v>
      </c>
      <c r="R953" s="67"/>
      <c r="S953" s="68"/>
      <c r="T953" s="66"/>
      <c r="U953" s="34"/>
      <c r="V953" s="82">
        <v>0</v>
      </c>
      <c r="W953" s="55" t="s">
        <v>2689</v>
      </c>
      <c r="X953" s="55" t="s">
        <v>1898</v>
      </c>
      <c r="Y953" s="157">
        <v>0</v>
      </c>
      <c r="Z953" s="57" t="s">
        <v>1746</v>
      </c>
      <c r="AA953" s="55" t="s">
        <v>6987</v>
      </c>
      <c r="AB953" s="55">
        <v>93</v>
      </c>
      <c r="AC953" s="55" t="s">
        <v>2016</v>
      </c>
      <c r="AD953" s="89" t="s">
        <v>2612</v>
      </c>
      <c r="AE953" s="243">
        <v>16930</v>
      </c>
      <c r="AF953" s="157">
        <v>0</v>
      </c>
      <c r="AG953" s="89" t="s">
        <v>7309</v>
      </c>
      <c r="AH953" s="58" t="s">
        <v>7310</v>
      </c>
      <c r="AI953" s="58" t="s">
        <v>7311</v>
      </c>
      <c r="AJ953" s="59" t="s">
        <v>339</v>
      </c>
      <c r="AK953" s="56">
        <v>25.908055555555556</v>
      </c>
      <c r="AL953" s="56">
        <v>-81.725277777777777</v>
      </c>
      <c r="AM953" s="60">
        <v>28.363999999214116</v>
      </c>
      <c r="AN953" s="60">
        <v>-78.345522813956052</v>
      </c>
      <c r="AO953" s="60">
        <v>83.321890526724886</v>
      </c>
    </row>
    <row r="954" spans="1:41" s="290" customFormat="1" ht="25.5" x14ac:dyDescent="0.2">
      <c r="A954" s="63" t="s">
        <v>36</v>
      </c>
      <c r="B954" s="42" t="s">
        <v>102</v>
      </c>
      <c r="C954" s="64"/>
      <c r="D954" s="35" t="s">
        <v>3024</v>
      </c>
      <c r="E954" s="65">
        <v>43899</v>
      </c>
      <c r="F954" s="347" t="s">
        <v>217</v>
      </c>
      <c r="G954" s="347" t="s">
        <v>440</v>
      </c>
      <c r="H954" s="344">
        <v>25.908133333333332</v>
      </c>
      <c r="I954" s="344">
        <v>-81.725516666666664</v>
      </c>
      <c r="J954" s="56" t="s">
        <v>7304</v>
      </c>
      <c r="K954" s="56" t="s">
        <v>8846</v>
      </c>
      <c r="L954" s="49" t="s">
        <v>3036</v>
      </c>
      <c r="M954" s="117" t="s">
        <v>2833</v>
      </c>
      <c r="N954" s="66" t="s">
        <v>364</v>
      </c>
      <c r="O954" s="211" t="s">
        <v>1969</v>
      </c>
      <c r="P954" s="216" t="s">
        <v>1969</v>
      </c>
      <c r="Q954" s="443">
        <v>0</v>
      </c>
      <c r="R954" s="67"/>
      <c r="S954" s="68"/>
      <c r="T954" s="66"/>
      <c r="U954" s="34"/>
      <c r="V954" s="82">
        <v>0</v>
      </c>
      <c r="W954" s="55" t="s">
        <v>2689</v>
      </c>
      <c r="X954" s="55" t="s">
        <v>1898</v>
      </c>
      <c r="Y954" s="157">
        <v>0</v>
      </c>
      <c r="Z954" s="57" t="s">
        <v>1746</v>
      </c>
      <c r="AA954" s="55" t="s">
        <v>6987</v>
      </c>
      <c r="AB954" s="55">
        <v>93</v>
      </c>
      <c r="AC954" s="55" t="s">
        <v>2016</v>
      </c>
      <c r="AD954" s="89" t="s">
        <v>2612</v>
      </c>
      <c r="AE954" s="243">
        <v>16930</v>
      </c>
      <c r="AF954" s="157">
        <v>0</v>
      </c>
      <c r="AG954" s="89" t="s">
        <v>7309</v>
      </c>
      <c r="AH954" s="58" t="s">
        <v>7310</v>
      </c>
      <c r="AI954" s="58" t="s">
        <v>7311</v>
      </c>
      <c r="AJ954" s="59" t="s">
        <v>339</v>
      </c>
      <c r="AK954" s="56">
        <v>25.908055555555556</v>
      </c>
      <c r="AL954" s="56">
        <v>-81.725277777777777</v>
      </c>
      <c r="AM954" s="60">
        <v>28.363999999214116</v>
      </c>
      <c r="AN954" s="60">
        <v>-78.345522813956052</v>
      </c>
      <c r="AO954" s="60">
        <v>83.321890526724886</v>
      </c>
    </row>
    <row r="955" spans="1:41" s="290" customFormat="1" x14ac:dyDescent="0.2">
      <c r="A955" s="63" t="s">
        <v>36</v>
      </c>
      <c r="B955" s="42" t="s">
        <v>102</v>
      </c>
      <c r="C955" s="64"/>
      <c r="D955" s="35" t="s">
        <v>3024</v>
      </c>
      <c r="E955" s="65">
        <v>44266</v>
      </c>
      <c r="F955" s="347" t="s">
        <v>3609</v>
      </c>
      <c r="G955" s="347" t="s">
        <v>2105</v>
      </c>
      <c r="H955" s="344">
        <v>25.908166666666666</v>
      </c>
      <c r="I955" s="344">
        <v>-81.725499999999997</v>
      </c>
      <c r="J955" s="56" t="s">
        <v>7307</v>
      </c>
      <c r="K955" s="56" t="s">
        <v>7308</v>
      </c>
      <c r="L955" s="49" t="s">
        <v>2428</v>
      </c>
      <c r="M955" s="117" t="s">
        <v>2833</v>
      </c>
      <c r="N955" s="66" t="s">
        <v>364</v>
      </c>
      <c r="O955" s="240" t="s">
        <v>3647</v>
      </c>
      <c r="P955" s="216" t="s">
        <v>1969</v>
      </c>
      <c r="Q955" s="443">
        <v>0</v>
      </c>
      <c r="R955" s="67"/>
      <c r="S955" s="68"/>
      <c r="T955" s="66"/>
      <c r="U955" s="34"/>
      <c r="V955" s="82">
        <v>0</v>
      </c>
      <c r="W955" s="55" t="s">
        <v>2689</v>
      </c>
      <c r="X955" s="55" t="s">
        <v>1898</v>
      </c>
      <c r="Y955" s="157">
        <v>0</v>
      </c>
      <c r="Z955" s="57" t="s">
        <v>1746</v>
      </c>
      <c r="AA955" s="55" t="s">
        <v>6987</v>
      </c>
      <c r="AB955" s="55">
        <v>93</v>
      </c>
      <c r="AC955" s="55" t="s">
        <v>2016</v>
      </c>
      <c r="AD955" s="89" t="s">
        <v>2612</v>
      </c>
      <c r="AE955" s="243">
        <v>16930</v>
      </c>
      <c r="AF955" s="157">
        <v>0</v>
      </c>
      <c r="AG955" s="89" t="s">
        <v>7309</v>
      </c>
      <c r="AH955" s="58" t="s">
        <v>7310</v>
      </c>
      <c r="AI955" s="58" t="s">
        <v>7311</v>
      </c>
      <c r="AJ955" s="59" t="s">
        <v>339</v>
      </c>
      <c r="AK955" s="56">
        <v>25.908055555555556</v>
      </c>
      <c r="AL955" s="56">
        <v>-81.725277777777777</v>
      </c>
      <c r="AM955" s="60">
        <v>40.519999999617653</v>
      </c>
      <c r="AN955" s="60">
        <v>-72.879556105788865</v>
      </c>
      <c r="AO955" s="60">
        <v>83.386450327051577</v>
      </c>
    </row>
    <row r="956" spans="1:41" s="290" customFormat="1" x14ac:dyDescent="0.2">
      <c r="A956" s="63" t="s">
        <v>36</v>
      </c>
      <c r="B956" s="42" t="s">
        <v>102</v>
      </c>
      <c r="C956" s="64"/>
      <c r="D956" s="35" t="s">
        <v>2857</v>
      </c>
      <c r="E956" s="65">
        <v>44609</v>
      </c>
      <c r="F956" s="347" t="s">
        <v>3609</v>
      </c>
      <c r="G956" s="347" t="s">
        <v>2105</v>
      </c>
      <c r="H956" s="344">
        <v>25.908166666666666</v>
      </c>
      <c r="I956" s="344">
        <v>-81.725499999999997</v>
      </c>
      <c r="J956" s="56" t="s">
        <v>7307</v>
      </c>
      <c r="K956" s="56" t="s">
        <v>7308</v>
      </c>
      <c r="L956" s="49" t="s">
        <v>2428</v>
      </c>
      <c r="M956" s="117" t="s">
        <v>2833</v>
      </c>
      <c r="N956" s="66" t="s">
        <v>364</v>
      </c>
      <c r="O956" s="240" t="s">
        <v>4176</v>
      </c>
      <c r="P956" s="216" t="s">
        <v>1969</v>
      </c>
      <c r="Q956" s="443">
        <v>0</v>
      </c>
      <c r="R956" s="67"/>
      <c r="S956" s="68"/>
      <c r="T956" s="66"/>
      <c r="U956" s="34"/>
      <c r="V956" s="82">
        <v>0</v>
      </c>
      <c r="W956" s="55" t="s">
        <v>2689</v>
      </c>
      <c r="X956" s="55" t="s">
        <v>1898</v>
      </c>
      <c r="Y956" s="157">
        <v>0</v>
      </c>
      <c r="Z956" s="57" t="s">
        <v>1746</v>
      </c>
      <c r="AA956" s="55" t="s">
        <v>6987</v>
      </c>
      <c r="AB956" s="55">
        <v>93</v>
      </c>
      <c r="AC956" s="55" t="s">
        <v>2016</v>
      </c>
      <c r="AD956" s="89" t="s">
        <v>2612</v>
      </c>
      <c r="AE956" s="243">
        <v>16930</v>
      </c>
      <c r="AF956" s="157">
        <v>0</v>
      </c>
      <c r="AG956" s="89" t="s">
        <v>7309</v>
      </c>
      <c r="AH956" s="58" t="s">
        <v>7310</v>
      </c>
      <c r="AI956" s="58" t="s">
        <v>7311</v>
      </c>
      <c r="AJ956" s="59" t="s">
        <v>339</v>
      </c>
      <c r="AK956" s="56">
        <v>25.908055555555556</v>
      </c>
      <c r="AL956" s="56">
        <v>-81.725277777777777</v>
      </c>
      <c r="AM956" s="60">
        <v>40.519999999617653</v>
      </c>
      <c r="AN956" s="60">
        <v>-72.879556105788865</v>
      </c>
      <c r="AO956" s="60">
        <v>83.386450327051577</v>
      </c>
    </row>
    <row r="957" spans="1:41" s="290" customFormat="1" x14ac:dyDescent="0.2">
      <c r="A957" s="63" t="s">
        <v>36</v>
      </c>
      <c r="B957" s="42" t="s">
        <v>102</v>
      </c>
      <c r="C957" s="64"/>
      <c r="D957" s="35" t="s">
        <v>5027</v>
      </c>
      <c r="E957" s="65">
        <v>44978</v>
      </c>
      <c r="F957" s="347" t="s">
        <v>3609</v>
      </c>
      <c r="G957" s="347" t="s">
        <v>2105</v>
      </c>
      <c r="H957" s="344">
        <v>25.908166666666666</v>
      </c>
      <c r="I957" s="344">
        <v>-81.725499999999997</v>
      </c>
      <c r="J957" s="56" t="s">
        <v>7307</v>
      </c>
      <c r="K957" s="56" t="s">
        <v>7308</v>
      </c>
      <c r="L957" s="49" t="s">
        <v>5040</v>
      </c>
      <c r="M957" s="117" t="s">
        <v>2833</v>
      </c>
      <c r="N957" s="35" t="s">
        <v>387</v>
      </c>
      <c r="O957" s="240" t="s">
        <v>5041</v>
      </c>
      <c r="P957" s="216">
        <v>0</v>
      </c>
      <c r="Q957" s="443">
        <v>0</v>
      </c>
      <c r="R957" s="67"/>
      <c r="S957" s="68"/>
      <c r="T957" s="35" t="s">
        <v>3310</v>
      </c>
      <c r="U957" s="34"/>
      <c r="V957" s="82">
        <v>0</v>
      </c>
      <c r="W957" s="55" t="s">
        <v>2689</v>
      </c>
      <c r="X957" s="55" t="s">
        <v>1898</v>
      </c>
      <c r="Y957" s="157" t="s">
        <v>387</v>
      </c>
      <c r="Z957" s="57" t="s">
        <v>1746</v>
      </c>
      <c r="AA957" s="55" t="s">
        <v>6982</v>
      </c>
      <c r="AB957" s="55">
        <v>93</v>
      </c>
      <c r="AC957" s="55" t="s">
        <v>2016</v>
      </c>
      <c r="AD957" s="89" t="s">
        <v>2612</v>
      </c>
      <c r="AE957" s="243">
        <v>16930</v>
      </c>
      <c r="AF957" s="157">
        <v>0</v>
      </c>
      <c r="AG957" s="89" t="s">
        <v>7309</v>
      </c>
      <c r="AH957" s="58" t="s">
        <v>7310</v>
      </c>
      <c r="AI957" s="58" t="s">
        <v>7311</v>
      </c>
      <c r="AJ957" s="59" t="s">
        <v>339</v>
      </c>
      <c r="AK957" s="56">
        <v>25.908055555555556</v>
      </c>
      <c r="AL957" s="56">
        <v>-81.725277777777777</v>
      </c>
      <c r="AM957" s="60">
        <v>40.519999999617653</v>
      </c>
      <c r="AN957" s="60">
        <v>-72.879556105788865</v>
      </c>
      <c r="AO957" s="60">
        <v>83.386450327051577</v>
      </c>
    </row>
    <row r="958" spans="1:41" s="290" customFormat="1" ht="25.5" x14ac:dyDescent="0.2">
      <c r="A958" s="63" t="s">
        <v>36</v>
      </c>
      <c r="B958" s="42" t="s">
        <v>102</v>
      </c>
      <c r="C958" s="64"/>
      <c r="D958" s="35" t="s">
        <v>424</v>
      </c>
      <c r="E958" s="65">
        <v>45383</v>
      </c>
      <c r="F958" s="347" t="s">
        <v>3609</v>
      </c>
      <c r="G958" s="347" t="s">
        <v>2105</v>
      </c>
      <c r="H958" s="344">
        <v>25.908166666666666</v>
      </c>
      <c r="I958" s="344">
        <v>-81.725499999999997</v>
      </c>
      <c r="J958" s="56" t="s">
        <v>7307</v>
      </c>
      <c r="K958" s="56" t="s">
        <v>7308</v>
      </c>
      <c r="L958" s="49" t="s">
        <v>5856</v>
      </c>
      <c r="M958" s="117" t="s">
        <v>2833</v>
      </c>
      <c r="N958" s="35" t="s">
        <v>364</v>
      </c>
      <c r="O958" s="240" t="s">
        <v>5857</v>
      </c>
      <c r="P958" s="216" t="s">
        <v>1969</v>
      </c>
      <c r="Q958" s="443">
        <v>0</v>
      </c>
      <c r="R958" s="67"/>
      <c r="S958" s="68"/>
      <c r="T958" s="35" t="s">
        <v>2011</v>
      </c>
      <c r="U958" s="34"/>
      <c r="V958" s="82">
        <v>0</v>
      </c>
      <c r="W958" s="55" t="s">
        <v>2689</v>
      </c>
      <c r="X958" s="55" t="s">
        <v>1898</v>
      </c>
      <c r="Y958" s="157">
        <v>0</v>
      </c>
      <c r="Z958" s="57" t="s">
        <v>1746</v>
      </c>
      <c r="AA958" s="55" t="s">
        <v>6987</v>
      </c>
      <c r="AB958" s="55">
        <v>93</v>
      </c>
      <c r="AC958" s="55" t="s">
        <v>2016</v>
      </c>
      <c r="AD958" s="89" t="s">
        <v>2612</v>
      </c>
      <c r="AE958" s="243">
        <v>16930</v>
      </c>
      <c r="AF958" s="157">
        <v>0</v>
      </c>
      <c r="AG958" s="89" t="s">
        <v>7309</v>
      </c>
      <c r="AH958" s="58" t="s">
        <v>7310</v>
      </c>
      <c r="AI958" s="58" t="s">
        <v>7311</v>
      </c>
      <c r="AJ958" s="59" t="s">
        <v>339</v>
      </c>
      <c r="AK958" s="56">
        <v>25.908055555555556</v>
      </c>
      <c r="AL958" s="56">
        <v>-81.725277777777777</v>
      </c>
      <c r="AM958" s="60">
        <v>40.519999999617653</v>
      </c>
      <c r="AN958" s="60">
        <v>-72.879556105788865</v>
      </c>
      <c r="AO958" s="60">
        <v>83.386450327051577</v>
      </c>
    </row>
    <row r="959" spans="1:41" s="290" customFormat="1" x14ac:dyDescent="0.2">
      <c r="A959" s="63" t="s">
        <v>36</v>
      </c>
      <c r="B959" s="42" t="s">
        <v>102</v>
      </c>
      <c r="C959" s="64"/>
      <c r="D959" s="35" t="s">
        <v>424</v>
      </c>
      <c r="E959" s="65">
        <v>45695</v>
      </c>
      <c r="F959" s="347" t="s">
        <v>3609</v>
      </c>
      <c r="G959" s="347" t="s">
        <v>2105</v>
      </c>
      <c r="H959" s="344">
        <v>25.908166666666666</v>
      </c>
      <c r="I959" s="344">
        <v>-81.725499999999997</v>
      </c>
      <c r="J959" s="56" t="s">
        <v>7307</v>
      </c>
      <c r="K959" s="56" t="s">
        <v>7308</v>
      </c>
      <c r="L959" s="49" t="s">
        <v>6058</v>
      </c>
      <c r="M959" s="117" t="s">
        <v>2833</v>
      </c>
      <c r="N959" s="35" t="s">
        <v>364</v>
      </c>
      <c r="O959" s="240" t="s">
        <v>6059</v>
      </c>
      <c r="P959" s="216" t="s">
        <v>1969</v>
      </c>
      <c r="Q959" s="445">
        <v>0</v>
      </c>
      <c r="R959" s="67"/>
      <c r="S959" s="68"/>
      <c r="T959" s="35"/>
      <c r="U959" s="34"/>
      <c r="V959" s="82">
        <v>0</v>
      </c>
      <c r="W959" s="55" t="s">
        <v>2689</v>
      </c>
      <c r="X959" s="55" t="s">
        <v>1898</v>
      </c>
      <c r="Y959" s="157">
        <v>0</v>
      </c>
      <c r="Z959" s="57" t="s">
        <v>1746</v>
      </c>
      <c r="AA959" s="55" t="s">
        <v>6987</v>
      </c>
      <c r="AB959" s="55">
        <v>93</v>
      </c>
      <c r="AC959" s="55" t="s">
        <v>2016</v>
      </c>
      <c r="AD959" s="89" t="s">
        <v>2612</v>
      </c>
      <c r="AE959" s="243">
        <v>16930</v>
      </c>
      <c r="AF959" s="157">
        <v>0</v>
      </c>
      <c r="AG959" s="89" t="s">
        <v>7309</v>
      </c>
      <c r="AH959" s="58" t="s">
        <v>7310</v>
      </c>
      <c r="AI959" s="58" t="s">
        <v>7311</v>
      </c>
      <c r="AJ959" s="59" t="s">
        <v>339</v>
      </c>
      <c r="AK959" s="56">
        <v>25.908055555555556</v>
      </c>
      <c r="AL959" s="56">
        <v>-81.725277777777777</v>
      </c>
      <c r="AM959" s="60">
        <v>40.519999999617653</v>
      </c>
      <c r="AN959" s="60">
        <v>-72.879556105788865</v>
      </c>
      <c r="AO959" s="60">
        <v>83.386450327051577</v>
      </c>
    </row>
    <row r="960" spans="1:41" s="290" customFormat="1" x14ac:dyDescent="0.2">
      <c r="A960" s="63" t="s">
        <v>36</v>
      </c>
      <c r="B960" s="42" t="s">
        <v>102</v>
      </c>
      <c r="C960" s="64" t="s">
        <v>473</v>
      </c>
      <c r="D960" s="35" t="s">
        <v>8443</v>
      </c>
      <c r="E960" s="65">
        <v>46113</v>
      </c>
      <c r="F960" s="347" t="s">
        <v>3609</v>
      </c>
      <c r="G960" s="347" t="s">
        <v>2105</v>
      </c>
      <c r="H960" s="344">
        <v>25.908166666666666</v>
      </c>
      <c r="I960" s="344">
        <v>-81.725499999999997</v>
      </c>
      <c r="J960" s="56" t="s">
        <v>7307</v>
      </c>
      <c r="K960" s="56" t="s">
        <v>7308</v>
      </c>
      <c r="L960" s="49" t="s">
        <v>8448</v>
      </c>
      <c r="M960" s="117" t="s">
        <v>2833</v>
      </c>
      <c r="N960" s="35" t="s">
        <v>387</v>
      </c>
      <c r="O960" s="240" t="s">
        <v>8449</v>
      </c>
      <c r="P960" s="216" t="s">
        <v>1969</v>
      </c>
      <c r="Q960" s="445">
        <v>0</v>
      </c>
      <c r="R960" s="67"/>
      <c r="S960" s="68"/>
      <c r="T960" s="35" t="s">
        <v>3310</v>
      </c>
      <c r="U960" s="34"/>
      <c r="V960" s="82">
        <v>0</v>
      </c>
      <c r="W960" s="55" t="s">
        <v>2689</v>
      </c>
      <c r="X960" s="55" t="s">
        <v>1898</v>
      </c>
      <c r="Y960" s="157" t="s">
        <v>387</v>
      </c>
      <c r="Z960" s="57" t="s">
        <v>1746</v>
      </c>
      <c r="AA960" s="55" t="s">
        <v>6982</v>
      </c>
      <c r="AB960" s="55">
        <v>93</v>
      </c>
      <c r="AC960" s="55" t="s">
        <v>2016</v>
      </c>
      <c r="AD960" s="89" t="s">
        <v>2612</v>
      </c>
      <c r="AE960" s="243">
        <v>16930</v>
      </c>
      <c r="AF960" s="157">
        <v>0</v>
      </c>
      <c r="AG960" s="89" t="s">
        <v>7309</v>
      </c>
      <c r="AH960" s="58" t="s">
        <v>7310</v>
      </c>
      <c r="AI960" s="58" t="s">
        <v>7311</v>
      </c>
      <c r="AJ960" s="59" t="s">
        <v>339</v>
      </c>
      <c r="AK960" s="56">
        <v>25.908055555555556</v>
      </c>
      <c r="AL960" s="56">
        <v>-81.725277777777777</v>
      </c>
      <c r="AM960" s="60">
        <v>40.519999999617653</v>
      </c>
      <c r="AN960" s="60">
        <v>-72.879556105788865</v>
      </c>
      <c r="AO960" s="60">
        <v>83.386450327051577</v>
      </c>
    </row>
    <row r="961" spans="1:41" s="290" customFormat="1" x14ac:dyDescent="0.2">
      <c r="A961" s="63" t="s">
        <v>36</v>
      </c>
      <c r="B961" s="42" t="s">
        <v>102</v>
      </c>
      <c r="C961" s="64"/>
      <c r="D961" s="35" t="s">
        <v>8443</v>
      </c>
      <c r="E961" s="65">
        <v>46113</v>
      </c>
      <c r="F961" s="347" t="s">
        <v>3609</v>
      </c>
      <c r="G961" s="347" t="s">
        <v>2105</v>
      </c>
      <c r="H961" s="344">
        <v>25.908166666666666</v>
      </c>
      <c r="I961" s="344">
        <v>-81.725499999999997</v>
      </c>
      <c r="J961" s="56" t="s">
        <v>7307</v>
      </c>
      <c r="K961" s="56" t="s">
        <v>7308</v>
      </c>
      <c r="L961" s="49" t="s">
        <v>6058</v>
      </c>
      <c r="M961" s="117" t="s">
        <v>2833</v>
      </c>
      <c r="N961" s="35" t="s">
        <v>364</v>
      </c>
      <c r="O961" s="240" t="s">
        <v>6059</v>
      </c>
      <c r="P961" s="216"/>
      <c r="Q961" s="445">
        <v>0</v>
      </c>
      <c r="R961" s="67"/>
      <c r="S961" s="68"/>
      <c r="T961" s="35"/>
      <c r="U961" s="34"/>
      <c r="V961" s="82">
        <v>0</v>
      </c>
      <c r="W961" s="55" t="s">
        <v>2689</v>
      </c>
      <c r="X961" s="55" t="s">
        <v>1898</v>
      </c>
      <c r="Y961" s="157">
        <v>0</v>
      </c>
      <c r="Z961" s="57" t="s">
        <v>1746</v>
      </c>
      <c r="AA961" s="55" t="s">
        <v>6987</v>
      </c>
      <c r="AB961" s="55">
        <v>93</v>
      </c>
      <c r="AC961" s="55" t="s">
        <v>2016</v>
      </c>
      <c r="AD961" s="89" t="s">
        <v>2612</v>
      </c>
      <c r="AE961" s="243">
        <v>16930</v>
      </c>
      <c r="AF961" s="157">
        <v>0</v>
      </c>
      <c r="AG961" s="89" t="s">
        <v>7309</v>
      </c>
      <c r="AH961" s="58" t="s">
        <v>7310</v>
      </c>
      <c r="AI961" s="58" t="s">
        <v>7311</v>
      </c>
      <c r="AJ961" s="59" t="s">
        <v>339</v>
      </c>
      <c r="AK961" s="56">
        <v>25.908055555555556</v>
      </c>
      <c r="AL961" s="56">
        <v>-81.725277777777777</v>
      </c>
      <c r="AM961" s="60">
        <v>40.519999999617653</v>
      </c>
      <c r="AN961" s="60">
        <v>-72.879556105788865</v>
      </c>
      <c r="AO961" s="60">
        <v>83.386450327051577</v>
      </c>
    </row>
    <row r="962" spans="1:41" s="290" customFormat="1" x14ac:dyDescent="0.2">
      <c r="A962" s="45" t="s">
        <v>33</v>
      </c>
      <c r="B962" s="42" t="s">
        <v>107</v>
      </c>
      <c r="C962" s="46"/>
      <c r="D962" s="35" t="s">
        <v>1119</v>
      </c>
      <c r="E962" s="34">
        <v>38869</v>
      </c>
      <c r="F962" s="347" t="s">
        <v>215</v>
      </c>
      <c r="G962" s="347" t="s">
        <v>216</v>
      </c>
      <c r="H962" s="344">
        <v>25.907699999999998</v>
      </c>
      <c r="I962" s="344">
        <v>-81.718800000000002</v>
      </c>
      <c r="J962" s="56" t="s">
        <v>8847</v>
      </c>
      <c r="K962" s="56" t="s">
        <v>8848</v>
      </c>
      <c r="L962" s="49" t="s">
        <v>1746</v>
      </c>
      <c r="M962" s="117"/>
      <c r="N962" s="35" t="s">
        <v>364</v>
      </c>
      <c r="O962" s="203" t="s">
        <v>1969</v>
      </c>
      <c r="P962" s="216" t="s">
        <v>1969</v>
      </c>
      <c r="Q962" s="443">
        <v>0</v>
      </c>
      <c r="R962" s="47"/>
      <c r="S962" s="36">
        <v>0</v>
      </c>
      <c r="T962" s="35"/>
      <c r="U962" s="34"/>
      <c r="V962" s="82">
        <v>0</v>
      </c>
      <c r="W962" s="55" t="s">
        <v>2689</v>
      </c>
      <c r="X962" s="55" t="s">
        <v>1898</v>
      </c>
      <c r="Y962" s="157">
        <v>0</v>
      </c>
      <c r="Z962" s="57" t="s">
        <v>3903</v>
      </c>
      <c r="AA962" s="55" t="s">
        <v>3904</v>
      </c>
      <c r="AB962" s="55">
        <v>94</v>
      </c>
      <c r="AC962" s="55" t="s">
        <v>2016</v>
      </c>
      <c r="AD962" s="89" t="s">
        <v>2612</v>
      </c>
      <c r="AE962" s="243" t="s">
        <v>1746</v>
      </c>
      <c r="AF962" s="157">
        <v>0</v>
      </c>
      <c r="AG962" s="89" t="s">
        <v>7314</v>
      </c>
      <c r="AH962" s="58" t="s">
        <v>3903</v>
      </c>
      <c r="AI962" s="58" t="s">
        <v>3903</v>
      </c>
      <c r="AJ962" s="59" t="s">
        <v>3903</v>
      </c>
      <c r="AK962" s="56" t="s">
        <v>3903</v>
      </c>
      <c r="AL962" s="56" t="s">
        <v>3903</v>
      </c>
      <c r="AM962" s="60" t="s">
        <v>3903</v>
      </c>
      <c r="AN962" s="60" t="s">
        <v>3903</v>
      </c>
      <c r="AO962" s="60" t="s">
        <v>3903</v>
      </c>
    </row>
    <row r="963" spans="1:41" s="290" customFormat="1" x14ac:dyDescent="0.2">
      <c r="A963" s="45" t="s">
        <v>33</v>
      </c>
      <c r="B963" s="42" t="s">
        <v>107</v>
      </c>
      <c r="C963" s="46"/>
      <c r="D963" s="35" t="s">
        <v>429</v>
      </c>
      <c r="E963" s="34">
        <v>42159</v>
      </c>
      <c r="F963" s="347" t="s">
        <v>249</v>
      </c>
      <c r="G963" s="347" t="s">
        <v>441</v>
      </c>
      <c r="H963" s="344">
        <v>25.907783333333334</v>
      </c>
      <c r="I963" s="344">
        <v>-81.718683333333331</v>
      </c>
      <c r="J963" s="56" t="s">
        <v>8849</v>
      </c>
      <c r="K963" s="56" t="s">
        <v>7313</v>
      </c>
      <c r="L963" s="49" t="s">
        <v>1746</v>
      </c>
      <c r="M963" s="117"/>
      <c r="N963" s="35" t="s">
        <v>364</v>
      </c>
      <c r="O963" s="203" t="s">
        <v>1969</v>
      </c>
      <c r="P963" s="216" t="s">
        <v>1969</v>
      </c>
      <c r="Q963" s="443">
        <v>0</v>
      </c>
      <c r="R963" s="47"/>
      <c r="S963" s="36">
        <v>0</v>
      </c>
      <c r="T963" s="35"/>
      <c r="U963" s="34"/>
      <c r="V963" s="82">
        <v>0</v>
      </c>
      <c r="W963" s="55" t="s">
        <v>2689</v>
      </c>
      <c r="X963" s="55" t="s">
        <v>1898</v>
      </c>
      <c r="Y963" s="157">
        <v>0</v>
      </c>
      <c r="Z963" s="57" t="s">
        <v>3903</v>
      </c>
      <c r="AA963" s="55" t="s">
        <v>3904</v>
      </c>
      <c r="AB963" s="55">
        <v>94</v>
      </c>
      <c r="AC963" s="55" t="s">
        <v>2016</v>
      </c>
      <c r="AD963" s="89" t="s">
        <v>2612</v>
      </c>
      <c r="AE963" s="243" t="s">
        <v>1746</v>
      </c>
      <c r="AF963" s="157">
        <v>0</v>
      </c>
      <c r="AG963" s="89" t="s">
        <v>7314</v>
      </c>
      <c r="AH963" s="58" t="s">
        <v>3903</v>
      </c>
      <c r="AI963" s="58" t="s">
        <v>3903</v>
      </c>
      <c r="AJ963" s="59" t="s">
        <v>3903</v>
      </c>
      <c r="AK963" s="56" t="s">
        <v>3903</v>
      </c>
      <c r="AL963" s="56" t="s">
        <v>3903</v>
      </c>
      <c r="AM963" s="60" t="s">
        <v>3903</v>
      </c>
      <c r="AN963" s="60" t="s">
        <v>3903</v>
      </c>
      <c r="AO963" s="60" t="s">
        <v>3903</v>
      </c>
    </row>
    <row r="964" spans="1:41" s="290" customFormat="1" x14ac:dyDescent="0.2">
      <c r="A964" s="45" t="s">
        <v>33</v>
      </c>
      <c r="B964" s="42" t="s">
        <v>107</v>
      </c>
      <c r="C964" s="46"/>
      <c r="D964" s="35" t="s">
        <v>429</v>
      </c>
      <c r="E964" s="34">
        <v>42771</v>
      </c>
      <c r="F964" s="347" t="s">
        <v>249</v>
      </c>
      <c r="G964" s="347" t="s">
        <v>441</v>
      </c>
      <c r="H964" s="344">
        <v>25.907783333333334</v>
      </c>
      <c r="I964" s="344">
        <v>-81.718683333333331</v>
      </c>
      <c r="J964" s="56" t="s">
        <v>8849</v>
      </c>
      <c r="K964" s="56" t="s">
        <v>7313</v>
      </c>
      <c r="L964" s="49" t="s">
        <v>438</v>
      </c>
      <c r="M964" s="120"/>
      <c r="N964" s="35" t="s">
        <v>448</v>
      </c>
      <c r="O964" s="203"/>
      <c r="P964" s="216">
        <v>0</v>
      </c>
      <c r="Q964" s="443">
        <v>0</v>
      </c>
      <c r="R964" s="47"/>
      <c r="S964" s="36">
        <v>0</v>
      </c>
      <c r="T964" s="35"/>
      <c r="U964" s="34"/>
      <c r="V964" s="82" t="s">
        <v>1969</v>
      </c>
      <c r="W964" s="55" t="s">
        <v>2689</v>
      </c>
      <c r="X964" s="55" t="s">
        <v>1898</v>
      </c>
      <c r="Y964" s="157" t="s">
        <v>448</v>
      </c>
      <c r="Z964" s="57" t="s">
        <v>3903</v>
      </c>
      <c r="AA964" s="55" t="s">
        <v>3912</v>
      </c>
      <c r="AB964" s="55">
        <v>94</v>
      </c>
      <c r="AC964" s="55" t="s">
        <v>2016</v>
      </c>
      <c r="AD964" s="89" t="s">
        <v>2612</v>
      </c>
      <c r="AE964" s="243" t="s">
        <v>1746</v>
      </c>
      <c r="AF964" s="157">
        <v>0</v>
      </c>
      <c r="AG964" s="89" t="s">
        <v>7314</v>
      </c>
      <c r="AH964" s="58" t="s">
        <v>3903</v>
      </c>
      <c r="AI964" s="58" t="s">
        <v>3903</v>
      </c>
      <c r="AJ964" s="59" t="s">
        <v>3903</v>
      </c>
      <c r="AK964" s="56" t="s">
        <v>3903</v>
      </c>
      <c r="AL964" s="56" t="s">
        <v>3903</v>
      </c>
      <c r="AM964" s="60" t="s">
        <v>3903</v>
      </c>
      <c r="AN964" s="60" t="s">
        <v>3903</v>
      </c>
      <c r="AO964" s="60" t="s">
        <v>3903</v>
      </c>
    </row>
    <row r="965" spans="1:41" s="290" customFormat="1" x14ac:dyDescent="0.2">
      <c r="A965" s="45" t="s">
        <v>33</v>
      </c>
      <c r="B965" s="42" t="s">
        <v>107</v>
      </c>
      <c r="C965" s="46"/>
      <c r="D965" s="35" t="s">
        <v>429</v>
      </c>
      <c r="E965" s="34">
        <v>43149</v>
      </c>
      <c r="F965" s="347" t="s">
        <v>249</v>
      </c>
      <c r="G965" s="347" t="s">
        <v>441</v>
      </c>
      <c r="H965" s="344">
        <v>25.907783333333334</v>
      </c>
      <c r="I965" s="344">
        <v>-81.718683333333331</v>
      </c>
      <c r="J965" s="56" t="s">
        <v>8849</v>
      </c>
      <c r="K965" s="56" t="s">
        <v>7313</v>
      </c>
      <c r="L965" s="49" t="s">
        <v>438</v>
      </c>
      <c r="M965" s="120"/>
      <c r="N965" s="35" t="s">
        <v>448</v>
      </c>
      <c r="O965" s="203"/>
      <c r="P965" s="216">
        <v>0</v>
      </c>
      <c r="Q965" s="443">
        <v>0</v>
      </c>
      <c r="R965" s="47"/>
      <c r="S965" s="36">
        <v>0</v>
      </c>
      <c r="T965" s="35"/>
      <c r="U965" s="34"/>
      <c r="V965" s="82" t="s">
        <v>1969</v>
      </c>
      <c r="W965" s="55" t="s">
        <v>2689</v>
      </c>
      <c r="X965" s="55" t="s">
        <v>1898</v>
      </c>
      <c r="Y965" s="157" t="s">
        <v>448</v>
      </c>
      <c r="Z965" s="57" t="s">
        <v>3903</v>
      </c>
      <c r="AA965" s="55" t="s">
        <v>3912</v>
      </c>
      <c r="AB965" s="55">
        <v>94</v>
      </c>
      <c r="AC965" s="55" t="s">
        <v>2016</v>
      </c>
      <c r="AD965" s="89" t="s">
        <v>2612</v>
      </c>
      <c r="AE965" s="243" t="s">
        <v>1746</v>
      </c>
      <c r="AF965" s="157">
        <v>0</v>
      </c>
      <c r="AG965" s="89" t="s">
        <v>7314</v>
      </c>
      <c r="AH965" s="58" t="s">
        <v>3903</v>
      </c>
      <c r="AI965" s="58" t="s">
        <v>3903</v>
      </c>
      <c r="AJ965" s="59" t="s">
        <v>3903</v>
      </c>
      <c r="AK965" s="56" t="s">
        <v>3903</v>
      </c>
      <c r="AL965" s="56" t="s">
        <v>3903</v>
      </c>
      <c r="AM965" s="60" t="s">
        <v>3903</v>
      </c>
      <c r="AN965" s="60" t="s">
        <v>3903</v>
      </c>
      <c r="AO965" s="60" t="s">
        <v>3903</v>
      </c>
    </row>
    <row r="966" spans="1:41" s="290" customFormat="1" x14ac:dyDescent="0.2">
      <c r="A966" s="45" t="s">
        <v>33</v>
      </c>
      <c r="B966" s="42" t="s">
        <v>107</v>
      </c>
      <c r="C966" s="46"/>
      <c r="D966" s="35" t="s">
        <v>429</v>
      </c>
      <c r="E966" s="34">
        <v>43536</v>
      </c>
      <c r="F966" s="347" t="s">
        <v>249</v>
      </c>
      <c r="G966" s="347" t="s">
        <v>441</v>
      </c>
      <c r="H966" s="344">
        <v>25.907783333333334</v>
      </c>
      <c r="I966" s="344">
        <v>-81.718683333333331</v>
      </c>
      <c r="J966" s="56" t="s">
        <v>8849</v>
      </c>
      <c r="K966" s="56" t="s">
        <v>7313</v>
      </c>
      <c r="L966" s="49" t="s">
        <v>438</v>
      </c>
      <c r="M966" s="117"/>
      <c r="N966" s="35" t="s">
        <v>448</v>
      </c>
      <c r="O966" s="203"/>
      <c r="P966" s="216">
        <v>0</v>
      </c>
      <c r="Q966" s="443">
        <v>0</v>
      </c>
      <c r="R966" s="47"/>
      <c r="S966" s="36">
        <v>0</v>
      </c>
      <c r="T966" s="35"/>
      <c r="U966" s="34"/>
      <c r="V966" s="82" t="s">
        <v>1969</v>
      </c>
      <c r="W966" s="55" t="s">
        <v>2689</v>
      </c>
      <c r="X966" s="55" t="s">
        <v>1898</v>
      </c>
      <c r="Y966" s="157" t="s">
        <v>448</v>
      </c>
      <c r="Z966" s="57" t="s">
        <v>3903</v>
      </c>
      <c r="AA966" s="55" t="s">
        <v>3912</v>
      </c>
      <c r="AB966" s="55">
        <v>94</v>
      </c>
      <c r="AC966" s="55" t="s">
        <v>2016</v>
      </c>
      <c r="AD966" s="89" t="s">
        <v>2612</v>
      </c>
      <c r="AE966" s="243" t="s">
        <v>1746</v>
      </c>
      <c r="AF966" s="157">
        <v>0</v>
      </c>
      <c r="AG966" s="89" t="s">
        <v>7314</v>
      </c>
      <c r="AH966" s="58" t="s">
        <v>3903</v>
      </c>
      <c r="AI966" s="58" t="s">
        <v>3903</v>
      </c>
      <c r="AJ966" s="59" t="s">
        <v>3903</v>
      </c>
      <c r="AK966" s="56" t="s">
        <v>3903</v>
      </c>
      <c r="AL966" s="56" t="s">
        <v>3903</v>
      </c>
      <c r="AM966" s="60" t="s">
        <v>3903</v>
      </c>
      <c r="AN966" s="60" t="s">
        <v>3903</v>
      </c>
      <c r="AO966" s="60" t="s">
        <v>3903</v>
      </c>
    </row>
    <row r="967" spans="1:41" s="290" customFormat="1" x14ac:dyDescent="0.2">
      <c r="A967" s="45" t="s">
        <v>33</v>
      </c>
      <c r="B967" s="42" t="s">
        <v>107</v>
      </c>
      <c r="C967" s="46"/>
      <c r="D967" s="35" t="s">
        <v>3024</v>
      </c>
      <c r="E967" s="34">
        <v>43899</v>
      </c>
      <c r="F967" s="347" t="s">
        <v>249</v>
      </c>
      <c r="G967" s="347" t="s">
        <v>441</v>
      </c>
      <c r="H967" s="344">
        <v>25.907783333333334</v>
      </c>
      <c r="I967" s="344">
        <v>-81.718683333333331</v>
      </c>
      <c r="J967" s="56" t="s">
        <v>8849</v>
      </c>
      <c r="K967" s="56" t="s">
        <v>7313</v>
      </c>
      <c r="L967" s="49" t="s">
        <v>8289</v>
      </c>
      <c r="M967" s="117" t="s">
        <v>2834</v>
      </c>
      <c r="N967" s="35" t="s">
        <v>364</v>
      </c>
      <c r="O967" s="203"/>
      <c r="P967" s="216">
        <v>0</v>
      </c>
      <c r="Q967" s="443">
        <v>0</v>
      </c>
      <c r="R967" s="47"/>
      <c r="S967" s="36">
        <v>0</v>
      </c>
      <c r="T967" s="35" t="s">
        <v>2011</v>
      </c>
      <c r="U967" s="34"/>
      <c r="V967" s="82">
        <v>0</v>
      </c>
      <c r="W967" s="55" t="s">
        <v>2689</v>
      </c>
      <c r="X967" s="55" t="s">
        <v>1898</v>
      </c>
      <c r="Y967" s="157">
        <v>0</v>
      </c>
      <c r="Z967" s="57" t="s">
        <v>3903</v>
      </c>
      <c r="AA967" s="55" t="s">
        <v>3904</v>
      </c>
      <c r="AB967" s="55">
        <v>94</v>
      </c>
      <c r="AC967" s="55" t="s">
        <v>2016</v>
      </c>
      <c r="AD967" s="89" t="s">
        <v>2612</v>
      </c>
      <c r="AE967" s="243" t="s">
        <v>1746</v>
      </c>
      <c r="AF967" s="157">
        <v>0</v>
      </c>
      <c r="AG967" s="89" t="s">
        <v>7314</v>
      </c>
      <c r="AH967" s="58" t="s">
        <v>3903</v>
      </c>
      <c r="AI967" s="58" t="s">
        <v>3903</v>
      </c>
      <c r="AJ967" s="59" t="s">
        <v>3903</v>
      </c>
      <c r="AK967" s="56" t="s">
        <v>3903</v>
      </c>
      <c r="AL967" s="56" t="s">
        <v>3903</v>
      </c>
      <c r="AM967" s="60" t="s">
        <v>3903</v>
      </c>
      <c r="AN967" s="60" t="s">
        <v>3903</v>
      </c>
      <c r="AO967" s="60" t="s">
        <v>3903</v>
      </c>
    </row>
    <row r="968" spans="1:41" s="290" customFormat="1" x14ac:dyDescent="0.2">
      <c r="A968" s="45" t="s">
        <v>33</v>
      </c>
      <c r="B968" s="42" t="s">
        <v>107</v>
      </c>
      <c r="C968" s="46"/>
      <c r="D968" s="35" t="s">
        <v>3024</v>
      </c>
      <c r="E968" s="34">
        <v>44266</v>
      </c>
      <c r="F968" s="347" t="s">
        <v>3610</v>
      </c>
      <c r="G968" s="347" t="s">
        <v>441</v>
      </c>
      <c r="H968" s="344">
        <v>25.90775</v>
      </c>
      <c r="I968" s="344">
        <v>-81.718683333333331</v>
      </c>
      <c r="J968" s="56" t="s">
        <v>7312</v>
      </c>
      <c r="K968" s="56" t="s">
        <v>7313</v>
      </c>
      <c r="L968" s="49" t="s">
        <v>8289</v>
      </c>
      <c r="M968" s="117" t="s">
        <v>2834</v>
      </c>
      <c r="N968" s="35" t="s">
        <v>364</v>
      </c>
      <c r="O968" s="240" t="s">
        <v>3646</v>
      </c>
      <c r="P968" s="216" t="s">
        <v>1969</v>
      </c>
      <c r="Q968" s="443">
        <v>0</v>
      </c>
      <c r="R968" s="47"/>
      <c r="S968" s="36">
        <v>0</v>
      </c>
      <c r="T968" s="35"/>
      <c r="U968" s="34"/>
      <c r="V968" s="82">
        <v>0</v>
      </c>
      <c r="W968" s="55" t="s">
        <v>2689</v>
      </c>
      <c r="X968" s="55" t="s">
        <v>1898</v>
      </c>
      <c r="Y968" s="157">
        <v>0</v>
      </c>
      <c r="Z968" s="57" t="s">
        <v>3903</v>
      </c>
      <c r="AA968" s="55" t="s">
        <v>3904</v>
      </c>
      <c r="AB968" s="55">
        <v>94</v>
      </c>
      <c r="AC968" s="55" t="s">
        <v>2016</v>
      </c>
      <c r="AD968" s="89" t="s">
        <v>2612</v>
      </c>
      <c r="AE968" s="243" t="s">
        <v>1746</v>
      </c>
      <c r="AF968" s="157">
        <v>0</v>
      </c>
      <c r="AG968" s="89" t="s">
        <v>7314</v>
      </c>
      <c r="AH968" s="58" t="s">
        <v>3903</v>
      </c>
      <c r="AI968" s="58" t="s">
        <v>3903</v>
      </c>
      <c r="AJ968" s="59" t="s">
        <v>3903</v>
      </c>
      <c r="AK968" s="56" t="s">
        <v>3903</v>
      </c>
      <c r="AL968" s="56" t="s">
        <v>3903</v>
      </c>
      <c r="AM968" s="60" t="s">
        <v>3903</v>
      </c>
      <c r="AN968" s="60" t="s">
        <v>3903</v>
      </c>
      <c r="AO968" s="60" t="s">
        <v>3903</v>
      </c>
    </row>
    <row r="969" spans="1:41" s="290" customFormat="1" x14ac:dyDescent="0.2">
      <c r="A969" s="45" t="s">
        <v>33</v>
      </c>
      <c r="B969" s="42" t="s">
        <v>107</v>
      </c>
      <c r="C969" s="46"/>
      <c r="D969" s="35" t="s">
        <v>2857</v>
      </c>
      <c r="E969" s="34">
        <v>44609</v>
      </c>
      <c r="F969" s="347" t="s">
        <v>3610</v>
      </c>
      <c r="G969" s="347" t="s">
        <v>441</v>
      </c>
      <c r="H969" s="344">
        <v>25.90775</v>
      </c>
      <c r="I969" s="344">
        <v>-81.718683333333331</v>
      </c>
      <c r="J969" s="56" t="s">
        <v>7312</v>
      </c>
      <c r="K969" s="56" t="s">
        <v>7313</v>
      </c>
      <c r="L969" s="49" t="s">
        <v>8289</v>
      </c>
      <c r="M969" s="117" t="s">
        <v>2834</v>
      </c>
      <c r="N969" s="35" t="s">
        <v>364</v>
      </c>
      <c r="O969" s="240" t="s">
        <v>4177</v>
      </c>
      <c r="P969" s="216" t="s">
        <v>1969</v>
      </c>
      <c r="Q969" s="443">
        <v>0</v>
      </c>
      <c r="R969" s="47"/>
      <c r="S969" s="36">
        <v>0</v>
      </c>
      <c r="T969" s="35"/>
      <c r="U969" s="34"/>
      <c r="V969" s="82">
        <v>0</v>
      </c>
      <c r="W969" s="55" t="s">
        <v>2689</v>
      </c>
      <c r="X969" s="55" t="s">
        <v>1898</v>
      </c>
      <c r="Y969" s="157">
        <v>0</v>
      </c>
      <c r="Z969" s="57" t="s">
        <v>3903</v>
      </c>
      <c r="AA969" s="55" t="s">
        <v>3904</v>
      </c>
      <c r="AB969" s="55">
        <v>94</v>
      </c>
      <c r="AC969" s="55" t="s">
        <v>2016</v>
      </c>
      <c r="AD969" s="89" t="s">
        <v>2612</v>
      </c>
      <c r="AE969" s="243" t="s">
        <v>1746</v>
      </c>
      <c r="AF969" s="157">
        <v>0</v>
      </c>
      <c r="AG969" s="89" t="s">
        <v>7314</v>
      </c>
      <c r="AH969" s="58" t="s">
        <v>3903</v>
      </c>
      <c r="AI969" s="58" t="s">
        <v>3903</v>
      </c>
      <c r="AJ969" s="59" t="s">
        <v>3903</v>
      </c>
      <c r="AK969" s="56" t="s">
        <v>3903</v>
      </c>
      <c r="AL969" s="56" t="s">
        <v>3903</v>
      </c>
      <c r="AM969" s="60" t="s">
        <v>3903</v>
      </c>
      <c r="AN969" s="60" t="s">
        <v>3903</v>
      </c>
      <c r="AO969" s="60" t="s">
        <v>3903</v>
      </c>
    </row>
    <row r="970" spans="1:41" s="290" customFormat="1" x14ac:dyDescent="0.2">
      <c r="A970" s="45" t="s">
        <v>33</v>
      </c>
      <c r="B970" s="42" t="s">
        <v>107</v>
      </c>
      <c r="C970" s="46"/>
      <c r="D970" s="35" t="s">
        <v>5027</v>
      </c>
      <c r="E970" s="34">
        <v>44978</v>
      </c>
      <c r="F970" s="347" t="s">
        <v>3610</v>
      </c>
      <c r="G970" s="347" t="s">
        <v>441</v>
      </c>
      <c r="H970" s="344">
        <v>25.90775</v>
      </c>
      <c r="I970" s="344">
        <v>-81.718683333333331</v>
      </c>
      <c r="J970" s="56" t="s">
        <v>7312</v>
      </c>
      <c r="K970" s="56" t="s">
        <v>7313</v>
      </c>
      <c r="L970" s="49" t="s">
        <v>4819</v>
      </c>
      <c r="M970" s="117" t="s">
        <v>2834</v>
      </c>
      <c r="N970" s="35" t="s">
        <v>1919</v>
      </c>
      <c r="O970" s="240" t="s">
        <v>5042</v>
      </c>
      <c r="P970" s="216">
        <v>0</v>
      </c>
      <c r="Q970" s="443">
        <v>0</v>
      </c>
      <c r="R970" s="47"/>
      <c r="S970" s="36">
        <v>0</v>
      </c>
      <c r="T970" s="35" t="s">
        <v>3310</v>
      </c>
      <c r="U970" s="34"/>
      <c r="V970" s="82" t="s">
        <v>1969</v>
      </c>
      <c r="W970" s="55" t="s">
        <v>2689</v>
      </c>
      <c r="X970" s="55" t="s">
        <v>1898</v>
      </c>
      <c r="Y970" s="157" t="s">
        <v>1919</v>
      </c>
      <c r="Z970" s="57" t="s">
        <v>3903</v>
      </c>
      <c r="AA970" s="55" t="s">
        <v>4844</v>
      </c>
      <c r="AB970" s="55">
        <v>94</v>
      </c>
      <c r="AC970" s="55" t="s">
        <v>2016</v>
      </c>
      <c r="AD970" s="89" t="s">
        <v>2612</v>
      </c>
      <c r="AE970" s="243" t="s">
        <v>1746</v>
      </c>
      <c r="AF970" s="157">
        <v>0</v>
      </c>
      <c r="AG970" s="89" t="s">
        <v>7314</v>
      </c>
      <c r="AH970" s="58" t="s">
        <v>3903</v>
      </c>
      <c r="AI970" s="58" t="s">
        <v>3903</v>
      </c>
      <c r="AJ970" s="59" t="s">
        <v>3903</v>
      </c>
      <c r="AK970" s="56" t="s">
        <v>3903</v>
      </c>
      <c r="AL970" s="56" t="s">
        <v>3903</v>
      </c>
      <c r="AM970" s="60" t="s">
        <v>3903</v>
      </c>
      <c r="AN970" s="60" t="s">
        <v>3903</v>
      </c>
      <c r="AO970" s="60" t="s">
        <v>3903</v>
      </c>
    </row>
    <row r="971" spans="1:41" s="290" customFormat="1" x14ac:dyDescent="0.2">
      <c r="A971" s="45" t="s">
        <v>33</v>
      </c>
      <c r="B971" s="42" t="s">
        <v>107</v>
      </c>
      <c r="C971" s="46"/>
      <c r="D971" s="35" t="s">
        <v>424</v>
      </c>
      <c r="E971" s="34">
        <v>45383</v>
      </c>
      <c r="F971" s="347" t="s">
        <v>3610</v>
      </c>
      <c r="G971" s="347" t="s">
        <v>441</v>
      </c>
      <c r="H971" s="344">
        <v>25.90775</v>
      </c>
      <c r="I971" s="344">
        <v>-81.718683333333331</v>
      </c>
      <c r="J971" s="56" t="s">
        <v>7312</v>
      </c>
      <c r="K971" s="56" t="s">
        <v>7313</v>
      </c>
      <c r="L971" s="49" t="s">
        <v>5521</v>
      </c>
      <c r="M971" s="117" t="s">
        <v>2834</v>
      </c>
      <c r="N971" s="35" t="s">
        <v>364</v>
      </c>
      <c r="O971" s="240" t="s">
        <v>5858</v>
      </c>
      <c r="P971" s="216" t="s">
        <v>1969</v>
      </c>
      <c r="Q971" s="443">
        <v>0</v>
      </c>
      <c r="R971" s="47"/>
      <c r="S971" s="36">
        <v>0</v>
      </c>
      <c r="T971" s="35" t="s">
        <v>2011</v>
      </c>
      <c r="U971" s="34"/>
      <c r="V971" s="82">
        <v>0</v>
      </c>
      <c r="W971" s="55" t="s">
        <v>2689</v>
      </c>
      <c r="X971" s="55" t="s">
        <v>1898</v>
      </c>
      <c r="Y971" s="157">
        <v>0</v>
      </c>
      <c r="Z971" s="57" t="s">
        <v>3903</v>
      </c>
      <c r="AA971" s="55" t="s">
        <v>3904</v>
      </c>
      <c r="AB971" s="55">
        <v>94</v>
      </c>
      <c r="AC971" s="55" t="s">
        <v>2016</v>
      </c>
      <c r="AD971" s="89" t="s">
        <v>2612</v>
      </c>
      <c r="AE971" s="243" t="s">
        <v>1746</v>
      </c>
      <c r="AF971" s="157">
        <v>0</v>
      </c>
      <c r="AG971" s="89" t="s">
        <v>7314</v>
      </c>
      <c r="AH971" s="58" t="s">
        <v>3903</v>
      </c>
      <c r="AI971" s="58" t="s">
        <v>3903</v>
      </c>
      <c r="AJ971" s="59" t="s">
        <v>3903</v>
      </c>
      <c r="AK971" s="56" t="s">
        <v>3903</v>
      </c>
      <c r="AL971" s="56" t="s">
        <v>3903</v>
      </c>
      <c r="AM971" s="60" t="s">
        <v>3903</v>
      </c>
      <c r="AN971" s="60" t="s">
        <v>3903</v>
      </c>
      <c r="AO971" s="60" t="s">
        <v>3903</v>
      </c>
    </row>
    <row r="972" spans="1:41" s="290" customFormat="1" x14ac:dyDescent="0.2">
      <c r="A972" s="45" t="s">
        <v>33</v>
      </c>
      <c r="B972" s="42" t="s">
        <v>107</v>
      </c>
      <c r="C972" s="46"/>
      <c r="D972" s="35" t="s">
        <v>424</v>
      </c>
      <c r="E972" s="34">
        <v>45695</v>
      </c>
      <c r="F972" s="347" t="s">
        <v>3610</v>
      </c>
      <c r="G972" s="347" t="s">
        <v>441</v>
      </c>
      <c r="H972" s="344">
        <v>25.90775</v>
      </c>
      <c r="I972" s="344">
        <v>-81.718683333333331</v>
      </c>
      <c r="J972" s="56" t="s">
        <v>7312</v>
      </c>
      <c r="K972" s="56" t="s">
        <v>7313</v>
      </c>
      <c r="L972" s="49" t="s">
        <v>4819</v>
      </c>
      <c r="M972" s="117" t="s">
        <v>2834</v>
      </c>
      <c r="N972" s="35" t="s">
        <v>1919</v>
      </c>
      <c r="O972" s="240" t="s">
        <v>6060</v>
      </c>
      <c r="P972" s="216" t="s">
        <v>1969</v>
      </c>
      <c r="Q972" s="443">
        <v>0</v>
      </c>
      <c r="R972" s="47"/>
      <c r="S972" s="36">
        <v>0</v>
      </c>
      <c r="T972" s="35" t="s">
        <v>3310</v>
      </c>
      <c r="U972" s="34">
        <v>45695</v>
      </c>
      <c r="V972" s="82" t="s">
        <v>1969</v>
      </c>
      <c r="W972" s="55" t="s">
        <v>2689</v>
      </c>
      <c r="X972" s="55" t="s">
        <v>1898</v>
      </c>
      <c r="Y972" s="157" t="s">
        <v>1919</v>
      </c>
      <c r="Z972" s="57" t="s">
        <v>3903</v>
      </c>
      <c r="AA972" s="55" t="s">
        <v>4844</v>
      </c>
      <c r="AB972" s="55">
        <v>94</v>
      </c>
      <c r="AC972" s="55" t="s">
        <v>2016</v>
      </c>
      <c r="AD972" s="89" t="s">
        <v>2612</v>
      </c>
      <c r="AE972" s="243" t="s">
        <v>1746</v>
      </c>
      <c r="AF972" s="157">
        <v>0</v>
      </c>
      <c r="AG972" s="89" t="s">
        <v>7314</v>
      </c>
      <c r="AH972" s="58" t="s">
        <v>3903</v>
      </c>
      <c r="AI972" s="58" t="s">
        <v>3903</v>
      </c>
      <c r="AJ972" s="59" t="s">
        <v>3903</v>
      </c>
      <c r="AK972" s="56" t="s">
        <v>3903</v>
      </c>
      <c r="AL972" s="56" t="s">
        <v>3903</v>
      </c>
      <c r="AM972" s="60" t="s">
        <v>3903</v>
      </c>
      <c r="AN972" s="60" t="s">
        <v>3903</v>
      </c>
      <c r="AO972" s="60" t="s">
        <v>3903</v>
      </c>
    </row>
    <row r="973" spans="1:41" s="290" customFormat="1" ht="65.25" customHeight="1" x14ac:dyDescent="0.2">
      <c r="A973" s="45" t="s">
        <v>33</v>
      </c>
      <c r="B973" s="42" t="s">
        <v>107</v>
      </c>
      <c r="C973" s="46" t="s">
        <v>473</v>
      </c>
      <c r="D973" s="35" t="s">
        <v>8443</v>
      </c>
      <c r="E973" s="34">
        <v>46113</v>
      </c>
      <c r="F973" s="347" t="s">
        <v>3610</v>
      </c>
      <c r="G973" s="347" t="s">
        <v>441</v>
      </c>
      <c r="H973" s="344">
        <v>25.90775</v>
      </c>
      <c r="I973" s="344">
        <v>-81.718683333333331</v>
      </c>
      <c r="J973" s="56" t="s">
        <v>7312</v>
      </c>
      <c r="K973" s="56" t="s">
        <v>7313</v>
      </c>
      <c r="L973" s="49" t="s">
        <v>3218</v>
      </c>
      <c r="M973" s="117" t="s">
        <v>2834</v>
      </c>
      <c r="N973" s="35" t="s">
        <v>364</v>
      </c>
      <c r="O973" s="240" t="s">
        <v>8444</v>
      </c>
      <c r="P973" s="216" t="s">
        <v>6005</v>
      </c>
      <c r="Q973" s="443">
        <v>0</v>
      </c>
      <c r="R973" s="47"/>
      <c r="S973" s="36">
        <v>0</v>
      </c>
      <c r="T973" s="35" t="s">
        <v>2011</v>
      </c>
      <c r="U973" s="34"/>
      <c r="V973" s="82">
        <v>0</v>
      </c>
      <c r="W973" s="55" t="s">
        <v>2689</v>
      </c>
      <c r="X973" s="55" t="s">
        <v>1898</v>
      </c>
      <c r="Y973" s="157">
        <v>0</v>
      </c>
      <c r="Z973" s="57" t="s">
        <v>3903</v>
      </c>
      <c r="AA973" s="55" t="s">
        <v>3904</v>
      </c>
      <c r="AB973" s="55">
        <v>94</v>
      </c>
      <c r="AC973" s="55" t="s">
        <v>2016</v>
      </c>
      <c r="AD973" s="89" t="s">
        <v>2612</v>
      </c>
      <c r="AE973" s="243" t="s">
        <v>1746</v>
      </c>
      <c r="AF973" s="157">
        <v>0</v>
      </c>
      <c r="AG973" s="89" t="s">
        <v>7314</v>
      </c>
      <c r="AH973" s="58" t="s">
        <v>3903</v>
      </c>
      <c r="AI973" s="58" t="s">
        <v>3903</v>
      </c>
      <c r="AJ973" s="59" t="s">
        <v>3903</v>
      </c>
      <c r="AK973" s="56" t="s">
        <v>3903</v>
      </c>
      <c r="AL973" s="56" t="s">
        <v>3903</v>
      </c>
      <c r="AM973" s="60" t="s">
        <v>3903</v>
      </c>
      <c r="AN973" s="60" t="s">
        <v>3903</v>
      </c>
      <c r="AO973" s="60" t="s">
        <v>3903</v>
      </c>
    </row>
    <row r="974" spans="1:41" s="290" customFormat="1" x14ac:dyDescent="0.2">
      <c r="A974" s="45" t="s">
        <v>45</v>
      </c>
      <c r="B974" s="42" t="s">
        <v>108</v>
      </c>
      <c r="C974" s="46"/>
      <c r="D974" s="35" t="s">
        <v>1119</v>
      </c>
      <c r="E974" s="34">
        <v>38869</v>
      </c>
      <c r="F974" s="347" t="s">
        <v>221</v>
      </c>
      <c r="G974" s="347" t="s">
        <v>222</v>
      </c>
      <c r="H974" s="344">
        <v>25.908066666666667</v>
      </c>
      <c r="I974" s="344">
        <v>-81.715633333333329</v>
      </c>
      <c r="J974" s="56" t="s">
        <v>8850</v>
      </c>
      <c r="K974" s="56" t="s">
        <v>8851</v>
      </c>
      <c r="L974" s="49" t="s">
        <v>1746</v>
      </c>
      <c r="M974" s="117"/>
      <c r="N974" s="35" t="s">
        <v>364</v>
      </c>
      <c r="O974" s="203" t="s">
        <v>1969</v>
      </c>
      <c r="P974" s="216" t="s">
        <v>1969</v>
      </c>
      <c r="Q974" s="443">
        <v>0</v>
      </c>
      <c r="R974" s="47"/>
      <c r="S974" s="36">
        <v>0</v>
      </c>
      <c r="T974" s="35"/>
      <c r="U974" s="34"/>
      <c r="V974" s="82">
        <v>0</v>
      </c>
      <c r="W974" s="55" t="s">
        <v>2689</v>
      </c>
      <c r="X974" s="55" t="s">
        <v>1898</v>
      </c>
      <c r="Y974" s="157">
        <v>0</v>
      </c>
      <c r="Z974" s="57" t="s">
        <v>1746</v>
      </c>
      <c r="AA974" s="55" t="s">
        <v>6987</v>
      </c>
      <c r="AB974" s="55">
        <v>95</v>
      </c>
      <c r="AC974" s="55" t="s">
        <v>2017</v>
      </c>
      <c r="AD974" s="89" t="s">
        <v>2612</v>
      </c>
      <c r="AE974" s="243">
        <v>16935</v>
      </c>
      <c r="AF974" s="157" t="s">
        <v>3901</v>
      </c>
      <c r="AG974" s="89" t="s">
        <v>7317</v>
      </c>
      <c r="AH974" s="58" t="s">
        <v>217</v>
      </c>
      <c r="AI974" s="58" t="s">
        <v>7318</v>
      </c>
      <c r="AJ974" s="59" t="s">
        <v>340</v>
      </c>
      <c r="AK974" s="56">
        <v>25.908127499999999</v>
      </c>
      <c r="AL974" s="56">
        <v>-81.715806944444438</v>
      </c>
      <c r="AM974" s="60">
        <v>-22.184699999699973</v>
      </c>
      <c r="AN974" s="60">
        <v>56.937153207356261</v>
      </c>
      <c r="AO974" s="60">
        <v>61.106467165388047</v>
      </c>
    </row>
    <row r="975" spans="1:41" s="290" customFormat="1" x14ac:dyDescent="0.2">
      <c r="A975" s="45" t="s">
        <v>45</v>
      </c>
      <c r="B975" s="42" t="s">
        <v>108</v>
      </c>
      <c r="C975" s="46"/>
      <c r="D975" s="35" t="s">
        <v>429</v>
      </c>
      <c r="E975" s="34">
        <v>42159</v>
      </c>
      <c r="F975" s="347" t="s">
        <v>221</v>
      </c>
      <c r="G975" s="347" t="s">
        <v>442</v>
      </c>
      <c r="H975" s="344">
        <v>25.908066666666667</v>
      </c>
      <c r="I975" s="344">
        <v>-81.715683333333331</v>
      </c>
      <c r="J975" s="56" t="s">
        <v>8850</v>
      </c>
      <c r="K975" s="56" t="s">
        <v>7316</v>
      </c>
      <c r="L975" s="49" t="s">
        <v>1764</v>
      </c>
      <c r="M975" s="120"/>
      <c r="N975" s="35" t="s">
        <v>364</v>
      </c>
      <c r="O975" s="203" t="s">
        <v>1969</v>
      </c>
      <c r="P975" s="216" t="s">
        <v>1969</v>
      </c>
      <c r="Q975" s="443">
        <v>0</v>
      </c>
      <c r="R975" s="47"/>
      <c r="S975" s="36">
        <v>0</v>
      </c>
      <c r="T975" s="35"/>
      <c r="U975" s="34"/>
      <c r="V975" s="82">
        <v>0</v>
      </c>
      <c r="W975" s="55" t="s">
        <v>2689</v>
      </c>
      <c r="X975" s="55" t="s">
        <v>1898</v>
      </c>
      <c r="Y975" s="157">
        <v>0</v>
      </c>
      <c r="Z975" s="57" t="s">
        <v>1746</v>
      </c>
      <c r="AA975" s="55" t="s">
        <v>6987</v>
      </c>
      <c r="AB975" s="55">
        <v>95</v>
      </c>
      <c r="AC975" s="55" t="s">
        <v>2017</v>
      </c>
      <c r="AD975" s="89" t="s">
        <v>2612</v>
      </c>
      <c r="AE975" s="243">
        <v>16935</v>
      </c>
      <c r="AF975" s="157" t="s">
        <v>3901</v>
      </c>
      <c r="AG975" s="89" t="s">
        <v>7317</v>
      </c>
      <c r="AH975" s="58" t="s">
        <v>217</v>
      </c>
      <c r="AI975" s="58" t="s">
        <v>7318</v>
      </c>
      <c r="AJ975" s="59" t="s">
        <v>340</v>
      </c>
      <c r="AK975" s="56">
        <v>25.908127499999999</v>
      </c>
      <c r="AL975" s="56">
        <v>-81.715806944444438</v>
      </c>
      <c r="AM975" s="60">
        <v>-22.184699999699973</v>
      </c>
      <c r="AN975" s="60">
        <v>40.539253082854685</v>
      </c>
      <c r="AO975" s="60">
        <v>46.212465359385781</v>
      </c>
    </row>
    <row r="976" spans="1:41" s="290" customFormat="1" x14ac:dyDescent="0.2">
      <c r="A976" s="45" t="s">
        <v>45</v>
      </c>
      <c r="B976" s="42" t="s">
        <v>108</v>
      </c>
      <c r="C976" s="46"/>
      <c r="D976" s="35" t="s">
        <v>429</v>
      </c>
      <c r="E976" s="34">
        <v>43149</v>
      </c>
      <c r="F976" s="347" t="s">
        <v>221</v>
      </c>
      <c r="G976" s="347" t="s">
        <v>2110</v>
      </c>
      <c r="H976" s="344">
        <v>25.908066666666667</v>
      </c>
      <c r="I976" s="344">
        <v>-81.715666666666664</v>
      </c>
      <c r="J976" s="56" t="s">
        <v>8850</v>
      </c>
      <c r="K976" s="56" t="s">
        <v>8852</v>
      </c>
      <c r="L976" s="49" t="s">
        <v>2112</v>
      </c>
      <c r="M976" s="120"/>
      <c r="N976" s="35" t="s">
        <v>364</v>
      </c>
      <c r="O976" s="203" t="s">
        <v>1969</v>
      </c>
      <c r="P976" s="216" t="s">
        <v>1969</v>
      </c>
      <c r="Q976" s="443">
        <v>0</v>
      </c>
      <c r="R976" s="47"/>
      <c r="S976" s="36">
        <v>0</v>
      </c>
      <c r="T976" s="35"/>
      <c r="U976" s="34"/>
      <c r="V976" s="82">
        <v>0</v>
      </c>
      <c r="W976" s="55" t="s">
        <v>2689</v>
      </c>
      <c r="X976" s="55" t="s">
        <v>1898</v>
      </c>
      <c r="Y976" s="157">
        <v>0</v>
      </c>
      <c r="Z976" s="57" t="s">
        <v>1746</v>
      </c>
      <c r="AA976" s="55" t="s">
        <v>6987</v>
      </c>
      <c r="AB976" s="55">
        <v>95</v>
      </c>
      <c r="AC976" s="55" t="s">
        <v>2017</v>
      </c>
      <c r="AD976" s="89" t="s">
        <v>2612</v>
      </c>
      <c r="AE976" s="243">
        <v>16935</v>
      </c>
      <c r="AF976" s="157" t="s">
        <v>3901</v>
      </c>
      <c r="AG976" s="89" t="s">
        <v>7317</v>
      </c>
      <c r="AH976" s="58" t="s">
        <v>217</v>
      </c>
      <c r="AI976" s="58" t="s">
        <v>7318</v>
      </c>
      <c r="AJ976" s="59" t="s">
        <v>340</v>
      </c>
      <c r="AK976" s="56">
        <v>25.908127499999999</v>
      </c>
      <c r="AL976" s="56">
        <v>-81.715806944444438</v>
      </c>
      <c r="AM976" s="60">
        <v>-22.184699999699973</v>
      </c>
      <c r="AN976" s="60">
        <v>46.005219791021879</v>
      </c>
      <c r="AO976" s="60">
        <v>51.074858414849466</v>
      </c>
    </row>
    <row r="977" spans="1:41" s="290" customFormat="1" x14ac:dyDescent="0.2">
      <c r="A977" s="45" t="s">
        <v>45</v>
      </c>
      <c r="B977" s="42" t="s">
        <v>108</v>
      </c>
      <c r="C977" s="46"/>
      <c r="D977" s="35" t="s">
        <v>429</v>
      </c>
      <c r="E977" s="34">
        <v>43536</v>
      </c>
      <c r="F977" s="347" t="s">
        <v>221</v>
      </c>
      <c r="G977" s="347" t="s">
        <v>2110</v>
      </c>
      <c r="H977" s="344">
        <v>25.908066666666667</v>
      </c>
      <c r="I977" s="344">
        <v>-81.715666666666664</v>
      </c>
      <c r="J977" s="56" t="s">
        <v>8850</v>
      </c>
      <c r="K977" s="56" t="s">
        <v>8852</v>
      </c>
      <c r="L977" s="49" t="s">
        <v>2112</v>
      </c>
      <c r="M977" s="117"/>
      <c r="N977" s="35" t="s">
        <v>364</v>
      </c>
      <c r="O977" s="203" t="s">
        <v>1969</v>
      </c>
      <c r="P977" s="216" t="s">
        <v>1969</v>
      </c>
      <c r="Q977" s="443">
        <v>0</v>
      </c>
      <c r="R977" s="47"/>
      <c r="S977" s="36">
        <v>0</v>
      </c>
      <c r="T977" s="35"/>
      <c r="U977" s="34"/>
      <c r="V977" s="82">
        <v>0</v>
      </c>
      <c r="W977" s="55" t="s">
        <v>2689</v>
      </c>
      <c r="X977" s="55" t="s">
        <v>1898</v>
      </c>
      <c r="Y977" s="157">
        <v>0</v>
      </c>
      <c r="Z977" s="57" t="s">
        <v>1746</v>
      </c>
      <c r="AA977" s="55" t="s">
        <v>6987</v>
      </c>
      <c r="AB977" s="55">
        <v>95</v>
      </c>
      <c r="AC977" s="55" t="s">
        <v>2017</v>
      </c>
      <c r="AD977" s="89" t="s">
        <v>2612</v>
      </c>
      <c r="AE977" s="243">
        <v>16935</v>
      </c>
      <c r="AF977" s="157" t="s">
        <v>3901</v>
      </c>
      <c r="AG977" s="89" t="s">
        <v>7317</v>
      </c>
      <c r="AH977" s="58" t="s">
        <v>217</v>
      </c>
      <c r="AI977" s="58" t="s">
        <v>7318</v>
      </c>
      <c r="AJ977" s="59" t="s">
        <v>340</v>
      </c>
      <c r="AK977" s="56">
        <v>25.908127499999999</v>
      </c>
      <c r="AL977" s="56">
        <v>-81.715806944444438</v>
      </c>
      <c r="AM977" s="60">
        <v>-22.184699999699973</v>
      </c>
      <c r="AN977" s="60">
        <v>46.005219791021879</v>
      </c>
      <c r="AO977" s="60">
        <v>51.074858414849466</v>
      </c>
    </row>
    <row r="978" spans="1:41" s="290" customFormat="1" x14ac:dyDescent="0.2">
      <c r="A978" s="45" t="s">
        <v>45</v>
      </c>
      <c r="B978" s="42" t="s">
        <v>108</v>
      </c>
      <c r="C978" s="46"/>
      <c r="D978" s="35" t="s">
        <v>3024</v>
      </c>
      <c r="E978" s="34">
        <v>43899</v>
      </c>
      <c r="F978" s="347" t="s">
        <v>221</v>
      </c>
      <c r="G978" s="347" t="s">
        <v>2110</v>
      </c>
      <c r="H978" s="344">
        <v>25.908066666666667</v>
      </c>
      <c r="I978" s="344">
        <v>-81.715666666666664</v>
      </c>
      <c r="J978" s="56" t="s">
        <v>8850</v>
      </c>
      <c r="K978" s="56" t="s">
        <v>8852</v>
      </c>
      <c r="L978" s="49" t="s">
        <v>3037</v>
      </c>
      <c r="M978" s="117" t="s">
        <v>2833</v>
      </c>
      <c r="N978" s="35" t="s">
        <v>364</v>
      </c>
      <c r="O978" s="208" t="s">
        <v>1746</v>
      </c>
      <c r="P978" s="216">
        <v>0</v>
      </c>
      <c r="Q978" s="443">
        <v>0</v>
      </c>
      <c r="R978" s="47"/>
      <c r="S978" s="36">
        <v>0</v>
      </c>
      <c r="T978" s="35"/>
      <c r="U978" s="34"/>
      <c r="V978" s="82">
        <v>0</v>
      </c>
      <c r="W978" s="55" t="s">
        <v>2689</v>
      </c>
      <c r="X978" s="55" t="s">
        <v>1898</v>
      </c>
      <c r="Y978" s="157">
        <v>0</v>
      </c>
      <c r="Z978" s="57" t="s">
        <v>1746</v>
      </c>
      <c r="AA978" s="55" t="s">
        <v>6987</v>
      </c>
      <c r="AB978" s="55">
        <v>95</v>
      </c>
      <c r="AC978" s="55" t="s">
        <v>2017</v>
      </c>
      <c r="AD978" s="89" t="s">
        <v>2612</v>
      </c>
      <c r="AE978" s="243">
        <v>16935</v>
      </c>
      <c r="AF978" s="157" t="s">
        <v>3901</v>
      </c>
      <c r="AG978" s="89" t="s">
        <v>7317</v>
      </c>
      <c r="AH978" s="58" t="s">
        <v>217</v>
      </c>
      <c r="AI978" s="58" t="s">
        <v>7318</v>
      </c>
      <c r="AJ978" s="59" t="s">
        <v>340</v>
      </c>
      <c r="AK978" s="56">
        <v>25.908127499999999</v>
      </c>
      <c r="AL978" s="56">
        <v>-81.715806944444438</v>
      </c>
      <c r="AM978" s="60">
        <v>-22.184699999699973</v>
      </c>
      <c r="AN978" s="60">
        <v>46.005219791021879</v>
      </c>
      <c r="AO978" s="60">
        <v>51.074858414849466</v>
      </c>
    </row>
    <row r="979" spans="1:41" s="290" customFormat="1" x14ac:dyDescent="0.2">
      <c r="A979" s="45" t="s">
        <v>45</v>
      </c>
      <c r="B979" s="42" t="s">
        <v>108</v>
      </c>
      <c r="C979" s="46"/>
      <c r="D979" s="35" t="s">
        <v>3024</v>
      </c>
      <c r="E979" s="34">
        <v>44266</v>
      </c>
      <c r="F979" s="347" t="s">
        <v>2104</v>
      </c>
      <c r="G979" s="347" t="s">
        <v>442</v>
      </c>
      <c r="H979" s="344">
        <v>25.908100000000001</v>
      </c>
      <c r="I979" s="344">
        <v>-81.715683333333331</v>
      </c>
      <c r="J979" s="56" t="s">
        <v>7315</v>
      </c>
      <c r="K979" s="56" t="s">
        <v>7316</v>
      </c>
      <c r="L979" s="49" t="s">
        <v>3611</v>
      </c>
      <c r="M979" s="117" t="s">
        <v>2833</v>
      </c>
      <c r="N979" s="35" t="s">
        <v>364</v>
      </c>
      <c r="O979" s="207" t="s">
        <v>3645</v>
      </c>
      <c r="P979" s="216" t="s">
        <v>1969</v>
      </c>
      <c r="Q979" s="443">
        <v>0</v>
      </c>
      <c r="R979" s="47"/>
      <c r="S979" s="36">
        <v>0</v>
      </c>
      <c r="T979" s="35"/>
      <c r="U979" s="34"/>
      <c r="V979" s="82">
        <v>0</v>
      </c>
      <c r="W979" s="55" t="s">
        <v>2689</v>
      </c>
      <c r="X979" s="55" t="s">
        <v>1898</v>
      </c>
      <c r="Y979" s="157">
        <v>0</v>
      </c>
      <c r="Z979" s="57" t="s">
        <v>1746</v>
      </c>
      <c r="AA979" s="55" t="s">
        <v>6987</v>
      </c>
      <c r="AB979" s="55">
        <v>95</v>
      </c>
      <c r="AC979" s="55" t="s">
        <v>2017</v>
      </c>
      <c r="AD979" s="89" t="s">
        <v>2612</v>
      </c>
      <c r="AE979" s="243">
        <v>16935</v>
      </c>
      <c r="AF979" s="157" t="s">
        <v>3901</v>
      </c>
      <c r="AG979" s="89" t="s">
        <v>7317</v>
      </c>
      <c r="AH979" s="58" t="s">
        <v>217</v>
      </c>
      <c r="AI979" s="58" t="s">
        <v>7318</v>
      </c>
      <c r="AJ979" s="59" t="s">
        <v>340</v>
      </c>
      <c r="AK979" s="56">
        <v>25.908127499999999</v>
      </c>
      <c r="AL979" s="56">
        <v>-81.715806944444438</v>
      </c>
      <c r="AM979" s="60">
        <v>-10.028699999296435</v>
      </c>
      <c r="AN979" s="60">
        <v>40.539253082854685</v>
      </c>
      <c r="AO979" s="60">
        <v>41.761296246544255</v>
      </c>
    </row>
    <row r="980" spans="1:41" s="290" customFormat="1" x14ac:dyDescent="0.2">
      <c r="A980" s="45" t="s">
        <v>45</v>
      </c>
      <c r="B980" s="42" t="s">
        <v>108</v>
      </c>
      <c r="C980" s="46"/>
      <c r="D980" s="35" t="s">
        <v>2857</v>
      </c>
      <c r="E980" s="34">
        <v>44609</v>
      </c>
      <c r="F980" s="347" t="s">
        <v>2104</v>
      </c>
      <c r="G980" s="347" t="s">
        <v>442</v>
      </c>
      <c r="H980" s="344">
        <v>25.908100000000001</v>
      </c>
      <c r="I980" s="344">
        <v>-81.715683333333331</v>
      </c>
      <c r="J980" s="56" t="s">
        <v>7315</v>
      </c>
      <c r="K980" s="56" t="s">
        <v>7316</v>
      </c>
      <c r="L980" s="49" t="s">
        <v>4192</v>
      </c>
      <c r="M980" s="117" t="s">
        <v>2833</v>
      </c>
      <c r="N980" s="35" t="s">
        <v>364</v>
      </c>
      <c r="O980" s="207" t="s">
        <v>4178</v>
      </c>
      <c r="P980" s="216" t="s">
        <v>1969</v>
      </c>
      <c r="Q980" s="443">
        <v>0</v>
      </c>
      <c r="R980" s="47"/>
      <c r="S980" s="36">
        <v>0</v>
      </c>
      <c r="T980" s="35"/>
      <c r="U980" s="34"/>
      <c r="V980" s="82">
        <v>0</v>
      </c>
      <c r="W980" s="55" t="s">
        <v>2689</v>
      </c>
      <c r="X980" s="55" t="s">
        <v>1898</v>
      </c>
      <c r="Y980" s="157">
        <v>0</v>
      </c>
      <c r="Z980" s="57" t="s">
        <v>1746</v>
      </c>
      <c r="AA980" s="55" t="s">
        <v>6987</v>
      </c>
      <c r="AB980" s="55">
        <v>95</v>
      </c>
      <c r="AC980" s="55" t="s">
        <v>2017</v>
      </c>
      <c r="AD980" s="89" t="s">
        <v>2612</v>
      </c>
      <c r="AE980" s="243">
        <v>16935</v>
      </c>
      <c r="AF980" s="157" t="s">
        <v>3901</v>
      </c>
      <c r="AG980" s="89" t="s">
        <v>7317</v>
      </c>
      <c r="AH980" s="58" t="s">
        <v>217</v>
      </c>
      <c r="AI980" s="58" t="s">
        <v>7318</v>
      </c>
      <c r="AJ980" s="59" t="s">
        <v>340</v>
      </c>
      <c r="AK980" s="56">
        <v>25.908127499999999</v>
      </c>
      <c r="AL980" s="56">
        <v>-81.715806944444438</v>
      </c>
      <c r="AM980" s="60">
        <v>-10.028699999296435</v>
      </c>
      <c r="AN980" s="60">
        <v>40.539253082854685</v>
      </c>
      <c r="AO980" s="60">
        <v>41.761296246544255</v>
      </c>
    </row>
    <row r="981" spans="1:41" s="290" customFormat="1" x14ac:dyDescent="0.2">
      <c r="A981" s="45" t="s">
        <v>45</v>
      </c>
      <c r="B981" s="42" t="s">
        <v>108</v>
      </c>
      <c r="C981" s="46"/>
      <c r="D981" s="35" t="s">
        <v>5027</v>
      </c>
      <c r="E981" s="34">
        <v>44978</v>
      </c>
      <c r="F981" s="347" t="s">
        <v>2104</v>
      </c>
      <c r="G981" s="347" t="s">
        <v>442</v>
      </c>
      <c r="H981" s="344">
        <v>25.908100000000001</v>
      </c>
      <c r="I981" s="344">
        <v>-81.715683333333331</v>
      </c>
      <c r="J981" s="56" t="s">
        <v>7315</v>
      </c>
      <c r="K981" s="56" t="s">
        <v>7316</v>
      </c>
      <c r="L981" s="49" t="s">
        <v>2244</v>
      </c>
      <c r="M981" s="117" t="s">
        <v>2833</v>
      </c>
      <c r="N981" s="35" t="s">
        <v>448</v>
      </c>
      <c r="O981" s="207" t="s">
        <v>5043</v>
      </c>
      <c r="P981" s="216">
        <v>0</v>
      </c>
      <c r="Q981" s="443">
        <v>0</v>
      </c>
      <c r="R981" s="47"/>
      <c r="S981" s="36">
        <v>0</v>
      </c>
      <c r="T981" s="35" t="s">
        <v>3310</v>
      </c>
      <c r="U981" s="34"/>
      <c r="V981" s="82" t="s">
        <v>1969</v>
      </c>
      <c r="W981" s="55" t="s">
        <v>2689</v>
      </c>
      <c r="X981" s="55" t="s">
        <v>1898</v>
      </c>
      <c r="Y981" s="157" t="s">
        <v>448</v>
      </c>
      <c r="Z981" s="57" t="s">
        <v>1746</v>
      </c>
      <c r="AA981" s="55" t="s">
        <v>6972</v>
      </c>
      <c r="AB981" s="55">
        <v>95</v>
      </c>
      <c r="AC981" s="55" t="s">
        <v>2017</v>
      </c>
      <c r="AD981" s="89" t="s">
        <v>2612</v>
      </c>
      <c r="AE981" s="243">
        <v>16935</v>
      </c>
      <c r="AF981" s="157" t="s">
        <v>3901</v>
      </c>
      <c r="AG981" s="89" t="s">
        <v>7317</v>
      </c>
      <c r="AH981" s="58" t="s">
        <v>217</v>
      </c>
      <c r="AI981" s="58" t="s">
        <v>7318</v>
      </c>
      <c r="AJ981" s="59" t="s">
        <v>340</v>
      </c>
      <c r="AK981" s="56">
        <v>25.908127499999999</v>
      </c>
      <c r="AL981" s="56">
        <v>-81.715806944444438</v>
      </c>
      <c r="AM981" s="60">
        <v>-10.028699999296435</v>
      </c>
      <c r="AN981" s="60">
        <v>40.539253082854685</v>
      </c>
      <c r="AO981" s="60">
        <v>41.761296246544255</v>
      </c>
    </row>
    <row r="982" spans="1:41" s="290" customFormat="1" x14ac:dyDescent="0.2">
      <c r="A982" s="45" t="s">
        <v>45</v>
      </c>
      <c r="B982" s="42" t="s">
        <v>108</v>
      </c>
      <c r="C982" s="46"/>
      <c r="D982" s="35" t="s">
        <v>424</v>
      </c>
      <c r="E982" s="34">
        <v>45383</v>
      </c>
      <c r="F982" s="347" t="s">
        <v>2104</v>
      </c>
      <c r="G982" s="347" t="s">
        <v>442</v>
      </c>
      <c r="H982" s="344">
        <v>25.908100000000001</v>
      </c>
      <c r="I982" s="344">
        <v>-81.715683333333331</v>
      </c>
      <c r="J982" s="56" t="s">
        <v>7315</v>
      </c>
      <c r="K982" s="56" t="s">
        <v>7316</v>
      </c>
      <c r="L982" s="49" t="s">
        <v>2244</v>
      </c>
      <c r="M982" s="117" t="s">
        <v>2833</v>
      </c>
      <c r="N982" s="35" t="s">
        <v>448</v>
      </c>
      <c r="O982" s="207" t="s">
        <v>5859</v>
      </c>
      <c r="P982" s="216">
        <v>0</v>
      </c>
      <c r="Q982" s="443">
        <v>0</v>
      </c>
      <c r="R982" s="47"/>
      <c r="S982" s="36">
        <v>0</v>
      </c>
      <c r="T982" s="35"/>
      <c r="U982" s="34"/>
      <c r="V982" s="82" t="s">
        <v>1969</v>
      </c>
      <c r="W982" s="55" t="s">
        <v>2689</v>
      </c>
      <c r="X982" s="55" t="s">
        <v>1898</v>
      </c>
      <c r="Y982" s="157" t="s">
        <v>448</v>
      </c>
      <c r="Z982" s="57" t="s">
        <v>1746</v>
      </c>
      <c r="AA982" s="55" t="s">
        <v>6972</v>
      </c>
      <c r="AB982" s="55">
        <v>95</v>
      </c>
      <c r="AC982" s="55" t="s">
        <v>2017</v>
      </c>
      <c r="AD982" s="89" t="s">
        <v>2612</v>
      </c>
      <c r="AE982" s="243">
        <v>16935</v>
      </c>
      <c r="AF982" s="157" t="s">
        <v>3901</v>
      </c>
      <c r="AG982" s="89" t="s">
        <v>7317</v>
      </c>
      <c r="AH982" s="58" t="s">
        <v>217</v>
      </c>
      <c r="AI982" s="58" t="s">
        <v>7318</v>
      </c>
      <c r="AJ982" s="59" t="s">
        <v>340</v>
      </c>
      <c r="AK982" s="56">
        <v>25.908127499999999</v>
      </c>
      <c r="AL982" s="56">
        <v>-81.715806944444438</v>
      </c>
      <c r="AM982" s="60">
        <v>-10.028699999296435</v>
      </c>
      <c r="AN982" s="60">
        <v>40.539253082854685</v>
      </c>
      <c r="AO982" s="60">
        <v>41.761296246544255</v>
      </c>
    </row>
    <row r="983" spans="1:41" s="290" customFormat="1" x14ac:dyDescent="0.2">
      <c r="A983" s="45" t="s">
        <v>45</v>
      </c>
      <c r="B983" s="42" t="s">
        <v>108</v>
      </c>
      <c r="C983" s="46"/>
      <c r="D983" s="35" t="s">
        <v>424</v>
      </c>
      <c r="E983" s="34">
        <v>45695</v>
      </c>
      <c r="F983" s="347" t="s">
        <v>2104</v>
      </c>
      <c r="G983" s="347" t="s">
        <v>442</v>
      </c>
      <c r="H983" s="344">
        <v>25.908100000000001</v>
      </c>
      <c r="I983" s="344">
        <v>-81.715683333333331</v>
      </c>
      <c r="J983" s="56" t="s">
        <v>7315</v>
      </c>
      <c r="K983" s="56" t="s">
        <v>7316</v>
      </c>
      <c r="L983" s="49" t="s">
        <v>2244</v>
      </c>
      <c r="M983" s="117" t="s">
        <v>2833</v>
      </c>
      <c r="N983" s="35" t="s">
        <v>448</v>
      </c>
      <c r="O983" s="207" t="s">
        <v>6061</v>
      </c>
      <c r="P983" s="216">
        <v>0</v>
      </c>
      <c r="Q983" s="443">
        <v>0</v>
      </c>
      <c r="R983" s="47"/>
      <c r="S983" s="36">
        <v>0</v>
      </c>
      <c r="T983" s="35"/>
      <c r="U983" s="34">
        <v>44978</v>
      </c>
      <c r="V983" s="82" t="s">
        <v>1969</v>
      </c>
      <c r="W983" s="55" t="s">
        <v>2689</v>
      </c>
      <c r="X983" s="55" t="s">
        <v>1898</v>
      </c>
      <c r="Y983" s="157" t="s">
        <v>448</v>
      </c>
      <c r="Z983" s="57" t="s">
        <v>1746</v>
      </c>
      <c r="AA983" s="55" t="s">
        <v>6972</v>
      </c>
      <c r="AB983" s="55">
        <v>95</v>
      </c>
      <c r="AC983" s="55" t="s">
        <v>2017</v>
      </c>
      <c r="AD983" s="89" t="s">
        <v>2612</v>
      </c>
      <c r="AE983" s="243">
        <v>16935</v>
      </c>
      <c r="AF983" s="157" t="s">
        <v>3901</v>
      </c>
      <c r="AG983" s="89" t="s">
        <v>7317</v>
      </c>
      <c r="AH983" s="58" t="s">
        <v>217</v>
      </c>
      <c r="AI983" s="58" t="s">
        <v>7318</v>
      </c>
      <c r="AJ983" s="59" t="s">
        <v>340</v>
      </c>
      <c r="AK983" s="56">
        <v>25.908127499999999</v>
      </c>
      <c r="AL983" s="56">
        <v>-81.715806944444438</v>
      </c>
      <c r="AM983" s="60">
        <v>-10.028699999296435</v>
      </c>
      <c r="AN983" s="60">
        <v>40.539253082854685</v>
      </c>
      <c r="AO983" s="60">
        <v>41.761296246544255</v>
      </c>
    </row>
    <row r="984" spans="1:41" s="290" customFormat="1" x14ac:dyDescent="0.2">
      <c r="A984" s="45" t="s">
        <v>45</v>
      </c>
      <c r="B984" s="42" t="s">
        <v>108</v>
      </c>
      <c r="C984" s="46" t="s">
        <v>473</v>
      </c>
      <c r="D984" s="35" t="s">
        <v>8443</v>
      </c>
      <c r="E984" s="34">
        <v>46113</v>
      </c>
      <c r="F984" s="347" t="s">
        <v>2104</v>
      </c>
      <c r="G984" s="347" t="s">
        <v>442</v>
      </c>
      <c r="H984" s="344">
        <v>25.908100000000001</v>
      </c>
      <c r="I984" s="344">
        <v>-81.715683333333331</v>
      </c>
      <c r="J984" s="56" t="s">
        <v>7315</v>
      </c>
      <c r="K984" s="56" t="s">
        <v>7316</v>
      </c>
      <c r="L984" s="49" t="s">
        <v>2244</v>
      </c>
      <c r="M984" s="117" t="s">
        <v>2833</v>
      </c>
      <c r="N984" s="35" t="s">
        <v>448</v>
      </c>
      <c r="O984" s="207" t="s">
        <v>8450</v>
      </c>
      <c r="P984" s="216" t="s">
        <v>6005</v>
      </c>
      <c r="Q984" s="443">
        <v>0</v>
      </c>
      <c r="R984" s="47"/>
      <c r="S984" s="36">
        <v>0</v>
      </c>
      <c r="T984" s="35"/>
      <c r="U984" s="34">
        <v>44978</v>
      </c>
      <c r="V984" s="82" t="s">
        <v>1969</v>
      </c>
      <c r="W984" s="55" t="s">
        <v>2689</v>
      </c>
      <c r="X984" s="55" t="s">
        <v>1898</v>
      </c>
      <c r="Y984" s="157" t="s">
        <v>448</v>
      </c>
      <c r="Z984" s="57" t="s">
        <v>1746</v>
      </c>
      <c r="AA984" s="55" t="s">
        <v>6972</v>
      </c>
      <c r="AB984" s="55">
        <v>95</v>
      </c>
      <c r="AC984" s="55" t="s">
        <v>2017</v>
      </c>
      <c r="AD984" s="89" t="s">
        <v>2612</v>
      </c>
      <c r="AE984" s="243">
        <v>16935</v>
      </c>
      <c r="AF984" s="157" t="s">
        <v>3901</v>
      </c>
      <c r="AG984" s="89" t="s">
        <v>7317</v>
      </c>
      <c r="AH984" s="58" t="s">
        <v>217</v>
      </c>
      <c r="AI984" s="58" t="s">
        <v>7318</v>
      </c>
      <c r="AJ984" s="59" t="s">
        <v>340</v>
      </c>
      <c r="AK984" s="56">
        <v>25.908127499999999</v>
      </c>
      <c r="AL984" s="56">
        <v>-81.715806944444438</v>
      </c>
      <c r="AM984" s="60">
        <v>-10.028699999296435</v>
      </c>
      <c r="AN984" s="60">
        <v>40.539253082854685</v>
      </c>
      <c r="AO984" s="60">
        <v>41.761296246544255</v>
      </c>
    </row>
    <row r="985" spans="1:41" s="290" customFormat="1" x14ac:dyDescent="0.2">
      <c r="A985" s="45" t="s">
        <v>46</v>
      </c>
      <c r="B985" s="42" t="s">
        <v>110</v>
      </c>
      <c r="C985" s="46"/>
      <c r="D985" s="35" t="s">
        <v>1119</v>
      </c>
      <c r="E985" s="34">
        <v>38869</v>
      </c>
      <c r="F985" s="347" t="s">
        <v>223</v>
      </c>
      <c r="G985" s="347" t="s">
        <v>224</v>
      </c>
      <c r="H985" s="344">
        <v>25.908416666666668</v>
      </c>
      <c r="I985" s="344">
        <v>-81.711516666666668</v>
      </c>
      <c r="J985" s="56" t="s">
        <v>8853</v>
      </c>
      <c r="K985" s="56" t="s">
        <v>8854</v>
      </c>
      <c r="L985" s="49" t="s">
        <v>1746</v>
      </c>
      <c r="M985" s="117"/>
      <c r="N985" s="35" t="s">
        <v>364</v>
      </c>
      <c r="O985" s="203" t="s">
        <v>1969</v>
      </c>
      <c r="P985" s="216" t="s">
        <v>1969</v>
      </c>
      <c r="Q985" s="443">
        <v>0</v>
      </c>
      <c r="R985" s="47"/>
      <c r="S985" s="36">
        <v>0</v>
      </c>
      <c r="T985" s="35"/>
      <c r="U985" s="34"/>
      <c r="V985" s="82">
        <v>0</v>
      </c>
      <c r="W985" s="55" t="s">
        <v>2689</v>
      </c>
      <c r="X985" s="55" t="s">
        <v>1898</v>
      </c>
      <c r="Y985" s="157">
        <v>0</v>
      </c>
      <c r="Z985" s="57">
        <v>256.72811134433266</v>
      </c>
      <c r="AA985" s="55" t="s">
        <v>8855</v>
      </c>
      <c r="AB985" s="55">
        <v>96</v>
      </c>
      <c r="AC985" s="55" t="s">
        <v>2017</v>
      </c>
      <c r="AD985" s="89" t="s">
        <v>2612</v>
      </c>
      <c r="AE985" s="243">
        <v>16940</v>
      </c>
      <c r="AF985" s="157" t="s">
        <v>3901</v>
      </c>
      <c r="AG985" s="89" t="s">
        <v>7322</v>
      </c>
      <c r="AH985" s="58" t="s">
        <v>7310</v>
      </c>
      <c r="AI985" s="58" t="s">
        <v>7323</v>
      </c>
      <c r="AJ985" s="59" t="s">
        <v>341</v>
      </c>
      <c r="AK985" s="56">
        <v>25.908049722222223</v>
      </c>
      <c r="AL985" s="56">
        <v>-81.710848611111118</v>
      </c>
      <c r="AM985" s="60">
        <v>133.81729999986447</v>
      </c>
      <c r="AN985" s="60">
        <v>-219.09416554343557</v>
      </c>
      <c r="AO985" s="60">
        <v>256.72811134433266</v>
      </c>
    </row>
    <row r="986" spans="1:41" s="290" customFormat="1" x14ac:dyDescent="0.2">
      <c r="A986" s="45" t="s">
        <v>46</v>
      </c>
      <c r="B986" s="42" t="s">
        <v>110</v>
      </c>
      <c r="C986" s="46"/>
      <c r="D986" s="35" t="s">
        <v>429</v>
      </c>
      <c r="E986" s="34">
        <v>42159</v>
      </c>
      <c r="F986" s="347" t="s">
        <v>443</v>
      </c>
      <c r="G986" s="347" t="s">
        <v>444</v>
      </c>
      <c r="H986" s="344">
        <v>25.908249999999999</v>
      </c>
      <c r="I986" s="344">
        <v>-81.711366666666663</v>
      </c>
      <c r="J986" s="56" t="s">
        <v>8856</v>
      </c>
      <c r="K986" s="56" t="s">
        <v>8857</v>
      </c>
      <c r="L986" s="49" t="s">
        <v>1746</v>
      </c>
      <c r="M986" s="117"/>
      <c r="N986" s="35" t="s">
        <v>364</v>
      </c>
      <c r="O986" s="203" t="s">
        <v>1969</v>
      </c>
      <c r="P986" s="216" t="s">
        <v>1969</v>
      </c>
      <c r="Q986" s="443">
        <v>0</v>
      </c>
      <c r="R986" s="47"/>
      <c r="S986" s="36">
        <v>0</v>
      </c>
      <c r="T986" s="35"/>
      <c r="U986" s="34"/>
      <c r="V986" s="82">
        <v>0</v>
      </c>
      <c r="W986" s="55" t="s">
        <v>2689</v>
      </c>
      <c r="X986" s="55" t="s">
        <v>1898</v>
      </c>
      <c r="Y986" s="157">
        <v>0</v>
      </c>
      <c r="Z986" s="57">
        <v>184.93408354363348</v>
      </c>
      <c r="AA986" s="55" t="s">
        <v>8858</v>
      </c>
      <c r="AB986" s="55">
        <v>96</v>
      </c>
      <c r="AC986" s="55" t="s">
        <v>2017</v>
      </c>
      <c r="AD986" s="89" t="s">
        <v>2612</v>
      </c>
      <c r="AE986" s="243">
        <v>16940</v>
      </c>
      <c r="AF986" s="157" t="s">
        <v>3901</v>
      </c>
      <c r="AG986" s="89" t="s">
        <v>7322</v>
      </c>
      <c r="AH986" s="58" t="s">
        <v>7310</v>
      </c>
      <c r="AI986" s="58" t="s">
        <v>7323</v>
      </c>
      <c r="AJ986" s="59" t="s">
        <v>341</v>
      </c>
      <c r="AK986" s="56">
        <v>25.908049722222223</v>
      </c>
      <c r="AL986" s="56">
        <v>-81.710848611111118</v>
      </c>
      <c r="AM986" s="60">
        <v>73.037299999142391</v>
      </c>
      <c r="AN986" s="60">
        <v>-169.90046516993084</v>
      </c>
      <c r="AO986" s="60">
        <v>184.93408354363348</v>
      </c>
    </row>
    <row r="987" spans="1:41" s="290" customFormat="1" ht="25.5" x14ac:dyDescent="0.2">
      <c r="A987" s="45" t="s">
        <v>46</v>
      </c>
      <c r="B987" s="42" t="s">
        <v>110</v>
      </c>
      <c r="C987" s="46"/>
      <c r="D987" s="35" t="s">
        <v>429</v>
      </c>
      <c r="E987" s="34">
        <v>43149</v>
      </c>
      <c r="F987" s="347" t="s">
        <v>2111</v>
      </c>
      <c r="G987" s="347" t="s">
        <v>444</v>
      </c>
      <c r="H987" s="344">
        <v>25.908266666666666</v>
      </c>
      <c r="I987" s="344">
        <v>-81.711366666666663</v>
      </c>
      <c r="J987" s="56" t="s">
        <v>8859</v>
      </c>
      <c r="K987" s="56" t="s">
        <v>8857</v>
      </c>
      <c r="L987" s="49" t="s">
        <v>2113</v>
      </c>
      <c r="M987" s="120"/>
      <c r="N987" s="35" t="s">
        <v>387</v>
      </c>
      <c r="O987" s="203" t="s">
        <v>1969</v>
      </c>
      <c r="P987" s="216" t="s">
        <v>1969</v>
      </c>
      <c r="Q987" s="443">
        <v>0</v>
      </c>
      <c r="R987" s="47"/>
      <c r="S987" s="36">
        <v>0</v>
      </c>
      <c r="T987" s="35"/>
      <c r="U987" s="34"/>
      <c r="V987" s="82">
        <v>0</v>
      </c>
      <c r="W987" s="55" t="s">
        <v>2689</v>
      </c>
      <c r="X987" s="55" t="s">
        <v>1898</v>
      </c>
      <c r="Y987" s="157" t="s">
        <v>387</v>
      </c>
      <c r="Z987" s="57">
        <v>187.41771196699929</v>
      </c>
      <c r="AA987" s="55" t="s">
        <v>8860</v>
      </c>
      <c r="AB987" s="55">
        <v>96</v>
      </c>
      <c r="AC987" s="55" t="s">
        <v>2017</v>
      </c>
      <c r="AD987" s="89" t="s">
        <v>2612</v>
      </c>
      <c r="AE987" s="243">
        <v>16940</v>
      </c>
      <c r="AF987" s="157" t="s">
        <v>3901</v>
      </c>
      <c r="AG987" s="89" t="s">
        <v>7322</v>
      </c>
      <c r="AH987" s="58" t="s">
        <v>7310</v>
      </c>
      <c r="AI987" s="58" t="s">
        <v>7323</v>
      </c>
      <c r="AJ987" s="59" t="s">
        <v>341</v>
      </c>
      <c r="AK987" s="56">
        <v>25.908049722222223</v>
      </c>
      <c r="AL987" s="56">
        <v>-81.710848611111118</v>
      </c>
      <c r="AM987" s="60">
        <v>79.11529999934416</v>
      </c>
      <c r="AN987" s="60">
        <v>-169.90046516993084</v>
      </c>
      <c r="AO987" s="60">
        <v>187.41771196699929</v>
      </c>
    </row>
    <row r="988" spans="1:41" s="290" customFormat="1" x14ac:dyDescent="0.2">
      <c r="A988" s="45" t="s">
        <v>46</v>
      </c>
      <c r="B988" s="42" t="s">
        <v>110</v>
      </c>
      <c r="C988" s="46"/>
      <c r="D988" s="35" t="s">
        <v>429</v>
      </c>
      <c r="E988" s="34">
        <v>43536</v>
      </c>
      <c r="F988" s="347" t="s">
        <v>2111</v>
      </c>
      <c r="G988" s="347" t="s">
        <v>444</v>
      </c>
      <c r="H988" s="344">
        <v>25.908266666666666</v>
      </c>
      <c r="I988" s="344">
        <v>-81.711366666666663</v>
      </c>
      <c r="J988" s="56" t="s">
        <v>8859</v>
      </c>
      <c r="K988" s="56" t="s">
        <v>8857</v>
      </c>
      <c r="L988" s="49" t="s">
        <v>2698</v>
      </c>
      <c r="M988" s="117"/>
      <c r="N988" s="35" t="s">
        <v>387</v>
      </c>
      <c r="O988" s="203"/>
      <c r="P988" s="216">
        <v>0</v>
      </c>
      <c r="Q988" s="443">
        <v>0</v>
      </c>
      <c r="R988" s="47"/>
      <c r="S988" s="36">
        <v>0</v>
      </c>
      <c r="T988" s="35"/>
      <c r="U988" s="34"/>
      <c r="V988" s="82">
        <v>0</v>
      </c>
      <c r="W988" s="55" t="s">
        <v>2689</v>
      </c>
      <c r="X988" s="55" t="s">
        <v>1898</v>
      </c>
      <c r="Y988" s="157" t="s">
        <v>387</v>
      </c>
      <c r="Z988" s="57">
        <v>187.41771196699929</v>
      </c>
      <c r="AA988" s="55" t="s">
        <v>8860</v>
      </c>
      <c r="AB988" s="55">
        <v>96</v>
      </c>
      <c r="AC988" s="55" t="s">
        <v>2017</v>
      </c>
      <c r="AD988" s="89" t="s">
        <v>2612</v>
      </c>
      <c r="AE988" s="243">
        <v>16940</v>
      </c>
      <c r="AF988" s="157" t="s">
        <v>3901</v>
      </c>
      <c r="AG988" s="89" t="s">
        <v>7322</v>
      </c>
      <c r="AH988" s="58" t="s">
        <v>7310</v>
      </c>
      <c r="AI988" s="58" t="s">
        <v>7323</v>
      </c>
      <c r="AJ988" s="59" t="s">
        <v>341</v>
      </c>
      <c r="AK988" s="56">
        <v>25.908049722222223</v>
      </c>
      <c r="AL988" s="56">
        <v>-81.710848611111118</v>
      </c>
      <c r="AM988" s="60">
        <v>79.11529999934416</v>
      </c>
      <c r="AN988" s="60">
        <v>-169.90046516993084</v>
      </c>
      <c r="AO988" s="60">
        <v>187.41771196699929</v>
      </c>
    </row>
    <row r="989" spans="1:41" s="290" customFormat="1" x14ac:dyDescent="0.2">
      <c r="A989" s="45" t="s">
        <v>46</v>
      </c>
      <c r="B989" s="42" t="s">
        <v>110</v>
      </c>
      <c r="C989" s="46"/>
      <c r="D989" s="35" t="s">
        <v>3024</v>
      </c>
      <c r="E989" s="34">
        <v>43899</v>
      </c>
      <c r="F989" s="347" t="s">
        <v>2111</v>
      </c>
      <c r="G989" s="347" t="s">
        <v>444</v>
      </c>
      <c r="H989" s="344">
        <v>25.908266666666666</v>
      </c>
      <c r="I989" s="344">
        <v>-81.711366666666663</v>
      </c>
      <c r="J989" s="56" t="s">
        <v>8859</v>
      </c>
      <c r="K989" s="56" t="s">
        <v>8857</v>
      </c>
      <c r="L989" s="49" t="s">
        <v>2698</v>
      </c>
      <c r="M989" s="117"/>
      <c r="N989" s="35" t="s">
        <v>387</v>
      </c>
      <c r="O989" s="207"/>
      <c r="P989" s="216"/>
      <c r="Q989" s="443">
        <v>0</v>
      </c>
      <c r="R989" s="47"/>
      <c r="S989" s="36">
        <v>0</v>
      </c>
      <c r="T989" s="35"/>
      <c r="U989" s="34"/>
      <c r="V989" s="82">
        <v>0</v>
      </c>
      <c r="W989" s="55" t="s">
        <v>2689</v>
      </c>
      <c r="X989" s="55" t="s">
        <v>1898</v>
      </c>
      <c r="Y989" s="157" t="s">
        <v>387</v>
      </c>
      <c r="Z989" s="57">
        <v>187.41771196699929</v>
      </c>
      <c r="AA989" s="55" t="s">
        <v>8860</v>
      </c>
      <c r="AB989" s="55">
        <v>96</v>
      </c>
      <c r="AC989" s="55" t="s">
        <v>2017</v>
      </c>
      <c r="AD989" s="89" t="s">
        <v>2612</v>
      </c>
      <c r="AE989" s="243">
        <v>16940</v>
      </c>
      <c r="AF989" s="157" t="s">
        <v>3901</v>
      </c>
      <c r="AG989" s="89" t="s">
        <v>7322</v>
      </c>
      <c r="AH989" s="58" t="s">
        <v>7310</v>
      </c>
      <c r="AI989" s="58" t="s">
        <v>7323</v>
      </c>
      <c r="AJ989" s="59" t="s">
        <v>341</v>
      </c>
      <c r="AK989" s="56">
        <v>25.908049722222223</v>
      </c>
      <c r="AL989" s="56">
        <v>-81.710848611111118</v>
      </c>
      <c r="AM989" s="60">
        <v>79.11529999934416</v>
      </c>
      <c r="AN989" s="60">
        <v>-169.90046516993084</v>
      </c>
      <c r="AO989" s="60">
        <v>187.41771196699929</v>
      </c>
    </row>
    <row r="990" spans="1:41" s="290" customFormat="1" x14ac:dyDescent="0.2">
      <c r="A990" s="45" t="s">
        <v>46</v>
      </c>
      <c r="B990" s="42" t="s">
        <v>110</v>
      </c>
      <c r="C990" s="46"/>
      <c r="D990" s="35" t="s">
        <v>3024</v>
      </c>
      <c r="E990" s="34">
        <v>44266</v>
      </c>
      <c r="F990" s="355" t="s">
        <v>3600</v>
      </c>
      <c r="G990" s="355" t="s">
        <v>3612</v>
      </c>
      <c r="H990" s="344">
        <v>25.908300000000001</v>
      </c>
      <c r="I990" s="344">
        <v>-81.711333333333329</v>
      </c>
      <c r="J990" s="56" t="s">
        <v>8861</v>
      </c>
      <c r="K990" s="56" t="s">
        <v>8862</v>
      </c>
      <c r="L990" s="49" t="s">
        <v>2698</v>
      </c>
      <c r="M990" s="117"/>
      <c r="N990" s="35" t="s">
        <v>387</v>
      </c>
      <c r="O990" s="207" t="s">
        <v>3644</v>
      </c>
      <c r="P990" s="216" t="s">
        <v>1969</v>
      </c>
      <c r="Q990" s="443">
        <v>0</v>
      </c>
      <c r="R990" s="47"/>
      <c r="S990" s="36">
        <v>0</v>
      </c>
      <c r="T990" s="35"/>
      <c r="U990" s="34"/>
      <c r="V990" s="82">
        <v>0</v>
      </c>
      <c r="W990" s="55" t="s">
        <v>2689</v>
      </c>
      <c r="X990" s="55" t="s">
        <v>1898</v>
      </c>
      <c r="Y990" s="157" t="s">
        <v>387</v>
      </c>
      <c r="Z990" s="57">
        <v>183.30696738405265</v>
      </c>
      <c r="AA990" s="55" t="s">
        <v>8863</v>
      </c>
      <c r="AB990" s="55">
        <v>96</v>
      </c>
      <c r="AC990" s="55" t="s">
        <v>2017</v>
      </c>
      <c r="AD990" s="89" t="s">
        <v>2612</v>
      </c>
      <c r="AE990" s="243">
        <v>16940</v>
      </c>
      <c r="AF990" s="157" t="s">
        <v>3901</v>
      </c>
      <c r="AG990" s="89" t="s">
        <v>7322</v>
      </c>
      <c r="AH990" s="58" t="s">
        <v>7310</v>
      </c>
      <c r="AI990" s="58" t="s">
        <v>7323</v>
      </c>
      <c r="AJ990" s="59" t="s">
        <v>341</v>
      </c>
      <c r="AK990" s="56">
        <v>25.908049722222223</v>
      </c>
      <c r="AL990" s="56">
        <v>-81.710848611111118</v>
      </c>
      <c r="AM990" s="60">
        <v>91.271299999747697</v>
      </c>
      <c r="AN990" s="60">
        <v>-158.96853175359644</v>
      </c>
      <c r="AO990" s="60">
        <v>183.30696738405265</v>
      </c>
    </row>
    <row r="991" spans="1:41" s="290" customFormat="1" ht="51" x14ac:dyDescent="0.2">
      <c r="A991" s="45" t="s">
        <v>46</v>
      </c>
      <c r="B991" s="42" t="s">
        <v>110</v>
      </c>
      <c r="C991" s="46"/>
      <c r="D991" s="35" t="s">
        <v>2857</v>
      </c>
      <c r="E991" s="34">
        <v>44609</v>
      </c>
      <c r="F991" s="355" t="s">
        <v>3600</v>
      </c>
      <c r="G991" s="355" t="s">
        <v>3612</v>
      </c>
      <c r="H991" s="344">
        <v>25.908300000000001</v>
      </c>
      <c r="I991" s="344">
        <v>-81.711333333333329</v>
      </c>
      <c r="J991" s="56" t="s">
        <v>8861</v>
      </c>
      <c r="K991" s="56" t="s">
        <v>8862</v>
      </c>
      <c r="L991" s="49" t="s">
        <v>4666</v>
      </c>
      <c r="M991" s="117" t="s">
        <v>2833</v>
      </c>
      <c r="N991" s="35" t="s">
        <v>387</v>
      </c>
      <c r="O991" s="207" t="s">
        <v>4179</v>
      </c>
      <c r="P991" s="216" t="s">
        <v>4180</v>
      </c>
      <c r="Q991" s="443">
        <v>0</v>
      </c>
      <c r="R991" s="47"/>
      <c r="S991" s="36">
        <v>0</v>
      </c>
      <c r="T991" s="35"/>
      <c r="U991" s="34"/>
      <c r="V991" s="82">
        <v>0</v>
      </c>
      <c r="W991" s="55" t="s">
        <v>2689</v>
      </c>
      <c r="X991" s="55" t="s">
        <v>1898</v>
      </c>
      <c r="Y991" s="157" t="s">
        <v>387</v>
      </c>
      <c r="Z991" s="57">
        <v>183.30696738405265</v>
      </c>
      <c r="AA991" s="55" t="s">
        <v>8863</v>
      </c>
      <c r="AB991" s="55">
        <v>96</v>
      </c>
      <c r="AC991" s="55" t="s">
        <v>2017</v>
      </c>
      <c r="AD991" s="89" t="s">
        <v>2612</v>
      </c>
      <c r="AE991" s="243">
        <v>16940</v>
      </c>
      <c r="AF991" s="157" t="s">
        <v>3901</v>
      </c>
      <c r="AG991" s="89" t="s">
        <v>7322</v>
      </c>
      <c r="AH991" s="58" t="s">
        <v>7310</v>
      </c>
      <c r="AI991" s="58" t="s">
        <v>7323</v>
      </c>
      <c r="AJ991" s="59" t="s">
        <v>341</v>
      </c>
      <c r="AK991" s="56">
        <v>25.908049722222223</v>
      </c>
      <c r="AL991" s="56">
        <v>-81.710848611111118</v>
      </c>
      <c r="AM991" s="60">
        <v>91.271299999747697</v>
      </c>
      <c r="AN991" s="60">
        <v>-158.96853175359644</v>
      </c>
      <c r="AO991" s="60">
        <v>183.30696738405265</v>
      </c>
    </row>
    <row r="992" spans="1:41" s="290" customFormat="1" ht="38.25" x14ac:dyDescent="0.2">
      <c r="A992" s="45" t="s">
        <v>46</v>
      </c>
      <c r="B992" s="42" t="s">
        <v>110</v>
      </c>
      <c r="C992" s="46"/>
      <c r="D992" s="35" t="s">
        <v>3213</v>
      </c>
      <c r="E992" s="34">
        <v>44679</v>
      </c>
      <c r="F992" s="2" t="s">
        <v>4791</v>
      </c>
      <c r="G992" s="2" t="s">
        <v>4792</v>
      </c>
      <c r="H992" s="344">
        <v>25.908253333333334</v>
      </c>
      <c r="I992" s="344">
        <v>-81.711351666666673</v>
      </c>
      <c r="J992" s="56" t="s">
        <v>7319</v>
      </c>
      <c r="K992" s="56" t="s">
        <v>7320</v>
      </c>
      <c r="L992" s="49" t="s">
        <v>4667</v>
      </c>
      <c r="M992" s="117" t="s">
        <v>2833</v>
      </c>
      <c r="N992" s="35" t="s">
        <v>2022</v>
      </c>
      <c r="O992" s="207" t="s">
        <v>4624</v>
      </c>
      <c r="P992" s="216" t="s">
        <v>4180</v>
      </c>
      <c r="Q992" s="443">
        <v>0</v>
      </c>
      <c r="R992" s="47"/>
      <c r="S992" s="36">
        <v>0</v>
      </c>
      <c r="T992" s="35" t="s">
        <v>2011</v>
      </c>
      <c r="U992" s="34"/>
      <c r="V992" s="82" t="s">
        <v>1969</v>
      </c>
      <c r="W992" s="55" t="s">
        <v>2689</v>
      </c>
      <c r="X992" s="55" t="s">
        <v>1898</v>
      </c>
      <c r="Y992" s="157" t="s">
        <v>2022</v>
      </c>
      <c r="Z992" s="57">
        <v>180.92057624998341</v>
      </c>
      <c r="AA992" s="55" t="s">
        <v>7321</v>
      </c>
      <c r="AB992" s="55">
        <v>96</v>
      </c>
      <c r="AC992" s="55" t="s">
        <v>2017</v>
      </c>
      <c r="AD992" s="89" t="s">
        <v>2612</v>
      </c>
      <c r="AE992" s="243">
        <v>16940</v>
      </c>
      <c r="AF992" s="157" t="s">
        <v>3901</v>
      </c>
      <c r="AG992" s="89" t="s">
        <v>7322</v>
      </c>
      <c r="AH992" s="58" t="s">
        <v>7310</v>
      </c>
      <c r="AI992" s="58" t="s">
        <v>7323</v>
      </c>
      <c r="AJ992" s="59" t="s">
        <v>341</v>
      </c>
      <c r="AK992" s="56">
        <v>25.908049722222223</v>
      </c>
      <c r="AL992" s="56">
        <v>-81.710848611111118</v>
      </c>
      <c r="AM992" s="60">
        <v>74.252899999960107</v>
      </c>
      <c r="AN992" s="60">
        <v>-164.98109513584274</v>
      </c>
      <c r="AO992" s="60">
        <v>180.92057624998341</v>
      </c>
    </row>
    <row r="993" spans="1:41" s="290" customFormat="1" ht="38.25" x14ac:dyDescent="0.2">
      <c r="A993" s="45" t="s">
        <v>46</v>
      </c>
      <c r="B993" s="42" t="s">
        <v>110</v>
      </c>
      <c r="C993" s="46"/>
      <c r="D993" s="35" t="s">
        <v>5027</v>
      </c>
      <c r="E993" s="34">
        <v>44978</v>
      </c>
      <c r="F993" s="2" t="s">
        <v>4791</v>
      </c>
      <c r="G993" s="2" t="s">
        <v>4792</v>
      </c>
      <c r="H993" s="344">
        <v>25.908253333333334</v>
      </c>
      <c r="I993" s="344">
        <v>-81.711351666666673</v>
      </c>
      <c r="J993" s="56" t="s">
        <v>7319</v>
      </c>
      <c r="K993" s="56" t="s">
        <v>7320</v>
      </c>
      <c r="L993" s="49" t="s">
        <v>5044</v>
      </c>
      <c r="M993" s="117" t="s">
        <v>2833</v>
      </c>
      <c r="N993" s="35" t="s">
        <v>2022</v>
      </c>
      <c r="O993" s="207" t="s">
        <v>5294</v>
      </c>
      <c r="P993" s="216">
        <v>0</v>
      </c>
      <c r="Q993" s="443">
        <v>0</v>
      </c>
      <c r="R993" s="47"/>
      <c r="S993" s="36">
        <v>0</v>
      </c>
      <c r="T993" s="35"/>
      <c r="U993" s="34"/>
      <c r="V993" s="82" t="s">
        <v>1969</v>
      </c>
      <c r="W993" s="55" t="s">
        <v>2689</v>
      </c>
      <c r="X993" s="55" t="s">
        <v>1898</v>
      </c>
      <c r="Y993" s="157" t="s">
        <v>2022</v>
      </c>
      <c r="Z993" s="57">
        <v>180.92057624998341</v>
      </c>
      <c r="AA993" s="55" t="s">
        <v>7321</v>
      </c>
      <c r="AB993" s="55">
        <v>96</v>
      </c>
      <c r="AC993" s="55" t="s">
        <v>2017</v>
      </c>
      <c r="AD993" s="89" t="s">
        <v>2612</v>
      </c>
      <c r="AE993" s="243">
        <v>16940</v>
      </c>
      <c r="AF993" s="157" t="s">
        <v>3901</v>
      </c>
      <c r="AG993" s="89" t="s">
        <v>7322</v>
      </c>
      <c r="AH993" s="58" t="s">
        <v>7310</v>
      </c>
      <c r="AI993" s="58" t="s">
        <v>7323</v>
      </c>
      <c r="AJ993" s="59" t="s">
        <v>341</v>
      </c>
      <c r="AK993" s="56">
        <v>25.908049722222223</v>
      </c>
      <c r="AL993" s="56">
        <v>-81.710848611111118</v>
      </c>
      <c r="AM993" s="60">
        <v>74.252899999960107</v>
      </c>
      <c r="AN993" s="60">
        <v>-164.98109513584274</v>
      </c>
      <c r="AO993" s="60">
        <v>180.92057624998341</v>
      </c>
    </row>
    <row r="994" spans="1:41" s="290" customFormat="1" ht="38.25" x14ac:dyDescent="0.2">
      <c r="A994" s="45" t="s">
        <v>46</v>
      </c>
      <c r="B994" s="42" t="s">
        <v>110</v>
      </c>
      <c r="C994" s="46"/>
      <c r="D994" s="35" t="s">
        <v>424</v>
      </c>
      <c r="E994" s="34">
        <v>45383</v>
      </c>
      <c r="F994" s="352" t="s">
        <v>4791</v>
      </c>
      <c r="G994" s="352" t="s">
        <v>4792</v>
      </c>
      <c r="H994" s="344">
        <v>25.908253333333334</v>
      </c>
      <c r="I994" s="344">
        <v>-81.711351666666673</v>
      </c>
      <c r="J994" s="56" t="s">
        <v>7319</v>
      </c>
      <c r="K994" s="56" t="s">
        <v>7320</v>
      </c>
      <c r="L994" s="49" t="s">
        <v>5044</v>
      </c>
      <c r="M994" s="117" t="s">
        <v>2833</v>
      </c>
      <c r="N994" s="35" t="s">
        <v>2022</v>
      </c>
      <c r="O994" s="207" t="s">
        <v>5860</v>
      </c>
      <c r="P994" s="216" t="s">
        <v>1969</v>
      </c>
      <c r="Q994" s="443">
        <v>0</v>
      </c>
      <c r="R994" s="47"/>
      <c r="S994" s="36">
        <v>0</v>
      </c>
      <c r="T994" s="35"/>
      <c r="U994" s="34"/>
      <c r="V994" s="82" t="s">
        <v>1969</v>
      </c>
      <c r="W994" s="55" t="s">
        <v>2689</v>
      </c>
      <c r="X994" s="55" t="s">
        <v>1898</v>
      </c>
      <c r="Y994" s="157" t="s">
        <v>2022</v>
      </c>
      <c r="Z994" s="57">
        <v>180.92057624998341</v>
      </c>
      <c r="AA994" s="55" t="s">
        <v>7321</v>
      </c>
      <c r="AB994" s="55">
        <v>96</v>
      </c>
      <c r="AC994" s="55" t="s">
        <v>2017</v>
      </c>
      <c r="AD994" s="89" t="s">
        <v>2612</v>
      </c>
      <c r="AE994" s="243">
        <v>16940</v>
      </c>
      <c r="AF994" s="157" t="s">
        <v>3901</v>
      </c>
      <c r="AG994" s="89" t="s">
        <v>7322</v>
      </c>
      <c r="AH994" s="58" t="s">
        <v>7310</v>
      </c>
      <c r="AI994" s="58" t="s">
        <v>7323</v>
      </c>
      <c r="AJ994" s="59" t="s">
        <v>341</v>
      </c>
      <c r="AK994" s="56">
        <v>25.908049722222223</v>
      </c>
      <c r="AL994" s="56">
        <v>-81.710848611111118</v>
      </c>
      <c r="AM994" s="60">
        <v>74.252899999960107</v>
      </c>
      <c r="AN994" s="60">
        <v>-164.98109513584274</v>
      </c>
      <c r="AO994" s="60">
        <v>180.92057624998341</v>
      </c>
    </row>
    <row r="995" spans="1:41" s="290" customFormat="1" ht="38.25" x14ac:dyDescent="0.2">
      <c r="A995" s="45" t="s">
        <v>46</v>
      </c>
      <c r="B995" s="42" t="s">
        <v>110</v>
      </c>
      <c r="C995" s="46"/>
      <c r="D995" s="35" t="s">
        <v>424</v>
      </c>
      <c r="E995" s="34">
        <v>45695</v>
      </c>
      <c r="F995" s="352" t="s">
        <v>4791</v>
      </c>
      <c r="G995" s="352" t="s">
        <v>4792</v>
      </c>
      <c r="H995" s="344">
        <v>25.908253333333334</v>
      </c>
      <c r="I995" s="344">
        <v>-81.711351666666673</v>
      </c>
      <c r="J995" s="56" t="s">
        <v>7319</v>
      </c>
      <c r="K995" s="56" t="s">
        <v>7320</v>
      </c>
      <c r="L995" s="49" t="s">
        <v>5044</v>
      </c>
      <c r="M995" s="117" t="s">
        <v>2833</v>
      </c>
      <c r="N995" s="35" t="s">
        <v>2022</v>
      </c>
      <c r="O995" s="207" t="s">
        <v>6062</v>
      </c>
      <c r="P995" s="216" t="s">
        <v>1969</v>
      </c>
      <c r="Q995" s="443">
        <v>0</v>
      </c>
      <c r="R995" s="47"/>
      <c r="S995" s="36">
        <v>0</v>
      </c>
      <c r="T995" s="35"/>
      <c r="U995" s="34">
        <v>44609</v>
      </c>
      <c r="V995" s="82" t="s">
        <v>1969</v>
      </c>
      <c r="W995" s="55" t="s">
        <v>2689</v>
      </c>
      <c r="X995" s="55" t="s">
        <v>1898</v>
      </c>
      <c r="Y995" s="157" t="s">
        <v>2022</v>
      </c>
      <c r="Z995" s="57">
        <v>180.92057624998341</v>
      </c>
      <c r="AA995" s="55" t="s">
        <v>7321</v>
      </c>
      <c r="AB995" s="55">
        <v>96</v>
      </c>
      <c r="AC995" s="55" t="s">
        <v>2017</v>
      </c>
      <c r="AD995" s="89" t="s">
        <v>2612</v>
      </c>
      <c r="AE995" s="243">
        <v>16940</v>
      </c>
      <c r="AF995" s="157" t="s">
        <v>3901</v>
      </c>
      <c r="AG995" s="89" t="s">
        <v>7322</v>
      </c>
      <c r="AH995" s="58" t="s">
        <v>7310</v>
      </c>
      <c r="AI995" s="58" t="s">
        <v>7323</v>
      </c>
      <c r="AJ995" s="59" t="s">
        <v>341</v>
      </c>
      <c r="AK995" s="56">
        <v>25.908049722222223</v>
      </c>
      <c r="AL995" s="56">
        <v>-81.710848611111118</v>
      </c>
      <c r="AM995" s="60">
        <v>74.252899999960107</v>
      </c>
      <c r="AN995" s="60">
        <v>-164.98109513584274</v>
      </c>
      <c r="AO995" s="60">
        <v>180.92057624998341</v>
      </c>
    </row>
    <row r="996" spans="1:41" s="290" customFormat="1" ht="51" x14ac:dyDescent="0.2">
      <c r="A996" s="45" t="s">
        <v>46</v>
      </c>
      <c r="B996" s="42" t="s">
        <v>110</v>
      </c>
      <c r="C996" s="46" t="s">
        <v>473</v>
      </c>
      <c r="D996" s="35" t="s">
        <v>8443</v>
      </c>
      <c r="E996" s="34">
        <v>46113</v>
      </c>
      <c r="F996" s="352" t="s">
        <v>4791</v>
      </c>
      <c r="G996" s="352" t="s">
        <v>4792</v>
      </c>
      <c r="H996" s="344">
        <v>25.908253333333334</v>
      </c>
      <c r="I996" s="344">
        <v>-81.711351666666673</v>
      </c>
      <c r="J996" s="56" t="s">
        <v>7319</v>
      </c>
      <c r="K996" s="56" t="s">
        <v>7320</v>
      </c>
      <c r="L996" s="49" t="s">
        <v>8502</v>
      </c>
      <c r="M996" s="117" t="s">
        <v>2833</v>
      </c>
      <c r="N996" s="35" t="s">
        <v>2022</v>
      </c>
      <c r="O996" s="207" t="s">
        <v>8451</v>
      </c>
      <c r="P996" s="216" t="s">
        <v>6005</v>
      </c>
      <c r="Q996" s="443">
        <v>0</v>
      </c>
      <c r="R996" s="47"/>
      <c r="S996" s="36">
        <v>0</v>
      </c>
      <c r="T996" s="35"/>
      <c r="U996" s="34">
        <v>44609</v>
      </c>
      <c r="V996" s="82" t="s">
        <v>1969</v>
      </c>
      <c r="W996" s="55" t="s">
        <v>2689</v>
      </c>
      <c r="X996" s="55" t="s">
        <v>1898</v>
      </c>
      <c r="Y996" s="157" t="s">
        <v>2022</v>
      </c>
      <c r="Z996" s="57">
        <v>180.92057624998341</v>
      </c>
      <c r="AA996" s="55" t="s">
        <v>7321</v>
      </c>
      <c r="AB996" s="55">
        <v>96</v>
      </c>
      <c r="AC996" s="55" t="s">
        <v>2017</v>
      </c>
      <c r="AD996" s="89" t="s">
        <v>2612</v>
      </c>
      <c r="AE996" s="243">
        <v>16940</v>
      </c>
      <c r="AF996" s="157" t="s">
        <v>3901</v>
      </c>
      <c r="AG996" s="89" t="s">
        <v>7322</v>
      </c>
      <c r="AH996" s="58" t="s">
        <v>7310</v>
      </c>
      <c r="AI996" s="58" t="s">
        <v>7323</v>
      </c>
      <c r="AJ996" s="59" t="s">
        <v>341</v>
      </c>
      <c r="AK996" s="56">
        <v>25.908049722222223</v>
      </c>
      <c r="AL996" s="56">
        <v>-81.710848611111118</v>
      </c>
      <c r="AM996" s="60">
        <v>74.252899999960107</v>
      </c>
      <c r="AN996" s="60">
        <v>-164.98109513584274</v>
      </c>
      <c r="AO996" s="60">
        <v>180.92057624998341</v>
      </c>
    </row>
    <row r="997" spans="1:41" s="290" customFormat="1" x14ac:dyDescent="0.2">
      <c r="A997" s="45" t="s">
        <v>39</v>
      </c>
      <c r="B997" s="42" t="s">
        <v>104</v>
      </c>
      <c r="C997" s="46"/>
      <c r="D997" s="35" t="s">
        <v>1119</v>
      </c>
      <c r="E997" s="34">
        <v>38869</v>
      </c>
      <c r="F997" s="347" t="s">
        <v>225</v>
      </c>
      <c r="G997" s="347" t="s">
        <v>226</v>
      </c>
      <c r="H997" s="344">
        <v>25.899550000000001</v>
      </c>
      <c r="I997" s="344">
        <v>-81.693550000000002</v>
      </c>
      <c r="J997" s="56" t="s">
        <v>7353</v>
      </c>
      <c r="K997" s="56" t="s">
        <v>5500</v>
      </c>
      <c r="L997" s="49" t="s">
        <v>1746</v>
      </c>
      <c r="M997" s="117"/>
      <c r="N997" s="35" t="s">
        <v>364</v>
      </c>
      <c r="O997" s="203" t="s">
        <v>1969</v>
      </c>
      <c r="P997" s="216" t="s">
        <v>1969</v>
      </c>
      <c r="Q997" s="443">
        <v>0</v>
      </c>
      <c r="R997" s="47"/>
      <c r="S997" s="36">
        <v>0</v>
      </c>
      <c r="T997" s="35"/>
      <c r="U997" s="34"/>
      <c r="V997" s="82">
        <v>0</v>
      </c>
      <c r="W997" s="55" t="s">
        <v>2689</v>
      </c>
      <c r="X997" s="55" t="s">
        <v>1898</v>
      </c>
      <c r="Y997" s="157">
        <v>0</v>
      </c>
      <c r="Z997" s="57" t="s">
        <v>3903</v>
      </c>
      <c r="AA997" s="55" t="s">
        <v>3904</v>
      </c>
      <c r="AB997" s="55">
        <v>97</v>
      </c>
      <c r="AC997" s="55" t="s">
        <v>2018</v>
      </c>
      <c r="AD997" s="89" t="s">
        <v>3197</v>
      </c>
      <c r="AE997" s="243" t="s">
        <v>1746</v>
      </c>
      <c r="AF997" s="157">
        <v>0</v>
      </c>
      <c r="AG997" s="89" t="s">
        <v>7326</v>
      </c>
      <c r="AH997" s="58" t="s">
        <v>3903</v>
      </c>
      <c r="AI997" s="58" t="s">
        <v>3903</v>
      </c>
      <c r="AJ997" s="59" t="s">
        <v>3903</v>
      </c>
      <c r="AK997" s="56" t="s">
        <v>3903</v>
      </c>
      <c r="AL997" s="56" t="s">
        <v>3903</v>
      </c>
      <c r="AM997" s="60" t="s">
        <v>3903</v>
      </c>
      <c r="AN997" s="60" t="s">
        <v>3903</v>
      </c>
      <c r="AO997" s="60" t="s">
        <v>3903</v>
      </c>
    </row>
    <row r="998" spans="1:41" s="290" customFormat="1" x14ac:dyDescent="0.2">
      <c r="A998" s="45" t="s">
        <v>39</v>
      </c>
      <c r="B998" s="42" t="s">
        <v>104</v>
      </c>
      <c r="C998" s="46"/>
      <c r="D998" s="35" t="s">
        <v>429</v>
      </c>
      <c r="E998" s="34">
        <v>42159</v>
      </c>
      <c r="F998" s="347" t="s">
        <v>238</v>
      </c>
      <c r="G998" s="347" t="s">
        <v>445</v>
      </c>
      <c r="H998" s="344">
        <v>25.899533333333334</v>
      </c>
      <c r="I998" s="344">
        <v>-81.6935</v>
      </c>
      <c r="J998" s="56" t="s">
        <v>8864</v>
      </c>
      <c r="K998" s="56" t="s">
        <v>4851</v>
      </c>
      <c r="L998" s="49" t="s">
        <v>1746</v>
      </c>
      <c r="M998" s="117"/>
      <c r="N998" s="35" t="s">
        <v>364</v>
      </c>
      <c r="O998" s="203" t="s">
        <v>1969</v>
      </c>
      <c r="P998" s="216" t="s">
        <v>1969</v>
      </c>
      <c r="Q998" s="443">
        <v>0</v>
      </c>
      <c r="R998" s="47"/>
      <c r="S998" s="36">
        <v>0</v>
      </c>
      <c r="T998" s="35"/>
      <c r="U998" s="34"/>
      <c r="V998" s="82">
        <v>0</v>
      </c>
      <c r="W998" s="55" t="s">
        <v>2689</v>
      </c>
      <c r="X998" s="55" t="s">
        <v>1898</v>
      </c>
      <c r="Y998" s="157">
        <v>0</v>
      </c>
      <c r="Z998" s="57" t="s">
        <v>3903</v>
      </c>
      <c r="AA998" s="55" t="s">
        <v>3904</v>
      </c>
      <c r="AB998" s="55">
        <v>97</v>
      </c>
      <c r="AC998" s="55" t="s">
        <v>2018</v>
      </c>
      <c r="AD998" s="89" t="s">
        <v>3197</v>
      </c>
      <c r="AE998" s="243" t="s">
        <v>1746</v>
      </c>
      <c r="AF998" s="157">
        <v>0</v>
      </c>
      <c r="AG998" s="89" t="s">
        <v>7326</v>
      </c>
      <c r="AH998" s="58" t="s">
        <v>3903</v>
      </c>
      <c r="AI998" s="58" t="s">
        <v>3903</v>
      </c>
      <c r="AJ998" s="59" t="s">
        <v>3903</v>
      </c>
      <c r="AK998" s="56" t="s">
        <v>3903</v>
      </c>
      <c r="AL998" s="56" t="s">
        <v>3903</v>
      </c>
      <c r="AM998" s="60" t="s">
        <v>3903</v>
      </c>
      <c r="AN998" s="60" t="s">
        <v>3903</v>
      </c>
      <c r="AO998" s="60" t="s">
        <v>3903</v>
      </c>
    </row>
    <row r="999" spans="1:41" s="290" customFormat="1" ht="25.5" x14ac:dyDescent="0.2">
      <c r="A999" s="45" t="s">
        <v>39</v>
      </c>
      <c r="B999" s="42" t="s">
        <v>104</v>
      </c>
      <c r="C999" s="46"/>
      <c r="D999" s="35" t="s">
        <v>429</v>
      </c>
      <c r="E999" s="34">
        <v>43149</v>
      </c>
      <c r="F999" s="347" t="s">
        <v>238</v>
      </c>
      <c r="G999" s="347" t="s">
        <v>2114</v>
      </c>
      <c r="H999" s="344">
        <v>25.899533333333334</v>
      </c>
      <c r="I999" s="344">
        <v>-81.693466666666666</v>
      </c>
      <c r="J999" s="56" t="s">
        <v>8864</v>
      </c>
      <c r="K999" s="56" t="s">
        <v>8865</v>
      </c>
      <c r="L999" s="49" t="s">
        <v>2115</v>
      </c>
      <c r="M999" s="117"/>
      <c r="N999" s="35" t="s">
        <v>364</v>
      </c>
      <c r="O999" s="203" t="s">
        <v>1969</v>
      </c>
      <c r="P999" s="216" t="s">
        <v>1969</v>
      </c>
      <c r="Q999" s="443">
        <v>0</v>
      </c>
      <c r="R999" s="47"/>
      <c r="S999" s="36">
        <v>0</v>
      </c>
      <c r="T999" s="35"/>
      <c r="U999" s="34"/>
      <c r="V999" s="82">
        <v>0</v>
      </c>
      <c r="W999" s="55" t="s">
        <v>2689</v>
      </c>
      <c r="X999" s="55" t="s">
        <v>1898</v>
      </c>
      <c r="Y999" s="157">
        <v>0</v>
      </c>
      <c r="Z999" s="57" t="s">
        <v>3903</v>
      </c>
      <c r="AA999" s="55" t="s">
        <v>3904</v>
      </c>
      <c r="AB999" s="55">
        <v>97</v>
      </c>
      <c r="AC999" s="55" t="s">
        <v>2018</v>
      </c>
      <c r="AD999" s="89" t="s">
        <v>3197</v>
      </c>
      <c r="AE999" s="243" t="s">
        <v>1746</v>
      </c>
      <c r="AF999" s="157">
        <v>0</v>
      </c>
      <c r="AG999" s="89" t="s">
        <v>7326</v>
      </c>
      <c r="AH999" s="58" t="s">
        <v>3903</v>
      </c>
      <c r="AI999" s="58" t="s">
        <v>3903</v>
      </c>
      <c r="AJ999" s="59" t="s">
        <v>3903</v>
      </c>
      <c r="AK999" s="56" t="s">
        <v>3903</v>
      </c>
      <c r="AL999" s="56" t="s">
        <v>3903</v>
      </c>
      <c r="AM999" s="60" t="s">
        <v>3903</v>
      </c>
      <c r="AN999" s="60" t="s">
        <v>3903</v>
      </c>
      <c r="AO999" s="60" t="s">
        <v>3903</v>
      </c>
    </row>
    <row r="1000" spans="1:41" s="290" customFormat="1" ht="25.5" x14ac:dyDescent="0.2">
      <c r="A1000" s="45" t="s">
        <v>39</v>
      </c>
      <c r="B1000" s="42" t="s">
        <v>104</v>
      </c>
      <c r="C1000" s="46"/>
      <c r="D1000" s="35" t="s">
        <v>3024</v>
      </c>
      <c r="E1000" s="34">
        <v>43903</v>
      </c>
      <c r="F1000" s="347" t="s">
        <v>225</v>
      </c>
      <c r="G1000" s="347" t="s">
        <v>2114</v>
      </c>
      <c r="H1000" s="344">
        <v>25.899550000000001</v>
      </c>
      <c r="I1000" s="344">
        <v>-81.693466666666666</v>
      </c>
      <c r="J1000" s="56" t="s">
        <v>7353</v>
      </c>
      <c r="K1000" s="56" t="s">
        <v>8865</v>
      </c>
      <c r="L1000" s="49" t="s">
        <v>2115</v>
      </c>
      <c r="M1000" s="117" t="s">
        <v>2833</v>
      </c>
      <c r="N1000" s="35" t="s">
        <v>364</v>
      </c>
      <c r="O1000" s="203" t="s">
        <v>1969</v>
      </c>
      <c r="P1000" s="216" t="s">
        <v>1969</v>
      </c>
      <c r="Q1000" s="443">
        <v>0</v>
      </c>
      <c r="R1000" s="47"/>
      <c r="S1000" s="36">
        <v>0</v>
      </c>
      <c r="T1000" s="35"/>
      <c r="U1000" s="34"/>
      <c r="V1000" s="82">
        <v>0</v>
      </c>
      <c r="W1000" s="55" t="s">
        <v>2689</v>
      </c>
      <c r="X1000" s="55" t="s">
        <v>1898</v>
      </c>
      <c r="Y1000" s="157">
        <v>0</v>
      </c>
      <c r="Z1000" s="57" t="s">
        <v>3903</v>
      </c>
      <c r="AA1000" s="55" t="s">
        <v>3904</v>
      </c>
      <c r="AB1000" s="55">
        <v>97</v>
      </c>
      <c r="AC1000" s="55" t="s">
        <v>2018</v>
      </c>
      <c r="AD1000" s="89" t="s">
        <v>3197</v>
      </c>
      <c r="AE1000" s="243" t="s">
        <v>1746</v>
      </c>
      <c r="AF1000" s="157">
        <v>0</v>
      </c>
      <c r="AG1000" s="89" t="s">
        <v>7326</v>
      </c>
      <c r="AH1000" s="58" t="s">
        <v>3903</v>
      </c>
      <c r="AI1000" s="58" t="s">
        <v>3903</v>
      </c>
      <c r="AJ1000" s="59" t="s">
        <v>3903</v>
      </c>
      <c r="AK1000" s="56" t="s">
        <v>3903</v>
      </c>
      <c r="AL1000" s="56" t="s">
        <v>3903</v>
      </c>
      <c r="AM1000" s="60" t="s">
        <v>3903</v>
      </c>
      <c r="AN1000" s="60" t="s">
        <v>3903</v>
      </c>
      <c r="AO1000" s="60" t="s">
        <v>3903</v>
      </c>
    </row>
    <row r="1001" spans="1:41" s="290" customFormat="1" ht="25.5" x14ac:dyDescent="0.2">
      <c r="A1001" s="45" t="s">
        <v>39</v>
      </c>
      <c r="B1001" s="42" t="s">
        <v>104</v>
      </c>
      <c r="C1001" s="46"/>
      <c r="D1001" s="35" t="s">
        <v>3024</v>
      </c>
      <c r="E1001" s="34">
        <v>44266</v>
      </c>
      <c r="F1001" s="347" t="s">
        <v>863</v>
      </c>
      <c r="G1001" s="347" t="s">
        <v>279</v>
      </c>
      <c r="H1001" s="344">
        <v>25.8996</v>
      </c>
      <c r="I1001" s="344">
        <v>-81.693516666666667</v>
      </c>
      <c r="J1001" s="56" t="s">
        <v>8866</v>
      </c>
      <c r="K1001" s="56" t="s">
        <v>7325</v>
      </c>
      <c r="L1001" s="49" t="s">
        <v>2115</v>
      </c>
      <c r="M1001" s="117" t="s">
        <v>2833</v>
      </c>
      <c r="N1001" s="35" t="s">
        <v>364</v>
      </c>
      <c r="O1001" s="240" t="s">
        <v>3667</v>
      </c>
      <c r="P1001" s="216">
        <v>0</v>
      </c>
      <c r="Q1001" s="443">
        <v>0</v>
      </c>
      <c r="R1001" s="47"/>
      <c r="S1001" s="36">
        <v>0</v>
      </c>
      <c r="T1001" s="35"/>
      <c r="U1001" s="34"/>
      <c r="V1001" s="82">
        <v>0</v>
      </c>
      <c r="W1001" s="55" t="s">
        <v>2689</v>
      </c>
      <c r="X1001" s="55" t="s">
        <v>1898</v>
      </c>
      <c r="Y1001" s="157">
        <v>0</v>
      </c>
      <c r="Z1001" s="57" t="s">
        <v>3903</v>
      </c>
      <c r="AA1001" s="55" t="s">
        <v>3904</v>
      </c>
      <c r="AB1001" s="55">
        <v>97</v>
      </c>
      <c r="AC1001" s="55" t="s">
        <v>2018</v>
      </c>
      <c r="AD1001" s="89" t="s">
        <v>3197</v>
      </c>
      <c r="AE1001" s="243" t="s">
        <v>1746</v>
      </c>
      <c r="AF1001" s="157">
        <v>0</v>
      </c>
      <c r="AG1001" s="89" t="s">
        <v>7326</v>
      </c>
      <c r="AH1001" s="58" t="s">
        <v>3903</v>
      </c>
      <c r="AI1001" s="58" t="s">
        <v>3903</v>
      </c>
      <c r="AJ1001" s="59" t="s">
        <v>3903</v>
      </c>
      <c r="AK1001" s="56" t="s">
        <v>3903</v>
      </c>
      <c r="AL1001" s="56" t="s">
        <v>3903</v>
      </c>
      <c r="AM1001" s="60" t="s">
        <v>3903</v>
      </c>
      <c r="AN1001" s="60" t="s">
        <v>3903</v>
      </c>
      <c r="AO1001" s="60" t="s">
        <v>3903</v>
      </c>
    </row>
    <row r="1002" spans="1:41" s="290" customFormat="1" ht="38.25" x14ac:dyDescent="0.2">
      <c r="A1002" s="45" t="s">
        <v>39</v>
      </c>
      <c r="B1002" s="42" t="s">
        <v>104</v>
      </c>
      <c r="C1002" s="46"/>
      <c r="D1002" s="35" t="s">
        <v>5027</v>
      </c>
      <c r="E1002" s="34">
        <v>44609</v>
      </c>
      <c r="F1002" s="347" t="s">
        <v>2755</v>
      </c>
      <c r="G1002" s="347" t="s">
        <v>279</v>
      </c>
      <c r="H1002" s="344">
        <v>25.899616666666667</v>
      </c>
      <c r="I1002" s="344">
        <v>-81.693516666666667</v>
      </c>
      <c r="J1002" s="56" t="s">
        <v>7324</v>
      </c>
      <c r="K1002" s="56" t="s">
        <v>7325</v>
      </c>
      <c r="L1002" s="49" t="s">
        <v>5045</v>
      </c>
      <c r="M1002" s="117" t="s">
        <v>2833</v>
      </c>
      <c r="N1002" s="35" t="s">
        <v>387</v>
      </c>
      <c r="O1002" s="240" t="s">
        <v>5046</v>
      </c>
      <c r="P1002" s="216" t="s">
        <v>1969</v>
      </c>
      <c r="Q1002" s="443">
        <v>0</v>
      </c>
      <c r="R1002" s="47"/>
      <c r="S1002" s="36">
        <v>0</v>
      </c>
      <c r="T1002" s="35" t="s">
        <v>3310</v>
      </c>
      <c r="U1002" s="34"/>
      <c r="V1002" s="82">
        <v>0</v>
      </c>
      <c r="W1002" s="55" t="s">
        <v>2689</v>
      </c>
      <c r="X1002" s="55" t="s">
        <v>1898</v>
      </c>
      <c r="Y1002" s="157" t="s">
        <v>387</v>
      </c>
      <c r="Z1002" s="57" t="s">
        <v>3903</v>
      </c>
      <c r="AA1002" s="55" t="s">
        <v>3914</v>
      </c>
      <c r="AB1002" s="55">
        <v>97</v>
      </c>
      <c r="AC1002" s="55" t="s">
        <v>2018</v>
      </c>
      <c r="AD1002" s="89" t="s">
        <v>3197</v>
      </c>
      <c r="AE1002" s="243" t="s">
        <v>1746</v>
      </c>
      <c r="AF1002" s="157">
        <v>0</v>
      </c>
      <c r="AG1002" s="89" t="s">
        <v>7326</v>
      </c>
      <c r="AH1002" s="58" t="s">
        <v>3903</v>
      </c>
      <c r="AI1002" s="58" t="s">
        <v>3903</v>
      </c>
      <c r="AJ1002" s="59" t="s">
        <v>3903</v>
      </c>
      <c r="AK1002" s="56" t="s">
        <v>3903</v>
      </c>
      <c r="AL1002" s="56" t="s">
        <v>3903</v>
      </c>
      <c r="AM1002" s="60" t="s">
        <v>3903</v>
      </c>
      <c r="AN1002" s="60" t="s">
        <v>3903</v>
      </c>
      <c r="AO1002" s="60" t="s">
        <v>3903</v>
      </c>
    </row>
    <row r="1003" spans="1:41" s="290" customFormat="1" ht="25.5" x14ac:dyDescent="0.2">
      <c r="A1003" s="45" t="s">
        <v>39</v>
      </c>
      <c r="B1003" s="42" t="s">
        <v>104</v>
      </c>
      <c r="C1003" s="46"/>
      <c r="D1003" s="35" t="s">
        <v>5027</v>
      </c>
      <c r="E1003" s="34">
        <v>44978</v>
      </c>
      <c r="F1003" s="347" t="s">
        <v>2755</v>
      </c>
      <c r="G1003" s="347" t="s">
        <v>279</v>
      </c>
      <c r="H1003" s="344">
        <v>25.899616666666667</v>
      </c>
      <c r="I1003" s="344">
        <v>-81.693516666666667</v>
      </c>
      <c r="J1003" s="56" t="s">
        <v>7324</v>
      </c>
      <c r="K1003" s="56" t="s">
        <v>7325</v>
      </c>
      <c r="L1003" s="49" t="s">
        <v>5471</v>
      </c>
      <c r="M1003" s="117" t="s">
        <v>2833</v>
      </c>
      <c r="N1003" s="35" t="s">
        <v>364</v>
      </c>
      <c r="O1003" s="240" t="s">
        <v>5046</v>
      </c>
      <c r="P1003" s="216" t="s">
        <v>1969</v>
      </c>
      <c r="Q1003" s="443">
        <v>0</v>
      </c>
      <c r="R1003" s="47"/>
      <c r="S1003" s="36">
        <v>0</v>
      </c>
      <c r="T1003" s="35" t="s">
        <v>2011</v>
      </c>
      <c r="U1003" s="34"/>
      <c r="V1003" s="82">
        <v>0</v>
      </c>
      <c r="W1003" s="55" t="s">
        <v>2689</v>
      </c>
      <c r="X1003" s="55" t="s">
        <v>1898</v>
      </c>
      <c r="Y1003" s="157">
        <v>0</v>
      </c>
      <c r="Z1003" s="57" t="s">
        <v>3903</v>
      </c>
      <c r="AA1003" s="55" t="s">
        <v>3904</v>
      </c>
      <c r="AB1003" s="55">
        <v>97</v>
      </c>
      <c r="AC1003" s="55" t="s">
        <v>2018</v>
      </c>
      <c r="AD1003" s="89" t="s">
        <v>3197</v>
      </c>
      <c r="AE1003" s="243" t="s">
        <v>1746</v>
      </c>
      <c r="AF1003" s="157">
        <v>0</v>
      </c>
      <c r="AG1003" s="89" t="s">
        <v>7326</v>
      </c>
      <c r="AH1003" s="58" t="s">
        <v>3903</v>
      </c>
      <c r="AI1003" s="58" t="s">
        <v>3903</v>
      </c>
      <c r="AJ1003" s="59" t="s">
        <v>3903</v>
      </c>
      <c r="AK1003" s="56" t="s">
        <v>3903</v>
      </c>
      <c r="AL1003" s="56" t="s">
        <v>3903</v>
      </c>
      <c r="AM1003" s="60" t="s">
        <v>3903</v>
      </c>
      <c r="AN1003" s="60" t="s">
        <v>3903</v>
      </c>
      <c r="AO1003" s="60" t="s">
        <v>3903</v>
      </c>
    </row>
    <row r="1004" spans="1:41" s="290" customFormat="1" ht="25.5" x14ac:dyDescent="0.2">
      <c r="A1004" s="45" t="s">
        <v>39</v>
      </c>
      <c r="B1004" s="42" t="s">
        <v>104</v>
      </c>
      <c r="C1004" s="46"/>
      <c r="D1004" s="35" t="s">
        <v>424</v>
      </c>
      <c r="E1004" s="34">
        <v>45383</v>
      </c>
      <c r="F1004" s="347" t="s">
        <v>2755</v>
      </c>
      <c r="G1004" s="347" t="s">
        <v>279</v>
      </c>
      <c r="H1004" s="344">
        <v>25.899616666666667</v>
      </c>
      <c r="I1004" s="344">
        <v>-81.693516666666667</v>
      </c>
      <c r="J1004" s="56" t="s">
        <v>7324</v>
      </c>
      <c r="K1004" s="56" t="s">
        <v>7325</v>
      </c>
      <c r="L1004" s="49" t="s">
        <v>5993</v>
      </c>
      <c r="M1004" s="117" t="s">
        <v>2833</v>
      </c>
      <c r="N1004" s="35" t="s">
        <v>364</v>
      </c>
      <c r="O1004" s="240" t="s">
        <v>5861</v>
      </c>
      <c r="P1004" s="216" t="s">
        <v>1969</v>
      </c>
      <c r="Q1004" s="443">
        <v>0</v>
      </c>
      <c r="R1004" s="47"/>
      <c r="S1004" s="36">
        <v>0</v>
      </c>
      <c r="T1004" s="35"/>
      <c r="U1004" s="34"/>
      <c r="V1004" s="82">
        <v>0</v>
      </c>
      <c r="W1004" s="55" t="s">
        <v>2689</v>
      </c>
      <c r="X1004" s="55" t="s">
        <v>1898</v>
      </c>
      <c r="Y1004" s="157">
        <v>0</v>
      </c>
      <c r="Z1004" s="57" t="s">
        <v>3903</v>
      </c>
      <c r="AA1004" s="55" t="s">
        <v>3904</v>
      </c>
      <c r="AB1004" s="55">
        <v>97</v>
      </c>
      <c r="AC1004" s="55" t="s">
        <v>2018</v>
      </c>
      <c r="AD1004" s="89" t="s">
        <v>3197</v>
      </c>
      <c r="AE1004" s="243" t="s">
        <v>1746</v>
      </c>
      <c r="AF1004" s="157">
        <v>0</v>
      </c>
      <c r="AG1004" s="89" t="s">
        <v>7326</v>
      </c>
      <c r="AH1004" s="58" t="s">
        <v>3903</v>
      </c>
      <c r="AI1004" s="58" t="s">
        <v>3903</v>
      </c>
      <c r="AJ1004" s="59" t="s">
        <v>3903</v>
      </c>
      <c r="AK1004" s="56" t="s">
        <v>3903</v>
      </c>
      <c r="AL1004" s="56" t="s">
        <v>3903</v>
      </c>
      <c r="AM1004" s="60" t="s">
        <v>3903</v>
      </c>
      <c r="AN1004" s="60" t="s">
        <v>3903</v>
      </c>
      <c r="AO1004" s="60" t="s">
        <v>3903</v>
      </c>
    </row>
    <row r="1005" spans="1:41" s="290" customFormat="1" ht="25.5" x14ac:dyDescent="0.2">
      <c r="A1005" s="45" t="s">
        <v>39</v>
      </c>
      <c r="B1005" s="42" t="s">
        <v>104</v>
      </c>
      <c r="C1005" s="46"/>
      <c r="D1005" s="35" t="s">
        <v>4516</v>
      </c>
      <c r="E1005" s="34">
        <v>45762</v>
      </c>
      <c r="F1005" s="347" t="s">
        <v>2755</v>
      </c>
      <c r="G1005" s="347" t="s">
        <v>279</v>
      </c>
      <c r="H1005" s="344">
        <v>25.899616666666667</v>
      </c>
      <c r="I1005" s="344">
        <v>-81.693516666666667</v>
      </c>
      <c r="J1005" s="56" t="s">
        <v>7324</v>
      </c>
      <c r="K1005" s="56" t="s">
        <v>7325</v>
      </c>
      <c r="L1005" s="49" t="s">
        <v>5993</v>
      </c>
      <c r="M1005" s="117" t="s">
        <v>2833</v>
      </c>
      <c r="N1005" s="35" t="s">
        <v>364</v>
      </c>
      <c r="O1005" s="240" t="s">
        <v>6524</v>
      </c>
      <c r="P1005" s="216" t="s">
        <v>1969</v>
      </c>
      <c r="Q1005" s="443">
        <v>0</v>
      </c>
      <c r="R1005" s="47"/>
      <c r="S1005" s="36">
        <v>0</v>
      </c>
      <c r="T1005" s="35"/>
      <c r="U1005" s="34"/>
      <c r="V1005" s="82">
        <v>0</v>
      </c>
      <c r="W1005" s="55" t="s">
        <v>2689</v>
      </c>
      <c r="X1005" s="55" t="s">
        <v>1898</v>
      </c>
      <c r="Y1005" s="157">
        <v>0</v>
      </c>
      <c r="Z1005" s="57" t="s">
        <v>3903</v>
      </c>
      <c r="AA1005" s="55" t="s">
        <v>3904</v>
      </c>
      <c r="AB1005" s="55">
        <v>97</v>
      </c>
      <c r="AC1005" s="55" t="s">
        <v>2018</v>
      </c>
      <c r="AD1005" s="89" t="s">
        <v>3197</v>
      </c>
      <c r="AE1005" s="243" t="s">
        <v>1746</v>
      </c>
      <c r="AF1005" s="157">
        <v>0</v>
      </c>
      <c r="AG1005" s="89" t="s">
        <v>7326</v>
      </c>
      <c r="AH1005" s="58" t="s">
        <v>3903</v>
      </c>
      <c r="AI1005" s="58" t="s">
        <v>3903</v>
      </c>
      <c r="AJ1005" s="59" t="s">
        <v>3903</v>
      </c>
      <c r="AK1005" s="56" t="s">
        <v>3903</v>
      </c>
      <c r="AL1005" s="56" t="s">
        <v>3903</v>
      </c>
      <c r="AM1005" s="60" t="s">
        <v>3903</v>
      </c>
      <c r="AN1005" s="60" t="s">
        <v>3903</v>
      </c>
      <c r="AO1005" s="60" t="s">
        <v>3903</v>
      </c>
    </row>
    <row r="1006" spans="1:41" s="290" customFormat="1" ht="25.5" x14ac:dyDescent="0.2">
      <c r="A1006" s="45" t="s">
        <v>39</v>
      </c>
      <c r="B1006" s="42" t="s">
        <v>104</v>
      </c>
      <c r="C1006" s="46" t="s">
        <v>473</v>
      </c>
      <c r="D1006" s="35" t="s">
        <v>8443</v>
      </c>
      <c r="E1006" s="34">
        <v>46113</v>
      </c>
      <c r="F1006" s="347" t="s">
        <v>2755</v>
      </c>
      <c r="G1006" s="347" t="s">
        <v>279</v>
      </c>
      <c r="H1006" s="344">
        <v>25.899616666666667</v>
      </c>
      <c r="I1006" s="344">
        <v>-81.693516666666667</v>
      </c>
      <c r="J1006" s="56" t="s">
        <v>7324</v>
      </c>
      <c r="K1006" s="56" t="s">
        <v>7325</v>
      </c>
      <c r="L1006" s="49" t="s">
        <v>5993</v>
      </c>
      <c r="M1006" s="117" t="s">
        <v>2833</v>
      </c>
      <c r="N1006" s="35" t="s">
        <v>364</v>
      </c>
      <c r="O1006" s="240" t="s">
        <v>8452</v>
      </c>
      <c r="P1006" s="216" t="s">
        <v>1969</v>
      </c>
      <c r="Q1006" s="443">
        <v>0</v>
      </c>
      <c r="R1006" s="47"/>
      <c r="S1006" s="36">
        <v>0</v>
      </c>
      <c r="T1006" s="35"/>
      <c r="U1006" s="34"/>
      <c r="V1006" s="82">
        <v>0</v>
      </c>
      <c r="W1006" s="55" t="s">
        <v>2689</v>
      </c>
      <c r="X1006" s="55" t="s">
        <v>1898</v>
      </c>
      <c r="Y1006" s="157">
        <v>0</v>
      </c>
      <c r="Z1006" s="57" t="s">
        <v>3903</v>
      </c>
      <c r="AA1006" s="55" t="s">
        <v>3904</v>
      </c>
      <c r="AB1006" s="55">
        <v>97</v>
      </c>
      <c r="AC1006" s="55" t="s">
        <v>2018</v>
      </c>
      <c r="AD1006" s="89" t="s">
        <v>3197</v>
      </c>
      <c r="AE1006" s="243" t="s">
        <v>1746</v>
      </c>
      <c r="AF1006" s="157">
        <v>0</v>
      </c>
      <c r="AG1006" s="89" t="s">
        <v>7326</v>
      </c>
      <c r="AH1006" s="58" t="s">
        <v>3903</v>
      </c>
      <c r="AI1006" s="58" t="s">
        <v>3903</v>
      </c>
      <c r="AJ1006" s="59" t="s">
        <v>3903</v>
      </c>
      <c r="AK1006" s="56" t="s">
        <v>3903</v>
      </c>
      <c r="AL1006" s="56" t="s">
        <v>3903</v>
      </c>
      <c r="AM1006" s="60" t="s">
        <v>3903</v>
      </c>
      <c r="AN1006" s="60" t="s">
        <v>3903</v>
      </c>
      <c r="AO1006" s="60" t="s">
        <v>3903</v>
      </c>
    </row>
    <row r="1007" spans="1:41" s="290" customFormat="1" x14ac:dyDescent="0.2">
      <c r="A1007" s="45" t="s">
        <v>40</v>
      </c>
      <c r="B1007" s="42" t="s">
        <v>98</v>
      </c>
      <c r="C1007" s="46"/>
      <c r="D1007" s="35" t="s">
        <v>1119</v>
      </c>
      <c r="E1007" s="34">
        <v>38869</v>
      </c>
      <c r="F1007" s="347" t="s">
        <v>227</v>
      </c>
      <c r="G1007" s="347" t="s">
        <v>228</v>
      </c>
      <c r="H1007" s="344">
        <v>25.900016666666666</v>
      </c>
      <c r="I1007" s="344">
        <v>-81.693883333333332</v>
      </c>
      <c r="J1007" s="56" t="s">
        <v>8867</v>
      </c>
      <c r="K1007" s="56" t="s">
        <v>8868</v>
      </c>
      <c r="L1007" s="49" t="s">
        <v>1746</v>
      </c>
      <c r="M1007" s="117"/>
      <c r="N1007" s="35" t="s">
        <v>364</v>
      </c>
      <c r="O1007" s="203" t="s">
        <v>1969</v>
      </c>
      <c r="P1007" s="216" t="s">
        <v>1969</v>
      </c>
      <c r="Q1007" s="443">
        <v>0</v>
      </c>
      <c r="R1007" s="47"/>
      <c r="S1007" s="36">
        <v>0</v>
      </c>
      <c r="T1007" s="35"/>
      <c r="U1007" s="34"/>
      <c r="V1007" s="82">
        <v>0</v>
      </c>
      <c r="W1007" s="55" t="s">
        <v>2689</v>
      </c>
      <c r="X1007" s="55" t="s">
        <v>1898</v>
      </c>
      <c r="Y1007" s="157">
        <v>0</v>
      </c>
      <c r="Z1007" s="57" t="s">
        <v>3903</v>
      </c>
      <c r="AA1007" s="55" t="s">
        <v>3904</v>
      </c>
      <c r="AB1007" s="55">
        <v>98</v>
      </c>
      <c r="AC1007" s="55" t="s">
        <v>2018</v>
      </c>
      <c r="AD1007" s="89" t="s">
        <v>3197</v>
      </c>
      <c r="AE1007" s="243" t="s">
        <v>1746</v>
      </c>
      <c r="AF1007" s="157">
        <v>0</v>
      </c>
      <c r="AG1007" s="89" t="s">
        <v>7329</v>
      </c>
      <c r="AH1007" s="58" t="s">
        <v>3903</v>
      </c>
      <c r="AI1007" s="58" t="s">
        <v>3903</v>
      </c>
      <c r="AJ1007" s="59" t="s">
        <v>3903</v>
      </c>
      <c r="AK1007" s="56" t="s">
        <v>3903</v>
      </c>
      <c r="AL1007" s="56" t="s">
        <v>3903</v>
      </c>
      <c r="AM1007" s="60" t="s">
        <v>3903</v>
      </c>
      <c r="AN1007" s="60" t="s">
        <v>3903</v>
      </c>
      <c r="AO1007" s="60" t="s">
        <v>3903</v>
      </c>
    </row>
    <row r="1008" spans="1:41" s="290" customFormat="1" x14ac:dyDescent="0.2">
      <c r="A1008" s="45" t="s">
        <v>40</v>
      </c>
      <c r="B1008" s="42" t="s">
        <v>98</v>
      </c>
      <c r="C1008" s="46"/>
      <c r="D1008" s="35" t="s">
        <v>429</v>
      </c>
      <c r="E1008" s="34">
        <v>42159</v>
      </c>
      <c r="F1008" s="347" t="s">
        <v>227</v>
      </c>
      <c r="G1008" s="347" t="s">
        <v>228</v>
      </c>
      <c r="H1008" s="344">
        <v>25.900016666666666</v>
      </c>
      <c r="I1008" s="344">
        <v>-81.693883333333332</v>
      </c>
      <c r="J1008" s="56" t="s">
        <v>8867</v>
      </c>
      <c r="K1008" s="56" t="s">
        <v>8868</v>
      </c>
      <c r="L1008" s="49" t="s">
        <v>1746</v>
      </c>
      <c r="M1008" s="117"/>
      <c r="N1008" s="35" t="s">
        <v>364</v>
      </c>
      <c r="O1008" s="203" t="s">
        <v>1969</v>
      </c>
      <c r="P1008" s="216" t="s">
        <v>1969</v>
      </c>
      <c r="Q1008" s="443">
        <v>0</v>
      </c>
      <c r="R1008" s="47"/>
      <c r="S1008" s="36">
        <v>0</v>
      </c>
      <c r="T1008" s="35"/>
      <c r="U1008" s="34"/>
      <c r="V1008" s="82">
        <v>0</v>
      </c>
      <c r="W1008" s="55" t="s">
        <v>2689</v>
      </c>
      <c r="X1008" s="55" t="s">
        <v>1898</v>
      </c>
      <c r="Y1008" s="157">
        <v>0</v>
      </c>
      <c r="Z1008" s="57" t="s">
        <v>3903</v>
      </c>
      <c r="AA1008" s="55" t="s">
        <v>3904</v>
      </c>
      <c r="AB1008" s="55">
        <v>98</v>
      </c>
      <c r="AC1008" s="55" t="s">
        <v>2018</v>
      </c>
      <c r="AD1008" s="89" t="s">
        <v>3197</v>
      </c>
      <c r="AE1008" s="243" t="s">
        <v>1746</v>
      </c>
      <c r="AF1008" s="157">
        <v>0</v>
      </c>
      <c r="AG1008" s="89" t="s">
        <v>7329</v>
      </c>
      <c r="AH1008" s="58" t="s">
        <v>3903</v>
      </c>
      <c r="AI1008" s="58" t="s">
        <v>3903</v>
      </c>
      <c r="AJ1008" s="59" t="s">
        <v>3903</v>
      </c>
      <c r="AK1008" s="56" t="s">
        <v>3903</v>
      </c>
      <c r="AL1008" s="56" t="s">
        <v>3903</v>
      </c>
      <c r="AM1008" s="60" t="s">
        <v>3903</v>
      </c>
      <c r="AN1008" s="60" t="s">
        <v>3903</v>
      </c>
      <c r="AO1008" s="60" t="s">
        <v>3903</v>
      </c>
    </row>
    <row r="1009" spans="1:41" s="290" customFormat="1" x14ac:dyDescent="0.2">
      <c r="A1009" s="45" t="s">
        <v>40</v>
      </c>
      <c r="B1009" s="42" t="s">
        <v>98</v>
      </c>
      <c r="C1009" s="46"/>
      <c r="D1009" s="35" t="s">
        <v>429</v>
      </c>
      <c r="E1009" s="34">
        <v>43149</v>
      </c>
      <c r="F1009" s="347" t="s">
        <v>227</v>
      </c>
      <c r="G1009" s="347" t="s">
        <v>228</v>
      </c>
      <c r="H1009" s="344">
        <v>25.900016666666666</v>
      </c>
      <c r="I1009" s="344">
        <v>-81.693883333333332</v>
      </c>
      <c r="J1009" s="56" t="s">
        <v>8867</v>
      </c>
      <c r="K1009" s="56" t="s">
        <v>8868</v>
      </c>
      <c r="L1009" s="49" t="s">
        <v>2116</v>
      </c>
      <c r="M1009" s="120"/>
      <c r="N1009" s="35" t="s">
        <v>364</v>
      </c>
      <c r="O1009" s="203" t="s">
        <v>1969</v>
      </c>
      <c r="P1009" s="216" t="s">
        <v>1969</v>
      </c>
      <c r="Q1009" s="443">
        <v>0</v>
      </c>
      <c r="R1009" s="47"/>
      <c r="S1009" s="36">
        <v>0</v>
      </c>
      <c r="T1009" s="35"/>
      <c r="U1009" s="34"/>
      <c r="V1009" s="82">
        <v>0</v>
      </c>
      <c r="W1009" s="55" t="s">
        <v>2689</v>
      </c>
      <c r="X1009" s="55" t="s">
        <v>1898</v>
      </c>
      <c r="Y1009" s="157">
        <v>0</v>
      </c>
      <c r="Z1009" s="57" t="s">
        <v>3903</v>
      </c>
      <c r="AA1009" s="55" t="s">
        <v>3904</v>
      </c>
      <c r="AB1009" s="55">
        <v>98</v>
      </c>
      <c r="AC1009" s="55" t="s">
        <v>2018</v>
      </c>
      <c r="AD1009" s="89" t="s">
        <v>3197</v>
      </c>
      <c r="AE1009" s="243" t="s">
        <v>1746</v>
      </c>
      <c r="AF1009" s="157">
        <v>0</v>
      </c>
      <c r="AG1009" s="89" t="s">
        <v>7329</v>
      </c>
      <c r="AH1009" s="58" t="s">
        <v>3903</v>
      </c>
      <c r="AI1009" s="58" t="s">
        <v>3903</v>
      </c>
      <c r="AJ1009" s="59" t="s">
        <v>3903</v>
      </c>
      <c r="AK1009" s="56" t="s">
        <v>3903</v>
      </c>
      <c r="AL1009" s="56" t="s">
        <v>3903</v>
      </c>
      <c r="AM1009" s="60" t="s">
        <v>3903</v>
      </c>
      <c r="AN1009" s="60" t="s">
        <v>3903</v>
      </c>
      <c r="AO1009" s="60" t="s">
        <v>3903</v>
      </c>
    </row>
    <row r="1010" spans="1:41" s="290" customFormat="1" x14ac:dyDescent="0.2">
      <c r="A1010" s="45" t="s">
        <v>40</v>
      </c>
      <c r="B1010" s="42" t="s">
        <v>98</v>
      </c>
      <c r="C1010" s="46"/>
      <c r="D1010" s="35" t="s">
        <v>2384</v>
      </c>
      <c r="E1010" s="34">
        <v>43433</v>
      </c>
      <c r="F1010" s="347" t="s">
        <v>227</v>
      </c>
      <c r="G1010" s="347" t="s">
        <v>228</v>
      </c>
      <c r="H1010" s="344">
        <v>25.900016666666666</v>
      </c>
      <c r="I1010" s="344">
        <v>-81.693883333333332</v>
      </c>
      <c r="J1010" s="56" t="s">
        <v>8867</v>
      </c>
      <c r="K1010" s="56" t="s">
        <v>8868</v>
      </c>
      <c r="L1010" s="49" t="s">
        <v>3122</v>
      </c>
      <c r="M1010" s="117"/>
      <c r="N1010" s="35" t="s">
        <v>364</v>
      </c>
      <c r="O1010" s="203" t="s">
        <v>1969</v>
      </c>
      <c r="P1010" s="216" t="s">
        <v>1969</v>
      </c>
      <c r="Q1010" s="443">
        <v>0</v>
      </c>
      <c r="R1010" s="47"/>
      <c r="S1010" s="36">
        <v>0</v>
      </c>
      <c r="T1010" s="35"/>
      <c r="U1010" s="34"/>
      <c r="V1010" s="82">
        <v>0</v>
      </c>
      <c r="W1010" s="55" t="s">
        <v>2689</v>
      </c>
      <c r="X1010" s="55" t="s">
        <v>1898</v>
      </c>
      <c r="Y1010" s="157">
        <v>0</v>
      </c>
      <c r="Z1010" s="57" t="s">
        <v>3903</v>
      </c>
      <c r="AA1010" s="55" t="s">
        <v>3904</v>
      </c>
      <c r="AB1010" s="55">
        <v>98</v>
      </c>
      <c r="AC1010" s="55" t="s">
        <v>2018</v>
      </c>
      <c r="AD1010" s="89" t="s">
        <v>3197</v>
      </c>
      <c r="AE1010" s="243" t="s">
        <v>1746</v>
      </c>
      <c r="AF1010" s="157">
        <v>0</v>
      </c>
      <c r="AG1010" s="89" t="s">
        <v>7329</v>
      </c>
      <c r="AH1010" s="58" t="s">
        <v>3903</v>
      </c>
      <c r="AI1010" s="58" t="s">
        <v>3903</v>
      </c>
      <c r="AJ1010" s="59" t="s">
        <v>3903</v>
      </c>
      <c r="AK1010" s="56" t="s">
        <v>3903</v>
      </c>
      <c r="AL1010" s="56" t="s">
        <v>3903</v>
      </c>
      <c r="AM1010" s="60" t="s">
        <v>3903</v>
      </c>
      <c r="AN1010" s="60" t="s">
        <v>3903</v>
      </c>
      <c r="AO1010" s="60" t="s">
        <v>3903</v>
      </c>
    </row>
    <row r="1011" spans="1:41" s="290" customFormat="1" x14ac:dyDescent="0.2">
      <c r="A1011" s="45" t="s">
        <v>40</v>
      </c>
      <c r="B1011" s="42" t="s">
        <v>98</v>
      </c>
      <c r="C1011" s="46"/>
      <c r="D1011" s="35" t="s">
        <v>3024</v>
      </c>
      <c r="E1011" s="34">
        <v>43899</v>
      </c>
      <c r="F1011" s="347" t="s">
        <v>227</v>
      </c>
      <c r="G1011" s="347" t="s">
        <v>3026</v>
      </c>
      <c r="H1011" s="344">
        <v>25.900016666666666</v>
      </c>
      <c r="I1011" s="344">
        <v>-81.694050000000004</v>
      </c>
      <c r="J1011" s="56" t="s">
        <v>8867</v>
      </c>
      <c r="K1011" s="56" t="s">
        <v>8869</v>
      </c>
      <c r="L1011" s="49" t="s">
        <v>3025</v>
      </c>
      <c r="M1011" s="143" t="s">
        <v>2833</v>
      </c>
      <c r="N1011" s="35" t="s">
        <v>364</v>
      </c>
      <c r="O1011" s="203" t="s">
        <v>1969</v>
      </c>
      <c r="P1011" s="216" t="s">
        <v>1969</v>
      </c>
      <c r="Q1011" s="443">
        <v>0</v>
      </c>
      <c r="R1011" s="47"/>
      <c r="S1011" s="36">
        <v>0</v>
      </c>
      <c r="T1011" s="35"/>
      <c r="U1011" s="34"/>
      <c r="V1011" s="82">
        <v>0</v>
      </c>
      <c r="W1011" s="55" t="s">
        <v>2689</v>
      </c>
      <c r="X1011" s="55" t="s">
        <v>1898</v>
      </c>
      <c r="Y1011" s="157">
        <v>0</v>
      </c>
      <c r="Z1011" s="57" t="s">
        <v>3903</v>
      </c>
      <c r="AA1011" s="55" t="s">
        <v>3904</v>
      </c>
      <c r="AB1011" s="55">
        <v>98</v>
      </c>
      <c r="AC1011" s="55" t="s">
        <v>2018</v>
      </c>
      <c r="AD1011" s="89" t="s">
        <v>3197</v>
      </c>
      <c r="AE1011" s="243" t="s">
        <v>1746</v>
      </c>
      <c r="AF1011" s="157">
        <v>0</v>
      </c>
      <c r="AG1011" s="89" t="s">
        <v>7329</v>
      </c>
      <c r="AH1011" s="58" t="s">
        <v>3903</v>
      </c>
      <c r="AI1011" s="58" t="s">
        <v>3903</v>
      </c>
      <c r="AJ1011" s="59" t="s">
        <v>3903</v>
      </c>
      <c r="AK1011" s="56" t="s">
        <v>3903</v>
      </c>
      <c r="AL1011" s="56" t="s">
        <v>3903</v>
      </c>
      <c r="AM1011" s="60" t="s">
        <v>3903</v>
      </c>
      <c r="AN1011" s="60" t="s">
        <v>3903</v>
      </c>
      <c r="AO1011" s="60" t="s">
        <v>3903</v>
      </c>
    </row>
    <row r="1012" spans="1:41" s="290" customFormat="1" x14ac:dyDescent="0.2">
      <c r="A1012" s="45" t="s">
        <v>40</v>
      </c>
      <c r="B1012" s="42" t="s">
        <v>98</v>
      </c>
      <c r="C1012" s="46"/>
      <c r="D1012" s="35" t="s">
        <v>3024</v>
      </c>
      <c r="E1012" s="34">
        <v>44266</v>
      </c>
      <c r="F1012" s="347" t="s">
        <v>3601</v>
      </c>
      <c r="G1012" s="347" t="s">
        <v>456</v>
      </c>
      <c r="H1012" s="344">
        <v>25.9</v>
      </c>
      <c r="I1012" s="344">
        <v>-81.69401666666667</v>
      </c>
      <c r="J1012" s="56" t="s">
        <v>7327</v>
      </c>
      <c r="K1012" s="56" t="s">
        <v>8870</v>
      </c>
      <c r="L1012" s="49" t="s">
        <v>3025</v>
      </c>
      <c r="M1012" s="143" t="s">
        <v>2833</v>
      </c>
      <c r="N1012" s="35" t="s">
        <v>364</v>
      </c>
      <c r="O1012" s="240" t="s">
        <v>3676</v>
      </c>
      <c r="P1012" s="216" t="s">
        <v>1969</v>
      </c>
      <c r="Q1012" s="443">
        <v>0</v>
      </c>
      <c r="R1012" s="47"/>
      <c r="S1012" s="36">
        <v>0</v>
      </c>
      <c r="T1012" s="35"/>
      <c r="U1012" s="34"/>
      <c r="V1012" s="82">
        <v>0</v>
      </c>
      <c r="W1012" s="55" t="s">
        <v>2689</v>
      </c>
      <c r="X1012" s="55" t="s">
        <v>1898</v>
      </c>
      <c r="Y1012" s="157">
        <v>0</v>
      </c>
      <c r="Z1012" s="57" t="s">
        <v>3903</v>
      </c>
      <c r="AA1012" s="55" t="s">
        <v>3904</v>
      </c>
      <c r="AB1012" s="55">
        <v>98</v>
      </c>
      <c r="AC1012" s="55" t="s">
        <v>2018</v>
      </c>
      <c r="AD1012" s="89" t="s">
        <v>3197</v>
      </c>
      <c r="AE1012" s="243" t="s">
        <v>1746</v>
      </c>
      <c r="AF1012" s="157">
        <v>0</v>
      </c>
      <c r="AG1012" s="89" t="s">
        <v>7329</v>
      </c>
      <c r="AH1012" s="58" t="s">
        <v>3903</v>
      </c>
      <c r="AI1012" s="58" t="s">
        <v>3903</v>
      </c>
      <c r="AJ1012" s="59" t="s">
        <v>3903</v>
      </c>
      <c r="AK1012" s="56" t="s">
        <v>3903</v>
      </c>
      <c r="AL1012" s="56" t="s">
        <v>3903</v>
      </c>
      <c r="AM1012" s="60" t="s">
        <v>3903</v>
      </c>
      <c r="AN1012" s="60" t="s">
        <v>3903</v>
      </c>
      <c r="AO1012" s="60" t="s">
        <v>3903</v>
      </c>
    </row>
    <row r="1013" spans="1:41" s="290" customFormat="1" x14ac:dyDescent="0.2">
      <c r="A1013" s="45" t="s">
        <v>40</v>
      </c>
      <c r="B1013" s="42" t="s">
        <v>98</v>
      </c>
      <c r="C1013" s="46"/>
      <c r="D1013" s="35" t="s">
        <v>2857</v>
      </c>
      <c r="E1013" s="34">
        <v>44609</v>
      </c>
      <c r="F1013" s="347" t="s">
        <v>3601</v>
      </c>
      <c r="G1013" s="347" t="s">
        <v>456</v>
      </c>
      <c r="H1013" s="344">
        <v>25.9</v>
      </c>
      <c r="I1013" s="344">
        <v>-81.69401666666667</v>
      </c>
      <c r="J1013" s="56" t="s">
        <v>7327</v>
      </c>
      <c r="K1013" s="56" t="s">
        <v>8870</v>
      </c>
      <c r="L1013" s="49" t="s">
        <v>3025</v>
      </c>
      <c r="M1013" s="143" t="s">
        <v>2833</v>
      </c>
      <c r="N1013" s="35" t="s">
        <v>364</v>
      </c>
      <c r="O1013" s="240" t="s">
        <v>4181</v>
      </c>
      <c r="P1013" s="216" t="s">
        <v>1969</v>
      </c>
      <c r="Q1013" s="443">
        <v>0</v>
      </c>
      <c r="R1013" s="47"/>
      <c r="S1013" s="36">
        <v>0</v>
      </c>
      <c r="T1013" s="35"/>
      <c r="U1013" s="34"/>
      <c r="V1013" s="82">
        <v>0</v>
      </c>
      <c r="W1013" s="55" t="s">
        <v>2689</v>
      </c>
      <c r="X1013" s="55" t="s">
        <v>1898</v>
      </c>
      <c r="Y1013" s="157">
        <v>0</v>
      </c>
      <c r="Z1013" s="57" t="s">
        <v>3903</v>
      </c>
      <c r="AA1013" s="55" t="s">
        <v>3904</v>
      </c>
      <c r="AB1013" s="55">
        <v>98</v>
      </c>
      <c r="AC1013" s="55" t="s">
        <v>2018</v>
      </c>
      <c r="AD1013" s="89" t="s">
        <v>3197</v>
      </c>
      <c r="AE1013" s="243" t="s">
        <v>1746</v>
      </c>
      <c r="AF1013" s="157">
        <v>0</v>
      </c>
      <c r="AG1013" s="89" t="s">
        <v>7329</v>
      </c>
      <c r="AH1013" s="58" t="s">
        <v>3903</v>
      </c>
      <c r="AI1013" s="58" t="s">
        <v>3903</v>
      </c>
      <c r="AJ1013" s="59" t="s">
        <v>3903</v>
      </c>
      <c r="AK1013" s="56" t="s">
        <v>3903</v>
      </c>
      <c r="AL1013" s="56" t="s">
        <v>3903</v>
      </c>
      <c r="AM1013" s="60" t="s">
        <v>3903</v>
      </c>
      <c r="AN1013" s="60" t="s">
        <v>3903</v>
      </c>
      <c r="AO1013" s="60" t="s">
        <v>3903</v>
      </c>
    </row>
    <row r="1014" spans="1:41" s="290" customFormat="1" x14ac:dyDescent="0.2">
      <c r="A1014" s="45" t="s">
        <v>40</v>
      </c>
      <c r="B1014" s="42" t="s">
        <v>98</v>
      </c>
      <c r="C1014" s="46"/>
      <c r="D1014" s="35" t="s">
        <v>5027</v>
      </c>
      <c r="E1014" s="34">
        <v>44978</v>
      </c>
      <c r="F1014" s="347" t="s">
        <v>3601</v>
      </c>
      <c r="G1014" s="347" t="s">
        <v>2128</v>
      </c>
      <c r="H1014" s="344">
        <v>25.9</v>
      </c>
      <c r="I1014" s="344">
        <v>-81.693983333333335</v>
      </c>
      <c r="J1014" s="56" t="s">
        <v>7327</v>
      </c>
      <c r="K1014" s="56" t="s">
        <v>7328</v>
      </c>
      <c r="L1014" s="49" t="s">
        <v>5047</v>
      </c>
      <c r="M1014" s="143" t="s">
        <v>2833</v>
      </c>
      <c r="N1014" s="35" t="s">
        <v>364</v>
      </c>
      <c r="O1014" s="240" t="s">
        <v>5048</v>
      </c>
      <c r="P1014" s="216" t="s">
        <v>1969</v>
      </c>
      <c r="Q1014" s="443">
        <v>0</v>
      </c>
      <c r="R1014" s="47"/>
      <c r="S1014" s="36">
        <v>0</v>
      </c>
      <c r="T1014" s="35"/>
      <c r="U1014" s="34"/>
      <c r="V1014" s="82">
        <v>0</v>
      </c>
      <c r="W1014" s="55" t="s">
        <v>2689</v>
      </c>
      <c r="X1014" s="55" t="s">
        <v>1898</v>
      </c>
      <c r="Y1014" s="157">
        <v>0</v>
      </c>
      <c r="Z1014" s="57" t="s">
        <v>3903</v>
      </c>
      <c r="AA1014" s="55" t="s">
        <v>3904</v>
      </c>
      <c r="AB1014" s="55">
        <v>98</v>
      </c>
      <c r="AC1014" s="55" t="s">
        <v>2018</v>
      </c>
      <c r="AD1014" s="89" t="s">
        <v>3197</v>
      </c>
      <c r="AE1014" s="243" t="s">
        <v>1746</v>
      </c>
      <c r="AF1014" s="157">
        <v>0</v>
      </c>
      <c r="AG1014" s="89" t="s">
        <v>7329</v>
      </c>
      <c r="AH1014" s="58" t="s">
        <v>3903</v>
      </c>
      <c r="AI1014" s="58" t="s">
        <v>3903</v>
      </c>
      <c r="AJ1014" s="59" t="s">
        <v>3903</v>
      </c>
      <c r="AK1014" s="56" t="s">
        <v>3903</v>
      </c>
      <c r="AL1014" s="56" t="s">
        <v>3903</v>
      </c>
      <c r="AM1014" s="60" t="s">
        <v>3903</v>
      </c>
      <c r="AN1014" s="60" t="s">
        <v>3903</v>
      </c>
      <c r="AO1014" s="60" t="s">
        <v>3903</v>
      </c>
    </row>
    <row r="1015" spans="1:41" s="290" customFormat="1" x14ac:dyDescent="0.2">
      <c r="A1015" s="45" t="s">
        <v>40</v>
      </c>
      <c r="B1015" s="42" t="s">
        <v>98</v>
      </c>
      <c r="C1015" s="46"/>
      <c r="D1015" s="35" t="s">
        <v>424</v>
      </c>
      <c r="E1015" s="34">
        <v>45383</v>
      </c>
      <c r="F1015" s="347" t="s">
        <v>3601</v>
      </c>
      <c r="G1015" s="347" t="s">
        <v>2128</v>
      </c>
      <c r="H1015" s="344">
        <v>25.9</v>
      </c>
      <c r="I1015" s="344">
        <v>-81.693983333333335</v>
      </c>
      <c r="J1015" s="56" t="s">
        <v>7327</v>
      </c>
      <c r="K1015" s="56" t="s">
        <v>7328</v>
      </c>
      <c r="L1015" s="49" t="s">
        <v>5047</v>
      </c>
      <c r="M1015" s="143" t="s">
        <v>2833</v>
      </c>
      <c r="N1015" s="35" t="s">
        <v>364</v>
      </c>
      <c r="O1015" s="240" t="s">
        <v>5862</v>
      </c>
      <c r="P1015" s="216">
        <v>0</v>
      </c>
      <c r="Q1015" s="443">
        <v>0</v>
      </c>
      <c r="R1015" s="47"/>
      <c r="S1015" s="36">
        <v>0</v>
      </c>
      <c r="T1015" s="35"/>
      <c r="U1015" s="34"/>
      <c r="V1015" s="82">
        <v>0</v>
      </c>
      <c r="W1015" s="55" t="s">
        <v>2689</v>
      </c>
      <c r="X1015" s="55" t="s">
        <v>1898</v>
      </c>
      <c r="Y1015" s="157">
        <v>0</v>
      </c>
      <c r="Z1015" s="57" t="s">
        <v>3903</v>
      </c>
      <c r="AA1015" s="55" t="s">
        <v>3904</v>
      </c>
      <c r="AB1015" s="55">
        <v>98</v>
      </c>
      <c r="AC1015" s="55" t="s">
        <v>2018</v>
      </c>
      <c r="AD1015" s="89" t="s">
        <v>3197</v>
      </c>
      <c r="AE1015" s="243" t="s">
        <v>1746</v>
      </c>
      <c r="AF1015" s="157">
        <v>0</v>
      </c>
      <c r="AG1015" s="89" t="s">
        <v>7329</v>
      </c>
      <c r="AH1015" s="58" t="s">
        <v>3903</v>
      </c>
      <c r="AI1015" s="58" t="s">
        <v>3903</v>
      </c>
      <c r="AJ1015" s="59" t="s">
        <v>3903</v>
      </c>
      <c r="AK1015" s="56" t="s">
        <v>3903</v>
      </c>
      <c r="AL1015" s="56" t="s">
        <v>3903</v>
      </c>
      <c r="AM1015" s="60" t="s">
        <v>3903</v>
      </c>
      <c r="AN1015" s="60" t="s">
        <v>3903</v>
      </c>
      <c r="AO1015" s="60" t="s">
        <v>3903</v>
      </c>
    </row>
    <row r="1016" spans="1:41" s="290" customFormat="1" x14ac:dyDescent="0.2">
      <c r="A1016" s="45" t="s">
        <v>40</v>
      </c>
      <c r="B1016" s="42" t="s">
        <v>98</v>
      </c>
      <c r="C1016" s="46"/>
      <c r="D1016" s="35" t="s">
        <v>4516</v>
      </c>
      <c r="E1016" s="34">
        <v>45762</v>
      </c>
      <c r="F1016" s="347" t="s">
        <v>3601</v>
      </c>
      <c r="G1016" s="347" t="s">
        <v>2128</v>
      </c>
      <c r="H1016" s="344">
        <v>25.9</v>
      </c>
      <c r="I1016" s="344">
        <v>-81.693983333333335</v>
      </c>
      <c r="J1016" s="56" t="s">
        <v>7327</v>
      </c>
      <c r="K1016" s="56" t="s">
        <v>7328</v>
      </c>
      <c r="L1016" s="49" t="s">
        <v>5047</v>
      </c>
      <c r="M1016" s="143" t="s">
        <v>2833</v>
      </c>
      <c r="N1016" s="35" t="s">
        <v>364</v>
      </c>
      <c r="O1016" s="240" t="s">
        <v>6525</v>
      </c>
      <c r="P1016" s="216" t="s">
        <v>1969</v>
      </c>
      <c r="Q1016" s="443">
        <v>0</v>
      </c>
      <c r="R1016" s="47"/>
      <c r="S1016" s="36">
        <v>0</v>
      </c>
      <c r="T1016" s="35"/>
      <c r="U1016" s="34"/>
      <c r="V1016" s="82">
        <v>0</v>
      </c>
      <c r="W1016" s="55" t="s">
        <v>2689</v>
      </c>
      <c r="X1016" s="55" t="s">
        <v>1898</v>
      </c>
      <c r="Y1016" s="157">
        <v>0</v>
      </c>
      <c r="Z1016" s="57" t="s">
        <v>3903</v>
      </c>
      <c r="AA1016" s="55" t="s">
        <v>3904</v>
      </c>
      <c r="AB1016" s="55">
        <v>98</v>
      </c>
      <c r="AC1016" s="55" t="s">
        <v>2018</v>
      </c>
      <c r="AD1016" s="89" t="s">
        <v>3197</v>
      </c>
      <c r="AE1016" s="243" t="s">
        <v>1746</v>
      </c>
      <c r="AF1016" s="157">
        <v>0</v>
      </c>
      <c r="AG1016" s="89" t="s">
        <v>7329</v>
      </c>
      <c r="AH1016" s="58" t="s">
        <v>3903</v>
      </c>
      <c r="AI1016" s="58" t="s">
        <v>3903</v>
      </c>
      <c r="AJ1016" s="59" t="s">
        <v>3903</v>
      </c>
      <c r="AK1016" s="56" t="s">
        <v>3903</v>
      </c>
      <c r="AL1016" s="56" t="s">
        <v>3903</v>
      </c>
      <c r="AM1016" s="60" t="s">
        <v>3903</v>
      </c>
      <c r="AN1016" s="60" t="s">
        <v>3903</v>
      </c>
      <c r="AO1016" s="60" t="s">
        <v>3903</v>
      </c>
    </row>
    <row r="1017" spans="1:41" s="290" customFormat="1" x14ac:dyDescent="0.2">
      <c r="A1017" s="45" t="s">
        <v>40</v>
      </c>
      <c r="B1017" s="42" t="s">
        <v>98</v>
      </c>
      <c r="C1017" s="46" t="s">
        <v>473</v>
      </c>
      <c r="D1017" s="35" t="s">
        <v>8443</v>
      </c>
      <c r="E1017" s="34">
        <v>46113</v>
      </c>
      <c r="F1017" s="347" t="s">
        <v>3601</v>
      </c>
      <c r="G1017" s="347" t="s">
        <v>2128</v>
      </c>
      <c r="H1017" s="344">
        <v>25.9</v>
      </c>
      <c r="I1017" s="344">
        <v>-81.693983333333335</v>
      </c>
      <c r="J1017" s="56" t="s">
        <v>7327</v>
      </c>
      <c r="K1017" s="56" t="s">
        <v>7328</v>
      </c>
      <c r="L1017" s="49" t="s">
        <v>5047</v>
      </c>
      <c r="M1017" s="143" t="s">
        <v>2833</v>
      </c>
      <c r="N1017" s="35" t="s">
        <v>364</v>
      </c>
      <c r="O1017" s="240" t="s">
        <v>8453</v>
      </c>
      <c r="P1017" s="216" t="s">
        <v>1969</v>
      </c>
      <c r="Q1017" s="443">
        <v>0</v>
      </c>
      <c r="R1017" s="47"/>
      <c r="S1017" s="36">
        <v>0</v>
      </c>
      <c r="T1017" s="35"/>
      <c r="U1017" s="34"/>
      <c r="V1017" s="82">
        <v>0</v>
      </c>
      <c r="W1017" s="55" t="s">
        <v>2689</v>
      </c>
      <c r="X1017" s="55" t="s">
        <v>1898</v>
      </c>
      <c r="Y1017" s="157">
        <v>0</v>
      </c>
      <c r="Z1017" s="57" t="s">
        <v>3903</v>
      </c>
      <c r="AA1017" s="55" t="s">
        <v>3904</v>
      </c>
      <c r="AB1017" s="55">
        <v>98</v>
      </c>
      <c r="AC1017" s="55" t="s">
        <v>2018</v>
      </c>
      <c r="AD1017" s="89" t="s">
        <v>3197</v>
      </c>
      <c r="AE1017" s="243" t="s">
        <v>1746</v>
      </c>
      <c r="AF1017" s="157">
        <v>0</v>
      </c>
      <c r="AG1017" s="89" t="s">
        <v>7329</v>
      </c>
      <c r="AH1017" s="58" t="s">
        <v>3903</v>
      </c>
      <c r="AI1017" s="58" t="s">
        <v>3903</v>
      </c>
      <c r="AJ1017" s="59" t="s">
        <v>3903</v>
      </c>
      <c r="AK1017" s="56" t="s">
        <v>3903</v>
      </c>
      <c r="AL1017" s="56" t="s">
        <v>3903</v>
      </c>
      <c r="AM1017" s="60" t="s">
        <v>3903</v>
      </c>
      <c r="AN1017" s="60" t="s">
        <v>3903</v>
      </c>
      <c r="AO1017" s="60" t="s">
        <v>3903</v>
      </c>
    </row>
    <row r="1018" spans="1:41" s="290" customFormat="1" x14ac:dyDescent="0.2">
      <c r="A1018" s="45" t="s">
        <v>41</v>
      </c>
      <c r="B1018" s="42" t="s">
        <v>100</v>
      </c>
      <c r="C1018" s="46"/>
      <c r="D1018" s="35" t="s">
        <v>1119</v>
      </c>
      <c r="E1018" s="34">
        <v>38869</v>
      </c>
      <c r="F1018" s="347" t="s">
        <v>229</v>
      </c>
      <c r="G1018" s="347" t="s">
        <v>230</v>
      </c>
      <c r="H1018" s="344">
        <v>25.902550000000002</v>
      </c>
      <c r="I1018" s="344">
        <v>-81.700216666666662</v>
      </c>
      <c r="J1018" s="56" t="s">
        <v>8871</v>
      </c>
      <c r="K1018" s="56" t="s">
        <v>8872</v>
      </c>
      <c r="L1018" s="49" t="s">
        <v>1746</v>
      </c>
      <c r="M1018" s="117"/>
      <c r="N1018" s="35" t="s">
        <v>364</v>
      </c>
      <c r="O1018" s="203" t="s">
        <v>1969</v>
      </c>
      <c r="P1018" s="216" t="s">
        <v>1969</v>
      </c>
      <c r="Q1018" s="443">
        <v>0</v>
      </c>
      <c r="R1018" s="47"/>
      <c r="S1018" s="36">
        <v>0</v>
      </c>
      <c r="T1018" s="35"/>
      <c r="U1018" s="34"/>
      <c r="V1018" s="82">
        <v>0</v>
      </c>
      <c r="W1018" s="55" t="s">
        <v>2689</v>
      </c>
      <c r="X1018" s="55" t="s">
        <v>1898</v>
      </c>
      <c r="Y1018" s="157">
        <v>0</v>
      </c>
      <c r="Z1018" s="57" t="s">
        <v>3903</v>
      </c>
      <c r="AA1018" s="55" t="s">
        <v>3904</v>
      </c>
      <c r="AB1018" s="55">
        <v>99</v>
      </c>
      <c r="AC1018" s="55" t="s">
        <v>2018</v>
      </c>
      <c r="AD1018" s="89" t="s">
        <v>3197</v>
      </c>
      <c r="AE1018" s="243" t="s">
        <v>1746</v>
      </c>
      <c r="AF1018" s="157">
        <v>0</v>
      </c>
      <c r="AG1018" s="89" t="s">
        <v>7332</v>
      </c>
      <c r="AH1018" s="58" t="s">
        <v>3903</v>
      </c>
      <c r="AI1018" s="58" t="s">
        <v>3903</v>
      </c>
      <c r="AJ1018" s="59" t="s">
        <v>3903</v>
      </c>
      <c r="AK1018" s="56" t="s">
        <v>3903</v>
      </c>
      <c r="AL1018" s="56" t="s">
        <v>3903</v>
      </c>
      <c r="AM1018" s="60" t="s">
        <v>3903</v>
      </c>
      <c r="AN1018" s="60" t="s">
        <v>3903</v>
      </c>
      <c r="AO1018" s="60" t="s">
        <v>3903</v>
      </c>
    </row>
    <row r="1019" spans="1:41" s="290" customFormat="1" x14ac:dyDescent="0.2">
      <c r="A1019" s="45" t="s">
        <v>41</v>
      </c>
      <c r="B1019" s="42" t="s">
        <v>100</v>
      </c>
      <c r="C1019" s="46"/>
      <c r="D1019" s="35" t="s">
        <v>429</v>
      </c>
      <c r="E1019" s="34">
        <v>42159</v>
      </c>
      <c r="F1019" s="347" t="s">
        <v>446</v>
      </c>
      <c r="G1019" s="347" t="s">
        <v>447</v>
      </c>
      <c r="H1019" s="344">
        <v>25.902616666666667</v>
      </c>
      <c r="I1019" s="344">
        <v>-81.700199999999995</v>
      </c>
      <c r="J1019" s="56" t="s">
        <v>7330</v>
      </c>
      <c r="K1019" s="56" t="s">
        <v>7331</v>
      </c>
      <c r="L1019" s="49" t="s">
        <v>1765</v>
      </c>
      <c r="M1019" s="120"/>
      <c r="N1019" s="35" t="s">
        <v>387</v>
      </c>
      <c r="O1019" s="203" t="s">
        <v>1969</v>
      </c>
      <c r="P1019" s="216" t="s">
        <v>1969</v>
      </c>
      <c r="Q1019" s="443">
        <v>0</v>
      </c>
      <c r="R1019" s="47"/>
      <c r="S1019" s="36">
        <v>0</v>
      </c>
      <c r="T1019" s="35"/>
      <c r="U1019" s="34"/>
      <c r="V1019" s="82">
        <v>0</v>
      </c>
      <c r="W1019" s="55" t="s">
        <v>2689</v>
      </c>
      <c r="X1019" s="55" t="s">
        <v>1898</v>
      </c>
      <c r="Y1019" s="157" t="s">
        <v>387</v>
      </c>
      <c r="Z1019" s="57" t="s">
        <v>3903</v>
      </c>
      <c r="AA1019" s="55" t="s">
        <v>3914</v>
      </c>
      <c r="AB1019" s="55">
        <v>99</v>
      </c>
      <c r="AC1019" s="55" t="s">
        <v>2018</v>
      </c>
      <c r="AD1019" s="89" t="s">
        <v>3197</v>
      </c>
      <c r="AE1019" s="243" t="s">
        <v>1746</v>
      </c>
      <c r="AF1019" s="157">
        <v>0</v>
      </c>
      <c r="AG1019" s="89" t="s">
        <v>7332</v>
      </c>
      <c r="AH1019" s="58" t="s">
        <v>3903</v>
      </c>
      <c r="AI1019" s="58" t="s">
        <v>3903</v>
      </c>
      <c r="AJ1019" s="59" t="s">
        <v>3903</v>
      </c>
      <c r="AK1019" s="56" t="s">
        <v>3903</v>
      </c>
      <c r="AL1019" s="56" t="s">
        <v>3903</v>
      </c>
      <c r="AM1019" s="60" t="s">
        <v>3903</v>
      </c>
      <c r="AN1019" s="60" t="s">
        <v>3903</v>
      </c>
      <c r="AO1019" s="60" t="s">
        <v>3903</v>
      </c>
    </row>
    <row r="1020" spans="1:41" s="290" customFormat="1" x14ac:dyDescent="0.2">
      <c r="A1020" s="45" t="s">
        <v>41</v>
      </c>
      <c r="B1020" s="42" t="s">
        <v>100</v>
      </c>
      <c r="C1020" s="46"/>
      <c r="D1020" s="35" t="s">
        <v>429</v>
      </c>
      <c r="E1020" s="34">
        <v>43149</v>
      </c>
      <c r="F1020" s="347" t="s">
        <v>446</v>
      </c>
      <c r="G1020" s="347" t="s">
        <v>447</v>
      </c>
      <c r="H1020" s="344">
        <v>25.902616666666667</v>
      </c>
      <c r="I1020" s="344">
        <v>-81.700199999999995</v>
      </c>
      <c r="J1020" s="56" t="s">
        <v>7330</v>
      </c>
      <c r="K1020" s="56" t="s">
        <v>7331</v>
      </c>
      <c r="L1020" s="49" t="s">
        <v>2117</v>
      </c>
      <c r="M1020" s="120"/>
      <c r="N1020" s="35" t="s">
        <v>387</v>
      </c>
      <c r="O1020" s="203" t="s">
        <v>1969</v>
      </c>
      <c r="P1020" s="216" t="s">
        <v>1969</v>
      </c>
      <c r="Q1020" s="443">
        <v>0</v>
      </c>
      <c r="R1020" s="47"/>
      <c r="S1020" s="36">
        <v>0</v>
      </c>
      <c r="T1020" s="35"/>
      <c r="U1020" s="34"/>
      <c r="V1020" s="82">
        <v>0</v>
      </c>
      <c r="W1020" s="55" t="s">
        <v>2689</v>
      </c>
      <c r="X1020" s="55" t="s">
        <v>1898</v>
      </c>
      <c r="Y1020" s="157" t="s">
        <v>387</v>
      </c>
      <c r="Z1020" s="57" t="s">
        <v>3903</v>
      </c>
      <c r="AA1020" s="55" t="s">
        <v>3914</v>
      </c>
      <c r="AB1020" s="55">
        <v>99</v>
      </c>
      <c r="AC1020" s="55" t="s">
        <v>2018</v>
      </c>
      <c r="AD1020" s="89" t="s">
        <v>3197</v>
      </c>
      <c r="AE1020" s="243" t="s">
        <v>1746</v>
      </c>
      <c r="AF1020" s="157">
        <v>0</v>
      </c>
      <c r="AG1020" s="89" t="s">
        <v>7332</v>
      </c>
      <c r="AH1020" s="58" t="s">
        <v>3903</v>
      </c>
      <c r="AI1020" s="58" t="s">
        <v>3903</v>
      </c>
      <c r="AJ1020" s="59" t="s">
        <v>3903</v>
      </c>
      <c r="AK1020" s="56" t="s">
        <v>3903</v>
      </c>
      <c r="AL1020" s="56" t="s">
        <v>3903</v>
      </c>
      <c r="AM1020" s="60" t="s">
        <v>3903</v>
      </c>
      <c r="AN1020" s="60" t="s">
        <v>3903</v>
      </c>
      <c r="AO1020" s="60" t="s">
        <v>3903</v>
      </c>
    </row>
    <row r="1021" spans="1:41" s="290" customFormat="1" x14ac:dyDescent="0.2">
      <c r="A1021" s="45" t="s">
        <v>41</v>
      </c>
      <c r="B1021" s="42" t="s">
        <v>100</v>
      </c>
      <c r="C1021" s="46"/>
      <c r="D1021" s="35" t="s">
        <v>2384</v>
      </c>
      <c r="E1021" s="34">
        <v>43433</v>
      </c>
      <c r="F1021" s="347" t="s">
        <v>446</v>
      </c>
      <c r="G1021" s="347" t="s">
        <v>447</v>
      </c>
      <c r="H1021" s="344">
        <v>25.902616666666667</v>
      </c>
      <c r="I1021" s="344">
        <v>-81.700199999999995</v>
      </c>
      <c r="J1021" s="56" t="s">
        <v>7330</v>
      </c>
      <c r="K1021" s="56" t="s">
        <v>7331</v>
      </c>
      <c r="L1021" s="49" t="s">
        <v>3122</v>
      </c>
      <c r="M1021" s="117"/>
      <c r="N1021" s="35" t="s">
        <v>364</v>
      </c>
      <c r="O1021" s="203" t="s">
        <v>1969</v>
      </c>
      <c r="P1021" s="216" t="s">
        <v>1969</v>
      </c>
      <c r="Q1021" s="443">
        <v>0</v>
      </c>
      <c r="R1021" s="47"/>
      <c r="S1021" s="36">
        <v>0</v>
      </c>
      <c r="T1021" s="35"/>
      <c r="U1021" s="34"/>
      <c r="V1021" s="82">
        <v>0</v>
      </c>
      <c r="W1021" s="55" t="s">
        <v>2689</v>
      </c>
      <c r="X1021" s="55" t="s">
        <v>1898</v>
      </c>
      <c r="Y1021" s="157">
        <v>0</v>
      </c>
      <c r="Z1021" s="57" t="s">
        <v>3903</v>
      </c>
      <c r="AA1021" s="55" t="s">
        <v>3904</v>
      </c>
      <c r="AB1021" s="55">
        <v>99</v>
      </c>
      <c r="AC1021" s="55" t="s">
        <v>2018</v>
      </c>
      <c r="AD1021" s="89" t="s">
        <v>3197</v>
      </c>
      <c r="AE1021" s="243" t="s">
        <v>1746</v>
      </c>
      <c r="AF1021" s="157">
        <v>0</v>
      </c>
      <c r="AG1021" s="89" t="s">
        <v>7332</v>
      </c>
      <c r="AH1021" s="58" t="s">
        <v>3903</v>
      </c>
      <c r="AI1021" s="58" t="s">
        <v>3903</v>
      </c>
      <c r="AJ1021" s="59" t="s">
        <v>3903</v>
      </c>
      <c r="AK1021" s="56" t="s">
        <v>3903</v>
      </c>
      <c r="AL1021" s="56" t="s">
        <v>3903</v>
      </c>
      <c r="AM1021" s="60" t="s">
        <v>3903</v>
      </c>
      <c r="AN1021" s="60" t="s">
        <v>3903</v>
      </c>
      <c r="AO1021" s="60" t="s">
        <v>3903</v>
      </c>
    </row>
    <row r="1022" spans="1:41" s="290" customFormat="1" x14ac:dyDescent="0.2">
      <c r="A1022" s="45" t="s">
        <v>41</v>
      </c>
      <c r="B1022" s="42" t="s">
        <v>100</v>
      </c>
      <c r="C1022" s="46"/>
      <c r="D1022" s="35" t="s">
        <v>3024</v>
      </c>
      <c r="E1022" s="34">
        <v>43899</v>
      </c>
      <c r="F1022" s="347" t="s">
        <v>446</v>
      </c>
      <c r="G1022" s="347" t="s">
        <v>447</v>
      </c>
      <c r="H1022" s="344">
        <v>25.902616666666667</v>
      </c>
      <c r="I1022" s="344">
        <v>-81.700199999999995</v>
      </c>
      <c r="J1022" s="56" t="s">
        <v>7330</v>
      </c>
      <c r="K1022" s="56" t="s">
        <v>7331</v>
      </c>
      <c r="L1022" s="49" t="s">
        <v>3027</v>
      </c>
      <c r="M1022" s="117" t="s">
        <v>2833</v>
      </c>
      <c r="N1022" s="35" t="s">
        <v>364</v>
      </c>
      <c r="O1022" s="203" t="s">
        <v>1969</v>
      </c>
      <c r="P1022" s="216" t="s">
        <v>1969</v>
      </c>
      <c r="Q1022" s="443">
        <v>0</v>
      </c>
      <c r="R1022" s="47"/>
      <c r="S1022" s="36">
        <v>0</v>
      </c>
      <c r="T1022" s="35"/>
      <c r="U1022" s="34"/>
      <c r="V1022" s="82">
        <v>0</v>
      </c>
      <c r="W1022" s="55" t="s">
        <v>2689</v>
      </c>
      <c r="X1022" s="55" t="s">
        <v>1898</v>
      </c>
      <c r="Y1022" s="157">
        <v>0</v>
      </c>
      <c r="Z1022" s="57" t="s">
        <v>3903</v>
      </c>
      <c r="AA1022" s="55" t="s">
        <v>3904</v>
      </c>
      <c r="AB1022" s="55">
        <v>99</v>
      </c>
      <c r="AC1022" s="55" t="s">
        <v>2018</v>
      </c>
      <c r="AD1022" s="89" t="s">
        <v>3197</v>
      </c>
      <c r="AE1022" s="243" t="s">
        <v>1746</v>
      </c>
      <c r="AF1022" s="157">
        <v>0</v>
      </c>
      <c r="AG1022" s="89" t="s">
        <v>7332</v>
      </c>
      <c r="AH1022" s="58" t="s">
        <v>3903</v>
      </c>
      <c r="AI1022" s="58" t="s">
        <v>3903</v>
      </c>
      <c r="AJ1022" s="59" t="s">
        <v>3903</v>
      </c>
      <c r="AK1022" s="56" t="s">
        <v>3903</v>
      </c>
      <c r="AL1022" s="56" t="s">
        <v>3903</v>
      </c>
      <c r="AM1022" s="60" t="s">
        <v>3903</v>
      </c>
      <c r="AN1022" s="60" t="s">
        <v>3903</v>
      </c>
      <c r="AO1022" s="60" t="s">
        <v>3903</v>
      </c>
    </row>
    <row r="1023" spans="1:41" s="290" customFormat="1" x14ac:dyDescent="0.2">
      <c r="A1023" s="45" t="s">
        <v>41</v>
      </c>
      <c r="B1023" s="42" t="s">
        <v>100</v>
      </c>
      <c r="C1023" s="46"/>
      <c r="D1023" s="35" t="s">
        <v>3024</v>
      </c>
      <c r="E1023" s="34">
        <v>44266</v>
      </c>
      <c r="F1023" s="347" t="s">
        <v>446</v>
      </c>
      <c r="G1023" s="347" t="s">
        <v>447</v>
      </c>
      <c r="H1023" s="344">
        <v>25.902616666666667</v>
      </c>
      <c r="I1023" s="344">
        <v>-81.700199999999995</v>
      </c>
      <c r="J1023" s="56" t="s">
        <v>7330</v>
      </c>
      <c r="K1023" s="56" t="s">
        <v>7331</v>
      </c>
      <c r="L1023" s="49" t="s">
        <v>3027</v>
      </c>
      <c r="M1023" s="117" t="s">
        <v>2833</v>
      </c>
      <c r="N1023" s="35" t="s">
        <v>364</v>
      </c>
      <c r="O1023" s="240" t="s">
        <v>3668</v>
      </c>
      <c r="P1023" s="216">
        <v>0</v>
      </c>
      <c r="Q1023" s="443">
        <v>0</v>
      </c>
      <c r="R1023" s="47"/>
      <c r="S1023" s="36">
        <v>0</v>
      </c>
      <c r="T1023" s="35"/>
      <c r="U1023" s="34"/>
      <c r="V1023" s="82">
        <v>0</v>
      </c>
      <c r="W1023" s="55" t="s">
        <v>2689</v>
      </c>
      <c r="X1023" s="55" t="s">
        <v>1898</v>
      </c>
      <c r="Y1023" s="157">
        <v>0</v>
      </c>
      <c r="Z1023" s="57" t="s">
        <v>3903</v>
      </c>
      <c r="AA1023" s="55" t="s">
        <v>3904</v>
      </c>
      <c r="AB1023" s="55">
        <v>99</v>
      </c>
      <c r="AC1023" s="55" t="s">
        <v>2018</v>
      </c>
      <c r="AD1023" s="89" t="s">
        <v>3197</v>
      </c>
      <c r="AE1023" s="243" t="s">
        <v>1746</v>
      </c>
      <c r="AF1023" s="157">
        <v>0</v>
      </c>
      <c r="AG1023" s="89" t="s">
        <v>7332</v>
      </c>
      <c r="AH1023" s="58" t="s">
        <v>3903</v>
      </c>
      <c r="AI1023" s="58" t="s">
        <v>3903</v>
      </c>
      <c r="AJ1023" s="59" t="s">
        <v>3903</v>
      </c>
      <c r="AK1023" s="56" t="s">
        <v>3903</v>
      </c>
      <c r="AL1023" s="56" t="s">
        <v>3903</v>
      </c>
      <c r="AM1023" s="60" t="s">
        <v>3903</v>
      </c>
      <c r="AN1023" s="60" t="s">
        <v>3903</v>
      </c>
      <c r="AO1023" s="60" t="s">
        <v>3903</v>
      </c>
    </row>
    <row r="1024" spans="1:41" s="290" customFormat="1" x14ac:dyDescent="0.2">
      <c r="A1024" s="45" t="s">
        <v>41</v>
      </c>
      <c r="B1024" s="42" t="s">
        <v>100</v>
      </c>
      <c r="C1024" s="46"/>
      <c r="D1024" s="35" t="s">
        <v>2857</v>
      </c>
      <c r="E1024" s="34">
        <v>44609</v>
      </c>
      <c r="F1024" s="347" t="s">
        <v>446</v>
      </c>
      <c r="G1024" s="347" t="s">
        <v>447</v>
      </c>
      <c r="H1024" s="344">
        <v>25.902616666666667</v>
      </c>
      <c r="I1024" s="344">
        <v>-81.700199999999995</v>
      </c>
      <c r="J1024" s="56" t="s">
        <v>7330</v>
      </c>
      <c r="K1024" s="56" t="s">
        <v>7331</v>
      </c>
      <c r="L1024" s="49" t="s">
        <v>4184</v>
      </c>
      <c r="M1024" s="117" t="s">
        <v>2833</v>
      </c>
      <c r="N1024" s="35" t="s">
        <v>364</v>
      </c>
      <c r="O1024" s="240" t="s">
        <v>4182</v>
      </c>
      <c r="P1024" s="216" t="s">
        <v>4183</v>
      </c>
      <c r="Q1024" s="443">
        <v>0</v>
      </c>
      <c r="R1024" s="47"/>
      <c r="S1024" s="36">
        <v>0</v>
      </c>
      <c r="T1024" s="35"/>
      <c r="U1024" s="34"/>
      <c r="V1024" s="82">
        <v>0</v>
      </c>
      <c r="W1024" s="55" t="s">
        <v>2689</v>
      </c>
      <c r="X1024" s="55" t="s">
        <v>1898</v>
      </c>
      <c r="Y1024" s="157">
        <v>0</v>
      </c>
      <c r="Z1024" s="57" t="s">
        <v>3903</v>
      </c>
      <c r="AA1024" s="55" t="s">
        <v>3904</v>
      </c>
      <c r="AB1024" s="55">
        <v>99</v>
      </c>
      <c r="AC1024" s="55" t="s">
        <v>2018</v>
      </c>
      <c r="AD1024" s="89" t="s">
        <v>3197</v>
      </c>
      <c r="AE1024" s="243" t="s">
        <v>1746</v>
      </c>
      <c r="AF1024" s="157">
        <v>0</v>
      </c>
      <c r="AG1024" s="89" t="s">
        <v>7332</v>
      </c>
      <c r="AH1024" s="58" t="s">
        <v>3903</v>
      </c>
      <c r="AI1024" s="58" t="s">
        <v>3903</v>
      </c>
      <c r="AJ1024" s="59" t="s">
        <v>3903</v>
      </c>
      <c r="AK1024" s="56" t="s">
        <v>3903</v>
      </c>
      <c r="AL1024" s="56" t="s">
        <v>3903</v>
      </c>
      <c r="AM1024" s="60" t="s">
        <v>3903</v>
      </c>
      <c r="AN1024" s="60" t="s">
        <v>3903</v>
      </c>
      <c r="AO1024" s="60" t="s">
        <v>3903</v>
      </c>
    </row>
    <row r="1025" spans="1:41" s="290" customFormat="1" x14ac:dyDescent="0.2">
      <c r="A1025" s="45" t="s">
        <v>41</v>
      </c>
      <c r="B1025" s="42" t="s">
        <v>100</v>
      </c>
      <c r="C1025" s="46"/>
      <c r="D1025" s="35" t="s">
        <v>5027</v>
      </c>
      <c r="E1025" s="34">
        <v>44978</v>
      </c>
      <c r="F1025" s="347" t="s">
        <v>446</v>
      </c>
      <c r="G1025" s="347" t="s">
        <v>447</v>
      </c>
      <c r="H1025" s="344">
        <v>25.902616666666667</v>
      </c>
      <c r="I1025" s="344">
        <v>-81.700199999999995</v>
      </c>
      <c r="J1025" s="56" t="s">
        <v>7330</v>
      </c>
      <c r="K1025" s="56" t="s">
        <v>7331</v>
      </c>
      <c r="L1025" s="49" t="s">
        <v>5049</v>
      </c>
      <c r="M1025" s="117" t="s">
        <v>2833</v>
      </c>
      <c r="N1025" s="35" t="s">
        <v>1920</v>
      </c>
      <c r="O1025" s="240" t="s">
        <v>5050</v>
      </c>
      <c r="P1025" s="216" t="s">
        <v>5051</v>
      </c>
      <c r="Q1025" s="443">
        <v>0</v>
      </c>
      <c r="R1025" s="47"/>
      <c r="S1025" s="36">
        <v>0</v>
      </c>
      <c r="T1025" s="35" t="s">
        <v>3310</v>
      </c>
      <c r="U1025" s="34"/>
      <c r="V1025" s="82" t="s">
        <v>1969</v>
      </c>
      <c r="W1025" s="55" t="s">
        <v>2689</v>
      </c>
      <c r="X1025" s="55" t="s">
        <v>1898</v>
      </c>
      <c r="Y1025" s="157" t="s">
        <v>1920</v>
      </c>
      <c r="Z1025" s="57" t="s">
        <v>3903</v>
      </c>
      <c r="AA1025" s="55" t="s">
        <v>5109</v>
      </c>
      <c r="AB1025" s="55">
        <v>99</v>
      </c>
      <c r="AC1025" s="55" t="s">
        <v>2018</v>
      </c>
      <c r="AD1025" s="89" t="s">
        <v>3197</v>
      </c>
      <c r="AE1025" s="243" t="s">
        <v>1746</v>
      </c>
      <c r="AF1025" s="157">
        <v>0</v>
      </c>
      <c r="AG1025" s="89" t="s">
        <v>7332</v>
      </c>
      <c r="AH1025" s="58" t="s">
        <v>3903</v>
      </c>
      <c r="AI1025" s="58" t="s">
        <v>3903</v>
      </c>
      <c r="AJ1025" s="59" t="s">
        <v>3903</v>
      </c>
      <c r="AK1025" s="56" t="s">
        <v>3903</v>
      </c>
      <c r="AL1025" s="56" t="s">
        <v>3903</v>
      </c>
      <c r="AM1025" s="60" t="s">
        <v>3903</v>
      </c>
      <c r="AN1025" s="60" t="s">
        <v>3903</v>
      </c>
      <c r="AO1025" s="60" t="s">
        <v>3903</v>
      </c>
    </row>
    <row r="1026" spans="1:41" s="290" customFormat="1" x14ac:dyDescent="0.2">
      <c r="A1026" s="45" t="s">
        <v>41</v>
      </c>
      <c r="B1026" s="42" t="s">
        <v>100</v>
      </c>
      <c r="C1026" s="46"/>
      <c r="D1026" s="35" t="s">
        <v>424</v>
      </c>
      <c r="E1026" s="34">
        <v>45383</v>
      </c>
      <c r="F1026" s="347" t="s">
        <v>446</v>
      </c>
      <c r="G1026" s="347" t="s">
        <v>447</v>
      </c>
      <c r="H1026" s="344">
        <v>25.902616666666667</v>
      </c>
      <c r="I1026" s="344">
        <v>-81.700199999999995</v>
      </c>
      <c r="J1026" s="56" t="s">
        <v>7330</v>
      </c>
      <c r="K1026" s="56" t="s">
        <v>7331</v>
      </c>
      <c r="L1026" s="49" t="s">
        <v>5865</v>
      </c>
      <c r="M1026" s="117" t="s">
        <v>2833</v>
      </c>
      <c r="N1026" s="35" t="s">
        <v>1920</v>
      </c>
      <c r="O1026" s="240" t="s">
        <v>5863</v>
      </c>
      <c r="P1026" s="216" t="s">
        <v>5864</v>
      </c>
      <c r="Q1026" s="443">
        <v>0</v>
      </c>
      <c r="R1026" s="47"/>
      <c r="S1026" s="36">
        <v>0</v>
      </c>
      <c r="T1026" s="35"/>
      <c r="U1026" s="34"/>
      <c r="V1026" s="82" t="s">
        <v>1969</v>
      </c>
      <c r="W1026" s="55" t="s">
        <v>2689</v>
      </c>
      <c r="X1026" s="55" t="s">
        <v>1898</v>
      </c>
      <c r="Y1026" s="157" t="s">
        <v>1920</v>
      </c>
      <c r="Z1026" s="57" t="s">
        <v>3903</v>
      </c>
      <c r="AA1026" s="55" t="s">
        <v>5109</v>
      </c>
      <c r="AB1026" s="55">
        <v>99</v>
      </c>
      <c r="AC1026" s="55" t="s">
        <v>2018</v>
      </c>
      <c r="AD1026" s="89" t="s">
        <v>3197</v>
      </c>
      <c r="AE1026" s="243" t="s">
        <v>1746</v>
      </c>
      <c r="AF1026" s="157">
        <v>0</v>
      </c>
      <c r="AG1026" s="89" t="s">
        <v>7332</v>
      </c>
      <c r="AH1026" s="58" t="s">
        <v>3903</v>
      </c>
      <c r="AI1026" s="58" t="s">
        <v>3903</v>
      </c>
      <c r="AJ1026" s="59" t="s">
        <v>3903</v>
      </c>
      <c r="AK1026" s="56" t="s">
        <v>3903</v>
      </c>
      <c r="AL1026" s="56" t="s">
        <v>3903</v>
      </c>
      <c r="AM1026" s="60" t="s">
        <v>3903</v>
      </c>
      <c r="AN1026" s="60" t="s">
        <v>3903</v>
      </c>
      <c r="AO1026" s="60" t="s">
        <v>3903</v>
      </c>
    </row>
    <row r="1027" spans="1:41" s="290" customFormat="1" ht="25.5" x14ac:dyDescent="0.2">
      <c r="A1027" s="45" t="s">
        <v>41</v>
      </c>
      <c r="B1027" s="42" t="s">
        <v>100</v>
      </c>
      <c r="C1027" s="46"/>
      <c r="D1027" s="35" t="s">
        <v>4516</v>
      </c>
      <c r="E1027" s="34">
        <v>45762</v>
      </c>
      <c r="F1027" s="347" t="s">
        <v>446</v>
      </c>
      <c r="G1027" s="347" t="s">
        <v>447</v>
      </c>
      <c r="H1027" s="344">
        <v>25.902616666666667</v>
      </c>
      <c r="I1027" s="344">
        <v>-81.700199999999995</v>
      </c>
      <c r="J1027" s="56" t="s">
        <v>7330</v>
      </c>
      <c r="K1027" s="56" t="s">
        <v>7331</v>
      </c>
      <c r="L1027" s="49" t="s">
        <v>6528</v>
      </c>
      <c r="M1027" s="117" t="s">
        <v>2833</v>
      </c>
      <c r="N1027" s="35" t="s">
        <v>364</v>
      </c>
      <c r="O1027" s="240" t="s">
        <v>6526</v>
      </c>
      <c r="P1027" s="216" t="s">
        <v>1969</v>
      </c>
      <c r="Q1027" s="443">
        <v>0</v>
      </c>
      <c r="R1027" s="47"/>
      <c r="S1027" s="36">
        <v>0</v>
      </c>
      <c r="T1027" s="35" t="s">
        <v>2011</v>
      </c>
      <c r="U1027" s="34"/>
      <c r="V1027" s="82">
        <v>0</v>
      </c>
      <c r="W1027" s="55" t="s">
        <v>2689</v>
      </c>
      <c r="X1027" s="55" t="s">
        <v>1898</v>
      </c>
      <c r="Y1027" s="157">
        <v>0</v>
      </c>
      <c r="Z1027" s="57" t="s">
        <v>3903</v>
      </c>
      <c r="AA1027" s="55" t="s">
        <v>3904</v>
      </c>
      <c r="AB1027" s="55">
        <v>99</v>
      </c>
      <c r="AC1027" s="55" t="s">
        <v>2018</v>
      </c>
      <c r="AD1027" s="89" t="s">
        <v>3197</v>
      </c>
      <c r="AE1027" s="243" t="s">
        <v>1746</v>
      </c>
      <c r="AF1027" s="157">
        <v>0</v>
      </c>
      <c r="AG1027" s="89" t="s">
        <v>7332</v>
      </c>
      <c r="AH1027" s="58" t="s">
        <v>3903</v>
      </c>
      <c r="AI1027" s="58" t="s">
        <v>3903</v>
      </c>
      <c r="AJ1027" s="59" t="s">
        <v>3903</v>
      </c>
      <c r="AK1027" s="56" t="s">
        <v>3903</v>
      </c>
      <c r="AL1027" s="56" t="s">
        <v>3903</v>
      </c>
      <c r="AM1027" s="60" t="s">
        <v>3903</v>
      </c>
      <c r="AN1027" s="60" t="s">
        <v>3903</v>
      </c>
      <c r="AO1027" s="60" t="s">
        <v>3903</v>
      </c>
    </row>
    <row r="1028" spans="1:41" s="290" customFormat="1" ht="25.5" x14ac:dyDescent="0.2">
      <c r="A1028" s="45" t="s">
        <v>41</v>
      </c>
      <c r="B1028" s="42" t="s">
        <v>100</v>
      </c>
      <c r="C1028" s="46" t="s">
        <v>473</v>
      </c>
      <c r="D1028" s="35" t="s">
        <v>8443</v>
      </c>
      <c r="E1028" s="34">
        <v>46113</v>
      </c>
      <c r="F1028" s="347" t="s">
        <v>446</v>
      </c>
      <c r="G1028" s="347" t="s">
        <v>447</v>
      </c>
      <c r="H1028" s="344">
        <v>25.902616666666667</v>
      </c>
      <c r="I1028" s="344">
        <v>-81.700199999999995</v>
      </c>
      <c r="J1028" s="56" t="s">
        <v>7330</v>
      </c>
      <c r="K1028" s="56" t="s">
        <v>7331</v>
      </c>
      <c r="L1028" s="49" t="s">
        <v>8456</v>
      </c>
      <c r="M1028" s="117" t="s">
        <v>2833</v>
      </c>
      <c r="N1028" s="35" t="s">
        <v>1920</v>
      </c>
      <c r="O1028" s="240" t="s">
        <v>8454</v>
      </c>
      <c r="P1028" s="377" t="s">
        <v>8455</v>
      </c>
      <c r="Q1028" s="443">
        <v>0</v>
      </c>
      <c r="R1028" s="47"/>
      <c r="S1028" s="36">
        <v>0</v>
      </c>
      <c r="T1028" s="35" t="s">
        <v>3310</v>
      </c>
      <c r="U1028" s="34" t="s">
        <v>8520</v>
      </c>
      <c r="V1028" s="82" t="s">
        <v>1969</v>
      </c>
      <c r="W1028" s="55" t="s">
        <v>2689</v>
      </c>
      <c r="X1028" s="55" t="s">
        <v>1898</v>
      </c>
      <c r="Y1028" s="157" t="s">
        <v>1920</v>
      </c>
      <c r="Z1028" s="57" t="s">
        <v>3903</v>
      </c>
      <c r="AA1028" s="55" t="s">
        <v>5109</v>
      </c>
      <c r="AB1028" s="55">
        <v>99</v>
      </c>
      <c r="AC1028" s="55" t="s">
        <v>2018</v>
      </c>
      <c r="AD1028" s="89" t="s">
        <v>3197</v>
      </c>
      <c r="AE1028" s="243" t="s">
        <v>1746</v>
      </c>
      <c r="AF1028" s="157">
        <v>0</v>
      </c>
      <c r="AG1028" s="89" t="s">
        <v>7332</v>
      </c>
      <c r="AH1028" s="58" t="s">
        <v>3903</v>
      </c>
      <c r="AI1028" s="58" t="s">
        <v>3903</v>
      </c>
      <c r="AJ1028" s="59" t="s">
        <v>3903</v>
      </c>
      <c r="AK1028" s="56" t="s">
        <v>3903</v>
      </c>
      <c r="AL1028" s="56" t="s">
        <v>3903</v>
      </c>
      <c r="AM1028" s="60" t="s">
        <v>3903</v>
      </c>
      <c r="AN1028" s="60" t="s">
        <v>3903</v>
      </c>
      <c r="AO1028" s="60" t="s">
        <v>3903</v>
      </c>
    </row>
    <row r="1029" spans="1:41" s="290" customFormat="1" x14ac:dyDescent="0.2">
      <c r="A1029" s="45" t="s">
        <v>42</v>
      </c>
      <c r="B1029" s="42" t="s">
        <v>99</v>
      </c>
      <c r="C1029" s="46"/>
      <c r="D1029" s="35" t="s">
        <v>1119</v>
      </c>
      <c r="E1029" s="34">
        <v>38869</v>
      </c>
      <c r="F1029" s="347" t="s">
        <v>231</v>
      </c>
      <c r="G1029" s="347" t="s">
        <v>232</v>
      </c>
      <c r="H1029" s="344">
        <v>25.903700000000001</v>
      </c>
      <c r="I1029" s="344">
        <v>-81.702550000000002</v>
      </c>
      <c r="J1029" s="56" t="s">
        <v>8873</v>
      </c>
      <c r="K1029" s="56" t="s">
        <v>8874</v>
      </c>
      <c r="L1029" s="49" t="s">
        <v>1746</v>
      </c>
      <c r="M1029" s="117"/>
      <c r="N1029" s="35" t="s">
        <v>364</v>
      </c>
      <c r="O1029" s="203" t="s">
        <v>1969</v>
      </c>
      <c r="P1029" s="216" t="s">
        <v>1969</v>
      </c>
      <c r="Q1029" s="443">
        <v>0</v>
      </c>
      <c r="R1029" s="47"/>
      <c r="S1029" s="36">
        <v>0</v>
      </c>
      <c r="T1029" s="35"/>
      <c r="U1029" s="34"/>
      <c r="V1029" s="82">
        <v>0</v>
      </c>
      <c r="W1029" s="55" t="s">
        <v>2689</v>
      </c>
      <c r="X1029" s="55" t="s">
        <v>1898</v>
      </c>
      <c r="Y1029" s="157">
        <v>0</v>
      </c>
      <c r="Z1029" s="57" t="s">
        <v>3903</v>
      </c>
      <c r="AA1029" s="55" t="s">
        <v>3904</v>
      </c>
      <c r="AB1029" s="55">
        <v>100</v>
      </c>
      <c r="AC1029" s="55" t="s">
        <v>2018</v>
      </c>
      <c r="AD1029" s="89" t="s">
        <v>3197</v>
      </c>
      <c r="AE1029" s="243" t="s">
        <v>1746</v>
      </c>
      <c r="AF1029" s="157">
        <v>0</v>
      </c>
      <c r="AG1029" s="89" t="s">
        <v>7335</v>
      </c>
      <c r="AH1029" s="58" t="s">
        <v>3903</v>
      </c>
      <c r="AI1029" s="58" t="s">
        <v>3903</v>
      </c>
      <c r="AJ1029" s="59" t="s">
        <v>3903</v>
      </c>
      <c r="AK1029" s="56" t="s">
        <v>3903</v>
      </c>
      <c r="AL1029" s="56" t="s">
        <v>3903</v>
      </c>
      <c r="AM1029" s="60" t="s">
        <v>3903</v>
      </c>
      <c r="AN1029" s="60" t="s">
        <v>3903</v>
      </c>
      <c r="AO1029" s="60" t="s">
        <v>3903</v>
      </c>
    </row>
    <row r="1030" spans="1:41" s="290" customFormat="1" x14ac:dyDescent="0.2">
      <c r="A1030" s="45" t="s">
        <v>42</v>
      </c>
      <c r="B1030" s="42" t="s">
        <v>99</v>
      </c>
      <c r="C1030" s="46"/>
      <c r="D1030" s="35" t="s">
        <v>429</v>
      </c>
      <c r="E1030" s="34">
        <v>42159</v>
      </c>
      <c r="F1030" s="347" t="s">
        <v>231</v>
      </c>
      <c r="G1030" s="347" t="s">
        <v>232</v>
      </c>
      <c r="H1030" s="344">
        <v>25.903700000000001</v>
      </c>
      <c r="I1030" s="344">
        <v>-81.702550000000002</v>
      </c>
      <c r="J1030" s="56" t="s">
        <v>8873</v>
      </c>
      <c r="K1030" s="56" t="s">
        <v>8874</v>
      </c>
      <c r="L1030" s="49" t="s">
        <v>1746</v>
      </c>
      <c r="M1030" s="117"/>
      <c r="N1030" s="35" t="s">
        <v>364</v>
      </c>
      <c r="O1030" s="203" t="s">
        <v>1969</v>
      </c>
      <c r="P1030" s="216" t="s">
        <v>1969</v>
      </c>
      <c r="Q1030" s="443">
        <v>0</v>
      </c>
      <c r="R1030" s="47"/>
      <c r="S1030" s="36">
        <v>0</v>
      </c>
      <c r="T1030" s="35"/>
      <c r="U1030" s="34"/>
      <c r="V1030" s="82">
        <v>0</v>
      </c>
      <c r="W1030" s="55" t="s">
        <v>2689</v>
      </c>
      <c r="X1030" s="55" t="s">
        <v>1898</v>
      </c>
      <c r="Y1030" s="157">
        <v>0</v>
      </c>
      <c r="Z1030" s="57" t="s">
        <v>3903</v>
      </c>
      <c r="AA1030" s="55" t="s">
        <v>3904</v>
      </c>
      <c r="AB1030" s="55">
        <v>100</v>
      </c>
      <c r="AC1030" s="55" t="s">
        <v>2018</v>
      </c>
      <c r="AD1030" s="89" t="s">
        <v>3197</v>
      </c>
      <c r="AE1030" s="243" t="s">
        <v>1746</v>
      </c>
      <c r="AF1030" s="157">
        <v>0</v>
      </c>
      <c r="AG1030" s="89" t="s">
        <v>7335</v>
      </c>
      <c r="AH1030" s="58" t="s">
        <v>3903</v>
      </c>
      <c r="AI1030" s="58" t="s">
        <v>3903</v>
      </c>
      <c r="AJ1030" s="59" t="s">
        <v>3903</v>
      </c>
      <c r="AK1030" s="56" t="s">
        <v>3903</v>
      </c>
      <c r="AL1030" s="56" t="s">
        <v>3903</v>
      </c>
      <c r="AM1030" s="60" t="s">
        <v>3903</v>
      </c>
      <c r="AN1030" s="60" t="s">
        <v>3903</v>
      </c>
      <c r="AO1030" s="60" t="s">
        <v>3903</v>
      </c>
    </row>
    <row r="1031" spans="1:41" s="290" customFormat="1" x14ac:dyDescent="0.2">
      <c r="A1031" s="45" t="s">
        <v>42</v>
      </c>
      <c r="B1031" s="42" t="s">
        <v>99</v>
      </c>
      <c r="C1031" s="46"/>
      <c r="D1031" s="35" t="s">
        <v>429</v>
      </c>
      <c r="E1031" s="34">
        <v>43149</v>
      </c>
      <c r="F1031" s="347" t="s">
        <v>2118</v>
      </c>
      <c r="G1031" s="347" t="s">
        <v>2119</v>
      </c>
      <c r="H1031" s="344">
        <v>25.903683333333333</v>
      </c>
      <c r="I1031" s="344">
        <v>-81.702533333333335</v>
      </c>
      <c r="J1031" s="56" t="s">
        <v>8875</v>
      </c>
      <c r="K1031" s="56" t="s">
        <v>8876</v>
      </c>
      <c r="L1031" s="49" t="s">
        <v>1746</v>
      </c>
      <c r="M1031" s="117"/>
      <c r="N1031" s="35" t="s">
        <v>364</v>
      </c>
      <c r="O1031" s="203" t="s">
        <v>1969</v>
      </c>
      <c r="P1031" s="216" t="s">
        <v>1969</v>
      </c>
      <c r="Q1031" s="443">
        <v>0</v>
      </c>
      <c r="R1031" s="47"/>
      <c r="S1031" s="36">
        <v>0</v>
      </c>
      <c r="T1031" s="35"/>
      <c r="U1031" s="34"/>
      <c r="V1031" s="82">
        <v>0</v>
      </c>
      <c r="W1031" s="55" t="s">
        <v>2689</v>
      </c>
      <c r="X1031" s="55" t="s">
        <v>1898</v>
      </c>
      <c r="Y1031" s="157">
        <v>0</v>
      </c>
      <c r="Z1031" s="57" t="s">
        <v>3903</v>
      </c>
      <c r="AA1031" s="55" t="s">
        <v>3904</v>
      </c>
      <c r="AB1031" s="55">
        <v>100</v>
      </c>
      <c r="AC1031" s="55" t="s">
        <v>2018</v>
      </c>
      <c r="AD1031" s="89" t="s">
        <v>3197</v>
      </c>
      <c r="AE1031" s="243" t="s">
        <v>1746</v>
      </c>
      <c r="AF1031" s="157">
        <v>0</v>
      </c>
      <c r="AG1031" s="89" t="s">
        <v>7335</v>
      </c>
      <c r="AH1031" s="58" t="s">
        <v>3903</v>
      </c>
      <c r="AI1031" s="58" t="s">
        <v>3903</v>
      </c>
      <c r="AJ1031" s="59" t="s">
        <v>3903</v>
      </c>
      <c r="AK1031" s="56" t="s">
        <v>3903</v>
      </c>
      <c r="AL1031" s="56" t="s">
        <v>3903</v>
      </c>
      <c r="AM1031" s="60" t="s">
        <v>3903</v>
      </c>
      <c r="AN1031" s="60" t="s">
        <v>3903</v>
      </c>
      <c r="AO1031" s="60" t="s">
        <v>3903</v>
      </c>
    </row>
    <row r="1032" spans="1:41" s="290" customFormat="1" x14ac:dyDescent="0.2">
      <c r="A1032" s="45" t="s">
        <v>42</v>
      </c>
      <c r="B1032" s="42" t="s">
        <v>99</v>
      </c>
      <c r="C1032" s="46"/>
      <c r="D1032" s="35" t="s">
        <v>2384</v>
      </c>
      <c r="E1032" s="34">
        <v>43433</v>
      </c>
      <c r="F1032" s="347" t="s">
        <v>2118</v>
      </c>
      <c r="G1032" s="347" t="s">
        <v>2119</v>
      </c>
      <c r="H1032" s="344">
        <v>25.903683333333333</v>
      </c>
      <c r="I1032" s="344">
        <v>-81.702533333333335</v>
      </c>
      <c r="J1032" s="56" t="s">
        <v>8875</v>
      </c>
      <c r="K1032" s="56" t="s">
        <v>8876</v>
      </c>
      <c r="L1032" s="49" t="s">
        <v>8303</v>
      </c>
      <c r="M1032" s="117" t="s">
        <v>2834</v>
      </c>
      <c r="N1032" s="35" t="s">
        <v>364</v>
      </c>
      <c r="O1032" s="203" t="s">
        <v>1969</v>
      </c>
      <c r="P1032" s="216" t="s">
        <v>1969</v>
      </c>
      <c r="Q1032" s="443">
        <v>0</v>
      </c>
      <c r="R1032" s="47"/>
      <c r="S1032" s="36">
        <v>0</v>
      </c>
      <c r="T1032" s="35"/>
      <c r="U1032" s="34"/>
      <c r="V1032" s="82">
        <v>0</v>
      </c>
      <c r="W1032" s="55" t="s">
        <v>2689</v>
      </c>
      <c r="X1032" s="55" t="s">
        <v>1898</v>
      </c>
      <c r="Y1032" s="157">
        <v>0</v>
      </c>
      <c r="Z1032" s="57" t="s">
        <v>3903</v>
      </c>
      <c r="AA1032" s="55" t="s">
        <v>3904</v>
      </c>
      <c r="AB1032" s="55">
        <v>100</v>
      </c>
      <c r="AC1032" s="55" t="s">
        <v>2018</v>
      </c>
      <c r="AD1032" s="89" t="s">
        <v>3197</v>
      </c>
      <c r="AE1032" s="243" t="s">
        <v>1746</v>
      </c>
      <c r="AF1032" s="157">
        <v>0</v>
      </c>
      <c r="AG1032" s="89" t="s">
        <v>7335</v>
      </c>
      <c r="AH1032" s="58" t="s">
        <v>3903</v>
      </c>
      <c r="AI1032" s="58" t="s">
        <v>3903</v>
      </c>
      <c r="AJ1032" s="59" t="s">
        <v>3903</v>
      </c>
      <c r="AK1032" s="56" t="s">
        <v>3903</v>
      </c>
      <c r="AL1032" s="56" t="s">
        <v>3903</v>
      </c>
      <c r="AM1032" s="60" t="s">
        <v>3903</v>
      </c>
      <c r="AN1032" s="60" t="s">
        <v>3903</v>
      </c>
      <c r="AO1032" s="60" t="s">
        <v>3903</v>
      </c>
    </row>
    <row r="1033" spans="1:41" s="290" customFormat="1" x14ac:dyDescent="0.2">
      <c r="A1033" s="45" t="s">
        <v>42</v>
      </c>
      <c r="B1033" s="42" t="s">
        <v>99</v>
      </c>
      <c r="C1033" s="46"/>
      <c r="D1033" s="35" t="s">
        <v>3024</v>
      </c>
      <c r="E1033" s="34">
        <v>43899</v>
      </c>
      <c r="F1033" s="347" t="s">
        <v>3028</v>
      </c>
      <c r="G1033" s="347" t="s">
        <v>3029</v>
      </c>
      <c r="H1033" s="344">
        <v>25.903583333333334</v>
      </c>
      <c r="I1033" s="344">
        <v>-81.702466666666666</v>
      </c>
      <c r="J1033" s="56" t="s">
        <v>8877</v>
      </c>
      <c r="K1033" s="56" t="s">
        <v>8878</v>
      </c>
      <c r="L1033" s="49" t="s">
        <v>8304</v>
      </c>
      <c r="M1033" s="117" t="s">
        <v>2834</v>
      </c>
      <c r="N1033" s="35" t="s">
        <v>364</v>
      </c>
      <c r="O1033" s="203" t="s">
        <v>1969</v>
      </c>
      <c r="P1033" s="216" t="s">
        <v>1969</v>
      </c>
      <c r="Q1033" s="443">
        <v>0</v>
      </c>
      <c r="R1033" s="47"/>
      <c r="S1033" s="36">
        <v>0</v>
      </c>
      <c r="T1033" s="35"/>
      <c r="U1033" s="34"/>
      <c r="V1033" s="82">
        <v>0</v>
      </c>
      <c r="W1033" s="55" t="s">
        <v>2689</v>
      </c>
      <c r="X1033" s="55" t="s">
        <v>1898</v>
      </c>
      <c r="Y1033" s="157">
        <v>0</v>
      </c>
      <c r="Z1033" s="57" t="s">
        <v>3903</v>
      </c>
      <c r="AA1033" s="55" t="s">
        <v>3904</v>
      </c>
      <c r="AB1033" s="55">
        <v>100</v>
      </c>
      <c r="AC1033" s="55" t="s">
        <v>2018</v>
      </c>
      <c r="AD1033" s="89" t="s">
        <v>3197</v>
      </c>
      <c r="AE1033" s="243" t="s">
        <v>1746</v>
      </c>
      <c r="AF1033" s="157">
        <v>0</v>
      </c>
      <c r="AG1033" s="89" t="s">
        <v>7335</v>
      </c>
      <c r="AH1033" s="58" t="s">
        <v>3903</v>
      </c>
      <c r="AI1033" s="58" t="s">
        <v>3903</v>
      </c>
      <c r="AJ1033" s="59" t="s">
        <v>3903</v>
      </c>
      <c r="AK1033" s="56" t="s">
        <v>3903</v>
      </c>
      <c r="AL1033" s="56" t="s">
        <v>3903</v>
      </c>
      <c r="AM1033" s="60" t="s">
        <v>3903</v>
      </c>
      <c r="AN1033" s="60" t="s">
        <v>3903</v>
      </c>
      <c r="AO1033" s="60" t="s">
        <v>3903</v>
      </c>
    </row>
    <row r="1034" spans="1:41" s="290" customFormat="1" x14ac:dyDescent="0.2">
      <c r="A1034" s="45" t="s">
        <v>42</v>
      </c>
      <c r="B1034" s="42" t="s">
        <v>99</v>
      </c>
      <c r="C1034" s="46"/>
      <c r="D1034" s="35" t="s">
        <v>3024</v>
      </c>
      <c r="E1034" s="34">
        <v>44266</v>
      </c>
      <c r="F1034" s="347" t="s">
        <v>3028</v>
      </c>
      <c r="G1034" s="347" t="s">
        <v>3029</v>
      </c>
      <c r="H1034" s="344">
        <v>25.903583333333334</v>
      </c>
      <c r="I1034" s="344">
        <v>-81.702466666666666</v>
      </c>
      <c r="J1034" s="56" t="s">
        <v>8877</v>
      </c>
      <c r="K1034" s="56" t="s">
        <v>8878</v>
      </c>
      <c r="L1034" s="49" t="s">
        <v>8304</v>
      </c>
      <c r="M1034" s="117" t="s">
        <v>2834</v>
      </c>
      <c r="N1034" s="35" t="s">
        <v>364</v>
      </c>
      <c r="O1034" s="240" t="s">
        <v>3669</v>
      </c>
      <c r="P1034" s="216">
        <v>0</v>
      </c>
      <c r="Q1034" s="443">
        <v>0</v>
      </c>
      <c r="R1034" s="47"/>
      <c r="S1034" s="36">
        <v>0</v>
      </c>
      <c r="T1034" s="35"/>
      <c r="U1034" s="34"/>
      <c r="V1034" s="82">
        <v>0</v>
      </c>
      <c r="W1034" s="55" t="s">
        <v>2689</v>
      </c>
      <c r="X1034" s="55" t="s">
        <v>1898</v>
      </c>
      <c r="Y1034" s="157">
        <v>0</v>
      </c>
      <c r="Z1034" s="57" t="s">
        <v>3903</v>
      </c>
      <c r="AA1034" s="55" t="s">
        <v>3904</v>
      </c>
      <c r="AB1034" s="55">
        <v>100</v>
      </c>
      <c r="AC1034" s="55" t="s">
        <v>2018</v>
      </c>
      <c r="AD1034" s="89" t="s">
        <v>3197</v>
      </c>
      <c r="AE1034" s="243" t="s">
        <v>1746</v>
      </c>
      <c r="AF1034" s="157">
        <v>0</v>
      </c>
      <c r="AG1034" s="89" t="s">
        <v>7335</v>
      </c>
      <c r="AH1034" s="58" t="s">
        <v>3903</v>
      </c>
      <c r="AI1034" s="58" t="s">
        <v>3903</v>
      </c>
      <c r="AJ1034" s="59" t="s">
        <v>3903</v>
      </c>
      <c r="AK1034" s="56" t="s">
        <v>3903</v>
      </c>
      <c r="AL1034" s="56" t="s">
        <v>3903</v>
      </c>
      <c r="AM1034" s="60" t="s">
        <v>3903</v>
      </c>
      <c r="AN1034" s="60" t="s">
        <v>3903</v>
      </c>
      <c r="AO1034" s="60" t="s">
        <v>3903</v>
      </c>
    </row>
    <row r="1035" spans="1:41" s="290" customFormat="1" x14ac:dyDescent="0.2">
      <c r="A1035" s="45" t="s">
        <v>42</v>
      </c>
      <c r="B1035" s="42" t="s">
        <v>99</v>
      </c>
      <c r="C1035" s="46"/>
      <c r="D1035" s="35" t="s">
        <v>2857</v>
      </c>
      <c r="E1035" s="34">
        <v>44609</v>
      </c>
      <c r="F1035" s="347" t="s">
        <v>3028</v>
      </c>
      <c r="G1035" s="347" t="s">
        <v>3029</v>
      </c>
      <c r="H1035" s="344">
        <v>25.903583333333334</v>
      </c>
      <c r="I1035" s="344">
        <v>-81.702466666666666</v>
      </c>
      <c r="J1035" s="56" t="s">
        <v>8877</v>
      </c>
      <c r="K1035" s="56" t="s">
        <v>8878</v>
      </c>
      <c r="L1035" s="49" t="s">
        <v>2428</v>
      </c>
      <c r="M1035" s="117" t="s">
        <v>2834</v>
      </c>
      <c r="N1035" s="35" t="s">
        <v>364</v>
      </c>
      <c r="O1035" s="240" t="s">
        <v>4185</v>
      </c>
      <c r="P1035" s="216">
        <v>0</v>
      </c>
      <c r="Q1035" s="443">
        <v>0</v>
      </c>
      <c r="R1035" s="47"/>
      <c r="S1035" s="36">
        <v>0</v>
      </c>
      <c r="T1035" s="35"/>
      <c r="U1035" s="34"/>
      <c r="V1035" s="82">
        <v>0</v>
      </c>
      <c r="W1035" s="55" t="s">
        <v>2689</v>
      </c>
      <c r="X1035" s="55" t="s">
        <v>1898</v>
      </c>
      <c r="Y1035" s="157">
        <v>0</v>
      </c>
      <c r="Z1035" s="57" t="s">
        <v>3903</v>
      </c>
      <c r="AA1035" s="55" t="s">
        <v>3904</v>
      </c>
      <c r="AB1035" s="55">
        <v>100</v>
      </c>
      <c r="AC1035" s="55" t="s">
        <v>2018</v>
      </c>
      <c r="AD1035" s="89" t="s">
        <v>3197</v>
      </c>
      <c r="AE1035" s="243" t="s">
        <v>1746</v>
      </c>
      <c r="AF1035" s="157">
        <v>0</v>
      </c>
      <c r="AG1035" s="89" t="s">
        <v>7335</v>
      </c>
      <c r="AH1035" s="58" t="s">
        <v>3903</v>
      </c>
      <c r="AI1035" s="58" t="s">
        <v>3903</v>
      </c>
      <c r="AJ1035" s="59" t="s">
        <v>3903</v>
      </c>
      <c r="AK1035" s="56" t="s">
        <v>3903</v>
      </c>
      <c r="AL1035" s="56" t="s">
        <v>3903</v>
      </c>
      <c r="AM1035" s="60" t="s">
        <v>3903</v>
      </c>
      <c r="AN1035" s="60" t="s">
        <v>3903</v>
      </c>
      <c r="AO1035" s="60" t="s">
        <v>3903</v>
      </c>
    </row>
    <row r="1036" spans="1:41" s="290" customFormat="1" x14ac:dyDescent="0.2">
      <c r="A1036" s="45" t="s">
        <v>42</v>
      </c>
      <c r="B1036" s="42" t="s">
        <v>99</v>
      </c>
      <c r="C1036" s="46"/>
      <c r="D1036" s="35" t="s">
        <v>5027</v>
      </c>
      <c r="E1036" s="34">
        <v>44978</v>
      </c>
      <c r="F1036" s="347" t="s">
        <v>5052</v>
      </c>
      <c r="G1036" s="347" t="s">
        <v>5053</v>
      </c>
      <c r="H1036" s="344">
        <v>25.903666666666666</v>
      </c>
      <c r="I1036" s="344">
        <v>-81.702516666666668</v>
      </c>
      <c r="J1036" s="56" t="s">
        <v>7333</v>
      </c>
      <c r="K1036" s="56" t="s">
        <v>7334</v>
      </c>
      <c r="L1036" s="49" t="s">
        <v>5054</v>
      </c>
      <c r="M1036" s="117" t="s">
        <v>2834</v>
      </c>
      <c r="N1036" s="35" t="s">
        <v>364</v>
      </c>
      <c r="O1036" s="240" t="s">
        <v>5055</v>
      </c>
      <c r="P1036" s="216">
        <v>0</v>
      </c>
      <c r="Q1036" s="443">
        <v>0</v>
      </c>
      <c r="R1036" s="47"/>
      <c r="S1036" s="36">
        <v>0</v>
      </c>
      <c r="T1036" s="35"/>
      <c r="U1036" s="34"/>
      <c r="V1036" s="82">
        <v>0</v>
      </c>
      <c r="W1036" s="55" t="s">
        <v>2689</v>
      </c>
      <c r="X1036" s="55" t="s">
        <v>1898</v>
      </c>
      <c r="Y1036" s="157">
        <v>0</v>
      </c>
      <c r="Z1036" s="57" t="s">
        <v>3903</v>
      </c>
      <c r="AA1036" s="55" t="s">
        <v>3904</v>
      </c>
      <c r="AB1036" s="55">
        <v>100</v>
      </c>
      <c r="AC1036" s="55" t="s">
        <v>2018</v>
      </c>
      <c r="AD1036" s="89" t="s">
        <v>3197</v>
      </c>
      <c r="AE1036" s="243" t="s">
        <v>1746</v>
      </c>
      <c r="AF1036" s="157">
        <v>0</v>
      </c>
      <c r="AG1036" s="89" t="s">
        <v>7335</v>
      </c>
      <c r="AH1036" s="58" t="s">
        <v>3903</v>
      </c>
      <c r="AI1036" s="58" t="s">
        <v>3903</v>
      </c>
      <c r="AJ1036" s="59" t="s">
        <v>3903</v>
      </c>
      <c r="AK1036" s="56" t="s">
        <v>3903</v>
      </c>
      <c r="AL1036" s="56" t="s">
        <v>3903</v>
      </c>
      <c r="AM1036" s="60" t="s">
        <v>3903</v>
      </c>
      <c r="AN1036" s="60" t="s">
        <v>3903</v>
      </c>
      <c r="AO1036" s="60" t="s">
        <v>3903</v>
      </c>
    </row>
    <row r="1037" spans="1:41" s="290" customFormat="1" x14ac:dyDescent="0.2">
      <c r="A1037" s="45" t="s">
        <v>42</v>
      </c>
      <c r="B1037" s="42" t="s">
        <v>99</v>
      </c>
      <c r="C1037" s="46"/>
      <c r="D1037" s="35" t="s">
        <v>424</v>
      </c>
      <c r="E1037" s="34">
        <v>45383</v>
      </c>
      <c r="F1037" s="347" t="s">
        <v>5052</v>
      </c>
      <c r="G1037" s="347" t="s">
        <v>5053</v>
      </c>
      <c r="H1037" s="344">
        <v>25.903666666666666</v>
      </c>
      <c r="I1037" s="344">
        <v>-81.702516666666668</v>
      </c>
      <c r="J1037" s="56" t="s">
        <v>7333</v>
      </c>
      <c r="K1037" s="56" t="s">
        <v>7334</v>
      </c>
      <c r="L1037" s="49" t="s">
        <v>5866</v>
      </c>
      <c r="M1037" s="117" t="s">
        <v>2834</v>
      </c>
      <c r="N1037" s="35" t="s">
        <v>364</v>
      </c>
      <c r="O1037" s="240" t="s">
        <v>5867</v>
      </c>
      <c r="P1037" s="216" t="s">
        <v>1969</v>
      </c>
      <c r="Q1037" s="443">
        <v>0</v>
      </c>
      <c r="R1037" s="47"/>
      <c r="S1037" s="36">
        <v>0</v>
      </c>
      <c r="T1037" s="35"/>
      <c r="U1037" s="34"/>
      <c r="V1037" s="82">
        <v>0</v>
      </c>
      <c r="W1037" s="55" t="s">
        <v>2689</v>
      </c>
      <c r="X1037" s="55" t="s">
        <v>1898</v>
      </c>
      <c r="Y1037" s="157">
        <v>0</v>
      </c>
      <c r="Z1037" s="57" t="s">
        <v>3903</v>
      </c>
      <c r="AA1037" s="55" t="s">
        <v>3904</v>
      </c>
      <c r="AB1037" s="55">
        <v>100</v>
      </c>
      <c r="AC1037" s="55" t="s">
        <v>2018</v>
      </c>
      <c r="AD1037" s="89" t="s">
        <v>3197</v>
      </c>
      <c r="AE1037" s="243" t="s">
        <v>1746</v>
      </c>
      <c r="AF1037" s="157">
        <v>0</v>
      </c>
      <c r="AG1037" s="89" t="s">
        <v>7335</v>
      </c>
      <c r="AH1037" s="58" t="s">
        <v>3903</v>
      </c>
      <c r="AI1037" s="58" t="s">
        <v>3903</v>
      </c>
      <c r="AJ1037" s="59" t="s">
        <v>3903</v>
      </c>
      <c r="AK1037" s="56" t="s">
        <v>3903</v>
      </c>
      <c r="AL1037" s="56" t="s">
        <v>3903</v>
      </c>
      <c r="AM1037" s="60" t="s">
        <v>3903</v>
      </c>
      <c r="AN1037" s="60" t="s">
        <v>3903</v>
      </c>
      <c r="AO1037" s="60" t="s">
        <v>3903</v>
      </c>
    </row>
    <row r="1038" spans="1:41" s="290" customFormat="1" x14ac:dyDescent="0.2">
      <c r="A1038" s="45" t="s">
        <v>42</v>
      </c>
      <c r="B1038" s="42" t="s">
        <v>99</v>
      </c>
      <c r="C1038" s="46"/>
      <c r="D1038" s="35" t="s">
        <v>4516</v>
      </c>
      <c r="E1038" s="34">
        <v>45762</v>
      </c>
      <c r="F1038" s="347" t="s">
        <v>5052</v>
      </c>
      <c r="G1038" s="347" t="s">
        <v>5053</v>
      </c>
      <c r="H1038" s="344">
        <v>25.903666666666666</v>
      </c>
      <c r="I1038" s="344">
        <v>-81.702516666666668</v>
      </c>
      <c r="J1038" s="56" t="s">
        <v>7333</v>
      </c>
      <c r="K1038" s="56" t="s">
        <v>7334</v>
      </c>
      <c r="L1038" s="49" t="s">
        <v>5866</v>
      </c>
      <c r="M1038" s="117" t="s">
        <v>2834</v>
      </c>
      <c r="N1038" s="35" t="s">
        <v>364</v>
      </c>
      <c r="O1038" s="240" t="s">
        <v>6527</v>
      </c>
      <c r="P1038" s="216" t="s">
        <v>1969</v>
      </c>
      <c r="Q1038" s="443">
        <v>0</v>
      </c>
      <c r="R1038" s="47"/>
      <c r="S1038" s="36">
        <v>0</v>
      </c>
      <c r="T1038" s="35"/>
      <c r="U1038" s="34"/>
      <c r="V1038" s="82">
        <v>0</v>
      </c>
      <c r="W1038" s="55" t="s">
        <v>2689</v>
      </c>
      <c r="X1038" s="55" t="s">
        <v>1898</v>
      </c>
      <c r="Y1038" s="157">
        <v>0</v>
      </c>
      <c r="Z1038" s="57" t="s">
        <v>3903</v>
      </c>
      <c r="AA1038" s="55" t="s">
        <v>3904</v>
      </c>
      <c r="AB1038" s="55">
        <v>100</v>
      </c>
      <c r="AC1038" s="55" t="s">
        <v>2018</v>
      </c>
      <c r="AD1038" s="89" t="s">
        <v>3197</v>
      </c>
      <c r="AE1038" s="243" t="s">
        <v>1746</v>
      </c>
      <c r="AF1038" s="157">
        <v>0</v>
      </c>
      <c r="AG1038" s="89" t="s">
        <v>7335</v>
      </c>
      <c r="AH1038" s="58" t="s">
        <v>3903</v>
      </c>
      <c r="AI1038" s="58" t="s">
        <v>3903</v>
      </c>
      <c r="AJ1038" s="59" t="s">
        <v>3903</v>
      </c>
      <c r="AK1038" s="56" t="s">
        <v>3903</v>
      </c>
      <c r="AL1038" s="56" t="s">
        <v>3903</v>
      </c>
      <c r="AM1038" s="60" t="s">
        <v>3903</v>
      </c>
      <c r="AN1038" s="60" t="s">
        <v>3903</v>
      </c>
      <c r="AO1038" s="60" t="s">
        <v>3903</v>
      </c>
    </row>
    <row r="1039" spans="1:41" s="290" customFormat="1" x14ac:dyDescent="0.2">
      <c r="A1039" s="45" t="s">
        <v>42</v>
      </c>
      <c r="B1039" s="42" t="s">
        <v>99</v>
      </c>
      <c r="C1039" s="46" t="s">
        <v>473</v>
      </c>
      <c r="D1039" s="35" t="s">
        <v>8443</v>
      </c>
      <c r="E1039" s="34">
        <v>46113</v>
      </c>
      <c r="F1039" s="347" t="s">
        <v>5052</v>
      </c>
      <c r="G1039" s="347" t="s">
        <v>5053</v>
      </c>
      <c r="H1039" s="344">
        <v>25.903666666666666</v>
      </c>
      <c r="I1039" s="344">
        <v>-81.702516666666668</v>
      </c>
      <c r="J1039" s="56" t="s">
        <v>7333</v>
      </c>
      <c r="K1039" s="56" t="s">
        <v>7334</v>
      </c>
      <c r="L1039" s="49" t="s">
        <v>5866</v>
      </c>
      <c r="M1039" s="117" t="s">
        <v>2834</v>
      </c>
      <c r="N1039" s="35" t="s">
        <v>364</v>
      </c>
      <c r="O1039" s="240" t="s">
        <v>8457</v>
      </c>
      <c r="P1039" s="216" t="s">
        <v>1969</v>
      </c>
      <c r="Q1039" s="443">
        <v>0</v>
      </c>
      <c r="R1039" s="47"/>
      <c r="S1039" s="36">
        <v>0</v>
      </c>
      <c r="T1039" s="35"/>
      <c r="U1039" s="34"/>
      <c r="V1039" s="82">
        <v>0</v>
      </c>
      <c r="W1039" s="55" t="s">
        <v>2689</v>
      </c>
      <c r="X1039" s="55" t="s">
        <v>1898</v>
      </c>
      <c r="Y1039" s="157">
        <v>0</v>
      </c>
      <c r="Z1039" s="57" t="s">
        <v>3903</v>
      </c>
      <c r="AA1039" s="55" t="s">
        <v>3904</v>
      </c>
      <c r="AB1039" s="55">
        <v>100</v>
      </c>
      <c r="AC1039" s="55" t="s">
        <v>2018</v>
      </c>
      <c r="AD1039" s="89" t="s">
        <v>3197</v>
      </c>
      <c r="AE1039" s="243" t="s">
        <v>1746</v>
      </c>
      <c r="AF1039" s="157">
        <v>0</v>
      </c>
      <c r="AG1039" s="89" t="s">
        <v>7335</v>
      </c>
      <c r="AH1039" s="58" t="s">
        <v>3903</v>
      </c>
      <c r="AI1039" s="58" t="s">
        <v>3903</v>
      </c>
      <c r="AJ1039" s="59" t="s">
        <v>3903</v>
      </c>
      <c r="AK1039" s="56" t="s">
        <v>3903</v>
      </c>
      <c r="AL1039" s="56" t="s">
        <v>3903</v>
      </c>
      <c r="AM1039" s="60" t="s">
        <v>3903</v>
      </c>
      <c r="AN1039" s="60" t="s">
        <v>3903</v>
      </c>
      <c r="AO1039" s="60" t="s">
        <v>3903</v>
      </c>
    </row>
    <row r="1040" spans="1:41" s="290" customFormat="1" x14ac:dyDescent="0.2">
      <c r="A1040" s="45" t="s">
        <v>43</v>
      </c>
      <c r="B1040" s="42" t="s">
        <v>102</v>
      </c>
      <c r="C1040" s="46"/>
      <c r="D1040" s="35" t="s">
        <v>1119</v>
      </c>
      <c r="E1040" s="34">
        <v>38869</v>
      </c>
      <c r="F1040" s="347" t="s">
        <v>233</v>
      </c>
      <c r="G1040" s="347" t="s">
        <v>234</v>
      </c>
      <c r="H1040" s="344">
        <v>25.904199999999999</v>
      </c>
      <c r="I1040" s="344">
        <v>-81.7102</v>
      </c>
      <c r="J1040" s="56" t="s">
        <v>8879</v>
      </c>
      <c r="K1040" s="56" t="s">
        <v>8880</v>
      </c>
      <c r="L1040" s="49" t="s">
        <v>1746</v>
      </c>
      <c r="M1040" s="117"/>
      <c r="N1040" s="35" t="s">
        <v>364</v>
      </c>
      <c r="O1040" s="203" t="s">
        <v>1969</v>
      </c>
      <c r="P1040" s="216" t="s">
        <v>1969</v>
      </c>
      <c r="Q1040" s="443">
        <v>0</v>
      </c>
      <c r="R1040" s="47"/>
      <c r="S1040" s="36">
        <v>0</v>
      </c>
      <c r="T1040" s="35"/>
      <c r="U1040" s="34"/>
      <c r="V1040" s="82">
        <v>0</v>
      </c>
      <c r="W1040" s="55" t="s">
        <v>2689</v>
      </c>
      <c r="X1040" s="55" t="s">
        <v>1898</v>
      </c>
      <c r="Y1040" s="157">
        <v>0</v>
      </c>
      <c r="Z1040" s="57" t="s">
        <v>3903</v>
      </c>
      <c r="AA1040" s="55" t="s">
        <v>3904</v>
      </c>
      <c r="AB1040" s="55">
        <v>101</v>
      </c>
      <c r="AC1040" s="55" t="s">
        <v>2018</v>
      </c>
      <c r="AD1040" s="89" t="s">
        <v>3197</v>
      </c>
      <c r="AE1040" s="243" t="s">
        <v>1746</v>
      </c>
      <c r="AF1040" s="157">
        <v>0</v>
      </c>
      <c r="AG1040" s="89" t="s">
        <v>7338</v>
      </c>
      <c r="AH1040" s="58" t="s">
        <v>3903</v>
      </c>
      <c r="AI1040" s="58" t="s">
        <v>3903</v>
      </c>
      <c r="AJ1040" s="59" t="s">
        <v>3903</v>
      </c>
      <c r="AK1040" s="56" t="s">
        <v>3903</v>
      </c>
      <c r="AL1040" s="56" t="s">
        <v>3903</v>
      </c>
      <c r="AM1040" s="60" t="s">
        <v>3903</v>
      </c>
      <c r="AN1040" s="60" t="s">
        <v>3903</v>
      </c>
      <c r="AO1040" s="60" t="s">
        <v>3903</v>
      </c>
    </row>
    <row r="1041" spans="1:41" s="290" customFormat="1" x14ac:dyDescent="0.2">
      <c r="A1041" s="45" t="s">
        <v>43</v>
      </c>
      <c r="B1041" s="42" t="s">
        <v>102</v>
      </c>
      <c r="C1041" s="46"/>
      <c r="D1041" s="35" t="s">
        <v>429</v>
      </c>
      <c r="E1041" s="34">
        <v>42159</v>
      </c>
      <c r="F1041" s="347" t="s">
        <v>233</v>
      </c>
      <c r="G1041" s="347" t="s">
        <v>449</v>
      </c>
      <c r="H1041" s="344">
        <v>25.904199999999999</v>
      </c>
      <c r="I1041" s="344">
        <v>-81.710183333333333</v>
      </c>
      <c r="J1041" s="56" t="s">
        <v>8879</v>
      </c>
      <c r="K1041" s="56" t="s">
        <v>8881</v>
      </c>
      <c r="L1041" s="49" t="s">
        <v>1746</v>
      </c>
      <c r="M1041" s="117"/>
      <c r="N1041" s="35" t="s">
        <v>364</v>
      </c>
      <c r="O1041" s="203" t="s">
        <v>1969</v>
      </c>
      <c r="P1041" s="216" t="s">
        <v>1969</v>
      </c>
      <c r="Q1041" s="443">
        <v>0</v>
      </c>
      <c r="R1041" s="47"/>
      <c r="S1041" s="36">
        <v>0</v>
      </c>
      <c r="T1041" s="35"/>
      <c r="U1041" s="34"/>
      <c r="V1041" s="82">
        <v>0</v>
      </c>
      <c r="W1041" s="55" t="s">
        <v>2689</v>
      </c>
      <c r="X1041" s="55" t="s">
        <v>1898</v>
      </c>
      <c r="Y1041" s="157">
        <v>0</v>
      </c>
      <c r="Z1041" s="57" t="s">
        <v>3903</v>
      </c>
      <c r="AA1041" s="55" t="s">
        <v>3904</v>
      </c>
      <c r="AB1041" s="55">
        <v>101</v>
      </c>
      <c r="AC1041" s="55" t="s">
        <v>2018</v>
      </c>
      <c r="AD1041" s="89" t="s">
        <v>3197</v>
      </c>
      <c r="AE1041" s="243" t="s">
        <v>1746</v>
      </c>
      <c r="AF1041" s="157">
        <v>0</v>
      </c>
      <c r="AG1041" s="89" t="s">
        <v>7338</v>
      </c>
      <c r="AH1041" s="58" t="s">
        <v>3903</v>
      </c>
      <c r="AI1041" s="58" t="s">
        <v>3903</v>
      </c>
      <c r="AJ1041" s="59" t="s">
        <v>3903</v>
      </c>
      <c r="AK1041" s="56" t="s">
        <v>3903</v>
      </c>
      <c r="AL1041" s="56" t="s">
        <v>3903</v>
      </c>
      <c r="AM1041" s="60" t="s">
        <v>3903</v>
      </c>
      <c r="AN1041" s="60" t="s">
        <v>3903</v>
      </c>
      <c r="AO1041" s="60" t="s">
        <v>3903</v>
      </c>
    </row>
    <row r="1042" spans="1:41" s="290" customFormat="1" x14ac:dyDescent="0.2">
      <c r="A1042" s="45" t="s">
        <v>43</v>
      </c>
      <c r="B1042" s="42" t="s">
        <v>102</v>
      </c>
      <c r="C1042" s="46"/>
      <c r="D1042" s="35" t="s">
        <v>429</v>
      </c>
      <c r="E1042" s="34">
        <v>42964</v>
      </c>
      <c r="F1042" s="347" t="s">
        <v>233</v>
      </c>
      <c r="G1042" s="347" t="s">
        <v>449</v>
      </c>
      <c r="H1042" s="344">
        <v>25.904199999999999</v>
      </c>
      <c r="I1042" s="344">
        <v>-81.710183333333333</v>
      </c>
      <c r="J1042" s="56" t="s">
        <v>8879</v>
      </c>
      <c r="K1042" s="56" t="s">
        <v>8881</v>
      </c>
      <c r="L1042" s="49" t="s">
        <v>438</v>
      </c>
      <c r="M1042" s="120"/>
      <c r="N1042" s="35" t="s">
        <v>448</v>
      </c>
      <c r="O1042" s="203"/>
      <c r="P1042" s="216">
        <v>0</v>
      </c>
      <c r="Q1042" s="443">
        <v>0</v>
      </c>
      <c r="R1042" s="47"/>
      <c r="S1042" s="36">
        <v>0</v>
      </c>
      <c r="T1042" s="35"/>
      <c r="U1042" s="34"/>
      <c r="V1042" s="82" t="s">
        <v>1969</v>
      </c>
      <c r="W1042" s="55" t="s">
        <v>2689</v>
      </c>
      <c r="X1042" s="55" t="s">
        <v>1898</v>
      </c>
      <c r="Y1042" s="157" t="s">
        <v>448</v>
      </c>
      <c r="Z1042" s="57" t="s">
        <v>3903</v>
      </c>
      <c r="AA1042" s="55" t="s">
        <v>3912</v>
      </c>
      <c r="AB1042" s="55">
        <v>101</v>
      </c>
      <c r="AC1042" s="55" t="s">
        <v>2018</v>
      </c>
      <c r="AD1042" s="89" t="s">
        <v>3197</v>
      </c>
      <c r="AE1042" s="243" t="s">
        <v>1746</v>
      </c>
      <c r="AF1042" s="157">
        <v>0</v>
      </c>
      <c r="AG1042" s="89" t="s">
        <v>7338</v>
      </c>
      <c r="AH1042" s="58" t="s">
        <v>3903</v>
      </c>
      <c r="AI1042" s="58" t="s">
        <v>3903</v>
      </c>
      <c r="AJ1042" s="59" t="s">
        <v>3903</v>
      </c>
      <c r="AK1042" s="56" t="s">
        <v>3903</v>
      </c>
      <c r="AL1042" s="56" t="s">
        <v>3903</v>
      </c>
      <c r="AM1042" s="60" t="s">
        <v>3903</v>
      </c>
      <c r="AN1042" s="60" t="s">
        <v>3903</v>
      </c>
      <c r="AO1042" s="60" t="s">
        <v>3903</v>
      </c>
    </row>
    <row r="1043" spans="1:41" s="290" customFormat="1" x14ac:dyDescent="0.2">
      <c r="A1043" s="45" t="s">
        <v>43</v>
      </c>
      <c r="B1043" s="42" t="s">
        <v>102</v>
      </c>
      <c r="C1043" s="46"/>
      <c r="D1043" s="35" t="s">
        <v>429</v>
      </c>
      <c r="E1043" s="34">
        <v>43149</v>
      </c>
      <c r="F1043" s="347" t="s">
        <v>233</v>
      </c>
      <c r="G1043" s="347" t="s">
        <v>2121</v>
      </c>
      <c r="H1043" s="344">
        <v>25.904199999999999</v>
      </c>
      <c r="I1043" s="344">
        <v>-81.710166666666666</v>
      </c>
      <c r="J1043" s="56" t="s">
        <v>8879</v>
      </c>
      <c r="K1043" s="56" t="s">
        <v>7337</v>
      </c>
      <c r="L1043" s="49" t="s">
        <v>2120</v>
      </c>
      <c r="M1043" s="120"/>
      <c r="N1043" s="35" t="s">
        <v>385</v>
      </c>
      <c r="O1043" s="203"/>
      <c r="P1043" s="216">
        <v>0</v>
      </c>
      <c r="Q1043" s="443">
        <v>0</v>
      </c>
      <c r="R1043" s="47"/>
      <c r="S1043" s="36">
        <v>0</v>
      </c>
      <c r="T1043" s="35"/>
      <c r="U1043" s="34"/>
      <c r="V1043" s="82">
        <v>0</v>
      </c>
      <c r="W1043" s="55" t="s">
        <v>2689</v>
      </c>
      <c r="X1043" s="55" t="s">
        <v>1898</v>
      </c>
      <c r="Y1043" s="157" t="s">
        <v>385</v>
      </c>
      <c r="Z1043" s="57" t="s">
        <v>3903</v>
      </c>
      <c r="AA1043" s="55" t="s">
        <v>4451</v>
      </c>
      <c r="AB1043" s="55">
        <v>101</v>
      </c>
      <c r="AC1043" s="55" t="s">
        <v>2018</v>
      </c>
      <c r="AD1043" s="89" t="s">
        <v>3197</v>
      </c>
      <c r="AE1043" s="243" t="s">
        <v>1746</v>
      </c>
      <c r="AF1043" s="157">
        <v>0</v>
      </c>
      <c r="AG1043" s="89" t="s">
        <v>7338</v>
      </c>
      <c r="AH1043" s="58" t="s">
        <v>3903</v>
      </c>
      <c r="AI1043" s="58" t="s">
        <v>3903</v>
      </c>
      <c r="AJ1043" s="59" t="s">
        <v>3903</v>
      </c>
      <c r="AK1043" s="56" t="s">
        <v>3903</v>
      </c>
      <c r="AL1043" s="56" t="s">
        <v>3903</v>
      </c>
      <c r="AM1043" s="60" t="s">
        <v>3903</v>
      </c>
      <c r="AN1043" s="60" t="s">
        <v>3903</v>
      </c>
      <c r="AO1043" s="60" t="s">
        <v>3903</v>
      </c>
    </row>
    <row r="1044" spans="1:41" s="290" customFormat="1" x14ac:dyDescent="0.2">
      <c r="A1044" s="63" t="s">
        <v>43</v>
      </c>
      <c r="B1044" s="42" t="s">
        <v>102</v>
      </c>
      <c r="C1044" s="64"/>
      <c r="D1044" s="66" t="s">
        <v>2384</v>
      </c>
      <c r="E1044" s="65">
        <v>43403</v>
      </c>
      <c r="F1044" s="353" t="s">
        <v>233</v>
      </c>
      <c r="G1044" s="353" t="s">
        <v>2121</v>
      </c>
      <c r="H1044" s="344">
        <v>25.904199999999999</v>
      </c>
      <c r="I1044" s="344">
        <v>-81.710166666666666</v>
      </c>
      <c r="J1044" s="56" t="s">
        <v>8879</v>
      </c>
      <c r="K1044" s="56" t="s">
        <v>7337</v>
      </c>
      <c r="L1044" s="70" t="s">
        <v>3121</v>
      </c>
      <c r="M1044" s="120"/>
      <c r="N1044" s="66" t="s">
        <v>364</v>
      </c>
      <c r="O1044" s="211" t="s">
        <v>1969</v>
      </c>
      <c r="P1044" s="216">
        <v>0</v>
      </c>
      <c r="Q1044" s="443">
        <v>0</v>
      </c>
      <c r="R1044" s="67"/>
      <c r="S1044" s="68"/>
      <c r="T1044" s="66"/>
      <c r="U1044" s="34"/>
      <c r="V1044" s="82">
        <v>0</v>
      </c>
      <c r="W1044" s="55" t="s">
        <v>2689</v>
      </c>
      <c r="X1044" s="55" t="s">
        <v>1898</v>
      </c>
      <c r="Y1044" s="157">
        <v>0</v>
      </c>
      <c r="Z1044" s="57" t="s">
        <v>3903</v>
      </c>
      <c r="AA1044" s="55" t="s">
        <v>3904</v>
      </c>
      <c r="AB1044" s="55">
        <v>101</v>
      </c>
      <c r="AC1044" s="55" t="s">
        <v>2018</v>
      </c>
      <c r="AD1044" s="89" t="s">
        <v>3197</v>
      </c>
      <c r="AE1044" s="243" t="s">
        <v>1746</v>
      </c>
      <c r="AF1044" s="157">
        <v>0</v>
      </c>
      <c r="AG1044" s="89" t="s">
        <v>7338</v>
      </c>
      <c r="AH1044" s="58" t="s">
        <v>3903</v>
      </c>
      <c r="AI1044" s="58" t="s">
        <v>3903</v>
      </c>
      <c r="AJ1044" s="59" t="s">
        <v>3903</v>
      </c>
      <c r="AK1044" s="56" t="s">
        <v>3903</v>
      </c>
      <c r="AL1044" s="56" t="s">
        <v>3903</v>
      </c>
      <c r="AM1044" s="60" t="s">
        <v>3903</v>
      </c>
      <c r="AN1044" s="60" t="s">
        <v>3903</v>
      </c>
      <c r="AO1044" s="60" t="s">
        <v>3903</v>
      </c>
    </row>
    <row r="1045" spans="1:41" s="290" customFormat="1" x14ac:dyDescent="0.2">
      <c r="A1045" s="63" t="s">
        <v>43</v>
      </c>
      <c r="B1045" s="42" t="s">
        <v>102</v>
      </c>
      <c r="C1045" s="64"/>
      <c r="D1045" s="66" t="s">
        <v>2384</v>
      </c>
      <c r="E1045" s="65">
        <v>43433</v>
      </c>
      <c r="F1045" s="353" t="s">
        <v>233</v>
      </c>
      <c r="G1045" s="353" t="s">
        <v>2121</v>
      </c>
      <c r="H1045" s="344">
        <v>25.904199999999999</v>
      </c>
      <c r="I1045" s="344">
        <v>-81.710166666666666</v>
      </c>
      <c r="J1045" s="56" t="s">
        <v>8879</v>
      </c>
      <c r="K1045" s="56" t="s">
        <v>7337</v>
      </c>
      <c r="L1045" s="49" t="s">
        <v>3123</v>
      </c>
      <c r="M1045" s="118"/>
      <c r="N1045" s="66" t="s">
        <v>364</v>
      </c>
      <c r="O1045" s="211" t="s">
        <v>1969</v>
      </c>
      <c r="P1045" s="216" t="s">
        <v>1969</v>
      </c>
      <c r="Q1045" s="443">
        <v>0</v>
      </c>
      <c r="R1045" s="67"/>
      <c r="S1045" s="68"/>
      <c r="T1045" s="66"/>
      <c r="U1045" s="34"/>
      <c r="V1045" s="82">
        <v>0</v>
      </c>
      <c r="W1045" s="55" t="s">
        <v>2689</v>
      </c>
      <c r="X1045" s="55" t="s">
        <v>1898</v>
      </c>
      <c r="Y1045" s="157">
        <v>0</v>
      </c>
      <c r="Z1045" s="57" t="s">
        <v>3903</v>
      </c>
      <c r="AA1045" s="55" t="s">
        <v>3904</v>
      </c>
      <c r="AB1045" s="55">
        <v>101</v>
      </c>
      <c r="AC1045" s="55" t="s">
        <v>2018</v>
      </c>
      <c r="AD1045" s="89" t="s">
        <v>3197</v>
      </c>
      <c r="AE1045" s="243" t="s">
        <v>1746</v>
      </c>
      <c r="AF1045" s="157">
        <v>0</v>
      </c>
      <c r="AG1045" s="89" t="s">
        <v>7338</v>
      </c>
      <c r="AH1045" s="58" t="s">
        <v>3903</v>
      </c>
      <c r="AI1045" s="58" t="s">
        <v>3903</v>
      </c>
      <c r="AJ1045" s="59" t="s">
        <v>3903</v>
      </c>
      <c r="AK1045" s="56" t="s">
        <v>3903</v>
      </c>
      <c r="AL1045" s="56" t="s">
        <v>3903</v>
      </c>
      <c r="AM1045" s="60" t="s">
        <v>3903</v>
      </c>
      <c r="AN1045" s="60" t="s">
        <v>3903</v>
      </c>
      <c r="AO1045" s="60" t="s">
        <v>3903</v>
      </c>
    </row>
    <row r="1046" spans="1:41" s="290" customFormat="1" x14ac:dyDescent="0.2">
      <c r="A1046" s="63" t="s">
        <v>43</v>
      </c>
      <c r="B1046" s="42" t="s">
        <v>102</v>
      </c>
      <c r="C1046" s="64"/>
      <c r="D1046" s="35" t="s">
        <v>3024</v>
      </c>
      <c r="E1046" s="65">
        <v>43899</v>
      </c>
      <c r="F1046" s="347" t="s">
        <v>3032</v>
      </c>
      <c r="G1046" s="353" t="s">
        <v>2121</v>
      </c>
      <c r="H1046" s="344">
        <v>25.904116666666667</v>
      </c>
      <c r="I1046" s="344">
        <v>-81.710166666666666</v>
      </c>
      <c r="J1046" s="56" t="s">
        <v>7336</v>
      </c>
      <c r="K1046" s="56" t="s">
        <v>7337</v>
      </c>
      <c r="L1046" s="49" t="s">
        <v>3009</v>
      </c>
      <c r="M1046" s="118"/>
      <c r="N1046" s="66" t="s">
        <v>364</v>
      </c>
      <c r="O1046" s="211" t="s">
        <v>1969</v>
      </c>
      <c r="P1046" s="216" t="s">
        <v>1969</v>
      </c>
      <c r="Q1046" s="443">
        <v>0</v>
      </c>
      <c r="R1046" s="67"/>
      <c r="S1046" s="68"/>
      <c r="T1046" s="66"/>
      <c r="U1046" s="34"/>
      <c r="V1046" s="82">
        <v>0</v>
      </c>
      <c r="W1046" s="55" t="s">
        <v>2689</v>
      </c>
      <c r="X1046" s="55" t="s">
        <v>1898</v>
      </c>
      <c r="Y1046" s="157">
        <v>0</v>
      </c>
      <c r="Z1046" s="57" t="s">
        <v>3903</v>
      </c>
      <c r="AA1046" s="55" t="s">
        <v>3904</v>
      </c>
      <c r="AB1046" s="55">
        <v>101</v>
      </c>
      <c r="AC1046" s="55" t="s">
        <v>2018</v>
      </c>
      <c r="AD1046" s="89" t="s">
        <v>3197</v>
      </c>
      <c r="AE1046" s="243" t="s">
        <v>1746</v>
      </c>
      <c r="AF1046" s="157">
        <v>0</v>
      </c>
      <c r="AG1046" s="89" t="s">
        <v>7338</v>
      </c>
      <c r="AH1046" s="58" t="s">
        <v>3903</v>
      </c>
      <c r="AI1046" s="58" t="s">
        <v>3903</v>
      </c>
      <c r="AJ1046" s="59" t="s">
        <v>3903</v>
      </c>
      <c r="AK1046" s="56" t="s">
        <v>3903</v>
      </c>
      <c r="AL1046" s="56" t="s">
        <v>3903</v>
      </c>
      <c r="AM1046" s="60" t="s">
        <v>3903</v>
      </c>
      <c r="AN1046" s="60" t="s">
        <v>3903</v>
      </c>
      <c r="AO1046" s="60" t="s">
        <v>3903</v>
      </c>
    </row>
    <row r="1047" spans="1:41" s="290" customFormat="1" x14ac:dyDescent="0.2">
      <c r="A1047" s="63" t="s">
        <v>43</v>
      </c>
      <c r="B1047" s="42" t="s">
        <v>102</v>
      </c>
      <c r="C1047" s="64"/>
      <c r="D1047" s="35" t="s">
        <v>3024</v>
      </c>
      <c r="E1047" s="65">
        <v>44266</v>
      </c>
      <c r="F1047" s="347" t="s">
        <v>3032</v>
      </c>
      <c r="G1047" s="353" t="s">
        <v>2121</v>
      </c>
      <c r="H1047" s="344">
        <v>25.904116666666667</v>
      </c>
      <c r="I1047" s="344">
        <v>-81.710166666666666</v>
      </c>
      <c r="J1047" s="56" t="s">
        <v>7336</v>
      </c>
      <c r="K1047" s="56" t="s">
        <v>7337</v>
      </c>
      <c r="L1047" s="49" t="s">
        <v>3009</v>
      </c>
      <c r="M1047" s="118"/>
      <c r="N1047" s="66" t="s">
        <v>364</v>
      </c>
      <c r="O1047" s="240" t="s">
        <v>3670</v>
      </c>
      <c r="P1047" s="216" t="s">
        <v>1969</v>
      </c>
      <c r="Q1047" s="443">
        <v>0</v>
      </c>
      <c r="R1047" s="67"/>
      <c r="S1047" s="68"/>
      <c r="T1047" s="66"/>
      <c r="U1047" s="34"/>
      <c r="V1047" s="82">
        <v>0</v>
      </c>
      <c r="W1047" s="55" t="s">
        <v>2689</v>
      </c>
      <c r="X1047" s="55" t="s">
        <v>1898</v>
      </c>
      <c r="Y1047" s="157">
        <v>0</v>
      </c>
      <c r="Z1047" s="57" t="s">
        <v>3903</v>
      </c>
      <c r="AA1047" s="55" t="s">
        <v>3904</v>
      </c>
      <c r="AB1047" s="55">
        <v>101</v>
      </c>
      <c r="AC1047" s="55" t="s">
        <v>2018</v>
      </c>
      <c r="AD1047" s="89" t="s">
        <v>3197</v>
      </c>
      <c r="AE1047" s="243" t="s">
        <v>1746</v>
      </c>
      <c r="AF1047" s="157">
        <v>0</v>
      </c>
      <c r="AG1047" s="89" t="s">
        <v>7338</v>
      </c>
      <c r="AH1047" s="58" t="s">
        <v>3903</v>
      </c>
      <c r="AI1047" s="58" t="s">
        <v>3903</v>
      </c>
      <c r="AJ1047" s="59" t="s">
        <v>3903</v>
      </c>
      <c r="AK1047" s="56" t="s">
        <v>3903</v>
      </c>
      <c r="AL1047" s="56" t="s">
        <v>3903</v>
      </c>
      <c r="AM1047" s="60" t="s">
        <v>3903</v>
      </c>
      <c r="AN1047" s="60" t="s">
        <v>3903</v>
      </c>
      <c r="AO1047" s="60" t="s">
        <v>3903</v>
      </c>
    </row>
    <row r="1048" spans="1:41" s="290" customFormat="1" x14ac:dyDescent="0.2">
      <c r="A1048" s="63" t="s">
        <v>43</v>
      </c>
      <c r="B1048" s="42" t="s">
        <v>102</v>
      </c>
      <c r="C1048" s="64"/>
      <c r="D1048" s="35" t="s">
        <v>2857</v>
      </c>
      <c r="E1048" s="65">
        <v>44609</v>
      </c>
      <c r="F1048" s="347" t="s">
        <v>3032</v>
      </c>
      <c r="G1048" s="353" t="s">
        <v>2121</v>
      </c>
      <c r="H1048" s="344">
        <v>25.904116666666667</v>
      </c>
      <c r="I1048" s="344">
        <v>-81.710166666666666</v>
      </c>
      <c r="J1048" s="56" t="s">
        <v>7336</v>
      </c>
      <c r="K1048" s="56" t="s">
        <v>7337</v>
      </c>
      <c r="L1048" s="49" t="s">
        <v>3009</v>
      </c>
      <c r="M1048" s="117" t="s">
        <v>2833</v>
      </c>
      <c r="N1048" s="66" t="s">
        <v>364</v>
      </c>
      <c r="O1048" s="240" t="s">
        <v>4186</v>
      </c>
      <c r="P1048" s="216" t="s">
        <v>1969</v>
      </c>
      <c r="Q1048" s="443">
        <v>0</v>
      </c>
      <c r="R1048" s="67"/>
      <c r="S1048" s="68"/>
      <c r="T1048" s="66"/>
      <c r="U1048" s="34"/>
      <c r="V1048" s="82">
        <v>0</v>
      </c>
      <c r="W1048" s="55" t="s">
        <v>2689</v>
      </c>
      <c r="X1048" s="55" t="s">
        <v>1898</v>
      </c>
      <c r="Y1048" s="157">
        <v>0</v>
      </c>
      <c r="Z1048" s="57" t="s">
        <v>3903</v>
      </c>
      <c r="AA1048" s="55" t="s">
        <v>3904</v>
      </c>
      <c r="AB1048" s="55">
        <v>101</v>
      </c>
      <c r="AC1048" s="55" t="s">
        <v>2018</v>
      </c>
      <c r="AD1048" s="89" t="s">
        <v>3197</v>
      </c>
      <c r="AE1048" s="243" t="s">
        <v>1746</v>
      </c>
      <c r="AF1048" s="157">
        <v>0</v>
      </c>
      <c r="AG1048" s="89" t="s">
        <v>7338</v>
      </c>
      <c r="AH1048" s="58" t="s">
        <v>3903</v>
      </c>
      <c r="AI1048" s="58" t="s">
        <v>3903</v>
      </c>
      <c r="AJ1048" s="59" t="s">
        <v>3903</v>
      </c>
      <c r="AK1048" s="56" t="s">
        <v>3903</v>
      </c>
      <c r="AL1048" s="56" t="s">
        <v>3903</v>
      </c>
      <c r="AM1048" s="60" t="s">
        <v>3903</v>
      </c>
      <c r="AN1048" s="60" t="s">
        <v>3903</v>
      </c>
      <c r="AO1048" s="60" t="s">
        <v>3903</v>
      </c>
    </row>
    <row r="1049" spans="1:41" s="290" customFormat="1" x14ac:dyDescent="0.2">
      <c r="A1049" s="63" t="s">
        <v>43</v>
      </c>
      <c r="B1049" s="42" t="s">
        <v>102</v>
      </c>
      <c r="C1049" s="64"/>
      <c r="D1049" s="35" t="s">
        <v>5027</v>
      </c>
      <c r="E1049" s="65">
        <v>44978</v>
      </c>
      <c r="F1049" s="347" t="s">
        <v>3032</v>
      </c>
      <c r="G1049" s="353" t="s">
        <v>2121</v>
      </c>
      <c r="H1049" s="344">
        <v>25.904116666666667</v>
      </c>
      <c r="I1049" s="344">
        <v>-81.710166666666666</v>
      </c>
      <c r="J1049" s="56" t="s">
        <v>7336</v>
      </c>
      <c r="K1049" s="56" t="s">
        <v>7337</v>
      </c>
      <c r="L1049" s="49" t="s">
        <v>3009</v>
      </c>
      <c r="M1049" s="117" t="s">
        <v>2833</v>
      </c>
      <c r="N1049" s="66" t="s">
        <v>364</v>
      </c>
      <c r="O1049" s="240" t="s">
        <v>5056</v>
      </c>
      <c r="P1049" s="216" t="s">
        <v>1969</v>
      </c>
      <c r="Q1049" s="443">
        <v>0</v>
      </c>
      <c r="R1049" s="67"/>
      <c r="S1049" s="68"/>
      <c r="T1049" s="66"/>
      <c r="U1049" s="34"/>
      <c r="V1049" s="82">
        <v>0</v>
      </c>
      <c r="W1049" s="55" t="s">
        <v>2689</v>
      </c>
      <c r="X1049" s="55" t="s">
        <v>1898</v>
      </c>
      <c r="Y1049" s="157">
        <v>0</v>
      </c>
      <c r="Z1049" s="57" t="s">
        <v>3903</v>
      </c>
      <c r="AA1049" s="55" t="s">
        <v>3904</v>
      </c>
      <c r="AB1049" s="55">
        <v>101</v>
      </c>
      <c r="AC1049" s="55" t="s">
        <v>2018</v>
      </c>
      <c r="AD1049" s="89" t="s">
        <v>3197</v>
      </c>
      <c r="AE1049" s="243" t="s">
        <v>1746</v>
      </c>
      <c r="AF1049" s="157">
        <v>0</v>
      </c>
      <c r="AG1049" s="89" t="s">
        <v>7338</v>
      </c>
      <c r="AH1049" s="58" t="s">
        <v>3903</v>
      </c>
      <c r="AI1049" s="58" t="s">
        <v>3903</v>
      </c>
      <c r="AJ1049" s="59" t="s">
        <v>3903</v>
      </c>
      <c r="AK1049" s="56" t="s">
        <v>3903</v>
      </c>
      <c r="AL1049" s="56" t="s">
        <v>3903</v>
      </c>
      <c r="AM1049" s="60" t="s">
        <v>3903</v>
      </c>
      <c r="AN1049" s="60" t="s">
        <v>3903</v>
      </c>
      <c r="AO1049" s="60" t="s">
        <v>3903</v>
      </c>
    </row>
    <row r="1050" spans="1:41" s="290" customFormat="1" x14ac:dyDescent="0.2">
      <c r="A1050" s="63" t="s">
        <v>43</v>
      </c>
      <c r="B1050" s="42" t="s">
        <v>102</v>
      </c>
      <c r="C1050" s="64"/>
      <c r="D1050" s="35" t="s">
        <v>424</v>
      </c>
      <c r="E1050" s="65">
        <v>45383</v>
      </c>
      <c r="F1050" s="347" t="s">
        <v>3032</v>
      </c>
      <c r="G1050" s="353" t="s">
        <v>2121</v>
      </c>
      <c r="H1050" s="344">
        <v>25.904116666666667</v>
      </c>
      <c r="I1050" s="344">
        <v>-81.710166666666666</v>
      </c>
      <c r="J1050" s="56" t="s">
        <v>7336</v>
      </c>
      <c r="K1050" s="56" t="s">
        <v>7337</v>
      </c>
      <c r="L1050" s="49" t="s">
        <v>3009</v>
      </c>
      <c r="M1050" s="117" t="s">
        <v>2833</v>
      </c>
      <c r="N1050" s="66" t="s">
        <v>364</v>
      </c>
      <c r="O1050" s="240" t="s">
        <v>5056</v>
      </c>
      <c r="P1050" s="216">
        <v>0</v>
      </c>
      <c r="Q1050" s="445">
        <v>0</v>
      </c>
      <c r="R1050" s="67"/>
      <c r="S1050" s="68"/>
      <c r="T1050" s="66"/>
      <c r="U1050" s="34"/>
      <c r="V1050" s="82">
        <v>0</v>
      </c>
      <c r="W1050" s="55" t="s">
        <v>2689</v>
      </c>
      <c r="X1050" s="55" t="s">
        <v>1898</v>
      </c>
      <c r="Y1050" s="157">
        <v>0</v>
      </c>
      <c r="Z1050" s="57" t="s">
        <v>3903</v>
      </c>
      <c r="AA1050" s="55" t="s">
        <v>3904</v>
      </c>
      <c r="AB1050" s="55">
        <v>101</v>
      </c>
      <c r="AC1050" s="55" t="s">
        <v>2018</v>
      </c>
      <c r="AD1050" s="89" t="s">
        <v>3197</v>
      </c>
      <c r="AE1050" s="243" t="s">
        <v>1746</v>
      </c>
      <c r="AF1050" s="157">
        <v>0</v>
      </c>
      <c r="AG1050" s="89" t="s">
        <v>7338</v>
      </c>
      <c r="AH1050" s="58" t="s">
        <v>3903</v>
      </c>
      <c r="AI1050" s="58" t="s">
        <v>3903</v>
      </c>
      <c r="AJ1050" s="59" t="s">
        <v>3903</v>
      </c>
      <c r="AK1050" s="56" t="s">
        <v>3903</v>
      </c>
      <c r="AL1050" s="56" t="s">
        <v>3903</v>
      </c>
      <c r="AM1050" s="60" t="s">
        <v>3903</v>
      </c>
      <c r="AN1050" s="60" t="s">
        <v>3903</v>
      </c>
      <c r="AO1050" s="60" t="s">
        <v>3903</v>
      </c>
    </row>
    <row r="1051" spans="1:41" s="290" customFormat="1" x14ac:dyDescent="0.2">
      <c r="A1051" s="63" t="s">
        <v>43</v>
      </c>
      <c r="B1051" s="42" t="s">
        <v>102</v>
      </c>
      <c r="C1051" s="64"/>
      <c r="D1051" s="35" t="s">
        <v>4516</v>
      </c>
      <c r="E1051" s="65">
        <v>45762</v>
      </c>
      <c r="F1051" s="347" t="s">
        <v>3032</v>
      </c>
      <c r="G1051" s="353" t="s">
        <v>2121</v>
      </c>
      <c r="H1051" s="344">
        <v>25.904116666666667</v>
      </c>
      <c r="I1051" s="344">
        <v>-81.710166666666666</v>
      </c>
      <c r="J1051" s="56" t="s">
        <v>7336</v>
      </c>
      <c r="K1051" s="56" t="s">
        <v>7337</v>
      </c>
      <c r="L1051" s="49" t="s">
        <v>3009</v>
      </c>
      <c r="M1051" s="117" t="s">
        <v>2833</v>
      </c>
      <c r="N1051" s="66" t="s">
        <v>364</v>
      </c>
      <c r="O1051" s="240" t="s">
        <v>6529</v>
      </c>
      <c r="P1051" s="216" t="s">
        <v>1969</v>
      </c>
      <c r="Q1051" s="445">
        <v>0</v>
      </c>
      <c r="R1051" s="67"/>
      <c r="S1051" s="68"/>
      <c r="T1051" s="66"/>
      <c r="U1051" s="34"/>
      <c r="V1051" s="82">
        <v>0</v>
      </c>
      <c r="W1051" s="55" t="s">
        <v>2689</v>
      </c>
      <c r="X1051" s="55" t="s">
        <v>1898</v>
      </c>
      <c r="Y1051" s="157">
        <v>0</v>
      </c>
      <c r="Z1051" s="57" t="s">
        <v>3903</v>
      </c>
      <c r="AA1051" s="55" t="s">
        <v>3904</v>
      </c>
      <c r="AB1051" s="55">
        <v>101</v>
      </c>
      <c r="AC1051" s="55" t="s">
        <v>2018</v>
      </c>
      <c r="AD1051" s="89" t="s">
        <v>3197</v>
      </c>
      <c r="AE1051" s="243" t="s">
        <v>1746</v>
      </c>
      <c r="AF1051" s="157">
        <v>0</v>
      </c>
      <c r="AG1051" s="89" t="s">
        <v>7338</v>
      </c>
      <c r="AH1051" s="58" t="s">
        <v>3903</v>
      </c>
      <c r="AI1051" s="58" t="s">
        <v>3903</v>
      </c>
      <c r="AJ1051" s="59" t="s">
        <v>3903</v>
      </c>
      <c r="AK1051" s="56" t="s">
        <v>3903</v>
      </c>
      <c r="AL1051" s="56" t="s">
        <v>3903</v>
      </c>
      <c r="AM1051" s="60" t="s">
        <v>3903</v>
      </c>
      <c r="AN1051" s="60" t="s">
        <v>3903</v>
      </c>
      <c r="AO1051" s="60" t="s">
        <v>3903</v>
      </c>
    </row>
    <row r="1052" spans="1:41" s="290" customFormat="1" x14ac:dyDescent="0.2">
      <c r="A1052" s="63" t="s">
        <v>43</v>
      </c>
      <c r="B1052" s="42" t="s">
        <v>102</v>
      </c>
      <c r="C1052" s="46" t="s">
        <v>473</v>
      </c>
      <c r="D1052" s="35" t="s">
        <v>8443</v>
      </c>
      <c r="E1052" s="65">
        <v>46113</v>
      </c>
      <c r="F1052" s="347" t="s">
        <v>3032</v>
      </c>
      <c r="G1052" s="353" t="s">
        <v>2121</v>
      </c>
      <c r="H1052" s="344">
        <v>25.904116666666667</v>
      </c>
      <c r="I1052" s="344">
        <v>-81.710166666666666</v>
      </c>
      <c r="J1052" s="56" t="s">
        <v>7336</v>
      </c>
      <c r="K1052" s="56" t="s">
        <v>7337</v>
      </c>
      <c r="L1052" s="49" t="s">
        <v>3009</v>
      </c>
      <c r="M1052" s="117" t="s">
        <v>2833</v>
      </c>
      <c r="N1052" s="66" t="s">
        <v>364</v>
      </c>
      <c r="O1052" s="240" t="s">
        <v>8458</v>
      </c>
      <c r="P1052" s="216" t="s">
        <v>1969</v>
      </c>
      <c r="Q1052" s="445">
        <v>0</v>
      </c>
      <c r="R1052" s="67"/>
      <c r="S1052" s="68"/>
      <c r="T1052" s="66"/>
      <c r="U1052" s="34"/>
      <c r="V1052" s="82">
        <v>0</v>
      </c>
      <c r="W1052" s="55" t="s">
        <v>2689</v>
      </c>
      <c r="X1052" s="55" t="s">
        <v>1898</v>
      </c>
      <c r="Y1052" s="157">
        <v>0</v>
      </c>
      <c r="Z1052" s="57" t="s">
        <v>3903</v>
      </c>
      <c r="AA1052" s="55" t="s">
        <v>3904</v>
      </c>
      <c r="AB1052" s="55">
        <v>101</v>
      </c>
      <c r="AC1052" s="55" t="s">
        <v>2018</v>
      </c>
      <c r="AD1052" s="89" t="s">
        <v>3197</v>
      </c>
      <c r="AE1052" s="243" t="s">
        <v>1746</v>
      </c>
      <c r="AF1052" s="157">
        <v>0</v>
      </c>
      <c r="AG1052" s="89" t="s">
        <v>7338</v>
      </c>
      <c r="AH1052" s="58" t="s">
        <v>3903</v>
      </c>
      <c r="AI1052" s="58" t="s">
        <v>3903</v>
      </c>
      <c r="AJ1052" s="59" t="s">
        <v>3903</v>
      </c>
      <c r="AK1052" s="56" t="s">
        <v>3903</v>
      </c>
      <c r="AL1052" s="56" t="s">
        <v>3903</v>
      </c>
      <c r="AM1052" s="60" t="s">
        <v>3903</v>
      </c>
      <c r="AN1052" s="60" t="s">
        <v>3903</v>
      </c>
      <c r="AO1052" s="60" t="s">
        <v>3903</v>
      </c>
    </row>
    <row r="1053" spans="1:41" s="290" customFormat="1" x14ac:dyDescent="0.2">
      <c r="A1053" s="45" t="s">
        <v>44</v>
      </c>
      <c r="B1053" s="42" t="s">
        <v>103</v>
      </c>
      <c r="C1053" s="46"/>
      <c r="D1053" s="35" t="s">
        <v>1119</v>
      </c>
      <c r="E1053" s="34">
        <v>38869</v>
      </c>
      <c r="F1053" s="347" t="s">
        <v>235</v>
      </c>
      <c r="G1053" s="347" t="s">
        <v>236</v>
      </c>
      <c r="H1053" s="344">
        <v>25.902683333333332</v>
      </c>
      <c r="I1053" s="344">
        <v>-81.712850000000003</v>
      </c>
      <c r="J1053" s="56" t="s">
        <v>8882</v>
      </c>
      <c r="K1053" s="56" t="s">
        <v>8883</v>
      </c>
      <c r="L1053" s="49" t="s">
        <v>1746</v>
      </c>
      <c r="M1053" s="117"/>
      <c r="N1053" s="35" t="s">
        <v>364</v>
      </c>
      <c r="O1053" s="203" t="s">
        <v>1969</v>
      </c>
      <c r="P1053" s="216" t="s">
        <v>1969</v>
      </c>
      <c r="Q1053" s="443">
        <v>0</v>
      </c>
      <c r="R1053" s="47"/>
      <c r="S1053" s="36">
        <v>0</v>
      </c>
      <c r="T1053" s="35"/>
      <c r="U1053" s="34"/>
      <c r="V1053" s="82">
        <v>0</v>
      </c>
      <c r="W1053" s="55" t="s">
        <v>2689</v>
      </c>
      <c r="X1053" s="55" t="s">
        <v>1898</v>
      </c>
      <c r="Y1053" s="157">
        <v>0</v>
      </c>
      <c r="Z1053" s="57" t="s">
        <v>3903</v>
      </c>
      <c r="AA1053" s="55" t="s">
        <v>3904</v>
      </c>
      <c r="AB1053" s="55">
        <v>102</v>
      </c>
      <c r="AC1053" s="55" t="s">
        <v>2018</v>
      </c>
      <c r="AD1053" s="89" t="s">
        <v>3197</v>
      </c>
      <c r="AE1053" s="243" t="s">
        <v>1746</v>
      </c>
      <c r="AF1053" s="157">
        <v>0</v>
      </c>
      <c r="AG1053" s="89" t="s">
        <v>8884</v>
      </c>
      <c r="AH1053" s="58" t="s">
        <v>3903</v>
      </c>
      <c r="AI1053" s="58" t="s">
        <v>3903</v>
      </c>
      <c r="AJ1053" s="59" t="s">
        <v>3903</v>
      </c>
      <c r="AK1053" s="56" t="s">
        <v>3903</v>
      </c>
      <c r="AL1053" s="56" t="s">
        <v>3903</v>
      </c>
      <c r="AM1053" s="60" t="s">
        <v>3903</v>
      </c>
      <c r="AN1053" s="60" t="s">
        <v>3903</v>
      </c>
      <c r="AO1053" s="60" t="s">
        <v>3903</v>
      </c>
    </row>
    <row r="1054" spans="1:41" s="290" customFormat="1" x14ac:dyDescent="0.2">
      <c r="A1054" s="45" t="s">
        <v>44</v>
      </c>
      <c r="B1054" s="42" t="s">
        <v>103</v>
      </c>
      <c r="C1054" s="46"/>
      <c r="D1054" s="35" t="s">
        <v>429</v>
      </c>
      <c r="E1054" s="34">
        <v>42159</v>
      </c>
      <c r="F1054" s="347" t="s">
        <v>235</v>
      </c>
      <c r="G1054" s="347" t="s">
        <v>236</v>
      </c>
      <c r="H1054" s="344">
        <v>25.902683333333332</v>
      </c>
      <c r="I1054" s="344">
        <v>-81.712850000000003</v>
      </c>
      <c r="J1054" s="56" t="s">
        <v>8882</v>
      </c>
      <c r="K1054" s="56" t="s">
        <v>8883</v>
      </c>
      <c r="L1054" s="49" t="s">
        <v>438</v>
      </c>
      <c r="M1054" s="120"/>
      <c r="N1054" s="35" t="s">
        <v>448</v>
      </c>
      <c r="O1054" s="203"/>
      <c r="P1054" s="216">
        <v>0</v>
      </c>
      <c r="Q1054" s="443">
        <v>0</v>
      </c>
      <c r="R1054" s="47"/>
      <c r="S1054" s="36">
        <v>0</v>
      </c>
      <c r="T1054" s="35"/>
      <c r="U1054" s="34"/>
      <c r="V1054" s="82" t="s">
        <v>1969</v>
      </c>
      <c r="W1054" s="55" t="s">
        <v>2689</v>
      </c>
      <c r="X1054" s="55" t="s">
        <v>1898</v>
      </c>
      <c r="Y1054" s="157" t="s">
        <v>448</v>
      </c>
      <c r="Z1054" s="57" t="s">
        <v>3903</v>
      </c>
      <c r="AA1054" s="55" t="s">
        <v>3912</v>
      </c>
      <c r="AB1054" s="55">
        <v>102</v>
      </c>
      <c r="AC1054" s="55" t="s">
        <v>2018</v>
      </c>
      <c r="AD1054" s="89" t="s">
        <v>3197</v>
      </c>
      <c r="AE1054" s="243" t="s">
        <v>1746</v>
      </c>
      <c r="AF1054" s="157">
        <v>0</v>
      </c>
      <c r="AG1054" s="89" t="s">
        <v>8884</v>
      </c>
      <c r="AH1054" s="58" t="s">
        <v>3903</v>
      </c>
      <c r="AI1054" s="58" t="s">
        <v>3903</v>
      </c>
      <c r="AJ1054" s="59" t="s">
        <v>3903</v>
      </c>
      <c r="AK1054" s="56" t="s">
        <v>3903</v>
      </c>
      <c r="AL1054" s="56" t="s">
        <v>3903</v>
      </c>
      <c r="AM1054" s="60" t="s">
        <v>3903</v>
      </c>
      <c r="AN1054" s="60" t="s">
        <v>3903</v>
      </c>
      <c r="AO1054" s="60" t="s">
        <v>3903</v>
      </c>
    </row>
    <row r="1055" spans="1:41" s="290" customFormat="1" x14ac:dyDescent="0.2">
      <c r="A1055" s="45" t="s">
        <v>44</v>
      </c>
      <c r="B1055" s="42" t="s">
        <v>103</v>
      </c>
      <c r="C1055" s="64"/>
      <c r="D1055" s="35" t="s">
        <v>429</v>
      </c>
      <c r="E1055" s="34">
        <v>43149</v>
      </c>
      <c r="F1055" s="347" t="s">
        <v>235</v>
      </c>
      <c r="G1055" s="347" t="s">
        <v>236</v>
      </c>
      <c r="H1055" s="344">
        <v>25.902683333333332</v>
      </c>
      <c r="I1055" s="344">
        <v>-81.712850000000003</v>
      </c>
      <c r="J1055" s="56" t="s">
        <v>8882</v>
      </c>
      <c r="K1055" s="56" t="s">
        <v>8883</v>
      </c>
      <c r="L1055" s="49" t="s">
        <v>438</v>
      </c>
      <c r="M1055" s="120"/>
      <c r="N1055" s="35" t="s">
        <v>448</v>
      </c>
      <c r="O1055" s="203"/>
      <c r="P1055" s="216">
        <v>0</v>
      </c>
      <c r="Q1055" s="443">
        <v>0</v>
      </c>
      <c r="R1055" s="47"/>
      <c r="S1055" s="36">
        <v>0</v>
      </c>
      <c r="T1055" s="35"/>
      <c r="U1055" s="34"/>
      <c r="V1055" s="82" t="s">
        <v>1969</v>
      </c>
      <c r="W1055" s="55" t="s">
        <v>2689</v>
      </c>
      <c r="X1055" s="55" t="s">
        <v>1898</v>
      </c>
      <c r="Y1055" s="157" t="s">
        <v>448</v>
      </c>
      <c r="Z1055" s="57" t="s">
        <v>3903</v>
      </c>
      <c r="AA1055" s="55" t="s">
        <v>3912</v>
      </c>
      <c r="AB1055" s="55">
        <v>102</v>
      </c>
      <c r="AC1055" s="55" t="s">
        <v>2018</v>
      </c>
      <c r="AD1055" s="89" t="s">
        <v>3197</v>
      </c>
      <c r="AE1055" s="243" t="s">
        <v>1746</v>
      </c>
      <c r="AF1055" s="157">
        <v>0</v>
      </c>
      <c r="AG1055" s="89" t="s">
        <v>8884</v>
      </c>
      <c r="AH1055" s="58" t="s">
        <v>3903</v>
      </c>
      <c r="AI1055" s="58" t="s">
        <v>3903</v>
      </c>
      <c r="AJ1055" s="59" t="s">
        <v>3903</v>
      </c>
      <c r="AK1055" s="56" t="s">
        <v>3903</v>
      </c>
      <c r="AL1055" s="56" t="s">
        <v>3903</v>
      </c>
      <c r="AM1055" s="60" t="s">
        <v>3903</v>
      </c>
      <c r="AN1055" s="60" t="s">
        <v>3903</v>
      </c>
      <c r="AO1055" s="60" t="s">
        <v>3903</v>
      </c>
    </row>
    <row r="1056" spans="1:41" s="290" customFormat="1" x14ac:dyDescent="0.2">
      <c r="A1056" s="45" t="s">
        <v>44</v>
      </c>
      <c r="B1056" s="42" t="s">
        <v>103</v>
      </c>
      <c r="C1056" s="64"/>
      <c r="D1056" s="35" t="s">
        <v>2420</v>
      </c>
      <c r="E1056" s="34">
        <v>43549</v>
      </c>
      <c r="F1056" s="347" t="s">
        <v>235</v>
      </c>
      <c r="G1056" s="347" t="s">
        <v>236</v>
      </c>
      <c r="H1056" s="344">
        <v>25.902683333333332</v>
      </c>
      <c r="I1056" s="344">
        <v>-81.712850000000003</v>
      </c>
      <c r="J1056" s="56" t="s">
        <v>8882</v>
      </c>
      <c r="K1056" s="56" t="s">
        <v>8883</v>
      </c>
      <c r="L1056" s="49" t="s">
        <v>8305</v>
      </c>
      <c r="M1056" s="117" t="s">
        <v>2834</v>
      </c>
      <c r="N1056" s="35" t="s">
        <v>1919</v>
      </c>
      <c r="O1056" s="203"/>
      <c r="P1056" s="216">
        <v>0</v>
      </c>
      <c r="Q1056" s="443">
        <v>0</v>
      </c>
      <c r="R1056" s="47"/>
      <c r="S1056" s="36">
        <v>0</v>
      </c>
      <c r="T1056" s="35"/>
      <c r="U1056" s="34"/>
      <c r="V1056" s="82" t="s">
        <v>1969</v>
      </c>
      <c r="W1056" s="55" t="s">
        <v>2689</v>
      </c>
      <c r="X1056" s="55" t="s">
        <v>1898</v>
      </c>
      <c r="Y1056" s="157" t="s">
        <v>1919</v>
      </c>
      <c r="Z1056" s="57" t="s">
        <v>3903</v>
      </c>
      <c r="AA1056" s="55" t="s">
        <v>4844</v>
      </c>
      <c r="AB1056" s="55">
        <v>102</v>
      </c>
      <c r="AC1056" s="55" t="s">
        <v>2018</v>
      </c>
      <c r="AD1056" s="89" t="s">
        <v>3197</v>
      </c>
      <c r="AE1056" s="243" t="s">
        <v>1746</v>
      </c>
      <c r="AF1056" s="157">
        <v>0</v>
      </c>
      <c r="AG1056" s="89" t="s">
        <v>8884</v>
      </c>
      <c r="AH1056" s="58" t="s">
        <v>3903</v>
      </c>
      <c r="AI1056" s="58" t="s">
        <v>3903</v>
      </c>
      <c r="AJ1056" s="59" t="s">
        <v>3903</v>
      </c>
      <c r="AK1056" s="56" t="s">
        <v>3903</v>
      </c>
      <c r="AL1056" s="56" t="s">
        <v>3903</v>
      </c>
      <c r="AM1056" s="60" t="s">
        <v>3903</v>
      </c>
      <c r="AN1056" s="60" t="s">
        <v>3903</v>
      </c>
      <c r="AO1056" s="60" t="s">
        <v>3903</v>
      </c>
    </row>
    <row r="1057" spans="1:41" s="290" customFormat="1" ht="51" x14ac:dyDescent="0.2">
      <c r="A1057" s="45" t="s">
        <v>44</v>
      </c>
      <c r="B1057" s="42" t="s">
        <v>103</v>
      </c>
      <c r="C1057" s="64"/>
      <c r="D1057" s="35" t="s">
        <v>3024</v>
      </c>
      <c r="E1057" s="34">
        <v>43899</v>
      </c>
      <c r="F1057" s="347" t="s">
        <v>3030</v>
      </c>
      <c r="G1057" s="347" t="s">
        <v>3031</v>
      </c>
      <c r="H1057" s="344">
        <v>25.902633333333334</v>
      </c>
      <c r="I1057" s="344">
        <v>-81.711983333333336</v>
      </c>
      <c r="J1057" s="56" t="s">
        <v>8885</v>
      </c>
      <c r="K1057" s="56" t="s">
        <v>8886</v>
      </c>
      <c r="L1057" s="49" t="s">
        <v>3106</v>
      </c>
      <c r="M1057" s="117" t="s">
        <v>2834</v>
      </c>
      <c r="N1057" s="35" t="s">
        <v>2022</v>
      </c>
      <c r="O1057" s="203"/>
      <c r="P1057" s="216">
        <v>0</v>
      </c>
      <c r="Q1057" s="443">
        <v>0</v>
      </c>
      <c r="R1057" s="47"/>
      <c r="S1057" s="36">
        <v>0</v>
      </c>
      <c r="T1057" s="35" t="s">
        <v>2011</v>
      </c>
      <c r="U1057" s="34"/>
      <c r="V1057" s="82" t="s">
        <v>1969</v>
      </c>
      <c r="W1057" s="55" t="s">
        <v>2689</v>
      </c>
      <c r="X1057" s="55" t="s">
        <v>1898</v>
      </c>
      <c r="Y1057" s="157" t="s">
        <v>2022</v>
      </c>
      <c r="Z1057" s="57" t="s">
        <v>3903</v>
      </c>
      <c r="AA1057" s="55" t="s">
        <v>4857</v>
      </c>
      <c r="AB1057" s="55">
        <v>102</v>
      </c>
      <c r="AC1057" s="55" t="s">
        <v>2018</v>
      </c>
      <c r="AD1057" s="89" t="s">
        <v>3197</v>
      </c>
      <c r="AE1057" s="243" t="s">
        <v>1746</v>
      </c>
      <c r="AF1057" s="157">
        <v>0</v>
      </c>
      <c r="AG1057" s="89" t="s">
        <v>8884</v>
      </c>
      <c r="AH1057" s="58" t="s">
        <v>3903</v>
      </c>
      <c r="AI1057" s="58" t="s">
        <v>3903</v>
      </c>
      <c r="AJ1057" s="59" t="s">
        <v>3903</v>
      </c>
      <c r="AK1057" s="56" t="s">
        <v>3903</v>
      </c>
      <c r="AL1057" s="56" t="s">
        <v>3903</v>
      </c>
      <c r="AM1057" s="60" t="s">
        <v>3903</v>
      </c>
      <c r="AN1057" s="60" t="s">
        <v>3903</v>
      </c>
      <c r="AO1057" s="60" t="s">
        <v>3903</v>
      </c>
    </row>
    <row r="1058" spans="1:41" s="290" customFormat="1" ht="51" x14ac:dyDescent="0.2">
      <c r="A1058" s="45" t="s">
        <v>44</v>
      </c>
      <c r="B1058" s="42" t="s">
        <v>103</v>
      </c>
      <c r="C1058" s="64"/>
      <c r="D1058" s="35" t="s">
        <v>3024</v>
      </c>
      <c r="E1058" s="34">
        <v>44266</v>
      </c>
      <c r="F1058" s="347" t="s">
        <v>3030</v>
      </c>
      <c r="G1058" s="347" t="s">
        <v>3031</v>
      </c>
      <c r="H1058" s="344">
        <v>25.902633333333334</v>
      </c>
      <c r="I1058" s="344">
        <v>-81.711983333333336</v>
      </c>
      <c r="J1058" s="56" t="s">
        <v>8885</v>
      </c>
      <c r="K1058" s="56" t="s">
        <v>8886</v>
      </c>
      <c r="L1058" s="49" t="s">
        <v>3106</v>
      </c>
      <c r="M1058" s="117" t="s">
        <v>2834</v>
      </c>
      <c r="N1058" s="35" t="s">
        <v>2022</v>
      </c>
      <c r="O1058" s="240" t="s">
        <v>3671</v>
      </c>
      <c r="P1058" s="216" t="s">
        <v>1969</v>
      </c>
      <c r="Q1058" s="443">
        <v>0</v>
      </c>
      <c r="R1058" s="47"/>
      <c r="S1058" s="36">
        <v>0</v>
      </c>
      <c r="T1058" s="35"/>
      <c r="U1058" s="34"/>
      <c r="V1058" s="82" t="s">
        <v>1969</v>
      </c>
      <c r="W1058" s="55" t="s">
        <v>2689</v>
      </c>
      <c r="X1058" s="55" t="s">
        <v>1898</v>
      </c>
      <c r="Y1058" s="157" t="s">
        <v>2022</v>
      </c>
      <c r="Z1058" s="57" t="s">
        <v>3903</v>
      </c>
      <c r="AA1058" s="55" t="s">
        <v>4857</v>
      </c>
      <c r="AB1058" s="55">
        <v>102</v>
      </c>
      <c r="AC1058" s="55" t="s">
        <v>2018</v>
      </c>
      <c r="AD1058" s="89" t="s">
        <v>3197</v>
      </c>
      <c r="AE1058" s="243" t="s">
        <v>1746</v>
      </c>
      <c r="AF1058" s="157">
        <v>0</v>
      </c>
      <c r="AG1058" s="89" t="s">
        <v>8884</v>
      </c>
      <c r="AH1058" s="58" t="s">
        <v>3903</v>
      </c>
      <c r="AI1058" s="58" t="s">
        <v>3903</v>
      </c>
      <c r="AJ1058" s="59" t="s">
        <v>3903</v>
      </c>
      <c r="AK1058" s="56" t="s">
        <v>3903</v>
      </c>
      <c r="AL1058" s="56" t="s">
        <v>3903</v>
      </c>
      <c r="AM1058" s="60" t="s">
        <v>3903</v>
      </c>
      <c r="AN1058" s="60" t="s">
        <v>3903</v>
      </c>
      <c r="AO1058" s="60" t="s">
        <v>3903</v>
      </c>
    </row>
    <row r="1059" spans="1:41" s="290" customFormat="1" ht="51" x14ac:dyDescent="0.2">
      <c r="A1059" s="45" t="s">
        <v>44</v>
      </c>
      <c r="B1059" s="42" t="s">
        <v>103</v>
      </c>
      <c r="C1059" s="64"/>
      <c r="D1059" s="35" t="s">
        <v>2857</v>
      </c>
      <c r="E1059" s="34">
        <v>44609</v>
      </c>
      <c r="F1059" s="347" t="s">
        <v>3030</v>
      </c>
      <c r="G1059" s="347" t="s">
        <v>3031</v>
      </c>
      <c r="H1059" s="344">
        <v>25.902633333333334</v>
      </c>
      <c r="I1059" s="344">
        <v>-81.711983333333336</v>
      </c>
      <c r="J1059" s="56" t="s">
        <v>8885</v>
      </c>
      <c r="K1059" s="56" t="s">
        <v>8886</v>
      </c>
      <c r="L1059" s="49" t="s">
        <v>3106</v>
      </c>
      <c r="M1059" s="117" t="s">
        <v>2834</v>
      </c>
      <c r="N1059" s="35" t="s">
        <v>2022</v>
      </c>
      <c r="O1059" s="240" t="s">
        <v>4187</v>
      </c>
      <c r="P1059" s="216" t="s">
        <v>1969</v>
      </c>
      <c r="Q1059" s="443">
        <v>0</v>
      </c>
      <c r="R1059" s="47"/>
      <c r="S1059" s="36">
        <v>0</v>
      </c>
      <c r="T1059" s="35"/>
      <c r="U1059" s="34"/>
      <c r="V1059" s="82" t="s">
        <v>1969</v>
      </c>
      <c r="W1059" s="55" t="s">
        <v>2689</v>
      </c>
      <c r="X1059" s="55" t="s">
        <v>1898</v>
      </c>
      <c r="Y1059" s="157" t="s">
        <v>2022</v>
      </c>
      <c r="Z1059" s="57" t="s">
        <v>3903</v>
      </c>
      <c r="AA1059" s="55" t="s">
        <v>4857</v>
      </c>
      <c r="AB1059" s="55">
        <v>102</v>
      </c>
      <c r="AC1059" s="55" t="s">
        <v>2018</v>
      </c>
      <c r="AD1059" s="89" t="s">
        <v>3197</v>
      </c>
      <c r="AE1059" s="243" t="s">
        <v>1746</v>
      </c>
      <c r="AF1059" s="157">
        <v>0</v>
      </c>
      <c r="AG1059" s="89" t="s">
        <v>8884</v>
      </c>
      <c r="AH1059" s="58" t="s">
        <v>3903</v>
      </c>
      <c r="AI1059" s="58" t="s">
        <v>3903</v>
      </c>
      <c r="AJ1059" s="59" t="s">
        <v>3903</v>
      </c>
      <c r="AK1059" s="56" t="s">
        <v>3903</v>
      </c>
      <c r="AL1059" s="56" t="s">
        <v>3903</v>
      </c>
      <c r="AM1059" s="60" t="s">
        <v>3903</v>
      </c>
      <c r="AN1059" s="60" t="s">
        <v>3903</v>
      </c>
      <c r="AO1059" s="60" t="s">
        <v>3903</v>
      </c>
    </row>
    <row r="1060" spans="1:41" s="290" customFormat="1" ht="38.25" x14ac:dyDescent="0.2">
      <c r="A1060" s="45" t="s">
        <v>44</v>
      </c>
      <c r="B1060" s="42" t="s">
        <v>107</v>
      </c>
      <c r="C1060" s="64"/>
      <c r="D1060" s="35" t="s">
        <v>3213</v>
      </c>
      <c r="E1060" s="34">
        <v>44679</v>
      </c>
      <c r="F1060" s="347" t="s">
        <v>4789</v>
      </c>
      <c r="G1060" s="347" t="s">
        <v>4790</v>
      </c>
      <c r="H1060" s="344">
        <v>25.902396666666668</v>
      </c>
      <c r="I1060" s="344">
        <v>-81.711943333333338</v>
      </c>
      <c r="J1060" s="56" t="s">
        <v>7339</v>
      </c>
      <c r="K1060" s="56" t="s">
        <v>7340</v>
      </c>
      <c r="L1060" s="49" t="s">
        <v>4622</v>
      </c>
      <c r="M1060" s="117" t="s">
        <v>2834</v>
      </c>
      <c r="N1060" s="35" t="s">
        <v>364</v>
      </c>
      <c r="O1060" s="240" t="s">
        <v>4623</v>
      </c>
      <c r="P1060" s="216" t="s">
        <v>1969</v>
      </c>
      <c r="Q1060" s="443">
        <v>0</v>
      </c>
      <c r="R1060" s="47"/>
      <c r="S1060" s="36">
        <v>0</v>
      </c>
      <c r="T1060" s="35"/>
      <c r="U1060" s="34"/>
      <c r="V1060" s="82">
        <v>0</v>
      </c>
      <c r="W1060" s="55" t="s">
        <v>2689</v>
      </c>
      <c r="X1060" s="55" t="s">
        <v>1898</v>
      </c>
      <c r="Y1060" s="157">
        <v>0</v>
      </c>
      <c r="Z1060" s="57" t="s">
        <v>3903</v>
      </c>
      <c r="AA1060" s="55" t="s">
        <v>3904</v>
      </c>
      <c r="AB1060" s="55">
        <v>102</v>
      </c>
      <c r="AC1060" s="55" t="s">
        <v>2018</v>
      </c>
      <c r="AD1060" s="89" t="s">
        <v>3197</v>
      </c>
      <c r="AE1060" s="243" t="s">
        <v>1746</v>
      </c>
      <c r="AF1060" s="157">
        <v>0</v>
      </c>
      <c r="AG1060" s="89" t="s">
        <v>7341</v>
      </c>
      <c r="AH1060" s="58" t="s">
        <v>3903</v>
      </c>
      <c r="AI1060" s="58" t="s">
        <v>3903</v>
      </c>
      <c r="AJ1060" s="59" t="s">
        <v>3903</v>
      </c>
      <c r="AK1060" s="56" t="s">
        <v>3903</v>
      </c>
      <c r="AL1060" s="56" t="s">
        <v>3903</v>
      </c>
      <c r="AM1060" s="60" t="s">
        <v>3903</v>
      </c>
      <c r="AN1060" s="60" t="s">
        <v>3903</v>
      </c>
      <c r="AO1060" s="60" t="s">
        <v>3903</v>
      </c>
    </row>
    <row r="1061" spans="1:41" s="290" customFormat="1" ht="25.5" x14ac:dyDescent="0.2">
      <c r="A1061" s="45" t="s">
        <v>44</v>
      </c>
      <c r="B1061" s="42" t="s">
        <v>107</v>
      </c>
      <c r="C1061" s="64"/>
      <c r="D1061" s="35" t="s">
        <v>5027</v>
      </c>
      <c r="E1061" s="34">
        <v>44978</v>
      </c>
      <c r="F1061" s="347" t="s">
        <v>4789</v>
      </c>
      <c r="G1061" s="347" t="s">
        <v>4790</v>
      </c>
      <c r="H1061" s="344">
        <v>25.902396666666668</v>
      </c>
      <c r="I1061" s="344">
        <v>-81.711943333333338</v>
      </c>
      <c r="J1061" s="56" t="s">
        <v>7339</v>
      </c>
      <c r="K1061" s="56" t="s">
        <v>7340</v>
      </c>
      <c r="L1061" s="49" t="s">
        <v>5868</v>
      </c>
      <c r="M1061" s="117" t="s">
        <v>2834</v>
      </c>
      <c r="N1061" s="35" t="s">
        <v>387</v>
      </c>
      <c r="O1061" s="240" t="s">
        <v>5058</v>
      </c>
      <c r="P1061" s="216" t="s">
        <v>1969</v>
      </c>
      <c r="Q1061" s="443">
        <v>0</v>
      </c>
      <c r="R1061" s="47"/>
      <c r="S1061" s="36">
        <v>0</v>
      </c>
      <c r="T1061" s="35" t="s">
        <v>3310</v>
      </c>
      <c r="U1061" s="34"/>
      <c r="V1061" s="82">
        <v>0</v>
      </c>
      <c r="W1061" s="55" t="s">
        <v>2689</v>
      </c>
      <c r="X1061" s="55" t="s">
        <v>1898</v>
      </c>
      <c r="Y1061" s="157" t="s">
        <v>387</v>
      </c>
      <c r="Z1061" s="57" t="s">
        <v>3903</v>
      </c>
      <c r="AA1061" s="55" t="s">
        <v>3914</v>
      </c>
      <c r="AB1061" s="55">
        <v>102</v>
      </c>
      <c r="AC1061" s="55" t="s">
        <v>2018</v>
      </c>
      <c r="AD1061" s="89" t="s">
        <v>3197</v>
      </c>
      <c r="AE1061" s="243" t="s">
        <v>1746</v>
      </c>
      <c r="AF1061" s="157">
        <v>0</v>
      </c>
      <c r="AG1061" s="89" t="s">
        <v>7341</v>
      </c>
      <c r="AH1061" s="58" t="s">
        <v>3903</v>
      </c>
      <c r="AI1061" s="58" t="s">
        <v>3903</v>
      </c>
      <c r="AJ1061" s="59" t="s">
        <v>3903</v>
      </c>
      <c r="AK1061" s="56" t="s">
        <v>3903</v>
      </c>
      <c r="AL1061" s="56" t="s">
        <v>3903</v>
      </c>
      <c r="AM1061" s="60" t="s">
        <v>3903</v>
      </c>
      <c r="AN1061" s="60" t="s">
        <v>3903</v>
      </c>
      <c r="AO1061" s="60" t="s">
        <v>3903</v>
      </c>
    </row>
    <row r="1062" spans="1:41" s="290" customFormat="1" ht="51" x14ac:dyDescent="0.2">
      <c r="A1062" s="45" t="s">
        <v>44</v>
      </c>
      <c r="B1062" s="42" t="s">
        <v>107</v>
      </c>
      <c r="C1062" s="64"/>
      <c r="D1062" s="35" t="s">
        <v>424</v>
      </c>
      <c r="E1062" s="34">
        <v>45383</v>
      </c>
      <c r="F1062" s="347" t="s">
        <v>4789</v>
      </c>
      <c r="G1062" s="347" t="s">
        <v>4790</v>
      </c>
      <c r="H1062" s="344">
        <v>25.902396666666668</v>
      </c>
      <c r="I1062" s="344">
        <v>-81.711943333333338</v>
      </c>
      <c r="J1062" s="56" t="s">
        <v>7339</v>
      </c>
      <c r="K1062" s="56" t="s">
        <v>7340</v>
      </c>
      <c r="L1062" s="49" t="s">
        <v>5057</v>
      </c>
      <c r="M1062" s="117" t="s">
        <v>2834</v>
      </c>
      <c r="N1062" s="35" t="s">
        <v>364</v>
      </c>
      <c r="O1062" s="240" t="s">
        <v>5869</v>
      </c>
      <c r="P1062" s="216" t="s">
        <v>1969</v>
      </c>
      <c r="Q1062" s="443">
        <v>0</v>
      </c>
      <c r="R1062" s="47"/>
      <c r="S1062" s="36">
        <v>0</v>
      </c>
      <c r="T1062" s="35" t="s">
        <v>2011</v>
      </c>
      <c r="U1062" s="34"/>
      <c r="V1062" s="82">
        <v>0</v>
      </c>
      <c r="W1062" s="55" t="s">
        <v>2689</v>
      </c>
      <c r="X1062" s="55" t="s">
        <v>1898</v>
      </c>
      <c r="Y1062" s="157">
        <v>0</v>
      </c>
      <c r="Z1062" s="57" t="s">
        <v>3903</v>
      </c>
      <c r="AA1062" s="55" t="s">
        <v>3904</v>
      </c>
      <c r="AB1062" s="55">
        <v>102</v>
      </c>
      <c r="AC1062" s="55" t="s">
        <v>2018</v>
      </c>
      <c r="AD1062" s="89" t="s">
        <v>3197</v>
      </c>
      <c r="AE1062" s="243" t="s">
        <v>1746</v>
      </c>
      <c r="AF1062" s="157">
        <v>0</v>
      </c>
      <c r="AG1062" s="89" t="s">
        <v>7341</v>
      </c>
      <c r="AH1062" s="58" t="s">
        <v>3903</v>
      </c>
      <c r="AI1062" s="58" t="s">
        <v>3903</v>
      </c>
      <c r="AJ1062" s="59" t="s">
        <v>3903</v>
      </c>
      <c r="AK1062" s="56" t="s">
        <v>3903</v>
      </c>
      <c r="AL1062" s="56" t="s">
        <v>3903</v>
      </c>
      <c r="AM1062" s="60" t="s">
        <v>3903</v>
      </c>
      <c r="AN1062" s="60" t="s">
        <v>3903</v>
      </c>
      <c r="AO1062" s="60" t="s">
        <v>3903</v>
      </c>
    </row>
    <row r="1063" spans="1:41" s="290" customFormat="1" x14ac:dyDescent="0.2">
      <c r="A1063" s="45" t="s">
        <v>44</v>
      </c>
      <c r="B1063" s="42" t="s">
        <v>107</v>
      </c>
      <c r="C1063" s="64"/>
      <c r="D1063" s="35" t="s">
        <v>4516</v>
      </c>
      <c r="E1063" s="34">
        <v>45762</v>
      </c>
      <c r="F1063" s="347" t="s">
        <v>4789</v>
      </c>
      <c r="G1063" s="347" t="s">
        <v>4790</v>
      </c>
      <c r="H1063" s="344">
        <v>25.902396666666668</v>
      </c>
      <c r="I1063" s="344">
        <v>-81.711943333333338</v>
      </c>
      <c r="J1063" s="56" t="s">
        <v>7339</v>
      </c>
      <c r="K1063" s="56" t="s">
        <v>7340</v>
      </c>
      <c r="L1063" s="49" t="s">
        <v>6531</v>
      </c>
      <c r="M1063" s="117" t="s">
        <v>2834</v>
      </c>
      <c r="N1063" s="35" t="s">
        <v>364</v>
      </c>
      <c r="O1063" s="240" t="s">
        <v>6530</v>
      </c>
      <c r="P1063" s="216" t="s">
        <v>1969</v>
      </c>
      <c r="Q1063" s="443">
        <v>0</v>
      </c>
      <c r="R1063" s="47"/>
      <c r="S1063" s="36">
        <v>0</v>
      </c>
      <c r="T1063" s="35"/>
      <c r="U1063" s="34"/>
      <c r="V1063" s="82">
        <v>0</v>
      </c>
      <c r="W1063" s="55" t="s">
        <v>2689</v>
      </c>
      <c r="X1063" s="55" t="s">
        <v>1898</v>
      </c>
      <c r="Y1063" s="157">
        <v>0</v>
      </c>
      <c r="Z1063" s="57" t="s">
        <v>3903</v>
      </c>
      <c r="AA1063" s="55" t="s">
        <v>3904</v>
      </c>
      <c r="AB1063" s="55">
        <v>102</v>
      </c>
      <c r="AC1063" s="55" t="s">
        <v>2018</v>
      </c>
      <c r="AD1063" s="89" t="s">
        <v>3197</v>
      </c>
      <c r="AE1063" s="243" t="s">
        <v>1746</v>
      </c>
      <c r="AF1063" s="157">
        <v>0</v>
      </c>
      <c r="AG1063" s="89" t="s">
        <v>7341</v>
      </c>
      <c r="AH1063" s="58" t="s">
        <v>3903</v>
      </c>
      <c r="AI1063" s="58" t="s">
        <v>3903</v>
      </c>
      <c r="AJ1063" s="59" t="s">
        <v>3903</v>
      </c>
      <c r="AK1063" s="56" t="s">
        <v>3903</v>
      </c>
      <c r="AL1063" s="56" t="s">
        <v>3903</v>
      </c>
      <c r="AM1063" s="60" t="s">
        <v>3903</v>
      </c>
      <c r="AN1063" s="60" t="s">
        <v>3903</v>
      </c>
      <c r="AO1063" s="60" t="s">
        <v>3903</v>
      </c>
    </row>
    <row r="1064" spans="1:41" s="290" customFormat="1" x14ac:dyDescent="0.2">
      <c r="A1064" s="45" t="s">
        <v>44</v>
      </c>
      <c r="B1064" s="42" t="s">
        <v>107</v>
      </c>
      <c r="C1064" s="64" t="s">
        <v>473</v>
      </c>
      <c r="D1064" s="35" t="s">
        <v>8443</v>
      </c>
      <c r="E1064" s="34">
        <v>46113</v>
      </c>
      <c r="F1064" s="347" t="s">
        <v>4789</v>
      </c>
      <c r="G1064" s="347" t="s">
        <v>4790</v>
      </c>
      <c r="H1064" s="344">
        <v>25.902396666666668</v>
      </c>
      <c r="I1064" s="344">
        <v>-81.711943333333338</v>
      </c>
      <c r="J1064" s="56" t="s">
        <v>7339</v>
      </c>
      <c r="K1064" s="56" t="s">
        <v>7340</v>
      </c>
      <c r="L1064" s="49" t="s">
        <v>6531</v>
      </c>
      <c r="M1064" s="117" t="s">
        <v>2834</v>
      </c>
      <c r="N1064" s="35" t="s">
        <v>364</v>
      </c>
      <c r="O1064" s="240" t="s">
        <v>8459</v>
      </c>
      <c r="P1064" s="216" t="s">
        <v>1969</v>
      </c>
      <c r="Q1064" s="443">
        <v>0</v>
      </c>
      <c r="R1064" s="47"/>
      <c r="S1064" s="36">
        <v>0</v>
      </c>
      <c r="T1064" s="35"/>
      <c r="U1064" s="34"/>
      <c r="V1064" s="82">
        <v>0</v>
      </c>
      <c r="W1064" s="55" t="s">
        <v>2689</v>
      </c>
      <c r="X1064" s="55" t="s">
        <v>1898</v>
      </c>
      <c r="Y1064" s="157">
        <v>0</v>
      </c>
      <c r="Z1064" s="57" t="s">
        <v>3903</v>
      </c>
      <c r="AA1064" s="55" t="s">
        <v>3904</v>
      </c>
      <c r="AB1064" s="55">
        <v>102</v>
      </c>
      <c r="AC1064" s="55" t="s">
        <v>2018</v>
      </c>
      <c r="AD1064" s="89" t="s">
        <v>3197</v>
      </c>
      <c r="AE1064" s="243" t="s">
        <v>1746</v>
      </c>
      <c r="AF1064" s="157">
        <v>0</v>
      </c>
      <c r="AG1064" s="89" t="s">
        <v>7341</v>
      </c>
      <c r="AH1064" s="58" t="s">
        <v>3903</v>
      </c>
      <c r="AI1064" s="58" t="s">
        <v>3903</v>
      </c>
      <c r="AJ1064" s="59" t="s">
        <v>3903</v>
      </c>
      <c r="AK1064" s="56" t="s">
        <v>3903</v>
      </c>
      <c r="AL1064" s="56" t="s">
        <v>3903</v>
      </c>
      <c r="AM1064" s="60" t="s">
        <v>3903</v>
      </c>
      <c r="AN1064" s="60" t="s">
        <v>3903</v>
      </c>
      <c r="AO1064" s="60" t="s">
        <v>3903</v>
      </c>
    </row>
    <row r="1065" spans="1:41" s="290" customFormat="1" x14ac:dyDescent="0.2">
      <c r="A1065" s="45" t="s">
        <v>64</v>
      </c>
      <c r="B1065" s="42" t="s">
        <v>104</v>
      </c>
      <c r="C1065" s="46"/>
      <c r="D1065" s="35" t="s">
        <v>429</v>
      </c>
      <c r="E1065" s="34">
        <v>42159</v>
      </c>
      <c r="F1065" s="347" t="s">
        <v>466</v>
      </c>
      <c r="G1065" s="347" t="s">
        <v>237</v>
      </c>
      <c r="H1065" s="344">
        <v>25.899666666666668</v>
      </c>
      <c r="I1065" s="344">
        <v>-81.660916666666665</v>
      </c>
      <c r="J1065" s="56" t="s">
        <v>7975</v>
      </c>
      <c r="K1065" s="56" t="s">
        <v>7343</v>
      </c>
      <c r="L1065" s="49" t="s">
        <v>1766</v>
      </c>
      <c r="M1065" s="120"/>
      <c r="N1065" s="35" t="s">
        <v>427</v>
      </c>
      <c r="O1065" s="203" t="s">
        <v>1969</v>
      </c>
      <c r="P1065" s="216" t="s">
        <v>1969</v>
      </c>
      <c r="Q1065" s="443">
        <v>0</v>
      </c>
      <c r="R1065" s="47"/>
      <c r="S1065" s="36">
        <v>0</v>
      </c>
      <c r="T1065" s="35"/>
      <c r="U1065" s="34"/>
      <c r="V1065" s="82" t="s">
        <v>1969</v>
      </c>
      <c r="W1065" s="55" t="s">
        <v>2689</v>
      </c>
      <c r="X1065" s="55" t="s">
        <v>1898</v>
      </c>
      <c r="Y1065" s="157" t="s">
        <v>427</v>
      </c>
      <c r="Z1065" s="57">
        <v>285.82137466387331</v>
      </c>
      <c r="AA1065" s="55" t="s">
        <v>8887</v>
      </c>
      <c r="AB1065" s="55">
        <v>103</v>
      </c>
      <c r="AC1065" s="55" t="s">
        <v>2019</v>
      </c>
      <c r="AD1065" s="89" t="s">
        <v>2614</v>
      </c>
      <c r="AE1065" s="243">
        <v>16685</v>
      </c>
      <c r="AF1065" s="157">
        <v>0</v>
      </c>
      <c r="AG1065" s="89" t="s">
        <v>7345</v>
      </c>
      <c r="AH1065" s="58" t="s">
        <v>3601</v>
      </c>
      <c r="AI1065" s="58" t="s">
        <v>7346</v>
      </c>
      <c r="AJ1065" s="59" t="s">
        <v>316</v>
      </c>
      <c r="AK1065" s="56">
        <v>25.900000833333333</v>
      </c>
      <c r="AL1065" s="56">
        <v>-81.660128333333333</v>
      </c>
      <c r="AM1065" s="60">
        <v>-121.86389999938129</v>
      </c>
      <c r="AN1065" s="60">
        <v>-258.54022528745315</v>
      </c>
      <c r="AO1065" s="60">
        <v>285.82137466387331</v>
      </c>
    </row>
    <row r="1066" spans="1:41" s="290" customFormat="1" x14ac:dyDescent="0.2">
      <c r="A1066" s="45" t="s">
        <v>64</v>
      </c>
      <c r="B1066" s="42" t="s">
        <v>104</v>
      </c>
      <c r="C1066" s="46"/>
      <c r="D1066" s="35" t="s">
        <v>426</v>
      </c>
      <c r="E1066" s="34">
        <v>42480</v>
      </c>
      <c r="F1066" s="347" t="s">
        <v>399</v>
      </c>
      <c r="G1066" s="347" t="s">
        <v>400</v>
      </c>
      <c r="H1066" s="344">
        <v>25.899616666666667</v>
      </c>
      <c r="I1066" s="344">
        <v>-81.660883333333331</v>
      </c>
      <c r="J1066" s="56" t="s">
        <v>7324</v>
      </c>
      <c r="K1066" s="56" t="s">
        <v>8888</v>
      </c>
      <c r="L1066" s="49" t="s">
        <v>1846</v>
      </c>
      <c r="M1066" s="120"/>
      <c r="N1066" s="35" t="s">
        <v>364</v>
      </c>
      <c r="O1066" s="203" t="s">
        <v>1969</v>
      </c>
      <c r="P1066" s="216" t="s">
        <v>1969</v>
      </c>
      <c r="Q1066" s="443">
        <v>0</v>
      </c>
      <c r="R1066" s="47"/>
      <c r="S1066" s="36">
        <v>0</v>
      </c>
      <c r="T1066" s="35"/>
      <c r="U1066" s="34"/>
      <c r="V1066" s="82">
        <v>0</v>
      </c>
      <c r="W1066" s="55" t="s">
        <v>2689</v>
      </c>
      <c r="X1066" s="55" t="s">
        <v>1898</v>
      </c>
      <c r="Y1066" s="157">
        <v>0</v>
      </c>
      <c r="Z1066" s="57">
        <v>284.49479395542437</v>
      </c>
      <c r="AA1066" s="55" t="s">
        <v>7907</v>
      </c>
      <c r="AB1066" s="55">
        <v>103</v>
      </c>
      <c r="AC1066" s="55" t="s">
        <v>2019</v>
      </c>
      <c r="AD1066" s="89" t="s">
        <v>2614</v>
      </c>
      <c r="AE1066" s="243">
        <v>16685</v>
      </c>
      <c r="AF1066" s="157">
        <v>0</v>
      </c>
      <c r="AG1066" s="89" t="s">
        <v>7345</v>
      </c>
      <c r="AH1066" s="58" t="s">
        <v>3601</v>
      </c>
      <c r="AI1066" s="58" t="s">
        <v>7346</v>
      </c>
      <c r="AJ1066" s="59" t="s">
        <v>316</v>
      </c>
      <c r="AK1066" s="56">
        <v>25.900000833333333</v>
      </c>
      <c r="AL1066" s="56">
        <v>-81.660128333333333</v>
      </c>
      <c r="AM1066" s="60">
        <v>-140.09789999998659</v>
      </c>
      <c r="AN1066" s="60">
        <v>-247.60829187111875</v>
      </c>
      <c r="AO1066" s="60">
        <v>284.49479395542437</v>
      </c>
    </row>
    <row r="1067" spans="1:41" s="290" customFormat="1" x14ac:dyDescent="0.2">
      <c r="A1067" s="45" t="s">
        <v>64</v>
      </c>
      <c r="B1067" s="42" t="s">
        <v>104</v>
      </c>
      <c r="C1067" s="46"/>
      <c r="D1067" s="35" t="s">
        <v>426</v>
      </c>
      <c r="E1067" s="34">
        <v>43137</v>
      </c>
      <c r="F1067" s="347" t="s">
        <v>399</v>
      </c>
      <c r="G1067" s="347" t="s">
        <v>400</v>
      </c>
      <c r="H1067" s="344">
        <v>25.899616666666667</v>
      </c>
      <c r="I1067" s="344">
        <v>-81.660883333333331</v>
      </c>
      <c r="J1067" s="56" t="s">
        <v>7324</v>
      </c>
      <c r="K1067" s="56" t="s">
        <v>8888</v>
      </c>
      <c r="L1067" s="49" t="s">
        <v>2099</v>
      </c>
      <c r="M1067" s="120"/>
      <c r="N1067" s="35" t="s">
        <v>427</v>
      </c>
      <c r="O1067" s="203" t="s">
        <v>1969</v>
      </c>
      <c r="P1067" s="216">
        <v>0</v>
      </c>
      <c r="Q1067" s="443">
        <v>0</v>
      </c>
      <c r="R1067" s="47"/>
      <c r="S1067" s="36">
        <v>0</v>
      </c>
      <c r="T1067" s="35"/>
      <c r="U1067" s="34"/>
      <c r="V1067" s="82" t="s">
        <v>1969</v>
      </c>
      <c r="W1067" s="55" t="s">
        <v>2689</v>
      </c>
      <c r="X1067" s="55" t="s">
        <v>1898</v>
      </c>
      <c r="Y1067" s="157" t="s">
        <v>427</v>
      </c>
      <c r="Z1067" s="57">
        <v>284.49479395542437</v>
      </c>
      <c r="AA1067" s="55" t="s">
        <v>8889</v>
      </c>
      <c r="AB1067" s="55">
        <v>103</v>
      </c>
      <c r="AC1067" s="55" t="s">
        <v>2019</v>
      </c>
      <c r="AD1067" s="89" t="s">
        <v>2614</v>
      </c>
      <c r="AE1067" s="243">
        <v>16685</v>
      </c>
      <c r="AF1067" s="157">
        <v>0</v>
      </c>
      <c r="AG1067" s="89" t="s">
        <v>7345</v>
      </c>
      <c r="AH1067" s="58" t="s">
        <v>3601</v>
      </c>
      <c r="AI1067" s="58" t="s">
        <v>7346</v>
      </c>
      <c r="AJ1067" s="59" t="s">
        <v>316</v>
      </c>
      <c r="AK1067" s="56">
        <v>25.900000833333333</v>
      </c>
      <c r="AL1067" s="56">
        <v>-81.660128333333333</v>
      </c>
      <c r="AM1067" s="60">
        <v>-140.09789999998659</v>
      </c>
      <c r="AN1067" s="60">
        <v>-247.60829187111875</v>
      </c>
      <c r="AO1067" s="60">
        <v>284.49479395542437</v>
      </c>
    </row>
    <row r="1068" spans="1:41" s="290" customFormat="1" x14ac:dyDescent="0.2">
      <c r="A1068" s="63" t="s">
        <v>64</v>
      </c>
      <c r="B1068" s="42" t="s">
        <v>104</v>
      </c>
      <c r="C1068" s="64"/>
      <c r="D1068" s="66" t="s">
        <v>2384</v>
      </c>
      <c r="E1068" s="65">
        <v>43403</v>
      </c>
      <c r="F1068" s="353" t="s">
        <v>399</v>
      </c>
      <c r="G1068" s="353" t="s">
        <v>400</v>
      </c>
      <c r="H1068" s="344">
        <v>25.899616666666667</v>
      </c>
      <c r="I1068" s="344">
        <v>-81.660883333333331</v>
      </c>
      <c r="J1068" s="56" t="s">
        <v>7324</v>
      </c>
      <c r="K1068" s="56" t="s">
        <v>8888</v>
      </c>
      <c r="L1068" s="70" t="s">
        <v>3121</v>
      </c>
      <c r="M1068" s="120"/>
      <c r="N1068" s="66" t="s">
        <v>364</v>
      </c>
      <c r="O1068" s="211" t="s">
        <v>1969</v>
      </c>
      <c r="P1068" s="216">
        <v>0</v>
      </c>
      <c r="Q1068" s="443">
        <v>0</v>
      </c>
      <c r="R1068" s="67"/>
      <c r="S1068" s="68"/>
      <c r="T1068" s="66"/>
      <c r="U1068" s="34"/>
      <c r="V1068" s="82">
        <v>0</v>
      </c>
      <c r="W1068" s="55" t="s">
        <v>2689</v>
      </c>
      <c r="X1068" s="55" t="s">
        <v>1898</v>
      </c>
      <c r="Y1068" s="157">
        <v>0</v>
      </c>
      <c r="Z1068" s="57">
        <v>284.49479395542437</v>
      </c>
      <c r="AA1068" s="55" t="s">
        <v>7907</v>
      </c>
      <c r="AB1068" s="55">
        <v>103</v>
      </c>
      <c r="AC1068" s="55" t="s">
        <v>2019</v>
      </c>
      <c r="AD1068" s="89" t="s">
        <v>2614</v>
      </c>
      <c r="AE1068" s="243">
        <v>16685</v>
      </c>
      <c r="AF1068" s="157">
        <v>0</v>
      </c>
      <c r="AG1068" s="89" t="s">
        <v>7345</v>
      </c>
      <c r="AH1068" s="58" t="s">
        <v>3601</v>
      </c>
      <c r="AI1068" s="58" t="s">
        <v>7346</v>
      </c>
      <c r="AJ1068" s="59" t="s">
        <v>316</v>
      </c>
      <c r="AK1068" s="56">
        <v>25.900000833333333</v>
      </c>
      <c r="AL1068" s="56">
        <v>-81.660128333333333</v>
      </c>
      <c r="AM1068" s="60">
        <v>-140.09789999998659</v>
      </c>
      <c r="AN1068" s="60">
        <v>-247.60829187111875</v>
      </c>
      <c r="AO1068" s="60">
        <v>284.49479395542437</v>
      </c>
    </row>
    <row r="1069" spans="1:41" s="290" customFormat="1" x14ac:dyDescent="0.2">
      <c r="A1069" s="63" t="s">
        <v>64</v>
      </c>
      <c r="B1069" s="42" t="s">
        <v>104</v>
      </c>
      <c r="C1069" s="64"/>
      <c r="D1069" s="35" t="s">
        <v>426</v>
      </c>
      <c r="E1069" s="65">
        <v>43505</v>
      </c>
      <c r="F1069" s="347" t="s">
        <v>2762</v>
      </c>
      <c r="G1069" s="347" t="s">
        <v>2763</v>
      </c>
      <c r="H1069" s="344">
        <v>25.899699999999999</v>
      </c>
      <c r="I1069" s="344">
        <v>-81.660849999999996</v>
      </c>
      <c r="J1069" s="56" t="s">
        <v>8890</v>
      </c>
      <c r="K1069" s="56" t="s">
        <v>8891</v>
      </c>
      <c r="L1069" s="49" t="s">
        <v>2163</v>
      </c>
      <c r="M1069" s="120"/>
      <c r="N1069" s="66" t="s">
        <v>364</v>
      </c>
      <c r="O1069" s="211" t="s">
        <v>1969</v>
      </c>
      <c r="P1069" s="216">
        <v>0</v>
      </c>
      <c r="Q1069" s="443">
        <v>0</v>
      </c>
      <c r="R1069" s="67"/>
      <c r="S1069" s="68"/>
      <c r="T1069" s="66"/>
      <c r="U1069" s="34"/>
      <c r="V1069" s="82">
        <v>0</v>
      </c>
      <c r="W1069" s="55" t="s">
        <v>2689</v>
      </c>
      <c r="X1069" s="55" t="s">
        <v>1898</v>
      </c>
      <c r="Y1069" s="157">
        <v>0</v>
      </c>
      <c r="Z1069" s="57">
        <v>260.86686637801967</v>
      </c>
      <c r="AA1069" s="55" t="s">
        <v>8892</v>
      </c>
      <c r="AB1069" s="55">
        <v>103</v>
      </c>
      <c r="AC1069" s="55" t="s">
        <v>2019</v>
      </c>
      <c r="AD1069" s="89" t="s">
        <v>2614</v>
      </c>
      <c r="AE1069" s="243">
        <v>16685</v>
      </c>
      <c r="AF1069" s="157">
        <v>0</v>
      </c>
      <c r="AG1069" s="89" t="s">
        <v>7345</v>
      </c>
      <c r="AH1069" s="58" t="s">
        <v>3601</v>
      </c>
      <c r="AI1069" s="58" t="s">
        <v>7346</v>
      </c>
      <c r="AJ1069" s="59" t="s">
        <v>316</v>
      </c>
      <c r="AK1069" s="56">
        <v>25.900000833333333</v>
      </c>
      <c r="AL1069" s="56">
        <v>-81.660128333333333</v>
      </c>
      <c r="AM1069" s="60">
        <v>-109.70790000027336</v>
      </c>
      <c r="AN1069" s="60">
        <v>-236.67635845478438</v>
      </c>
      <c r="AO1069" s="60">
        <v>260.86686637801967</v>
      </c>
    </row>
    <row r="1070" spans="1:41" s="290" customFormat="1" x14ac:dyDescent="0.2">
      <c r="A1070" s="63" t="s">
        <v>64</v>
      </c>
      <c r="B1070" s="42" t="s">
        <v>104</v>
      </c>
      <c r="C1070" s="64"/>
      <c r="D1070" s="35" t="s">
        <v>429</v>
      </c>
      <c r="E1070" s="65">
        <v>43505</v>
      </c>
      <c r="F1070" s="347" t="s">
        <v>466</v>
      </c>
      <c r="G1070" s="347" t="s">
        <v>2724</v>
      </c>
      <c r="H1070" s="344">
        <v>25.899666666666668</v>
      </c>
      <c r="I1070" s="344">
        <v>-81.660899999999998</v>
      </c>
      <c r="J1070" s="56" t="s">
        <v>7975</v>
      </c>
      <c r="K1070" s="56" t="s">
        <v>8893</v>
      </c>
      <c r="L1070" s="49" t="s">
        <v>2163</v>
      </c>
      <c r="M1070" s="120"/>
      <c r="N1070" s="66" t="s">
        <v>364</v>
      </c>
      <c r="O1070" s="211" t="s">
        <v>1969</v>
      </c>
      <c r="P1070" s="216" t="s">
        <v>1969</v>
      </c>
      <c r="Q1070" s="443">
        <v>0</v>
      </c>
      <c r="R1070" s="67"/>
      <c r="S1070" s="68"/>
      <c r="T1070" s="66"/>
      <c r="U1070" s="34"/>
      <c r="V1070" s="82">
        <v>0</v>
      </c>
      <c r="W1070" s="55" t="s">
        <v>2689</v>
      </c>
      <c r="X1070" s="55" t="s">
        <v>1898</v>
      </c>
      <c r="Y1070" s="157">
        <v>0</v>
      </c>
      <c r="Z1070" s="57">
        <v>280.88679299410734</v>
      </c>
      <c r="AA1070" s="55" t="s">
        <v>8894</v>
      </c>
      <c r="AB1070" s="55">
        <v>103</v>
      </c>
      <c r="AC1070" s="55" t="s">
        <v>2019</v>
      </c>
      <c r="AD1070" s="89" t="s">
        <v>2614</v>
      </c>
      <c r="AE1070" s="243">
        <v>16685</v>
      </c>
      <c r="AF1070" s="157">
        <v>0</v>
      </c>
      <c r="AG1070" s="89" t="s">
        <v>7345</v>
      </c>
      <c r="AH1070" s="58" t="s">
        <v>3601</v>
      </c>
      <c r="AI1070" s="58" t="s">
        <v>7346</v>
      </c>
      <c r="AJ1070" s="59" t="s">
        <v>316</v>
      </c>
      <c r="AK1070" s="56">
        <v>25.900000833333333</v>
      </c>
      <c r="AL1070" s="56">
        <v>-81.660128333333333</v>
      </c>
      <c r="AM1070" s="60">
        <v>-121.86389999938129</v>
      </c>
      <c r="AN1070" s="60">
        <v>-253.07425857928595</v>
      </c>
      <c r="AO1070" s="60">
        <v>280.88679299410734</v>
      </c>
    </row>
    <row r="1071" spans="1:41" s="290" customFormat="1" ht="25.5" x14ac:dyDescent="0.2">
      <c r="A1071" s="63" t="s">
        <v>64</v>
      </c>
      <c r="B1071" s="42" t="s">
        <v>104</v>
      </c>
      <c r="C1071" s="46"/>
      <c r="D1071" s="35" t="s">
        <v>429</v>
      </c>
      <c r="E1071" s="65">
        <v>43536</v>
      </c>
      <c r="F1071" s="347" t="s">
        <v>466</v>
      </c>
      <c r="G1071" s="347" t="s">
        <v>2724</v>
      </c>
      <c r="H1071" s="344">
        <v>25.899666666666668</v>
      </c>
      <c r="I1071" s="344">
        <v>-81.660899999999998</v>
      </c>
      <c r="J1071" s="56" t="s">
        <v>7975</v>
      </c>
      <c r="K1071" s="56" t="s">
        <v>8893</v>
      </c>
      <c r="L1071" s="49" t="s">
        <v>8306</v>
      </c>
      <c r="M1071" s="117" t="s">
        <v>2833</v>
      </c>
      <c r="N1071" s="66" t="s">
        <v>364</v>
      </c>
      <c r="O1071" s="211" t="s">
        <v>1969</v>
      </c>
      <c r="P1071" s="216" t="s">
        <v>1969</v>
      </c>
      <c r="Q1071" s="443">
        <v>0</v>
      </c>
      <c r="R1071" s="67"/>
      <c r="S1071" s="68"/>
      <c r="T1071" s="66"/>
      <c r="U1071" s="34"/>
      <c r="V1071" s="82">
        <v>0</v>
      </c>
      <c r="W1071" s="55" t="s">
        <v>2689</v>
      </c>
      <c r="X1071" s="55" t="s">
        <v>1898</v>
      </c>
      <c r="Y1071" s="157">
        <v>0</v>
      </c>
      <c r="Z1071" s="57">
        <v>280.88679299410734</v>
      </c>
      <c r="AA1071" s="55" t="s">
        <v>8894</v>
      </c>
      <c r="AB1071" s="55">
        <v>103</v>
      </c>
      <c r="AC1071" s="55" t="s">
        <v>2019</v>
      </c>
      <c r="AD1071" s="89" t="s">
        <v>2614</v>
      </c>
      <c r="AE1071" s="243">
        <v>16685</v>
      </c>
      <c r="AF1071" s="157">
        <v>0</v>
      </c>
      <c r="AG1071" s="89" t="s">
        <v>7345</v>
      </c>
      <c r="AH1071" s="58" t="s">
        <v>3601</v>
      </c>
      <c r="AI1071" s="58" t="s">
        <v>7346</v>
      </c>
      <c r="AJ1071" s="59" t="s">
        <v>316</v>
      </c>
      <c r="AK1071" s="56">
        <v>25.900000833333333</v>
      </c>
      <c r="AL1071" s="56">
        <v>-81.660128333333333</v>
      </c>
      <c r="AM1071" s="60">
        <v>-121.86389999938129</v>
      </c>
      <c r="AN1071" s="60">
        <v>-253.07425857928595</v>
      </c>
      <c r="AO1071" s="60">
        <v>280.88679299410734</v>
      </c>
    </row>
    <row r="1072" spans="1:41" s="290" customFormat="1" ht="25.5" x14ac:dyDescent="0.2">
      <c r="A1072" s="63" t="s">
        <v>64</v>
      </c>
      <c r="B1072" s="42" t="s">
        <v>104</v>
      </c>
      <c r="C1072" s="46"/>
      <c r="D1072" s="35" t="s">
        <v>2844</v>
      </c>
      <c r="E1072" s="65">
        <v>43904</v>
      </c>
      <c r="F1072" s="347" t="s">
        <v>466</v>
      </c>
      <c r="G1072" s="347" t="s">
        <v>2724</v>
      </c>
      <c r="H1072" s="344">
        <v>25.899666666666668</v>
      </c>
      <c r="I1072" s="344">
        <v>-81.660899999999998</v>
      </c>
      <c r="J1072" s="56" t="s">
        <v>7975</v>
      </c>
      <c r="K1072" s="56" t="s">
        <v>8893</v>
      </c>
      <c r="L1072" s="49" t="s">
        <v>8306</v>
      </c>
      <c r="M1072" s="117" t="s">
        <v>2833</v>
      </c>
      <c r="N1072" s="66" t="s">
        <v>364</v>
      </c>
      <c r="O1072" s="211" t="s">
        <v>1969</v>
      </c>
      <c r="P1072" s="216" t="s">
        <v>1969</v>
      </c>
      <c r="Q1072" s="443">
        <v>0</v>
      </c>
      <c r="R1072" s="67"/>
      <c r="S1072" s="68"/>
      <c r="T1072" s="66"/>
      <c r="U1072" s="34"/>
      <c r="V1072" s="82">
        <v>0</v>
      </c>
      <c r="W1072" s="55" t="s">
        <v>2689</v>
      </c>
      <c r="X1072" s="55" t="s">
        <v>1898</v>
      </c>
      <c r="Y1072" s="157">
        <v>0</v>
      </c>
      <c r="Z1072" s="57">
        <v>280.88679299410734</v>
      </c>
      <c r="AA1072" s="55" t="s">
        <v>8894</v>
      </c>
      <c r="AB1072" s="55">
        <v>103</v>
      </c>
      <c r="AC1072" s="55" t="s">
        <v>2019</v>
      </c>
      <c r="AD1072" s="89" t="s">
        <v>2614</v>
      </c>
      <c r="AE1072" s="243">
        <v>16685</v>
      </c>
      <c r="AF1072" s="157">
        <v>0</v>
      </c>
      <c r="AG1072" s="89" t="s">
        <v>7345</v>
      </c>
      <c r="AH1072" s="58" t="s">
        <v>3601</v>
      </c>
      <c r="AI1072" s="58" t="s">
        <v>7346</v>
      </c>
      <c r="AJ1072" s="59" t="s">
        <v>316</v>
      </c>
      <c r="AK1072" s="56">
        <v>25.900000833333333</v>
      </c>
      <c r="AL1072" s="56">
        <v>-81.660128333333333</v>
      </c>
      <c r="AM1072" s="60">
        <v>-121.86389999938129</v>
      </c>
      <c r="AN1072" s="60">
        <v>-253.07425857928595</v>
      </c>
      <c r="AO1072" s="60">
        <v>280.88679299410734</v>
      </c>
    </row>
    <row r="1073" spans="1:41" s="290" customFormat="1" ht="66" customHeight="1" x14ac:dyDescent="0.2">
      <c r="A1073" s="63" t="s">
        <v>64</v>
      </c>
      <c r="B1073" s="42" t="s">
        <v>104</v>
      </c>
      <c r="C1073" s="46"/>
      <c r="D1073" s="35" t="s">
        <v>2857</v>
      </c>
      <c r="E1073" s="65">
        <v>44257</v>
      </c>
      <c r="F1073" s="347" t="s">
        <v>3463</v>
      </c>
      <c r="G1073" s="347" t="s">
        <v>237</v>
      </c>
      <c r="H1073" s="344">
        <v>25.899716666666666</v>
      </c>
      <c r="I1073" s="344">
        <v>-81.660916666666665</v>
      </c>
      <c r="J1073" s="56" t="s">
        <v>8895</v>
      </c>
      <c r="K1073" s="56" t="s">
        <v>7343</v>
      </c>
      <c r="L1073" s="49" t="s">
        <v>8307</v>
      </c>
      <c r="M1073" s="117" t="s">
        <v>2833</v>
      </c>
      <c r="N1073" s="35" t="s">
        <v>2022</v>
      </c>
      <c r="O1073" s="240" t="s">
        <v>3464</v>
      </c>
      <c r="P1073" s="216" t="s">
        <v>1969</v>
      </c>
      <c r="Q1073" s="443">
        <v>0</v>
      </c>
      <c r="R1073" s="67"/>
      <c r="S1073" s="68"/>
      <c r="T1073" s="35" t="s">
        <v>3310</v>
      </c>
      <c r="U1073" s="34"/>
      <c r="V1073" s="82" t="s">
        <v>1969</v>
      </c>
      <c r="W1073" s="55" t="s">
        <v>2689</v>
      </c>
      <c r="X1073" s="55" t="s">
        <v>1898</v>
      </c>
      <c r="Y1073" s="157" t="s">
        <v>2022</v>
      </c>
      <c r="Z1073" s="57">
        <v>278.53582223066365</v>
      </c>
      <c r="AA1073" s="55" t="s">
        <v>8896</v>
      </c>
      <c r="AB1073" s="55">
        <v>103</v>
      </c>
      <c r="AC1073" s="55" t="s">
        <v>2019</v>
      </c>
      <c r="AD1073" s="89" t="s">
        <v>2614</v>
      </c>
      <c r="AE1073" s="243">
        <v>16685</v>
      </c>
      <c r="AF1073" s="157">
        <v>0</v>
      </c>
      <c r="AG1073" s="89" t="s">
        <v>7345</v>
      </c>
      <c r="AH1073" s="58" t="s">
        <v>3601</v>
      </c>
      <c r="AI1073" s="58" t="s">
        <v>7346</v>
      </c>
      <c r="AJ1073" s="59" t="s">
        <v>316</v>
      </c>
      <c r="AK1073" s="56">
        <v>25.900000833333333</v>
      </c>
      <c r="AL1073" s="56">
        <v>-81.660128333333333</v>
      </c>
      <c r="AM1073" s="60">
        <v>-103.62990000007159</v>
      </c>
      <c r="AN1073" s="60">
        <v>-258.54022528745315</v>
      </c>
      <c r="AO1073" s="60">
        <v>278.53582223066365</v>
      </c>
    </row>
    <row r="1074" spans="1:41" s="290" customFormat="1" ht="82.5" customHeight="1" x14ac:dyDescent="0.2">
      <c r="A1074" s="63" t="s">
        <v>64</v>
      </c>
      <c r="B1074" s="42" t="s">
        <v>104</v>
      </c>
      <c r="C1074" s="46"/>
      <c r="D1074" s="35" t="s">
        <v>2857</v>
      </c>
      <c r="E1074" s="65">
        <v>44609</v>
      </c>
      <c r="F1074" s="347" t="s">
        <v>3463</v>
      </c>
      <c r="G1074" s="347" t="s">
        <v>237</v>
      </c>
      <c r="H1074" s="344">
        <v>25.899716666666666</v>
      </c>
      <c r="I1074" s="344">
        <v>-81.660916666666665</v>
      </c>
      <c r="J1074" s="56" t="s">
        <v>8895</v>
      </c>
      <c r="K1074" s="56" t="s">
        <v>7343</v>
      </c>
      <c r="L1074" s="49" t="s">
        <v>8307</v>
      </c>
      <c r="M1074" s="117" t="s">
        <v>2833</v>
      </c>
      <c r="N1074" s="35" t="s">
        <v>2022</v>
      </c>
      <c r="O1074" s="240" t="s">
        <v>4188</v>
      </c>
      <c r="P1074" s="216" t="s">
        <v>1969</v>
      </c>
      <c r="Q1074" s="443">
        <v>0</v>
      </c>
      <c r="R1074" s="67"/>
      <c r="S1074" s="68"/>
      <c r="T1074" s="35"/>
      <c r="U1074" s="34"/>
      <c r="V1074" s="82" t="s">
        <v>1969</v>
      </c>
      <c r="W1074" s="55" t="s">
        <v>2689</v>
      </c>
      <c r="X1074" s="55" t="s">
        <v>1898</v>
      </c>
      <c r="Y1074" s="157" t="s">
        <v>2022</v>
      </c>
      <c r="Z1074" s="57">
        <v>278.53582223066365</v>
      </c>
      <c r="AA1074" s="55" t="s">
        <v>8896</v>
      </c>
      <c r="AB1074" s="55">
        <v>103</v>
      </c>
      <c r="AC1074" s="55" t="s">
        <v>2019</v>
      </c>
      <c r="AD1074" s="89" t="s">
        <v>2614</v>
      </c>
      <c r="AE1074" s="243">
        <v>16685</v>
      </c>
      <c r="AF1074" s="157">
        <v>0</v>
      </c>
      <c r="AG1074" s="89" t="s">
        <v>7345</v>
      </c>
      <c r="AH1074" s="58" t="s">
        <v>3601</v>
      </c>
      <c r="AI1074" s="58" t="s">
        <v>7346</v>
      </c>
      <c r="AJ1074" s="59" t="s">
        <v>316</v>
      </c>
      <c r="AK1074" s="56">
        <v>25.900000833333333</v>
      </c>
      <c r="AL1074" s="56">
        <v>-81.660128333333333</v>
      </c>
      <c r="AM1074" s="60">
        <v>-103.62990000007159</v>
      </c>
      <c r="AN1074" s="60">
        <v>-258.54022528745315</v>
      </c>
      <c r="AO1074" s="60">
        <v>278.53582223066365</v>
      </c>
    </row>
    <row r="1075" spans="1:41" s="290" customFormat="1" ht="82.5" customHeight="1" x14ac:dyDescent="0.2">
      <c r="A1075" s="63" t="s">
        <v>64</v>
      </c>
      <c r="B1075" s="42" t="s">
        <v>104</v>
      </c>
      <c r="C1075" s="46"/>
      <c r="D1075" s="35" t="s">
        <v>5027</v>
      </c>
      <c r="E1075" s="65">
        <v>44978</v>
      </c>
      <c r="F1075" s="347" t="s">
        <v>5059</v>
      </c>
      <c r="G1075" s="347" t="s">
        <v>237</v>
      </c>
      <c r="H1075" s="344">
        <v>25.899733333333334</v>
      </c>
      <c r="I1075" s="344">
        <v>-81.660916666666665</v>
      </c>
      <c r="J1075" s="56" t="s">
        <v>7342</v>
      </c>
      <c r="K1075" s="56" t="s">
        <v>7343</v>
      </c>
      <c r="L1075" s="49" t="s">
        <v>5061</v>
      </c>
      <c r="M1075" s="117" t="s">
        <v>2833</v>
      </c>
      <c r="N1075" s="35" t="s">
        <v>2022</v>
      </c>
      <c r="O1075" s="240" t="s">
        <v>5060</v>
      </c>
      <c r="P1075" s="216" t="s">
        <v>1969</v>
      </c>
      <c r="Q1075" s="443">
        <v>0</v>
      </c>
      <c r="R1075" s="67"/>
      <c r="S1075" s="68"/>
      <c r="T1075" s="35"/>
      <c r="U1075" s="34"/>
      <c r="V1075" s="82" t="s">
        <v>1969</v>
      </c>
      <c r="W1075" s="55" t="s">
        <v>2689</v>
      </c>
      <c r="X1075" s="55" t="s">
        <v>1898</v>
      </c>
      <c r="Y1075" s="157" t="s">
        <v>2022</v>
      </c>
      <c r="Z1075" s="57">
        <v>276.33208515348275</v>
      </c>
      <c r="AA1075" s="55" t="s">
        <v>7344</v>
      </c>
      <c r="AB1075" s="55">
        <v>103</v>
      </c>
      <c r="AC1075" s="55" t="s">
        <v>2019</v>
      </c>
      <c r="AD1075" s="89" t="s">
        <v>2614</v>
      </c>
      <c r="AE1075" s="243">
        <v>16685</v>
      </c>
      <c r="AF1075" s="157">
        <v>0</v>
      </c>
      <c r="AG1075" s="89" t="s">
        <v>7345</v>
      </c>
      <c r="AH1075" s="58" t="s">
        <v>3601</v>
      </c>
      <c r="AI1075" s="58" t="s">
        <v>7346</v>
      </c>
      <c r="AJ1075" s="59" t="s">
        <v>316</v>
      </c>
      <c r="AK1075" s="56">
        <v>25.900000833333333</v>
      </c>
      <c r="AL1075" s="56">
        <v>-81.660128333333333</v>
      </c>
      <c r="AM1075" s="60">
        <v>-97.551899999869818</v>
      </c>
      <c r="AN1075" s="60">
        <v>-258.54022528745315</v>
      </c>
      <c r="AO1075" s="60">
        <v>276.33208515348275</v>
      </c>
    </row>
    <row r="1076" spans="1:41" s="290" customFormat="1" ht="63.75" x14ac:dyDescent="0.2">
      <c r="A1076" s="63" t="s">
        <v>64</v>
      </c>
      <c r="B1076" s="42" t="s">
        <v>104</v>
      </c>
      <c r="C1076" s="46"/>
      <c r="D1076" s="35" t="s">
        <v>424</v>
      </c>
      <c r="E1076" s="65">
        <v>45383</v>
      </c>
      <c r="F1076" s="347" t="s">
        <v>5059</v>
      </c>
      <c r="G1076" s="347" t="s">
        <v>237</v>
      </c>
      <c r="H1076" s="344">
        <v>25.899733333333334</v>
      </c>
      <c r="I1076" s="344">
        <v>-81.660916666666665</v>
      </c>
      <c r="J1076" s="56" t="s">
        <v>7342</v>
      </c>
      <c r="K1076" s="56" t="s">
        <v>7343</v>
      </c>
      <c r="L1076" s="49" t="s">
        <v>5870</v>
      </c>
      <c r="M1076" s="117" t="s">
        <v>2833</v>
      </c>
      <c r="N1076" s="35" t="s">
        <v>2022</v>
      </c>
      <c r="O1076" s="240" t="s">
        <v>5871</v>
      </c>
      <c r="P1076" s="216" t="s">
        <v>1969</v>
      </c>
      <c r="Q1076" s="443">
        <v>0</v>
      </c>
      <c r="R1076" s="67"/>
      <c r="S1076" s="68"/>
      <c r="T1076" s="35"/>
      <c r="U1076" s="34"/>
      <c r="V1076" s="82" t="s">
        <v>1969</v>
      </c>
      <c r="W1076" s="55" t="s">
        <v>2689</v>
      </c>
      <c r="X1076" s="55" t="s">
        <v>1898</v>
      </c>
      <c r="Y1076" s="157" t="s">
        <v>2022</v>
      </c>
      <c r="Z1076" s="57">
        <v>276.33208515348275</v>
      </c>
      <c r="AA1076" s="55" t="s">
        <v>7344</v>
      </c>
      <c r="AB1076" s="55">
        <v>103</v>
      </c>
      <c r="AC1076" s="55" t="s">
        <v>2019</v>
      </c>
      <c r="AD1076" s="89" t="s">
        <v>2614</v>
      </c>
      <c r="AE1076" s="243">
        <v>16685</v>
      </c>
      <c r="AF1076" s="157">
        <v>0</v>
      </c>
      <c r="AG1076" s="89" t="s">
        <v>7345</v>
      </c>
      <c r="AH1076" s="58" t="s">
        <v>3601</v>
      </c>
      <c r="AI1076" s="58" t="s">
        <v>7346</v>
      </c>
      <c r="AJ1076" s="59" t="s">
        <v>316</v>
      </c>
      <c r="AK1076" s="56">
        <v>25.900000833333333</v>
      </c>
      <c r="AL1076" s="56">
        <v>-81.660128333333333</v>
      </c>
      <c r="AM1076" s="60">
        <v>-97.551899999869818</v>
      </c>
      <c r="AN1076" s="60">
        <v>-258.54022528745315</v>
      </c>
      <c r="AO1076" s="60">
        <v>276.33208515348275</v>
      </c>
    </row>
    <row r="1077" spans="1:41" s="290" customFormat="1" ht="63.75" x14ac:dyDescent="0.2">
      <c r="A1077" s="63" t="s">
        <v>64</v>
      </c>
      <c r="B1077" s="42" t="s">
        <v>104</v>
      </c>
      <c r="C1077" s="46"/>
      <c r="D1077" s="35" t="s">
        <v>424</v>
      </c>
      <c r="E1077" s="65">
        <v>45695</v>
      </c>
      <c r="F1077" s="347" t="s">
        <v>5059</v>
      </c>
      <c r="G1077" s="347" t="s">
        <v>237</v>
      </c>
      <c r="H1077" s="344">
        <v>25.899733333333334</v>
      </c>
      <c r="I1077" s="344">
        <v>-81.660916666666665</v>
      </c>
      <c r="J1077" s="56" t="s">
        <v>7342</v>
      </c>
      <c r="K1077" s="56" t="s">
        <v>7343</v>
      </c>
      <c r="L1077" s="49" t="s">
        <v>6018</v>
      </c>
      <c r="M1077" s="117" t="s">
        <v>2833</v>
      </c>
      <c r="N1077" s="35" t="s">
        <v>2022</v>
      </c>
      <c r="O1077" s="240" t="s">
        <v>6019</v>
      </c>
      <c r="P1077" s="216" t="s">
        <v>1969</v>
      </c>
      <c r="Q1077" s="445">
        <v>0</v>
      </c>
      <c r="R1077" s="67"/>
      <c r="S1077" s="68"/>
      <c r="T1077" s="35"/>
      <c r="U1077" s="34">
        <v>44257</v>
      </c>
      <c r="V1077" s="82" t="s">
        <v>1969</v>
      </c>
      <c r="W1077" s="55" t="s">
        <v>2689</v>
      </c>
      <c r="X1077" s="55" t="s">
        <v>1898</v>
      </c>
      <c r="Y1077" s="157" t="s">
        <v>2022</v>
      </c>
      <c r="Z1077" s="57">
        <v>276.33208515348275</v>
      </c>
      <c r="AA1077" s="55" t="s">
        <v>7344</v>
      </c>
      <c r="AB1077" s="55">
        <v>103</v>
      </c>
      <c r="AC1077" s="55" t="s">
        <v>2019</v>
      </c>
      <c r="AD1077" s="89" t="s">
        <v>2614</v>
      </c>
      <c r="AE1077" s="243">
        <v>16685</v>
      </c>
      <c r="AF1077" s="157">
        <v>0</v>
      </c>
      <c r="AG1077" s="89" t="s">
        <v>7345</v>
      </c>
      <c r="AH1077" s="58" t="s">
        <v>3601</v>
      </c>
      <c r="AI1077" s="58" t="s">
        <v>7346</v>
      </c>
      <c r="AJ1077" s="59" t="s">
        <v>316</v>
      </c>
      <c r="AK1077" s="56">
        <v>25.900000833333333</v>
      </c>
      <c r="AL1077" s="56">
        <v>-81.660128333333333</v>
      </c>
      <c r="AM1077" s="60">
        <v>-97.551899999869818</v>
      </c>
      <c r="AN1077" s="60">
        <v>-258.54022528745315</v>
      </c>
      <c r="AO1077" s="60">
        <v>276.33208515348275</v>
      </c>
    </row>
    <row r="1078" spans="1:41" s="290" customFormat="1" ht="63.75" x14ac:dyDescent="0.2">
      <c r="A1078" s="63" t="s">
        <v>64</v>
      </c>
      <c r="B1078" s="42" t="s">
        <v>104</v>
      </c>
      <c r="C1078" s="46" t="s">
        <v>473</v>
      </c>
      <c r="D1078" s="35" t="s">
        <v>8443</v>
      </c>
      <c r="E1078" s="65">
        <v>46113</v>
      </c>
      <c r="F1078" s="347" t="s">
        <v>5059</v>
      </c>
      <c r="G1078" s="347" t="s">
        <v>237</v>
      </c>
      <c r="H1078" s="344">
        <v>25.899733333333334</v>
      </c>
      <c r="I1078" s="344">
        <v>-81.660916666666665</v>
      </c>
      <c r="J1078" s="56" t="s">
        <v>7342</v>
      </c>
      <c r="K1078" s="56" t="s">
        <v>7343</v>
      </c>
      <c r="L1078" s="49" t="s">
        <v>8461</v>
      </c>
      <c r="M1078" s="117" t="s">
        <v>2833</v>
      </c>
      <c r="N1078" s="35" t="s">
        <v>2022</v>
      </c>
      <c r="O1078" s="240" t="s">
        <v>8460</v>
      </c>
      <c r="P1078" s="216" t="s">
        <v>6005</v>
      </c>
      <c r="Q1078" s="445">
        <v>0</v>
      </c>
      <c r="R1078" s="67"/>
      <c r="S1078" s="68"/>
      <c r="T1078" s="35" t="s">
        <v>3310</v>
      </c>
      <c r="U1078" s="34">
        <v>44257</v>
      </c>
      <c r="V1078" s="82" t="s">
        <v>1969</v>
      </c>
      <c r="W1078" s="55" t="s">
        <v>2689</v>
      </c>
      <c r="X1078" s="55" t="s">
        <v>1898</v>
      </c>
      <c r="Y1078" s="157" t="s">
        <v>2022</v>
      </c>
      <c r="Z1078" s="57">
        <v>276.33208515348275</v>
      </c>
      <c r="AA1078" s="55" t="s">
        <v>7344</v>
      </c>
      <c r="AB1078" s="55">
        <v>103</v>
      </c>
      <c r="AC1078" s="55" t="s">
        <v>2019</v>
      </c>
      <c r="AD1078" s="89" t="s">
        <v>2614</v>
      </c>
      <c r="AE1078" s="243">
        <v>16685</v>
      </c>
      <c r="AF1078" s="157">
        <v>0</v>
      </c>
      <c r="AG1078" s="89" t="s">
        <v>7345</v>
      </c>
      <c r="AH1078" s="58" t="s">
        <v>3601</v>
      </c>
      <c r="AI1078" s="58" t="s">
        <v>7346</v>
      </c>
      <c r="AJ1078" s="59" t="s">
        <v>316</v>
      </c>
      <c r="AK1078" s="56">
        <v>25.900000833333333</v>
      </c>
      <c r="AL1078" s="56">
        <v>-81.660128333333333</v>
      </c>
      <c r="AM1078" s="60">
        <v>-97.551899999869818</v>
      </c>
      <c r="AN1078" s="60">
        <v>-258.54022528745315</v>
      </c>
      <c r="AO1078" s="60">
        <v>276.33208515348275</v>
      </c>
    </row>
    <row r="1079" spans="1:41" s="290" customFormat="1" x14ac:dyDescent="0.2">
      <c r="A1079" s="45" t="s">
        <v>63</v>
      </c>
      <c r="B1079" s="42" t="s">
        <v>100</v>
      </c>
      <c r="C1079" s="46"/>
      <c r="D1079" s="35" t="s">
        <v>1119</v>
      </c>
      <c r="E1079" s="34">
        <v>38869</v>
      </c>
      <c r="F1079" s="347" t="s">
        <v>238</v>
      </c>
      <c r="G1079" s="347" t="s">
        <v>239</v>
      </c>
      <c r="H1079" s="344">
        <v>25.899533333333334</v>
      </c>
      <c r="I1079" s="344">
        <v>-81.676050000000004</v>
      </c>
      <c r="J1079" s="56" t="s">
        <v>8864</v>
      </c>
      <c r="K1079" s="56" t="s">
        <v>8897</v>
      </c>
      <c r="L1079" s="49" t="s">
        <v>1746</v>
      </c>
      <c r="M1079" s="117"/>
      <c r="N1079" s="35" t="s">
        <v>364</v>
      </c>
      <c r="O1079" s="203" t="s">
        <v>1969</v>
      </c>
      <c r="P1079" s="216" t="s">
        <v>1969</v>
      </c>
      <c r="Q1079" s="443">
        <v>0</v>
      </c>
      <c r="R1079" s="47"/>
      <c r="S1079" s="36">
        <v>0</v>
      </c>
      <c r="T1079" s="35"/>
      <c r="U1079" s="34"/>
      <c r="V1079" s="82">
        <v>0</v>
      </c>
      <c r="W1079" s="55" t="s">
        <v>2689</v>
      </c>
      <c r="X1079" s="55" t="s">
        <v>1898</v>
      </c>
      <c r="Y1079" s="157">
        <v>0</v>
      </c>
      <c r="Z1079" s="57" t="s">
        <v>1746</v>
      </c>
      <c r="AA1079" s="55" t="s">
        <v>6987</v>
      </c>
      <c r="AB1079" s="55">
        <v>104</v>
      </c>
      <c r="AC1079" s="55" t="s">
        <v>2019</v>
      </c>
      <c r="AD1079" s="89" t="s">
        <v>2614</v>
      </c>
      <c r="AE1079" s="243">
        <v>16690</v>
      </c>
      <c r="AF1079" s="157">
        <v>0</v>
      </c>
      <c r="AG1079" s="89" t="s">
        <v>7349</v>
      </c>
      <c r="AH1079" s="58" t="s">
        <v>463</v>
      </c>
      <c r="AI1079" s="58" t="s">
        <v>2633</v>
      </c>
      <c r="AJ1079" s="59" t="s">
        <v>317</v>
      </c>
      <c r="AK1079" s="56">
        <v>25.899516666666667</v>
      </c>
      <c r="AL1079" s="56">
        <v>-81.675989166666668</v>
      </c>
      <c r="AM1079" s="60">
        <v>6.0780000002017687</v>
      </c>
      <c r="AN1079" s="60">
        <v>-19.950778485043283</v>
      </c>
      <c r="AO1079" s="60">
        <v>20.856069767856997</v>
      </c>
    </row>
    <row r="1080" spans="1:41" s="290" customFormat="1" x14ac:dyDescent="0.2">
      <c r="A1080" s="45" t="s">
        <v>63</v>
      </c>
      <c r="B1080" s="42" t="s">
        <v>100</v>
      </c>
      <c r="C1080" s="46"/>
      <c r="D1080" s="35" t="s">
        <v>429</v>
      </c>
      <c r="E1080" s="34">
        <v>42159</v>
      </c>
      <c r="F1080" s="347" t="s">
        <v>225</v>
      </c>
      <c r="G1080" s="347" t="s">
        <v>465</v>
      </c>
      <c r="H1080" s="344">
        <v>25.899550000000001</v>
      </c>
      <c r="I1080" s="344">
        <v>-81.676000000000002</v>
      </c>
      <c r="J1080" s="56" t="s">
        <v>7353</v>
      </c>
      <c r="K1080" s="56" t="s">
        <v>8898</v>
      </c>
      <c r="L1080" s="49" t="s">
        <v>1746</v>
      </c>
      <c r="M1080" s="117"/>
      <c r="N1080" s="35" t="s">
        <v>364</v>
      </c>
      <c r="O1080" s="203" t="s">
        <v>1969</v>
      </c>
      <c r="P1080" s="216" t="s">
        <v>1969</v>
      </c>
      <c r="Q1080" s="443">
        <v>0</v>
      </c>
      <c r="R1080" s="47"/>
      <c r="S1080" s="36">
        <v>0</v>
      </c>
      <c r="T1080" s="35"/>
      <c r="U1080" s="34"/>
      <c r="V1080" s="82">
        <v>0</v>
      </c>
      <c r="W1080" s="55" t="s">
        <v>2689</v>
      </c>
      <c r="X1080" s="55" t="s">
        <v>1898</v>
      </c>
      <c r="Y1080" s="157">
        <v>0</v>
      </c>
      <c r="Z1080" s="57" t="s">
        <v>1746</v>
      </c>
      <c r="AA1080" s="55" t="s">
        <v>6987</v>
      </c>
      <c r="AB1080" s="55">
        <v>104</v>
      </c>
      <c r="AC1080" s="55" t="s">
        <v>2019</v>
      </c>
      <c r="AD1080" s="89" t="s">
        <v>2614</v>
      </c>
      <c r="AE1080" s="243">
        <v>16690</v>
      </c>
      <c r="AF1080" s="157">
        <v>0</v>
      </c>
      <c r="AG1080" s="89" t="s">
        <v>7349</v>
      </c>
      <c r="AH1080" s="58" t="s">
        <v>463</v>
      </c>
      <c r="AI1080" s="58" t="s">
        <v>2633</v>
      </c>
      <c r="AJ1080" s="59" t="s">
        <v>317</v>
      </c>
      <c r="AK1080" s="56">
        <v>25.899516666666667</v>
      </c>
      <c r="AL1080" s="56">
        <v>-81.675989166666668</v>
      </c>
      <c r="AM1080" s="60">
        <v>12.156000000403537</v>
      </c>
      <c r="AN1080" s="60">
        <v>-3.5528783605417034</v>
      </c>
      <c r="AO1080" s="60">
        <v>12.664567922144691</v>
      </c>
    </row>
    <row r="1081" spans="1:41" s="290" customFormat="1" x14ac:dyDescent="0.2">
      <c r="A1081" s="45" t="s">
        <v>63</v>
      </c>
      <c r="B1081" s="42" t="s">
        <v>100</v>
      </c>
      <c r="C1081" s="46"/>
      <c r="D1081" s="35" t="s">
        <v>426</v>
      </c>
      <c r="E1081" s="34">
        <v>43137</v>
      </c>
      <c r="F1081" s="347" t="s">
        <v>225</v>
      </c>
      <c r="G1081" s="347" t="s">
        <v>465</v>
      </c>
      <c r="H1081" s="344">
        <v>25.899550000000001</v>
      </c>
      <c r="I1081" s="344">
        <v>-81.676000000000002</v>
      </c>
      <c r="J1081" s="56" t="s">
        <v>7353</v>
      </c>
      <c r="K1081" s="56" t="s">
        <v>8898</v>
      </c>
      <c r="L1081" s="49" t="s">
        <v>2068</v>
      </c>
      <c r="M1081" s="120"/>
      <c r="N1081" s="35" t="s">
        <v>364</v>
      </c>
      <c r="O1081" s="203" t="s">
        <v>1969</v>
      </c>
      <c r="P1081" s="216">
        <v>0</v>
      </c>
      <c r="Q1081" s="443">
        <v>0</v>
      </c>
      <c r="R1081" s="47"/>
      <c r="S1081" s="36">
        <v>0</v>
      </c>
      <c r="T1081" s="35"/>
      <c r="U1081" s="34"/>
      <c r="V1081" s="82">
        <v>0</v>
      </c>
      <c r="W1081" s="55" t="s">
        <v>2689</v>
      </c>
      <c r="X1081" s="55" t="s">
        <v>1898</v>
      </c>
      <c r="Y1081" s="157">
        <v>0</v>
      </c>
      <c r="Z1081" s="57" t="s">
        <v>1746</v>
      </c>
      <c r="AA1081" s="55" t="s">
        <v>6987</v>
      </c>
      <c r="AB1081" s="55">
        <v>104</v>
      </c>
      <c r="AC1081" s="55" t="s">
        <v>2019</v>
      </c>
      <c r="AD1081" s="89" t="s">
        <v>2614</v>
      </c>
      <c r="AE1081" s="243">
        <v>16690</v>
      </c>
      <c r="AF1081" s="157">
        <v>0</v>
      </c>
      <c r="AG1081" s="89" t="s">
        <v>7349</v>
      </c>
      <c r="AH1081" s="58" t="s">
        <v>463</v>
      </c>
      <c r="AI1081" s="58" t="s">
        <v>2633</v>
      </c>
      <c r="AJ1081" s="59" t="s">
        <v>317</v>
      </c>
      <c r="AK1081" s="56">
        <v>25.899516666666667</v>
      </c>
      <c r="AL1081" s="56">
        <v>-81.675989166666668</v>
      </c>
      <c r="AM1081" s="60">
        <v>12.156000000403537</v>
      </c>
      <c r="AN1081" s="60">
        <v>-3.5528783605417034</v>
      </c>
      <c r="AO1081" s="60">
        <v>12.664567922144691</v>
      </c>
    </row>
    <row r="1082" spans="1:41" s="290" customFormat="1" x14ac:dyDescent="0.2">
      <c r="A1082" s="45" t="s">
        <v>63</v>
      </c>
      <c r="B1082" s="42" t="s">
        <v>100</v>
      </c>
      <c r="C1082" s="46"/>
      <c r="D1082" s="35" t="s">
        <v>426</v>
      </c>
      <c r="E1082" s="34">
        <v>43505</v>
      </c>
      <c r="F1082" s="347" t="s">
        <v>2755</v>
      </c>
      <c r="G1082" s="347" t="s">
        <v>2761</v>
      </c>
      <c r="H1082" s="344">
        <v>25.899616666666667</v>
      </c>
      <c r="I1082" s="344">
        <v>-81.676150000000007</v>
      </c>
      <c r="J1082" s="56" t="s">
        <v>7324</v>
      </c>
      <c r="K1082" s="56" t="s">
        <v>8899</v>
      </c>
      <c r="L1082" s="49" t="s">
        <v>2068</v>
      </c>
      <c r="M1082" s="120"/>
      <c r="N1082" s="35" t="s">
        <v>364</v>
      </c>
      <c r="O1082" s="203" t="s">
        <v>1969</v>
      </c>
      <c r="P1082" s="216" t="s">
        <v>1969</v>
      </c>
      <c r="Q1082" s="443">
        <v>0</v>
      </c>
      <c r="R1082" s="47"/>
      <c r="S1082" s="36">
        <v>0</v>
      </c>
      <c r="T1082" s="35"/>
      <c r="U1082" s="34"/>
      <c r="V1082" s="82">
        <v>0</v>
      </c>
      <c r="W1082" s="55" t="s">
        <v>2689</v>
      </c>
      <c r="X1082" s="55" t="s">
        <v>1898</v>
      </c>
      <c r="Y1082" s="157">
        <v>0</v>
      </c>
      <c r="Z1082" s="57" t="s">
        <v>1746</v>
      </c>
      <c r="AA1082" s="55" t="s">
        <v>6987</v>
      </c>
      <c r="AB1082" s="55">
        <v>104</v>
      </c>
      <c r="AC1082" s="55" t="s">
        <v>2019</v>
      </c>
      <c r="AD1082" s="89" t="s">
        <v>2614</v>
      </c>
      <c r="AE1082" s="243">
        <v>16690</v>
      </c>
      <c r="AF1082" s="157">
        <v>0</v>
      </c>
      <c r="AG1082" s="89" t="s">
        <v>7349</v>
      </c>
      <c r="AH1082" s="58" t="s">
        <v>463</v>
      </c>
      <c r="AI1082" s="58" t="s">
        <v>2633</v>
      </c>
      <c r="AJ1082" s="59" t="s">
        <v>317</v>
      </c>
      <c r="AK1082" s="56">
        <v>25.899516666666667</v>
      </c>
      <c r="AL1082" s="56">
        <v>-81.675989166666668</v>
      </c>
      <c r="AM1082" s="60">
        <v>36.467999999915008</v>
      </c>
      <c r="AN1082" s="60">
        <v>-52.746578734046437</v>
      </c>
      <c r="AO1082" s="60">
        <v>64.125787263321456</v>
      </c>
    </row>
    <row r="1083" spans="1:41" s="290" customFormat="1" x14ac:dyDescent="0.2">
      <c r="A1083" s="45" t="s">
        <v>63</v>
      </c>
      <c r="B1083" s="42" t="s">
        <v>100</v>
      </c>
      <c r="C1083" s="46"/>
      <c r="D1083" s="35" t="s">
        <v>429</v>
      </c>
      <c r="E1083" s="34">
        <v>43536</v>
      </c>
      <c r="F1083" s="347" t="s">
        <v>225</v>
      </c>
      <c r="G1083" s="347" t="s">
        <v>465</v>
      </c>
      <c r="H1083" s="344">
        <v>25.899550000000001</v>
      </c>
      <c r="I1083" s="344">
        <v>-81.676000000000002</v>
      </c>
      <c r="J1083" s="56" t="s">
        <v>7353</v>
      </c>
      <c r="K1083" s="56" t="s">
        <v>8898</v>
      </c>
      <c r="L1083" s="49" t="s">
        <v>2068</v>
      </c>
      <c r="M1083" s="117"/>
      <c r="N1083" s="35" t="s">
        <v>364</v>
      </c>
      <c r="O1083" s="203" t="s">
        <v>1969</v>
      </c>
      <c r="P1083" s="216" t="s">
        <v>1969</v>
      </c>
      <c r="Q1083" s="443">
        <v>0</v>
      </c>
      <c r="R1083" s="47"/>
      <c r="S1083" s="36">
        <v>0</v>
      </c>
      <c r="T1083" s="35"/>
      <c r="U1083" s="34"/>
      <c r="V1083" s="82">
        <v>0</v>
      </c>
      <c r="W1083" s="55" t="s">
        <v>2689</v>
      </c>
      <c r="X1083" s="55" t="s">
        <v>1898</v>
      </c>
      <c r="Y1083" s="157">
        <v>0</v>
      </c>
      <c r="Z1083" s="57" t="s">
        <v>1746</v>
      </c>
      <c r="AA1083" s="55" t="s">
        <v>6987</v>
      </c>
      <c r="AB1083" s="55">
        <v>104</v>
      </c>
      <c r="AC1083" s="55" t="s">
        <v>2019</v>
      </c>
      <c r="AD1083" s="89" t="s">
        <v>2614</v>
      </c>
      <c r="AE1083" s="243">
        <v>16690</v>
      </c>
      <c r="AF1083" s="157">
        <v>0</v>
      </c>
      <c r="AG1083" s="89" t="s">
        <v>7349</v>
      </c>
      <c r="AH1083" s="58" t="s">
        <v>463</v>
      </c>
      <c r="AI1083" s="58" t="s">
        <v>2633</v>
      </c>
      <c r="AJ1083" s="59" t="s">
        <v>317</v>
      </c>
      <c r="AK1083" s="56">
        <v>25.899516666666667</v>
      </c>
      <c r="AL1083" s="56">
        <v>-81.675989166666668</v>
      </c>
      <c r="AM1083" s="60">
        <v>12.156000000403537</v>
      </c>
      <c r="AN1083" s="60">
        <v>-3.5528783605417034</v>
      </c>
      <c r="AO1083" s="60">
        <v>12.664567922144691</v>
      </c>
    </row>
    <row r="1084" spans="1:41" s="290" customFormat="1" x14ac:dyDescent="0.2">
      <c r="A1084" s="45" t="s">
        <v>63</v>
      </c>
      <c r="B1084" s="42" t="s">
        <v>100</v>
      </c>
      <c r="C1084" s="46"/>
      <c r="D1084" s="35" t="s">
        <v>2844</v>
      </c>
      <c r="E1084" s="34">
        <v>43904</v>
      </c>
      <c r="F1084" s="347" t="s">
        <v>463</v>
      </c>
      <c r="G1084" s="347" t="s">
        <v>2633</v>
      </c>
      <c r="H1084" s="344">
        <v>25.899516666666667</v>
      </c>
      <c r="I1084" s="344">
        <v>-81.675983333333335</v>
      </c>
      <c r="J1084" s="56" t="s">
        <v>8900</v>
      </c>
      <c r="K1084" s="56" t="s">
        <v>8901</v>
      </c>
      <c r="L1084" s="49" t="s">
        <v>3069</v>
      </c>
      <c r="M1084" s="117" t="s">
        <v>2833</v>
      </c>
      <c r="N1084" s="35" t="s">
        <v>364</v>
      </c>
      <c r="O1084" s="203" t="s">
        <v>1969</v>
      </c>
      <c r="P1084" s="216" t="s">
        <v>1969</v>
      </c>
      <c r="Q1084" s="443">
        <v>0</v>
      </c>
      <c r="R1084" s="47"/>
      <c r="S1084" s="36">
        <v>0</v>
      </c>
      <c r="T1084" s="35"/>
      <c r="U1084" s="34"/>
      <c r="V1084" s="82">
        <v>0</v>
      </c>
      <c r="W1084" s="55" t="s">
        <v>2689</v>
      </c>
      <c r="X1084" s="55" t="s">
        <v>1898</v>
      </c>
      <c r="Y1084" s="157">
        <v>0</v>
      </c>
      <c r="Z1084" s="57" t="s">
        <v>1746</v>
      </c>
      <c r="AA1084" s="55" t="s">
        <v>6987</v>
      </c>
      <c r="AB1084" s="55">
        <v>104</v>
      </c>
      <c r="AC1084" s="55" t="s">
        <v>2019</v>
      </c>
      <c r="AD1084" s="89" t="s">
        <v>2614</v>
      </c>
      <c r="AE1084" s="243">
        <v>16690</v>
      </c>
      <c r="AF1084" s="157">
        <v>0</v>
      </c>
      <c r="AG1084" s="89" t="s">
        <v>7349</v>
      </c>
      <c r="AH1084" s="58" t="s">
        <v>463</v>
      </c>
      <c r="AI1084" s="58" t="s">
        <v>2633</v>
      </c>
      <c r="AJ1084" s="59" t="s">
        <v>317</v>
      </c>
      <c r="AK1084" s="56">
        <v>25.899516666666667</v>
      </c>
      <c r="AL1084" s="56">
        <v>-81.675989166666668</v>
      </c>
      <c r="AM1084" s="60">
        <v>0</v>
      </c>
      <c r="AN1084" s="60">
        <v>1.9130883476254892</v>
      </c>
      <c r="AO1084" s="60">
        <v>1.9130883476254892</v>
      </c>
    </row>
    <row r="1085" spans="1:41" s="290" customFormat="1" x14ac:dyDescent="0.2">
      <c r="A1085" s="45" t="s">
        <v>63</v>
      </c>
      <c r="B1085" s="42" t="s">
        <v>100</v>
      </c>
      <c r="C1085" s="46"/>
      <c r="D1085" s="35" t="s">
        <v>2857</v>
      </c>
      <c r="E1085" s="34">
        <v>44257</v>
      </c>
      <c r="F1085" s="347" t="s">
        <v>3444</v>
      </c>
      <c r="G1085" s="347" t="s">
        <v>465</v>
      </c>
      <c r="H1085" s="344">
        <v>25.899583333333332</v>
      </c>
      <c r="I1085" s="344">
        <v>-81.676000000000002</v>
      </c>
      <c r="J1085" s="56" t="s">
        <v>7347</v>
      </c>
      <c r="K1085" s="56" t="s">
        <v>8898</v>
      </c>
      <c r="L1085" s="49" t="s">
        <v>3069</v>
      </c>
      <c r="M1085" s="117" t="s">
        <v>2833</v>
      </c>
      <c r="N1085" s="35" t="s">
        <v>364</v>
      </c>
      <c r="O1085" s="240" t="s">
        <v>3590</v>
      </c>
      <c r="P1085" s="216" t="s">
        <v>1969</v>
      </c>
      <c r="Q1085" s="443">
        <v>0</v>
      </c>
      <c r="R1085" s="47"/>
      <c r="S1085" s="36">
        <v>0</v>
      </c>
      <c r="T1085" s="35"/>
      <c r="U1085" s="34"/>
      <c r="V1085" s="82">
        <v>0</v>
      </c>
      <c r="W1085" s="55" t="s">
        <v>2689</v>
      </c>
      <c r="X1085" s="55" t="s">
        <v>1898</v>
      </c>
      <c r="Y1085" s="157">
        <v>0</v>
      </c>
      <c r="Z1085" s="57" t="s">
        <v>1746</v>
      </c>
      <c r="AA1085" s="55" t="s">
        <v>6987</v>
      </c>
      <c r="AB1085" s="55">
        <v>104</v>
      </c>
      <c r="AC1085" s="55" t="s">
        <v>2019</v>
      </c>
      <c r="AD1085" s="89" t="s">
        <v>2614</v>
      </c>
      <c r="AE1085" s="243">
        <v>16690</v>
      </c>
      <c r="AF1085" s="157">
        <v>0</v>
      </c>
      <c r="AG1085" s="89" t="s">
        <v>7349</v>
      </c>
      <c r="AH1085" s="58" t="s">
        <v>463</v>
      </c>
      <c r="AI1085" s="58" t="s">
        <v>2633</v>
      </c>
      <c r="AJ1085" s="59" t="s">
        <v>317</v>
      </c>
      <c r="AK1085" s="56">
        <v>25.899516666666667</v>
      </c>
      <c r="AL1085" s="56">
        <v>-81.675989166666668</v>
      </c>
      <c r="AM1085" s="60">
        <v>24.311999999511471</v>
      </c>
      <c r="AN1085" s="60">
        <v>-3.5528783605417034</v>
      </c>
      <c r="AO1085" s="60">
        <v>24.570231757577119</v>
      </c>
    </row>
    <row r="1086" spans="1:41" s="290" customFormat="1" ht="25.5" x14ac:dyDescent="0.2">
      <c r="A1086" s="45" t="s">
        <v>63</v>
      </c>
      <c r="B1086" s="42" t="s">
        <v>100</v>
      </c>
      <c r="C1086" s="46"/>
      <c r="D1086" s="35" t="s">
        <v>2857</v>
      </c>
      <c r="E1086" s="34">
        <v>44609</v>
      </c>
      <c r="F1086" s="347" t="s">
        <v>3444</v>
      </c>
      <c r="G1086" s="347" t="s">
        <v>465</v>
      </c>
      <c r="H1086" s="344">
        <v>25.899583333333332</v>
      </c>
      <c r="I1086" s="344">
        <v>-81.676000000000002</v>
      </c>
      <c r="J1086" s="56" t="s">
        <v>7347</v>
      </c>
      <c r="K1086" s="56" t="s">
        <v>8898</v>
      </c>
      <c r="L1086" s="49" t="s">
        <v>4189</v>
      </c>
      <c r="M1086" s="117" t="s">
        <v>2833</v>
      </c>
      <c r="N1086" s="35" t="s">
        <v>364</v>
      </c>
      <c r="O1086" s="240" t="s">
        <v>4190</v>
      </c>
      <c r="P1086" s="216" t="s">
        <v>1969</v>
      </c>
      <c r="Q1086" s="443">
        <v>0</v>
      </c>
      <c r="R1086" s="47"/>
      <c r="S1086" s="36">
        <v>0</v>
      </c>
      <c r="T1086" s="35"/>
      <c r="U1086" s="34"/>
      <c r="V1086" s="82">
        <v>0</v>
      </c>
      <c r="W1086" s="55" t="s">
        <v>2689</v>
      </c>
      <c r="X1086" s="55" t="s">
        <v>1898</v>
      </c>
      <c r="Y1086" s="157">
        <v>0</v>
      </c>
      <c r="Z1086" s="57" t="s">
        <v>1746</v>
      </c>
      <c r="AA1086" s="55" t="s">
        <v>6987</v>
      </c>
      <c r="AB1086" s="55">
        <v>104</v>
      </c>
      <c r="AC1086" s="55" t="s">
        <v>2019</v>
      </c>
      <c r="AD1086" s="89" t="s">
        <v>2614</v>
      </c>
      <c r="AE1086" s="243">
        <v>16690</v>
      </c>
      <c r="AF1086" s="157">
        <v>0</v>
      </c>
      <c r="AG1086" s="89" t="s">
        <v>7349</v>
      </c>
      <c r="AH1086" s="58" t="s">
        <v>463</v>
      </c>
      <c r="AI1086" s="58" t="s">
        <v>2633</v>
      </c>
      <c r="AJ1086" s="59" t="s">
        <v>317</v>
      </c>
      <c r="AK1086" s="56">
        <v>25.899516666666667</v>
      </c>
      <c r="AL1086" s="56">
        <v>-81.675989166666668</v>
      </c>
      <c r="AM1086" s="60">
        <v>24.311999999511471</v>
      </c>
      <c r="AN1086" s="60">
        <v>-3.5528783605417034</v>
      </c>
      <c r="AO1086" s="60">
        <v>24.570231757577119</v>
      </c>
    </row>
    <row r="1087" spans="1:41" s="290" customFormat="1" x14ac:dyDescent="0.2">
      <c r="A1087" s="45" t="s">
        <v>63</v>
      </c>
      <c r="B1087" s="42" t="s">
        <v>100</v>
      </c>
      <c r="C1087" s="46"/>
      <c r="D1087" s="35" t="s">
        <v>5027</v>
      </c>
      <c r="E1087" s="34">
        <v>44978</v>
      </c>
      <c r="F1087" s="347" t="s">
        <v>3444</v>
      </c>
      <c r="G1087" s="347" t="s">
        <v>5062</v>
      </c>
      <c r="H1087" s="344">
        <v>25.899583333333332</v>
      </c>
      <c r="I1087" s="344">
        <v>-81.676016666666669</v>
      </c>
      <c r="J1087" s="56" t="s">
        <v>7347</v>
      </c>
      <c r="K1087" s="56" t="s">
        <v>7348</v>
      </c>
      <c r="L1087" s="49" t="s">
        <v>5063</v>
      </c>
      <c r="M1087" s="117" t="s">
        <v>2833</v>
      </c>
      <c r="N1087" s="35" t="s">
        <v>364</v>
      </c>
      <c r="O1087" s="240" t="s">
        <v>5295</v>
      </c>
      <c r="P1087" s="216" t="s">
        <v>1969</v>
      </c>
      <c r="Q1087" s="443">
        <v>0</v>
      </c>
      <c r="R1087" s="47"/>
      <c r="S1087" s="36">
        <v>0</v>
      </c>
      <c r="T1087" s="35"/>
      <c r="U1087" s="34"/>
      <c r="V1087" s="82">
        <v>0</v>
      </c>
      <c r="W1087" s="55" t="s">
        <v>2689</v>
      </c>
      <c r="X1087" s="55" t="s">
        <v>1898</v>
      </c>
      <c r="Y1087" s="157">
        <v>0</v>
      </c>
      <c r="Z1087" s="57" t="s">
        <v>1746</v>
      </c>
      <c r="AA1087" s="55" t="s">
        <v>6987</v>
      </c>
      <c r="AB1087" s="55">
        <v>104</v>
      </c>
      <c r="AC1087" s="55" t="s">
        <v>2019</v>
      </c>
      <c r="AD1087" s="89" t="s">
        <v>2614</v>
      </c>
      <c r="AE1087" s="243">
        <v>16690</v>
      </c>
      <c r="AF1087" s="157">
        <v>0</v>
      </c>
      <c r="AG1087" s="89" t="s">
        <v>7349</v>
      </c>
      <c r="AH1087" s="58" t="s">
        <v>463</v>
      </c>
      <c r="AI1087" s="58" t="s">
        <v>2633</v>
      </c>
      <c r="AJ1087" s="59" t="s">
        <v>317</v>
      </c>
      <c r="AK1087" s="56">
        <v>25.899516666666667</v>
      </c>
      <c r="AL1087" s="56">
        <v>-81.675989166666668</v>
      </c>
      <c r="AM1087" s="60">
        <v>24.311999999511471</v>
      </c>
      <c r="AN1087" s="60">
        <v>-9.018845068708897</v>
      </c>
      <c r="AO1087" s="60">
        <v>25.930925751882064</v>
      </c>
    </row>
    <row r="1088" spans="1:41" s="290" customFormat="1" ht="25.5" x14ac:dyDescent="0.2">
      <c r="A1088" s="45" t="s">
        <v>63</v>
      </c>
      <c r="B1088" s="42" t="s">
        <v>100</v>
      </c>
      <c r="C1088" s="46"/>
      <c r="D1088" s="35" t="s">
        <v>424</v>
      </c>
      <c r="E1088" s="34">
        <v>45383</v>
      </c>
      <c r="F1088" s="347" t="s">
        <v>3444</v>
      </c>
      <c r="G1088" s="347" t="s">
        <v>5062</v>
      </c>
      <c r="H1088" s="344">
        <v>25.899583333333332</v>
      </c>
      <c r="I1088" s="344">
        <v>-81.676016666666669</v>
      </c>
      <c r="J1088" s="56" t="s">
        <v>7347</v>
      </c>
      <c r="K1088" s="56" t="s">
        <v>7348</v>
      </c>
      <c r="L1088" s="49" t="s">
        <v>5872</v>
      </c>
      <c r="M1088" s="117" t="s">
        <v>2833</v>
      </c>
      <c r="N1088" s="35" t="s">
        <v>364</v>
      </c>
      <c r="O1088" s="240" t="s">
        <v>5295</v>
      </c>
      <c r="P1088" s="216" t="s">
        <v>1969</v>
      </c>
      <c r="Q1088" s="443">
        <v>0</v>
      </c>
      <c r="R1088" s="47"/>
      <c r="S1088" s="36">
        <v>0</v>
      </c>
      <c r="T1088" s="35"/>
      <c r="U1088" s="34"/>
      <c r="V1088" s="82">
        <v>0</v>
      </c>
      <c r="W1088" s="55" t="s">
        <v>2689</v>
      </c>
      <c r="X1088" s="55" t="s">
        <v>1898</v>
      </c>
      <c r="Y1088" s="157">
        <v>0</v>
      </c>
      <c r="Z1088" s="57" t="s">
        <v>1746</v>
      </c>
      <c r="AA1088" s="55" t="s">
        <v>6987</v>
      </c>
      <c r="AB1088" s="55">
        <v>104</v>
      </c>
      <c r="AC1088" s="55" t="s">
        <v>2019</v>
      </c>
      <c r="AD1088" s="89" t="s">
        <v>2614</v>
      </c>
      <c r="AE1088" s="243">
        <v>16690</v>
      </c>
      <c r="AF1088" s="157">
        <v>0</v>
      </c>
      <c r="AG1088" s="89" t="s">
        <v>7349</v>
      </c>
      <c r="AH1088" s="58" t="s">
        <v>463</v>
      </c>
      <c r="AI1088" s="58" t="s">
        <v>2633</v>
      </c>
      <c r="AJ1088" s="59" t="s">
        <v>317</v>
      </c>
      <c r="AK1088" s="56">
        <v>25.899516666666667</v>
      </c>
      <c r="AL1088" s="56">
        <v>-81.675989166666668</v>
      </c>
      <c r="AM1088" s="60">
        <v>24.311999999511471</v>
      </c>
      <c r="AN1088" s="60">
        <v>-9.018845068708897</v>
      </c>
      <c r="AO1088" s="60">
        <v>25.930925751882064</v>
      </c>
    </row>
    <row r="1089" spans="1:41" s="290" customFormat="1" ht="25.5" x14ac:dyDescent="0.2">
      <c r="A1089" s="45" t="s">
        <v>63</v>
      </c>
      <c r="B1089" s="42" t="s">
        <v>100</v>
      </c>
      <c r="C1089" s="46"/>
      <c r="D1089" s="35" t="s">
        <v>424</v>
      </c>
      <c r="E1089" s="34">
        <v>45695</v>
      </c>
      <c r="F1089" s="347" t="s">
        <v>3444</v>
      </c>
      <c r="G1089" s="347" t="s">
        <v>5062</v>
      </c>
      <c r="H1089" s="344">
        <v>25.899583333333332</v>
      </c>
      <c r="I1089" s="344">
        <v>-81.676016666666669</v>
      </c>
      <c r="J1089" s="56" t="s">
        <v>7347</v>
      </c>
      <c r="K1089" s="56" t="s">
        <v>7348</v>
      </c>
      <c r="L1089" s="49" t="s">
        <v>5872</v>
      </c>
      <c r="M1089" s="117" t="s">
        <v>2833</v>
      </c>
      <c r="N1089" s="35" t="s">
        <v>364</v>
      </c>
      <c r="O1089" s="240" t="s">
        <v>6020</v>
      </c>
      <c r="P1089" s="216" t="s">
        <v>1969</v>
      </c>
      <c r="Q1089" s="443">
        <v>0</v>
      </c>
      <c r="R1089" s="47"/>
      <c r="S1089" s="36">
        <v>0</v>
      </c>
      <c r="T1089" s="35"/>
      <c r="U1089" s="34"/>
      <c r="V1089" s="82">
        <v>0</v>
      </c>
      <c r="W1089" s="55" t="s">
        <v>2689</v>
      </c>
      <c r="X1089" s="55" t="s">
        <v>1898</v>
      </c>
      <c r="Y1089" s="157">
        <v>0</v>
      </c>
      <c r="Z1089" s="57" t="s">
        <v>1746</v>
      </c>
      <c r="AA1089" s="55" t="s">
        <v>6987</v>
      </c>
      <c r="AB1089" s="55">
        <v>104</v>
      </c>
      <c r="AC1089" s="55" t="s">
        <v>2019</v>
      </c>
      <c r="AD1089" s="89" t="s">
        <v>2614</v>
      </c>
      <c r="AE1089" s="243">
        <v>16690</v>
      </c>
      <c r="AF1089" s="157">
        <v>0</v>
      </c>
      <c r="AG1089" s="89" t="s">
        <v>7349</v>
      </c>
      <c r="AH1089" s="58" t="s">
        <v>463</v>
      </c>
      <c r="AI1089" s="58" t="s">
        <v>2633</v>
      </c>
      <c r="AJ1089" s="59" t="s">
        <v>317</v>
      </c>
      <c r="AK1089" s="56">
        <v>25.899516666666667</v>
      </c>
      <c r="AL1089" s="56">
        <v>-81.675989166666668</v>
      </c>
      <c r="AM1089" s="60">
        <v>24.311999999511471</v>
      </c>
      <c r="AN1089" s="60">
        <v>-9.018845068708897</v>
      </c>
      <c r="AO1089" s="60">
        <v>25.930925751882064</v>
      </c>
    </row>
    <row r="1090" spans="1:41" s="290" customFormat="1" ht="25.5" x14ac:dyDescent="0.2">
      <c r="A1090" s="45" t="s">
        <v>63</v>
      </c>
      <c r="B1090" s="42" t="s">
        <v>100</v>
      </c>
      <c r="C1090" s="46" t="s">
        <v>473</v>
      </c>
      <c r="D1090" s="35" t="s">
        <v>8443</v>
      </c>
      <c r="E1090" s="34">
        <v>46113</v>
      </c>
      <c r="F1090" s="347" t="s">
        <v>3444</v>
      </c>
      <c r="G1090" s="347" t="s">
        <v>5062</v>
      </c>
      <c r="H1090" s="344">
        <v>25.899583333333332</v>
      </c>
      <c r="I1090" s="344">
        <v>-81.676016666666669</v>
      </c>
      <c r="J1090" s="56" t="s">
        <v>7347</v>
      </c>
      <c r="K1090" s="56" t="s">
        <v>7348</v>
      </c>
      <c r="L1090" s="49" t="s">
        <v>8462</v>
      </c>
      <c r="M1090" s="117" t="s">
        <v>2833</v>
      </c>
      <c r="N1090" s="35" t="s">
        <v>387</v>
      </c>
      <c r="O1090" s="240" t="s">
        <v>6020</v>
      </c>
      <c r="P1090" s="216" t="s">
        <v>1969</v>
      </c>
      <c r="Q1090" s="443">
        <v>0</v>
      </c>
      <c r="R1090" s="47"/>
      <c r="S1090" s="36">
        <v>0</v>
      </c>
      <c r="T1090" s="35" t="s">
        <v>3310</v>
      </c>
      <c r="U1090" s="34"/>
      <c r="V1090" s="82">
        <v>0</v>
      </c>
      <c r="W1090" s="55" t="s">
        <v>2689</v>
      </c>
      <c r="X1090" s="55" t="s">
        <v>1898</v>
      </c>
      <c r="Y1090" s="157" t="s">
        <v>387</v>
      </c>
      <c r="Z1090" s="57" t="s">
        <v>1746</v>
      </c>
      <c r="AA1090" s="55" t="s">
        <v>6982</v>
      </c>
      <c r="AB1090" s="55">
        <v>104</v>
      </c>
      <c r="AC1090" s="55" t="s">
        <v>2019</v>
      </c>
      <c r="AD1090" s="89" t="s">
        <v>2614</v>
      </c>
      <c r="AE1090" s="243">
        <v>16690</v>
      </c>
      <c r="AF1090" s="157">
        <v>0</v>
      </c>
      <c r="AG1090" s="89" t="s">
        <v>7349</v>
      </c>
      <c r="AH1090" s="58" t="s">
        <v>463</v>
      </c>
      <c r="AI1090" s="58" t="s">
        <v>2633</v>
      </c>
      <c r="AJ1090" s="59" t="s">
        <v>317</v>
      </c>
      <c r="AK1090" s="56">
        <v>25.899516666666667</v>
      </c>
      <c r="AL1090" s="56">
        <v>-81.675989166666668</v>
      </c>
      <c r="AM1090" s="60">
        <v>24.311999999511471</v>
      </c>
      <c r="AN1090" s="60">
        <v>-9.018845068708897</v>
      </c>
      <c r="AO1090" s="60">
        <v>25.930925751882064</v>
      </c>
    </row>
    <row r="1091" spans="1:41" s="290" customFormat="1" ht="25.5" x14ac:dyDescent="0.2">
      <c r="A1091" s="45" t="s">
        <v>63</v>
      </c>
      <c r="B1091" s="42" t="s">
        <v>100</v>
      </c>
      <c r="C1091" s="46"/>
      <c r="D1091" s="35" t="s">
        <v>8443</v>
      </c>
      <c r="E1091" s="34">
        <v>46113</v>
      </c>
      <c r="F1091" s="347" t="s">
        <v>3444</v>
      </c>
      <c r="G1091" s="347" t="s">
        <v>5062</v>
      </c>
      <c r="H1091" s="344">
        <v>25.899583333333332</v>
      </c>
      <c r="I1091" s="344">
        <v>-81.676016666666669</v>
      </c>
      <c r="J1091" s="56" t="s">
        <v>7347</v>
      </c>
      <c r="K1091" s="56" t="s">
        <v>7348</v>
      </c>
      <c r="L1091" s="49" t="s">
        <v>5872</v>
      </c>
      <c r="M1091" s="117" t="s">
        <v>2833</v>
      </c>
      <c r="N1091" s="35" t="s">
        <v>364</v>
      </c>
      <c r="O1091" s="240" t="s">
        <v>6020</v>
      </c>
      <c r="P1091" s="216" t="s">
        <v>1969</v>
      </c>
      <c r="Q1091" s="443">
        <v>0</v>
      </c>
      <c r="R1091" s="47"/>
      <c r="S1091" s="36">
        <v>0</v>
      </c>
      <c r="T1091" s="35"/>
      <c r="U1091" s="34"/>
      <c r="V1091" s="82">
        <v>0</v>
      </c>
      <c r="W1091" s="55" t="s">
        <v>2689</v>
      </c>
      <c r="X1091" s="55" t="s">
        <v>1898</v>
      </c>
      <c r="Y1091" s="157">
        <v>0</v>
      </c>
      <c r="Z1091" s="57" t="s">
        <v>1746</v>
      </c>
      <c r="AA1091" s="55" t="s">
        <v>6987</v>
      </c>
      <c r="AB1091" s="55">
        <v>104</v>
      </c>
      <c r="AC1091" s="55" t="s">
        <v>2019</v>
      </c>
      <c r="AD1091" s="89" t="s">
        <v>2614</v>
      </c>
      <c r="AE1091" s="243">
        <v>16690</v>
      </c>
      <c r="AF1091" s="157">
        <v>0</v>
      </c>
      <c r="AG1091" s="89" t="s">
        <v>7349</v>
      </c>
      <c r="AH1091" s="58" t="s">
        <v>463</v>
      </c>
      <c r="AI1091" s="58" t="s">
        <v>2633</v>
      </c>
      <c r="AJ1091" s="59" t="s">
        <v>317</v>
      </c>
      <c r="AK1091" s="56">
        <v>25.899516666666667</v>
      </c>
      <c r="AL1091" s="56">
        <v>-81.675989166666668</v>
      </c>
      <c r="AM1091" s="60">
        <v>24.311999999511471</v>
      </c>
      <c r="AN1091" s="60">
        <v>-9.018845068708897</v>
      </c>
      <c r="AO1091" s="60">
        <v>25.930925751882064</v>
      </c>
    </row>
    <row r="1092" spans="1:41" s="290" customFormat="1" x14ac:dyDescent="0.2">
      <c r="A1092" s="45" t="s">
        <v>62</v>
      </c>
      <c r="B1092" s="42" t="s">
        <v>99</v>
      </c>
      <c r="C1092" s="46"/>
      <c r="D1092" s="35" t="s">
        <v>1119</v>
      </c>
      <c r="E1092" s="34">
        <v>38869</v>
      </c>
      <c r="F1092" s="347" t="s">
        <v>240</v>
      </c>
      <c r="G1092" s="347" t="s">
        <v>241</v>
      </c>
      <c r="H1092" s="344">
        <v>25.900316666666665</v>
      </c>
      <c r="I1092" s="344">
        <v>-81.678516666666667</v>
      </c>
      <c r="J1092" s="56" t="s">
        <v>8902</v>
      </c>
      <c r="K1092" s="56" t="s">
        <v>8903</v>
      </c>
      <c r="L1092" s="49" t="s">
        <v>1746</v>
      </c>
      <c r="M1092" s="117"/>
      <c r="N1092" s="35" t="s">
        <v>364</v>
      </c>
      <c r="O1092" s="203" t="s">
        <v>1969</v>
      </c>
      <c r="P1092" s="216" t="s">
        <v>1969</v>
      </c>
      <c r="Q1092" s="443">
        <v>0</v>
      </c>
      <c r="R1092" s="47"/>
      <c r="S1092" s="36">
        <v>0</v>
      </c>
      <c r="T1092" s="35"/>
      <c r="U1092" s="34"/>
      <c r="V1092" s="82">
        <v>0</v>
      </c>
      <c r="W1092" s="55" t="s">
        <v>2689</v>
      </c>
      <c r="X1092" s="55" t="s">
        <v>1898</v>
      </c>
      <c r="Y1092" s="157">
        <v>0</v>
      </c>
      <c r="Z1092" s="57" t="s">
        <v>3903</v>
      </c>
      <c r="AA1092" s="55" t="s">
        <v>3904</v>
      </c>
      <c r="AB1092" s="55">
        <v>105</v>
      </c>
      <c r="AC1092" s="55" t="s">
        <v>2019</v>
      </c>
      <c r="AD1092" s="89" t="s">
        <v>2614</v>
      </c>
      <c r="AE1092" s="243" t="s">
        <v>1746</v>
      </c>
      <c r="AF1092" s="157">
        <v>0</v>
      </c>
      <c r="AG1092" s="89" t="s">
        <v>7352</v>
      </c>
      <c r="AH1092" s="58" t="s">
        <v>3903</v>
      </c>
      <c r="AI1092" s="58" t="s">
        <v>3903</v>
      </c>
      <c r="AJ1092" s="59" t="s">
        <v>3903</v>
      </c>
      <c r="AK1092" s="56" t="s">
        <v>3903</v>
      </c>
      <c r="AL1092" s="56" t="s">
        <v>3903</v>
      </c>
      <c r="AM1092" s="60" t="s">
        <v>3903</v>
      </c>
      <c r="AN1092" s="60" t="s">
        <v>3903</v>
      </c>
      <c r="AO1092" s="60" t="s">
        <v>3903</v>
      </c>
    </row>
    <row r="1093" spans="1:41" s="290" customFormat="1" x14ac:dyDescent="0.2">
      <c r="A1093" s="45" t="s">
        <v>62</v>
      </c>
      <c r="B1093" s="42" t="s">
        <v>99</v>
      </c>
      <c r="C1093" s="46"/>
      <c r="D1093" s="35" t="s">
        <v>429</v>
      </c>
      <c r="E1093" s="34">
        <v>42159</v>
      </c>
      <c r="F1093" s="347" t="s">
        <v>240</v>
      </c>
      <c r="G1093" s="347" t="s">
        <v>241</v>
      </c>
      <c r="H1093" s="344">
        <v>25.900316666666665</v>
      </c>
      <c r="I1093" s="344">
        <v>-81.678516666666667</v>
      </c>
      <c r="J1093" s="56" t="s">
        <v>8902</v>
      </c>
      <c r="K1093" s="56" t="s">
        <v>8903</v>
      </c>
      <c r="L1093" s="49" t="s">
        <v>8308</v>
      </c>
      <c r="M1093" s="120"/>
      <c r="N1093" s="35" t="s">
        <v>387</v>
      </c>
      <c r="O1093" s="203" t="s">
        <v>1969</v>
      </c>
      <c r="P1093" s="216" t="s">
        <v>1969</v>
      </c>
      <c r="Q1093" s="443">
        <v>0</v>
      </c>
      <c r="R1093" s="47"/>
      <c r="S1093" s="36">
        <v>0</v>
      </c>
      <c r="T1093" s="35"/>
      <c r="U1093" s="34"/>
      <c r="V1093" s="82">
        <v>0</v>
      </c>
      <c r="W1093" s="55" t="s">
        <v>2689</v>
      </c>
      <c r="X1093" s="55" t="s">
        <v>1898</v>
      </c>
      <c r="Y1093" s="157" t="s">
        <v>387</v>
      </c>
      <c r="Z1093" s="57" t="s">
        <v>3903</v>
      </c>
      <c r="AA1093" s="55" t="s">
        <v>3914</v>
      </c>
      <c r="AB1093" s="55">
        <v>105</v>
      </c>
      <c r="AC1093" s="55" t="s">
        <v>2019</v>
      </c>
      <c r="AD1093" s="89" t="s">
        <v>2614</v>
      </c>
      <c r="AE1093" s="243" t="s">
        <v>1746</v>
      </c>
      <c r="AF1093" s="157">
        <v>0</v>
      </c>
      <c r="AG1093" s="89" t="s">
        <v>7352</v>
      </c>
      <c r="AH1093" s="58" t="s">
        <v>3903</v>
      </c>
      <c r="AI1093" s="58" t="s">
        <v>3903</v>
      </c>
      <c r="AJ1093" s="59" t="s">
        <v>3903</v>
      </c>
      <c r="AK1093" s="56" t="s">
        <v>3903</v>
      </c>
      <c r="AL1093" s="56" t="s">
        <v>3903</v>
      </c>
      <c r="AM1093" s="60" t="s">
        <v>3903</v>
      </c>
      <c r="AN1093" s="60" t="s">
        <v>3903</v>
      </c>
      <c r="AO1093" s="60" t="s">
        <v>3903</v>
      </c>
    </row>
    <row r="1094" spans="1:41" s="290" customFormat="1" x14ac:dyDescent="0.2">
      <c r="A1094" s="45" t="s">
        <v>62</v>
      </c>
      <c r="B1094" s="42" t="s">
        <v>99</v>
      </c>
      <c r="C1094" s="46"/>
      <c r="D1094" s="35" t="s">
        <v>426</v>
      </c>
      <c r="E1094" s="34">
        <v>42480</v>
      </c>
      <c r="F1094" s="347" t="s">
        <v>240</v>
      </c>
      <c r="G1094" s="347" t="s">
        <v>241</v>
      </c>
      <c r="H1094" s="344">
        <v>25.900316666666665</v>
      </c>
      <c r="I1094" s="344">
        <v>-81.678516666666667</v>
      </c>
      <c r="J1094" s="56" t="s">
        <v>8902</v>
      </c>
      <c r="K1094" s="56" t="s">
        <v>8903</v>
      </c>
      <c r="L1094" s="49" t="s">
        <v>1845</v>
      </c>
      <c r="M1094" s="120"/>
      <c r="N1094" s="35" t="s">
        <v>364</v>
      </c>
      <c r="O1094" s="203" t="s">
        <v>1969</v>
      </c>
      <c r="P1094" s="216" t="s">
        <v>1969</v>
      </c>
      <c r="Q1094" s="443">
        <v>0</v>
      </c>
      <c r="R1094" s="47"/>
      <c r="S1094" s="36">
        <v>0</v>
      </c>
      <c r="T1094" s="35"/>
      <c r="U1094" s="34"/>
      <c r="V1094" s="82">
        <v>0</v>
      </c>
      <c r="W1094" s="55" t="s">
        <v>2689</v>
      </c>
      <c r="X1094" s="55" t="s">
        <v>1898</v>
      </c>
      <c r="Y1094" s="157">
        <v>0</v>
      </c>
      <c r="Z1094" s="57" t="s">
        <v>3903</v>
      </c>
      <c r="AA1094" s="55" t="s">
        <v>3904</v>
      </c>
      <c r="AB1094" s="55">
        <v>105</v>
      </c>
      <c r="AC1094" s="55" t="s">
        <v>2019</v>
      </c>
      <c r="AD1094" s="89" t="s">
        <v>2614</v>
      </c>
      <c r="AE1094" s="243" t="s">
        <v>1746</v>
      </c>
      <c r="AF1094" s="157">
        <v>0</v>
      </c>
      <c r="AG1094" s="89" t="s">
        <v>7352</v>
      </c>
      <c r="AH1094" s="58" t="s">
        <v>3903</v>
      </c>
      <c r="AI1094" s="58" t="s">
        <v>3903</v>
      </c>
      <c r="AJ1094" s="59" t="s">
        <v>3903</v>
      </c>
      <c r="AK1094" s="56" t="s">
        <v>3903</v>
      </c>
      <c r="AL1094" s="56" t="s">
        <v>3903</v>
      </c>
      <c r="AM1094" s="60" t="s">
        <v>3903</v>
      </c>
      <c r="AN1094" s="60" t="s">
        <v>3903</v>
      </c>
      <c r="AO1094" s="60" t="s">
        <v>3903</v>
      </c>
    </row>
    <row r="1095" spans="1:41" s="290" customFormat="1" x14ac:dyDescent="0.2">
      <c r="A1095" s="45" t="s">
        <v>62</v>
      </c>
      <c r="B1095" s="42" t="s">
        <v>99</v>
      </c>
      <c r="C1095" s="46"/>
      <c r="D1095" s="35" t="s">
        <v>429</v>
      </c>
      <c r="E1095" s="34">
        <v>42966</v>
      </c>
      <c r="F1095" s="347" t="s">
        <v>240</v>
      </c>
      <c r="G1095" s="347" t="s">
        <v>241</v>
      </c>
      <c r="H1095" s="344">
        <v>25.900316666666665</v>
      </c>
      <c r="I1095" s="344">
        <v>-81.678516666666667</v>
      </c>
      <c r="J1095" s="56" t="s">
        <v>8902</v>
      </c>
      <c r="K1095" s="56" t="s">
        <v>8903</v>
      </c>
      <c r="L1095" s="49" t="s">
        <v>1841</v>
      </c>
      <c r="M1095" s="120"/>
      <c r="N1095" s="35" t="s">
        <v>387</v>
      </c>
      <c r="O1095" s="203" t="s">
        <v>1969</v>
      </c>
      <c r="P1095" s="216" t="s">
        <v>1969</v>
      </c>
      <c r="Q1095" s="443">
        <v>0</v>
      </c>
      <c r="R1095" s="47"/>
      <c r="S1095" s="36">
        <v>0</v>
      </c>
      <c r="T1095" s="35"/>
      <c r="U1095" s="34"/>
      <c r="V1095" s="82">
        <v>0</v>
      </c>
      <c r="W1095" s="55" t="s">
        <v>2689</v>
      </c>
      <c r="X1095" s="55" t="s">
        <v>1898</v>
      </c>
      <c r="Y1095" s="157" t="s">
        <v>387</v>
      </c>
      <c r="Z1095" s="57" t="s">
        <v>3903</v>
      </c>
      <c r="AA1095" s="55" t="s">
        <v>3914</v>
      </c>
      <c r="AB1095" s="55">
        <v>105</v>
      </c>
      <c r="AC1095" s="55" t="s">
        <v>2019</v>
      </c>
      <c r="AD1095" s="89" t="s">
        <v>2614</v>
      </c>
      <c r="AE1095" s="243" t="s">
        <v>1746</v>
      </c>
      <c r="AF1095" s="157">
        <v>0</v>
      </c>
      <c r="AG1095" s="89" t="s">
        <v>7352</v>
      </c>
      <c r="AH1095" s="58" t="s">
        <v>3903</v>
      </c>
      <c r="AI1095" s="58" t="s">
        <v>3903</v>
      </c>
      <c r="AJ1095" s="59" t="s">
        <v>3903</v>
      </c>
      <c r="AK1095" s="56" t="s">
        <v>3903</v>
      </c>
      <c r="AL1095" s="56" t="s">
        <v>3903</v>
      </c>
      <c r="AM1095" s="60" t="s">
        <v>3903</v>
      </c>
      <c r="AN1095" s="60" t="s">
        <v>3903</v>
      </c>
      <c r="AO1095" s="60" t="s">
        <v>3903</v>
      </c>
    </row>
    <row r="1096" spans="1:41" s="290" customFormat="1" x14ac:dyDescent="0.2">
      <c r="A1096" s="45" t="s">
        <v>62</v>
      </c>
      <c r="B1096" s="42" t="s">
        <v>99</v>
      </c>
      <c r="C1096" s="46"/>
      <c r="D1096" s="35" t="s">
        <v>426</v>
      </c>
      <c r="E1096" s="34">
        <v>43137</v>
      </c>
      <c r="F1096" s="347" t="s">
        <v>240</v>
      </c>
      <c r="G1096" s="347" t="s">
        <v>241</v>
      </c>
      <c r="H1096" s="344">
        <v>25.900316666666665</v>
      </c>
      <c r="I1096" s="344">
        <v>-81.678516666666667</v>
      </c>
      <c r="J1096" s="56" t="s">
        <v>8902</v>
      </c>
      <c r="K1096" s="56" t="s">
        <v>8903</v>
      </c>
      <c r="L1096" s="49" t="s">
        <v>2100</v>
      </c>
      <c r="M1096" s="120"/>
      <c r="N1096" s="35" t="s">
        <v>427</v>
      </c>
      <c r="O1096" s="203" t="s">
        <v>1969</v>
      </c>
      <c r="P1096" s="216">
        <v>0</v>
      </c>
      <c r="Q1096" s="443">
        <v>0</v>
      </c>
      <c r="R1096" s="47"/>
      <c r="S1096" s="36">
        <v>0</v>
      </c>
      <c r="T1096" s="35"/>
      <c r="U1096" s="34"/>
      <c r="V1096" s="82" t="s">
        <v>1969</v>
      </c>
      <c r="W1096" s="55" t="s">
        <v>2689</v>
      </c>
      <c r="X1096" s="55" t="s">
        <v>1898</v>
      </c>
      <c r="Y1096" s="157" t="s">
        <v>427</v>
      </c>
      <c r="Z1096" s="57" t="s">
        <v>3903</v>
      </c>
      <c r="AA1096" s="55" t="s">
        <v>8904</v>
      </c>
      <c r="AB1096" s="55">
        <v>105</v>
      </c>
      <c r="AC1096" s="55" t="s">
        <v>2019</v>
      </c>
      <c r="AD1096" s="89" t="s">
        <v>2614</v>
      </c>
      <c r="AE1096" s="243" t="s">
        <v>1746</v>
      </c>
      <c r="AF1096" s="157">
        <v>0</v>
      </c>
      <c r="AG1096" s="89" t="s">
        <v>7352</v>
      </c>
      <c r="AH1096" s="58" t="s">
        <v>3903</v>
      </c>
      <c r="AI1096" s="58" t="s">
        <v>3903</v>
      </c>
      <c r="AJ1096" s="59" t="s">
        <v>3903</v>
      </c>
      <c r="AK1096" s="56" t="s">
        <v>3903</v>
      </c>
      <c r="AL1096" s="56" t="s">
        <v>3903</v>
      </c>
      <c r="AM1096" s="60" t="s">
        <v>3903</v>
      </c>
      <c r="AN1096" s="60" t="s">
        <v>3903</v>
      </c>
      <c r="AO1096" s="60" t="s">
        <v>3903</v>
      </c>
    </row>
    <row r="1097" spans="1:41" s="290" customFormat="1" x14ac:dyDescent="0.2">
      <c r="A1097" s="45" t="s">
        <v>62</v>
      </c>
      <c r="B1097" s="42" t="s">
        <v>99</v>
      </c>
      <c r="C1097" s="46"/>
      <c r="D1097" s="35" t="s">
        <v>2384</v>
      </c>
      <c r="E1097" s="34">
        <v>43425</v>
      </c>
      <c r="F1097" s="347" t="s">
        <v>240</v>
      </c>
      <c r="G1097" s="347" t="s">
        <v>241</v>
      </c>
      <c r="H1097" s="344">
        <v>25.900316666666665</v>
      </c>
      <c r="I1097" s="344">
        <v>-81.678516666666667</v>
      </c>
      <c r="J1097" s="56" t="s">
        <v>8902</v>
      </c>
      <c r="K1097" s="56" t="s">
        <v>8903</v>
      </c>
      <c r="L1097" s="49" t="s">
        <v>3124</v>
      </c>
      <c r="M1097" s="120"/>
      <c r="N1097" s="35" t="s">
        <v>364</v>
      </c>
      <c r="O1097" s="203" t="s">
        <v>1969</v>
      </c>
      <c r="P1097" s="216">
        <v>0</v>
      </c>
      <c r="Q1097" s="443">
        <v>0</v>
      </c>
      <c r="R1097" s="47"/>
      <c r="S1097" s="36">
        <v>0</v>
      </c>
      <c r="T1097" s="35"/>
      <c r="U1097" s="34"/>
      <c r="V1097" s="82">
        <v>0</v>
      </c>
      <c r="W1097" s="55" t="s">
        <v>2689</v>
      </c>
      <c r="X1097" s="55" t="s">
        <v>1898</v>
      </c>
      <c r="Y1097" s="157">
        <v>0</v>
      </c>
      <c r="Z1097" s="57" t="s">
        <v>3903</v>
      </c>
      <c r="AA1097" s="55" t="s">
        <v>3904</v>
      </c>
      <c r="AB1097" s="55">
        <v>105</v>
      </c>
      <c r="AC1097" s="55" t="s">
        <v>2019</v>
      </c>
      <c r="AD1097" s="89" t="s">
        <v>2614</v>
      </c>
      <c r="AE1097" s="243" t="s">
        <v>1746</v>
      </c>
      <c r="AF1097" s="157">
        <v>0</v>
      </c>
      <c r="AG1097" s="89" t="s">
        <v>7352</v>
      </c>
      <c r="AH1097" s="58" t="s">
        <v>3903</v>
      </c>
      <c r="AI1097" s="58" t="s">
        <v>3903</v>
      </c>
      <c r="AJ1097" s="59" t="s">
        <v>3903</v>
      </c>
      <c r="AK1097" s="56" t="s">
        <v>3903</v>
      </c>
      <c r="AL1097" s="56" t="s">
        <v>3903</v>
      </c>
      <c r="AM1097" s="60" t="s">
        <v>3903</v>
      </c>
      <c r="AN1097" s="60" t="s">
        <v>3903</v>
      </c>
      <c r="AO1097" s="60" t="s">
        <v>3903</v>
      </c>
    </row>
    <row r="1098" spans="1:41" s="290" customFormat="1" x14ac:dyDescent="0.2">
      <c r="A1098" s="45" t="s">
        <v>62</v>
      </c>
      <c r="B1098" s="42" t="s">
        <v>99</v>
      </c>
      <c r="C1098" s="46"/>
      <c r="D1098" s="35" t="s">
        <v>426</v>
      </c>
      <c r="E1098" s="34">
        <v>43505</v>
      </c>
      <c r="F1098" s="347" t="s">
        <v>2759</v>
      </c>
      <c r="G1098" s="347" t="s">
        <v>2760</v>
      </c>
      <c r="H1098" s="344">
        <v>25.900533333333332</v>
      </c>
      <c r="I1098" s="344">
        <v>-81.678600000000003</v>
      </c>
      <c r="J1098" s="56" t="s">
        <v>8905</v>
      </c>
      <c r="K1098" s="56" t="s">
        <v>7008</v>
      </c>
      <c r="L1098" s="49" t="s">
        <v>2758</v>
      </c>
      <c r="M1098" s="120"/>
      <c r="N1098" s="35" t="s">
        <v>364</v>
      </c>
      <c r="O1098" s="203" t="s">
        <v>1969</v>
      </c>
      <c r="P1098" s="216" t="s">
        <v>1969</v>
      </c>
      <c r="Q1098" s="443">
        <v>0</v>
      </c>
      <c r="R1098" s="47"/>
      <c r="S1098" s="36">
        <v>0</v>
      </c>
      <c r="T1098" s="35"/>
      <c r="U1098" s="34"/>
      <c r="V1098" s="82">
        <v>0</v>
      </c>
      <c r="W1098" s="55" t="s">
        <v>2689</v>
      </c>
      <c r="X1098" s="55" t="s">
        <v>1898</v>
      </c>
      <c r="Y1098" s="157">
        <v>0</v>
      </c>
      <c r="Z1098" s="57" t="s">
        <v>3903</v>
      </c>
      <c r="AA1098" s="55" t="s">
        <v>3904</v>
      </c>
      <c r="AB1098" s="55">
        <v>105</v>
      </c>
      <c r="AC1098" s="55" t="s">
        <v>2019</v>
      </c>
      <c r="AD1098" s="89" t="s">
        <v>2614</v>
      </c>
      <c r="AE1098" s="243" t="s">
        <v>1746</v>
      </c>
      <c r="AF1098" s="157">
        <v>0</v>
      </c>
      <c r="AG1098" s="89" t="s">
        <v>7352</v>
      </c>
      <c r="AH1098" s="58" t="s">
        <v>3903</v>
      </c>
      <c r="AI1098" s="58" t="s">
        <v>3903</v>
      </c>
      <c r="AJ1098" s="59" t="s">
        <v>3903</v>
      </c>
      <c r="AK1098" s="56" t="s">
        <v>3903</v>
      </c>
      <c r="AL1098" s="56" t="s">
        <v>3903</v>
      </c>
      <c r="AM1098" s="60" t="s">
        <v>3903</v>
      </c>
      <c r="AN1098" s="60" t="s">
        <v>3903</v>
      </c>
      <c r="AO1098" s="60" t="s">
        <v>3903</v>
      </c>
    </row>
    <row r="1099" spans="1:41" s="290" customFormat="1" x14ac:dyDescent="0.2">
      <c r="A1099" s="45" t="s">
        <v>62</v>
      </c>
      <c r="B1099" s="42" t="s">
        <v>99</v>
      </c>
      <c r="C1099" s="46"/>
      <c r="D1099" s="35" t="s">
        <v>429</v>
      </c>
      <c r="E1099" s="34">
        <v>43536</v>
      </c>
      <c r="F1099" s="347" t="s">
        <v>2725</v>
      </c>
      <c r="G1099" s="347" t="s">
        <v>2726</v>
      </c>
      <c r="H1099" s="344">
        <v>25.900466666666667</v>
      </c>
      <c r="I1099" s="344">
        <v>-81.678466666666665</v>
      </c>
      <c r="J1099" s="56" t="s">
        <v>7350</v>
      </c>
      <c r="K1099" s="56" t="s">
        <v>7351</v>
      </c>
      <c r="L1099" s="49" t="s">
        <v>2727</v>
      </c>
      <c r="M1099" s="117" t="s">
        <v>2834</v>
      </c>
      <c r="N1099" s="35" t="s">
        <v>364</v>
      </c>
      <c r="O1099" s="203" t="s">
        <v>1969</v>
      </c>
      <c r="P1099" s="216" t="s">
        <v>1969</v>
      </c>
      <c r="Q1099" s="443">
        <v>0</v>
      </c>
      <c r="R1099" s="47"/>
      <c r="S1099" s="36">
        <v>0</v>
      </c>
      <c r="T1099" s="35"/>
      <c r="U1099" s="34"/>
      <c r="V1099" s="82">
        <v>0</v>
      </c>
      <c r="W1099" s="55" t="s">
        <v>2689</v>
      </c>
      <c r="X1099" s="55" t="s">
        <v>1898</v>
      </c>
      <c r="Y1099" s="157">
        <v>0</v>
      </c>
      <c r="Z1099" s="57" t="s">
        <v>3903</v>
      </c>
      <c r="AA1099" s="55" t="s">
        <v>3904</v>
      </c>
      <c r="AB1099" s="55">
        <v>105</v>
      </c>
      <c r="AC1099" s="55" t="s">
        <v>2019</v>
      </c>
      <c r="AD1099" s="89" t="s">
        <v>2614</v>
      </c>
      <c r="AE1099" s="243" t="s">
        <v>1746</v>
      </c>
      <c r="AF1099" s="157">
        <v>0</v>
      </c>
      <c r="AG1099" s="89" t="s">
        <v>7352</v>
      </c>
      <c r="AH1099" s="58" t="s">
        <v>3903</v>
      </c>
      <c r="AI1099" s="58" t="s">
        <v>3903</v>
      </c>
      <c r="AJ1099" s="59" t="s">
        <v>3903</v>
      </c>
      <c r="AK1099" s="56" t="s">
        <v>3903</v>
      </c>
      <c r="AL1099" s="56" t="s">
        <v>3903</v>
      </c>
      <c r="AM1099" s="60" t="s">
        <v>3903</v>
      </c>
      <c r="AN1099" s="60" t="s">
        <v>3903</v>
      </c>
      <c r="AO1099" s="60" t="s">
        <v>3903</v>
      </c>
    </row>
    <row r="1100" spans="1:41" s="290" customFormat="1" x14ac:dyDescent="0.2">
      <c r="A1100" s="45" t="s">
        <v>62</v>
      </c>
      <c r="B1100" s="42" t="s">
        <v>99</v>
      </c>
      <c r="C1100" s="46"/>
      <c r="D1100" s="35" t="s">
        <v>2844</v>
      </c>
      <c r="E1100" s="34">
        <v>43904</v>
      </c>
      <c r="F1100" s="347" t="s">
        <v>2725</v>
      </c>
      <c r="G1100" s="347" t="s">
        <v>2726</v>
      </c>
      <c r="H1100" s="344">
        <v>25.900466666666667</v>
      </c>
      <c r="I1100" s="344">
        <v>-81.678466666666665</v>
      </c>
      <c r="J1100" s="56" t="s">
        <v>7350</v>
      </c>
      <c r="K1100" s="56" t="s">
        <v>7351</v>
      </c>
      <c r="L1100" s="49" t="s">
        <v>3070</v>
      </c>
      <c r="M1100" s="117" t="s">
        <v>2834</v>
      </c>
      <c r="N1100" s="35" t="s">
        <v>364</v>
      </c>
      <c r="O1100" s="203" t="s">
        <v>1969</v>
      </c>
      <c r="P1100" s="216" t="s">
        <v>1969</v>
      </c>
      <c r="Q1100" s="443">
        <v>0</v>
      </c>
      <c r="R1100" s="47"/>
      <c r="S1100" s="36">
        <v>0</v>
      </c>
      <c r="T1100" s="35"/>
      <c r="U1100" s="34"/>
      <c r="V1100" s="82">
        <v>0</v>
      </c>
      <c r="W1100" s="55" t="s">
        <v>2689</v>
      </c>
      <c r="X1100" s="55" t="s">
        <v>1898</v>
      </c>
      <c r="Y1100" s="157">
        <v>0</v>
      </c>
      <c r="Z1100" s="57" t="s">
        <v>3903</v>
      </c>
      <c r="AA1100" s="55" t="s">
        <v>3904</v>
      </c>
      <c r="AB1100" s="55">
        <v>105</v>
      </c>
      <c r="AC1100" s="55" t="s">
        <v>2019</v>
      </c>
      <c r="AD1100" s="89" t="s">
        <v>2614</v>
      </c>
      <c r="AE1100" s="243" t="s">
        <v>1746</v>
      </c>
      <c r="AF1100" s="157">
        <v>0</v>
      </c>
      <c r="AG1100" s="89" t="s">
        <v>7352</v>
      </c>
      <c r="AH1100" s="58" t="s">
        <v>3903</v>
      </c>
      <c r="AI1100" s="58" t="s">
        <v>3903</v>
      </c>
      <c r="AJ1100" s="59" t="s">
        <v>3903</v>
      </c>
      <c r="AK1100" s="56" t="s">
        <v>3903</v>
      </c>
      <c r="AL1100" s="56" t="s">
        <v>3903</v>
      </c>
      <c r="AM1100" s="60" t="s">
        <v>3903</v>
      </c>
      <c r="AN1100" s="60" t="s">
        <v>3903</v>
      </c>
      <c r="AO1100" s="60" t="s">
        <v>3903</v>
      </c>
    </row>
    <row r="1101" spans="1:41" s="290" customFormat="1" x14ac:dyDescent="0.2">
      <c r="A1101" s="45" t="s">
        <v>62</v>
      </c>
      <c r="B1101" s="42" t="s">
        <v>99</v>
      </c>
      <c r="C1101" s="46"/>
      <c r="D1101" s="35" t="s">
        <v>2857</v>
      </c>
      <c r="E1101" s="34">
        <v>44257</v>
      </c>
      <c r="F1101" s="347" t="s">
        <v>2725</v>
      </c>
      <c r="G1101" s="347" t="s">
        <v>2726</v>
      </c>
      <c r="H1101" s="344">
        <v>25.900466666666667</v>
      </c>
      <c r="I1101" s="344">
        <v>-81.678466666666665</v>
      </c>
      <c r="J1101" s="56" t="s">
        <v>7350</v>
      </c>
      <c r="K1101" s="56" t="s">
        <v>7351</v>
      </c>
      <c r="L1101" s="49" t="s">
        <v>4145</v>
      </c>
      <c r="M1101" s="117" t="s">
        <v>2834</v>
      </c>
      <c r="N1101" s="35" t="s">
        <v>448</v>
      </c>
      <c r="O1101" s="240" t="s">
        <v>4191</v>
      </c>
      <c r="P1101" s="216">
        <v>0</v>
      </c>
      <c r="Q1101" s="443">
        <v>0</v>
      </c>
      <c r="R1101" s="47"/>
      <c r="S1101" s="36">
        <v>0</v>
      </c>
      <c r="T1101" s="35"/>
      <c r="U1101" s="34"/>
      <c r="V1101" s="82" t="s">
        <v>1969</v>
      </c>
      <c r="W1101" s="55" t="s">
        <v>2689</v>
      </c>
      <c r="X1101" s="55" t="s">
        <v>1898</v>
      </c>
      <c r="Y1101" s="157" t="s">
        <v>448</v>
      </c>
      <c r="Z1101" s="57" t="s">
        <v>3903</v>
      </c>
      <c r="AA1101" s="55" t="s">
        <v>3912</v>
      </c>
      <c r="AB1101" s="55">
        <v>105</v>
      </c>
      <c r="AC1101" s="55" t="s">
        <v>2019</v>
      </c>
      <c r="AD1101" s="89" t="s">
        <v>2614</v>
      </c>
      <c r="AE1101" s="243" t="s">
        <v>1746</v>
      </c>
      <c r="AF1101" s="157">
        <v>0</v>
      </c>
      <c r="AG1101" s="89" t="s">
        <v>7352</v>
      </c>
      <c r="AH1101" s="58" t="s">
        <v>3903</v>
      </c>
      <c r="AI1101" s="58" t="s">
        <v>3903</v>
      </c>
      <c r="AJ1101" s="59" t="s">
        <v>3903</v>
      </c>
      <c r="AK1101" s="56" t="s">
        <v>3903</v>
      </c>
      <c r="AL1101" s="56" t="s">
        <v>3903</v>
      </c>
      <c r="AM1101" s="60" t="s">
        <v>3903</v>
      </c>
      <c r="AN1101" s="60" t="s">
        <v>3903</v>
      </c>
      <c r="AO1101" s="60" t="s">
        <v>3903</v>
      </c>
    </row>
    <row r="1102" spans="1:41" s="290" customFormat="1" x14ac:dyDescent="0.2">
      <c r="A1102" s="45" t="s">
        <v>62</v>
      </c>
      <c r="B1102" s="42" t="s">
        <v>99</v>
      </c>
      <c r="C1102" s="46"/>
      <c r="D1102" s="35" t="s">
        <v>2857</v>
      </c>
      <c r="E1102" s="34">
        <v>44609</v>
      </c>
      <c r="F1102" s="347" t="s">
        <v>2725</v>
      </c>
      <c r="G1102" s="347" t="s">
        <v>2726</v>
      </c>
      <c r="H1102" s="344">
        <v>25.900466666666667</v>
      </c>
      <c r="I1102" s="344">
        <v>-81.678466666666665</v>
      </c>
      <c r="J1102" s="56" t="s">
        <v>7350</v>
      </c>
      <c r="K1102" s="56" t="s">
        <v>7351</v>
      </c>
      <c r="L1102" s="49" t="s">
        <v>4145</v>
      </c>
      <c r="M1102" s="117" t="s">
        <v>2834</v>
      </c>
      <c r="N1102" s="35" t="s">
        <v>448</v>
      </c>
      <c r="O1102" s="240" t="s">
        <v>4191</v>
      </c>
      <c r="P1102" s="216">
        <v>0</v>
      </c>
      <c r="Q1102" s="443">
        <v>0</v>
      </c>
      <c r="R1102" s="47"/>
      <c r="S1102" s="36">
        <v>0</v>
      </c>
      <c r="T1102" s="35"/>
      <c r="U1102" s="34"/>
      <c r="V1102" s="82" t="s">
        <v>1969</v>
      </c>
      <c r="W1102" s="55" t="s">
        <v>2689</v>
      </c>
      <c r="X1102" s="55" t="s">
        <v>1898</v>
      </c>
      <c r="Y1102" s="157" t="s">
        <v>448</v>
      </c>
      <c r="Z1102" s="57" t="s">
        <v>3903</v>
      </c>
      <c r="AA1102" s="55" t="s">
        <v>3912</v>
      </c>
      <c r="AB1102" s="55">
        <v>105</v>
      </c>
      <c r="AC1102" s="55" t="s">
        <v>2019</v>
      </c>
      <c r="AD1102" s="89" t="s">
        <v>2614</v>
      </c>
      <c r="AE1102" s="243" t="s">
        <v>1746</v>
      </c>
      <c r="AF1102" s="157">
        <v>0</v>
      </c>
      <c r="AG1102" s="89" t="s">
        <v>7352</v>
      </c>
      <c r="AH1102" s="58" t="s">
        <v>3903</v>
      </c>
      <c r="AI1102" s="58" t="s">
        <v>3903</v>
      </c>
      <c r="AJ1102" s="59" t="s">
        <v>3903</v>
      </c>
      <c r="AK1102" s="56" t="s">
        <v>3903</v>
      </c>
      <c r="AL1102" s="56" t="s">
        <v>3903</v>
      </c>
      <c r="AM1102" s="60" t="s">
        <v>3903</v>
      </c>
      <c r="AN1102" s="60" t="s">
        <v>3903</v>
      </c>
      <c r="AO1102" s="60" t="s">
        <v>3903</v>
      </c>
    </row>
    <row r="1103" spans="1:41" s="290" customFormat="1" x14ac:dyDescent="0.2">
      <c r="A1103" s="45" t="s">
        <v>62</v>
      </c>
      <c r="B1103" s="42" t="s">
        <v>99</v>
      </c>
      <c r="C1103" s="46"/>
      <c r="D1103" s="35" t="s">
        <v>5027</v>
      </c>
      <c r="E1103" s="34">
        <v>44978</v>
      </c>
      <c r="F1103" s="347" t="s">
        <v>2725</v>
      </c>
      <c r="G1103" s="347" t="s">
        <v>2726</v>
      </c>
      <c r="H1103" s="344">
        <v>25.900466666666667</v>
      </c>
      <c r="I1103" s="344">
        <v>-81.678466666666665</v>
      </c>
      <c r="J1103" s="56" t="s">
        <v>7350</v>
      </c>
      <c r="K1103" s="56" t="s">
        <v>7351</v>
      </c>
      <c r="L1103" s="49" t="s">
        <v>4145</v>
      </c>
      <c r="M1103" s="117" t="s">
        <v>2834</v>
      </c>
      <c r="N1103" s="35" t="s">
        <v>448</v>
      </c>
      <c r="O1103" s="240"/>
      <c r="P1103" s="216">
        <v>0</v>
      </c>
      <c r="Q1103" s="443">
        <v>0</v>
      </c>
      <c r="R1103" s="47"/>
      <c r="S1103" s="36">
        <v>0</v>
      </c>
      <c r="T1103" s="35"/>
      <c r="U1103" s="34"/>
      <c r="V1103" s="82" t="s">
        <v>1969</v>
      </c>
      <c r="W1103" s="55" t="s">
        <v>2689</v>
      </c>
      <c r="X1103" s="55" t="s">
        <v>1898</v>
      </c>
      <c r="Y1103" s="157" t="s">
        <v>448</v>
      </c>
      <c r="Z1103" s="57" t="s">
        <v>3903</v>
      </c>
      <c r="AA1103" s="55" t="s">
        <v>3912</v>
      </c>
      <c r="AB1103" s="55">
        <v>105</v>
      </c>
      <c r="AC1103" s="55" t="s">
        <v>2019</v>
      </c>
      <c r="AD1103" s="89" t="s">
        <v>2614</v>
      </c>
      <c r="AE1103" s="243" t="s">
        <v>1746</v>
      </c>
      <c r="AF1103" s="157">
        <v>0</v>
      </c>
      <c r="AG1103" s="89" t="s">
        <v>7352</v>
      </c>
      <c r="AH1103" s="58" t="s">
        <v>3903</v>
      </c>
      <c r="AI1103" s="58" t="s">
        <v>3903</v>
      </c>
      <c r="AJ1103" s="59" t="s">
        <v>3903</v>
      </c>
      <c r="AK1103" s="56" t="s">
        <v>3903</v>
      </c>
      <c r="AL1103" s="56" t="s">
        <v>3903</v>
      </c>
      <c r="AM1103" s="60" t="s">
        <v>3903</v>
      </c>
      <c r="AN1103" s="60" t="s">
        <v>3903</v>
      </c>
      <c r="AO1103" s="60" t="s">
        <v>3903</v>
      </c>
    </row>
    <row r="1104" spans="1:41" s="290" customFormat="1" x14ac:dyDescent="0.2">
      <c r="A1104" s="45" t="s">
        <v>62</v>
      </c>
      <c r="B1104" s="42" t="s">
        <v>99</v>
      </c>
      <c r="C1104" s="46"/>
      <c r="D1104" s="35" t="s">
        <v>424</v>
      </c>
      <c r="E1104" s="34">
        <v>45383</v>
      </c>
      <c r="F1104" s="347" t="s">
        <v>2725</v>
      </c>
      <c r="G1104" s="347" t="s">
        <v>2726</v>
      </c>
      <c r="H1104" s="344">
        <v>25.900466666666667</v>
      </c>
      <c r="I1104" s="344">
        <v>-81.678466666666665</v>
      </c>
      <c r="J1104" s="56" t="s">
        <v>7350</v>
      </c>
      <c r="K1104" s="56" t="s">
        <v>7351</v>
      </c>
      <c r="L1104" s="49" t="s">
        <v>4145</v>
      </c>
      <c r="M1104" s="117" t="s">
        <v>2834</v>
      </c>
      <c r="N1104" s="35" t="s">
        <v>448</v>
      </c>
      <c r="O1104" s="240" t="s">
        <v>5873</v>
      </c>
      <c r="P1104" s="216">
        <v>0</v>
      </c>
      <c r="Q1104" s="443">
        <v>0</v>
      </c>
      <c r="R1104" s="47"/>
      <c r="S1104" s="36">
        <v>0</v>
      </c>
      <c r="T1104" s="35"/>
      <c r="U1104" s="34"/>
      <c r="V1104" s="82" t="s">
        <v>1969</v>
      </c>
      <c r="W1104" s="55" t="s">
        <v>2689</v>
      </c>
      <c r="X1104" s="55" t="s">
        <v>1898</v>
      </c>
      <c r="Y1104" s="157" t="s">
        <v>448</v>
      </c>
      <c r="Z1104" s="57" t="s">
        <v>3903</v>
      </c>
      <c r="AA1104" s="55" t="s">
        <v>3912</v>
      </c>
      <c r="AB1104" s="55">
        <v>105</v>
      </c>
      <c r="AC1104" s="55" t="s">
        <v>2019</v>
      </c>
      <c r="AD1104" s="89" t="s">
        <v>2614</v>
      </c>
      <c r="AE1104" s="243" t="s">
        <v>1746</v>
      </c>
      <c r="AF1104" s="157">
        <v>0</v>
      </c>
      <c r="AG1104" s="89" t="s">
        <v>7352</v>
      </c>
      <c r="AH1104" s="58" t="s">
        <v>3903</v>
      </c>
      <c r="AI1104" s="58" t="s">
        <v>3903</v>
      </c>
      <c r="AJ1104" s="59" t="s">
        <v>3903</v>
      </c>
      <c r="AK1104" s="56" t="s">
        <v>3903</v>
      </c>
      <c r="AL1104" s="56" t="s">
        <v>3903</v>
      </c>
      <c r="AM1104" s="60" t="s">
        <v>3903</v>
      </c>
      <c r="AN1104" s="60" t="s">
        <v>3903</v>
      </c>
      <c r="AO1104" s="60" t="s">
        <v>3903</v>
      </c>
    </row>
    <row r="1105" spans="1:41" s="290" customFormat="1" x14ac:dyDescent="0.2">
      <c r="A1105" s="45" t="s">
        <v>62</v>
      </c>
      <c r="B1105" s="42" t="s">
        <v>99</v>
      </c>
      <c r="C1105" s="46"/>
      <c r="D1105" s="35" t="s">
        <v>424</v>
      </c>
      <c r="E1105" s="34">
        <v>45695</v>
      </c>
      <c r="F1105" s="347" t="s">
        <v>2725</v>
      </c>
      <c r="G1105" s="347" t="s">
        <v>2726</v>
      </c>
      <c r="H1105" s="344">
        <v>25.900466666666667</v>
      </c>
      <c r="I1105" s="344">
        <v>-81.678466666666665</v>
      </c>
      <c r="J1105" s="56" t="s">
        <v>7350</v>
      </c>
      <c r="K1105" s="56" t="s">
        <v>7351</v>
      </c>
      <c r="L1105" s="49" t="s">
        <v>4145</v>
      </c>
      <c r="M1105" s="117" t="s">
        <v>2834</v>
      </c>
      <c r="N1105" s="35" t="s">
        <v>448</v>
      </c>
      <c r="O1105" s="240" t="s">
        <v>6021</v>
      </c>
      <c r="P1105" s="216">
        <v>0</v>
      </c>
      <c r="Q1105" s="443">
        <v>0</v>
      </c>
      <c r="R1105" s="47"/>
      <c r="S1105" s="36">
        <v>0</v>
      </c>
      <c r="T1105" s="35"/>
      <c r="U1105" s="34">
        <v>44257</v>
      </c>
      <c r="V1105" s="82" t="s">
        <v>1969</v>
      </c>
      <c r="W1105" s="55" t="s">
        <v>2689</v>
      </c>
      <c r="X1105" s="55" t="s">
        <v>1898</v>
      </c>
      <c r="Y1105" s="157" t="s">
        <v>448</v>
      </c>
      <c r="Z1105" s="57" t="s">
        <v>3903</v>
      </c>
      <c r="AA1105" s="55" t="s">
        <v>3912</v>
      </c>
      <c r="AB1105" s="55">
        <v>105</v>
      </c>
      <c r="AC1105" s="55" t="s">
        <v>2019</v>
      </c>
      <c r="AD1105" s="89" t="s">
        <v>2614</v>
      </c>
      <c r="AE1105" s="243" t="s">
        <v>1746</v>
      </c>
      <c r="AF1105" s="157">
        <v>0</v>
      </c>
      <c r="AG1105" s="89" t="s">
        <v>7352</v>
      </c>
      <c r="AH1105" s="58" t="s">
        <v>3903</v>
      </c>
      <c r="AI1105" s="58" t="s">
        <v>3903</v>
      </c>
      <c r="AJ1105" s="59" t="s">
        <v>3903</v>
      </c>
      <c r="AK1105" s="56" t="s">
        <v>3903</v>
      </c>
      <c r="AL1105" s="56" t="s">
        <v>3903</v>
      </c>
      <c r="AM1105" s="60" t="s">
        <v>3903</v>
      </c>
      <c r="AN1105" s="60" t="s">
        <v>3903</v>
      </c>
      <c r="AO1105" s="60" t="s">
        <v>3903</v>
      </c>
    </row>
    <row r="1106" spans="1:41" s="290" customFormat="1" x14ac:dyDescent="0.2">
      <c r="A1106" s="45" t="s">
        <v>62</v>
      </c>
      <c r="B1106" s="42" t="s">
        <v>99</v>
      </c>
      <c r="C1106" s="46" t="s">
        <v>473</v>
      </c>
      <c r="D1106" s="35" t="s">
        <v>8443</v>
      </c>
      <c r="E1106" s="34">
        <v>46113</v>
      </c>
      <c r="F1106" s="347" t="s">
        <v>2725</v>
      </c>
      <c r="G1106" s="347" t="s">
        <v>2726</v>
      </c>
      <c r="H1106" s="344">
        <v>25.900466666666667</v>
      </c>
      <c r="I1106" s="344">
        <v>-81.678466666666665</v>
      </c>
      <c r="J1106" s="56" t="s">
        <v>7350</v>
      </c>
      <c r="K1106" s="56" t="s">
        <v>7351</v>
      </c>
      <c r="L1106" s="49" t="s">
        <v>4145</v>
      </c>
      <c r="M1106" s="117" t="s">
        <v>2834</v>
      </c>
      <c r="N1106" s="35" t="s">
        <v>448</v>
      </c>
      <c r="O1106" s="240" t="s">
        <v>8463</v>
      </c>
      <c r="P1106" s="216" t="s">
        <v>6005</v>
      </c>
      <c r="Q1106" s="443">
        <v>0</v>
      </c>
      <c r="R1106" s="47"/>
      <c r="S1106" s="36">
        <v>0</v>
      </c>
      <c r="T1106" s="35"/>
      <c r="U1106" s="34">
        <v>44257</v>
      </c>
      <c r="V1106" s="82" t="s">
        <v>1969</v>
      </c>
      <c r="W1106" s="55" t="s">
        <v>2689</v>
      </c>
      <c r="X1106" s="55" t="s">
        <v>1898</v>
      </c>
      <c r="Y1106" s="157" t="s">
        <v>448</v>
      </c>
      <c r="Z1106" s="57" t="s">
        <v>3903</v>
      </c>
      <c r="AA1106" s="55" t="s">
        <v>3912</v>
      </c>
      <c r="AB1106" s="55">
        <v>105</v>
      </c>
      <c r="AC1106" s="55" t="s">
        <v>2019</v>
      </c>
      <c r="AD1106" s="89" t="s">
        <v>2614</v>
      </c>
      <c r="AE1106" s="243" t="s">
        <v>1746</v>
      </c>
      <c r="AF1106" s="157">
        <v>0</v>
      </c>
      <c r="AG1106" s="89" t="s">
        <v>7352</v>
      </c>
      <c r="AH1106" s="58" t="s">
        <v>3903</v>
      </c>
      <c r="AI1106" s="58" t="s">
        <v>3903</v>
      </c>
      <c r="AJ1106" s="59" t="s">
        <v>3903</v>
      </c>
      <c r="AK1106" s="56" t="s">
        <v>3903</v>
      </c>
      <c r="AL1106" s="56" t="s">
        <v>3903</v>
      </c>
      <c r="AM1106" s="60" t="s">
        <v>3903</v>
      </c>
      <c r="AN1106" s="60" t="s">
        <v>3903</v>
      </c>
      <c r="AO1106" s="60" t="s">
        <v>3903</v>
      </c>
    </row>
    <row r="1107" spans="1:41" s="290" customFormat="1" x14ac:dyDescent="0.2">
      <c r="A1107" s="45" t="s">
        <v>61</v>
      </c>
      <c r="B1107" s="42" t="s">
        <v>103</v>
      </c>
      <c r="C1107" s="46"/>
      <c r="D1107" s="35" t="s">
        <v>429</v>
      </c>
      <c r="E1107" s="34">
        <v>42159</v>
      </c>
      <c r="F1107" s="347" t="s">
        <v>463</v>
      </c>
      <c r="G1107" s="347" t="s">
        <v>464</v>
      </c>
      <c r="H1107" s="344">
        <v>25.899516666666667</v>
      </c>
      <c r="I1107" s="344">
        <v>-81.682633333333328</v>
      </c>
      <c r="J1107" s="56" t="s">
        <v>8900</v>
      </c>
      <c r="K1107" s="56" t="s">
        <v>8906</v>
      </c>
      <c r="L1107" s="49" t="s">
        <v>1746</v>
      </c>
      <c r="M1107" s="117"/>
      <c r="N1107" s="35" t="s">
        <v>364</v>
      </c>
      <c r="O1107" s="203" t="s">
        <v>1969</v>
      </c>
      <c r="P1107" s="216" t="s">
        <v>1969</v>
      </c>
      <c r="Q1107" s="443">
        <v>0</v>
      </c>
      <c r="R1107" s="47"/>
      <c r="S1107" s="36">
        <v>0</v>
      </c>
      <c r="T1107" s="35"/>
      <c r="U1107" s="34"/>
      <c r="V1107" s="82">
        <v>0</v>
      </c>
      <c r="W1107" s="55" t="s">
        <v>2689</v>
      </c>
      <c r="X1107" s="55" t="s">
        <v>1898</v>
      </c>
      <c r="Y1107" s="157">
        <v>0</v>
      </c>
      <c r="Z1107" s="57" t="s">
        <v>1746</v>
      </c>
      <c r="AA1107" s="55" t="s">
        <v>6987</v>
      </c>
      <c r="AB1107" s="55">
        <v>106</v>
      </c>
      <c r="AC1107" s="55" t="s">
        <v>2019</v>
      </c>
      <c r="AD1107" s="89" t="s">
        <v>2614</v>
      </c>
      <c r="AE1107" s="243">
        <v>16695</v>
      </c>
      <c r="AF1107" s="157">
        <v>0</v>
      </c>
      <c r="AG1107" s="89" t="s">
        <v>7355</v>
      </c>
      <c r="AH1107" s="58" t="s">
        <v>7356</v>
      </c>
      <c r="AI1107" s="58" t="s">
        <v>7357</v>
      </c>
      <c r="AJ1107" s="59" t="s">
        <v>318</v>
      </c>
      <c r="AK1107" s="56">
        <v>25.899483333333333</v>
      </c>
      <c r="AL1107" s="56">
        <v>-81.682655833333328</v>
      </c>
      <c r="AM1107" s="60">
        <v>12.156000000403537</v>
      </c>
      <c r="AN1107" s="60">
        <v>7.3790550557926817</v>
      </c>
      <c r="AO1107" s="60">
        <v>14.220365309169464</v>
      </c>
    </row>
    <row r="1108" spans="1:41" s="290" customFormat="1" x14ac:dyDescent="0.2">
      <c r="A1108" s="45" t="s">
        <v>61</v>
      </c>
      <c r="B1108" s="42" t="s">
        <v>103</v>
      </c>
      <c r="C1108" s="46"/>
      <c r="D1108" s="35" t="s">
        <v>426</v>
      </c>
      <c r="E1108" s="34">
        <v>42480</v>
      </c>
      <c r="F1108" s="347" t="s">
        <v>238</v>
      </c>
      <c r="G1108" s="347" t="s">
        <v>242</v>
      </c>
      <c r="H1108" s="344">
        <v>25.899533333333334</v>
      </c>
      <c r="I1108" s="344">
        <v>-81.682666666666663</v>
      </c>
      <c r="J1108" s="56" t="s">
        <v>8864</v>
      </c>
      <c r="K1108" s="56" t="s">
        <v>7354</v>
      </c>
      <c r="L1108" s="49" t="s">
        <v>1746</v>
      </c>
      <c r="M1108" s="117"/>
      <c r="N1108" s="35" t="s">
        <v>364</v>
      </c>
      <c r="O1108" s="203" t="s">
        <v>1969</v>
      </c>
      <c r="P1108" s="216" t="s">
        <v>1969</v>
      </c>
      <c r="Q1108" s="443">
        <v>0</v>
      </c>
      <c r="R1108" s="47"/>
      <c r="S1108" s="36">
        <v>0</v>
      </c>
      <c r="T1108" s="35"/>
      <c r="U1108" s="34"/>
      <c r="V1108" s="82">
        <v>0</v>
      </c>
      <c r="W1108" s="55" t="s">
        <v>2689</v>
      </c>
      <c r="X1108" s="55" t="s">
        <v>1898</v>
      </c>
      <c r="Y1108" s="157">
        <v>0</v>
      </c>
      <c r="Z1108" s="57" t="s">
        <v>1746</v>
      </c>
      <c r="AA1108" s="55" t="s">
        <v>6987</v>
      </c>
      <c r="AB1108" s="55">
        <v>106</v>
      </c>
      <c r="AC1108" s="55" t="s">
        <v>2019</v>
      </c>
      <c r="AD1108" s="89" t="s">
        <v>2614</v>
      </c>
      <c r="AE1108" s="243">
        <v>16695</v>
      </c>
      <c r="AF1108" s="157">
        <v>0</v>
      </c>
      <c r="AG1108" s="89" t="s">
        <v>7355</v>
      </c>
      <c r="AH1108" s="58" t="s">
        <v>7356</v>
      </c>
      <c r="AI1108" s="58" t="s">
        <v>7357</v>
      </c>
      <c r="AJ1108" s="59" t="s">
        <v>318</v>
      </c>
      <c r="AK1108" s="56">
        <v>25.899483333333333</v>
      </c>
      <c r="AL1108" s="56">
        <v>-81.682655833333328</v>
      </c>
      <c r="AM1108" s="60">
        <v>18.234000000605306</v>
      </c>
      <c r="AN1108" s="60">
        <v>-3.5528783605417034</v>
      </c>
      <c r="AO1108" s="60">
        <v>18.576913109203041</v>
      </c>
    </row>
    <row r="1109" spans="1:41" s="290" customFormat="1" x14ac:dyDescent="0.2">
      <c r="A1109" s="45" t="s">
        <v>61</v>
      </c>
      <c r="B1109" s="42" t="s">
        <v>103</v>
      </c>
      <c r="C1109" s="46"/>
      <c r="D1109" s="35" t="s">
        <v>426</v>
      </c>
      <c r="E1109" s="34">
        <v>43137</v>
      </c>
      <c r="F1109" s="347" t="s">
        <v>238</v>
      </c>
      <c r="G1109" s="347" t="s">
        <v>242</v>
      </c>
      <c r="H1109" s="344">
        <v>25.899533333333334</v>
      </c>
      <c r="I1109" s="344">
        <v>-81.682666666666663</v>
      </c>
      <c r="J1109" s="56" t="s">
        <v>8864</v>
      </c>
      <c r="K1109" s="56" t="s">
        <v>7354</v>
      </c>
      <c r="L1109" s="49" t="s">
        <v>2068</v>
      </c>
      <c r="M1109" s="120"/>
      <c r="N1109" s="35" t="s">
        <v>364</v>
      </c>
      <c r="O1109" s="203"/>
      <c r="P1109" s="216">
        <v>0</v>
      </c>
      <c r="Q1109" s="443">
        <v>0</v>
      </c>
      <c r="R1109" s="47"/>
      <c r="S1109" s="36">
        <v>0</v>
      </c>
      <c r="T1109" s="35"/>
      <c r="U1109" s="34"/>
      <c r="V1109" s="82">
        <v>0</v>
      </c>
      <c r="W1109" s="55" t="s">
        <v>2689</v>
      </c>
      <c r="X1109" s="55" t="s">
        <v>1898</v>
      </c>
      <c r="Y1109" s="157">
        <v>0</v>
      </c>
      <c r="Z1109" s="57" t="s">
        <v>1746</v>
      </c>
      <c r="AA1109" s="55" t="s">
        <v>6987</v>
      </c>
      <c r="AB1109" s="55">
        <v>106</v>
      </c>
      <c r="AC1109" s="55" t="s">
        <v>2019</v>
      </c>
      <c r="AD1109" s="89" t="s">
        <v>2614</v>
      </c>
      <c r="AE1109" s="243">
        <v>16695</v>
      </c>
      <c r="AF1109" s="157">
        <v>0</v>
      </c>
      <c r="AG1109" s="89" t="s">
        <v>7355</v>
      </c>
      <c r="AH1109" s="58" t="s">
        <v>7356</v>
      </c>
      <c r="AI1109" s="58" t="s">
        <v>7357</v>
      </c>
      <c r="AJ1109" s="59" t="s">
        <v>318</v>
      </c>
      <c r="AK1109" s="56">
        <v>25.899483333333333</v>
      </c>
      <c r="AL1109" s="56">
        <v>-81.682655833333328</v>
      </c>
      <c r="AM1109" s="60">
        <v>18.234000000605306</v>
      </c>
      <c r="AN1109" s="60">
        <v>-3.5528783605417034</v>
      </c>
      <c r="AO1109" s="60">
        <v>18.576913109203041</v>
      </c>
    </row>
    <row r="1110" spans="1:41" s="290" customFormat="1" x14ac:dyDescent="0.2">
      <c r="A1110" s="45" t="s">
        <v>61</v>
      </c>
      <c r="B1110" s="42" t="s">
        <v>103</v>
      </c>
      <c r="C1110" s="46"/>
      <c r="D1110" s="35" t="s">
        <v>426</v>
      </c>
      <c r="E1110" s="34">
        <v>43505</v>
      </c>
      <c r="F1110" s="347" t="s">
        <v>225</v>
      </c>
      <c r="G1110" s="347" t="s">
        <v>242</v>
      </c>
      <c r="H1110" s="344">
        <v>25.899550000000001</v>
      </c>
      <c r="I1110" s="344">
        <v>-81.682666666666663</v>
      </c>
      <c r="J1110" s="56" t="s">
        <v>7353</v>
      </c>
      <c r="K1110" s="56" t="s">
        <v>7354</v>
      </c>
      <c r="L1110" s="49" t="s">
        <v>2068</v>
      </c>
      <c r="M1110" s="120"/>
      <c r="N1110" s="35" t="s">
        <v>364</v>
      </c>
      <c r="O1110" s="203" t="s">
        <v>1969</v>
      </c>
      <c r="P1110" s="216" t="s">
        <v>1969</v>
      </c>
      <c r="Q1110" s="443">
        <v>0</v>
      </c>
      <c r="R1110" s="47"/>
      <c r="S1110" s="36">
        <v>0</v>
      </c>
      <c r="T1110" s="35"/>
      <c r="U1110" s="34"/>
      <c r="V1110" s="82">
        <v>0</v>
      </c>
      <c r="W1110" s="55" t="s">
        <v>2689</v>
      </c>
      <c r="X1110" s="55" t="s">
        <v>1898</v>
      </c>
      <c r="Y1110" s="157">
        <v>0</v>
      </c>
      <c r="Z1110" s="57" t="s">
        <v>1746</v>
      </c>
      <c r="AA1110" s="55" t="s">
        <v>6987</v>
      </c>
      <c r="AB1110" s="55">
        <v>106</v>
      </c>
      <c r="AC1110" s="55" t="s">
        <v>2019</v>
      </c>
      <c r="AD1110" s="89" t="s">
        <v>2614</v>
      </c>
      <c r="AE1110" s="243">
        <v>16695</v>
      </c>
      <c r="AF1110" s="157">
        <v>0</v>
      </c>
      <c r="AG1110" s="89" t="s">
        <v>7355</v>
      </c>
      <c r="AH1110" s="58" t="s">
        <v>7356</v>
      </c>
      <c r="AI1110" s="58" t="s">
        <v>7357</v>
      </c>
      <c r="AJ1110" s="59" t="s">
        <v>318</v>
      </c>
      <c r="AK1110" s="56">
        <v>25.899483333333333</v>
      </c>
      <c r="AL1110" s="56">
        <v>-81.682655833333328</v>
      </c>
      <c r="AM1110" s="60">
        <v>24.312000000807075</v>
      </c>
      <c r="AN1110" s="60">
        <v>-3.5528783605417034</v>
      </c>
      <c r="AO1110" s="60">
        <v>24.570231758859109</v>
      </c>
    </row>
    <row r="1111" spans="1:41" s="290" customFormat="1" x14ac:dyDescent="0.2">
      <c r="A1111" s="45" t="s">
        <v>61</v>
      </c>
      <c r="B1111" s="42" t="s">
        <v>103</v>
      </c>
      <c r="C1111" s="46"/>
      <c r="D1111" s="35" t="s">
        <v>429</v>
      </c>
      <c r="E1111" s="34">
        <v>43536</v>
      </c>
      <c r="F1111" s="347" t="s">
        <v>463</v>
      </c>
      <c r="G1111" s="347" t="s">
        <v>242</v>
      </c>
      <c r="H1111" s="344">
        <v>25.899516666666667</v>
      </c>
      <c r="I1111" s="344">
        <v>-81.682666666666663</v>
      </c>
      <c r="J1111" s="56" t="s">
        <v>8900</v>
      </c>
      <c r="K1111" s="56" t="s">
        <v>7354</v>
      </c>
      <c r="L1111" s="49" t="s">
        <v>2068</v>
      </c>
      <c r="M1111" s="117"/>
      <c r="N1111" s="35" t="s">
        <v>364</v>
      </c>
      <c r="O1111" s="203" t="s">
        <v>1969</v>
      </c>
      <c r="P1111" s="216" t="s">
        <v>1969</v>
      </c>
      <c r="Q1111" s="443">
        <v>0</v>
      </c>
      <c r="R1111" s="47"/>
      <c r="S1111" s="36">
        <v>0</v>
      </c>
      <c r="T1111" s="35"/>
      <c r="U1111" s="34"/>
      <c r="V1111" s="82">
        <v>0</v>
      </c>
      <c r="W1111" s="55" t="s">
        <v>2689</v>
      </c>
      <c r="X1111" s="55" t="s">
        <v>1898</v>
      </c>
      <c r="Y1111" s="157">
        <v>0</v>
      </c>
      <c r="Z1111" s="57" t="s">
        <v>1746</v>
      </c>
      <c r="AA1111" s="55" t="s">
        <v>6987</v>
      </c>
      <c r="AB1111" s="55">
        <v>106</v>
      </c>
      <c r="AC1111" s="55" t="s">
        <v>2019</v>
      </c>
      <c r="AD1111" s="89" t="s">
        <v>2614</v>
      </c>
      <c r="AE1111" s="243">
        <v>16695</v>
      </c>
      <c r="AF1111" s="157">
        <v>0</v>
      </c>
      <c r="AG1111" s="89" t="s">
        <v>7355</v>
      </c>
      <c r="AH1111" s="58" t="s">
        <v>7356</v>
      </c>
      <c r="AI1111" s="58" t="s">
        <v>7357</v>
      </c>
      <c r="AJ1111" s="59" t="s">
        <v>318</v>
      </c>
      <c r="AK1111" s="56">
        <v>25.899483333333333</v>
      </c>
      <c r="AL1111" s="56">
        <v>-81.682655833333328</v>
      </c>
      <c r="AM1111" s="60">
        <v>12.156000000403537</v>
      </c>
      <c r="AN1111" s="60">
        <v>-3.5528783605417034</v>
      </c>
      <c r="AO1111" s="60">
        <v>12.664567922144691</v>
      </c>
    </row>
    <row r="1112" spans="1:41" s="290" customFormat="1" x14ac:dyDescent="0.2">
      <c r="A1112" s="45" t="s">
        <v>61</v>
      </c>
      <c r="B1112" s="42" t="s">
        <v>103</v>
      </c>
      <c r="C1112" s="46"/>
      <c r="D1112" s="35" t="s">
        <v>2844</v>
      </c>
      <c r="E1112" s="34">
        <v>43904</v>
      </c>
      <c r="F1112" s="347" t="s">
        <v>463</v>
      </c>
      <c r="G1112" s="347" t="s">
        <v>242</v>
      </c>
      <c r="H1112" s="344">
        <v>25.899516666666667</v>
      </c>
      <c r="I1112" s="344">
        <v>-81.682666666666663</v>
      </c>
      <c r="J1112" s="56" t="s">
        <v>8900</v>
      </c>
      <c r="K1112" s="56" t="s">
        <v>7354</v>
      </c>
      <c r="L1112" s="49" t="s">
        <v>3071</v>
      </c>
      <c r="M1112" s="117" t="s">
        <v>2833</v>
      </c>
      <c r="N1112" s="35" t="s">
        <v>364</v>
      </c>
      <c r="O1112" s="203" t="s">
        <v>1969</v>
      </c>
      <c r="P1112" s="216" t="s">
        <v>1969</v>
      </c>
      <c r="Q1112" s="443">
        <v>0</v>
      </c>
      <c r="R1112" s="47"/>
      <c r="S1112" s="36">
        <v>0</v>
      </c>
      <c r="T1112" s="35"/>
      <c r="U1112" s="34"/>
      <c r="V1112" s="82">
        <v>0</v>
      </c>
      <c r="W1112" s="55" t="s">
        <v>2689</v>
      </c>
      <c r="X1112" s="55" t="s">
        <v>1898</v>
      </c>
      <c r="Y1112" s="157">
        <v>0</v>
      </c>
      <c r="Z1112" s="57" t="s">
        <v>1746</v>
      </c>
      <c r="AA1112" s="55" t="s">
        <v>6987</v>
      </c>
      <c r="AB1112" s="55">
        <v>106</v>
      </c>
      <c r="AC1112" s="55" t="s">
        <v>2019</v>
      </c>
      <c r="AD1112" s="89" t="s">
        <v>2614</v>
      </c>
      <c r="AE1112" s="243">
        <v>16695</v>
      </c>
      <c r="AF1112" s="157">
        <v>0</v>
      </c>
      <c r="AG1112" s="89" t="s">
        <v>7355</v>
      </c>
      <c r="AH1112" s="58" t="s">
        <v>7356</v>
      </c>
      <c r="AI1112" s="58" t="s">
        <v>7357</v>
      </c>
      <c r="AJ1112" s="59" t="s">
        <v>318</v>
      </c>
      <c r="AK1112" s="56">
        <v>25.899483333333333</v>
      </c>
      <c r="AL1112" s="56">
        <v>-81.682655833333328</v>
      </c>
      <c r="AM1112" s="60">
        <v>12.156000000403537</v>
      </c>
      <c r="AN1112" s="60">
        <v>-3.5528783605417034</v>
      </c>
      <c r="AO1112" s="60">
        <v>12.664567922144691</v>
      </c>
    </row>
    <row r="1113" spans="1:41" s="290" customFormat="1" x14ac:dyDescent="0.2">
      <c r="A1113" s="45" t="s">
        <v>61</v>
      </c>
      <c r="B1113" s="42" t="s">
        <v>103</v>
      </c>
      <c r="C1113" s="46"/>
      <c r="D1113" s="35" t="s">
        <v>2857</v>
      </c>
      <c r="E1113" s="34">
        <v>44257</v>
      </c>
      <c r="F1113" s="347" t="s">
        <v>225</v>
      </c>
      <c r="G1113" s="347" t="s">
        <v>242</v>
      </c>
      <c r="H1113" s="344">
        <v>25.899550000000001</v>
      </c>
      <c r="I1113" s="344">
        <v>-81.682666666666663</v>
      </c>
      <c r="J1113" s="56" t="s">
        <v>7353</v>
      </c>
      <c r="K1113" s="56" t="s">
        <v>7354</v>
      </c>
      <c r="L1113" s="49" t="s">
        <v>3071</v>
      </c>
      <c r="M1113" s="117" t="s">
        <v>2833</v>
      </c>
      <c r="N1113" s="35" t="s">
        <v>364</v>
      </c>
      <c r="O1113" s="240" t="s">
        <v>3465</v>
      </c>
      <c r="P1113" s="216" t="s">
        <v>1969</v>
      </c>
      <c r="Q1113" s="443">
        <v>0</v>
      </c>
      <c r="R1113" s="47"/>
      <c r="S1113" s="36">
        <v>0</v>
      </c>
      <c r="T1113" s="35"/>
      <c r="U1113" s="34"/>
      <c r="V1113" s="82">
        <v>0</v>
      </c>
      <c r="W1113" s="55" t="s">
        <v>2689</v>
      </c>
      <c r="X1113" s="55" t="s">
        <v>1898</v>
      </c>
      <c r="Y1113" s="157">
        <v>0</v>
      </c>
      <c r="Z1113" s="57" t="s">
        <v>1746</v>
      </c>
      <c r="AA1113" s="55" t="s">
        <v>6987</v>
      </c>
      <c r="AB1113" s="55">
        <v>106</v>
      </c>
      <c r="AC1113" s="55" t="s">
        <v>2019</v>
      </c>
      <c r="AD1113" s="89" t="s">
        <v>2614</v>
      </c>
      <c r="AE1113" s="243">
        <v>16695</v>
      </c>
      <c r="AF1113" s="157">
        <v>0</v>
      </c>
      <c r="AG1113" s="89" t="s">
        <v>7355</v>
      </c>
      <c r="AH1113" s="58" t="s">
        <v>7356</v>
      </c>
      <c r="AI1113" s="58" t="s">
        <v>7357</v>
      </c>
      <c r="AJ1113" s="59" t="s">
        <v>318</v>
      </c>
      <c r="AK1113" s="56">
        <v>25.899483333333333</v>
      </c>
      <c r="AL1113" s="56">
        <v>-81.682655833333328</v>
      </c>
      <c r="AM1113" s="60">
        <v>24.312000000807075</v>
      </c>
      <c r="AN1113" s="60">
        <v>-3.5528783605417034</v>
      </c>
      <c r="AO1113" s="60">
        <v>24.570231758859109</v>
      </c>
    </row>
    <row r="1114" spans="1:41" s="290" customFormat="1" x14ac:dyDescent="0.2">
      <c r="A1114" s="45" t="s">
        <v>61</v>
      </c>
      <c r="B1114" s="42" t="s">
        <v>103</v>
      </c>
      <c r="C1114" s="46"/>
      <c r="D1114" s="35" t="s">
        <v>5027</v>
      </c>
      <c r="E1114" s="34">
        <v>44609</v>
      </c>
      <c r="F1114" s="347" t="s">
        <v>225</v>
      </c>
      <c r="G1114" s="347" t="s">
        <v>242</v>
      </c>
      <c r="H1114" s="344">
        <v>25.899550000000001</v>
      </c>
      <c r="I1114" s="344">
        <v>-81.682666666666663</v>
      </c>
      <c r="J1114" s="56" t="s">
        <v>7353</v>
      </c>
      <c r="K1114" s="56" t="s">
        <v>7354</v>
      </c>
      <c r="L1114" s="49" t="s">
        <v>3071</v>
      </c>
      <c r="M1114" s="117" t="s">
        <v>2833</v>
      </c>
      <c r="N1114" s="35" t="s">
        <v>364</v>
      </c>
      <c r="O1114" s="240" t="s">
        <v>5064</v>
      </c>
      <c r="P1114" s="216">
        <v>0</v>
      </c>
      <c r="Q1114" s="443">
        <v>0</v>
      </c>
      <c r="R1114" s="47"/>
      <c r="S1114" s="36">
        <v>0</v>
      </c>
      <c r="T1114" s="35"/>
      <c r="U1114" s="34"/>
      <c r="V1114" s="82">
        <v>0</v>
      </c>
      <c r="W1114" s="55" t="s">
        <v>2689</v>
      </c>
      <c r="X1114" s="55" t="s">
        <v>1898</v>
      </c>
      <c r="Y1114" s="157">
        <v>0</v>
      </c>
      <c r="Z1114" s="57" t="s">
        <v>1746</v>
      </c>
      <c r="AA1114" s="55" t="s">
        <v>6987</v>
      </c>
      <c r="AB1114" s="55">
        <v>106</v>
      </c>
      <c r="AC1114" s="55" t="s">
        <v>2019</v>
      </c>
      <c r="AD1114" s="89" t="s">
        <v>2614</v>
      </c>
      <c r="AE1114" s="243">
        <v>16695</v>
      </c>
      <c r="AF1114" s="157">
        <v>0</v>
      </c>
      <c r="AG1114" s="89" t="s">
        <v>7355</v>
      </c>
      <c r="AH1114" s="58" t="s">
        <v>7356</v>
      </c>
      <c r="AI1114" s="58" t="s">
        <v>7357</v>
      </c>
      <c r="AJ1114" s="59" t="s">
        <v>318</v>
      </c>
      <c r="AK1114" s="56">
        <v>25.899483333333333</v>
      </c>
      <c r="AL1114" s="56">
        <v>-81.682655833333328</v>
      </c>
      <c r="AM1114" s="60">
        <v>24.312000000807075</v>
      </c>
      <c r="AN1114" s="60">
        <v>-3.5528783605417034</v>
      </c>
      <c r="AO1114" s="60">
        <v>24.570231758859109</v>
      </c>
    </row>
    <row r="1115" spans="1:41" s="290" customFormat="1" x14ac:dyDescent="0.2">
      <c r="A1115" s="45" t="s">
        <v>61</v>
      </c>
      <c r="B1115" s="42" t="s">
        <v>103</v>
      </c>
      <c r="C1115" s="46"/>
      <c r="D1115" s="35" t="s">
        <v>5027</v>
      </c>
      <c r="E1115" s="34">
        <v>44978</v>
      </c>
      <c r="F1115" s="347" t="s">
        <v>225</v>
      </c>
      <c r="G1115" s="347" t="s">
        <v>242</v>
      </c>
      <c r="H1115" s="344">
        <v>25.899550000000001</v>
      </c>
      <c r="I1115" s="344">
        <v>-81.682666666666663</v>
      </c>
      <c r="J1115" s="56" t="s">
        <v>7353</v>
      </c>
      <c r="K1115" s="56" t="s">
        <v>7354</v>
      </c>
      <c r="L1115" s="49" t="s">
        <v>3071</v>
      </c>
      <c r="M1115" s="117" t="s">
        <v>2833</v>
      </c>
      <c r="N1115" s="35" t="s">
        <v>364</v>
      </c>
      <c r="O1115" s="240" t="s">
        <v>5064</v>
      </c>
      <c r="P1115" s="216">
        <v>0</v>
      </c>
      <c r="Q1115" s="443">
        <v>0</v>
      </c>
      <c r="R1115" s="47"/>
      <c r="S1115" s="36">
        <v>0</v>
      </c>
      <c r="T1115" s="35"/>
      <c r="U1115" s="34"/>
      <c r="V1115" s="82">
        <v>0</v>
      </c>
      <c r="W1115" s="55" t="s">
        <v>2689</v>
      </c>
      <c r="X1115" s="55" t="s">
        <v>1898</v>
      </c>
      <c r="Y1115" s="157">
        <v>0</v>
      </c>
      <c r="Z1115" s="57" t="s">
        <v>1746</v>
      </c>
      <c r="AA1115" s="55" t="s">
        <v>6987</v>
      </c>
      <c r="AB1115" s="55">
        <v>106</v>
      </c>
      <c r="AC1115" s="55" t="s">
        <v>2019</v>
      </c>
      <c r="AD1115" s="89" t="s">
        <v>2614</v>
      </c>
      <c r="AE1115" s="243">
        <v>16695</v>
      </c>
      <c r="AF1115" s="157">
        <v>0</v>
      </c>
      <c r="AG1115" s="89" t="s">
        <v>7355</v>
      </c>
      <c r="AH1115" s="58" t="s">
        <v>7356</v>
      </c>
      <c r="AI1115" s="58" t="s">
        <v>7357</v>
      </c>
      <c r="AJ1115" s="59" t="s">
        <v>318</v>
      </c>
      <c r="AK1115" s="56">
        <v>25.899483333333333</v>
      </c>
      <c r="AL1115" s="56">
        <v>-81.682655833333328</v>
      </c>
      <c r="AM1115" s="60">
        <v>24.312000000807075</v>
      </c>
      <c r="AN1115" s="60">
        <v>-3.5528783605417034</v>
      </c>
      <c r="AO1115" s="60">
        <v>24.570231758859109</v>
      </c>
    </row>
    <row r="1116" spans="1:41" s="290" customFormat="1" x14ac:dyDescent="0.2">
      <c r="A1116" s="45" t="s">
        <v>61</v>
      </c>
      <c r="B1116" s="42" t="s">
        <v>103</v>
      </c>
      <c r="C1116" s="46"/>
      <c r="D1116" s="35" t="s">
        <v>424</v>
      </c>
      <c r="E1116" s="34">
        <v>45383</v>
      </c>
      <c r="F1116" s="347" t="s">
        <v>225</v>
      </c>
      <c r="G1116" s="347" t="s">
        <v>242</v>
      </c>
      <c r="H1116" s="344">
        <v>25.899550000000001</v>
      </c>
      <c r="I1116" s="344">
        <v>-81.682666666666663</v>
      </c>
      <c r="J1116" s="56" t="s">
        <v>7353</v>
      </c>
      <c r="K1116" s="56" t="s">
        <v>7354</v>
      </c>
      <c r="L1116" s="49" t="s">
        <v>6431</v>
      </c>
      <c r="M1116" s="117" t="s">
        <v>2833</v>
      </c>
      <c r="N1116" s="35" t="s">
        <v>364</v>
      </c>
      <c r="O1116" s="240" t="s">
        <v>5874</v>
      </c>
      <c r="P1116" s="216" t="s">
        <v>1969</v>
      </c>
      <c r="Q1116" s="443">
        <v>0</v>
      </c>
      <c r="R1116" s="47"/>
      <c r="S1116" s="36">
        <v>0</v>
      </c>
      <c r="T1116" s="35"/>
      <c r="U1116" s="34"/>
      <c r="V1116" s="82">
        <v>0</v>
      </c>
      <c r="W1116" s="55" t="s">
        <v>2689</v>
      </c>
      <c r="X1116" s="55" t="s">
        <v>1898</v>
      </c>
      <c r="Y1116" s="157">
        <v>0</v>
      </c>
      <c r="Z1116" s="57" t="s">
        <v>1746</v>
      </c>
      <c r="AA1116" s="55" t="s">
        <v>6987</v>
      </c>
      <c r="AB1116" s="55">
        <v>106</v>
      </c>
      <c r="AC1116" s="55" t="s">
        <v>2019</v>
      </c>
      <c r="AD1116" s="89" t="s">
        <v>2614</v>
      </c>
      <c r="AE1116" s="243">
        <v>16695</v>
      </c>
      <c r="AF1116" s="157">
        <v>0</v>
      </c>
      <c r="AG1116" s="89" t="s">
        <v>7355</v>
      </c>
      <c r="AH1116" s="58" t="s">
        <v>7356</v>
      </c>
      <c r="AI1116" s="58" t="s">
        <v>7357</v>
      </c>
      <c r="AJ1116" s="59" t="s">
        <v>318</v>
      </c>
      <c r="AK1116" s="56">
        <v>25.899483333333333</v>
      </c>
      <c r="AL1116" s="56">
        <v>-81.682655833333328</v>
      </c>
      <c r="AM1116" s="60">
        <v>24.312000000807075</v>
      </c>
      <c r="AN1116" s="60">
        <v>-3.5528783605417034</v>
      </c>
      <c r="AO1116" s="60">
        <v>24.570231758859109</v>
      </c>
    </row>
    <row r="1117" spans="1:41" s="290" customFormat="1" x14ac:dyDescent="0.2">
      <c r="A1117" s="45" t="s">
        <v>61</v>
      </c>
      <c r="B1117" s="42" t="s">
        <v>103</v>
      </c>
      <c r="C1117" s="46"/>
      <c r="D1117" s="35" t="s">
        <v>424</v>
      </c>
      <c r="E1117" s="34">
        <v>45695</v>
      </c>
      <c r="F1117" s="347" t="s">
        <v>225</v>
      </c>
      <c r="G1117" s="347" t="s">
        <v>242</v>
      </c>
      <c r="H1117" s="344">
        <v>25.899550000000001</v>
      </c>
      <c r="I1117" s="344">
        <v>-81.682666666666663</v>
      </c>
      <c r="J1117" s="56" t="s">
        <v>7353</v>
      </c>
      <c r="K1117" s="56" t="s">
        <v>7354</v>
      </c>
      <c r="L1117" s="49" t="s">
        <v>6431</v>
      </c>
      <c r="M1117" s="117" t="s">
        <v>2833</v>
      </c>
      <c r="N1117" s="35" t="s">
        <v>364</v>
      </c>
      <c r="O1117" s="240" t="s">
        <v>6022</v>
      </c>
      <c r="P1117" s="216" t="s">
        <v>1969</v>
      </c>
      <c r="Q1117" s="443">
        <v>0</v>
      </c>
      <c r="R1117" s="47"/>
      <c r="S1117" s="36">
        <v>0</v>
      </c>
      <c r="T1117" s="35"/>
      <c r="U1117" s="34"/>
      <c r="V1117" s="82">
        <v>0</v>
      </c>
      <c r="W1117" s="55" t="s">
        <v>2689</v>
      </c>
      <c r="X1117" s="55" t="s">
        <v>1898</v>
      </c>
      <c r="Y1117" s="157">
        <v>0</v>
      </c>
      <c r="Z1117" s="57" t="s">
        <v>1746</v>
      </c>
      <c r="AA1117" s="55" t="s">
        <v>6987</v>
      </c>
      <c r="AB1117" s="55">
        <v>106</v>
      </c>
      <c r="AC1117" s="55" t="s">
        <v>2019</v>
      </c>
      <c r="AD1117" s="89" t="s">
        <v>2614</v>
      </c>
      <c r="AE1117" s="243">
        <v>16695</v>
      </c>
      <c r="AF1117" s="157">
        <v>0</v>
      </c>
      <c r="AG1117" s="89" t="s">
        <v>7355</v>
      </c>
      <c r="AH1117" s="58" t="s">
        <v>7356</v>
      </c>
      <c r="AI1117" s="58" t="s">
        <v>7357</v>
      </c>
      <c r="AJ1117" s="59" t="s">
        <v>318</v>
      </c>
      <c r="AK1117" s="56">
        <v>25.899483333333333</v>
      </c>
      <c r="AL1117" s="56">
        <v>-81.682655833333328</v>
      </c>
      <c r="AM1117" s="60">
        <v>24.312000000807075</v>
      </c>
      <c r="AN1117" s="60">
        <v>-3.5528783605417034</v>
      </c>
      <c r="AO1117" s="60">
        <v>24.570231758859109</v>
      </c>
    </row>
    <row r="1118" spans="1:41" s="290" customFormat="1" x14ac:dyDescent="0.2">
      <c r="A1118" s="45" t="s">
        <v>61</v>
      </c>
      <c r="B1118" s="42" t="s">
        <v>103</v>
      </c>
      <c r="C1118" s="46" t="s">
        <v>473</v>
      </c>
      <c r="D1118" s="35" t="s">
        <v>8443</v>
      </c>
      <c r="E1118" s="34">
        <v>46113</v>
      </c>
      <c r="F1118" s="347" t="s">
        <v>225</v>
      </c>
      <c r="G1118" s="347" t="s">
        <v>242</v>
      </c>
      <c r="H1118" s="344">
        <v>25.899550000000001</v>
      </c>
      <c r="I1118" s="344">
        <v>-81.682666666666663</v>
      </c>
      <c r="J1118" s="56" t="s">
        <v>7353</v>
      </c>
      <c r="K1118" s="56" t="s">
        <v>7354</v>
      </c>
      <c r="L1118" s="49" t="s">
        <v>6431</v>
      </c>
      <c r="M1118" s="117" t="s">
        <v>2833</v>
      </c>
      <c r="N1118" s="35" t="s">
        <v>364</v>
      </c>
      <c r="O1118" s="240" t="s">
        <v>8464</v>
      </c>
      <c r="P1118" s="216" t="s">
        <v>1969</v>
      </c>
      <c r="Q1118" s="443">
        <v>0</v>
      </c>
      <c r="R1118" s="47"/>
      <c r="S1118" s="36">
        <v>0</v>
      </c>
      <c r="T1118" s="35"/>
      <c r="U1118" s="34"/>
      <c r="V1118" s="82">
        <v>0</v>
      </c>
      <c r="W1118" s="55" t="s">
        <v>2689</v>
      </c>
      <c r="X1118" s="55" t="s">
        <v>1898</v>
      </c>
      <c r="Y1118" s="157" t="e">
        <v>#REF!</v>
      </c>
      <c r="Z1118" s="57" t="e">
        <v>#REF!</v>
      </c>
      <c r="AA1118" s="55" t="e">
        <v>#REF!</v>
      </c>
      <c r="AB1118" s="55">
        <v>106</v>
      </c>
      <c r="AC1118" s="55" t="s">
        <v>2019</v>
      </c>
      <c r="AD1118" s="89" t="s">
        <v>2614</v>
      </c>
      <c r="AE1118" s="243">
        <v>16695</v>
      </c>
      <c r="AF1118" s="157">
        <v>0</v>
      </c>
      <c r="AG1118" s="89" t="s">
        <v>7355</v>
      </c>
      <c r="AH1118" s="58" t="s">
        <v>7356</v>
      </c>
      <c r="AI1118" s="58" t="s">
        <v>7357</v>
      </c>
      <c r="AJ1118" s="59" t="s">
        <v>318</v>
      </c>
      <c r="AK1118" s="56">
        <v>25.899483333333333</v>
      </c>
      <c r="AL1118" s="56">
        <v>-81.682655833333328</v>
      </c>
      <c r="AM1118" s="60">
        <v>24.312000000807075</v>
      </c>
      <c r="AN1118" s="60">
        <v>-3.5528783605417034</v>
      </c>
      <c r="AO1118" s="60" t="e">
        <v>#REF!</v>
      </c>
    </row>
    <row r="1119" spans="1:41" s="290" customFormat="1" x14ac:dyDescent="0.2">
      <c r="A1119" s="45" t="s">
        <v>60</v>
      </c>
      <c r="B1119" s="42" t="s">
        <v>102</v>
      </c>
      <c r="C1119" s="46"/>
      <c r="D1119" s="35" t="s">
        <v>1119</v>
      </c>
      <c r="E1119" s="34">
        <v>38869</v>
      </c>
      <c r="F1119" s="347" t="s">
        <v>243</v>
      </c>
      <c r="G1119" s="347" t="s">
        <v>244</v>
      </c>
      <c r="H1119" s="344">
        <v>25.900950000000002</v>
      </c>
      <c r="I1119" s="344">
        <v>-81.688500000000005</v>
      </c>
      <c r="J1119" s="56" t="s">
        <v>8907</v>
      </c>
      <c r="K1119" s="56" t="s">
        <v>8908</v>
      </c>
      <c r="L1119" s="49" t="s">
        <v>1746</v>
      </c>
      <c r="M1119" s="117"/>
      <c r="N1119" s="35" t="s">
        <v>364</v>
      </c>
      <c r="O1119" s="203" t="s">
        <v>1969</v>
      </c>
      <c r="P1119" s="216" t="s">
        <v>1969</v>
      </c>
      <c r="Q1119" s="443">
        <v>0</v>
      </c>
      <c r="R1119" s="47"/>
      <c r="S1119" s="36">
        <v>0</v>
      </c>
      <c r="T1119" s="35"/>
      <c r="U1119" s="34"/>
      <c r="V1119" s="82">
        <v>0</v>
      </c>
      <c r="W1119" s="55" t="s">
        <v>2689</v>
      </c>
      <c r="X1119" s="55" t="s">
        <v>1898</v>
      </c>
      <c r="Y1119" s="157">
        <v>0</v>
      </c>
      <c r="Z1119" s="57" t="s">
        <v>1746</v>
      </c>
      <c r="AA1119" s="55" t="s">
        <v>6987</v>
      </c>
      <c r="AB1119" s="55">
        <v>107</v>
      </c>
      <c r="AC1119" s="55" t="s">
        <v>2019</v>
      </c>
      <c r="AD1119" s="89" t="s">
        <v>2614</v>
      </c>
      <c r="AE1119" s="243">
        <v>16700</v>
      </c>
      <c r="AF1119" s="157" t="s">
        <v>3901</v>
      </c>
      <c r="AG1119" s="89" t="s">
        <v>7360</v>
      </c>
      <c r="AH1119" s="58" t="s">
        <v>461</v>
      </c>
      <c r="AI1119" s="58" t="s">
        <v>7361</v>
      </c>
      <c r="AJ1119" s="59" t="s">
        <v>319</v>
      </c>
      <c r="AK1119" s="56">
        <v>25.900916666666667</v>
      </c>
      <c r="AL1119" s="56">
        <v>-81.68848916666667</v>
      </c>
      <c r="AM1119" s="60">
        <v>12.156000000403537</v>
      </c>
      <c r="AN1119" s="60">
        <v>-3.5528783605417034</v>
      </c>
      <c r="AO1119" s="60">
        <v>12.664567922144691</v>
      </c>
    </row>
    <row r="1120" spans="1:41" s="290" customFormat="1" x14ac:dyDescent="0.2">
      <c r="A1120" s="45" t="s">
        <v>60</v>
      </c>
      <c r="B1120" s="42" t="s">
        <v>102</v>
      </c>
      <c r="C1120" s="46"/>
      <c r="D1120" s="35" t="s">
        <v>429</v>
      </c>
      <c r="E1120" s="34">
        <v>42159</v>
      </c>
      <c r="F1120" s="347" t="s">
        <v>461</v>
      </c>
      <c r="G1120" s="347" t="s">
        <v>462</v>
      </c>
      <c r="H1120" s="344">
        <v>25.900916666666667</v>
      </c>
      <c r="I1120" s="344">
        <v>-81.68846666666667</v>
      </c>
      <c r="J1120" s="56" t="s">
        <v>8909</v>
      </c>
      <c r="K1120" s="56" t="s">
        <v>8910</v>
      </c>
      <c r="L1120" s="49" t="s">
        <v>1746</v>
      </c>
      <c r="M1120" s="117"/>
      <c r="N1120" s="35" t="s">
        <v>364</v>
      </c>
      <c r="O1120" s="203" t="s">
        <v>1969</v>
      </c>
      <c r="P1120" s="216">
        <v>0</v>
      </c>
      <c r="Q1120" s="443">
        <v>0</v>
      </c>
      <c r="R1120" s="47"/>
      <c r="S1120" s="36">
        <v>0</v>
      </c>
      <c r="T1120" s="35"/>
      <c r="U1120" s="34"/>
      <c r="V1120" s="82">
        <v>0</v>
      </c>
      <c r="W1120" s="55" t="s">
        <v>2689</v>
      </c>
      <c r="X1120" s="55" t="s">
        <v>1898</v>
      </c>
      <c r="Y1120" s="157">
        <v>0</v>
      </c>
      <c r="Z1120" s="57" t="s">
        <v>1746</v>
      </c>
      <c r="AA1120" s="55" t="s">
        <v>6987</v>
      </c>
      <c r="AB1120" s="55">
        <v>107</v>
      </c>
      <c r="AC1120" s="55" t="s">
        <v>2019</v>
      </c>
      <c r="AD1120" s="89" t="s">
        <v>2614</v>
      </c>
      <c r="AE1120" s="243">
        <v>16700</v>
      </c>
      <c r="AF1120" s="157" t="s">
        <v>3901</v>
      </c>
      <c r="AG1120" s="89" t="s">
        <v>7360</v>
      </c>
      <c r="AH1120" s="58" t="s">
        <v>461</v>
      </c>
      <c r="AI1120" s="58" t="s">
        <v>7361</v>
      </c>
      <c r="AJ1120" s="59" t="s">
        <v>319</v>
      </c>
      <c r="AK1120" s="56">
        <v>25.900916666666667</v>
      </c>
      <c r="AL1120" s="56">
        <v>-81.68848916666667</v>
      </c>
      <c r="AM1120" s="60">
        <v>0</v>
      </c>
      <c r="AN1120" s="60">
        <v>7.3790550557926817</v>
      </c>
      <c r="AO1120" s="60">
        <v>7.3790550557926817</v>
      </c>
    </row>
    <row r="1121" spans="1:41" s="290" customFormat="1" x14ac:dyDescent="0.2">
      <c r="A1121" s="45" t="s">
        <v>60</v>
      </c>
      <c r="B1121" s="42" t="s">
        <v>102</v>
      </c>
      <c r="C1121" s="46"/>
      <c r="D1121" s="35" t="s">
        <v>426</v>
      </c>
      <c r="E1121" s="34">
        <v>43137</v>
      </c>
      <c r="F1121" s="347" t="s">
        <v>461</v>
      </c>
      <c r="G1121" s="347" t="s">
        <v>462</v>
      </c>
      <c r="H1121" s="344">
        <v>25.900916666666667</v>
      </c>
      <c r="I1121" s="344">
        <v>-81.68846666666667</v>
      </c>
      <c r="J1121" s="56" t="s">
        <v>8909</v>
      </c>
      <c r="K1121" s="56" t="s">
        <v>8910</v>
      </c>
      <c r="L1121" s="49" t="s">
        <v>1746</v>
      </c>
      <c r="M1121" s="117"/>
      <c r="N1121" s="35" t="s">
        <v>364</v>
      </c>
      <c r="O1121" s="203" t="s">
        <v>1969</v>
      </c>
      <c r="P1121" s="216">
        <v>0</v>
      </c>
      <c r="Q1121" s="443">
        <v>0</v>
      </c>
      <c r="R1121" s="47"/>
      <c r="S1121" s="36">
        <v>0</v>
      </c>
      <c r="T1121" s="35"/>
      <c r="U1121" s="34"/>
      <c r="V1121" s="82">
        <v>0</v>
      </c>
      <c r="W1121" s="55" t="s">
        <v>2689</v>
      </c>
      <c r="X1121" s="55" t="s">
        <v>1898</v>
      </c>
      <c r="Y1121" s="157">
        <v>0</v>
      </c>
      <c r="Z1121" s="57" t="s">
        <v>1746</v>
      </c>
      <c r="AA1121" s="55" t="s">
        <v>6987</v>
      </c>
      <c r="AB1121" s="55">
        <v>107</v>
      </c>
      <c r="AC1121" s="55" t="s">
        <v>2019</v>
      </c>
      <c r="AD1121" s="89" t="s">
        <v>2614</v>
      </c>
      <c r="AE1121" s="243">
        <v>16700</v>
      </c>
      <c r="AF1121" s="157" t="s">
        <v>3901</v>
      </c>
      <c r="AG1121" s="89" t="s">
        <v>7360</v>
      </c>
      <c r="AH1121" s="58" t="s">
        <v>461</v>
      </c>
      <c r="AI1121" s="58" t="s">
        <v>7361</v>
      </c>
      <c r="AJ1121" s="59" t="s">
        <v>319</v>
      </c>
      <c r="AK1121" s="56">
        <v>25.900916666666667</v>
      </c>
      <c r="AL1121" s="56">
        <v>-81.68848916666667</v>
      </c>
      <c r="AM1121" s="60">
        <v>0</v>
      </c>
      <c r="AN1121" s="60">
        <v>7.3790550557926817</v>
      </c>
      <c r="AO1121" s="60">
        <v>7.3790550557926817</v>
      </c>
    </row>
    <row r="1122" spans="1:41" s="290" customFormat="1" x14ac:dyDescent="0.2">
      <c r="A1122" s="45" t="s">
        <v>60</v>
      </c>
      <c r="B1122" s="42" t="s">
        <v>102</v>
      </c>
      <c r="C1122" s="46"/>
      <c r="D1122" s="35" t="s">
        <v>426</v>
      </c>
      <c r="E1122" s="34">
        <v>43505</v>
      </c>
      <c r="F1122" s="347" t="s">
        <v>243</v>
      </c>
      <c r="G1122" s="347" t="s">
        <v>2764</v>
      </c>
      <c r="H1122" s="344">
        <v>25.900950000000002</v>
      </c>
      <c r="I1122" s="344">
        <v>-81.688550000000006</v>
      </c>
      <c r="J1122" s="56" t="s">
        <v>8907</v>
      </c>
      <c r="K1122" s="56" t="s">
        <v>8911</v>
      </c>
      <c r="L1122" s="49" t="s">
        <v>2765</v>
      </c>
      <c r="M1122" s="120"/>
      <c r="N1122" s="35" t="s">
        <v>364</v>
      </c>
      <c r="O1122" s="203" t="s">
        <v>1969</v>
      </c>
      <c r="P1122" s="216">
        <v>0</v>
      </c>
      <c r="Q1122" s="443">
        <v>0</v>
      </c>
      <c r="R1122" s="47"/>
      <c r="S1122" s="36">
        <v>0</v>
      </c>
      <c r="T1122" s="35"/>
      <c r="U1122" s="34"/>
      <c r="V1122" s="82">
        <v>0</v>
      </c>
      <c r="W1122" s="55" t="s">
        <v>2689</v>
      </c>
      <c r="X1122" s="55" t="s">
        <v>1898</v>
      </c>
      <c r="Y1122" s="157">
        <v>0</v>
      </c>
      <c r="Z1122" s="57" t="s">
        <v>1746</v>
      </c>
      <c r="AA1122" s="55" t="s">
        <v>6987</v>
      </c>
      <c r="AB1122" s="55">
        <v>107</v>
      </c>
      <c r="AC1122" s="55" t="s">
        <v>2019</v>
      </c>
      <c r="AD1122" s="89" t="s">
        <v>2614</v>
      </c>
      <c r="AE1122" s="243">
        <v>16700</v>
      </c>
      <c r="AF1122" s="157" t="s">
        <v>3901</v>
      </c>
      <c r="AG1122" s="89" t="s">
        <v>7360</v>
      </c>
      <c r="AH1122" s="58" t="s">
        <v>461</v>
      </c>
      <c r="AI1122" s="58" t="s">
        <v>7361</v>
      </c>
      <c r="AJ1122" s="59" t="s">
        <v>319</v>
      </c>
      <c r="AK1122" s="56">
        <v>25.900916666666667</v>
      </c>
      <c r="AL1122" s="56">
        <v>-81.68848916666667</v>
      </c>
      <c r="AM1122" s="60">
        <v>12.156000000403537</v>
      </c>
      <c r="AN1122" s="60">
        <v>-19.950778485043283</v>
      </c>
      <c r="AO1122" s="60">
        <v>23.362403518668124</v>
      </c>
    </row>
    <row r="1123" spans="1:41" s="290" customFormat="1" x14ac:dyDescent="0.2">
      <c r="A1123" s="45" t="s">
        <v>60</v>
      </c>
      <c r="B1123" s="42" t="s">
        <v>102</v>
      </c>
      <c r="C1123" s="46"/>
      <c r="D1123" s="35" t="s">
        <v>429</v>
      </c>
      <c r="E1123" s="34">
        <v>43536</v>
      </c>
      <c r="F1123" s="347" t="s">
        <v>2728</v>
      </c>
      <c r="G1123" s="347" t="s">
        <v>2729</v>
      </c>
      <c r="H1123" s="344">
        <v>25.9009</v>
      </c>
      <c r="I1123" s="344">
        <v>-81.688450000000003</v>
      </c>
      <c r="J1123" s="56" t="s">
        <v>7358</v>
      </c>
      <c r="K1123" s="56" t="s">
        <v>8912</v>
      </c>
      <c r="L1123" s="49" t="s">
        <v>2766</v>
      </c>
      <c r="M1123" s="117"/>
      <c r="N1123" s="35" t="s">
        <v>364</v>
      </c>
      <c r="O1123" s="203" t="s">
        <v>1969</v>
      </c>
      <c r="P1123" s="216">
        <v>0</v>
      </c>
      <c r="Q1123" s="443">
        <v>0</v>
      </c>
      <c r="R1123" s="47"/>
      <c r="S1123" s="36">
        <v>0</v>
      </c>
      <c r="T1123" s="35"/>
      <c r="U1123" s="34"/>
      <c r="V1123" s="82">
        <v>0</v>
      </c>
      <c r="W1123" s="55" t="s">
        <v>2689</v>
      </c>
      <c r="X1123" s="55" t="s">
        <v>1898</v>
      </c>
      <c r="Y1123" s="157">
        <v>0</v>
      </c>
      <c r="Z1123" s="57" t="s">
        <v>1746</v>
      </c>
      <c r="AA1123" s="55" t="s">
        <v>6987</v>
      </c>
      <c r="AB1123" s="55">
        <v>107</v>
      </c>
      <c r="AC1123" s="55" t="s">
        <v>2019</v>
      </c>
      <c r="AD1123" s="89" t="s">
        <v>2614</v>
      </c>
      <c r="AE1123" s="243">
        <v>16700</v>
      </c>
      <c r="AF1123" s="157" t="s">
        <v>3901</v>
      </c>
      <c r="AG1123" s="89" t="s">
        <v>7360</v>
      </c>
      <c r="AH1123" s="58" t="s">
        <v>461</v>
      </c>
      <c r="AI1123" s="58" t="s">
        <v>7361</v>
      </c>
      <c r="AJ1123" s="59" t="s">
        <v>319</v>
      </c>
      <c r="AK1123" s="56">
        <v>25.900916666666667</v>
      </c>
      <c r="AL1123" s="56">
        <v>-81.68848916666667</v>
      </c>
      <c r="AM1123" s="60">
        <v>-6.0780000002017687</v>
      </c>
      <c r="AN1123" s="60">
        <v>12.845021763959874</v>
      </c>
      <c r="AO1123" s="60">
        <v>14.21044222109416</v>
      </c>
    </row>
    <row r="1124" spans="1:41" s="290" customFormat="1" x14ac:dyDescent="0.2">
      <c r="A1124" s="45" t="s">
        <v>60</v>
      </c>
      <c r="B1124" s="42" t="s">
        <v>102</v>
      </c>
      <c r="C1124" s="46"/>
      <c r="D1124" s="35" t="s">
        <v>3072</v>
      </c>
      <c r="E1124" s="34">
        <v>43904</v>
      </c>
      <c r="F1124" s="347" t="s">
        <v>2728</v>
      </c>
      <c r="G1124" s="347" t="s">
        <v>2729</v>
      </c>
      <c r="H1124" s="344">
        <v>25.9009</v>
      </c>
      <c r="I1124" s="344">
        <v>-81.688450000000003</v>
      </c>
      <c r="J1124" s="56" t="s">
        <v>7358</v>
      </c>
      <c r="K1124" s="56" t="s">
        <v>8912</v>
      </c>
      <c r="L1124" s="49" t="s">
        <v>3585</v>
      </c>
      <c r="M1124" s="117" t="s">
        <v>2833</v>
      </c>
      <c r="N1124" s="35" t="s">
        <v>364</v>
      </c>
      <c r="O1124" s="203" t="s">
        <v>1969</v>
      </c>
      <c r="P1124" s="216" t="s">
        <v>1969</v>
      </c>
      <c r="Q1124" s="443">
        <v>0</v>
      </c>
      <c r="R1124" s="47"/>
      <c r="S1124" s="36">
        <v>0</v>
      </c>
      <c r="T1124" s="35"/>
      <c r="U1124" s="34"/>
      <c r="V1124" s="82">
        <v>0</v>
      </c>
      <c r="W1124" s="55" t="s">
        <v>2689</v>
      </c>
      <c r="X1124" s="55" t="s">
        <v>1898</v>
      </c>
      <c r="Y1124" s="157">
        <v>0</v>
      </c>
      <c r="Z1124" s="57" t="s">
        <v>1746</v>
      </c>
      <c r="AA1124" s="55" t="s">
        <v>6987</v>
      </c>
      <c r="AB1124" s="55">
        <v>107</v>
      </c>
      <c r="AC1124" s="55" t="s">
        <v>2019</v>
      </c>
      <c r="AD1124" s="89" t="s">
        <v>2614</v>
      </c>
      <c r="AE1124" s="243">
        <v>16700</v>
      </c>
      <c r="AF1124" s="157" t="s">
        <v>3901</v>
      </c>
      <c r="AG1124" s="89" t="s">
        <v>7360</v>
      </c>
      <c r="AH1124" s="58" t="s">
        <v>461</v>
      </c>
      <c r="AI1124" s="58" t="s">
        <v>7361</v>
      </c>
      <c r="AJ1124" s="59" t="s">
        <v>319</v>
      </c>
      <c r="AK1124" s="56">
        <v>25.900916666666667</v>
      </c>
      <c r="AL1124" s="56">
        <v>-81.68848916666667</v>
      </c>
      <c r="AM1124" s="60">
        <v>-6.0780000002017687</v>
      </c>
      <c r="AN1124" s="60">
        <v>12.845021763959874</v>
      </c>
      <c r="AO1124" s="60">
        <v>14.21044222109416</v>
      </c>
    </row>
    <row r="1125" spans="1:41" s="290" customFormat="1" x14ac:dyDescent="0.2">
      <c r="A1125" s="45" t="s">
        <v>60</v>
      </c>
      <c r="B1125" s="42" t="s">
        <v>102</v>
      </c>
      <c r="C1125" s="46"/>
      <c r="D1125" s="35" t="s">
        <v>2857</v>
      </c>
      <c r="E1125" s="34">
        <v>44257</v>
      </c>
      <c r="F1125" s="347" t="s">
        <v>3466</v>
      </c>
      <c r="G1125" s="347" t="s">
        <v>3467</v>
      </c>
      <c r="H1125" s="344">
        <v>25.900933333333334</v>
      </c>
      <c r="I1125" s="344">
        <v>-81.688516666666672</v>
      </c>
      <c r="J1125" s="56" t="s">
        <v>8913</v>
      </c>
      <c r="K1125" s="56" t="s">
        <v>8914</v>
      </c>
      <c r="L1125" s="49" t="s">
        <v>2390</v>
      </c>
      <c r="M1125" s="117" t="s">
        <v>2833</v>
      </c>
      <c r="N1125" s="35" t="s">
        <v>364</v>
      </c>
      <c r="O1125" s="240" t="s">
        <v>3468</v>
      </c>
      <c r="P1125" s="216" t="s">
        <v>1969</v>
      </c>
      <c r="Q1125" s="443">
        <v>0</v>
      </c>
      <c r="R1125" s="47"/>
      <c r="S1125" s="36">
        <v>0</v>
      </c>
      <c r="T1125" s="35"/>
      <c r="U1125" s="34"/>
      <c r="V1125" s="82">
        <v>0</v>
      </c>
      <c r="W1125" s="55" t="s">
        <v>2689</v>
      </c>
      <c r="X1125" s="55" t="s">
        <v>1898</v>
      </c>
      <c r="Y1125" s="157">
        <v>0</v>
      </c>
      <c r="Z1125" s="57" t="s">
        <v>1746</v>
      </c>
      <c r="AA1125" s="55" t="s">
        <v>6987</v>
      </c>
      <c r="AB1125" s="55">
        <v>107</v>
      </c>
      <c r="AC1125" s="55" t="s">
        <v>2019</v>
      </c>
      <c r="AD1125" s="89" t="s">
        <v>2614</v>
      </c>
      <c r="AE1125" s="243">
        <v>16700</v>
      </c>
      <c r="AF1125" s="157" t="s">
        <v>3901</v>
      </c>
      <c r="AG1125" s="89" t="s">
        <v>7360</v>
      </c>
      <c r="AH1125" s="58" t="s">
        <v>461</v>
      </c>
      <c r="AI1125" s="58" t="s">
        <v>7361</v>
      </c>
      <c r="AJ1125" s="59" t="s">
        <v>319</v>
      </c>
      <c r="AK1125" s="56">
        <v>25.900916666666667</v>
      </c>
      <c r="AL1125" s="56">
        <v>-81.68848916666667</v>
      </c>
      <c r="AM1125" s="60">
        <v>6.0780000002017687</v>
      </c>
      <c r="AN1125" s="60">
        <v>-9.018845068708897</v>
      </c>
      <c r="AO1125" s="60">
        <v>10.875736773930651</v>
      </c>
    </row>
    <row r="1126" spans="1:41" s="290" customFormat="1" x14ac:dyDescent="0.2">
      <c r="A1126" s="45" t="s">
        <v>60</v>
      </c>
      <c r="B1126" s="42" t="s">
        <v>102</v>
      </c>
      <c r="C1126" s="46"/>
      <c r="D1126" s="35" t="s">
        <v>2857</v>
      </c>
      <c r="E1126" s="34">
        <v>44609</v>
      </c>
      <c r="F1126" s="347" t="s">
        <v>3466</v>
      </c>
      <c r="G1126" s="347" t="s">
        <v>3467</v>
      </c>
      <c r="H1126" s="344">
        <v>25.900933333333334</v>
      </c>
      <c r="I1126" s="344">
        <v>-81.688516666666672</v>
      </c>
      <c r="J1126" s="56" t="s">
        <v>8913</v>
      </c>
      <c r="K1126" s="56" t="s">
        <v>8914</v>
      </c>
      <c r="L1126" s="49" t="s">
        <v>4193</v>
      </c>
      <c r="M1126" s="117" t="s">
        <v>2833</v>
      </c>
      <c r="N1126" s="35" t="s">
        <v>387</v>
      </c>
      <c r="O1126" s="240" t="s">
        <v>3468</v>
      </c>
      <c r="P1126" s="216" t="s">
        <v>4194</v>
      </c>
      <c r="Q1126" s="443">
        <v>0</v>
      </c>
      <c r="R1126" s="47"/>
      <c r="S1126" s="36">
        <v>0</v>
      </c>
      <c r="T1126" s="35" t="s">
        <v>3310</v>
      </c>
      <c r="U1126" s="34"/>
      <c r="V1126" s="82">
        <v>0</v>
      </c>
      <c r="W1126" s="55" t="s">
        <v>2689</v>
      </c>
      <c r="X1126" s="55" t="s">
        <v>1898</v>
      </c>
      <c r="Y1126" s="157" t="s">
        <v>387</v>
      </c>
      <c r="Z1126" s="57" t="s">
        <v>1746</v>
      </c>
      <c r="AA1126" s="55" t="s">
        <v>6982</v>
      </c>
      <c r="AB1126" s="55">
        <v>107</v>
      </c>
      <c r="AC1126" s="55" t="s">
        <v>2019</v>
      </c>
      <c r="AD1126" s="89" t="s">
        <v>2614</v>
      </c>
      <c r="AE1126" s="243">
        <v>16700</v>
      </c>
      <c r="AF1126" s="157" t="s">
        <v>3901</v>
      </c>
      <c r="AG1126" s="89" t="s">
        <v>7360</v>
      </c>
      <c r="AH1126" s="58" t="s">
        <v>461</v>
      </c>
      <c r="AI1126" s="58" t="s">
        <v>7361</v>
      </c>
      <c r="AJ1126" s="59" t="s">
        <v>319</v>
      </c>
      <c r="AK1126" s="56">
        <v>25.900916666666667</v>
      </c>
      <c r="AL1126" s="56">
        <v>-81.68848916666667</v>
      </c>
      <c r="AM1126" s="60">
        <v>6.0780000002017687</v>
      </c>
      <c r="AN1126" s="60">
        <v>-9.018845068708897</v>
      </c>
      <c r="AO1126" s="60">
        <v>10.875736773930651</v>
      </c>
    </row>
    <row r="1127" spans="1:41" s="290" customFormat="1" x14ac:dyDescent="0.2">
      <c r="A1127" s="45" t="s">
        <v>60</v>
      </c>
      <c r="B1127" s="42" t="s">
        <v>102</v>
      </c>
      <c r="C1127" s="46"/>
      <c r="D1127" s="35" t="s">
        <v>5027</v>
      </c>
      <c r="E1127" s="34">
        <v>44978</v>
      </c>
      <c r="F1127" s="347" t="s">
        <v>2728</v>
      </c>
      <c r="G1127" s="347" t="s">
        <v>5065</v>
      </c>
      <c r="H1127" s="344">
        <v>25.9009</v>
      </c>
      <c r="I1127" s="344">
        <v>-81.688533333333339</v>
      </c>
      <c r="J1127" s="56" t="s">
        <v>7358</v>
      </c>
      <c r="K1127" s="56" t="s">
        <v>7359</v>
      </c>
      <c r="L1127" s="49" t="s">
        <v>4193</v>
      </c>
      <c r="M1127" s="117" t="s">
        <v>2833</v>
      </c>
      <c r="N1127" s="35" t="s">
        <v>387</v>
      </c>
      <c r="O1127" s="240" t="s">
        <v>5296</v>
      </c>
      <c r="P1127" s="216">
        <v>0</v>
      </c>
      <c r="Q1127" s="443">
        <v>0</v>
      </c>
      <c r="R1127" s="47"/>
      <c r="S1127" s="36">
        <v>0</v>
      </c>
      <c r="T1127" s="35"/>
      <c r="U1127" s="34"/>
      <c r="V1127" s="82">
        <v>0</v>
      </c>
      <c r="W1127" s="55" t="s">
        <v>2689</v>
      </c>
      <c r="X1127" s="55" t="s">
        <v>1898</v>
      </c>
      <c r="Y1127" s="157" t="s">
        <v>387</v>
      </c>
      <c r="Z1127" s="57" t="s">
        <v>1746</v>
      </c>
      <c r="AA1127" s="55" t="s">
        <v>6982</v>
      </c>
      <c r="AB1127" s="55">
        <v>107</v>
      </c>
      <c r="AC1127" s="55" t="s">
        <v>2019</v>
      </c>
      <c r="AD1127" s="89" t="s">
        <v>2614</v>
      </c>
      <c r="AE1127" s="243">
        <v>16700</v>
      </c>
      <c r="AF1127" s="157" t="s">
        <v>3901</v>
      </c>
      <c r="AG1127" s="89" t="s">
        <v>7360</v>
      </c>
      <c r="AH1127" s="58" t="s">
        <v>461</v>
      </c>
      <c r="AI1127" s="58" t="s">
        <v>7361</v>
      </c>
      <c r="AJ1127" s="59" t="s">
        <v>319</v>
      </c>
      <c r="AK1127" s="56">
        <v>25.900916666666667</v>
      </c>
      <c r="AL1127" s="56">
        <v>-81.68848916666667</v>
      </c>
      <c r="AM1127" s="60">
        <v>-6.0780000002017687</v>
      </c>
      <c r="AN1127" s="60">
        <v>-14.484811776876089</v>
      </c>
      <c r="AO1127" s="60">
        <v>15.708337156235887</v>
      </c>
    </row>
    <row r="1128" spans="1:41" s="290" customFormat="1" x14ac:dyDescent="0.2">
      <c r="A1128" s="45" t="s">
        <v>60</v>
      </c>
      <c r="B1128" s="42" t="s">
        <v>102</v>
      </c>
      <c r="C1128" s="46"/>
      <c r="D1128" s="35" t="s">
        <v>424</v>
      </c>
      <c r="E1128" s="34">
        <v>45383</v>
      </c>
      <c r="F1128" s="347" t="s">
        <v>2728</v>
      </c>
      <c r="G1128" s="347" t="s">
        <v>5065</v>
      </c>
      <c r="H1128" s="344">
        <v>25.9009</v>
      </c>
      <c r="I1128" s="344">
        <v>-81.688533333333339</v>
      </c>
      <c r="J1128" s="56" t="s">
        <v>7358</v>
      </c>
      <c r="K1128" s="56" t="s">
        <v>7359</v>
      </c>
      <c r="L1128" s="49" t="s">
        <v>6432</v>
      </c>
      <c r="M1128" s="117" t="s">
        <v>2833</v>
      </c>
      <c r="N1128" s="35" t="s">
        <v>364</v>
      </c>
      <c r="O1128" s="240" t="s">
        <v>5875</v>
      </c>
      <c r="P1128" s="216">
        <v>0</v>
      </c>
      <c r="Q1128" s="443">
        <v>0</v>
      </c>
      <c r="R1128" s="47"/>
      <c r="S1128" s="36">
        <v>0</v>
      </c>
      <c r="T1128" s="35" t="s">
        <v>2011</v>
      </c>
      <c r="U1128" s="34"/>
      <c r="V1128" s="82">
        <v>0</v>
      </c>
      <c r="W1128" s="55" t="s">
        <v>2689</v>
      </c>
      <c r="X1128" s="55" t="s">
        <v>1898</v>
      </c>
      <c r="Y1128" s="157">
        <v>0</v>
      </c>
      <c r="Z1128" s="57" t="s">
        <v>1746</v>
      </c>
      <c r="AA1128" s="55" t="s">
        <v>6987</v>
      </c>
      <c r="AB1128" s="55">
        <v>107</v>
      </c>
      <c r="AC1128" s="55" t="s">
        <v>2019</v>
      </c>
      <c r="AD1128" s="89" t="s">
        <v>2614</v>
      </c>
      <c r="AE1128" s="243">
        <v>16700</v>
      </c>
      <c r="AF1128" s="157" t="s">
        <v>3901</v>
      </c>
      <c r="AG1128" s="89" t="s">
        <v>7360</v>
      </c>
      <c r="AH1128" s="58" t="s">
        <v>461</v>
      </c>
      <c r="AI1128" s="58" t="s">
        <v>7361</v>
      </c>
      <c r="AJ1128" s="59" t="s">
        <v>319</v>
      </c>
      <c r="AK1128" s="56">
        <v>25.900916666666667</v>
      </c>
      <c r="AL1128" s="56">
        <v>-81.68848916666667</v>
      </c>
      <c r="AM1128" s="60">
        <v>-6.0780000002017687</v>
      </c>
      <c r="AN1128" s="60">
        <v>-14.484811776876089</v>
      </c>
      <c r="AO1128" s="60">
        <v>15.708337156235887</v>
      </c>
    </row>
    <row r="1129" spans="1:41" s="290" customFormat="1" x14ac:dyDescent="0.2">
      <c r="A1129" s="45" t="s">
        <v>60</v>
      </c>
      <c r="B1129" s="42" t="s">
        <v>102</v>
      </c>
      <c r="C1129" s="46"/>
      <c r="D1129" s="35" t="s">
        <v>424</v>
      </c>
      <c r="E1129" s="34">
        <v>45383</v>
      </c>
      <c r="F1129" s="347" t="s">
        <v>2728</v>
      </c>
      <c r="G1129" s="347" t="s">
        <v>5065</v>
      </c>
      <c r="H1129" s="344">
        <v>25.9009</v>
      </c>
      <c r="I1129" s="344">
        <v>-81.688533333333339</v>
      </c>
      <c r="J1129" s="56" t="s">
        <v>7358</v>
      </c>
      <c r="K1129" s="56" t="s">
        <v>7359</v>
      </c>
      <c r="L1129" s="49" t="s">
        <v>4193</v>
      </c>
      <c r="M1129" s="117" t="s">
        <v>2833</v>
      </c>
      <c r="N1129" s="35" t="s">
        <v>387</v>
      </c>
      <c r="O1129" s="240" t="s">
        <v>5296</v>
      </c>
      <c r="P1129" s="216">
        <v>0</v>
      </c>
      <c r="Q1129" s="443">
        <v>0</v>
      </c>
      <c r="R1129" s="47"/>
      <c r="S1129" s="36">
        <v>0</v>
      </c>
      <c r="T1129" s="35"/>
      <c r="U1129" s="34"/>
      <c r="V1129" s="82">
        <v>0</v>
      </c>
      <c r="W1129" s="55" t="s">
        <v>2689</v>
      </c>
      <c r="X1129" s="55" t="s">
        <v>1898</v>
      </c>
      <c r="Y1129" s="157" t="s">
        <v>387</v>
      </c>
      <c r="Z1129" s="57" t="s">
        <v>1746</v>
      </c>
      <c r="AA1129" s="55" t="s">
        <v>6982</v>
      </c>
      <c r="AB1129" s="55">
        <v>107</v>
      </c>
      <c r="AC1129" s="55" t="s">
        <v>2019</v>
      </c>
      <c r="AD1129" s="89" t="s">
        <v>2614</v>
      </c>
      <c r="AE1129" s="243">
        <v>16700</v>
      </c>
      <c r="AF1129" s="157" t="s">
        <v>3901</v>
      </c>
      <c r="AG1129" s="89" t="s">
        <v>7360</v>
      </c>
      <c r="AH1129" s="58" t="s">
        <v>461</v>
      </c>
      <c r="AI1129" s="58" t="s">
        <v>7361</v>
      </c>
      <c r="AJ1129" s="59" t="s">
        <v>319</v>
      </c>
      <c r="AK1129" s="56">
        <v>25.900916666666667</v>
      </c>
      <c r="AL1129" s="56">
        <v>-81.68848916666667</v>
      </c>
      <c r="AM1129" s="60">
        <v>-6.0780000002017687</v>
      </c>
      <c r="AN1129" s="60">
        <v>-14.484811776876089</v>
      </c>
      <c r="AO1129" s="60">
        <v>15.708337156235887</v>
      </c>
    </row>
    <row r="1130" spans="1:41" s="290" customFormat="1" x14ac:dyDescent="0.2">
      <c r="A1130" s="45" t="s">
        <v>60</v>
      </c>
      <c r="B1130" s="42" t="s">
        <v>102</v>
      </c>
      <c r="C1130" s="46"/>
      <c r="D1130" s="35" t="s">
        <v>424</v>
      </c>
      <c r="E1130" s="34">
        <v>45695</v>
      </c>
      <c r="F1130" s="347" t="s">
        <v>2728</v>
      </c>
      <c r="G1130" s="347" t="s">
        <v>5065</v>
      </c>
      <c r="H1130" s="344">
        <v>25.9009</v>
      </c>
      <c r="I1130" s="344">
        <v>-81.688533333333339</v>
      </c>
      <c r="J1130" s="56" t="s">
        <v>7358</v>
      </c>
      <c r="K1130" s="56" t="s">
        <v>7359</v>
      </c>
      <c r="L1130" s="49" t="s">
        <v>6432</v>
      </c>
      <c r="M1130" s="117" t="s">
        <v>2833</v>
      </c>
      <c r="N1130" s="35" t="s">
        <v>364</v>
      </c>
      <c r="O1130" s="240" t="s">
        <v>6023</v>
      </c>
      <c r="P1130" s="216">
        <v>0</v>
      </c>
      <c r="Q1130" s="443">
        <v>0</v>
      </c>
      <c r="R1130" s="47"/>
      <c r="S1130" s="36">
        <v>0</v>
      </c>
      <c r="T1130" s="35" t="s">
        <v>2011</v>
      </c>
      <c r="U1130" s="34"/>
      <c r="V1130" s="82">
        <v>0</v>
      </c>
      <c r="W1130" s="55" t="s">
        <v>2689</v>
      </c>
      <c r="X1130" s="55" t="s">
        <v>1898</v>
      </c>
      <c r="Y1130" s="157">
        <v>0</v>
      </c>
      <c r="Z1130" s="57" t="s">
        <v>1746</v>
      </c>
      <c r="AA1130" s="55" t="s">
        <v>6987</v>
      </c>
      <c r="AB1130" s="55">
        <v>107</v>
      </c>
      <c r="AC1130" s="55" t="s">
        <v>2019</v>
      </c>
      <c r="AD1130" s="89" t="s">
        <v>2614</v>
      </c>
      <c r="AE1130" s="243">
        <v>16700</v>
      </c>
      <c r="AF1130" s="157" t="s">
        <v>3901</v>
      </c>
      <c r="AG1130" s="89" t="s">
        <v>7360</v>
      </c>
      <c r="AH1130" s="58" t="s">
        <v>461</v>
      </c>
      <c r="AI1130" s="58" t="s">
        <v>7361</v>
      </c>
      <c r="AJ1130" s="59" t="s">
        <v>319</v>
      </c>
      <c r="AK1130" s="56">
        <v>25.900916666666667</v>
      </c>
      <c r="AL1130" s="56">
        <v>-81.68848916666667</v>
      </c>
      <c r="AM1130" s="60">
        <v>-6.0780000002017687</v>
      </c>
      <c r="AN1130" s="60">
        <v>-14.484811776876089</v>
      </c>
      <c r="AO1130" s="60">
        <v>15.708337156235887</v>
      </c>
    </row>
    <row r="1131" spans="1:41" s="290" customFormat="1" x14ac:dyDescent="0.2">
      <c r="A1131" s="45" t="s">
        <v>60</v>
      </c>
      <c r="B1131" s="42" t="s">
        <v>102</v>
      </c>
      <c r="C1131" s="46" t="s">
        <v>473</v>
      </c>
      <c r="D1131" s="35" t="s">
        <v>8443</v>
      </c>
      <c r="E1131" s="34">
        <v>46113</v>
      </c>
      <c r="F1131" s="347" t="s">
        <v>2728</v>
      </c>
      <c r="G1131" s="347" t="s">
        <v>5065</v>
      </c>
      <c r="H1131" s="344">
        <v>25.9009</v>
      </c>
      <c r="I1131" s="344">
        <v>-81.688533333333339</v>
      </c>
      <c r="J1131" s="56" t="s">
        <v>7358</v>
      </c>
      <c r="K1131" s="56" t="s">
        <v>7359</v>
      </c>
      <c r="L1131" s="49" t="s">
        <v>6432</v>
      </c>
      <c r="M1131" s="117" t="s">
        <v>2833</v>
      </c>
      <c r="N1131" s="35" t="s">
        <v>364</v>
      </c>
      <c r="O1131" s="240" t="s">
        <v>8469</v>
      </c>
      <c r="P1131" s="216" t="s">
        <v>6005</v>
      </c>
      <c r="Q1131" s="443">
        <v>0</v>
      </c>
      <c r="R1131" s="47"/>
      <c r="S1131" s="36">
        <v>0</v>
      </c>
      <c r="T1131" s="35" t="s">
        <v>2011</v>
      </c>
      <c r="U1131" s="34"/>
      <c r="V1131" s="82">
        <v>0</v>
      </c>
      <c r="W1131" s="55" t="s">
        <v>2689</v>
      </c>
      <c r="X1131" s="55" t="s">
        <v>1898</v>
      </c>
      <c r="Y1131" s="157">
        <v>0</v>
      </c>
      <c r="Z1131" s="57" t="s">
        <v>1746</v>
      </c>
      <c r="AA1131" s="55" t="s">
        <v>6987</v>
      </c>
      <c r="AB1131" s="55">
        <v>107</v>
      </c>
      <c r="AC1131" s="55" t="s">
        <v>2019</v>
      </c>
      <c r="AD1131" s="89" t="s">
        <v>2614</v>
      </c>
      <c r="AE1131" s="243">
        <v>16700</v>
      </c>
      <c r="AF1131" s="157" t="s">
        <v>3901</v>
      </c>
      <c r="AG1131" s="89" t="s">
        <v>7360</v>
      </c>
      <c r="AH1131" s="58" t="s">
        <v>461</v>
      </c>
      <c r="AI1131" s="58" t="s">
        <v>7361</v>
      </c>
      <c r="AJ1131" s="59" t="s">
        <v>319</v>
      </c>
      <c r="AK1131" s="56">
        <v>25.900916666666667</v>
      </c>
      <c r="AL1131" s="56">
        <v>-81.68848916666667</v>
      </c>
      <c r="AM1131" s="60">
        <v>-6.0780000002017687</v>
      </c>
      <c r="AN1131" s="60">
        <v>-14.484811776876089</v>
      </c>
      <c r="AO1131" s="60">
        <v>15.708337156235887</v>
      </c>
    </row>
    <row r="1132" spans="1:41" s="290" customFormat="1" x14ac:dyDescent="0.2">
      <c r="A1132" s="45" t="s">
        <v>59</v>
      </c>
      <c r="B1132" s="42" t="s">
        <v>107</v>
      </c>
      <c r="C1132" s="46"/>
      <c r="D1132" s="35" t="s">
        <v>1119</v>
      </c>
      <c r="E1132" s="34">
        <v>38869</v>
      </c>
      <c r="F1132" s="347" t="s">
        <v>245</v>
      </c>
      <c r="G1132" s="347" t="s">
        <v>246</v>
      </c>
      <c r="H1132" s="344">
        <v>25.899916666666666</v>
      </c>
      <c r="I1132" s="344">
        <v>-81.69038333333333</v>
      </c>
      <c r="J1132" s="56" t="s">
        <v>8915</v>
      </c>
      <c r="K1132" s="56" t="s">
        <v>8916</v>
      </c>
      <c r="L1132" s="49" t="s">
        <v>1746</v>
      </c>
      <c r="M1132" s="117"/>
      <c r="N1132" s="35" t="s">
        <v>364</v>
      </c>
      <c r="O1132" s="203" t="s">
        <v>1969</v>
      </c>
      <c r="P1132" s="216" t="s">
        <v>1969</v>
      </c>
      <c r="Q1132" s="443">
        <v>0</v>
      </c>
      <c r="R1132" s="47"/>
      <c r="S1132" s="36">
        <v>0</v>
      </c>
      <c r="T1132" s="35"/>
      <c r="U1132" s="34"/>
      <c r="V1132" s="82">
        <v>0</v>
      </c>
      <c r="W1132" s="55" t="s">
        <v>2689</v>
      </c>
      <c r="X1132" s="55" t="s">
        <v>1898</v>
      </c>
      <c r="Y1132" s="157">
        <v>0</v>
      </c>
      <c r="Z1132" s="57">
        <v>346.01118770231585</v>
      </c>
      <c r="AA1132" s="55" t="s">
        <v>8917</v>
      </c>
      <c r="AB1132" s="55">
        <v>108</v>
      </c>
      <c r="AC1132" s="55" t="s">
        <v>2019</v>
      </c>
      <c r="AD1132" s="89" t="s">
        <v>2614</v>
      </c>
      <c r="AE1132" s="243">
        <v>16705</v>
      </c>
      <c r="AF1132" s="157" t="s">
        <v>3901</v>
      </c>
      <c r="AG1132" s="89" t="s">
        <v>7365</v>
      </c>
      <c r="AH1132" s="58" t="s">
        <v>2755</v>
      </c>
      <c r="AI1132" s="58" t="s">
        <v>7366</v>
      </c>
      <c r="AJ1132" s="59" t="s">
        <v>308</v>
      </c>
      <c r="AK1132" s="56">
        <v>25.899619444444443</v>
      </c>
      <c r="AL1132" s="56">
        <v>-81.68938138888889</v>
      </c>
      <c r="AM1132" s="60">
        <v>108.39100000014326</v>
      </c>
      <c r="AN1132" s="60">
        <v>-328.59569859347857</v>
      </c>
      <c r="AO1132" s="60">
        <v>346.01118770231585</v>
      </c>
    </row>
    <row r="1133" spans="1:41" s="290" customFormat="1" x14ac:dyDescent="0.2">
      <c r="A1133" s="45" t="s">
        <v>59</v>
      </c>
      <c r="B1133" s="42" t="s">
        <v>107</v>
      </c>
      <c r="C1133" s="46"/>
      <c r="D1133" s="35" t="s">
        <v>429</v>
      </c>
      <c r="E1133" s="34">
        <v>42159</v>
      </c>
      <c r="F1133" s="347" t="s">
        <v>245</v>
      </c>
      <c r="G1133" s="347" t="s">
        <v>401</v>
      </c>
      <c r="H1133" s="344">
        <v>25.899916666666666</v>
      </c>
      <c r="I1133" s="344">
        <v>-81.690333333333328</v>
      </c>
      <c r="J1133" s="56" t="s">
        <v>8915</v>
      </c>
      <c r="K1133" s="56" t="s">
        <v>8918</v>
      </c>
      <c r="L1133" s="49" t="s">
        <v>1746</v>
      </c>
      <c r="M1133" s="117"/>
      <c r="N1133" s="35" t="s">
        <v>364</v>
      </c>
      <c r="O1133" s="203" t="s">
        <v>1969</v>
      </c>
      <c r="P1133" s="216" t="s">
        <v>1969</v>
      </c>
      <c r="Q1133" s="443">
        <v>0</v>
      </c>
      <c r="R1133" s="47"/>
      <c r="S1133" s="36">
        <v>0</v>
      </c>
      <c r="T1133" s="35"/>
      <c r="U1133" s="34"/>
      <c r="V1133" s="82">
        <v>0</v>
      </c>
      <c r="W1133" s="55" t="s">
        <v>2689</v>
      </c>
      <c r="X1133" s="55" t="s">
        <v>1898</v>
      </c>
      <c r="Y1133" s="157">
        <v>0</v>
      </c>
      <c r="Z1133" s="57">
        <v>330.47855338872904</v>
      </c>
      <c r="AA1133" s="55" t="s">
        <v>8919</v>
      </c>
      <c r="AB1133" s="55">
        <v>108</v>
      </c>
      <c r="AC1133" s="55" t="s">
        <v>2019</v>
      </c>
      <c r="AD1133" s="89" t="s">
        <v>2614</v>
      </c>
      <c r="AE1133" s="243">
        <v>16705</v>
      </c>
      <c r="AF1133" s="157" t="s">
        <v>3901</v>
      </c>
      <c r="AG1133" s="89" t="s">
        <v>7365</v>
      </c>
      <c r="AH1133" s="58" t="s">
        <v>2755</v>
      </c>
      <c r="AI1133" s="58" t="s">
        <v>7366</v>
      </c>
      <c r="AJ1133" s="59" t="s">
        <v>308</v>
      </c>
      <c r="AK1133" s="56">
        <v>25.899619444444443</v>
      </c>
      <c r="AL1133" s="56">
        <v>-81.68938138888889</v>
      </c>
      <c r="AM1133" s="60">
        <v>108.39100000014326</v>
      </c>
      <c r="AN1133" s="60">
        <v>-312.197798468977</v>
      </c>
      <c r="AO1133" s="60">
        <v>330.47855338872904</v>
      </c>
    </row>
    <row r="1134" spans="1:41" s="290" customFormat="1" x14ac:dyDescent="0.2">
      <c r="A1134" s="45" t="s">
        <v>59</v>
      </c>
      <c r="B1134" s="42" t="s">
        <v>107</v>
      </c>
      <c r="C1134" s="46"/>
      <c r="D1134" s="35" t="s">
        <v>426</v>
      </c>
      <c r="E1134" s="34">
        <v>42480</v>
      </c>
      <c r="F1134" s="347" t="s">
        <v>245</v>
      </c>
      <c r="G1134" s="347" t="s">
        <v>401</v>
      </c>
      <c r="H1134" s="344">
        <v>25.899916666666666</v>
      </c>
      <c r="I1134" s="344">
        <v>-81.690333333333328</v>
      </c>
      <c r="J1134" s="56" t="s">
        <v>8915</v>
      </c>
      <c r="K1134" s="56" t="s">
        <v>8918</v>
      </c>
      <c r="L1134" s="49" t="s">
        <v>1846</v>
      </c>
      <c r="M1134" s="120"/>
      <c r="N1134" s="35" t="s">
        <v>364</v>
      </c>
      <c r="O1134" s="203" t="s">
        <v>1969</v>
      </c>
      <c r="P1134" s="216" t="s">
        <v>1969</v>
      </c>
      <c r="Q1134" s="443">
        <v>0</v>
      </c>
      <c r="R1134" s="47"/>
      <c r="S1134" s="36">
        <v>0</v>
      </c>
      <c r="T1134" s="35"/>
      <c r="U1134" s="34"/>
      <c r="V1134" s="82">
        <v>0</v>
      </c>
      <c r="W1134" s="55" t="s">
        <v>2689</v>
      </c>
      <c r="X1134" s="55" t="s">
        <v>1898</v>
      </c>
      <c r="Y1134" s="157">
        <v>0</v>
      </c>
      <c r="Z1134" s="57">
        <v>330.47855338872904</v>
      </c>
      <c r="AA1134" s="55" t="s">
        <v>8919</v>
      </c>
      <c r="AB1134" s="55">
        <v>108</v>
      </c>
      <c r="AC1134" s="55" t="s">
        <v>2019</v>
      </c>
      <c r="AD1134" s="89" t="s">
        <v>2614</v>
      </c>
      <c r="AE1134" s="243">
        <v>16705</v>
      </c>
      <c r="AF1134" s="157" t="s">
        <v>3901</v>
      </c>
      <c r="AG1134" s="89" t="s">
        <v>7365</v>
      </c>
      <c r="AH1134" s="58" t="s">
        <v>2755</v>
      </c>
      <c r="AI1134" s="58" t="s">
        <v>7366</v>
      </c>
      <c r="AJ1134" s="59" t="s">
        <v>308</v>
      </c>
      <c r="AK1134" s="56">
        <v>25.899619444444443</v>
      </c>
      <c r="AL1134" s="56">
        <v>-81.68938138888889</v>
      </c>
      <c r="AM1134" s="60">
        <v>108.39100000014326</v>
      </c>
      <c r="AN1134" s="60">
        <v>-312.197798468977</v>
      </c>
      <c r="AO1134" s="60">
        <v>330.47855338872904</v>
      </c>
    </row>
    <row r="1135" spans="1:41" s="290" customFormat="1" x14ac:dyDescent="0.2">
      <c r="A1135" s="45" t="s">
        <v>59</v>
      </c>
      <c r="B1135" s="42" t="s">
        <v>107</v>
      </c>
      <c r="C1135" s="46"/>
      <c r="D1135" s="35" t="s">
        <v>426</v>
      </c>
      <c r="E1135" s="34">
        <v>43137</v>
      </c>
      <c r="F1135" s="347" t="s">
        <v>245</v>
      </c>
      <c r="G1135" s="347" t="s">
        <v>401</v>
      </c>
      <c r="H1135" s="344">
        <v>25.899916666666666</v>
      </c>
      <c r="I1135" s="344">
        <v>-81.690333333333328</v>
      </c>
      <c r="J1135" s="56" t="s">
        <v>8915</v>
      </c>
      <c r="K1135" s="56" t="s">
        <v>8918</v>
      </c>
      <c r="L1135" s="49" t="s">
        <v>2101</v>
      </c>
      <c r="M1135" s="120"/>
      <c r="N1135" s="35" t="s">
        <v>364</v>
      </c>
      <c r="O1135" s="203" t="s">
        <v>1969</v>
      </c>
      <c r="P1135" s="216" t="s">
        <v>1969</v>
      </c>
      <c r="Q1135" s="443">
        <v>0</v>
      </c>
      <c r="R1135" s="47"/>
      <c r="S1135" s="36">
        <v>0</v>
      </c>
      <c r="T1135" s="35"/>
      <c r="U1135" s="34"/>
      <c r="V1135" s="82">
        <v>0</v>
      </c>
      <c r="W1135" s="55" t="s">
        <v>2689</v>
      </c>
      <c r="X1135" s="55" t="s">
        <v>1898</v>
      </c>
      <c r="Y1135" s="157">
        <v>0</v>
      </c>
      <c r="Z1135" s="57">
        <v>330.47855338872904</v>
      </c>
      <c r="AA1135" s="55" t="s">
        <v>8919</v>
      </c>
      <c r="AB1135" s="55">
        <v>108</v>
      </c>
      <c r="AC1135" s="55" t="s">
        <v>2019</v>
      </c>
      <c r="AD1135" s="89" t="s">
        <v>2614</v>
      </c>
      <c r="AE1135" s="243">
        <v>16705</v>
      </c>
      <c r="AF1135" s="157" t="s">
        <v>3901</v>
      </c>
      <c r="AG1135" s="89" t="s">
        <v>7365</v>
      </c>
      <c r="AH1135" s="58" t="s">
        <v>2755</v>
      </c>
      <c r="AI1135" s="58" t="s">
        <v>7366</v>
      </c>
      <c r="AJ1135" s="59" t="s">
        <v>308</v>
      </c>
      <c r="AK1135" s="56">
        <v>25.899619444444443</v>
      </c>
      <c r="AL1135" s="56">
        <v>-81.68938138888889</v>
      </c>
      <c r="AM1135" s="60">
        <v>108.39100000014326</v>
      </c>
      <c r="AN1135" s="60">
        <v>-312.197798468977</v>
      </c>
      <c r="AO1135" s="60">
        <v>330.47855338872904</v>
      </c>
    </row>
    <row r="1136" spans="1:41" s="290" customFormat="1" x14ac:dyDescent="0.2">
      <c r="A1136" s="45" t="s">
        <v>59</v>
      </c>
      <c r="B1136" s="42" t="s">
        <v>107</v>
      </c>
      <c r="C1136" s="46"/>
      <c r="D1136" s="35" t="s">
        <v>426</v>
      </c>
      <c r="E1136" s="34">
        <v>43505</v>
      </c>
      <c r="F1136" s="347" t="s">
        <v>2767</v>
      </c>
      <c r="G1136" s="347" t="s">
        <v>2768</v>
      </c>
      <c r="H1136" s="344">
        <v>25.899933333333333</v>
      </c>
      <c r="I1136" s="344">
        <v>-81.690449999999998</v>
      </c>
      <c r="J1136" s="56" t="s">
        <v>8920</v>
      </c>
      <c r="K1136" s="56" t="s">
        <v>8921</v>
      </c>
      <c r="L1136" s="49" t="s">
        <v>2769</v>
      </c>
      <c r="M1136" s="120"/>
      <c r="N1136" s="35" t="s">
        <v>364</v>
      </c>
      <c r="O1136" s="203" t="s">
        <v>1969</v>
      </c>
      <c r="P1136" s="216" t="s">
        <v>1969</v>
      </c>
      <c r="Q1136" s="443">
        <v>0</v>
      </c>
      <c r="R1136" s="47"/>
      <c r="S1136" s="36">
        <v>0</v>
      </c>
      <c r="T1136" s="35"/>
      <c r="U1136" s="34"/>
      <c r="V1136" s="82">
        <v>0</v>
      </c>
      <c r="W1136" s="55" t="s">
        <v>2689</v>
      </c>
      <c r="X1136" s="55" t="s">
        <v>1898</v>
      </c>
      <c r="Y1136" s="157">
        <v>0</v>
      </c>
      <c r="Z1136" s="57">
        <v>368.68015807711026</v>
      </c>
      <c r="AA1136" s="55" t="s">
        <v>7083</v>
      </c>
      <c r="AB1136" s="55">
        <v>108</v>
      </c>
      <c r="AC1136" s="55" t="s">
        <v>2019</v>
      </c>
      <c r="AD1136" s="89" t="s">
        <v>2614</v>
      </c>
      <c r="AE1136" s="243">
        <v>16705</v>
      </c>
      <c r="AF1136" s="157" t="s">
        <v>3901</v>
      </c>
      <c r="AG1136" s="89" t="s">
        <v>7365</v>
      </c>
      <c r="AH1136" s="58" t="s">
        <v>2755</v>
      </c>
      <c r="AI1136" s="58" t="s">
        <v>7366</v>
      </c>
      <c r="AJ1136" s="59" t="s">
        <v>308</v>
      </c>
      <c r="AK1136" s="56">
        <v>25.899619444444443</v>
      </c>
      <c r="AL1136" s="56">
        <v>-81.68938138888889</v>
      </c>
      <c r="AM1136" s="60">
        <v>114.46900000034503</v>
      </c>
      <c r="AN1136" s="60">
        <v>-350.45956542614732</v>
      </c>
      <c r="AO1136" s="60">
        <v>368.68015807711026</v>
      </c>
    </row>
    <row r="1137" spans="1:41" s="290" customFormat="1" x14ac:dyDescent="0.2">
      <c r="A1137" s="45" t="s">
        <v>59</v>
      </c>
      <c r="B1137" s="42" t="s">
        <v>107</v>
      </c>
      <c r="C1137" s="46"/>
      <c r="D1137" s="35" t="s">
        <v>429</v>
      </c>
      <c r="E1137" s="34">
        <v>43536</v>
      </c>
      <c r="F1137" s="347" t="s">
        <v>2730</v>
      </c>
      <c r="G1137" s="347" t="s">
        <v>2731</v>
      </c>
      <c r="H1137" s="344">
        <v>25.899883333333335</v>
      </c>
      <c r="I1137" s="344">
        <v>-81.690349999999995</v>
      </c>
      <c r="J1137" s="56" t="s">
        <v>8922</v>
      </c>
      <c r="K1137" s="56" t="s">
        <v>8923</v>
      </c>
      <c r="L1137" s="49" t="s">
        <v>2732</v>
      </c>
      <c r="M1137" s="117"/>
      <c r="N1137" s="35" t="s">
        <v>364</v>
      </c>
      <c r="O1137" s="203" t="s">
        <v>1969</v>
      </c>
      <c r="P1137" s="216" t="s">
        <v>1969</v>
      </c>
      <c r="Q1137" s="443">
        <v>0</v>
      </c>
      <c r="R1137" s="47"/>
      <c r="S1137" s="36">
        <v>0</v>
      </c>
      <c r="T1137" s="35"/>
      <c r="U1137" s="34"/>
      <c r="V1137" s="82">
        <v>0</v>
      </c>
      <c r="W1137" s="55" t="s">
        <v>2689</v>
      </c>
      <c r="X1137" s="55" t="s">
        <v>1898</v>
      </c>
      <c r="Y1137" s="157">
        <v>0</v>
      </c>
      <c r="Z1137" s="57">
        <v>331.92083835113317</v>
      </c>
      <c r="AA1137" s="55" t="s">
        <v>8924</v>
      </c>
      <c r="AB1137" s="55">
        <v>108</v>
      </c>
      <c r="AC1137" s="55" t="s">
        <v>2019</v>
      </c>
      <c r="AD1137" s="89" t="s">
        <v>2614</v>
      </c>
      <c r="AE1137" s="243">
        <v>16705</v>
      </c>
      <c r="AF1137" s="157" t="s">
        <v>3901</v>
      </c>
      <c r="AG1137" s="89" t="s">
        <v>7365</v>
      </c>
      <c r="AH1137" s="58" t="s">
        <v>2755</v>
      </c>
      <c r="AI1137" s="58" t="s">
        <v>7366</v>
      </c>
      <c r="AJ1137" s="59" t="s">
        <v>308</v>
      </c>
      <c r="AK1137" s="56">
        <v>25.899619444444443</v>
      </c>
      <c r="AL1137" s="56">
        <v>-81.68938138888889</v>
      </c>
      <c r="AM1137" s="60">
        <v>96.235000001035331</v>
      </c>
      <c r="AN1137" s="60">
        <v>-317.66376517714417</v>
      </c>
      <c r="AO1137" s="60">
        <v>331.92083835113317</v>
      </c>
    </row>
    <row r="1138" spans="1:41" s="290" customFormat="1" x14ac:dyDescent="0.2">
      <c r="A1138" s="45" t="s">
        <v>59</v>
      </c>
      <c r="B1138" s="42" t="s">
        <v>107</v>
      </c>
      <c r="C1138" s="46"/>
      <c r="D1138" s="35" t="s">
        <v>2844</v>
      </c>
      <c r="E1138" s="34">
        <v>43899</v>
      </c>
      <c r="F1138" s="347" t="s">
        <v>2730</v>
      </c>
      <c r="G1138" s="347" t="s">
        <v>2731</v>
      </c>
      <c r="H1138" s="344">
        <v>25.899883333333335</v>
      </c>
      <c r="I1138" s="344">
        <v>-81.690349999999995</v>
      </c>
      <c r="J1138" s="56" t="s">
        <v>8922</v>
      </c>
      <c r="K1138" s="56" t="s">
        <v>8923</v>
      </c>
      <c r="L1138" s="49" t="s">
        <v>3039</v>
      </c>
      <c r="M1138" s="117"/>
      <c r="N1138" s="35" t="s">
        <v>364</v>
      </c>
      <c r="O1138" s="203" t="s">
        <v>1969</v>
      </c>
      <c r="P1138" s="216" t="s">
        <v>1969</v>
      </c>
      <c r="Q1138" s="443">
        <v>0</v>
      </c>
      <c r="R1138" s="47"/>
      <c r="S1138" s="36">
        <v>0</v>
      </c>
      <c r="T1138" s="35"/>
      <c r="U1138" s="34"/>
      <c r="V1138" s="82">
        <v>0</v>
      </c>
      <c r="W1138" s="55" t="s">
        <v>2689</v>
      </c>
      <c r="X1138" s="55" t="s">
        <v>1898</v>
      </c>
      <c r="Y1138" s="157">
        <v>0</v>
      </c>
      <c r="Z1138" s="57">
        <v>331.92083835113317</v>
      </c>
      <c r="AA1138" s="55" t="s">
        <v>8924</v>
      </c>
      <c r="AB1138" s="55">
        <v>108</v>
      </c>
      <c r="AC1138" s="55" t="s">
        <v>2019</v>
      </c>
      <c r="AD1138" s="89" t="s">
        <v>2614</v>
      </c>
      <c r="AE1138" s="243">
        <v>16705</v>
      </c>
      <c r="AF1138" s="157" t="s">
        <v>3901</v>
      </c>
      <c r="AG1138" s="89" t="s">
        <v>7365</v>
      </c>
      <c r="AH1138" s="58" t="s">
        <v>2755</v>
      </c>
      <c r="AI1138" s="58" t="s">
        <v>7366</v>
      </c>
      <c r="AJ1138" s="59" t="s">
        <v>308</v>
      </c>
      <c r="AK1138" s="56">
        <v>25.899619444444443</v>
      </c>
      <c r="AL1138" s="56">
        <v>-81.68938138888889</v>
      </c>
      <c r="AM1138" s="60">
        <v>96.235000001035331</v>
      </c>
      <c r="AN1138" s="60">
        <v>-317.66376517714417</v>
      </c>
      <c r="AO1138" s="60">
        <v>331.92083835113317</v>
      </c>
    </row>
    <row r="1139" spans="1:41" s="290" customFormat="1" x14ac:dyDescent="0.2">
      <c r="A1139" s="45" t="s">
        <v>59</v>
      </c>
      <c r="B1139" s="42" t="s">
        <v>107</v>
      </c>
      <c r="C1139" s="46"/>
      <c r="D1139" s="35" t="s">
        <v>2857</v>
      </c>
      <c r="E1139" s="34">
        <v>44257</v>
      </c>
      <c r="F1139" s="347" t="s">
        <v>2767</v>
      </c>
      <c r="G1139" s="347" t="s">
        <v>3469</v>
      </c>
      <c r="H1139" s="344">
        <v>25.899933333333333</v>
      </c>
      <c r="I1139" s="344">
        <v>-81.690433333333331</v>
      </c>
      <c r="J1139" s="56" t="s">
        <v>8920</v>
      </c>
      <c r="K1139" s="56" t="s">
        <v>7363</v>
      </c>
      <c r="L1139" s="49" t="s">
        <v>3039</v>
      </c>
      <c r="M1139" s="117"/>
      <c r="N1139" s="35" t="s">
        <v>364</v>
      </c>
      <c r="O1139" s="240" t="s">
        <v>3470</v>
      </c>
      <c r="P1139" s="216" t="s">
        <v>1969</v>
      </c>
      <c r="Q1139" s="443">
        <v>0</v>
      </c>
      <c r="R1139" s="47"/>
      <c r="S1139" s="36">
        <v>0</v>
      </c>
      <c r="T1139" s="35"/>
      <c r="U1139" s="34"/>
      <c r="V1139" s="82">
        <v>0</v>
      </c>
      <c r="W1139" s="55" t="s">
        <v>2689</v>
      </c>
      <c r="X1139" s="55" t="s">
        <v>1898</v>
      </c>
      <c r="Y1139" s="157">
        <v>0</v>
      </c>
      <c r="Z1139" s="57">
        <v>363.48828745567812</v>
      </c>
      <c r="AA1139" s="55" t="s">
        <v>8673</v>
      </c>
      <c r="AB1139" s="55">
        <v>108</v>
      </c>
      <c r="AC1139" s="55" t="s">
        <v>2019</v>
      </c>
      <c r="AD1139" s="89" t="s">
        <v>2614</v>
      </c>
      <c r="AE1139" s="243">
        <v>16705</v>
      </c>
      <c r="AF1139" s="157" t="s">
        <v>3901</v>
      </c>
      <c r="AG1139" s="89" t="s">
        <v>7365</v>
      </c>
      <c r="AH1139" s="58" t="s">
        <v>2755</v>
      </c>
      <c r="AI1139" s="58" t="s">
        <v>7366</v>
      </c>
      <c r="AJ1139" s="59" t="s">
        <v>308</v>
      </c>
      <c r="AK1139" s="56">
        <v>25.899619444444443</v>
      </c>
      <c r="AL1139" s="56">
        <v>-81.68938138888889</v>
      </c>
      <c r="AM1139" s="60">
        <v>114.46900000034503</v>
      </c>
      <c r="AN1139" s="60">
        <v>-344.99359871798015</v>
      </c>
      <c r="AO1139" s="60">
        <v>363.48828745567812</v>
      </c>
    </row>
    <row r="1140" spans="1:41" s="290" customFormat="1" x14ac:dyDescent="0.2">
      <c r="A1140" s="45" t="s">
        <v>59</v>
      </c>
      <c r="B1140" s="42" t="s">
        <v>107</v>
      </c>
      <c r="C1140" s="46"/>
      <c r="D1140" s="35" t="s">
        <v>2857</v>
      </c>
      <c r="E1140" s="34">
        <v>44609</v>
      </c>
      <c r="F1140" s="347" t="s">
        <v>2767</v>
      </c>
      <c r="G1140" s="347" t="s">
        <v>3469</v>
      </c>
      <c r="H1140" s="344">
        <v>25.899933333333333</v>
      </c>
      <c r="I1140" s="344">
        <v>-81.690433333333331</v>
      </c>
      <c r="J1140" s="56" t="s">
        <v>8920</v>
      </c>
      <c r="K1140" s="56" t="s">
        <v>7363</v>
      </c>
      <c r="L1140" s="49" t="s">
        <v>3039</v>
      </c>
      <c r="M1140" s="117"/>
      <c r="N1140" s="35" t="s">
        <v>364</v>
      </c>
      <c r="O1140" s="240" t="s">
        <v>4195</v>
      </c>
      <c r="P1140" s="216" t="s">
        <v>1969</v>
      </c>
      <c r="Q1140" s="443">
        <v>0</v>
      </c>
      <c r="R1140" s="47"/>
      <c r="S1140" s="36">
        <v>0</v>
      </c>
      <c r="T1140" s="35"/>
      <c r="U1140" s="34"/>
      <c r="V1140" s="82">
        <v>0</v>
      </c>
      <c r="W1140" s="55" t="s">
        <v>2689</v>
      </c>
      <c r="X1140" s="55" t="s">
        <v>1898</v>
      </c>
      <c r="Y1140" s="157">
        <v>0</v>
      </c>
      <c r="Z1140" s="57">
        <v>363.48828745567812</v>
      </c>
      <c r="AA1140" s="55" t="s">
        <v>8673</v>
      </c>
      <c r="AB1140" s="55">
        <v>108</v>
      </c>
      <c r="AC1140" s="55" t="s">
        <v>2019</v>
      </c>
      <c r="AD1140" s="89" t="s">
        <v>2614</v>
      </c>
      <c r="AE1140" s="243">
        <v>16705</v>
      </c>
      <c r="AF1140" s="157" t="s">
        <v>3901</v>
      </c>
      <c r="AG1140" s="89" t="s">
        <v>7365</v>
      </c>
      <c r="AH1140" s="58" t="s">
        <v>2755</v>
      </c>
      <c r="AI1140" s="58" t="s">
        <v>7366</v>
      </c>
      <c r="AJ1140" s="59" t="s">
        <v>308</v>
      </c>
      <c r="AK1140" s="56">
        <v>25.899619444444443</v>
      </c>
      <c r="AL1140" s="56">
        <v>-81.68938138888889</v>
      </c>
      <c r="AM1140" s="60">
        <v>114.46900000034503</v>
      </c>
      <c r="AN1140" s="60">
        <v>-344.99359871798015</v>
      </c>
      <c r="AO1140" s="60">
        <v>363.48828745567812</v>
      </c>
    </row>
    <row r="1141" spans="1:41" s="290" customFormat="1" x14ac:dyDescent="0.2">
      <c r="A1141" s="45" t="s">
        <v>59</v>
      </c>
      <c r="B1141" s="42" t="s">
        <v>107</v>
      </c>
      <c r="C1141" s="46"/>
      <c r="D1141" s="35" t="s">
        <v>5027</v>
      </c>
      <c r="E1141" s="34">
        <v>44978</v>
      </c>
      <c r="F1141" s="347" t="s">
        <v>5066</v>
      </c>
      <c r="G1141" s="347" t="s">
        <v>3469</v>
      </c>
      <c r="H1141" s="344">
        <v>25.89995</v>
      </c>
      <c r="I1141" s="344">
        <v>-81.690433333333331</v>
      </c>
      <c r="J1141" s="56" t="s">
        <v>7362</v>
      </c>
      <c r="K1141" s="56" t="s">
        <v>7363</v>
      </c>
      <c r="L1141" s="49" t="s">
        <v>3039</v>
      </c>
      <c r="M1141" s="117"/>
      <c r="N1141" s="35" t="s">
        <v>364</v>
      </c>
      <c r="O1141" s="240" t="s">
        <v>5067</v>
      </c>
      <c r="P1141" s="216" t="s">
        <v>1969</v>
      </c>
      <c r="Q1141" s="443">
        <v>0</v>
      </c>
      <c r="R1141" s="47"/>
      <c r="S1141" s="36">
        <v>0</v>
      </c>
      <c r="T1141" s="35"/>
      <c r="U1141" s="34"/>
      <c r="V1141" s="82">
        <v>0</v>
      </c>
      <c r="W1141" s="55" t="s">
        <v>2689</v>
      </c>
      <c r="X1141" s="55" t="s">
        <v>1898</v>
      </c>
      <c r="Y1141" s="157">
        <v>0</v>
      </c>
      <c r="Z1141" s="57">
        <v>365.44789281854474</v>
      </c>
      <c r="AA1141" s="55" t="s">
        <v>7364</v>
      </c>
      <c r="AB1141" s="55">
        <v>108</v>
      </c>
      <c r="AC1141" s="55" t="s">
        <v>2019</v>
      </c>
      <c r="AD1141" s="89" t="s">
        <v>2614</v>
      </c>
      <c r="AE1141" s="243">
        <v>16705</v>
      </c>
      <c r="AF1141" s="157" t="s">
        <v>3901</v>
      </c>
      <c r="AG1141" s="89" t="s">
        <v>7365</v>
      </c>
      <c r="AH1141" s="58" t="s">
        <v>2755</v>
      </c>
      <c r="AI1141" s="58" t="s">
        <v>7366</v>
      </c>
      <c r="AJ1141" s="59" t="s">
        <v>308</v>
      </c>
      <c r="AK1141" s="56">
        <v>25.899619444444443</v>
      </c>
      <c r="AL1141" s="56">
        <v>-81.68938138888889</v>
      </c>
      <c r="AM1141" s="60">
        <v>120.5470000005468</v>
      </c>
      <c r="AN1141" s="60">
        <v>-344.99359871798015</v>
      </c>
      <c r="AO1141" s="60">
        <v>365.44789281854474</v>
      </c>
    </row>
    <row r="1142" spans="1:41" s="290" customFormat="1" ht="25.5" x14ac:dyDescent="0.2">
      <c r="A1142" s="45" t="s">
        <v>59</v>
      </c>
      <c r="B1142" s="42" t="s">
        <v>107</v>
      </c>
      <c r="C1142" s="46"/>
      <c r="D1142" s="35" t="s">
        <v>424</v>
      </c>
      <c r="E1142" s="34">
        <v>45383</v>
      </c>
      <c r="F1142" s="347" t="s">
        <v>5066</v>
      </c>
      <c r="G1142" s="347" t="s">
        <v>3469</v>
      </c>
      <c r="H1142" s="344">
        <v>25.89995</v>
      </c>
      <c r="I1142" s="344">
        <v>-81.690433333333331</v>
      </c>
      <c r="J1142" s="56" t="s">
        <v>7362</v>
      </c>
      <c r="K1142" s="56" t="s">
        <v>7363</v>
      </c>
      <c r="L1142" s="49" t="s">
        <v>6433</v>
      </c>
      <c r="M1142" s="117" t="s">
        <v>2833</v>
      </c>
      <c r="N1142" s="35" t="s">
        <v>364</v>
      </c>
      <c r="O1142" s="240" t="s">
        <v>5876</v>
      </c>
      <c r="P1142" s="216" t="s">
        <v>1969</v>
      </c>
      <c r="Q1142" s="443">
        <v>0</v>
      </c>
      <c r="R1142" s="47"/>
      <c r="S1142" s="36">
        <v>0</v>
      </c>
      <c r="T1142" s="35"/>
      <c r="U1142" s="34"/>
      <c r="V1142" s="82">
        <v>0</v>
      </c>
      <c r="W1142" s="55" t="s">
        <v>2689</v>
      </c>
      <c r="X1142" s="55" t="s">
        <v>1898</v>
      </c>
      <c r="Y1142" s="157">
        <v>0</v>
      </c>
      <c r="Z1142" s="57">
        <v>365.44789281854474</v>
      </c>
      <c r="AA1142" s="55" t="s">
        <v>7364</v>
      </c>
      <c r="AB1142" s="55">
        <v>108</v>
      </c>
      <c r="AC1142" s="55" t="s">
        <v>2019</v>
      </c>
      <c r="AD1142" s="89" t="s">
        <v>2614</v>
      </c>
      <c r="AE1142" s="243">
        <v>16705</v>
      </c>
      <c r="AF1142" s="157" t="s">
        <v>3901</v>
      </c>
      <c r="AG1142" s="89" t="s">
        <v>7365</v>
      </c>
      <c r="AH1142" s="58" t="s">
        <v>2755</v>
      </c>
      <c r="AI1142" s="58" t="s">
        <v>7366</v>
      </c>
      <c r="AJ1142" s="59" t="s">
        <v>308</v>
      </c>
      <c r="AK1142" s="56">
        <v>25.899619444444443</v>
      </c>
      <c r="AL1142" s="56">
        <v>-81.68938138888889</v>
      </c>
      <c r="AM1142" s="60">
        <v>120.5470000005468</v>
      </c>
      <c r="AN1142" s="60">
        <v>-344.99359871798015</v>
      </c>
      <c r="AO1142" s="60">
        <v>365.44789281854474</v>
      </c>
    </row>
    <row r="1143" spans="1:41" s="290" customFormat="1" ht="25.5" x14ac:dyDescent="0.2">
      <c r="A1143" s="45" t="s">
        <v>59</v>
      </c>
      <c r="B1143" s="42" t="s">
        <v>107</v>
      </c>
      <c r="C1143" s="46"/>
      <c r="D1143" s="35" t="s">
        <v>424</v>
      </c>
      <c r="E1143" s="34">
        <v>45695</v>
      </c>
      <c r="F1143" s="347" t="s">
        <v>5066</v>
      </c>
      <c r="G1143" s="347" t="s">
        <v>3469</v>
      </c>
      <c r="H1143" s="344">
        <v>25.89995</v>
      </c>
      <c r="I1143" s="344">
        <v>-81.690433333333331</v>
      </c>
      <c r="J1143" s="56" t="s">
        <v>7362</v>
      </c>
      <c r="K1143" s="56" t="s">
        <v>7363</v>
      </c>
      <c r="L1143" s="49" t="s">
        <v>6433</v>
      </c>
      <c r="M1143" s="117" t="s">
        <v>2833</v>
      </c>
      <c r="N1143" s="35" t="s">
        <v>364</v>
      </c>
      <c r="O1143" s="240" t="s">
        <v>6024</v>
      </c>
      <c r="P1143" s="216" t="s">
        <v>1969</v>
      </c>
      <c r="Q1143" s="443">
        <v>0</v>
      </c>
      <c r="R1143" s="47"/>
      <c r="S1143" s="36">
        <v>0</v>
      </c>
      <c r="T1143" s="35"/>
      <c r="U1143" s="34"/>
      <c r="V1143" s="82">
        <v>0</v>
      </c>
      <c r="W1143" s="55" t="s">
        <v>2689</v>
      </c>
      <c r="X1143" s="55" t="s">
        <v>1898</v>
      </c>
      <c r="Y1143" s="157">
        <v>0</v>
      </c>
      <c r="Z1143" s="57">
        <v>365.44789281854474</v>
      </c>
      <c r="AA1143" s="55" t="s">
        <v>7364</v>
      </c>
      <c r="AB1143" s="55">
        <v>108</v>
      </c>
      <c r="AC1143" s="55" t="s">
        <v>2019</v>
      </c>
      <c r="AD1143" s="89" t="s">
        <v>2614</v>
      </c>
      <c r="AE1143" s="243">
        <v>16705</v>
      </c>
      <c r="AF1143" s="157" t="s">
        <v>3901</v>
      </c>
      <c r="AG1143" s="89" t="s">
        <v>7365</v>
      </c>
      <c r="AH1143" s="58" t="s">
        <v>2755</v>
      </c>
      <c r="AI1143" s="58" t="s">
        <v>7366</v>
      </c>
      <c r="AJ1143" s="59" t="s">
        <v>308</v>
      </c>
      <c r="AK1143" s="56">
        <v>25.899619444444443</v>
      </c>
      <c r="AL1143" s="56">
        <v>-81.68938138888889</v>
      </c>
      <c r="AM1143" s="60">
        <v>120.5470000005468</v>
      </c>
      <c r="AN1143" s="60">
        <v>-344.99359871798015</v>
      </c>
      <c r="AO1143" s="60">
        <v>365.44789281854474</v>
      </c>
    </row>
    <row r="1144" spans="1:41" s="290" customFormat="1" x14ac:dyDescent="0.2">
      <c r="A1144" s="45" t="s">
        <v>59</v>
      </c>
      <c r="B1144" s="42" t="s">
        <v>107</v>
      </c>
      <c r="C1144" s="46" t="s">
        <v>473</v>
      </c>
      <c r="D1144" s="35" t="s">
        <v>8443</v>
      </c>
      <c r="E1144" s="34">
        <v>46113</v>
      </c>
      <c r="F1144" s="347" t="s">
        <v>5066</v>
      </c>
      <c r="G1144" s="347" t="s">
        <v>3469</v>
      </c>
      <c r="H1144" s="344">
        <v>25.89995</v>
      </c>
      <c r="I1144" s="344">
        <v>-81.690433333333331</v>
      </c>
      <c r="J1144" s="56" t="s">
        <v>7362</v>
      </c>
      <c r="K1144" s="56" t="s">
        <v>7363</v>
      </c>
      <c r="L1144" s="49" t="s">
        <v>8470</v>
      </c>
      <c r="M1144" s="117" t="s">
        <v>2833</v>
      </c>
      <c r="N1144" s="35" t="s">
        <v>364</v>
      </c>
      <c r="O1144" s="240" t="s">
        <v>8471</v>
      </c>
      <c r="P1144" s="216" t="s">
        <v>6005</v>
      </c>
      <c r="Q1144" s="443">
        <v>0</v>
      </c>
      <c r="R1144" s="47"/>
      <c r="S1144" s="36">
        <v>0</v>
      </c>
      <c r="T1144" s="35" t="s">
        <v>3310</v>
      </c>
      <c r="U1144" s="34"/>
      <c r="V1144" s="82">
        <v>0</v>
      </c>
      <c r="W1144" s="55" t="s">
        <v>2689</v>
      </c>
      <c r="X1144" s="55" t="s">
        <v>1898</v>
      </c>
      <c r="Y1144" s="157">
        <v>0</v>
      </c>
      <c r="Z1144" s="57">
        <v>365.44789281854474</v>
      </c>
      <c r="AA1144" s="55" t="s">
        <v>7364</v>
      </c>
      <c r="AB1144" s="55">
        <v>108</v>
      </c>
      <c r="AC1144" s="55" t="s">
        <v>2019</v>
      </c>
      <c r="AD1144" s="89" t="s">
        <v>2614</v>
      </c>
      <c r="AE1144" s="243">
        <v>16705</v>
      </c>
      <c r="AF1144" s="157" t="s">
        <v>3901</v>
      </c>
      <c r="AG1144" s="89" t="s">
        <v>7365</v>
      </c>
      <c r="AH1144" s="58" t="s">
        <v>2755</v>
      </c>
      <c r="AI1144" s="58" t="s">
        <v>7366</v>
      </c>
      <c r="AJ1144" s="59" t="s">
        <v>308</v>
      </c>
      <c r="AK1144" s="56">
        <v>25.899619444444443</v>
      </c>
      <c r="AL1144" s="56">
        <v>-81.68938138888889</v>
      </c>
      <c r="AM1144" s="60">
        <v>120.5470000005468</v>
      </c>
      <c r="AN1144" s="60">
        <v>-344.99359871798015</v>
      </c>
      <c r="AO1144" s="60">
        <v>365.44789281854474</v>
      </c>
    </row>
    <row r="1145" spans="1:41" s="290" customFormat="1" x14ac:dyDescent="0.2">
      <c r="A1145" s="45" t="s">
        <v>2150</v>
      </c>
      <c r="B1145" s="42" t="s">
        <v>104</v>
      </c>
      <c r="C1145" s="46"/>
      <c r="D1145" s="35" t="s">
        <v>1119</v>
      </c>
      <c r="E1145" s="34">
        <v>38869</v>
      </c>
      <c r="F1145" s="347" t="s">
        <v>249</v>
      </c>
      <c r="G1145" s="347" t="s">
        <v>250</v>
      </c>
      <c r="H1145" s="344">
        <v>25.907783333333334</v>
      </c>
      <c r="I1145" s="344">
        <v>-81.692733333333337</v>
      </c>
      <c r="J1145" s="56" t="s">
        <v>8849</v>
      </c>
      <c r="K1145" s="56" t="s">
        <v>8925</v>
      </c>
      <c r="L1145" s="49" t="s">
        <v>1757</v>
      </c>
      <c r="M1145" s="120"/>
      <c r="N1145" s="35" t="s">
        <v>364</v>
      </c>
      <c r="O1145" s="203" t="s">
        <v>1969</v>
      </c>
      <c r="P1145" s="216" t="s">
        <v>1969</v>
      </c>
      <c r="Q1145" s="443">
        <v>0</v>
      </c>
      <c r="R1145" s="47"/>
      <c r="S1145" s="36">
        <v>0</v>
      </c>
      <c r="T1145" s="35"/>
      <c r="U1145" s="34"/>
      <c r="V1145" s="82">
        <v>0</v>
      </c>
      <c r="W1145" s="55" t="s">
        <v>2688</v>
      </c>
      <c r="X1145" s="55" t="s">
        <v>1898</v>
      </c>
      <c r="Y1145" s="157">
        <v>0</v>
      </c>
      <c r="Z1145" s="57" t="s">
        <v>1746</v>
      </c>
      <c r="AA1145" s="55" t="s">
        <v>6987</v>
      </c>
      <c r="AB1145" s="55">
        <v>109</v>
      </c>
      <c r="AC1145" s="55" t="s">
        <v>2842</v>
      </c>
      <c r="AD1145" s="89" t="s">
        <v>2615</v>
      </c>
      <c r="AE1145" s="243">
        <v>16755</v>
      </c>
      <c r="AF1145" s="157" t="s">
        <v>3901</v>
      </c>
      <c r="AG1145" s="89" t="s">
        <v>7368</v>
      </c>
      <c r="AH1145" s="58" t="s">
        <v>439</v>
      </c>
      <c r="AI1145" s="58" t="s">
        <v>7369</v>
      </c>
      <c r="AJ1145" s="59" t="s">
        <v>361</v>
      </c>
      <c r="AK1145" s="56">
        <v>25.908155277777777</v>
      </c>
      <c r="AL1145" s="56">
        <v>-81.692586944444443</v>
      </c>
      <c r="AM1145" s="60">
        <v>-135.64069999914764</v>
      </c>
      <c r="AN1145" s="60">
        <v>-48.009407586657503</v>
      </c>
      <c r="AO1145" s="60">
        <v>143.88642296297652</v>
      </c>
    </row>
    <row r="1146" spans="1:41" s="290" customFormat="1" x14ac:dyDescent="0.2">
      <c r="A1146" s="45" t="s">
        <v>2150</v>
      </c>
      <c r="B1146" s="42" t="s">
        <v>104</v>
      </c>
      <c r="C1146" s="46"/>
      <c r="D1146" s="35" t="s">
        <v>429</v>
      </c>
      <c r="E1146" s="34">
        <v>42838</v>
      </c>
      <c r="F1146" s="347" t="s">
        <v>1072</v>
      </c>
      <c r="G1146" s="347" t="s">
        <v>1073</v>
      </c>
      <c r="H1146" s="344">
        <v>25.906816666666668</v>
      </c>
      <c r="I1146" s="344">
        <v>-81.692250000000001</v>
      </c>
      <c r="J1146" s="56" t="s">
        <v>8926</v>
      </c>
      <c r="K1146" s="56" t="s">
        <v>8927</v>
      </c>
      <c r="L1146" s="49" t="s">
        <v>1805</v>
      </c>
      <c r="M1146" s="120"/>
      <c r="N1146" s="35" t="s">
        <v>1920</v>
      </c>
      <c r="O1146" s="203" t="s">
        <v>1969</v>
      </c>
      <c r="P1146" s="216" t="s">
        <v>1969</v>
      </c>
      <c r="Q1146" s="443">
        <v>0</v>
      </c>
      <c r="R1146" s="47"/>
      <c r="S1146" s="36">
        <v>0</v>
      </c>
      <c r="T1146" s="35"/>
      <c r="U1146" s="34"/>
      <c r="V1146" s="82" t="s">
        <v>1969</v>
      </c>
      <c r="W1146" s="55" t="s">
        <v>2688</v>
      </c>
      <c r="X1146" s="55" t="s">
        <v>1898</v>
      </c>
      <c r="Y1146" s="157" t="s">
        <v>1920</v>
      </c>
      <c r="Z1146" s="57">
        <v>500.51556009120833</v>
      </c>
      <c r="AA1146" s="55" t="s">
        <v>8928</v>
      </c>
      <c r="AB1146" s="55">
        <v>109</v>
      </c>
      <c r="AC1146" s="55" t="s">
        <v>2842</v>
      </c>
      <c r="AD1146" s="89" t="s">
        <v>2615</v>
      </c>
      <c r="AE1146" s="243">
        <v>16755</v>
      </c>
      <c r="AF1146" s="157" t="s">
        <v>3901</v>
      </c>
      <c r="AG1146" s="89" t="s">
        <v>7368</v>
      </c>
      <c r="AH1146" s="58" t="s">
        <v>439</v>
      </c>
      <c r="AI1146" s="58" t="s">
        <v>7369</v>
      </c>
      <c r="AJ1146" s="59" t="s">
        <v>361</v>
      </c>
      <c r="AK1146" s="56">
        <v>25.908155277777777</v>
      </c>
      <c r="AL1146" s="56">
        <v>-81.692586944444443</v>
      </c>
      <c r="AM1146" s="60">
        <v>-488.16469999918979</v>
      </c>
      <c r="AN1146" s="60">
        <v>110.50362694553053</v>
      </c>
      <c r="AO1146" s="60">
        <v>500.51556009120833</v>
      </c>
    </row>
    <row r="1147" spans="1:41" s="290" customFormat="1" ht="25.5" x14ac:dyDescent="0.2">
      <c r="A1147" s="63" t="s">
        <v>2150</v>
      </c>
      <c r="B1147" s="42" t="s">
        <v>104</v>
      </c>
      <c r="C1147" s="64"/>
      <c r="D1147" s="35" t="s">
        <v>3024</v>
      </c>
      <c r="E1147" s="65">
        <v>43899</v>
      </c>
      <c r="F1147" s="347" t="s">
        <v>2982</v>
      </c>
      <c r="G1147" s="347" t="s">
        <v>3042</v>
      </c>
      <c r="H1147" s="344">
        <v>25.906383333333334</v>
      </c>
      <c r="I1147" s="344">
        <v>-81.692916666666662</v>
      </c>
      <c r="J1147" s="56" t="s">
        <v>8929</v>
      </c>
      <c r="K1147" s="56" t="s">
        <v>8930</v>
      </c>
      <c r="L1147" s="49" t="s">
        <v>3614</v>
      </c>
      <c r="M1147" s="117" t="s">
        <v>2833</v>
      </c>
      <c r="N1147" s="66" t="s">
        <v>364</v>
      </c>
      <c r="O1147" s="211" t="s">
        <v>1969</v>
      </c>
      <c r="P1147" s="216">
        <v>0</v>
      </c>
      <c r="Q1147" s="443">
        <v>0</v>
      </c>
      <c r="R1147" s="67"/>
      <c r="S1147" s="68"/>
      <c r="T1147" s="66"/>
      <c r="U1147" s="34"/>
      <c r="V1147" s="82">
        <v>0</v>
      </c>
      <c r="W1147" s="55" t="s">
        <v>2688</v>
      </c>
      <c r="X1147" s="55" t="s">
        <v>1898</v>
      </c>
      <c r="Y1147" s="157">
        <v>0</v>
      </c>
      <c r="Z1147" s="57">
        <v>655.17798551600754</v>
      </c>
      <c r="AA1147" s="55" t="s">
        <v>8931</v>
      </c>
      <c r="AB1147" s="55">
        <v>109</v>
      </c>
      <c r="AC1147" s="55" t="s">
        <v>2842</v>
      </c>
      <c r="AD1147" s="89" t="s">
        <v>2615</v>
      </c>
      <c r="AE1147" s="243">
        <v>16755</v>
      </c>
      <c r="AF1147" s="157" t="s">
        <v>3901</v>
      </c>
      <c r="AG1147" s="89" t="s">
        <v>7368</v>
      </c>
      <c r="AH1147" s="58" t="s">
        <v>439</v>
      </c>
      <c r="AI1147" s="58" t="s">
        <v>7369</v>
      </c>
      <c r="AJ1147" s="59" t="s">
        <v>361</v>
      </c>
      <c r="AK1147" s="56">
        <v>25.908155277777777</v>
      </c>
      <c r="AL1147" s="56">
        <v>-81.692586944444443</v>
      </c>
      <c r="AM1147" s="60">
        <v>-646.19269999925336</v>
      </c>
      <c r="AN1147" s="60">
        <v>-108.13504137183605</v>
      </c>
      <c r="AO1147" s="60">
        <v>655.17798551600754</v>
      </c>
    </row>
    <row r="1148" spans="1:41" s="290" customFormat="1" ht="25.5" x14ac:dyDescent="0.2">
      <c r="A1148" s="63" t="s">
        <v>2150</v>
      </c>
      <c r="B1148" s="42" t="s">
        <v>104</v>
      </c>
      <c r="C1148" s="64"/>
      <c r="D1148" s="35" t="s">
        <v>3024</v>
      </c>
      <c r="E1148" s="65">
        <v>44266</v>
      </c>
      <c r="F1148" s="347" t="s">
        <v>1070</v>
      </c>
      <c r="G1148" s="347" t="s">
        <v>3613</v>
      </c>
      <c r="H1148" s="344">
        <v>25.90635</v>
      </c>
      <c r="I1148" s="344">
        <v>-81.692949999999996</v>
      </c>
      <c r="J1148" s="56" t="s">
        <v>8932</v>
      </c>
      <c r="K1148" s="56" t="s">
        <v>8933</v>
      </c>
      <c r="L1148" s="49" t="s">
        <v>3614</v>
      </c>
      <c r="M1148" s="117" t="s">
        <v>2833</v>
      </c>
      <c r="N1148" s="66" t="s">
        <v>364</v>
      </c>
      <c r="O1148" s="240" t="s">
        <v>3660</v>
      </c>
      <c r="P1148" s="216" t="s">
        <v>1969</v>
      </c>
      <c r="Q1148" s="443">
        <v>0</v>
      </c>
      <c r="R1148" s="67"/>
      <c r="S1148" s="68"/>
      <c r="T1148" s="66"/>
      <c r="U1148" s="34"/>
      <c r="V1148" s="82">
        <v>0</v>
      </c>
      <c r="W1148" s="55" t="s">
        <v>2688</v>
      </c>
      <c r="X1148" s="55" t="s">
        <v>1898</v>
      </c>
      <c r="Y1148" s="157">
        <v>0</v>
      </c>
      <c r="Z1148" s="57">
        <v>669.02911392288831</v>
      </c>
      <c r="AA1148" s="55" t="s">
        <v>8934</v>
      </c>
      <c r="AB1148" s="55">
        <v>109</v>
      </c>
      <c r="AC1148" s="55" t="s">
        <v>2842</v>
      </c>
      <c r="AD1148" s="89" t="s">
        <v>2615</v>
      </c>
      <c r="AE1148" s="243">
        <v>16755</v>
      </c>
      <c r="AF1148" s="157" t="s">
        <v>3901</v>
      </c>
      <c r="AG1148" s="89" t="s">
        <v>7368</v>
      </c>
      <c r="AH1148" s="58" t="s">
        <v>439</v>
      </c>
      <c r="AI1148" s="58" t="s">
        <v>7369</v>
      </c>
      <c r="AJ1148" s="59" t="s">
        <v>361</v>
      </c>
      <c r="AK1148" s="56">
        <v>25.908155277777777</v>
      </c>
      <c r="AL1148" s="56">
        <v>-81.692586944444443</v>
      </c>
      <c r="AM1148" s="60">
        <v>-658.3486999996569</v>
      </c>
      <c r="AN1148" s="60">
        <v>-119.06697478817044</v>
      </c>
      <c r="AO1148" s="60">
        <v>669.02911392288831</v>
      </c>
    </row>
    <row r="1149" spans="1:41" s="290" customFormat="1" ht="25.5" x14ac:dyDescent="0.2">
      <c r="A1149" s="63" t="s">
        <v>2150</v>
      </c>
      <c r="B1149" s="42" t="s">
        <v>104</v>
      </c>
      <c r="C1149" s="64"/>
      <c r="D1149" s="35" t="s">
        <v>2857</v>
      </c>
      <c r="E1149" s="65">
        <v>44609</v>
      </c>
      <c r="F1149" s="347" t="s">
        <v>1070</v>
      </c>
      <c r="G1149" s="347" t="s">
        <v>3613</v>
      </c>
      <c r="H1149" s="344">
        <v>25.90635</v>
      </c>
      <c r="I1149" s="344">
        <v>-81.692949999999996</v>
      </c>
      <c r="J1149" s="56" t="s">
        <v>8932</v>
      </c>
      <c r="K1149" s="56" t="s">
        <v>8933</v>
      </c>
      <c r="L1149" s="49" t="s">
        <v>3614</v>
      </c>
      <c r="M1149" s="117" t="s">
        <v>2833</v>
      </c>
      <c r="N1149" s="66" t="s">
        <v>364</v>
      </c>
      <c r="O1149" s="240" t="s">
        <v>4196</v>
      </c>
      <c r="P1149" s="216" t="s">
        <v>1969</v>
      </c>
      <c r="Q1149" s="443">
        <v>0</v>
      </c>
      <c r="R1149" s="67"/>
      <c r="S1149" s="68"/>
      <c r="T1149" s="66"/>
      <c r="U1149" s="34"/>
      <c r="V1149" s="82">
        <v>0</v>
      </c>
      <c r="W1149" s="55" t="s">
        <v>2688</v>
      </c>
      <c r="X1149" s="55" t="s">
        <v>1898</v>
      </c>
      <c r="Y1149" s="157">
        <v>0</v>
      </c>
      <c r="Z1149" s="57">
        <v>669.02911392288831</v>
      </c>
      <c r="AA1149" s="55" t="s">
        <v>8934</v>
      </c>
      <c r="AB1149" s="55">
        <v>109</v>
      </c>
      <c r="AC1149" s="55" t="s">
        <v>2842</v>
      </c>
      <c r="AD1149" s="89" t="s">
        <v>2615</v>
      </c>
      <c r="AE1149" s="243">
        <v>16755</v>
      </c>
      <c r="AF1149" s="157" t="s">
        <v>3901</v>
      </c>
      <c r="AG1149" s="89" t="s">
        <v>7368</v>
      </c>
      <c r="AH1149" s="58" t="s">
        <v>439</v>
      </c>
      <c r="AI1149" s="58" t="s">
        <v>7369</v>
      </c>
      <c r="AJ1149" s="59" t="s">
        <v>361</v>
      </c>
      <c r="AK1149" s="56">
        <v>25.908155277777777</v>
      </c>
      <c r="AL1149" s="56">
        <v>-81.692586944444443</v>
      </c>
      <c r="AM1149" s="60">
        <v>-658.3486999996569</v>
      </c>
      <c r="AN1149" s="60">
        <v>-119.06697478817044</v>
      </c>
      <c r="AO1149" s="60">
        <v>669.02911392288831</v>
      </c>
    </row>
    <row r="1150" spans="1:41" s="290" customFormat="1" x14ac:dyDescent="0.2">
      <c r="A1150" s="63" t="s">
        <v>2150</v>
      </c>
      <c r="B1150" s="42" t="s">
        <v>104</v>
      </c>
      <c r="C1150" s="64"/>
      <c r="D1150" s="35" t="s">
        <v>5027</v>
      </c>
      <c r="E1150" s="65">
        <v>44978</v>
      </c>
      <c r="F1150" s="347" t="s">
        <v>4849</v>
      </c>
      <c r="G1150" s="347" t="s">
        <v>5091</v>
      </c>
      <c r="H1150" s="344">
        <v>25.906366666666667</v>
      </c>
      <c r="I1150" s="344">
        <v>-81.692966666666663</v>
      </c>
      <c r="J1150" s="56" t="s">
        <v>7296</v>
      </c>
      <c r="K1150" s="56" t="s">
        <v>7367</v>
      </c>
      <c r="L1150" s="49" t="s">
        <v>5092</v>
      </c>
      <c r="M1150" s="117" t="s">
        <v>2833</v>
      </c>
      <c r="N1150" s="66" t="s">
        <v>364</v>
      </c>
      <c r="O1150" s="240" t="s">
        <v>5093</v>
      </c>
      <c r="P1150" s="216" t="s">
        <v>1969</v>
      </c>
      <c r="Q1150" s="443">
        <v>0</v>
      </c>
      <c r="R1150" s="67"/>
      <c r="S1150" s="68"/>
      <c r="T1150" s="66"/>
      <c r="U1150" s="34"/>
      <c r="V1150" s="82">
        <v>0</v>
      </c>
      <c r="W1150" s="55" t="s">
        <v>2688</v>
      </c>
      <c r="X1150" s="55" t="s">
        <v>1898</v>
      </c>
      <c r="Y1150" s="157">
        <v>0</v>
      </c>
      <c r="Z1150" s="57">
        <v>664.05234702959183</v>
      </c>
      <c r="AA1150" s="55" t="s">
        <v>8935</v>
      </c>
      <c r="AB1150" s="55">
        <v>109</v>
      </c>
      <c r="AC1150" s="55" t="s">
        <v>2842</v>
      </c>
      <c r="AD1150" s="89" t="s">
        <v>2615</v>
      </c>
      <c r="AE1150" s="243">
        <v>16755</v>
      </c>
      <c r="AF1150" s="157" t="s">
        <v>3901</v>
      </c>
      <c r="AG1150" s="89" t="s">
        <v>7368</v>
      </c>
      <c r="AH1150" s="58" t="s">
        <v>439</v>
      </c>
      <c r="AI1150" s="58" t="s">
        <v>7369</v>
      </c>
      <c r="AJ1150" s="59" t="s">
        <v>361</v>
      </c>
      <c r="AK1150" s="56">
        <v>25.908155277777777</v>
      </c>
      <c r="AL1150" s="56">
        <v>-81.692586944444443</v>
      </c>
      <c r="AM1150" s="60">
        <v>-652.27069999945513</v>
      </c>
      <c r="AN1150" s="60">
        <v>-124.53294149633764</v>
      </c>
      <c r="AO1150" s="60">
        <v>664.05234702959183</v>
      </c>
    </row>
    <row r="1151" spans="1:41" s="290" customFormat="1" x14ac:dyDescent="0.2">
      <c r="A1151" s="63" t="s">
        <v>2150</v>
      </c>
      <c r="B1151" s="42" t="s">
        <v>104</v>
      </c>
      <c r="C1151" s="64"/>
      <c r="D1151" s="35" t="s">
        <v>424</v>
      </c>
      <c r="E1151" s="65">
        <v>45383</v>
      </c>
      <c r="F1151" s="347" t="s">
        <v>4849</v>
      </c>
      <c r="G1151" s="347" t="s">
        <v>5091</v>
      </c>
      <c r="H1151" s="344">
        <v>25.906366666666667</v>
      </c>
      <c r="I1151" s="344">
        <v>-81.692966666666663</v>
      </c>
      <c r="J1151" s="56" t="s">
        <v>7296</v>
      </c>
      <c r="K1151" s="56" t="s">
        <v>7367</v>
      </c>
      <c r="L1151" s="49" t="s">
        <v>5877</v>
      </c>
      <c r="M1151" s="117" t="s">
        <v>2833</v>
      </c>
      <c r="N1151" s="66" t="s">
        <v>364</v>
      </c>
      <c r="O1151" s="240" t="s">
        <v>5879</v>
      </c>
      <c r="P1151" s="216" t="s">
        <v>1969</v>
      </c>
      <c r="Q1151" s="443">
        <v>0</v>
      </c>
      <c r="R1151" s="67"/>
      <c r="S1151" s="68"/>
      <c r="T1151" s="66"/>
      <c r="U1151" s="34"/>
      <c r="V1151" s="82">
        <v>0</v>
      </c>
      <c r="W1151" s="55" t="s">
        <v>2688</v>
      </c>
      <c r="X1151" s="55" t="s">
        <v>1898</v>
      </c>
      <c r="Y1151" s="157">
        <v>0</v>
      </c>
      <c r="Z1151" s="57">
        <v>664.05234702959183</v>
      </c>
      <c r="AA1151" s="55" t="s">
        <v>8935</v>
      </c>
      <c r="AB1151" s="55">
        <v>109</v>
      </c>
      <c r="AC1151" s="55" t="s">
        <v>2842</v>
      </c>
      <c r="AD1151" s="89" t="s">
        <v>2615</v>
      </c>
      <c r="AE1151" s="243">
        <v>16755</v>
      </c>
      <c r="AF1151" s="157" t="s">
        <v>3901</v>
      </c>
      <c r="AG1151" s="89" t="s">
        <v>7368</v>
      </c>
      <c r="AH1151" s="58" t="s">
        <v>439</v>
      </c>
      <c r="AI1151" s="58" t="s">
        <v>7369</v>
      </c>
      <c r="AJ1151" s="59" t="s">
        <v>361</v>
      </c>
      <c r="AK1151" s="56">
        <v>25.908155277777777</v>
      </c>
      <c r="AL1151" s="56">
        <v>-81.692586944444443</v>
      </c>
      <c r="AM1151" s="60">
        <v>-652.27069999945513</v>
      </c>
      <c r="AN1151" s="60">
        <v>-124.53294149633764</v>
      </c>
      <c r="AO1151" s="60">
        <v>664.05234702959183</v>
      </c>
    </row>
    <row r="1152" spans="1:41" s="290" customFormat="1" x14ac:dyDescent="0.2">
      <c r="A1152" s="63" t="s">
        <v>2150</v>
      </c>
      <c r="B1152" s="42" t="s">
        <v>104</v>
      </c>
      <c r="C1152" s="64"/>
      <c r="D1152" s="35" t="s">
        <v>424</v>
      </c>
      <c r="E1152" s="65">
        <v>45695</v>
      </c>
      <c r="F1152" s="347" t="s">
        <v>4849</v>
      </c>
      <c r="G1152" s="347" t="s">
        <v>5091</v>
      </c>
      <c r="H1152" s="344">
        <v>25.906366666666667</v>
      </c>
      <c r="I1152" s="344">
        <v>-81.692966666666663</v>
      </c>
      <c r="J1152" s="56" t="s">
        <v>7296</v>
      </c>
      <c r="K1152" s="56" t="s">
        <v>7367</v>
      </c>
      <c r="L1152" s="49" t="s">
        <v>5877</v>
      </c>
      <c r="M1152" s="117" t="s">
        <v>2833</v>
      </c>
      <c r="N1152" s="66" t="s">
        <v>364</v>
      </c>
      <c r="O1152" s="240" t="s">
        <v>6025</v>
      </c>
      <c r="P1152" s="216" t="s">
        <v>1969</v>
      </c>
      <c r="Q1152" s="445">
        <v>0</v>
      </c>
      <c r="R1152" s="67"/>
      <c r="S1152" s="68"/>
      <c r="T1152" s="66"/>
      <c r="U1152" s="34"/>
      <c r="V1152" s="82">
        <v>0</v>
      </c>
      <c r="W1152" s="55" t="s">
        <v>2688</v>
      </c>
      <c r="X1152" s="55" t="s">
        <v>1898</v>
      </c>
      <c r="Y1152" s="157">
        <v>0</v>
      </c>
      <c r="Z1152" s="57">
        <v>664.05234702959183</v>
      </c>
      <c r="AA1152" s="55" t="s">
        <v>8935</v>
      </c>
      <c r="AB1152" s="55">
        <v>109</v>
      </c>
      <c r="AC1152" s="55" t="s">
        <v>2842</v>
      </c>
      <c r="AD1152" s="89" t="s">
        <v>2615</v>
      </c>
      <c r="AE1152" s="243">
        <v>16755</v>
      </c>
      <c r="AF1152" s="157" t="s">
        <v>3901</v>
      </c>
      <c r="AG1152" s="89" t="s">
        <v>7368</v>
      </c>
      <c r="AH1152" s="58" t="s">
        <v>439</v>
      </c>
      <c r="AI1152" s="58" t="s">
        <v>7369</v>
      </c>
      <c r="AJ1152" s="59" t="s">
        <v>361</v>
      </c>
      <c r="AK1152" s="56">
        <v>25.908155277777777</v>
      </c>
      <c r="AL1152" s="56">
        <v>-81.692586944444443</v>
      </c>
      <c r="AM1152" s="60">
        <v>-652.27069999945513</v>
      </c>
      <c r="AN1152" s="60">
        <v>-124.53294149633764</v>
      </c>
      <c r="AO1152" s="60">
        <v>664.05234702959183</v>
      </c>
    </row>
    <row r="1153" spans="1:41" s="290" customFormat="1" x14ac:dyDescent="0.2">
      <c r="A1153" s="63" t="s">
        <v>2150</v>
      </c>
      <c r="B1153" s="42" t="s">
        <v>104</v>
      </c>
      <c r="C1153" s="64"/>
      <c r="D1153" s="35" t="s">
        <v>424</v>
      </c>
      <c r="E1153" s="65">
        <v>45695</v>
      </c>
      <c r="F1153" s="347" t="s">
        <v>4849</v>
      </c>
      <c r="G1153" s="347" t="s">
        <v>5091</v>
      </c>
      <c r="H1153" s="344">
        <v>25.906366666666667</v>
      </c>
      <c r="I1153" s="344">
        <v>-81.692966666666663</v>
      </c>
      <c r="J1153" s="56" t="s">
        <v>7296</v>
      </c>
      <c r="K1153" s="56" t="s">
        <v>7367</v>
      </c>
      <c r="L1153" s="49" t="s">
        <v>5877</v>
      </c>
      <c r="M1153" s="117" t="s">
        <v>2833</v>
      </c>
      <c r="N1153" s="66" t="s">
        <v>364</v>
      </c>
      <c r="O1153" s="240" t="s">
        <v>5879</v>
      </c>
      <c r="P1153" s="216" t="s">
        <v>1969</v>
      </c>
      <c r="Q1153" s="443">
        <v>0</v>
      </c>
      <c r="R1153" s="67"/>
      <c r="S1153" s="68"/>
      <c r="T1153" s="66"/>
      <c r="U1153" s="34"/>
      <c r="V1153" s="82">
        <v>0</v>
      </c>
      <c r="W1153" s="55" t="s">
        <v>2688</v>
      </c>
      <c r="X1153" s="55" t="s">
        <v>1898</v>
      </c>
      <c r="Y1153" s="157">
        <v>0</v>
      </c>
      <c r="Z1153" s="57">
        <v>664.05234702959183</v>
      </c>
      <c r="AA1153" s="55" t="s">
        <v>8935</v>
      </c>
      <c r="AB1153" s="55">
        <v>109</v>
      </c>
      <c r="AC1153" s="55" t="s">
        <v>2842</v>
      </c>
      <c r="AD1153" s="89" t="s">
        <v>2615</v>
      </c>
      <c r="AE1153" s="243">
        <v>16755</v>
      </c>
      <c r="AF1153" s="157" t="s">
        <v>3901</v>
      </c>
      <c r="AG1153" s="89" t="s">
        <v>7368</v>
      </c>
      <c r="AH1153" s="58" t="s">
        <v>439</v>
      </c>
      <c r="AI1153" s="58" t="s">
        <v>7369</v>
      </c>
      <c r="AJ1153" s="59" t="s">
        <v>361</v>
      </c>
      <c r="AK1153" s="56">
        <v>25.908155277777777</v>
      </c>
      <c r="AL1153" s="56">
        <v>-81.692586944444443</v>
      </c>
      <c r="AM1153" s="60">
        <v>-652.27069999945513</v>
      </c>
      <c r="AN1153" s="60">
        <v>-124.53294149633764</v>
      </c>
      <c r="AO1153" s="60">
        <v>664.05234702959183</v>
      </c>
    </row>
    <row r="1154" spans="1:41" s="290" customFormat="1" ht="25.5" x14ac:dyDescent="0.2">
      <c r="A1154" s="63" t="s">
        <v>2150</v>
      </c>
      <c r="B1154" s="42" t="s">
        <v>104</v>
      </c>
      <c r="C1154" s="64" t="s">
        <v>473</v>
      </c>
      <c r="D1154" s="35" t="s">
        <v>8443</v>
      </c>
      <c r="E1154" s="65">
        <v>46113</v>
      </c>
      <c r="F1154" s="347" t="s">
        <v>4849</v>
      </c>
      <c r="G1154" s="347" t="s">
        <v>5091</v>
      </c>
      <c r="H1154" s="344">
        <v>25.906366666666667</v>
      </c>
      <c r="I1154" s="344">
        <v>-81.692966666666663</v>
      </c>
      <c r="J1154" s="56" t="s">
        <v>7296</v>
      </c>
      <c r="K1154" s="56" t="s">
        <v>7367</v>
      </c>
      <c r="L1154" s="49" t="s">
        <v>8473</v>
      </c>
      <c r="M1154" s="117" t="s">
        <v>2833</v>
      </c>
      <c r="N1154" s="35" t="s">
        <v>387</v>
      </c>
      <c r="O1154" s="240" t="s">
        <v>8472</v>
      </c>
      <c r="P1154" s="216" t="s">
        <v>6228</v>
      </c>
      <c r="Q1154" s="445">
        <v>0</v>
      </c>
      <c r="R1154" s="67"/>
      <c r="S1154" s="68"/>
      <c r="T1154" s="35" t="s">
        <v>3310</v>
      </c>
      <c r="U1154" s="34"/>
      <c r="V1154" s="82">
        <v>0</v>
      </c>
      <c r="W1154" s="55" t="s">
        <v>2688</v>
      </c>
      <c r="X1154" s="55" t="s">
        <v>1898</v>
      </c>
      <c r="Y1154" s="157" t="s">
        <v>387</v>
      </c>
      <c r="Z1154" s="57">
        <v>664.05234702959183</v>
      </c>
      <c r="AA1154" s="55" t="s">
        <v>8497</v>
      </c>
      <c r="AB1154" s="55">
        <v>109</v>
      </c>
      <c r="AC1154" s="55" t="s">
        <v>2842</v>
      </c>
      <c r="AD1154" s="89" t="s">
        <v>2615</v>
      </c>
      <c r="AE1154" s="243">
        <v>16755</v>
      </c>
      <c r="AF1154" s="157" t="s">
        <v>3901</v>
      </c>
      <c r="AG1154" s="89" t="s">
        <v>7368</v>
      </c>
      <c r="AH1154" s="58" t="s">
        <v>439</v>
      </c>
      <c r="AI1154" s="58" t="s">
        <v>7369</v>
      </c>
      <c r="AJ1154" s="59" t="s">
        <v>361</v>
      </c>
      <c r="AK1154" s="56">
        <v>25.908155277777777</v>
      </c>
      <c r="AL1154" s="56">
        <v>-81.692586944444443</v>
      </c>
      <c r="AM1154" s="60">
        <v>-652.27069999945513</v>
      </c>
      <c r="AN1154" s="60">
        <v>-124.53294149633764</v>
      </c>
      <c r="AO1154" s="60">
        <v>664.05234702959183</v>
      </c>
    </row>
    <row r="1155" spans="1:41" s="290" customFormat="1" x14ac:dyDescent="0.2">
      <c r="A1155" s="45" t="s">
        <v>2151</v>
      </c>
      <c r="B1155" s="42" t="s">
        <v>98</v>
      </c>
      <c r="C1155" s="46"/>
      <c r="D1155" s="35" t="s">
        <v>1119</v>
      </c>
      <c r="E1155" s="34">
        <v>38869</v>
      </c>
      <c r="F1155" s="347" t="s">
        <v>262</v>
      </c>
      <c r="G1155" s="347" t="s">
        <v>263</v>
      </c>
      <c r="H1155" s="344">
        <v>25.907366666666668</v>
      </c>
      <c r="I1155" s="344">
        <v>-81.692766666666671</v>
      </c>
      <c r="J1155" s="56" t="s">
        <v>8936</v>
      </c>
      <c r="K1155" s="56" t="s">
        <v>8937</v>
      </c>
      <c r="L1155" s="49" t="s">
        <v>1757</v>
      </c>
      <c r="M1155" s="120"/>
      <c r="N1155" s="35" t="s">
        <v>364</v>
      </c>
      <c r="O1155" s="203" t="s">
        <v>1969</v>
      </c>
      <c r="P1155" s="216" t="s">
        <v>1969</v>
      </c>
      <c r="Q1155" s="443">
        <v>0</v>
      </c>
      <c r="R1155" s="47"/>
      <c r="S1155" s="36">
        <v>0</v>
      </c>
      <c r="T1155" s="35"/>
      <c r="U1155" s="34"/>
      <c r="V1155" s="82">
        <v>0</v>
      </c>
      <c r="W1155" s="55" t="s">
        <v>2688</v>
      </c>
      <c r="X1155" s="55" t="s">
        <v>1898</v>
      </c>
      <c r="Y1155" s="157">
        <v>0</v>
      </c>
      <c r="Z1155" s="57">
        <v>214.97654363446273</v>
      </c>
      <c r="AA1155" s="55" t="s">
        <v>7898</v>
      </c>
      <c r="AB1155" s="55">
        <v>110</v>
      </c>
      <c r="AC1155" s="55" t="s">
        <v>2842</v>
      </c>
      <c r="AD1155" s="89" t="s">
        <v>2615</v>
      </c>
      <c r="AE1155" s="243">
        <v>16760</v>
      </c>
      <c r="AF1155" s="157" t="s">
        <v>3901</v>
      </c>
      <c r="AG1155" s="89" t="s">
        <v>7373</v>
      </c>
      <c r="AH1155" s="58" t="s">
        <v>7374</v>
      </c>
      <c r="AI1155" s="58" t="s">
        <v>2634</v>
      </c>
      <c r="AJ1155" s="59" t="s">
        <v>329</v>
      </c>
      <c r="AK1155" s="56">
        <v>25.907321944444444</v>
      </c>
      <c r="AL1155" s="56">
        <v>-81.693420277777776</v>
      </c>
      <c r="AM1155" s="60">
        <v>16.30930000071416</v>
      </c>
      <c r="AN1155" s="60">
        <v>214.35699439604662</v>
      </c>
      <c r="AO1155" s="60">
        <v>214.97654363446273</v>
      </c>
    </row>
    <row r="1156" spans="1:41" s="290" customFormat="1" x14ac:dyDescent="0.2">
      <c r="A1156" s="45" t="s">
        <v>2151</v>
      </c>
      <c r="B1156" s="42" t="s">
        <v>98</v>
      </c>
      <c r="C1156" s="46"/>
      <c r="D1156" s="35" t="s">
        <v>429</v>
      </c>
      <c r="E1156" s="34">
        <v>42838</v>
      </c>
      <c r="F1156" s="347" t="s">
        <v>1070</v>
      </c>
      <c r="G1156" s="347" t="s">
        <v>1071</v>
      </c>
      <c r="H1156" s="344">
        <v>25.90635</v>
      </c>
      <c r="I1156" s="344">
        <v>-81.692666666666668</v>
      </c>
      <c r="J1156" s="56" t="s">
        <v>8932</v>
      </c>
      <c r="K1156" s="56" t="s">
        <v>8938</v>
      </c>
      <c r="L1156" s="49" t="s">
        <v>1746</v>
      </c>
      <c r="M1156" s="117"/>
      <c r="N1156" s="35" t="s">
        <v>364</v>
      </c>
      <c r="O1156" s="203" t="s">
        <v>1969</v>
      </c>
      <c r="P1156" s="216" t="s">
        <v>1969</v>
      </c>
      <c r="Q1156" s="443">
        <v>0</v>
      </c>
      <c r="R1156" s="47"/>
      <c r="S1156" s="36">
        <v>0</v>
      </c>
      <c r="T1156" s="35"/>
      <c r="U1156" s="34"/>
      <c r="V1156" s="82">
        <v>0</v>
      </c>
      <c r="W1156" s="55" t="s">
        <v>2688</v>
      </c>
      <c r="X1156" s="55" t="s">
        <v>1898</v>
      </c>
      <c r="Y1156" s="157">
        <v>0</v>
      </c>
      <c r="Z1156" s="57">
        <v>432.10922789556446</v>
      </c>
      <c r="AA1156" s="55" t="s">
        <v>8939</v>
      </c>
      <c r="AB1156" s="55">
        <v>110</v>
      </c>
      <c r="AC1156" s="55" t="s">
        <v>2842</v>
      </c>
      <c r="AD1156" s="89" t="s">
        <v>2615</v>
      </c>
      <c r="AE1156" s="243">
        <v>16760</v>
      </c>
      <c r="AF1156" s="157" t="s">
        <v>3901</v>
      </c>
      <c r="AG1156" s="89" t="s">
        <v>7373</v>
      </c>
      <c r="AH1156" s="58" t="s">
        <v>7374</v>
      </c>
      <c r="AI1156" s="58" t="s">
        <v>2634</v>
      </c>
      <c r="AJ1156" s="59" t="s">
        <v>329</v>
      </c>
      <c r="AK1156" s="56">
        <v>25.907321944444444</v>
      </c>
      <c r="AL1156" s="56">
        <v>-81.693420277777776</v>
      </c>
      <c r="AM1156" s="60">
        <v>-354.4486999999333</v>
      </c>
      <c r="AN1156" s="60">
        <v>247.1527946450498</v>
      </c>
      <c r="AO1156" s="60">
        <v>432.10922789556446</v>
      </c>
    </row>
    <row r="1157" spans="1:41" s="290" customFormat="1" x14ac:dyDescent="0.2">
      <c r="A1157" s="63" t="s">
        <v>2151</v>
      </c>
      <c r="B1157" s="42" t="s">
        <v>98</v>
      </c>
      <c r="C1157" s="64"/>
      <c r="D1157" s="66" t="s">
        <v>2384</v>
      </c>
      <c r="E1157" s="65">
        <v>43403</v>
      </c>
      <c r="F1157" s="353" t="s">
        <v>1070</v>
      </c>
      <c r="G1157" s="353" t="s">
        <v>1071</v>
      </c>
      <c r="H1157" s="344">
        <v>25.90635</v>
      </c>
      <c r="I1157" s="344">
        <v>-81.692666666666668</v>
      </c>
      <c r="J1157" s="56" t="s">
        <v>8932</v>
      </c>
      <c r="K1157" s="56" t="s">
        <v>8938</v>
      </c>
      <c r="L1157" s="70" t="s">
        <v>3121</v>
      </c>
      <c r="M1157" s="118"/>
      <c r="N1157" s="66" t="s">
        <v>364</v>
      </c>
      <c r="O1157" s="211" t="s">
        <v>1969</v>
      </c>
      <c r="P1157" s="216">
        <v>0</v>
      </c>
      <c r="Q1157" s="443">
        <v>0</v>
      </c>
      <c r="R1157" s="67"/>
      <c r="S1157" s="68"/>
      <c r="T1157" s="66"/>
      <c r="U1157" s="34"/>
      <c r="V1157" s="82">
        <v>0</v>
      </c>
      <c r="W1157" s="55" t="s">
        <v>2688</v>
      </c>
      <c r="X1157" s="55" t="s">
        <v>1898</v>
      </c>
      <c r="Y1157" s="157">
        <v>0</v>
      </c>
      <c r="Z1157" s="57">
        <v>432.10922789556446</v>
      </c>
      <c r="AA1157" s="55" t="s">
        <v>8939</v>
      </c>
      <c r="AB1157" s="55">
        <v>110</v>
      </c>
      <c r="AC1157" s="55" t="s">
        <v>2842</v>
      </c>
      <c r="AD1157" s="89" t="s">
        <v>2615</v>
      </c>
      <c r="AE1157" s="243">
        <v>16760</v>
      </c>
      <c r="AF1157" s="157" t="s">
        <v>3901</v>
      </c>
      <c r="AG1157" s="89" t="s">
        <v>7373</v>
      </c>
      <c r="AH1157" s="58" t="s">
        <v>7374</v>
      </c>
      <c r="AI1157" s="58" t="s">
        <v>2634</v>
      </c>
      <c r="AJ1157" s="59" t="s">
        <v>329</v>
      </c>
      <c r="AK1157" s="56">
        <v>25.907321944444444</v>
      </c>
      <c r="AL1157" s="56">
        <v>-81.693420277777776</v>
      </c>
      <c r="AM1157" s="60">
        <v>-354.4486999999333</v>
      </c>
      <c r="AN1157" s="60">
        <v>247.1527946450498</v>
      </c>
      <c r="AO1157" s="60">
        <v>432.10922789556446</v>
      </c>
    </row>
    <row r="1158" spans="1:41" s="290" customFormat="1" x14ac:dyDescent="0.2">
      <c r="A1158" s="63" t="s">
        <v>2151</v>
      </c>
      <c r="B1158" s="42" t="s">
        <v>98</v>
      </c>
      <c r="C1158" s="64"/>
      <c r="D1158" s="35" t="s">
        <v>3024</v>
      </c>
      <c r="E1158" s="65">
        <v>43899</v>
      </c>
      <c r="F1158" s="347" t="s">
        <v>3040</v>
      </c>
      <c r="G1158" s="353" t="s">
        <v>1071</v>
      </c>
      <c r="H1158" s="344">
        <v>25.906300000000002</v>
      </c>
      <c r="I1158" s="344">
        <v>-81.692666666666668</v>
      </c>
      <c r="J1158" s="56" t="s">
        <v>8940</v>
      </c>
      <c r="K1158" s="56" t="s">
        <v>8938</v>
      </c>
      <c r="L1158" s="49" t="s">
        <v>3041</v>
      </c>
      <c r="M1158" s="117" t="s">
        <v>2834</v>
      </c>
      <c r="N1158" s="66" t="s">
        <v>364</v>
      </c>
      <c r="O1158" s="211" t="s">
        <v>1969</v>
      </c>
      <c r="P1158" s="216">
        <v>0</v>
      </c>
      <c r="Q1158" s="443">
        <v>0</v>
      </c>
      <c r="R1158" s="67"/>
      <c r="S1158" s="68"/>
      <c r="T1158" s="66"/>
      <c r="U1158" s="34"/>
      <c r="V1158" s="82">
        <v>0</v>
      </c>
      <c r="W1158" s="55" t="s">
        <v>2688</v>
      </c>
      <c r="X1158" s="55" t="s">
        <v>1898</v>
      </c>
      <c r="Y1158" s="157">
        <v>0</v>
      </c>
      <c r="Z1158" s="57">
        <v>447.18776680448661</v>
      </c>
      <c r="AA1158" s="55" t="s">
        <v>8941</v>
      </c>
      <c r="AB1158" s="55">
        <v>110</v>
      </c>
      <c r="AC1158" s="55" t="s">
        <v>2842</v>
      </c>
      <c r="AD1158" s="89" t="s">
        <v>2615</v>
      </c>
      <c r="AE1158" s="243">
        <v>16760</v>
      </c>
      <c r="AF1158" s="157" t="s">
        <v>3901</v>
      </c>
      <c r="AG1158" s="89" t="s">
        <v>7373</v>
      </c>
      <c r="AH1158" s="58" t="s">
        <v>7374</v>
      </c>
      <c r="AI1158" s="58" t="s">
        <v>2634</v>
      </c>
      <c r="AJ1158" s="59" t="s">
        <v>329</v>
      </c>
      <c r="AK1158" s="56">
        <v>25.907321944444444</v>
      </c>
      <c r="AL1158" s="56">
        <v>-81.693420277777776</v>
      </c>
      <c r="AM1158" s="60">
        <v>-372.68269999924303</v>
      </c>
      <c r="AN1158" s="60">
        <v>247.1527946450498</v>
      </c>
      <c r="AO1158" s="60">
        <v>447.18776680448661</v>
      </c>
    </row>
    <row r="1159" spans="1:41" s="290" customFormat="1" ht="25.5" x14ac:dyDescent="0.2">
      <c r="A1159" s="63" t="s">
        <v>2151</v>
      </c>
      <c r="B1159" s="42" t="s">
        <v>98</v>
      </c>
      <c r="C1159" s="64"/>
      <c r="D1159" s="35" t="s">
        <v>3024</v>
      </c>
      <c r="E1159" s="65">
        <v>44266</v>
      </c>
      <c r="F1159" s="347" t="s">
        <v>3615</v>
      </c>
      <c r="G1159" s="347" t="s">
        <v>3616</v>
      </c>
      <c r="H1159" s="344">
        <v>25.906283333333334</v>
      </c>
      <c r="I1159" s="344">
        <v>-81.692683333333335</v>
      </c>
      <c r="J1159" s="56" t="s">
        <v>8942</v>
      </c>
      <c r="K1159" s="56" t="s">
        <v>8943</v>
      </c>
      <c r="L1159" s="49" t="s">
        <v>3617</v>
      </c>
      <c r="M1159" s="117" t="s">
        <v>2833</v>
      </c>
      <c r="N1159" s="66" t="s">
        <v>364</v>
      </c>
      <c r="O1159" s="240" t="s">
        <v>3661</v>
      </c>
      <c r="P1159" s="216" t="s">
        <v>1969</v>
      </c>
      <c r="Q1159" s="443">
        <v>0</v>
      </c>
      <c r="R1159" s="67"/>
      <c r="S1159" s="68"/>
      <c r="T1159" s="66"/>
      <c r="U1159" s="34"/>
      <c r="V1159" s="82">
        <v>0</v>
      </c>
      <c r="W1159" s="55" t="s">
        <v>2688</v>
      </c>
      <c r="X1159" s="55" t="s">
        <v>1898</v>
      </c>
      <c r="Y1159" s="157">
        <v>0</v>
      </c>
      <c r="Z1159" s="57">
        <v>449.30189256474512</v>
      </c>
      <c r="AA1159" s="55" t="s">
        <v>8944</v>
      </c>
      <c r="AB1159" s="55">
        <v>110</v>
      </c>
      <c r="AC1159" s="55" t="s">
        <v>2842</v>
      </c>
      <c r="AD1159" s="89" t="s">
        <v>2615</v>
      </c>
      <c r="AE1159" s="243">
        <v>16760</v>
      </c>
      <c r="AF1159" s="157" t="s">
        <v>3901</v>
      </c>
      <c r="AG1159" s="89" t="s">
        <v>7373</v>
      </c>
      <c r="AH1159" s="58" t="s">
        <v>7374</v>
      </c>
      <c r="AI1159" s="58" t="s">
        <v>2634</v>
      </c>
      <c r="AJ1159" s="59" t="s">
        <v>329</v>
      </c>
      <c r="AK1159" s="56">
        <v>25.907321944444444</v>
      </c>
      <c r="AL1159" s="56">
        <v>-81.693420277777776</v>
      </c>
      <c r="AM1159" s="60">
        <v>-378.7606999994448</v>
      </c>
      <c r="AN1159" s="60">
        <v>241.68682793688259</v>
      </c>
      <c r="AO1159" s="60">
        <v>449.30189256474512</v>
      </c>
    </row>
    <row r="1160" spans="1:41" s="290" customFormat="1" ht="25.5" x14ac:dyDescent="0.2">
      <c r="A1160" s="63" t="s">
        <v>2151</v>
      </c>
      <c r="B1160" s="42" t="s">
        <v>98</v>
      </c>
      <c r="C1160" s="64"/>
      <c r="D1160" s="35" t="s">
        <v>2857</v>
      </c>
      <c r="E1160" s="65">
        <v>44609</v>
      </c>
      <c r="F1160" s="347" t="s">
        <v>3615</v>
      </c>
      <c r="G1160" s="347" t="s">
        <v>3616</v>
      </c>
      <c r="H1160" s="344">
        <v>25.906283333333334</v>
      </c>
      <c r="I1160" s="344">
        <v>-81.692683333333335</v>
      </c>
      <c r="J1160" s="56" t="s">
        <v>8942</v>
      </c>
      <c r="K1160" s="56" t="s">
        <v>8943</v>
      </c>
      <c r="L1160" s="49" t="s">
        <v>3617</v>
      </c>
      <c r="M1160" s="117" t="s">
        <v>2833</v>
      </c>
      <c r="N1160" s="66" t="s">
        <v>364</v>
      </c>
      <c r="O1160" s="240" t="s">
        <v>3661</v>
      </c>
      <c r="P1160" s="216" t="s">
        <v>1969</v>
      </c>
      <c r="Q1160" s="443">
        <v>0</v>
      </c>
      <c r="R1160" s="67"/>
      <c r="S1160" s="68"/>
      <c r="T1160" s="66"/>
      <c r="U1160" s="34"/>
      <c r="V1160" s="82">
        <v>0</v>
      </c>
      <c r="W1160" s="55" t="s">
        <v>2688</v>
      </c>
      <c r="X1160" s="55" t="s">
        <v>1898</v>
      </c>
      <c r="Y1160" s="157">
        <v>0</v>
      </c>
      <c r="Z1160" s="57">
        <v>449.30189256474512</v>
      </c>
      <c r="AA1160" s="55" t="s">
        <v>8944</v>
      </c>
      <c r="AB1160" s="55">
        <v>110</v>
      </c>
      <c r="AC1160" s="55" t="s">
        <v>2842</v>
      </c>
      <c r="AD1160" s="89" t="s">
        <v>2615</v>
      </c>
      <c r="AE1160" s="243">
        <v>16760</v>
      </c>
      <c r="AF1160" s="157" t="s">
        <v>3901</v>
      </c>
      <c r="AG1160" s="89" t="s">
        <v>7373</v>
      </c>
      <c r="AH1160" s="58" t="s">
        <v>7374</v>
      </c>
      <c r="AI1160" s="58" t="s">
        <v>2634</v>
      </c>
      <c r="AJ1160" s="59" t="s">
        <v>329</v>
      </c>
      <c r="AK1160" s="56">
        <v>25.907321944444444</v>
      </c>
      <c r="AL1160" s="56">
        <v>-81.693420277777776</v>
      </c>
      <c r="AM1160" s="60">
        <v>-378.7606999994448</v>
      </c>
      <c r="AN1160" s="60">
        <v>241.68682793688259</v>
      </c>
      <c r="AO1160" s="60">
        <v>449.30189256474512</v>
      </c>
    </row>
    <row r="1161" spans="1:41" s="290" customFormat="1" ht="25.5" x14ac:dyDescent="0.2">
      <c r="A1161" s="63" t="s">
        <v>2151</v>
      </c>
      <c r="B1161" s="42" t="s">
        <v>98</v>
      </c>
      <c r="C1161" s="64"/>
      <c r="D1161" s="35" t="s">
        <v>5027</v>
      </c>
      <c r="E1161" s="65">
        <v>44978</v>
      </c>
      <c r="F1161" s="347" t="s">
        <v>5094</v>
      </c>
      <c r="G1161" s="347" t="s">
        <v>5095</v>
      </c>
      <c r="H1161" s="344">
        <v>25.906233333333333</v>
      </c>
      <c r="I1161" s="344">
        <v>-81.692700000000002</v>
      </c>
      <c r="J1161" s="56" t="s">
        <v>7370</v>
      </c>
      <c r="K1161" s="56" t="s">
        <v>7371</v>
      </c>
      <c r="L1161" s="49" t="s">
        <v>3617</v>
      </c>
      <c r="M1161" s="117" t="s">
        <v>2833</v>
      </c>
      <c r="N1161" s="66" t="s">
        <v>364</v>
      </c>
      <c r="O1161" s="240" t="s">
        <v>5096</v>
      </c>
      <c r="P1161" s="216">
        <v>0</v>
      </c>
      <c r="Q1161" s="443">
        <v>0</v>
      </c>
      <c r="R1161" s="67"/>
      <c r="S1161" s="68"/>
      <c r="T1161" s="66"/>
      <c r="U1161" s="34"/>
      <c r="V1161" s="82">
        <v>0</v>
      </c>
      <c r="W1161" s="55" t="s">
        <v>2688</v>
      </c>
      <c r="X1161" s="55" t="s">
        <v>1898</v>
      </c>
      <c r="Y1161" s="157">
        <v>0</v>
      </c>
      <c r="Z1161" s="57">
        <v>461.95788456066623</v>
      </c>
      <c r="AA1161" s="55" t="s">
        <v>7372</v>
      </c>
      <c r="AB1161" s="55">
        <v>110</v>
      </c>
      <c r="AC1161" s="55" t="s">
        <v>2842</v>
      </c>
      <c r="AD1161" s="89" t="s">
        <v>2615</v>
      </c>
      <c r="AE1161" s="243">
        <v>16760</v>
      </c>
      <c r="AF1161" s="157" t="s">
        <v>3901</v>
      </c>
      <c r="AG1161" s="89" t="s">
        <v>7373</v>
      </c>
      <c r="AH1161" s="58" t="s">
        <v>7374</v>
      </c>
      <c r="AI1161" s="58" t="s">
        <v>2634</v>
      </c>
      <c r="AJ1161" s="59" t="s">
        <v>329</v>
      </c>
      <c r="AK1161" s="56">
        <v>25.907321944444444</v>
      </c>
      <c r="AL1161" s="56">
        <v>-81.693420277777776</v>
      </c>
      <c r="AM1161" s="60">
        <v>-396.9947000000501</v>
      </c>
      <c r="AN1161" s="60">
        <v>236.22086122871539</v>
      </c>
      <c r="AO1161" s="60">
        <v>461.95788456066623</v>
      </c>
    </row>
    <row r="1162" spans="1:41" s="290" customFormat="1" ht="25.5" x14ac:dyDescent="0.2">
      <c r="A1162" s="63" t="s">
        <v>2151</v>
      </c>
      <c r="B1162" s="42" t="s">
        <v>98</v>
      </c>
      <c r="C1162" s="64"/>
      <c r="D1162" s="35" t="s">
        <v>424</v>
      </c>
      <c r="E1162" s="65">
        <v>45383</v>
      </c>
      <c r="F1162" s="347" t="s">
        <v>5094</v>
      </c>
      <c r="G1162" s="347" t="s">
        <v>5095</v>
      </c>
      <c r="H1162" s="344">
        <v>25.906233333333333</v>
      </c>
      <c r="I1162" s="344">
        <v>-81.692700000000002</v>
      </c>
      <c r="J1162" s="56" t="s">
        <v>7370</v>
      </c>
      <c r="K1162" s="56" t="s">
        <v>7371</v>
      </c>
      <c r="L1162" s="49" t="s">
        <v>3617</v>
      </c>
      <c r="M1162" s="117" t="s">
        <v>2833</v>
      </c>
      <c r="N1162" s="66" t="s">
        <v>364</v>
      </c>
      <c r="O1162" s="240" t="s">
        <v>5880</v>
      </c>
      <c r="P1162" s="216">
        <v>0</v>
      </c>
      <c r="Q1162" s="443">
        <v>0</v>
      </c>
      <c r="R1162" s="67"/>
      <c r="S1162" s="68"/>
      <c r="T1162" s="66"/>
      <c r="U1162" s="34"/>
      <c r="V1162" s="82">
        <v>0</v>
      </c>
      <c r="W1162" s="55" t="s">
        <v>2688</v>
      </c>
      <c r="X1162" s="55" t="s">
        <v>1898</v>
      </c>
      <c r="Y1162" s="157">
        <v>0</v>
      </c>
      <c r="Z1162" s="57">
        <v>461.95788456066623</v>
      </c>
      <c r="AA1162" s="55" t="s">
        <v>7372</v>
      </c>
      <c r="AB1162" s="55">
        <v>110</v>
      </c>
      <c r="AC1162" s="55" t="s">
        <v>2842</v>
      </c>
      <c r="AD1162" s="89" t="s">
        <v>2615</v>
      </c>
      <c r="AE1162" s="243">
        <v>16760</v>
      </c>
      <c r="AF1162" s="157" t="s">
        <v>3901</v>
      </c>
      <c r="AG1162" s="89" t="s">
        <v>7373</v>
      </c>
      <c r="AH1162" s="58" t="s">
        <v>7374</v>
      </c>
      <c r="AI1162" s="58" t="s">
        <v>2634</v>
      </c>
      <c r="AJ1162" s="59" t="s">
        <v>329</v>
      </c>
      <c r="AK1162" s="56">
        <v>25.907321944444444</v>
      </c>
      <c r="AL1162" s="56">
        <v>-81.693420277777776</v>
      </c>
      <c r="AM1162" s="60">
        <v>-396.9947000000501</v>
      </c>
      <c r="AN1162" s="60">
        <v>236.22086122871539</v>
      </c>
      <c r="AO1162" s="60">
        <v>461.95788456066623</v>
      </c>
    </row>
    <row r="1163" spans="1:41" s="290" customFormat="1" ht="25.5" x14ac:dyDescent="0.2">
      <c r="A1163" s="63" t="s">
        <v>2151</v>
      </c>
      <c r="B1163" s="42" t="s">
        <v>98</v>
      </c>
      <c r="C1163" s="64"/>
      <c r="D1163" s="35" t="s">
        <v>424</v>
      </c>
      <c r="E1163" s="65">
        <v>45695</v>
      </c>
      <c r="F1163" s="347" t="s">
        <v>5094</v>
      </c>
      <c r="G1163" s="347" t="s">
        <v>5095</v>
      </c>
      <c r="H1163" s="344">
        <v>25.906233333333333</v>
      </c>
      <c r="I1163" s="344">
        <v>-81.692700000000002</v>
      </c>
      <c r="J1163" s="56" t="s">
        <v>7370</v>
      </c>
      <c r="K1163" s="56" t="s">
        <v>7371</v>
      </c>
      <c r="L1163" s="49" t="s">
        <v>6026</v>
      </c>
      <c r="M1163" s="117" t="s">
        <v>2833</v>
      </c>
      <c r="N1163" s="66" t="s">
        <v>364</v>
      </c>
      <c r="O1163" s="240" t="s">
        <v>6027</v>
      </c>
      <c r="P1163" s="216">
        <v>0</v>
      </c>
      <c r="Q1163" s="445">
        <v>0</v>
      </c>
      <c r="R1163" s="67"/>
      <c r="S1163" s="68"/>
      <c r="T1163" s="66"/>
      <c r="U1163" s="34"/>
      <c r="V1163" s="82">
        <v>0</v>
      </c>
      <c r="W1163" s="55" t="s">
        <v>2688</v>
      </c>
      <c r="X1163" s="55" t="s">
        <v>1898</v>
      </c>
      <c r="Y1163" s="157">
        <v>0</v>
      </c>
      <c r="Z1163" s="57">
        <v>461.95788456066623</v>
      </c>
      <c r="AA1163" s="55" t="s">
        <v>7372</v>
      </c>
      <c r="AB1163" s="55">
        <v>110</v>
      </c>
      <c r="AC1163" s="55" t="s">
        <v>2842</v>
      </c>
      <c r="AD1163" s="89" t="s">
        <v>2615</v>
      </c>
      <c r="AE1163" s="243">
        <v>16760</v>
      </c>
      <c r="AF1163" s="157" t="s">
        <v>3901</v>
      </c>
      <c r="AG1163" s="89" t="s">
        <v>7373</v>
      </c>
      <c r="AH1163" s="58" t="s">
        <v>7374</v>
      </c>
      <c r="AI1163" s="58" t="s">
        <v>2634</v>
      </c>
      <c r="AJ1163" s="59" t="s">
        <v>329</v>
      </c>
      <c r="AK1163" s="56">
        <v>25.907321944444444</v>
      </c>
      <c r="AL1163" s="56">
        <v>-81.693420277777776</v>
      </c>
      <c r="AM1163" s="60">
        <v>-396.9947000000501</v>
      </c>
      <c r="AN1163" s="60">
        <v>236.22086122871539</v>
      </c>
      <c r="AO1163" s="60">
        <v>461.95788456066623</v>
      </c>
    </row>
    <row r="1164" spans="1:41" s="290" customFormat="1" ht="25.5" x14ac:dyDescent="0.2">
      <c r="A1164" s="63" t="s">
        <v>2151</v>
      </c>
      <c r="B1164" s="42" t="s">
        <v>98</v>
      </c>
      <c r="C1164" s="64" t="s">
        <v>473</v>
      </c>
      <c r="D1164" s="35" t="s">
        <v>8443</v>
      </c>
      <c r="E1164" s="65">
        <v>46113</v>
      </c>
      <c r="F1164" s="347" t="s">
        <v>5094</v>
      </c>
      <c r="G1164" s="347" t="s">
        <v>5095</v>
      </c>
      <c r="H1164" s="344">
        <v>25.906233333333333</v>
      </c>
      <c r="I1164" s="344">
        <v>-81.692700000000002</v>
      </c>
      <c r="J1164" s="56" t="s">
        <v>7370</v>
      </c>
      <c r="K1164" s="56" t="s">
        <v>7371</v>
      </c>
      <c r="L1164" s="49" t="s">
        <v>6026</v>
      </c>
      <c r="M1164" s="117" t="s">
        <v>2833</v>
      </c>
      <c r="N1164" s="66" t="s">
        <v>364</v>
      </c>
      <c r="O1164" s="240" t="s">
        <v>8474</v>
      </c>
      <c r="P1164" s="216" t="s">
        <v>6228</v>
      </c>
      <c r="Q1164" s="445">
        <v>0</v>
      </c>
      <c r="R1164" s="67"/>
      <c r="S1164" s="68"/>
      <c r="T1164" s="66"/>
      <c r="U1164" s="34"/>
      <c r="V1164" s="82">
        <v>0</v>
      </c>
      <c r="W1164" s="55" t="s">
        <v>2688</v>
      </c>
      <c r="X1164" s="55" t="s">
        <v>1898</v>
      </c>
      <c r="Y1164" s="157">
        <v>0</v>
      </c>
      <c r="Z1164" s="57">
        <v>461.95788456066623</v>
      </c>
      <c r="AA1164" s="55" t="s">
        <v>7372</v>
      </c>
      <c r="AB1164" s="55">
        <v>110</v>
      </c>
      <c r="AC1164" s="55" t="s">
        <v>2842</v>
      </c>
      <c r="AD1164" s="89" t="s">
        <v>2615</v>
      </c>
      <c r="AE1164" s="243">
        <v>16760</v>
      </c>
      <c r="AF1164" s="157" t="s">
        <v>3901</v>
      </c>
      <c r="AG1164" s="89" t="s">
        <v>7373</v>
      </c>
      <c r="AH1164" s="58" t="s">
        <v>7374</v>
      </c>
      <c r="AI1164" s="58" t="s">
        <v>2634</v>
      </c>
      <c r="AJ1164" s="59" t="s">
        <v>329</v>
      </c>
      <c r="AK1164" s="56">
        <v>25.907321944444444</v>
      </c>
      <c r="AL1164" s="56">
        <v>-81.693420277777776</v>
      </c>
      <c r="AM1164" s="60">
        <v>-396.9947000000501</v>
      </c>
      <c r="AN1164" s="60">
        <v>236.22086122871539</v>
      </c>
      <c r="AO1164" s="60">
        <v>461.95788456066623</v>
      </c>
    </row>
    <row r="1165" spans="1:41" s="290" customFormat="1" x14ac:dyDescent="0.2">
      <c r="A1165" s="45" t="s">
        <v>2152</v>
      </c>
      <c r="B1165" s="42" t="s">
        <v>100</v>
      </c>
      <c r="C1165" s="46"/>
      <c r="D1165" s="35" t="s">
        <v>1119</v>
      </c>
      <c r="E1165" s="34">
        <v>38869</v>
      </c>
      <c r="F1165" s="347" t="s">
        <v>251</v>
      </c>
      <c r="G1165" s="347" t="s">
        <v>117</v>
      </c>
      <c r="H1165" s="344">
        <v>25.907566666666668</v>
      </c>
      <c r="I1165" s="344">
        <v>-81.691766666666666</v>
      </c>
      <c r="J1165" s="56" t="s">
        <v>8945</v>
      </c>
      <c r="K1165" s="56" t="s">
        <v>8946</v>
      </c>
      <c r="L1165" s="49" t="s">
        <v>1758</v>
      </c>
      <c r="M1165" s="120"/>
      <c r="N1165" s="35" t="s">
        <v>364</v>
      </c>
      <c r="O1165" s="203" t="s">
        <v>1969</v>
      </c>
      <c r="P1165" s="216" t="s">
        <v>1969</v>
      </c>
      <c r="Q1165" s="443">
        <v>0</v>
      </c>
      <c r="R1165" s="47"/>
      <c r="S1165" s="36">
        <v>0</v>
      </c>
      <c r="T1165" s="35"/>
      <c r="U1165" s="34"/>
      <c r="V1165" s="82">
        <v>0</v>
      </c>
      <c r="W1165" s="55" t="s">
        <v>2688</v>
      </c>
      <c r="X1165" s="55" t="s">
        <v>1898</v>
      </c>
      <c r="Y1165" s="157">
        <v>0</v>
      </c>
      <c r="Z1165" s="57" t="s">
        <v>1746</v>
      </c>
      <c r="AA1165" s="55" t="s">
        <v>6987</v>
      </c>
      <c r="AB1165" s="55">
        <v>111</v>
      </c>
      <c r="AC1165" s="55" t="s">
        <v>2842</v>
      </c>
      <c r="AD1165" s="89" t="s">
        <v>2615</v>
      </c>
      <c r="AE1165" s="243">
        <v>16765</v>
      </c>
      <c r="AF1165" s="157" t="s">
        <v>3901</v>
      </c>
      <c r="AG1165" s="89" t="s">
        <v>7378</v>
      </c>
      <c r="AH1165" s="58" t="s">
        <v>2635</v>
      </c>
      <c r="AI1165" s="58" t="s">
        <v>7379</v>
      </c>
      <c r="AJ1165" s="59" t="s">
        <v>330</v>
      </c>
      <c r="AK1165" s="56">
        <v>25.907599722222223</v>
      </c>
      <c r="AL1165" s="56">
        <v>-81.691475833333328</v>
      </c>
      <c r="AM1165" s="60">
        <v>-12.05469999979556</v>
      </c>
      <c r="AN1165" s="60">
        <v>-95.381119055886316</v>
      </c>
      <c r="AO1165" s="60">
        <v>96.139865115560838</v>
      </c>
    </row>
    <row r="1166" spans="1:41" s="290" customFormat="1" x14ac:dyDescent="0.2">
      <c r="A1166" s="45" t="s">
        <v>2152</v>
      </c>
      <c r="B1166" s="42" t="s">
        <v>100</v>
      </c>
      <c r="C1166" s="46"/>
      <c r="D1166" s="35" t="s">
        <v>429</v>
      </c>
      <c r="E1166" s="34">
        <v>42838</v>
      </c>
      <c r="F1166" s="347" t="s">
        <v>254</v>
      </c>
      <c r="G1166" s="347" t="s">
        <v>1074</v>
      </c>
      <c r="H1166" s="344">
        <v>25.906649999999999</v>
      </c>
      <c r="I1166" s="344">
        <v>-81.691599999999994</v>
      </c>
      <c r="J1166" s="56" t="s">
        <v>8947</v>
      </c>
      <c r="K1166" s="56" t="s">
        <v>7376</v>
      </c>
      <c r="L1166" s="49" t="s">
        <v>1746</v>
      </c>
      <c r="M1166" s="117"/>
      <c r="N1166" s="35" t="s">
        <v>364</v>
      </c>
      <c r="O1166" s="203" t="s">
        <v>1969</v>
      </c>
      <c r="P1166" s="216" t="s">
        <v>1969</v>
      </c>
      <c r="Q1166" s="443">
        <v>0</v>
      </c>
      <c r="R1166" s="47"/>
      <c r="S1166" s="36">
        <v>0</v>
      </c>
      <c r="T1166" s="35"/>
      <c r="U1166" s="34"/>
      <c r="V1166" s="82">
        <v>0</v>
      </c>
      <c r="W1166" s="55" t="s">
        <v>2688</v>
      </c>
      <c r="X1166" s="55" t="s">
        <v>1898</v>
      </c>
      <c r="Y1166" s="157">
        <v>0</v>
      </c>
      <c r="Z1166" s="57">
        <v>348.73039424366783</v>
      </c>
      <c r="AA1166" s="55" t="s">
        <v>8948</v>
      </c>
      <c r="AB1166" s="55">
        <v>111</v>
      </c>
      <c r="AC1166" s="55" t="s">
        <v>2842</v>
      </c>
      <c r="AD1166" s="89" t="s">
        <v>2615</v>
      </c>
      <c r="AE1166" s="243">
        <v>16765</v>
      </c>
      <c r="AF1166" s="157" t="s">
        <v>3901</v>
      </c>
      <c r="AG1166" s="89" t="s">
        <v>7378</v>
      </c>
      <c r="AH1166" s="58" t="s">
        <v>2635</v>
      </c>
      <c r="AI1166" s="58" t="s">
        <v>7379</v>
      </c>
      <c r="AJ1166" s="59" t="s">
        <v>330</v>
      </c>
      <c r="AK1166" s="56">
        <v>25.907599722222223</v>
      </c>
      <c r="AL1166" s="56">
        <v>-81.691475833333328</v>
      </c>
      <c r="AM1166" s="60">
        <v>-346.34470000052801</v>
      </c>
      <c r="AN1166" s="60">
        <v>-40.721451974214389</v>
      </c>
      <c r="AO1166" s="60">
        <v>348.73039424366783</v>
      </c>
    </row>
    <row r="1167" spans="1:41" s="290" customFormat="1" x14ac:dyDescent="0.2">
      <c r="A1167" s="45" t="s">
        <v>2152</v>
      </c>
      <c r="B1167" s="42" t="s">
        <v>100</v>
      </c>
      <c r="C1167" s="46"/>
      <c r="D1167" s="35" t="s">
        <v>3024</v>
      </c>
      <c r="E1167" s="34">
        <v>43899</v>
      </c>
      <c r="F1167" s="347" t="s">
        <v>254</v>
      </c>
      <c r="G1167" s="347" t="s">
        <v>1076</v>
      </c>
      <c r="H1167" s="344">
        <v>25.906649999999999</v>
      </c>
      <c r="I1167" s="344">
        <v>-81.69156666666666</v>
      </c>
      <c r="J1167" s="56" t="s">
        <v>8947</v>
      </c>
      <c r="K1167" s="56" t="s">
        <v>7381</v>
      </c>
      <c r="L1167" s="49" t="s">
        <v>3009</v>
      </c>
      <c r="M1167" s="117" t="s">
        <v>2833</v>
      </c>
      <c r="N1167" s="35" t="s">
        <v>364</v>
      </c>
      <c r="O1167" s="203" t="s">
        <v>1969</v>
      </c>
      <c r="P1167" s="216" t="s">
        <v>1969</v>
      </c>
      <c r="Q1167" s="443">
        <v>0</v>
      </c>
      <c r="R1167" s="47"/>
      <c r="S1167" s="36">
        <v>0</v>
      </c>
      <c r="T1167" s="35"/>
      <c r="U1167" s="34"/>
      <c r="V1167" s="82">
        <v>0</v>
      </c>
      <c r="W1167" s="55" t="s">
        <v>2688</v>
      </c>
      <c r="X1167" s="55" t="s">
        <v>1898</v>
      </c>
      <c r="Y1167" s="157">
        <v>0</v>
      </c>
      <c r="Z1167" s="57">
        <v>347.62345524197013</v>
      </c>
      <c r="AA1167" s="55" t="s">
        <v>8949</v>
      </c>
      <c r="AB1167" s="55">
        <v>111</v>
      </c>
      <c r="AC1167" s="55" t="s">
        <v>2842</v>
      </c>
      <c r="AD1167" s="89" t="s">
        <v>2615</v>
      </c>
      <c r="AE1167" s="243">
        <v>16765</v>
      </c>
      <c r="AF1167" s="157" t="s">
        <v>3901</v>
      </c>
      <c r="AG1167" s="89" t="s">
        <v>7378</v>
      </c>
      <c r="AH1167" s="58" t="s">
        <v>2635</v>
      </c>
      <c r="AI1167" s="58" t="s">
        <v>7379</v>
      </c>
      <c r="AJ1167" s="59" t="s">
        <v>330</v>
      </c>
      <c r="AK1167" s="56">
        <v>25.907599722222223</v>
      </c>
      <c r="AL1167" s="56">
        <v>-81.691475833333328</v>
      </c>
      <c r="AM1167" s="60">
        <v>-346.34470000052801</v>
      </c>
      <c r="AN1167" s="60">
        <v>-29.789518557880005</v>
      </c>
      <c r="AO1167" s="60">
        <v>347.62345524197013</v>
      </c>
    </row>
    <row r="1168" spans="1:41" s="290" customFormat="1" ht="25.5" x14ac:dyDescent="0.2">
      <c r="A1168" s="45" t="s">
        <v>2152</v>
      </c>
      <c r="B1168" s="42" t="s">
        <v>100</v>
      </c>
      <c r="C1168" s="46"/>
      <c r="D1168" s="35" t="s">
        <v>3024</v>
      </c>
      <c r="E1168" s="34">
        <v>44266</v>
      </c>
      <c r="F1168" s="347" t="s">
        <v>452</v>
      </c>
      <c r="G1168" s="347" t="s">
        <v>1076</v>
      </c>
      <c r="H1168" s="344">
        <v>25.906633333333332</v>
      </c>
      <c r="I1168" s="344">
        <v>-81.69156666666666</v>
      </c>
      <c r="J1168" s="56" t="s">
        <v>7375</v>
      </c>
      <c r="K1168" s="56" t="s">
        <v>7381</v>
      </c>
      <c r="L1168" s="49" t="s">
        <v>3618</v>
      </c>
      <c r="M1168" s="117" t="s">
        <v>2833</v>
      </c>
      <c r="N1168" s="35" t="s">
        <v>364</v>
      </c>
      <c r="O1168" s="240" t="s">
        <v>3662</v>
      </c>
      <c r="P1168" s="216">
        <v>0</v>
      </c>
      <c r="Q1168" s="443">
        <v>0</v>
      </c>
      <c r="R1168" s="47"/>
      <c r="S1168" s="36">
        <v>0</v>
      </c>
      <c r="T1168" s="35"/>
      <c r="U1168" s="34"/>
      <c r="V1168" s="82">
        <v>0</v>
      </c>
      <c r="W1168" s="55" t="s">
        <v>2688</v>
      </c>
      <c r="X1168" s="55" t="s">
        <v>1898</v>
      </c>
      <c r="Y1168" s="157">
        <v>0</v>
      </c>
      <c r="Z1168" s="57">
        <v>353.67948045047041</v>
      </c>
      <c r="AA1168" s="55" t="s">
        <v>8950</v>
      </c>
      <c r="AB1168" s="55">
        <v>111</v>
      </c>
      <c r="AC1168" s="55" t="s">
        <v>2842</v>
      </c>
      <c r="AD1168" s="89" t="s">
        <v>2615</v>
      </c>
      <c r="AE1168" s="243">
        <v>16765</v>
      </c>
      <c r="AF1168" s="157" t="s">
        <v>3901</v>
      </c>
      <c r="AG1168" s="89" t="s">
        <v>7378</v>
      </c>
      <c r="AH1168" s="58" t="s">
        <v>2635</v>
      </c>
      <c r="AI1168" s="58" t="s">
        <v>7379</v>
      </c>
      <c r="AJ1168" s="59" t="s">
        <v>330</v>
      </c>
      <c r="AK1168" s="56">
        <v>25.907599722222223</v>
      </c>
      <c r="AL1168" s="56">
        <v>-81.691475833333328</v>
      </c>
      <c r="AM1168" s="60">
        <v>-352.42270000072978</v>
      </c>
      <c r="AN1168" s="60">
        <v>-29.789518557880005</v>
      </c>
      <c r="AO1168" s="60">
        <v>353.67948045047041</v>
      </c>
    </row>
    <row r="1169" spans="1:41" s="290" customFormat="1" ht="25.5" x14ac:dyDescent="0.2">
      <c r="A1169" s="45" t="s">
        <v>2152</v>
      </c>
      <c r="B1169" s="42" t="s">
        <v>100</v>
      </c>
      <c r="C1169" s="46"/>
      <c r="D1169" s="35" t="s">
        <v>2857</v>
      </c>
      <c r="E1169" s="34">
        <v>44609</v>
      </c>
      <c r="F1169" s="347" t="s">
        <v>452</v>
      </c>
      <c r="G1169" s="347" t="s">
        <v>1076</v>
      </c>
      <c r="H1169" s="344">
        <v>25.906633333333332</v>
      </c>
      <c r="I1169" s="344">
        <v>-81.69156666666666</v>
      </c>
      <c r="J1169" s="56" t="s">
        <v>7375</v>
      </c>
      <c r="K1169" s="56" t="s">
        <v>7381</v>
      </c>
      <c r="L1169" s="49" t="s">
        <v>3618</v>
      </c>
      <c r="M1169" s="117" t="s">
        <v>2833</v>
      </c>
      <c r="N1169" s="35" t="s">
        <v>364</v>
      </c>
      <c r="O1169" s="240" t="s">
        <v>4197</v>
      </c>
      <c r="P1169" s="216">
        <v>0</v>
      </c>
      <c r="Q1169" s="443">
        <v>0</v>
      </c>
      <c r="R1169" s="47"/>
      <c r="S1169" s="36">
        <v>0</v>
      </c>
      <c r="T1169" s="35"/>
      <c r="U1169" s="34"/>
      <c r="V1169" s="82">
        <v>0</v>
      </c>
      <c r="W1169" s="55" t="s">
        <v>2688</v>
      </c>
      <c r="X1169" s="55" t="s">
        <v>1898</v>
      </c>
      <c r="Y1169" s="157">
        <v>0</v>
      </c>
      <c r="Z1169" s="57">
        <v>353.67948045047041</v>
      </c>
      <c r="AA1169" s="55" t="s">
        <v>8950</v>
      </c>
      <c r="AB1169" s="55">
        <v>111</v>
      </c>
      <c r="AC1169" s="55" t="s">
        <v>2842</v>
      </c>
      <c r="AD1169" s="89" t="s">
        <v>2615</v>
      </c>
      <c r="AE1169" s="243">
        <v>16765</v>
      </c>
      <c r="AF1169" s="157" t="s">
        <v>3901</v>
      </c>
      <c r="AG1169" s="89" t="s">
        <v>7378</v>
      </c>
      <c r="AH1169" s="58" t="s">
        <v>2635</v>
      </c>
      <c r="AI1169" s="58" t="s">
        <v>7379</v>
      </c>
      <c r="AJ1169" s="59" t="s">
        <v>330</v>
      </c>
      <c r="AK1169" s="56">
        <v>25.907599722222223</v>
      </c>
      <c r="AL1169" s="56">
        <v>-81.691475833333328</v>
      </c>
      <c r="AM1169" s="60">
        <v>-352.42270000072978</v>
      </c>
      <c r="AN1169" s="60">
        <v>-29.789518557880005</v>
      </c>
      <c r="AO1169" s="60">
        <v>353.67948045047041</v>
      </c>
    </row>
    <row r="1170" spans="1:41" s="290" customFormat="1" ht="25.5" x14ac:dyDescent="0.2">
      <c r="A1170" s="45" t="s">
        <v>2152</v>
      </c>
      <c r="B1170" s="42" t="s">
        <v>100</v>
      </c>
      <c r="C1170" s="46"/>
      <c r="D1170" s="35" t="s">
        <v>5027</v>
      </c>
      <c r="E1170" s="34">
        <v>44978</v>
      </c>
      <c r="F1170" s="347" t="s">
        <v>452</v>
      </c>
      <c r="G1170" s="347" t="s">
        <v>1074</v>
      </c>
      <c r="H1170" s="344">
        <v>25.906633333333332</v>
      </c>
      <c r="I1170" s="344">
        <v>-81.691599999999994</v>
      </c>
      <c r="J1170" s="56" t="s">
        <v>7375</v>
      </c>
      <c r="K1170" s="56" t="s">
        <v>7376</v>
      </c>
      <c r="L1170" s="49" t="s">
        <v>3618</v>
      </c>
      <c r="M1170" s="117" t="s">
        <v>2833</v>
      </c>
      <c r="N1170" s="35" t="s">
        <v>364</v>
      </c>
      <c r="O1170" s="240" t="s">
        <v>5097</v>
      </c>
      <c r="P1170" s="216" t="s">
        <v>1969</v>
      </c>
      <c r="Q1170" s="443">
        <v>0</v>
      </c>
      <c r="R1170" s="47"/>
      <c r="S1170" s="36">
        <v>0</v>
      </c>
      <c r="T1170" s="35"/>
      <c r="U1170" s="34"/>
      <c r="V1170" s="82">
        <v>0</v>
      </c>
      <c r="W1170" s="55" t="s">
        <v>2688</v>
      </c>
      <c r="X1170" s="55" t="s">
        <v>1898</v>
      </c>
      <c r="Y1170" s="157">
        <v>0</v>
      </c>
      <c r="Z1170" s="57">
        <v>354.76752405863283</v>
      </c>
      <c r="AA1170" s="55" t="s">
        <v>7377</v>
      </c>
      <c r="AB1170" s="55">
        <v>111</v>
      </c>
      <c r="AC1170" s="55" t="s">
        <v>2842</v>
      </c>
      <c r="AD1170" s="89" t="s">
        <v>2615</v>
      </c>
      <c r="AE1170" s="243">
        <v>16765</v>
      </c>
      <c r="AF1170" s="157" t="s">
        <v>3901</v>
      </c>
      <c r="AG1170" s="89" t="s">
        <v>7378</v>
      </c>
      <c r="AH1170" s="58" t="s">
        <v>2635</v>
      </c>
      <c r="AI1170" s="58" t="s">
        <v>7379</v>
      </c>
      <c r="AJ1170" s="59" t="s">
        <v>330</v>
      </c>
      <c r="AK1170" s="56">
        <v>25.907599722222223</v>
      </c>
      <c r="AL1170" s="56">
        <v>-81.691475833333328</v>
      </c>
      <c r="AM1170" s="60">
        <v>-352.42270000072978</v>
      </c>
      <c r="AN1170" s="60">
        <v>-40.721451974214389</v>
      </c>
      <c r="AO1170" s="60">
        <v>354.76752405863283</v>
      </c>
    </row>
    <row r="1171" spans="1:41" s="290" customFormat="1" ht="25.5" x14ac:dyDescent="0.2">
      <c r="A1171" s="45" t="s">
        <v>2152</v>
      </c>
      <c r="B1171" s="42" t="s">
        <v>100</v>
      </c>
      <c r="C1171" s="46"/>
      <c r="D1171" s="35" t="s">
        <v>424</v>
      </c>
      <c r="E1171" s="34">
        <v>45383</v>
      </c>
      <c r="F1171" s="347" t="s">
        <v>452</v>
      </c>
      <c r="G1171" s="347" t="s">
        <v>1074</v>
      </c>
      <c r="H1171" s="344">
        <v>25.906633333333332</v>
      </c>
      <c r="I1171" s="344">
        <v>-81.691599999999994</v>
      </c>
      <c r="J1171" s="56" t="s">
        <v>7375</v>
      </c>
      <c r="K1171" s="56" t="s">
        <v>7376</v>
      </c>
      <c r="L1171" s="49" t="s">
        <v>3618</v>
      </c>
      <c r="M1171" s="117" t="s">
        <v>2833</v>
      </c>
      <c r="N1171" s="35" t="s">
        <v>364</v>
      </c>
      <c r="O1171" s="240" t="s">
        <v>5881</v>
      </c>
      <c r="P1171" s="216" t="s">
        <v>1969</v>
      </c>
      <c r="Q1171" s="443">
        <v>0</v>
      </c>
      <c r="R1171" s="47"/>
      <c r="S1171" s="36">
        <v>0</v>
      </c>
      <c r="T1171" s="35"/>
      <c r="U1171" s="34"/>
      <c r="V1171" s="82">
        <v>0</v>
      </c>
      <c r="W1171" s="55" t="s">
        <v>2688</v>
      </c>
      <c r="X1171" s="55" t="s">
        <v>1898</v>
      </c>
      <c r="Y1171" s="157">
        <v>0</v>
      </c>
      <c r="Z1171" s="57">
        <v>354.76752405863283</v>
      </c>
      <c r="AA1171" s="55" t="s">
        <v>7377</v>
      </c>
      <c r="AB1171" s="55">
        <v>111</v>
      </c>
      <c r="AC1171" s="55" t="s">
        <v>2842</v>
      </c>
      <c r="AD1171" s="89" t="s">
        <v>2615</v>
      </c>
      <c r="AE1171" s="243">
        <v>16765</v>
      </c>
      <c r="AF1171" s="157" t="s">
        <v>3901</v>
      </c>
      <c r="AG1171" s="89" t="s">
        <v>7378</v>
      </c>
      <c r="AH1171" s="58" t="s">
        <v>2635</v>
      </c>
      <c r="AI1171" s="58" t="s">
        <v>7379</v>
      </c>
      <c r="AJ1171" s="59" t="s">
        <v>330</v>
      </c>
      <c r="AK1171" s="56">
        <v>25.907599722222223</v>
      </c>
      <c r="AL1171" s="56">
        <v>-81.691475833333328</v>
      </c>
      <c r="AM1171" s="60">
        <v>-352.42270000072978</v>
      </c>
      <c r="AN1171" s="60">
        <v>-40.721451974214389</v>
      </c>
      <c r="AO1171" s="60">
        <v>354.76752405863283</v>
      </c>
    </row>
    <row r="1172" spans="1:41" s="290" customFormat="1" ht="25.5" x14ac:dyDescent="0.2">
      <c r="A1172" s="45" t="s">
        <v>2152</v>
      </c>
      <c r="B1172" s="42" t="s">
        <v>100</v>
      </c>
      <c r="C1172" s="46"/>
      <c r="D1172" s="35" t="s">
        <v>424</v>
      </c>
      <c r="E1172" s="34">
        <v>45695</v>
      </c>
      <c r="F1172" s="347" t="s">
        <v>452</v>
      </c>
      <c r="G1172" s="347" t="s">
        <v>1074</v>
      </c>
      <c r="H1172" s="344">
        <v>25.906633333333332</v>
      </c>
      <c r="I1172" s="344">
        <v>-81.691599999999994</v>
      </c>
      <c r="J1172" s="56" t="s">
        <v>7375</v>
      </c>
      <c r="K1172" s="56" t="s">
        <v>7376</v>
      </c>
      <c r="L1172" s="49" t="s">
        <v>3618</v>
      </c>
      <c r="M1172" s="117" t="s">
        <v>2833</v>
      </c>
      <c r="N1172" s="35" t="s">
        <v>364</v>
      </c>
      <c r="O1172" s="240" t="s">
        <v>6028</v>
      </c>
      <c r="P1172" s="216" t="s">
        <v>1969</v>
      </c>
      <c r="Q1172" s="443">
        <v>0</v>
      </c>
      <c r="R1172" s="47"/>
      <c r="S1172" s="36">
        <v>0</v>
      </c>
      <c r="T1172" s="35"/>
      <c r="U1172" s="34"/>
      <c r="V1172" s="82">
        <v>0</v>
      </c>
      <c r="W1172" s="55" t="s">
        <v>2688</v>
      </c>
      <c r="X1172" s="55" t="s">
        <v>1898</v>
      </c>
      <c r="Y1172" s="157">
        <v>0</v>
      </c>
      <c r="Z1172" s="57">
        <v>354.76752405863283</v>
      </c>
      <c r="AA1172" s="55" t="s">
        <v>7377</v>
      </c>
      <c r="AB1172" s="55">
        <v>111</v>
      </c>
      <c r="AC1172" s="55" t="s">
        <v>2842</v>
      </c>
      <c r="AD1172" s="89" t="s">
        <v>2615</v>
      </c>
      <c r="AE1172" s="243">
        <v>16765</v>
      </c>
      <c r="AF1172" s="157" t="s">
        <v>3901</v>
      </c>
      <c r="AG1172" s="89" t="s">
        <v>7378</v>
      </c>
      <c r="AH1172" s="58" t="s">
        <v>2635</v>
      </c>
      <c r="AI1172" s="58" t="s">
        <v>7379</v>
      </c>
      <c r="AJ1172" s="59" t="s">
        <v>330</v>
      </c>
      <c r="AK1172" s="56">
        <v>25.907599722222223</v>
      </c>
      <c r="AL1172" s="56">
        <v>-81.691475833333328</v>
      </c>
      <c r="AM1172" s="60">
        <v>-352.42270000072978</v>
      </c>
      <c r="AN1172" s="60">
        <v>-40.721451974214389</v>
      </c>
      <c r="AO1172" s="60">
        <v>354.76752405863283</v>
      </c>
    </row>
    <row r="1173" spans="1:41" s="290" customFormat="1" ht="25.5" x14ac:dyDescent="0.2">
      <c r="A1173" s="45" t="s">
        <v>2152</v>
      </c>
      <c r="B1173" s="42" t="s">
        <v>100</v>
      </c>
      <c r="C1173" s="46" t="s">
        <v>473</v>
      </c>
      <c r="D1173" s="35" t="s">
        <v>8443</v>
      </c>
      <c r="E1173" s="34">
        <v>46113</v>
      </c>
      <c r="F1173" s="347" t="s">
        <v>452</v>
      </c>
      <c r="G1173" s="347" t="s">
        <v>1074</v>
      </c>
      <c r="H1173" s="344">
        <v>25.906633333333332</v>
      </c>
      <c r="I1173" s="344">
        <v>-81.691599999999994</v>
      </c>
      <c r="J1173" s="56" t="s">
        <v>7375</v>
      </c>
      <c r="K1173" s="56" t="s">
        <v>7376</v>
      </c>
      <c r="L1173" s="49" t="s">
        <v>3618</v>
      </c>
      <c r="M1173" s="117" t="s">
        <v>2833</v>
      </c>
      <c r="N1173" s="35" t="s">
        <v>364</v>
      </c>
      <c r="O1173" s="240" t="s">
        <v>8475</v>
      </c>
      <c r="P1173" s="216" t="s">
        <v>6228</v>
      </c>
      <c r="Q1173" s="443">
        <v>0</v>
      </c>
      <c r="R1173" s="47"/>
      <c r="S1173" s="36">
        <v>0</v>
      </c>
      <c r="T1173" s="35"/>
      <c r="U1173" s="34"/>
      <c r="V1173" s="82">
        <v>0</v>
      </c>
      <c r="W1173" s="55" t="s">
        <v>2688</v>
      </c>
      <c r="X1173" s="55" t="s">
        <v>1898</v>
      </c>
      <c r="Y1173" s="157">
        <v>0</v>
      </c>
      <c r="Z1173" s="57">
        <v>354.76752405863283</v>
      </c>
      <c r="AA1173" s="55" t="s">
        <v>7377</v>
      </c>
      <c r="AB1173" s="55">
        <v>111</v>
      </c>
      <c r="AC1173" s="55" t="s">
        <v>2842</v>
      </c>
      <c r="AD1173" s="89" t="s">
        <v>2615</v>
      </c>
      <c r="AE1173" s="243">
        <v>16765</v>
      </c>
      <c r="AF1173" s="157" t="s">
        <v>3901</v>
      </c>
      <c r="AG1173" s="89" t="s">
        <v>7378</v>
      </c>
      <c r="AH1173" s="58" t="s">
        <v>2635</v>
      </c>
      <c r="AI1173" s="58" t="s">
        <v>7379</v>
      </c>
      <c r="AJ1173" s="59" t="s">
        <v>330</v>
      </c>
      <c r="AK1173" s="56">
        <v>25.907599722222223</v>
      </c>
      <c r="AL1173" s="56">
        <v>-81.691475833333328</v>
      </c>
      <c r="AM1173" s="60">
        <v>-352.42270000072978</v>
      </c>
      <c r="AN1173" s="60">
        <v>-40.721451974214389</v>
      </c>
      <c r="AO1173" s="60">
        <v>354.76752405863283</v>
      </c>
    </row>
    <row r="1174" spans="1:41" s="290" customFormat="1" x14ac:dyDescent="0.2">
      <c r="A1174" s="45" t="s">
        <v>2153</v>
      </c>
      <c r="B1174" s="42" t="s">
        <v>99</v>
      </c>
      <c r="C1174" s="46"/>
      <c r="D1174" s="35" t="s">
        <v>1119</v>
      </c>
      <c r="E1174" s="34">
        <v>38869</v>
      </c>
      <c r="F1174" s="347" t="s">
        <v>260</v>
      </c>
      <c r="G1174" s="347" t="s">
        <v>261</v>
      </c>
      <c r="H1174" s="344">
        <v>25.907083333333333</v>
      </c>
      <c r="I1174" s="344">
        <v>-81.691783333333333</v>
      </c>
      <c r="J1174" s="56" t="s">
        <v>8951</v>
      </c>
      <c r="K1174" s="56" t="s">
        <v>8952</v>
      </c>
      <c r="L1174" s="49" t="s">
        <v>1758</v>
      </c>
      <c r="M1174" s="120"/>
      <c r="N1174" s="35" t="s">
        <v>364</v>
      </c>
      <c r="O1174" s="203" t="s">
        <v>1969</v>
      </c>
      <c r="P1174" s="216" t="s">
        <v>1969</v>
      </c>
      <c r="Q1174" s="443">
        <v>0</v>
      </c>
      <c r="R1174" s="47"/>
      <c r="S1174" s="36">
        <v>0</v>
      </c>
      <c r="T1174" s="35"/>
      <c r="U1174" s="34"/>
      <c r="V1174" s="82">
        <v>0</v>
      </c>
      <c r="W1174" s="55" t="s">
        <v>2688</v>
      </c>
      <c r="X1174" s="55" t="s">
        <v>1898</v>
      </c>
      <c r="Y1174" s="157">
        <v>0</v>
      </c>
      <c r="Z1174" s="57">
        <v>173.04174686925711</v>
      </c>
      <c r="AA1174" s="55" t="s">
        <v>7856</v>
      </c>
      <c r="AB1174" s="55">
        <v>112</v>
      </c>
      <c r="AC1174" s="55" t="s">
        <v>2842</v>
      </c>
      <c r="AD1174" s="89" t="s">
        <v>2615</v>
      </c>
      <c r="AE1174" s="243">
        <v>16770</v>
      </c>
      <c r="AF1174" s="157" t="s">
        <v>3901</v>
      </c>
      <c r="AG1174" s="89" t="s">
        <v>7383</v>
      </c>
      <c r="AH1174" s="58" t="s">
        <v>7384</v>
      </c>
      <c r="AI1174" s="58" t="s">
        <v>2636</v>
      </c>
      <c r="AJ1174" s="59" t="s">
        <v>331</v>
      </c>
      <c r="AK1174" s="56">
        <v>25.907044166666665</v>
      </c>
      <c r="AL1174" s="56">
        <v>-81.692309166666661</v>
      </c>
      <c r="AM1174" s="60">
        <v>14.283300000215036</v>
      </c>
      <c r="AN1174" s="60">
        <v>172.451249634985</v>
      </c>
      <c r="AO1174" s="60">
        <v>173.04174686925711</v>
      </c>
    </row>
    <row r="1175" spans="1:41" s="290" customFormat="1" x14ac:dyDescent="0.2">
      <c r="A1175" s="45" t="s">
        <v>2153</v>
      </c>
      <c r="B1175" s="42" t="s">
        <v>99</v>
      </c>
      <c r="C1175" s="46"/>
      <c r="D1175" s="35" t="s">
        <v>429</v>
      </c>
      <c r="E1175" s="34">
        <v>42838</v>
      </c>
      <c r="F1175" s="347" t="s">
        <v>1075</v>
      </c>
      <c r="G1175" s="347" t="s">
        <v>1076</v>
      </c>
      <c r="H1175" s="344">
        <v>25.906216666666666</v>
      </c>
      <c r="I1175" s="344">
        <v>-81.69156666666666</v>
      </c>
      <c r="J1175" s="56" t="s">
        <v>8953</v>
      </c>
      <c r="K1175" s="56" t="s">
        <v>7381</v>
      </c>
      <c r="L1175" s="49" t="s">
        <v>1746</v>
      </c>
      <c r="M1175" s="117"/>
      <c r="N1175" s="35" t="s">
        <v>364</v>
      </c>
      <c r="O1175" s="203" t="s">
        <v>1969</v>
      </c>
      <c r="P1175" s="216" t="s">
        <v>1969</v>
      </c>
      <c r="Q1175" s="443">
        <v>0</v>
      </c>
      <c r="R1175" s="47"/>
      <c r="S1175" s="36">
        <v>0</v>
      </c>
      <c r="T1175" s="35"/>
      <c r="U1175" s="34"/>
      <c r="V1175" s="82">
        <v>0</v>
      </c>
      <c r="W1175" s="55" t="s">
        <v>2688</v>
      </c>
      <c r="X1175" s="55" t="s">
        <v>1898</v>
      </c>
      <c r="Y1175" s="157">
        <v>0</v>
      </c>
      <c r="Z1175" s="57">
        <v>387.76707743775495</v>
      </c>
      <c r="AA1175" s="55" t="s">
        <v>8954</v>
      </c>
      <c r="AB1175" s="55">
        <v>112</v>
      </c>
      <c r="AC1175" s="55" t="s">
        <v>2842</v>
      </c>
      <c r="AD1175" s="89" t="s">
        <v>2615</v>
      </c>
      <c r="AE1175" s="243">
        <v>16770</v>
      </c>
      <c r="AF1175" s="157" t="s">
        <v>3901</v>
      </c>
      <c r="AG1175" s="89" t="s">
        <v>7383</v>
      </c>
      <c r="AH1175" s="58" t="s">
        <v>7384</v>
      </c>
      <c r="AI1175" s="58" t="s">
        <v>2636</v>
      </c>
      <c r="AJ1175" s="59" t="s">
        <v>331</v>
      </c>
      <c r="AK1175" s="56">
        <v>25.907044166666665</v>
      </c>
      <c r="AL1175" s="56">
        <v>-81.692309166666661</v>
      </c>
      <c r="AM1175" s="60">
        <v>-301.77269999991211</v>
      </c>
      <c r="AN1175" s="60">
        <v>243.50881684115851</v>
      </c>
      <c r="AO1175" s="60">
        <v>387.76707743775495</v>
      </c>
    </row>
    <row r="1176" spans="1:41" s="290" customFormat="1" ht="25.5" x14ac:dyDescent="0.2">
      <c r="A1176" s="45" t="s">
        <v>2153</v>
      </c>
      <c r="B1176" s="42" t="s">
        <v>99</v>
      </c>
      <c r="C1176" s="46"/>
      <c r="D1176" s="35" t="s">
        <v>3024</v>
      </c>
      <c r="E1176" s="34">
        <v>43899</v>
      </c>
      <c r="F1176" s="347" t="s">
        <v>3044</v>
      </c>
      <c r="G1176" s="347" t="s">
        <v>3045</v>
      </c>
      <c r="H1176" s="344">
        <v>25.90625</v>
      </c>
      <c r="I1176" s="344">
        <v>-81.691583333333327</v>
      </c>
      <c r="J1176" s="56" t="s">
        <v>8955</v>
      </c>
      <c r="K1176" s="56" t="s">
        <v>8956</v>
      </c>
      <c r="L1176" s="49" t="s">
        <v>3043</v>
      </c>
      <c r="M1176" s="117" t="s">
        <v>2833</v>
      </c>
      <c r="N1176" s="35" t="s">
        <v>387</v>
      </c>
      <c r="O1176" s="207" t="s">
        <v>3265</v>
      </c>
      <c r="P1176" s="216" t="s">
        <v>1969</v>
      </c>
      <c r="Q1176" s="443">
        <v>0</v>
      </c>
      <c r="R1176" s="47"/>
      <c r="S1176" s="36">
        <v>0</v>
      </c>
      <c r="T1176" s="35"/>
      <c r="U1176" s="34"/>
      <c r="V1176" s="82">
        <v>0</v>
      </c>
      <c r="W1176" s="55" t="s">
        <v>2688</v>
      </c>
      <c r="X1176" s="55" t="s">
        <v>1898</v>
      </c>
      <c r="Y1176" s="157" t="s">
        <v>387</v>
      </c>
      <c r="Z1176" s="57">
        <v>374.88962564739387</v>
      </c>
      <c r="AA1176" s="55" t="s">
        <v>8957</v>
      </c>
      <c r="AB1176" s="55">
        <v>112</v>
      </c>
      <c r="AC1176" s="55" t="s">
        <v>2842</v>
      </c>
      <c r="AD1176" s="89" t="s">
        <v>2615</v>
      </c>
      <c r="AE1176" s="243">
        <v>16770</v>
      </c>
      <c r="AF1176" s="157" t="s">
        <v>3901</v>
      </c>
      <c r="AG1176" s="89" t="s">
        <v>7383</v>
      </c>
      <c r="AH1176" s="58" t="s">
        <v>7384</v>
      </c>
      <c r="AI1176" s="58" t="s">
        <v>2636</v>
      </c>
      <c r="AJ1176" s="59" t="s">
        <v>331</v>
      </c>
      <c r="AK1176" s="56">
        <v>25.907044166666665</v>
      </c>
      <c r="AL1176" s="56">
        <v>-81.692309166666661</v>
      </c>
      <c r="AM1176" s="60">
        <v>-289.61669999950857</v>
      </c>
      <c r="AN1176" s="60">
        <v>238.0428501329913</v>
      </c>
      <c r="AO1176" s="60">
        <v>374.88962564739387</v>
      </c>
    </row>
    <row r="1177" spans="1:41" s="290" customFormat="1" ht="38.25" x14ac:dyDescent="0.2">
      <c r="A1177" s="45" t="s">
        <v>2153</v>
      </c>
      <c r="B1177" s="42" t="s">
        <v>99</v>
      </c>
      <c r="C1177" s="46"/>
      <c r="D1177" s="35" t="s">
        <v>3024</v>
      </c>
      <c r="E1177" s="34">
        <v>44266</v>
      </c>
      <c r="F1177" s="347" t="s">
        <v>3044</v>
      </c>
      <c r="G1177" s="347" t="s">
        <v>3622</v>
      </c>
      <c r="H1177" s="344">
        <v>25.90625</v>
      </c>
      <c r="I1177" s="344">
        <v>-81.691633333333328</v>
      </c>
      <c r="J1177" s="56" t="s">
        <v>8955</v>
      </c>
      <c r="K1177" s="56" t="s">
        <v>8958</v>
      </c>
      <c r="L1177" s="49" t="s">
        <v>3619</v>
      </c>
      <c r="M1177" s="117" t="s">
        <v>2833</v>
      </c>
      <c r="N1177" s="35" t="s">
        <v>387</v>
      </c>
      <c r="O1177" s="207" t="s">
        <v>3666</v>
      </c>
      <c r="P1177" s="216" t="s">
        <v>1969</v>
      </c>
      <c r="Q1177" s="443">
        <v>0</v>
      </c>
      <c r="R1177" s="47"/>
      <c r="S1177" s="36">
        <v>0</v>
      </c>
      <c r="T1177" s="35"/>
      <c r="U1177" s="34"/>
      <c r="V1177" s="82">
        <v>0</v>
      </c>
      <c r="W1177" s="55" t="s">
        <v>2688</v>
      </c>
      <c r="X1177" s="55" t="s">
        <v>1898</v>
      </c>
      <c r="Y1177" s="157" t="s">
        <v>387</v>
      </c>
      <c r="Z1177" s="57">
        <v>364.69756892920367</v>
      </c>
      <c r="AA1177" s="55" t="s">
        <v>8959</v>
      </c>
      <c r="AB1177" s="55">
        <v>112</v>
      </c>
      <c r="AC1177" s="55" t="s">
        <v>2842</v>
      </c>
      <c r="AD1177" s="89" t="s">
        <v>2615</v>
      </c>
      <c r="AE1177" s="243">
        <v>16770</v>
      </c>
      <c r="AF1177" s="157" t="s">
        <v>3901</v>
      </c>
      <c r="AG1177" s="89" t="s">
        <v>7383</v>
      </c>
      <c r="AH1177" s="58" t="s">
        <v>7384</v>
      </c>
      <c r="AI1177" s="58" t="s">
        <v>2636</v>
      </c>
      <c r="AJ1177" s="59" t="s">
        <v>331</v>
      </c>
      <c r="AK1177" s="56">
        <v>25.907044166666665</v>
      </c>
      <c r="AL1177" s="56">
        <v>-81.692309166666661</v>
      </c>
      <c r="AM1177" s="60">
        <v>-289.61669999950857</v>
      </c>
      <c r="AN1177" s="60">
        <v>221.64495000848973</v>
      </c>
      <c r="AO1177" s="60">
        <v>364.69756892920367</v>
      </c>
    </row>
    <row r="1178" spans="1:41" s="290" customFormat="1" ht="38.25" x14ac:dyDescent="0.2">
      <c r="A1178" s="45" t="s">
        <v>2153</v>
      </c>
      <c r="B1178" s="42" t="s">
        <v>99</v>
      </c>
      <c r="C1178" s="46"/>
      <c r="D1178" s="35" t="s">
        <v>2857</v>
      </c>
      <c r="E1178" s="34">
        <v>44609</v>
      </c>
      <c r="F1178" s="347" t="s">
        <v>3044</v>
      </c>
      <c r="G1178" s="347" t="s">
        <v>3622</v>
      </c>
      <c r="H1178" s="344">
        <v>25.90625</v>
      </c>
      <c r="I1178" s="344">
        <v>-81.691633333333328</v>
      </c>
      <c r="J1178" s="56" t="s">
        <v>8955</v>
      </c>
      <c r="K1178" s="56" t="s">
        <v>8958</v>
      </c>
      <c r="L1178" s="49" t="s">
        <v>4200</v>
      </c>
      <c r="M1178" s="117" t="s">
        <v>2833</v>
      </c>
      <c r="N1178" s="35" t="s">
        <v>427</v>
      </c>
      <c r="O1178" s="207" t="s">
        <v>4198</v>
      </c>
      <c r="P1178" s="216" t="s">
        <v>4199</v>
      </c>
      <c r="Q1178" s="443">
        <v>0</v>
      </c>
      <c r="R1178" s="47"/>
      <c r="S1178" s="36">
        <v>0</v>
      </c>
      <c r="T1178" s="35" t="s">
        <v>3310</v>
      </c>
      <c r="U1178" s="34"/>
      <c r="V1178" s="82" t="s">
        <v>1969</v>
      </c>
      <c r="W1178" s="55" t="s">
        <v>2688</v>
      </c>
      <c r="X1178" s="55" t="s">
        <v>1898</v>
      </c>
      <c r="Y1178" s="157" t="s">
        <v>427</v>
      </c>
      <c r="Z1178" s="57">
        <v>364.69756892920367</v>
      </c>
      <c r="AA1178" s="55" t="s">
        <v>8960</v>
      </c>
      <c r="AB1178" s="55">
        <v>112</v>
      </c>
      <c r="AC1178" s="55" t="s">
        <v>2842</v>
      </c>
      <c r="AD1178" s="89" t="s">
        <v>2615</v>
      </c>
      <c r="AE1178" s="243">
        <v>16770</v>
      </c>
      <c r="AF1178" s="157" t="s">
        <v>3901</v>
      </c>
      <c r="AG1178" s="89" t="s">
        <v>7383</v>
      </c>
      <c r="AH1178" s="58" t="s">
        <v>7384</v>
      </c>
      <c r="AI1178" s="58" t="s">
        <v>2636</v>
      </c>
      <c r="AJ1178" s="59" t="s">
        <v>331</v>
      </c>
      <c r="AK1178" s="56">
        <v>25.907044166666665</v>
      </c>
      <c r="AL1178" s="56">
        <v>-81.692309166666661</v>
      </c>
      <c r="AM1178" s="60">
        <v>-289.61669999950857</v>
      </c>
      <c r="AN1178" s="60">
        <v>221.64495000848973</v>
      </c>
      <c r="AO1178" s="60">
        <v>364.69756892920367</v>
      </c>
    </row>
    <row r="1179" spans="1:41" s="290" customFormat="1" x14ac:dyDescent="0.2">
      <c r="A1179" s="45" t="s">
        <v>2153</v>
      </c>
      <c r="B1179" s="42" t="s">
        <v>99</v>
      </c>
      <c r="C1179" s="46"/>
      <c r="D1179" s="35" t="s">
        <v>5027</v>
      </c>
      <c r="E1179" s="34">
        <v>44978</v>
      </c>
      <c r="F1179" s="347" t="s">
        <v>1077</v>
      </c>
      <c r="G1179" s="347" t="s">
        <v>3622</v>
      </c>
      <c r="H1179" s="344">
        <v>25.906266666666667</v>
      </c>
      <c r="I1179" s="344">
        <v>-81.691633333333328</v>
      </c>
      <c r="J1179" s="56" t="s">
        <v>7380</v>
      </c>
      <c r="K1179" s="56" t="s">
        <v>8958</v>
      </c>
      <c r="L1179" s="49" t="s">
        <v>5098</v>
      </c>
      <c r="M1179" s="117" t="s">
        <v>2833</v>
      </c>
      <c r="N1179" s="35" t="s">
        <v>1919</v>
      </c>
      <c r="O1179" s="207" t="s">
        <v>5099</v>
      </c>
      <c r="P1179" s="216">
        <v>0</v>
      </c>
      <c r="Q1179" s="443">
        <v>0</v>
      </c>
      <c r="R1179" s="47"/>
      <c r="S1179" s="36">
        <v>0</v>
      </c>
      <c r="T1179" s="35" t="s">
        <v>3310</v>
      </c>
      <c r="U1179" s="34"/>
      <c r="V1179" s="82" t="s">
        <v>1969</v>
      </c>
      <c r="W1179" s="55" t="s">
        <v>2688</v>
      </c>
      <c r="X1179" s="55" t="s">
        <v>1898</v>
      </c>
      <c r="Y1179" s="157" t="s">
        <v>1919</v>
      </c>
      <c r="Z1179" s="57">
        <v>359.88981405641755</v>
      </c>
      <c r="AA1179" s="55" t="s">
        <v>8961</v>
      </c>
      <c r="AB1179" s="55">
        <v>112</v>
      </c>
      <c r="AC1179" s="55" t="s">
        <v>2842</v>
      </c>
      <c r="AD1179" s="89" t="s">
        <v>2615</v>
      </c>
      <c r="AE1179" s="243">
        <v>16770</v>
      </c>
      <c r="AF1179" s="157" t="s">
        <v>3901</v>
      </c>
      <c r="AG1179" s="89" t="s">
        <v>7383</v>
      </c>
      <c r="AH1179" s="58" t="s">
        <v>7384</v>
      </c>
      <c r="AI1179" s="58" t="s">
        <v>2636</v>
      </c>
      <c r="AJ1179" s="59" t="s">
        <v>331</v>
      </c>
      <c r="AK1179" s="56">
        <v>25.907044166666665</v>
      </c>
      <c r="AL1179" s="56">
        <v>-81.692309166666661</v>
      </c>
      <c r="AM1179" s="60">
        <v>-283.5386999993068</v>
      </c>
      <c r="AN1179" s="60">
        <v>221.64495000848973</v>
      </c>
      <c r="AO1179" s="60">
        <v>359.88981405641755</v>
      </c>
    </row>
    <row r="1180" spans="1:41" s="290" customFormat="1" x14ac:dyDescent="0.2">
      <c r="A1180" s="45" t="s">
        <v>2153</v>
      </c>
      <c r="B1180" s="42" t="s">
        <v>99</v>
      </c>
      <c r="C1180" s="46"/>
      <c r="D1180" s="35" t="s">
        <v>424</v>
      </c>
      <c r="E1180" s="34">
        <v>45383</v>
      </c>
      <c r="F1180" s="347" t="s">
        <v>1077</v>
      </c>
      <c r="G1180" s="347" t="s">
        <v>5878</v>
      </c>
      <c r="H1180" s="344">
        <v>25.906266666666667</v>
      </c>
      <c r="I1180" s="344">
        <v>-81.691550000000007</v>
      </c>
      <c r="J1180" s="56" t="s">
        <v>7380</v>
      </c>
      <c r="K1180" s="56" t="s">
        <v>8962</v>
      </c>
      <c r="L1180" s="49" t="s">
        <v>4314</v>
      </c>
      <c r="M1180" s="117" t="s">
        <v>2833</v>
      </c>
      <c r="N1180" s="35" t="s">
        <v>364</v>
      </c>
      <c r="O1180" s="207" t="s">
        <v>5882</v>
      </c>
      <c r="P1180" s="216">
        <v>0</v>
      </c>
      <c r="Q1180" s="443">
        <v>0</v>
      </c>
      <c r="R1180" s="47"/>
      <c r="S1180" s="36">
        <v>0</v>
      </c>
      <c r="T1180" s="35" t="s">
        <v>2011</v>
      </c>
      <c r="U1180" s="34"/>
      <c r="V1180" s="82">
        <v>0</v>
      </c>
      <c r="W1180" s="55" t="s">
        <v>2688</v>
      </c>
      <c r="X1180" s="55" t="s">
        <v>1898</v>
      </c>
      <c r="Y1180" s="157">
        <v>0</v>
      </c>
      <c r="Z1180" s="57">
        <v>377.3362389678598</v>
      </c>
      <c r="AA1180" s="55" t="s">
        <v>8963</v>
      </c>
      <c r="AB1180" s="55">
        <v>112</v>
      </c>
      <c r="AC1180" s="55" t="s">
        <v>2842</v>
      </c>
      <c r="AD1180" s="89" t="s">
        <v>2615</v>
      </c>
      <c r="AE1180" s="243">
        <v>16770</v>
      </c>
      <c r="AF1180" s="157" t="s">
        <v>3901</v>
      </c>
      <c r="AG1180" s="89" t="s">
        <v>7383</v>
      </c>
      <c r="AH1180" s="58" t="s">
        <v>7384</v>
      </c>
      <c r="AI1180" s="58" t="s">
        <v>2636</v>
      </c>
      <c r="AJ1180" s="59" t="s">
        <v>331</v>
      </c>
      <c r="AK1180" s="56">
        <v>25.907044166666665</v>
      </c>
      <c r="AL1180" s="56">
        <v>-81.692309166666661</v>
      </c>
      <c r="AM1180" s="60">
        <v>-283.5386999993068</v>
      </c>
      <c r="AN1180" s="60">
        <v>248.97478354466514</v>
      </c>
      <c r="AO1180" s="60">
        <v>377.3362389678598</v>
      </c>
    </row>
    <row r="1181" spans="1:41" s="290" customFormat="1" x14ac:dyDescent="0.2">
      <c r="A1181" s="45" t="s">
        <v>2153</v>
      </c>
      <c r="B1181" s="42" t="s">
        <v>99</v>
      </c>
      <c r="C1181" s="46"/>
      <c r="D1181" s="35" t="s">
        <v>424</v>
      </c>
      <c r="E1181" s="34">
        <v>45695</v>
      </c>
      <c r="F1181" s="347" t="s">
        <v>1077</v>
      </c>
      <c r="G1181" s="347" t="s">
        <v>1076</v>
      </c>
      <c r="H1181" s="344">
        <v>25.906266666666667</v>
      </c>
      <c r="I1181" s="344">
        <v>-81.69156666666666</v>
      </c>
      <c r="J1181" s="56" t="s">
        <v>7380</v>
      </c>
      <c r="K1181" s="56" t="s">
        <v>7381</v>
      </c>
      <c r="L1181" s="49" t="s">
        <v>3071</v>
      </c>
      <c r="M1181" s="117" t="s">
        <v>2833</v>
      </c>
      <c r="N1181" s="35" t="s">
        <v>364</v>
      </c>
      <c r="O1181" s="207" t="s">
        <v>6029</v>
      </c>
      <c r="P1181" s="216">
        <v>0</v>
      </c>
      <c r="Q1181" s="443">
        <v>0</v>
      </c>
      <c r="R1181" s="47"/>
      <c r="S1181" s="36">
        <v>0</v>
      </c>
      <c r="T1181" s="35"/>
      <c r="U1181" s="34"/>
      <c r="V1181" s="82">
        <v>0</v>
      </c>
      <c r="W1181" s="55" t="s">
        <v>2688</v>
      </c>
      <c r="X1181" s="55" t="s">
        <v>1898</v>
      </c>
      <c r="Y1181" s="157">
        <v>0</v>
      </c>
      <c r="Z1181" s="57">
        <v>373.75224183498591</v>
      </c>
      <c r="AA1181" s="55" t="s">
        <v>7382</v>
      </c>
      <c r="AB1181" s="55">
        <v>112</v>
      </c>
      <c r="AC1181" s="55" t="s">
        <v>2842</v>
      </c>
      <c r="AD1181" s="89" t="s">
        <v>2615</v>
      </c>
      <c r="AE1181" s="243">
        <v>16770</v>
      </c>
      <c r="AF1181" s="157" t="s">
        <v>3901</v>
      </c>
      <c r="AG1181" s="89" t="s">
        <v>7383</v>
      </c>
      <c r="AH1181" s="58" t="s">
        <v>7384</v>
      </c>
      <c r="AI1181" s="58" t="s">
        <v>2636</v>
      </c>
      <c r="AJ1181" s="59" t="s">
        <v>331</v>
      </c>
      <c r="AK1181" s="56">
        <v>25.907044166666665</v>
      </c>
      <c r="AL1181" s="56">
        <v>-81.692309166666661</v>
      </c>
      <c r="AM1181" s="60">
        <v>-283.5386999993068</v>
      </c>
      <c r="AN1181" s="60">
        <v>243.50881684115851</v>
      </c>
      <c r="AO1181" s="60">
        <v>373.75224183498591</v>
      </c>
    </row>
    <row r="1182" spans="1:41" s="290" customFormat="1" x14ac:dyDescent="0.2">
      <c r="A1182" s="45" t="s">
        <v>2153</v>
      </c>
      <c r="B1182" s="42" t="s">
        <v>99</v>
      </c>
      <c r="C1182" s="46" t="s">
        <v>473</v>
      </c>
      <c r="D1182" s="35" t="s">
        <v>8443</v>
      </c>
      <c r="E1182" s="34">
        <v>46113</v>
      </c>
      <c r="F1182" s="347" t="s">
        <v>1077</v>
      </c>
      <c r="G1182" s="347" t="s">
        <v>1076</v>
      </c>
      <c r="H1182" s="344">
        <v>25.906266666666667</v>
      </c>
      <c r="I1182" s="344">
        <v>-81.69156666666666</v>
      </c>
      <c r="J1182" s="56" t="s">
        <v>7380</v>
      </c>
      <c r="K1182" s="56" t="s">
        <v>7381</v>
      </c>
      <c r="L1182" s="49" t="s">
        <v>3071</v>
      </c>
      <c r="M1182" s="117" t="s">
        <v>2833</v>
      </c>
      <c r="N1182" s="35" t="s">
        <v>364</v>
      </c>
      <c r="O1182" s="207" t="s">
        <v>8476</v>
      </c>
      <c r="P1182" s="216" t="s">
        <v>1969</v>
      </c>
      <c r="Q1182" s="443">
        <v>0</v>
      </c>
      <c r="R1182" s="47"/>
      <c r="S1182" s="36">
        <v>0</v>
      </c>
      <c r="T1182" s="35"/>
      <c r="U1182" s="34"/>
      <c r="V1182" s="82">
        <v>0</v>
      </c>
      <c r="W1182" s="55" t="s">
        <v>2688</v>
      </c>
      <c r="X1182" s="55" t="s">
        <v>1898</v>
      </c>
      <c r="Y1182" s="157">
        <v>0</v>
      </c>
      <c r="Z1182" s="57">
        <v>373.75224183498591</v>
      </c>
      <c r="AA1182" s="55" t="s">
        <v>7382</v>
      </c>
      <c r="AB1182" s="55">
        <v>112</v>
      </c>
      <c r="AC1182" s="55" t="s">
        <v>2842</v>
      </c>
      <c r="AD1182" s="89" t="s">
        <v>2615</v>
      </c>
      <c r="AE1182" s="243">
        <v>16770</v>
      </c>
      <c r="AF1182" s="157" t="s">
        <v>3901</v>
      </c>
      <c r="AG1182" s="89" t="s">
        <v>7383</v>
      </c>
      <c r="AH1182" s="58" t="s">
        <v>7384</v>
      </c>
      <c r="AI1182" s="58" t="s">
        <v>2636</v>
      </c>
      <c r="AJ1182" s="59" t="s">
        <v>331</v>
      </c>
      <c r="AK1182" s="56">
        <v>25.907044166666665</v>
      </c>
      <c r="AL1182" s="56">
        <v>-81.692309166666661</v>
      </c>
      <c r="AM1182" s="60">
        <v>-283.5386999993068</v>
      </c>
      <c r="AN1182" s="60">
        <v>243.50881684115851</v>
      </c>
      <c r="AO1182" s="60">
        <v>373.75224183498591</v>
      </c>
    </row>
    <row r="1183" spans="1:41" s="290" customFormat="1" x14ac:dyDescent="0.2">
      <c r="A1183" s="45" t="s">
        <v>2154</v>
      </c>
      <c r="B1183" s="42" t="s">
        <v>103</v>
      </c>
      <c r="C1183" s="46"/>
      <c r="D1183" s="35" t="s">
        <v>1119</v>
      </c>
      <c r="E1183" s="34">
        <v>38869</v>
      </c>
      <c r="F1183" s="347" t="s">
        <v>252</v>
      </c>
      <c r="G1183" s="347" t="s">
        <v>253</v>
      </c>
      <c r="H1183" s="344">
        <v>25.9068</v>
      </c>
      <c r="I1183" s="344">
        <v>-81.690950000000001</v>
      </c>
      <c r="J1183" s="56" t="s">
        <v>8964</v>
      </c>
      <c r="K1183" s="56" t="s">
        <v>7586</v>
      </c>
      <c r="L1183" s="49" t="s">
        <v>1759</v>
      </c>
      <c r="M1183" s="120"/>
      <c r="N1183" s="35" t="s">
        <v>364</v>
      </c>
      <c r="O1183" s="203" t="s">
        <v>1969</v>
      </c>
      <c r="P1183" s="216" t="s">
        <v>1969</v>
      </c>
      <c r="Q1183" s="443">
        <v>0</v>
      </c>
      <c r="R1183" s="47"/>
      <c r="S1183" s="36">
        <v>0</v>
      </c>
      <c r="T1183" s="35"/>
      <c r="U1183" s="34"/>
      <c r="V1183" s="82">
        <v>0</v>
      </c>
      <c r="W1183" s="55" t="s">
        <v>2688</v>
      </c>
      <c r="X1183" s="55" t="s">
        <v>1898</v>
      </c>
      <c r="Y1183" s="157">
        <v>0</v>
      </c>
      <c r="Z1183" s="57">
        <v>211.59412360790182</v>
      </c>
      <c r="AA1183" s="55" t="s">
        <v>8965</v>
      </c>
      <c r="AB1183" s="55">
        <v>113</v>
      </c>
      <c r="AC1183" s="55" t="s">
        <v>2842</v>
      </c>
      <c r="AD1183" s="89" t="s">
        <v>2615</v>
      </c>
      <c r="AE1183" s="243">
        <v>16775</v>
      </c>
      <c r="AF1183" s="157" t="s">
        <v>3901</v>
      </c>
      <c r="AG1183" s="89" t="s">
        <v>7388</v>
      </c>
      <c r="AH1183" s="58" t="s">
        <v>7384</v>
      </c>
      <c r="AI1183" s="58" t="s">
        <v>7389</v>
      </c>
      <c r="AJ1183" s="59" t="s">
        <v>332</v>
      </c>
      <c r="AK1183" s="56">
        <v>25.907044166666665</v>
      </c>
      <c r="AL1183" s="56">
        <v>-81.690364722222228</v>
      </c>
      <c r="AM1183" s="60">
        <v>-89.042699999328221</v>
      </c>
      <c r="AN1183" s="60">
        <v>-191.94653089395931</v>
      </c>
      <c r="AO1183" s="60">
        <v>211.59412360790182</v>
      </c>
    </row>
    <row r="1184" spans="1:41" s="290" customFormat="1" x14ac:dyDescent="0.2">
      <c r="A1184" s="45" t="s">
        <v>2154</v>
      </c>
      <c r="B1184" s="42" t="s">
        <v>103</v>
      </c>
      <c r="C1184" s="46"/>
      <c r="D1184" s="35" t="s">
        <v>429</v>
      </c>
      <c r="E1184" s="34">
        <v>42838</v>
      </c>
      <c r="F1184" s="347" t="s">
        <v>1077</v>
      </c>
      <c r="G1184" s="347" t="s">
        <v>1078</v>
      </c>
      <c r="H1184" s="344">
        <v>25.906266666666667</v>
      </c>
      <c r="I1184" s="344">
        <v>-81.690700000000007</v>
      </c>
      <c r="J1184" s="56" t="s">
        <v>7380</v>
      </c>
      <c r="K1184" s="56" t="s">
        <v>8966</v>
      </c>
      <c r="L1184" s="49" t="s">
        <v>1746</v>
      </c>
      <c r="M1184" s="117"/>
      <c r="N1184" s="35" t="s">
        <v>364</v>
      </c>
      <c r="O1184" s="203" t="s">
        <v>1969</v>
      </c>
      <c r="P1184" s="216" t="s">
        <v>1969</v>
      </c>
      <c r="Q1184" s="443">
        <v>0</v>
      </c>
      <c r="R1184" s="47"/>
      <c r="S1184" s="36">
        <v>0</v>
      </c>
      <c r="T1184" s="35"/>
      <c r="U1184" s="34"/>
      <c r="V1184" s="82">
        <v>0</v>
      </c>
      <c r="W1184" s="55" t="s">
        <v>2688</v>
      </c>
      <c r="X1184" s="55" t="s">
        <v>1898</v>
      </c>
      <c r="Y1184" s="157">
        <v>0</v>
      </c>
      <c r="Z1184" s="57">
        <v>304.11304296994354</v>
      </c>
      <c r="AA1184" s="55" t="s">
        <v>8967</v>
      </c>
      <c r="AB1184" s="55">
        <v>113</v>
      </c>
      <c r="AC1184" s="55" t="s">
        <v>2842</v>
      </c>
      <c r="AD1184" s="89" t="s">
        <v>2615</v>
      </c>
      <c r="AE1184" s="243">
        <v>16775</v>
      </c>
      <c r="AF1184" s="157" t="s">
        <v>3901</v>
      </c>
      <c r="AG1184" s="89" t="s">
        <v>7388</v>
      </c>
      <c r="AH1184" s="58" t="s">
        <v>7384</v>
      </c>
      <c r="AI1184" s="58" t="s">
        <v>7389</v>
      </c>
      <c r="AJ1184" s="59" t="s">
        <v>332</v>
      </c>
      <c r="AK1184" s="56">
        <v>25.907044166666665</v>
      </c>
      <c r="AL1184" s="56">
        <v>-81.690364722222228</v>
      </c>
      <c r="AM1184" s="60">
        <v>-283.5386999993068</v>
      </c>
      <c r="AN1184" s="60">
        <v>-109.95703027611198</v>
      </c>
      <c r="AO1184" s="60">
        <v>304.11304296994354</v>
      </c>
    </row>
    <row r="1185" spans="1:41" s="290" customFormat="1" x14ac:dyDescent="0.2">
      <c r="A1185" s="45" t="s">
        <v>2154</v>
      </c>
      <c r="B1185" s="42" t="s">
        <v>103</v>
      </c>
      <c r="C1185" s="46"/>
      <c r="D1185" s="35" t="s">
        <v>3024</v>
      </c>
      <c r="E1185" s="34">
        <v>43899</v>
      </c>
      <c r="F1185" s="347" t="s">
        <v>3046</v>
      </c>
      <c r="G1185" s="347" t="s">
        <v>3047</v>
      </c>
      <c r="H1185" s="344">
        <v>25.906199999999998</v>
      </c>
      <c r="I1185" s="344">
        <v>-81.690666666666672</v>
      </c>
      <c r="J1185" s="56" t="s">
        <v>7385</v>
      </c>
      <c r="K1185" s="56" t="s">
        <v>8968</v>
      </c>
      <c r="L1185" s="49" t="s">
        <v>3621</v>
      </c>
      <c r="M1185" s="117" t="s">
        <v>2833</v>
      </c>
      <c r="N1185" s="35" t="s">
        <v>387</v>
      </c>
      <c r="O1185" s="207" t="s">
        <v>3261</v>
      </c>
      <c r="P1185" s="216" t="s">
        <v>1969</v>
      </c>
      <c r="Q1185" s="443">
        <v>0</v>
      </c>
      <c r="R1185" s="47"/>
      <c r="S1185" s="36">
        <v>0</v>
      </c>
      <c r="T1185" s="35"/>
      <c r="U1185" s="34"/>
      <c r="V1185" s="82">
        <v>0</v>
      </c>
      <c r="W1185" s="55" t="s">
        <v>2688</v>
      </c>
      <c r="X1185" s="55" t="s">
        <v>1898</v>
      </c>
      <c r="Y1185" s="157" t="s">
        <v>387</v>
      </c>
      <c r="Z1185" s="57">
        <v>323.385255227644</v>
      </c>
      <c r="AA1185" s="55" t="s">
        <v>8969</v>
      </c>
      <c r="AB1185" s="55">
        <v>113</v>
      </c>
      <c r="AC1185" s="55" t="s">
        <v>2842</v>
      </c>
      <c r="AD1185" s="89" t="s">
        <v>2615</v>
      </c>
      <c r="AE1185" s="243">
        <v>16775</v>
      </c>
      <c r="AF1185" s="157" t="s">
        <v>3901</v>
      </c>
      <c r="AG1185" s="89" t="s">
        <v>7388</v>
      </c>
      <c r="AH1185" s="58" t="s">
        <v>7384</v>
      </c>
      <c r="AI1185" s="58" t="s">
        <v>7389</v>
      </c>
      <c r="AJ1185" s="59" t="s">
        <v>332</v>
      </c>
      <c r="AK1185" s="56">
        <v>25.907044166666665</v>
      </c>
      <c r="AL1185" s="56">
        <v>-81.690364722222228</v>
      </c>
      <c r="AM1185" s="60">
        <v>-307.85070000011387</v>
      </c>
      <c r="AN1185" s="60">
        <v>-99.025096859777591</v>
      </c>
      <c r="AO1185" s="60">
        <v>323.385255227644</v>
      </c>
    </row>
    <row r="1186" spans="1:41" s="290" customFormat="1" ht="25.5" x14ac:dyDescent="0.2">
      <c r="A1186" s="45" t="s">
        <v>2154</v>
      </c>
      <c r="B1186" s="42" t="s">
        <v>103</v>
      </c>
      <c r="C1186" s="46"/>
      <c r="D1186" s="35" t="s">
        <v>3024</v>
      </c>
      <c r="E1186" s="34">
        <v>44266</v>
      </c>
      <c r="F1186" s="347" t="s">
        <v>3623</v>
      </c>
      <c r="G1186" s="347" t="s">
        <v>3047</v>
      </c>
      <c r="H1186" s="344">
        <v>25.906166666666667</v>
      </c>
      <c r="I1186" s="344">
        <v>-81.690666666666672</v>
      </c>
      <c r="J1186" s="56" t="s">
        <v>8970</v>
      </c>
      <c r="K1186" s="56" t="s">
        <v>8968</v>
      </c>
      <c r="L1186" s="49" t="s">
        <v>3620</v>
      </c>
      <c r="M1186" s="117" t="s">
        <v>2833</v>
      </c>
      <c r="N1186" s="35" t="s">
        <v>387</v>
      </c>
      <c r="O1186" s="207" t="s">
        <v>3663</v>
      </c>
      <c r="P1186" s="216" t="s">
        <v>1969</v>
      </c>
      <c r="Q1186" s="443">
        <v>0</v>
      </c>
      <c r="R1186" s="47"/>
      <c r="S1186" s="36">
        <v>0</v>
      </c>
      <c r="T1186" s="35"/>
      <c r="U1186" s="34"/>
      <c r="V1186" s="82">
        <v>0</v>
      </c>
      <c r="W1186" s="55" t="s">
        <v>2688</v>
      </c>
      <c r="X1186" s="55" t="s">
        <v>1898</v>
      </c>
      <c r="Y1186" s="157" t="s">
        <v>387</v>
      </c>
      <c r="Z1186" s="57">
        <v>334.97799607210072</v>
      </c>
      <c r="AA1186" s="55" t="s">
        <v>8971</v>
      </c>
      <c r="AB1186" s="55">
        <v>113</v>
      </c>
      <c r="AC1186" s="55" t="s">
        <v>2842</v>
      </c>
      <c r="AD1186" s="89" t="s">
        <v>2615</v>
      </c>
      <c r="AE1186" s="243">
        <v>16775</v>
      </c>
      <c r="AF1186" s="157" t="s">
        <v>3901</v>
      </c>
      <c r="AG1186" s="89" t="s">
        <v>7388</v>
      </c>
      <c r="AH1186" s="58" t="s">
        <v>7384</v>
      </c>
      <c r="AI1186" s="58" t="s">
        <v>7389</v>
      </c>
      <c r="AJ1186" s="59" t="s">
        <v>332</v>
      </c>
      <c r="AK1186" s="56">
        <v>25.907044166666665</v>
      </c>
      <c r="AL1186" s="56">
        <v>-81.690364722222228</v>
      </c>
      <c r="AM1186" s="60">
        <v>-320.00669999922184</v>
      </c>
      <c r="AN1186" s="60">
        <v>-99.025096859777591</v>
      </c>
      <c r="AO1186" s="60">
        <v>334.97799607210072</v>
      </c>
    </row>
    <row r="1187" spans="1:41" s="290" customFormat="1" ht="38.25" x14ac:dyDescent="0.2">
      <c r="A1187" s="45" t="s">
        <v>2154</v>
      </c>
      <c r="B1187" s="42" t="s">
        <v>103</v>
      </c>
      <c r="C1187" s="46"/>
      <c r="D1187" s="35" t="s">
        <v>2857</v>
      </c>
      <c r="E1187" s="34">
        <v>44609</v>
      </c>
      <c r="F1187" s="347" t="s">
        <v>3623</v>
      </c>
      <c r="G1187" s="347" t="s">
        <v>3047</v>
      </c>
      <c r="H1187" s="344">
        <v>25.906166666666667</v>
      </c>
      <c r="I1187" s="344">
        <v>-81.690666666666672</v>
      </c>
      <c r="J1187" s="56" t="s">
        <v>8970</v>
      </c>
      <c r="K1187" s="56" t="s">
        <v>8968</v>
      </c>
      <c r="L1187" s="49" t="s">
        <v>4201</v>
      </c>
      <c r="M1187" s="117" t="s">
        <v>2833</v>
      </c>
      <c r="N1187" s="35" t="s">
        <v>427</v>
      </c>
      <c r="O1187" s="207" t="s">
        <v>3663</v>
      </c>
      <c r="P1187" s="216" t="s">
        <v>1969</v>
      </c>
      <c r="Q1187" s="443">
        <v>0</v>
      </c>
      <c r="R1187" s="47"/>
      <c r="S1187" s="36">
        <v>0</v>
      </c>
      <c r="T1187" s="35" t="s">
        <v>3310</v>
      </c>
      <c r="U1187" s="34"/>
      <c r="V1187" s="82" t="s">
        <v>1969</v>
      </c>
      <c r="W1187" s="55" t="s">
        <v>2688</v>
      </c>
      <c r="X1187" s="55" t="s">
        <v>1898</v>
      </c>
      <c r="Y1187" s="157" t="s">
        <v>427</v>
      </c>
      <c r="Z1187" s="57">
        <v>334.97799607210072</v>
      </c>
      <c r="AA1187" s="55" t="s">
        <v>8972</v>
      </c>
      <c r="AB1187" s="55">
        <v>113</v>
      </c>
      <c r="AC1187" s="55" t="s">
        <v>2842</v>
      </c>
      <c r="AD1187" s="89" t="s">
        <v>2615</v>
      </c>
      <c r="AE1187" s="243">
        <v>16775</v>
      </c>
      <c r="AF1187" s="157" t="s">
        <v>3901</v>
      </c>
      <c r="AG1187" s="89" t="s">
        <v>7388</v>
      </c>
      <c r="AH1187" s="58" t="s">
        <v>7384</v>
      </c>
      <c r="AI1187" s="58" t="s">
        <v>7389</v>
      </c>
      <c r="AJ1187" s="59" t="s">
        <v>332</v>
      </c>
      <c r="AK1187" s="56">
        <v>25.907044166666665</v>
      </c>
      <c r="AL1187" s="56">
        <v>-81.690364722222228</v>
      </c>
      <c r="AM1187" s="60">
        <v>-320.00669999922184</v>
      </c>
      <c r="AN1187" s="60">
        <v>-99.025096859777591</v>
      </c>
      <c r="AO1187" s="60">
        <v>334.97799607210072</v>
      </c>
    </row>
    <row r="1188" spans="1:41" s="290" customFormat="1" ht="38.25" x14ac:dyDescent="0.2">
      <c r="A1188" s="45" t="s">
        <v>2154</v>
      </c>
      <c r="B1188" s="42" t="s">
        <v>103</v>
      </c>
      <c r="C1188" s="46"/>
      <c r="D1188" s="35" t="s">
        <v>5027</v>
      </c>
      <c r="E1188" s="34">
        <v>44978</v>
      </c>
      <c r="F1188" s="347" t="s">
        <v>3046</v>
      </c>
      <c r="G1188" s="347" t="s">
        <v>5100</v>
      </c>
      <c r="H1188" s="344">
        <v>25.906199999999998</v>
      </c>
      <c r="I1188" s="344">
        <v>-81.69068333333334</v>
      </c>
      <c r="J1188" s="56" t="s">
        <v>7385</v>
      </c>
      <c r="K1188" s="56" t="s">
        <v>7386</v>
      </c>
      <c r="L1188" s="49" t="s">
        <v>5101</v>
      </c>
      <c r="M1188" s="117" t="s">
        <v>2833</v>
      </c>
      <c r="N1188" s="35" t="s">
        <v>1920</v>
      </c>
      <c r="O1188" s="207" t="s">
        <v>5299</v>
      </c>
      <c r="P1188" s="216" t="s">
        <v>1969</v>
      </c>
      <c r="Q1188" s="443">
        <v>0</v>
      </c>
      <c r="R1188" s="47"/>
      <c r="S1188" s="36">
        <v>0</v>
      </c>
      <c r="T1188" s="35" t="s">
        <v>3310</v>
      </c>
      <c r="U1188" s="34"/>
      <c r="V1188" s="82" t="s">
        <v>1969</v>
      </c>
      <c r="W1188" s="55" t="s">
        <v>2688</v>
      </c>
      <c r="X1188" s="55" t="s">
        <v>1898</v>
      </c>
      <c r="Y1188" s="157" t="s">
        <v>1920</v>
      </c>
      <c r="Z1188" s="57">
        <v>325.10065496107569</v>
      </c>
      <c r="AA1188" s="55" t="s">
        <v>8973</v>
      </c>
      <c r="AB1188" s="55">
        <v>113</v>
      </c>
      <c r="AC1188" s="55" t="s">
        <v>2842</v>
      </c>
      <c r="AD1188" s="89" t="s">
        <v>2615</v>
      </c>
      <c r="AE1188" s="243">
        <v>16775</v>
      </c>
      <c r="AF1188" s="157" t="s">
        <v>3901</v>
      </c>
      <c r="AG1188" s="89" t="s">
        <v>7388</v>
      </c>
      <c r="AH1188" s="58" t="s">
        <v>7384</v>
      </c>
      <c r="AI1188" s="58" t="s">
        <v>7389</v>
      </c>
      <c r="AJ1188" s="59" t="s">
        <v>332</v>
      </c>
      <c r="AK1188" s="56">
        <v>25.907044166666665</v>
      </c>
      <c r="AL1188" s="56">
        <v>-81.690364722222228</v>
      </c>
      <c r="AM1188" s="60">
        <v>-307.85070000011387</v>
      </c>
      <c r="AN1188" s="60">
        <v>-104.49106356794478</v>
      </c>
      <c r="AO1188" s="60">
        <v>325.10065496107569</v>
      </c>
    </row>
    <row r="1189" spans="1:41" s="290" customFormat="1" x14ac:dyDescent="0.2">
      <c r="A1189" s="45" t="s">
        <v>2154</v>
      </c>
      <c r="B1189" s="42" t="s">
        <v>103</v>
      </c>
      <c r="C1189" s="46"/>
      <c r="D1189" s="35" t="s">
        <v>424</v>
      </c>
      <c r="E1189" s="34">
        <v>45383</v>
      </c>
      <c r="F1189" s="347" t="s">
        <v>3046</v>
      </c>
      <c r="G1189" s="347" t="s">
        <v>5100</v>
      </c>
      <c r="H1189" s="344">
        <v>25.906199999999998</v>
      </c>
      <c r="I1189" s="344">
        <v>-81.69068333333334</v>
      </c>
      <c r="J1189" s="56" t="s">
        <v>7385</v>
      </c>
      <c r="K1189" s="56" t="s">
        <v>7386</v>
      </c>
      <c r="L1189" s="49" t="s">
        <v>4314</v>
      </c>
      <c r="M1189" s="117" t="s">
        <v>2833</v>
      </c>
      <c r="N1189" s="35" t="s">
        <v>364</v>
      </c>
      <c r="O1189" s="207" t="s">
        <v>5883</v>
      </c>
      <c r="P1189" s="216" t="s">
        <v>1969</v>
      </c>
      <c r="Q1189" s="443">
        <v>0</v>
      </c>
      <c r="R1189" s="47"/>
      <c r="S1189" s="36">
        <v>0</v>
      </c>
      <c r="T1189" s="35" t="s">
        <v>2011</v>
      </c>
      <c r="U1189" s="34"/>
      <c r="V1189" s="82">
        <v>0</v>
      </c>
      <c r="W1189" s="55" t="s">
        <v>2688</v>
      </c>
      <c r="X1189" s="55" t="s">
        <v>1898</v>
      </c>
      <c r="Y1189" s="157">
        <v>0</v>
      </c>
      <c r="Z1189" s="57">
        <v>325.10065496107569</v>
      </c>
      <c r="AA1189" s="55" t="s">
        <v>7387</v>
      </c>
      <c r="AB1189" s="55">
        <v>113</v>
      </c>
      <c r="AC1189" s="55" t="s">
        <v>2842</v>
      </c>
      <c r="AD1189" s="89" t="s">
        <v>2615</v>
      </c>
      <c r="AE1189" s="243">
        <v>16775</v>
      </c>
      <c r="AF1189" s="157" t="s">
        <v>3901</v>
      </c>
      <c r="AG1189" s="89" t="s">
        <v>7388</v>
      </c>
      <c r="AH1189" s="58" t="s">
        <v>7384</v>
      </c>
      <c r="AI1189" s="58" t="s">
        <v>7389</v>
      </c>
      <c r="AJ1189" s="59" t="s">
        <v>332</v>
      </c>
      <c r="AK1189" s="56">
        <v>25.907044166666665</v>
      </c>
      <c r="AL1189" s="56">
        <v>-81.690364722222228</v>
      </c>
      <c r="AM1189" s="60">
        <v>-307.85070000011387</v>
      </c>
      <c r="AN1189" s="60">
        <v>-104.49106356794478</v>
      </c>
      <c r="AO1189" s="60">
        <v>325.10065496107569</v>
      </c>
    </row>
    <row r="1190" spans="1:41" s="290" customFormat="1" x14ac:dyDescent="0.2">
      <c r="A1190" s="45" t="s">
        <v>2154</v>
      </c>
      <c r="B1190" s="42" t="s">
        <v>103</v>
      </c>
      <c r="C1190" s="46"/>
      <c r="D1190" s="35" t="s">
        <v>424</v>
      </c>
      <c r="E1190" s="34">
        <v>45695</v>
      </c>
      <c r="F1190" s="347" t="s">
        <v>3046</v>
      </c>
      <c r="G1190" s="347" t="s">
        <v>5100</v>
      </c>
      <c r="H1190" s="344">
        <v>25.906199999999998</v>
      </c>
      <c r="I1190" s="344">
        <v>-81.69068333333334</v>
      </c>
      <c r="J1190" s="56" t="s">
        <v>7385</v>
      </c>
      <c r="K1190" s="56" t="s">
        <v>7386</v>
      </c>
      <c r="L1190" s="49" t="s">
        <v>3053</v>
      </c>
      <c r="M1190" s="117" t="s">
        <v>2833</v>
      </c>
      <c r="N1190" s="35" t="s">
        <v>364</v>
      </c>
      <c r="O1190" s="207" t="s">
        <v>6030</v>
      </c>
      <c r="P1190" s="216" t="s">
        <v>1969</v>
      </c>
      <c r="Q1190" s="443">
        <v>0</v>
      </c>
      <c r="R1190" s="47"/>
      <c r="S1190" s="36">
        <v>0</v>
      </c>
      <c r="T1190" s="35"/>
      <c r="U1190" s="34"/>
      <c r="V1190" s="82">
        <v>0</v>
      </c>
      <c r="W1190" s="55" t="s">
        <v>2688</v>
      </c>
      <c r="X1190" s="55" t="s">
        <v>1898</v>
      </c>
      <c r="Y1190" s="157">
        <v>0</v>
      </c>
      <c r="Z1190" s="57">
        <v>325.10065496107569</v>
      </c>
      <c r="AA1190" s="55" t="s">
        <v>7387</v>
      </c>
      <c r="AB1190" s="55">
        <v>113</v>
      </c>
      <c r="AC1190" s="55" t="s">
        <v>2842</v>
      </c>
      <c r="AD1190" s="89" t="s">
        <v>2615</v>
      </c>
      <c r="AE1190" s="243">
        <v>16775</v>
      </c>
      <c r="AF1190" s="157" t="s">
        <v>3901</v>
      </c>
      <c r="AG1190" s="89" t="s">
        <v>7388</v>
      </c>
      <c r="AH1190" s="58" t="s">
        <v>7384</v>
      </c>
      <c r="AI1190" s="58" t="s">
        <v>7389</v>
      </c>
      <c r="AJ1190" s="59" t="s">
        <v>332</v>
      </c>
      <c r="AK1190" s="56">
        <v>25.907044166666665</v>
      </c>
      <c r="AL1190" s="56">
        <v>-81.690364722222228</v>
      </c>
      <c r="AM1190" s="60">
        <v>-307.85070000011387</v>
      </c>
      <c r="AN1190" s="60">
        <v>-104.49106356794478</v>
      </c>
      <c r="AO1190" s="60">
        <v>325.10065496107569</v>
      </c>
    </row>
    <row r="1191" spans="1:41" s="290" customFormat="1" ht="25.5" x14ac:dyDescent="0.2">
      <c r="A1191" s="45" t="s">
        <v>2154</v>
      </c>
      <c r="B1191" s="42" t="s">
        <v>103</v>
      </c>
      <c r="C1191" s="46" t="s">
        <v>473</v>
      </c>
      <c r="D1191" s="35" t="s">
        <v>8443</v>
      </c>
      <c r="E1191" s="34">
        <v>46113</v>
      </c>
      <c r="F1191" s="347" t="s">
        <v>3046</v>
      </c>
      <c r="G1191" s="347" t="s">
        <v>5100</v>
      </c>
      <c r="H1191" s="344">
        <v>25.906199999999998</v>
      </c>
      <c r="I1191" s="344">
        <v>-81.69068333333334</v>
      </c>
      <c r="J1191" s="56" t="s">
        <v>7385</v>
      </c>
      <c r="K1191" s="56" t="s">
        <v>7386</v>
      </c>
      <c r="L1191" s="49" t="s">
        <v>8478</v>
      </c>
      <c r="M1191" s="117" t="s">
        <v>2833</v>
      </c>
      <c r="N1191" s="35" t="s">
        <v>364</v>
      </c>
      <c r="O1191" s="207" t="s">
        <v>8477</v>
      </c>
      <c r="P1191" s="216" t="s">
        <v>1969</v>
      </c>
      <c r="Q1191" s="443">
        <v>0</v>
      </c>
      <c r="R1191" s="47"/>
      <c r="S1191" s="36">
        <v>0</v>
      </c>
      <c r="T1191" s="35"/>
      <c r="U1191" s="34"/>
      <c r="V1191" s="82">
        <v>0</v>
      </c>
      <c r="W1191" s="55" t="s">
        <v>2688</v>
      </c>
      <c r="X1191" s="55" t="s">
        <v>1898</v>
      </c>
      <c r="Y1191" s="157">
        <v>0</v>
      </c>
      <c r="Z1191" s="57">
        <v>325.10065496107569</v>
      </c>
      <c r="AA1191" s="55" t="s">
        <v>7387</v>
      </c>
      <c r="AB1191" s="55">
        <v>113</v>
      </c>
      <c r="AC1191" s="55" t="s">
        <v>2842</v>
      </c>
      <c r="AD1191" s="89" t="s">
        <v>2615</v>
      </c>
      <c r="AE1191" s="243">
        <v>16775</v>
      </c>
      <c r="AF1191" s="157" t="s">
        <v>3901</v>
      </c>
      <c r="AG1191" s="89" t="s">
        <v>7388</v>
      </c>
      <c r="AH1191" s="58" t="s">
        <v>7384</v>
      </c>
      <c r="AI1191" s="58" t="s">
        <v>7389</v>
      </c>
      <c r="AJ1191" s="59" t="s">
        <v>332</v>
      </c>
      <c r="AK1191" s="56">
        <v>25.907044166666665</v>
      </c>
      <c r="AL1191" s="56">
        <v>-81.690364722222228</v>
      </c>
      <c r="AM1191" s="60">
        <v>-307.85070000011387</v>
      </c>
      <c r="AN1191" s="60">
        <v>-104.49106356794478</v>
      </c>
      <c r="AO1191" s="60">
        <v>325.10065496107569</v>
      </c>
    </row>
    <row r="1192" spans="1:41" s="290" customFormat="1" x14ac:dyDescent="0.2">
      <c r="A1192" s="45" t="s">
        <v>2155</v>
      </c>
      <c r="B1192" s="42" t="s">
        <v>102</v>
      </c>
      <c r="C1192" s="46"/>
      <c r="D1192" s="35" t="s">
        <v>1119</v>
      </c>
      <c r="E1192" s="34">
        <v>38869</v>
      </c>
      <c r="F1192" s="347" t="s">
        <v>258</v>
      </c>
      <c r="G1192" s="347" t="s">
        <v>259</v>
      </c>
      <c r="H1192" s="344">
        <v>25.906466666666667</v>
      </c>
      <c r="I1192" s="344">
        <v>-81.691050000000004</v>
      </c>
      <c r="J1192" s="56" t="s">
        <v>8974</v>
      </c>
      <c r="K1192" s="56" t="s">
        <v>8975</v>
      </c>
      <c r="L1192" s="49" t="s">
        <v>1759</v>
      </c>
      <c r="M1192" s="120"/>
      <c r="N1192" s="35" t="s">
        <v>364</v>
      </c>
      <c r="O1192" s="203" t="s">
        <v>1969</v>
      </c>
      <c r="P1192" s="216" t="s">
        <v>1969</v>
      </c>
      <c r="Q1192" s="443">
        <v>0</v>
      </c>
      <c r="R1192" s="47"/>
      <c r="S1192" s="36">
        <v>0</v>
      </c>
      <c r="T1192" s="35"/>
      <c r="U1192" s="34"/>
      <c r="V1192" s="82">
        <v>0</v>
      </c>
      <c r="W1192" s="55" t="s">
        <v>2688</v>
      </c>
      <c r="X1192" s="55" t="s">
        <v>1898</v>
      </c>
      <c r="Y1192" s="157">
        <v>0</v>
      </c>
      <c r="Z1192" s="57" t="s">
        <v>1746</v>
      </c>
      <c r="AA1192" s="55" t="s">
        <v>6987</v>
      </c>
      <c r="AB1192" s="55">
        <v>114</v>
      </c>
      <c r="AC1192" s="55" t="s">
        <v>2842</v>
      </c>
      <c r="AD1192" s="89" t="s">
        <v>2615</v>
      </c>
      <c r="AE1192" s="243">
        <v>16780</v>
      </c>
      <c r="AF1192" s="157" t="s">
        <v>3901</v>
      </c>
      <c r="AG1192" s="89" t="s">
        <v>7393</v>
      </c>
      <c r="AH1192" s="58" t="s">
        <v>436</v>
      </c>
      <c r="AI1192" s="58" t="s">
        <v>7379</v>
      </c>
      <c r="AJ1192" s="59" t="s">
        <v>333</v>
      </c>
      <c r="AK1192" s="56">
        <v>25.906488611111111</v>
      </c>
      <c r="AL1192" s="56">
        <v>-81.691475833333328</v>
      </c>
      <c r="AM1192" s="60">
        <v>-8.0027000000929149</v>
      </c>
      <c r="AN1192" s="60">
        <v>139.65544938598185</v>
      </c>
      <c r="AO1192" s="60">
        <v>139.88455150763443</v>
      </c>
    </row>
    <row r="1193" spans="1:41" s="290" customFormat="1" x14ac:dyDescent="0.2">
      <c r="A1193" s="45" t="s">
        <v>2155</v>
      </c>
      <c r="B1193" s="42" t="s">
        <v>102</v>
      </c>
      <c r="C1193" s="46"/>
      <c r="D1193" s="35" t="s">
        <v>429</v>
      </c>
      <c r="E1193" s="34">
        <v>42838</v>
      </c>
      <c r="F1193" s="347" t="s">
        <v>1079</v>
      </c>
      <c r="G1193" s="347" t="s">
        <v>1080</v>
      </c>
      <c r="H1193" s="344">
        <v>25.905916666666666</v>
      </c>
      <c r="I1193" s="344">
        <v>-81.69071666666666</v>
      </c>
      <c r="J1193" s="56" t="s">
        <v>8976</v>
      </c>
      <c r="K1193" s="56" t="s">
        <v>8977</v>
      </c>
      <c r="L1193" s="49"/>
      <c r="M1193" s="117"/>
      <c r="N1193" s="35" t="s">
        <v>364</v>
      </c>
      <c r="O1193" s="203" t="s">
        <v>1969</v>
      </c>
      <c r="P1193" s="216" t="s">
        <v>1969</v>
      </c>
      <c r="Q1193" s="443">
        <v>0</v>
      </c>
      <c r="R1193" s="47"/>
      <c r="S1193" s="36">
        <v>0</v>
      </c>
      <c r="T1193" s="35"/>
      <c r="U1193" s="34"/>
      <c r="V1193" s="82">
        <v>0</v>
      </c>
      <c r="W1193" s="55" t="s">
        <v>2688</v>
      </c>
      <c r="X1193" s="55" t="s">
        <v>1898</v>
      </c>
      <c r="Y1193" s="157">
        <v>0</v>
      </c>
      <c r="Z1193" s="57">
        <v>324.79637101796192</v>
      </c>
      <c r="AA1193" s="55" t="s">
        <v>7387</v>
      </c>
      <c r="AB1193" s="55">
        <v>114</v>
      </c>
      <c r="AC1193" s="55" t="s">
        <v>2842</v>
      </c>
      <c r="AD1193" s="89" t="s">
        <v>2615</v>
      </c>
      <c r="AE1193" s="243">
        <v>16780</v>
      </c>
      <c r="AF1193" s="157" t="s">
        <v>3901</v>
      </c>
      <c r="AG1193" s="89" t="s">
        <v>7393</v>
      </c>
      <c r="AH1193" s="58" t="s">
        <v>436</v>
      </c>
      <c r="AI1193" s="58" t="s">
        <v>7379</v>
      </c>
      <c r="AJ1193" s="59" t="s">
        <v>333</v>
      </c>
      <c r="AK1193" s="56">
        <v>25.906488611111111</v>
      </c>
      <c r="AL1193" s="56">
        <v>-81.691475833333328</v>
      </c>
      <c r="AM1193" s="60">
        <v>-208.57670000027326</v>
      </c>
      <c r="AN1193" s="60">
        <v>248.97478354932571</v>
      </c>
      <c r="AO1193" s="60">
        <v>324.79637101796192</v>
      </c>
    </row>
    <row r="1194" spans="1:41" s="290" customFormat="1" ht="25.5" x14ac:dyDescent="0.2">
      <c r="A1194" s="45" t="s">
        <v>2155</v>
      </c>
      <c r="B1194" s="42" t="s">
        <v>102</v>
      </c>
      <c r="C1194" s="46"/>
      <c r="D1194" s="35" t="s">
        <v>3024</v>
      </c>
      <c r="E1194" s="34">
        <v>43899</v>
      </c>
      <c r="F1194" s="347" t="s">
        <v>1079</v>
      </c>
      <c r="G1194" s="347" t="s">
        <v>1080</v>
      </c>
      <c r="H1194" s="344">
        <v>25.905916666666666</v>
      </c>
      <c r="I1194" s="344">
        <v>-81.69071666666666</v>
      </c>
      <c r="J1194" s="56" t="s">
        <v>8976</v>
      </c>
      <c r="K1194" s="56" t="s">
        <v>8977</v>
      </c>
      <c r="L1194" s="49" t="s">
        <v>3048</v>
      </c>
      <c r="M1194" s="117" t="s">
        <v>2833</v>
      </c>
      <c r="N1194" s="35" t="s">
        <v>427</v>
      </c>
      <c r="O1194" s="207" t="s">
        <v>3264</v>
      </c>
      <c r="P1194" s="216" t="s">
        <v>1969</v>
      </c>
      <c r="Q1194" s="443">
        <v>0</v>
      </c>
      <c r="R1194" s="47"/>
      <c r="S1194" s="36">
        <v>0</v>
      </c>
      <c r="T1194" s="35"/>
      <c r="U1194" s="34"/>
      <c r="V1194" s="82" t="s">
        <v>1969</v>
      </c>
      <c r="W1194" s="55" t="s">
        <v>2688</v>
      </c>
      <c r="X1194" s="55" t="s">
        <v>1898</v>
      </c>
      <c r="Y1194" s="157" t="s">
        <v>427</v>
      </c>
      <c r="Z1194" s="57">
        <v>324.79637101796192</v>
      </c>
      <c r="AA1194" s="55" t="s">
        <v>8978</v>
      </c>
      <c r="AB1194" s="55">
        <v>114</v>
      </c>
      <c r="AC1194" s="55" t="s">
        <v>2842</v>
      </c>
      <c r="AD1194" s="89" t="s">
        <v>2615</v>
      </c>
      <c r="AE1194" s="243">
        <v>16780</v>
      </c>
      <c r="AF1194" s="157" t="s">
        <v>3901</v>
      </c>
      <c r="AG1194" s="89" t="s">
        <v>7393</v>
      </c>
      <c r="AH1194" s="58" t="s">
        <v>436</v>
      </c>
      <c r="AI1194" s="58" t="s">
        <v>7379</v>
      </c>
      <c r="AJ1194" s="59" t="s">
        <v>333</v>
      </c>
      <c r="AK1194" s="56">
        <v>25.906488611111111</v>
      </c>
      <c r="AL1194" s="56">
        <v>-81.691475833333328</v>
      </c>
      <c r="AM1194" s="60">
        <v>-208.57670000027326</v>
      </c>
      <c r="AN1194" s="60">
        <v>248.97478354932571</v>
      </c>
      <c r="AO1194" s="60">
        <v>324.79637101796192</v>
      </c>
    </row>
    <row r="1195" spans="1:41" s="290" customFormat="1" ht="45" customHeight="1" x14ac:dyDescent="0.2">
      <c r="A1195" s="45" t="s">
        <v>2155</v>
      </c>
      <c r="B1195" s="42" t="s">
        <v>102</v>
      </c>
      <c r="C1195" s="46"/>
      <c r="D1195" s="35" t="s">
        <v>3024</v>
      </c>
      <c r="E1195" s="34">
        <v>44266</v>
      </c>
      <c r="F1195" s="347" t="s">
        <v>3624</v>
      </c>
      <c r="G1195" s="347" t="s">
        <v>3625</v>
      </c>
      <c r="H1195" s="344">
        <v>25.905950000000001</v>
      </c>
      <c r="I1195" s="344">
        <v>-81.690766666666661</v>
      </c>
      <c r="J1195" s="56" t="s">
        <v>7390</v>
      </c>
      <c r="K1195" s="56" t="s">
        <v>8979</v>
      </c>
      <c r="L1195" s="49" t="s">
        <v>3626</v>
      </c>
      <c r="M1195" s="117" t="s">
        <v>2833</v>
      </c>
      <c r="N1195" s="35" t="s">
        <v>387</v>
      </c>
      <c r="O1195" s="207" t="s">
        <v>3665</v>
      </c>
      <c r="P1195" s="216" t="s">
        <v>1969</v>
      </c>
      <c r="Q1195" s="443">
        <v>0</v>
      </c>
      <c r="R1195" s="47"/>
      <c r="S1195" s="36">
        <v>0</v>
      </c>
      <c r="T1195" s="35"/>
      <c r="U1195" s="34"/>
      <c r="V1195" s="82">
        <v>0</v>
      </c>
      <c r="W1195" s="55" t="s">
        <v>2688</v>
      </c>
      <c r="X1195" s="55" t="s">
        <v>1898</v>
      </c>
      <c r="Y1195" s="157" t="s">
        <v>387</v>
      </c>
      <c r="Z1195" s="57">
        <v>304.42256501784334</v>
      </c>
      <c r="AA1195" s="55" t="s">
        <v>8980</v>
      </c>
      <c r="AB1195" s="55">
        <v>114</v>
      </c>
      <c r="AC1195" s="55" t="s">
        <v>2842</v>
      </c>
      <c r="AD1195" s="89" t="s">
        <v>2615</v>
      </c>
      <c r="AE1195" s="243">
        <v>16780</v>
      </c>
      <c r="AF1195" s="157" t="s">
        <v>3901</v>
      </c>
      <c r="AG1195" s="89" t="s">
        <v>7393</v>
      </c>
      <c r="AH1195" s="58" t="s">
        <v>436</v>
      </c>
      <c r="AI1195" s="58" t="s">
        <v>7379</v>
      </c>
      <c r="AJ1195" s="59" t="s">
        <v>333</v>
      </c>
      <c r="AK1195" s="56">
        <v>25.906488611111111</v>
      </c>
      <c r="AL1195" s="56">
        <v>-81.691475833333328</v>
      </c>
      <c r="AM1195" s="60">
        <v>-196.42069999986973</v>
      </c>
      <c r="AN1195" s="60">
        <v>232.57688342482413</v>
      </c>
      <c r="AO1195" s="60">
        <v>304.42256501784334</v>
      </c>
    </row>
    <row r="1196" spans="1:41" s="290" customFormat="1" ht="45" customHeight="1" x14ac:dyDescent="0.2">
      <c r="A1196" s="45" t="s">
        <v>2155</v>
      </c>
      <c r="B1196" s="42" t="s">
        <v>102</v>
      </c>
      <c r="C1196" s="46"/>
      <c r="D1196" s="35" t="s">
        <v>2857</v>
      </c>
      <c r="E1196" s="34">
        <v>44609</v>
      </c>
      <c r="F1196" s="347" t="s">
        <v>3624</v>
      </c>
      <c r="G1196" s="347" t="s">
        <v>3625</v>
      </c>
      <c r="H1196" s="344">
        <v>25.905950000000001</v>
      </c>
      <c r="I1196" s="344">
        <v>-81.690766666666661</v>
      </c>
      <c r="J1196" s="56" t="s">
        <v>7390</v>
      </c>
      <c r="K1196" s="56" t="s">
        <v>8979</v>
      </c>
      <c r="L1196" s="49" t="s">
        <v>3626</v>
      </c>
      <c r="M1196" s="117" t="s">
        <v>2833</v>
      </c>
      <c r="N1196" s="35" t="s">
        <v>387</v>
      </c>
      <c r="O1196" s="207" t="s">
        <v>4202</v>
      </c>
      <c r="P1196" s="216" t="s">
        <v>4203</v>
      </c>
      <c r="Q1196" s="443">
        <v>0</v>
      </c>
      <c r="R1196" s="47"/>
      <c r="S1196" s="36">
        <v>0</v>
      </c>
      <c r="T1196" s="35"/>
      <c r="U1196" s="34"/>
      <c r="V1196" s="82">
        <v>0</v>
      </c>
      <c r="W1196" s="55" t="s">
        <v>2688</v>
      </c>
      <c r="X1196" s="55" t="s">
        <v>1898</v>
      </c>
      <c r="Y1196" s="157" t="s">
        <v>387</v>
      </c>
      <c r="Z1196" s="57">
        <v>304.42256501784334</v>
      </c>
      <c r="AA1196" s="55" t="s">
        <v>8980</v>
      </c>
      <c r="AB1196" s="55">
        <v>114</v>
      </c>
      <c r="AC1196" s="55" t="s">
        <v>2842</v>
      </c>
      <c r="AD1196" s="89" t="s">
        <v>2615</v>
      </c>
      <c r="AE1196" s="243">
        <v>16780</v>
      </c>
      <c r="AF1196" s="157" t="s">
        <v>3901</v>
      </c>
      <c r="AG1196" s="89" t="s">
        <v>7393</v>
      </c>
      <c r="AH1196" s="58" t="s">
        <v>436</v>
      </c>
      <c r="AI1196" s="58" t="s">
        <v>7379</v>
      </c>
      <c r="AJ1196" s="59" t="s">
        <v>333</v>
      </c>
      <c r="AK1196" s="56">
        <v>25.906488611111111</v>
      </c>
      <c r="AL1196" s="56">
        <v>-81.691475833333328</v>
      </c>
      <c r="AM1196" s="60">
        <v>-196.42069999986973</v>
      </c>
      <c r="AN1196" s="60">
        <v>232.57688342482413</v>
      </c>
      <c r="AO1196" s="60">
        <v>304.42256501784334</v>
      </c>
    </row>
    <row r="1197" spans="1:41" s="290" customFormat="1" ht="45" customHeight="1" x14ac:dyDescent="0.2">
      <c r="A1197" s="45" t="s">
        <v>2155</v>
      </c>
      <c r="B1197" s="42" t="s">
        <v>102</v>
      </c>
      <c r="C1197" s="46"/>
      <c r="D1197" s="35" t="s">
        <v>5027</v>
      </c>
      <c r="E1197" s="34">
        <v>44978</v>
      </c>
      <c r="F1197" s="347" t="s">
        <v>3624</v>
      </c>
      <c r="G1197" s="347" t="s">
        <v>5102</v>
      </c>
      <c r="H1197" s="344">
        <v>25.905950000000001</v>
      </c>
      <c r="I1197" s="344">
        <v>-81.690733333333327</v>
      </c>
      <c r="J1197" s="56" t="s">
        <v>7390</v>
      </c>
      <c r="K1197" s="56" t="s">
        <v>7391</v>
      </c>
      <c r="L1197" s="49" t="s">
        <v>5103</v>
      </c>
      <c r="M1197" s="117" t="s">
        <v>2833</v>
      </c>
      <c r="N1197" s="35" t="s">
        <v>364</v>
      </c>
      <c r="O1197" s="207" t="s">
        <v>5104</v>
      </c>
      <c r="P1197" s="216" t="s">
        <v>5105</v>
      </c>
      <c r="Q1197" s="443">
        <v>0</v>
      </c>
      <c r="R1197" s="47"/>
      <c r="S1197" s="36">
        <v>0</v>
      </c>
      <c r="T1197" s="35"/>
      <c r="U1197" s="34"/>
      <c r="V1197" s="82">
        <v>0</v>
      </c>
      <c r="W1197" s="55" t="s">
        <v>2688</v>
      </c>
      <c r="X1197" s="55" t="s">
        <v>1898</v>
      </c>
      <c r="Y1197" s="157">
        <v>0</v>
      </c>
      <c r="Z1197" s="57">
        <v>312.85401590489403</v>
      </c>
      <c r="AA1197" s="55" t="s">
        <v>7392</v>
      </c>
      <c r="AB1197" s="55">
        <v>114</v>
      </c>
      <c r="AC1197" s="55" t="s">
        <v>2842</v>
      </c>
      <c r="AD1197" s="89" t="s">
        <v>2615</v>
      </c>
      <c r="AE1197" s="243">
        <v>16780</v>
      </c>
      <c r="AF1197" s="157" t="s">
        <v>3901</v>
      </c>
      <c r="AG1197" s="89" t="s">
        <v>7393</v>
      </c>
      <c r="AH1197" s="58" t="s">
        <v>436</v>
      </c>
      <c r="AI1197" s="58" t="s">
        <v>7379</v>
      </c>
      <c r="AJ1197" s="59" t="s">
        <v>333</v>
      </c>
      <c r="AK1197" s="56">
        <v>25.906488611111111</v>
      </c>
      <c r="AL1197" s="56">
        <v>-81.691475833333328</v>
      </c>
      <c r="AM1197" s="60">
        <v>-196.42069999986973</v>
      </c>
      <c r="AN1197" s="60">
        <v>243.50881684115851</v>
      </c>
      <c r="AO1197" s="60">
        <v>312.85401590489403</v>
      </c>
    </row>
    <row r="1198" spans="1:41" s="290" customFormat="1" x14ac:dyDescent="0.2">
      <c r="A1198" s="45" t="s">
        <v>2155</v>
      </c>
      <c r="B1198" s="42" t="s">
        <v>102</v>
      </c>
      <c r="C1198" s="46"/>
      <c r="D1198" s="35" t="s">
        <v>424</v>
      </c>
      <c r="E1198" s="34">
        <v>45383</v>
      </c>
      <c r="F1198" s="347" t="s">
        <v>3624</v>
      </c>
      <c r="G1198" s="347" t="s">
        <v>5102</v>
      </c>
      <c r="H1198" s="344">
        <v>25.905950000000001</v>
      </c>
      <c r="I1198" s="344">
        <v>-81.690733333333327</v>
      </c>
      <c r="J1198" s="56" t="s">
        <v>7390</v>
      </c>
      <c r="K1198" s="56" t="s">
        <v>7391</v>
      </c>
      <c r="L1198" s="49" t="s">
        <v>4314</v>
      </c>
      <c r="M1198" s="117" t="s">
        <v>2833</v>
      </c>
      <c r="N1198" s="35" t="s">
        <v>364</v>
      </c>
      <c r="O1198" s="207" t="s">
        <v>5884</v>
      </c>
      <c r="P1198" s="216" t="s">
        <v>1969</v>
      </c>
      <c r="Q1198" s="443">
        <v>0</v>
      </c>
      <c r="R1198" s="47"/>
      <c r="S1198" s="36">
        <v>0</v>
      </c>
      <c r="T1198" s="35" t="s">
        <v>2011</v>
      </c>
      <c r="U1198" s="34"/>
      <c r="V1198" s="82">
        <v>0</v>
      </c>
      <c r="W1198" s="55" t="s">
        <v>2688</v>
      </c>
      <c r="X1198" s="55" t="s">
        <v>1898</v>
      </c>
      <c r="Y1198" s="157">
        <v>0</v>
      </c>
      <c r="Z1198" s="57">
        <v>312.85401590489403</v>
      </c>
      <c r="AA1198" s="55" t="s">
        <v>7392</v>
      </c>
      <c r="AB1198" s="55">
        <v>114</v>
      </c>
      <c r="AC1198" s="55" t="s">
        <v>2842</v>
      </c>
      <c r="AD1198" s="89" t="s">
        <v>2615</v>
      </c>
      <c r="AE1198" s="243">
        <v>16780</v>
      </c>
      <c r="AF1198" s="157" t="s">
        <v>3901</v>
      </c>
      <c r="AG1198" s="89" t="s">
        <v>7393</v>
      </c>
      <c r="AH1198" s="58" t="s">
        <v>436</v>
      </c>
      <c r="AI1198" s="58" t="s">
        <v>7379</v>
      </c>
      <c r="AJ1198" s="59" t="s">
        <v>333</v>
      </c>
      <c r="AK1198" s="56">
        <v>25.906488611111111</v>
      </c>
      <c r="AL1198" s="56">
        <v>-81.691475833333328</v>
      </c>
      <c r="AM1198" s="60">
        <v>-196.42069999986973</v>
      </c>
      <c r="AN1198" s="60">
        <v>243.50881684115851</v>
      </c>
      <c r="AO1198" s="60">
        <v>312.85401590489403</v>
      </c>
    </row>
    <row r="1199" spans="1:41" s="290" customFormat="1" x14ac:dyDescent="0.2">
      <c r="A1199" s="45" t="s">
        <v>2155</v>
      </c>
      <c r="B1199" s="42" t="s">
        <v>102</v>
      </c>
      <c r="C1199" s="46"/>
      <c r="D1199" s="35" t="s">
        <v>424</v>
      </c>
      <c r="E1199" s="34">
        <v>45695</v>
      </c>
      <c r="F1199" s="347" t="s">
        <v>3624</v>
      </c>
      <c r="G1199" s="347" t="s">
        <v>5102</v>
      </c>
      <c r="H1199" s="344">
        <v>25.905950000000001</v>
      </c>
      <c r="I1199" s="344">
        <v>-81.690733333333327</v>
      </c>
      <c r="J1199" s="56" t="s">
        <v>7390</v>
      </c>
      <c r="K1199" s="56" t="s">
        <v>7391</v>
      </c>
      <c r="L1199" s="49" t="s">
        <v>4314</v>
      </c>
      <c r="M1199" s="117" t="s">
        <v>2833</v>
      </c>
      <c r="N1199" s="35" t="s">
        <v>364</v>
      </c>
      <c r="O1199" s="207" t="s">
        <v>6031</v>
      </c>
      <c r="P1199" s="216" t="s">
        <v>1969</v>
      </c>
      <c r="Q1199" s="443">
        <v>0</v>
      </c>
      <c r="R1199" s="47"/>
      <c r="S1199" s="36">
        <v>0</v>
      </c>
      <c r="T1199" s="35"/>
      <c r="U1199" s="34"/>
      <c r="V1199" s="82">
        <v>0</v>
      </c>
      <c r="W1199" s="55" t="s">
        <v>2688</v>
      </c>
      <c r="X1199" s="55" t="s">
        <v>1898</v>
      </c>
      <c r="Y1199" s="157">
        <v>0</v>
      </c>
      <c r="Z1199" s="57">
        <v>312.85401590489403</v>
      </c>
      <c r="AA1199" s="55" t="s">
        <v>7392</v>
      </c>
      <c r="AB1199" s="55">
        <v>114</v>
      </c>
      <c r="AC1199" s="55" t="s">
        <v>2842</v>
      </c>
      <c r="AD1199" s="89" t="s">
        <v>2615</v>
      </c>
      <c r="AE1199" s="243">
        <v>16780</v>
      </c>
      <c r="AF1199" s="157" t="s">
        <v>3901</v>
      </c>
      <c r="AG1199" s="89" t="s">
        <v>7393</v>
      </c>
      <c r="AH1199" s="58" t="s">
        <v>436</v>
      </c>
      <c r="AI1199" s="58" t="s">
        <v>7379</v>
      </c>
      <c r="AJ1199" s="59" t="s">
        <v>333</v>
      </c>
      <c r="AK1199" s="56">
        <v>25.906488611111111</v>
      </c>
      <c r="AL1199" s="56">
        <v>-81.691475833333328</v>
      </c>
      <c r="AM1199" s="60">
        <v>-196.42069999986973</v>
      </c>
      <c r="AN1199" s="60">
        <v>243.50881684115851</v>
      </c>
      <c r="AO1199" s="60">
        <v>312.85401590489403</v>
      </c>
    </row>
    <row r="1200" spans="1:41" s="290" customFormat="1" x14ac:dyDescent="0.2">
      <c r="A1200" s="45" t="s">
        <v>2155</v>
      </c>
      <c r="B1200" s="42" t="s">
        <v>102</v>
      </c>
      <c r="C1200" s="46" t="s">
        <v>473</v>
      </c>
      <c r="D1200" s="35" t="s">
        <v>8443</v>
      </c>
      <c r="E1200" s="34">
        <v>46113</v>
      </c>
      <c r="F1200" s="347" t="s">
        <v>3624</v>
      </c>
      <c r="G1200" s="347" t="s">
        <v>5102</v>
      </c>
      <c r="H1200" s="344">
        <v>25.905950000000001</v>
      </c>
      <c r="I1200" s="344">
        <v>-81.690733333333327</v>
      </c>
      <c r="J1200" s="56" t="s">
        <v>7390</v>
      </c>
      <c r="K1200" s="56" t="s">
        <v>7391</v>
      </c>
      <c r="L1200" s="49" t="s">
        <v>4314</v>
      </c>
      <c r="M1200" s="117" t="s">
        <v>2833</v>
      </c>
      <c r="N1200" s="35" t="s">
        <v>364</v>
      </c>
      <c r="O1200" s="207" t="s">
        <v>8479</v>
      </c>
      <c r="P1200" s="216" t="s">
        <v>1969</v>
      </c>
      <c r="Q1200" s="443">
        <v>0</v>
      </c>
      <c r="R1200" s="47"/>
      <c r="S1200" s="36">
        <v>0</v>
      </c>
      <c r="T1200" s="35"/>
      <c r="U1200" s="34"/>
      <c r="V1200" s="82">
        <v>0</v>
      </c>
      <c r="W1200" s="55" t="s">
        <v>2688</v>
      </c>
      <c r="X1200" s="55" t="s">
        <v>1898</v>
      </c>
      <c r="Y1200" s="157">
        <v>0</v>
      </c>
      <c r="Z1200" s="57">
        <v>312.85401590489403</v>
      </c>
      <c r="AA1200" s="55" t="s">
        <v>7392</v>
      </c>
      <c r="AB1200" s="55">
        <v>114</v>
      </c>
      <c r="AC1200" s="55" t="s">
        <v>2842</v>
      </c>
      <c r="AD1200" s="89" t="s">
        <v>2615</v>
      </c>
      <c r="AE1200" s="243">
        <v>16780</v>
      </c>
      <c r="AF1200" s="157" t="s">
        <v>3901</v>
      </c>
      <c r="AG1200" s="89" t="s">
        <v>7393</v>
      </c>
      <c r="AH1200" s="58" t="s">
        <v>436</v>
      </c>
      <c r="AI1200" s="58" t="s">
        <v>7379</v>
      </c>
      <c r="AJ1200" s="59" t="s">
        <v>333</v>
      </c>
      <c r="AK1200" s="56">
        <v>25.906488611111111</v>
      </c>
      <c r="AL1200" s="56">
        <v>-81.691475833333328</v>
      </c>
      <c r="AM1200" s="60">
        <v>-196.42069999986973</v>
      </c>
      <c r="AN1200" s="60">
        <v>243.50881684115851</v>
      </c>
      <c r="AO1200" s="60">
        <v>312.85401590489403</v>
      </c>
    </row>
    <row r="1201" spans="1:41" s="290" customFormat="1" x14ac:dyDescent="0.2">
      <c r="A1201" s="45" t="s">
        <v>2156</v>
      </c>
      <c r="B1201" s="42" t="s">
        <v>107</v>
      </c>
      <c r="C1201" s="46"/>
      <c r="D1201" s="35" t="s">
        <v>1119</v>
      </c>
      <c r="E1201" s="34">
        <v>38869</v>
      </c>
      <c r="F1201" s="347" t="s">
        <v>254</v>
      </c>
      <c r="G1201" s="347" t="s">
        <v>255</v>
      </c>
      <c r="H1201" s="344">
        <v>25.906649999999999</v>
      </c>
      <c r="I1201" s="344">
        <v>-81.690033333333332</v>
      </c>
      <c r="J1201" s="56" t="s">
        <v>8947</v>
      </c>
      <c r="K1201" s="56" t="s">
        <v>8981</v>
      </c>
      <c r="L1201" s="49" t="s">
        <v>1758</v>
      </c>
      <c r="M1201" s="120"/>
      <c r="N1201" s="35" t="s">
        <v>364</v>
      </c>
      <c r="O1201" s="203" t="s">
        <v>1969</v>
      </c>
      <c r="P1201" s="216" t="s">
        <v>1969</v>
      </c>
      <c r="Q1201" s="443">
        <v>0</v>
      </c>
      <c r="R1201" s="47"/>
      <c r="S1201" s="36">
        <v>0</v>
      </c>
      <c r="T1201" s="35"/>
      <c r="U1201" s="34"/>
      <c r="V1201" s="82">
        <v>0</v>
      </c>
      <c r="W1201" s="55" t="s">
        <v>2688</v>
      </c>
      <c r="X1201" s="55" t="s">
        <v>1898</v>
      </c>
      <c r="Y1201" s="157">
        <v>0</v>
      </c>
      <c r="Z1201" s="57">
        <v>229.67014861644466</v>
      </c>
      <c r="AA1201" s="55" t="s">
        <v>8982</v>
      </c>
      <c r="AB1201" s="55">
        <v>115</v>
      </c>
      <c r="AC1201" s="55" t="s">
        <v>2842</v>
      </c>
      <c r="AD1201" s="89" t="s">
        <v>2615</v>
      </c>
      <c r="AE1201" s="243">
        <v>16785</v>
      </c>
      <c r="AF1201" s="157" t="s">
        <v>3901</v>
      </c>
      <c r="AG1201" s="89" t="s">
        <v>7397</v>
      </c>
      <c r="AH1201" s="58" t="s">
        <v>1075</v>
      </c>
      <c r="AI1201" s="58" t="s">
        <v>7398</v>
      </c>
      <c r="AJ1201" s="59" t="s">
        <v>334</v>
      </c>
      <c r="AK1201" s="56">
        <v>25.906210833333333</v>
      </c>
      <c r="AL1201" s="56">
        <v>-81.689531388888895</v>
      </c>
      <c r="AM1201" s="60">
        <v>160.15529999987507</v>
      </c>
      <c r="AN1201" s="60">
        <v>-164.61669735312333</v>
      </c>
      <c r="AO1201" s="60">
        <v>229.67014861644466</v>
      </c>
    </row>
    <row r="1202" spans="1:41" s="290" customFormat="1" x14ac:dyDescent="0.2">
      <c r="A1202" s="45" t="s">
        <v>2156</v>
      </c>
      <c r="B1202" s="42" t="s">
        <v>107</v>
      </c>
      <c r="C1202" s="46"/>
      <c r="D1202" s="35" t="s">
        <v>429</v>
      </c>
      <c r="E1202" s="34">
        <v>42838</v>
      </c>
      <c r="F1202" s="347" t="s">
        <v>1081</v>
      </c>
      <c r="G1202" s="347" t="s">
        <v>1082</v>
      </c>
      <c r="H1202" s="344">
        <v>25.905716666666667</v>
      </c>
      <c r="I1202" s="344">
        <v>-81.689916666666662</v>
      </c>
      <c r="J1202" s="56" t="s">
        <v>8983</v>
      </c>
      <c r="K1202" s="56" t="s">
        <v>8984</v>
      </c>
      <c r="L1202" s="49" t="s">
        <v>1746</v>
      </c>
      <c r="M1202" s="117"/>
      <c r="N1202" s="35" t="s">
        <v>364</v>
      </c>
      <c r="O1202" s="203" t="s">
        <v>1969</v>
      </c>
      <c r="P1202" s="216" t="s">
        <v>1969</v>
      </c>
      <c r="Q1202" s="443">
        <v>0</v>
      </c>
      <c r="R1202" s="47"/>
      <c r="S1202" s="36">
        <v>0</v>
      </c>
      <c r="T1202" s="35"/>
      <c r="U1202" s="34"/>
      <c r="V1202" s="82">
        <v>0</v>
      </c>
      <c r="W1202" s="55" t="s">
        <v>2688</v>
      </c>
      <c r="X1202" s="55" t="s">
        <v>1898</v>
      </c>
      <c r="Y1202" s="157">
        <v>0</v>
      </c>
      <c r="Z1202" s="57">
        <v>220.0958556551461</v>
      </c>
      <c r="AA1202" s="55" t="s">
        <v>8694</v>
      </c>
      <c r="AB1202" s="55">
        <v>115</v>
      </c>
      <c r="AC1202" s="55" t="s">
        <v>2842</v>
      </c>
      <c r="AD1202" s="89" t="s">
        <v>2615</v>
      </c>
      <c r="AE1202" s="243">
        <v>16785</v>
      </c>
      <c r="AF1202" s="157" t="s">
        <v>3901</v>
      </c>
      <c r="AG1202" s="89" t="s">
        <v>7397</v>
      </c>
      <c r="AH1202" s="58" t="s">
        <v>1075</v>
      </c>
      <c r="AI1202" s="58" t="s">
        <v>7398</v>
      </c>
      <c r="AJ1202" s="59" t="s">
        <v>334</v>
      </c>
      <c r="AK1202" s="56">
        <v>25.906210833333333</v>
      </c>
      <c r="AL1202" s="56">
        <v>-81.689531388888895</v>
      </c>
      <c r="AM1202" s="60">
        <v>-180.21269999976354</v>
      </c>
      <c r="AN1202" s="60">
        <v>-126.35493039595299</v>
      </c>
      <c r="AO1202" s="60">
        <v>220.0958556551461</v>
      </c>
    </row>
    <row r="1203" spans="1:41" s="290" customFormat="1" ht="25.5" x14ac:dyDescent="0.2">
      <c r="A1203" s="45" t="s">
        <v>2156</v>
      </c>
      <c r="B1203" s="42" t="s">
        <v>107</v>
      </c>
      <c r="C1203" s="46"/>
      <c r="D1203" s="35" t="s">
        <v>3024</v>
      </c>
      <c r="E1203" s="34">
        <v>43899</v>
      </c>
      <c r="F1203" s="347" t="s">
        <v>1081</v>
      </c>
      <c r="G1203" s="347" t="s">
        <v>1082</v>
      </c>
      <c r="H1203" s="344">
        <v>25.905716666666667</v>
      </c>
      <c r="I1203" s="344">
        <v>-81.689916666666662</v>
      </c>
      <c r="J1203" s="56" t="s">
        <v>8983</v>
      </c>
      <c r="K1203" s="56" t="s">
        <v>8984</v>
      </c>
      <c r="L1203" s="49" t="s">
        <v>3050</v>
      </c>
      <c r="M1203" s="117" t="s">
        <v>2833</v>
      </c>
      <c r="N1203" s="35" t="s">
        <v>387</v>
      </c>
      <c r="O1203" s="207" t="s">
        <v>3262</v>
      </c>
      <c r="P1203" s="216" t="s">
        <v>1969</v>
      </c>
      <c r="Q1203" s="443">
        <v>0</v>
      </c>
      <c r="R1203" s="47"/>
      <c r="S1203" s="36">
        <v>0</v>
      </c>
      <c r="T1203" s="35"/>
      <c r="U1203" s="34"/>
      <c r="V1203" s="82">
        <v>0</v>
      </c>
      <c r="W1203" s="55" t="s">
        <v>2688</v>
      </c>
      <c r="X1203" s="55" t="s">
        <v>1898</v>
      </c>
      <c r="Y1203" s="157" t="s">
        <v>387</v>
      </c>
      <c r="Z1203" s="57">
        <v>220.0958556551461</v>
      </c>
      <c r="AA1203" s="55" t="s">
        <v>8690</v>
      </c>
      <c r="AB1203" s="55">
        <v>115</v>
      </c>
      <c r="AC1203" s="55" t="s">
        <v>2842</v>
      </c>
      <c r="AD1203" s="89" t="s">
        <v>2615</v>
      </c>
      <c r="AE1203" s="243">
        <v>16785</v>
      </c>
      <c r="AF1203" s="157" t="s">
        <v>3901</v>
      </c>
      <c r="AG1203" s="89" t="s">
        <v>7397</v>
      </c>
      <c r="AH1203" s="58" t="s">
        <v>1075</v>
      </c>
      <c r="AI1203" s="58" t="s">
        <v>7398</v>
      </c>
      <c r="AJ1203" s="59" t="s">
        <v>334</v>
      </c>
      <c r="AK1203" s="56">
        <v>25.906210833333333</v>
      </c>
      <c r="AL1203" s="56">
        <v>-81.689531388888895</v>
      </c>
      <c r="AM1203" s="60">
        <v>-180.21269999976354</v>
      </c>
      <c r="AN1203" s="60">
        <v>-126.35493039595299</v>
      </c>
      <c r="AO1203" s="60">
        <v>220.0958556551461</v>
      </c>
    </row>
    <row r="1204" spans="1:41" s="290" customFormat="1" ht="38.25" x14ac:dyDescent="0.2">
      <c r="A1204" s="45" t="s">
        <v>2156</v>
      </c>
      <c r="B1204" s="42" t="s">
        <v>107</v>
      </c>
      <c r="C1204" s="46"/>
      <c r="D1204" s="35" t="s">
        <v>3024</v>
      </c>
      <c r="E1204" s="34">
        <v>44266</v>
      </c>
      <c r="F1204" s="347" t="s">
        <v>1081</v>
      </c>
      <c r="G1204" s="347" t="s">
        <v>3627</v>
      </c>
      <c r="H1204" s="344">
        <v>25.905716666666667</v>
      </c>
      <c r="I1204" s="344">
        <v>-81.689949999999996</v>
      </c>
      <c r="J1204" s="56" t="s">
        <v>8983</v>
      </c>
      <c r="K1204" s="56" t="s">
        <v>8985</v>
      </c>
      <c r="L1204" s="49" t="s">
        <v>3628</v>
      </c>
      <c r="M1204" s="117" t="s">
        <v>2833</v>
      </c>
      <c r="N1204" s="35" t="s">
        <v>387</v>
      </c>
      <c r="O1204" s="207" t="s">
        <v>3664</v>
      </c>
      <c r="P1204" s="216">
        <v>0</v>
      </c>
      <c r="Q1204" s="443">
        <v>0</v>
      </c>
      <c r="R1204" s="47"/>
      <c r="S1204" s="36">
        <v>0</v>
      </c>
      <c r="T1204" s="35"/>
      <c r="U1204" s="34"/>
      <c r="V1204" s="82">
        <v>0</v>
      </c>
      <c r="W1204" s="55" t="s">
        <v>2688</v>
      </c>
      <c r="X1204" s="55" t="s">
        <v>1898</v>
      </c>
      <c r="Y1204" s="157" t="s">
        <v>387</v>
      </c>
      <c r="Z1204" s="57">
        <v>226.54867074564422</v>
      </c>
      <c r="AA1204" s="55" t="s">
        <v>8986</v>
      </c>
      <c r="AB1204" s="55">
        <v>115</v>
      </c>
      <c r="AC1204" s="55" t="s">
        <v>2842</v>
      </c>
      <c r="AD1204" s="89" t="s">
        <v>2615</v>
      </c>
      <c r="AE1204" s="243">
        <v>16785</v>
      </c>
      <c r="AF1204" s="157" t="s">
        <v>3901</v>
      </c>
      <c r="AG1204" s="89" t="s">
        <v>7397</v>
      </c>
      <c r="AH1204" s="58" t="s">
        <v>1075</v>
      </c>
      <c r="AI1204" s="58" t="s">
        <v>7398</v>
      </c>
      <c r="AJ1204" s="59" t="s">
        <v>334</v>
      </c>
      <c r="AK1204" s="56">
        <v>25.906210833333333</v>
      </c>
      <c r="AL1204" s="56">
        <v>-81.689531388888895</v>
      </c>
      <c r="AM1204" s="60">
        <v>-180.21269999976354</v>
      </c>
      <c r="AN1204" s="60">
        <v>-137.28686381228738</v>
      </c>
      <c r="AO1204" s="60">
        <v>226.54867074564422</v>
      </c>
    </row>
    <row r="1205" spans="1:41" s="290" customFormat="1" ht="38.25" x14ac:dyDescent="0.2">
      <c r="A1205" s="45" t="s">
        <v>2156</v>
      </c>
      <c r="B1205" s="42" t="s">
        <v>107</v>
      </c>
      <c r="C1205" s="46"/>
      <c r="D1205" s="35" t="s">
        <v>2857</v>
      </c>
      <c r="E1205" s="34">
        <v>44609</v>
      </c>
      <c r="F1205" s="347" t="s">
        <v>1081</v>
      </c>
      <c r="G1205" s="347" t="s">
        <v>3627</v>
      </c>
      <c r="H1205" s="344">
        <v>25.905716666666667</v>
      </c>
      <c r="I1205" s="344">
        <v>-81.689949999999996</v>
      </c>
      <c r="J1205" s="56" t="s">
        <v>8983</v>
      </c>
      <c r="K1205" s="56" t="s">
        <v>8985</v>
      </c>
      <c r="L1205" s="49" t="s">
        <v>3628</v>
      </c>
      <c r="M1205" s="117" t="s">
        <v>2833</v>
      </c>
      <c r="N1205" s="35" t="s">
        <v>387</v>
      </c>
      <c r="O1205" s="207" t="s">
        <v>4204</v>
      </c>
      <c r="P1205" s="216">
        <v>0</v>
      </c>
      <c r="Q1205" s="443">
        <v>0</v>
      </c>
      <c r="R1205" s="47"/>
      <c r="S1205" s="36">
        <v>0</v>
      </c>
      <c r="T1205" s="35"/>
      <c r="U1205" s="34"/>
      <c r="V1205" s="82">
        <v>0</v>
      </c>
      <c r="W1205" s="55" t="s">
        <v>2688</v>
      </c>
      <c r="X1205" s="55" t="s">
        <v>1898</v>
      </c>
      <c r="Y1205" s="157" t="s">
        <v>387</v>
      </c>
      <c r="Z1205" s="57">
        <v>226.54867074564422</v>
      </c>
      <c r="AA1205" s="55" t="s">
        <v>8986</v>
      </c>
      <c r="AB1205" s="55">
        <v>115</v>
      </c>
      <c r="AC1205" s="55" t="s">
        <v>2842</v>
      </c>
      <c r="AD1205" s="89" t="s">
        <v>2615</v>
      </c>
      <c r="AE1205" s="243">
        <v>16785</v>
      </c>
      <c r="AF1205" s="157" t="s">
        <v>3901</v>
      </c>
      <c r="AG1205" s="89" t="s">
        <v>7397</v>
      </c>
      <c r="AH1205" s="58" t="s">
        <v>1075</v>
      </c>
      <c r="AI1205" s="58" t="s">
        <v>7398</v>
      </c>
      <c r="AJ1205" s="59" t="s">
        <v>334</v>
      </c>
      <c r="AK1205" s="56">
        <v>25.906210833333333</v>
      </c>
      <c r="AL1205" s="56">
        <v>-81.689531388888895</v>
      </c>
      <c r="AM1205" s="60">
        <v>-180.21269999976354</v>
      </c>
      <c r="AN1205" s="60">
        <v>-137.28686381228738</v>
      </c>
      <c r="AO1205" s="60">
        <v>226.54867074564422</v>
      </c>
    </row>
    <row r="1206" spans="1:41" s="290" customFormat="1" ht="38.25" x14ac:dyDescent="0.2">
      <c r="A1206" s="45" t="s">
        <v>2156</v>
      </c>
      <c r="B1206" s="42" t="s">
        <v>107</v>
      </c>
      <c r="C1206" s="46"/>
      <c r="D1206" s="35" t="s">
        <v>5027</v>
      </c>
      <c r="E1206" s="34">
        <v>44978</v>
      </c>
      <c r="F1206" s="347" t="s">
        <v>5282</v>
      </c>
      <c r="G1206" s="347" t="s">
        <v>5283</v>
      </c>
      <c r="H1206" s="344">
        <v>25.905750000000001</v>
      </c>
      <c r="I1206" s="344">
        <v>-81.689933333333329</v>
      </c>
      <c r="J1206" s="56" t="s">
        <v>7394</v>
      </c>
      <c r="K1206" s="56" t="s">
        <v>7395</v>
      </c>
      <c r="L1206" s="49" t="s">
        <v>3628</v>
      </c>
      <c r="M1206" s="117" t="s">
        <v>2833</v>
      </c>
      <c r="N1206" s="35" t="s">
        <v>387</v>
      </c>
      <c r="O1206" s="207" t="s">
        <v>5284</v>
      </c>
      <c r="P1206" s="216" t="s">
        <v>5285</v>
      </c>
      <c r="Q1206" s="443">
        <v>0</v>
      </c>
      <c r="R1206" s="47"/>
      <c r="S1206" s="36">
        <v>0</v>
      </c>
      <c r="T1206" s="35"/>
      <c r="U1206" s="34"/>
      <c r="V1206" s="82">
        <v>0</v>
      </c>
      <c r="W1206" s="55" t="s">
        <v>2688</v>
      </c>
      <c r="X1206" s="55" t="s">
        <v>1898</v>
      </c>
      <c r="Y1206" s="157" t="s">
        <v>387</v>
      </c>
      <c r="Z1206" s="57">
        <v>213.58792879750936</v>
      </c>
      <c r="AA1206" s="55" t="s">
        <v>7396</v>
      </c>
      <c r="AB1206" s="55">
        <v>115</v>
      </c>
      <c r="AC1206" s="55" t="s">
        <v>2842</v>
      </c>
      <c r="AD1206" s="89" t="s">
        <v>2615</v>
      </c>
      <c r="AE1206" s="243">
        <v>16785</v>
      </c>
      <c r="AF1206" s="157" t="s">
        <v>3901</v>
      </c>
      <c r="AG1206" s="89" t="s">
        <v>7397</v>
      </c>
      <c r="AH1206" s="58" t="s">
        <v>1075</v>
      </c>
      <c r="AI1206" s="58" t="s">
        <v>7398</v>
      </c>
      <c r="AJ1206" s="59" t="s">
        <v>334</v>
      </c>
      <c r="AK1206" s="56">
        <v>25.906210833333333</v>
      </c>
      <c r="AL1206" s="56">
        <v>-81.689531388888895</v>
      </c>
      <c r="AM1206" s="60">
        <v>-168.05669999936001</v>
      </c>
      <c r="AN1206" s="60">
        <v>-131.82089710412018</v>
      </c>
      <c r="AO1206" s="60">
        <v>213.58792879750936</v>
      </c>
    </row>
    <row r="1207" spans="1:41" s="290" customFormat="1" ht="38.25" x14ac:dyDescent="0.2">
      <c r="A1207" s="45" t="s">
        <v>2156</v>
      </c>
      <c r="B1207" s="42" t="s">
        <v>107</v>
      </c>
      <c r="C1207" s="46"/>
      <c r="D1207" s="35" t="s">
        <v>424</v>
      </c>
      <c r="E1207" s="34">
        <v>45383</v>
      </c>
      <c r="F1207" s="347" t="s">
        <v>5282</v>
      </c>
      <c r="G1207" s="347" t="s">
        <v>5283</v>
      </c>
      <c r="H1207" s="344">
        <v>25.905750000000001</v>
      </c>
      <c r="I1207" s="344">
        <v>-81.689933333333329</v>
      </c>
      <c r="J1207" s="56" t="s">
        <v>7394</v>
      </c>
      <c r="K1207" s="56" t="s">
        <v>7395</v>
      </c>
      <c r="L1207" s="49" t="s">
        <v>3628</v>
      </c>
      <c r="M1207" s="117" t="s">
        <v>2833</v>
      </c>
      <c r="N1207" s="35" t="s">
        <v>387</v>
      </c>
      <c r="O1207" s="207" t="s">
        <v>5885</v>
      </c>
      <c r="P1207" s="216" t="s">
        <v>1969</v>
      </c>
      <c r="Q1207" s="443">
        <v>0</v>
      </c>
      <c r="R1207" s="47"/>
      <c r="S1207" s="36">
        <v>0</v>
      </c>
      <c r="T1207" s="35"/>
      <c r="U1207" s="34"/>
      <c r="V1207" s="82">
        <v>0</v>
      </c>
      <c r="W1207" s="55" t="s">
        <v>2688</v>
      </c>
      <c r="X1207" s="55" t="s">
        <v>1898</v>
      </c>
      <c r="Y1207" s="157" t="s">
        <v>387</v>
      </c>
      <c r="Z1207" s="57">
        <v>213.58792879750936</v>
      </c>
      <c r="AA1207" s="55" t="s">
        <v>7396</v>
      </c>
      <c r="AB1207" s="55">
        <v>115</v>
      </c>
      <c r="AC1207" s="55" t="s">
        <v>2842</v>
      </c>
      <c r="AD1207" s="89" t="s">
        <v>2615</v>
      </c>
      <c r="AE1207" s="243">
        <v>16785</v>
      </c>
      <c r="AF1207" s="157" t="s">
        <v>3901</v>
      </c>
      <c r="AG1207" s="89" t="s">
        <v>7397</v>
      </c>
      <c r="AH1207" s="58" t="s">
        <v>1075</v>
      </c>
      <c r="AI1207" s="58" t="s">
        <v>7398</v>
      </c>
      <c r="AJ1207" s="59" t="s">
        <v>334</v>
      </c>
      <c r="AK1207" s="56">
        <v>25.906210833333333</v>
      </c>
      <c r="AL1207" s="56">
        <v>-81.689531388888895</v>
      </c>
      <c r="AM1207" s="60">
        <v>-168.05669999936001</v>
      </c>
      <c r="AN1207" s="60">
        <v>-131.82089710412018</v>
      </c>
      <c r="AO1207" s="60">
        <v>213.58792879750936</v>
      </c>
    </row>
    <row r="1208" spans="1:41" s="290" customFormat="1" ht="38.25" x14ac:dyDescent="0.2">
      <c r="A1208" s="45" t="s">
        <v>2156</v>
      </c>
      <c r="B1208" s="42" t="s">
        <v>107</v>
      </c>
      <c r="C1208" s="46"/>
      <c r="D1208" s="35" t="s">
        <v>424</v>
      </c>
      <c r="E1208" s="34">
        <v>45695</v>
      </c>
      <c r="F1208" s="347" t="s">
        <v>5282</v>
      </c>
      <c r="G1208" s="347" t="s">
        <v>5283</v>
      </c>
      <c r="H1208" s="344">
        <v>25.905750000000001</v>
      </c>
      <c r="I1208" s="344">
        <v>-81.689933333333329</v>
      </c>
      <c r="J1208" s="56" t="s">
        <v>7394</v>
      </c>
      <c r="K1208" s="56" t="s">
        <v>7395</v>
      </c>
      <c r="L1208" s="49" t="s">
        <v>6032</v>
      </c>
      <c r="M1208" s="117" t="s">
        <v>2833</v>
      </c>
      <c r="N1208" s="35" t="s">
        <v>387</v>
      </c>
      <c r="O1208" s="207" t="s">
        <v>6033</v>
      </c>
      <c r="P1208" s="216" t="s">
        <v>1969</v>
      </c>
      <c r="Q1208" s="443">
        <v>0</v>
      </c>
      <c r="R1208" s="47"/>
      <c r="S1208" s="36">
        <v>0</v>
      </c>
      <c r="T1208" s="35"/>
      <c r="U1208" s="34"/>
      <c r="V1208" s="82">
        <v>0</v>
      </c>
      <c r="W1208" s="55" t="s">
        <v>2688</v>
      </c>
      <c r="X1208" s="55" t="s">
        <v>1898</v>
      </c>
      <c r="Y1208" s="157" t="s">
        <v>387</v>
      </c>
      <c r="Z1208" s="57">
        <v>213.58792879750936</v>
      </c>
      <c r="AA1208" s="55" t="s">
        <v>7396</v>
      </c>
      <c r="AB1208" s="55">
        <v>115</v>
      </c>
      <c r="AC1208" s="55" t="s">
        <v>2842</v>
      </c>
      <c r="AD1208" s="89" t="s">
        <v>2615</v>
      </c>
      <c r="AE1208" s="243">
        <v>16785</v>
      </c>
      <c r="AF1208" s="157" t="s">
        <v>3901</v>
      </c>
      <c r="AG1208" s="89" t="s">
        <v>7397</v>
      </c>
      <c r="AH1208" s="58" t="s">
        <v>1075</v>
      </c>
      <c r="AI1208" s="58" t="s">
        <v>7398</v>
      </c>
      <c r="AJ1208" s="59" t="s">
        <v>334</v>
      </c>
      <c r="AK1208" s="56">
        <v>25.906210833333333</v>
      </c>
      <c r="AL1208" s="56">
        <v>-81.689531388888895</v>
      </c>
      <c r="AM1208" s="60">
        <v>-168.05669999936001</v>
      </c>
      <c r="AN1208" s="60">
        <v>-131.82089710412018</v>
      </c>
      <c r="AO1208" s="60">
        <v>213.58792879750936</v>
      </c>
    </row>
    <row r="1209" spans="1:41" s="290" customFormat="1" ht="38.25" x14ac:dyDescent="0.2">
      <c r="A1209" s="45" t="s">
        <v>2156</v>
      </c>
      <c r="B1209" s="42" t="s">
        <v>107</v>
      </c>
      <c r="C1209" s="46" t="s">
        <v>473</v>
      </c>
      <c r="D1209" s="35" t="s">
        <v>8443</v>
      </c>
      <c r="E1209" s="34">
        <v>46113</v>
      </c>
      <c r="F1209" s="347" t="s">
        <v>5282</v>
      </c>
      <c r="G1209" s="347" t="s">
        <v>5283</v>
      </c>
      <c r="H1209" s="344">
        <v>25.905750000000001</v>
      </c>
      <c r="I1209" s="344">
        <v>-81.689933333333329</v>
      </c>
      <c r="J1209" s="56" t="s">
        <v>7394</v>
      </c>
      <c r="K1209" s="56" t="s">
        <v>7395</v>
      </c>
      <c r="L1209" s="49" t="s">
        <v>6032</v>
      </c>
      <c r="M1209" s="117" t="s">
        <v>2833</v>
      </c>
      <c r="N1209" s="35" t="s">
        <v>387</v>
      </c>
      <c r="O1209" s="207" t="s">
        <v>8480</v>
      </c>
      <c r="P1209" s="216" t="s">
        <v>1969</v>
      </c>
      <c r="Q1209" s="443">
        <v>0</v>
      </c>
      <c r="R1209" s="47"/>
      <c r="S1209" s="36">
        <v>0</v>
      </c>
      <c r="T1209" s="35"/>
      <c r="U1209" s="34"/>
      <c r="V1209" s="82">
        <v>0</v>
      </c>
      <c r="W1209" s="55" t="s">
        <v>2688</v>
      </c>
      <c r="X1209" s="55" t="s">
        <v>1898</v>
      </c>
      <c r="Y1209" s="157" t="s">
        <v>387</v>
      </c>
      <c r="Z1209" s="57">
        <v>213.58792879750936</v>
      </c>
      <c r="AA1209" s="55" t="s">
        <v>7396</v>
      </c>
      <c r="AB1209" s="55">
        <v>115</v>
      </c>
      <c r="AC1209" s="55" t="s">
        <v>2842</v>
      </c>
      <c r="AD1209" s="89" t="s">
        <v>2615</v>
      </c>
      <c r="AE1209" s="243">
        <v>16785</v>
      </c>
      <c r="AF1209" s="157" t="s">
        <v>3901</v>
      </c>
      <c r="AG1209" s="89" t="s">
        <v>7397</v>
      </c>
      <c r="AH1209" s="58" t="s">
        <v>1075</v>
      </c>
      <c r="AI1209" s="58" t="s">
        <v>7398</v>
      </c>
      <c r="AJ1209" s="59" t="s">
        <v>334</v>
      </c>
      <c r="AK1209" s="56">
        <v>25.906210833333333</v>
      </c>
      <c r="AL1209" s="56">
        <v>-81.689531388888895</v>
      </c>
      <c r="AM1209" s="60">
        <v>-168.05669999936001</v>
      </c>
      <c r="AN1209" s="60">
        <v>-131.82089710412018</v>
      </c>
      <c r="AO1209" s="60">
        <v>213.58792879750936</v>
      </c>
    </row>
    <row r="1210" spans="1:41" s="290" customFormat="1" x14ac:dyDescent="0.2">
      <c r="A1210" s="45" t="s">
        <v>2157</v>
      </c>
      <c r="B1210" s="42" t="s">
        <v>108</v>
      </c>
      <c r="C1210" s="46"/>
      <c r="D1210" s="35" t="s">
        <v>1119</v>
      </c>
      <c r="E1210" s="34">
        <v>38869</v>
      </c>
      <c r="F1210" s="347" t="s">
        <v>256</v>
      </c>
      <c r="G1210" s="347" t="s">
        <v>257</v>
      </c>
      <c r="H1210" s="344">
        <v>25.905866666666668</v>
      </c>
      <c r="I1210" s="344">
        <v>-81.690200000000004</v>
      </c>
      <c r="J1210" s="56" t="s">
        <v>8987</v>
      </c>
      <c r="K1210" s="56" t="s">
        <v>8988</v>
      </c>
      <c r="L1210" s="49" t="s">
        <v>1758</v>
      </c>
      <c r="M1210" s="120"/>
      <c r="N1210" s="35" t="s">
        <v>364</v>
      </c>
      <c r="O1210" s="203" t="s">
        <v>1969</v>
      </c>
      <c r="P1210" s="216" t="s">
        <v>1969</v>
      </c>
      <c r="Q1210" s="443">
        <v>0</v>
      </c>
      <c r="R1210" s="47"/>
      <c r="S1210" s="36">
        <v>0</v>
      </c>
      <c r="T1210" s="35"/>
      <c r="U1210" s="34"/>
      <c r="V1210" s="82">
        <v>0</v>
      </c>
      <c r="W1210" s="55" t="s">
        <v>2688</v>
      </c>
      <c r="X1210" s="55" t="s">
        <v>1898</v>
      </c>
      <c r="Y1210" s="157">
        <v>0</v>
      </c>
      <c r="Z1210" s="57" t="s">
        <v>1746</v>
      </c>
      <c r="AA1210" s="55" t="s">
        <v>6987</v>
      </c>
      <c r="AB1210" s="55">
        <v>116</v>
      </c>
      <c r="AC1210" s="55" t="s">
        <v>2842</v>
      </c>
      <c r="AD1210" s="89" t="s">
        <v>2615</v>
      </c>
      <c r="AE1210" s="243">
        <v>16790</v>
      </c>
      <c r="AF1210" s="157" t="s">
        <v>3901</v>
      </c>
      <c r="AG1210" s="89" t="s">
        <v>7401</v>
      </c>
      <c r="AH1210" s="58" t="s">
        <v>7402</v>
      </c>
      <c r="AI1210" s="58" t="s">
        <v>7389</v>
      </c>
      <c r="AJ1210" s="59" t="s">
        <v>335</v>
      </c>
      <c r="AK1210" s="56">
        <v>25.905933055555554</v>
      </c>
      <c r="AL1210" s="56">
        <v>-81.690364722222228</v>
      </c>
      <c r="AM1210" s="60">
        <v>-24.210699998903493</v>
      </c>
      <c r="AN1210" s="60">
        <v>54.021970964243245</v>
      </c>
      <c r="AO1210" s="60">
        <v>59.199082267366656</v>
      </c>
    </row>
    <row r="1211" spans="1:41" s="290" customFormat="1" x14ac:dyDescent="0.2">
      <c r="A1211" s="45" t="s">
        <v>2157</v>
      </c>
      <c r="B1211" s="42" t="s">
        <v>108</v>
      </c>
      <c r="C1211" s="46"/>
      <c r="D1211" s="35" t="s">
        <v>429</v>
      </c>
      <c r="E1211" s="34">
        <v>42838</v>
      </c>
      <c r="F1211" s="347" t="s">
        <v>1083</v>
      </c>
      <c r="G1211" s="347" t="s">
        <v>1084</v>
      </c>
      <c r="H1211" s="344">
        <v>25.905616666666667</v>
      </c>
      <c r="I1211" s="344">
        <v>-81.690233333333339</v>
      </c>
      <c r="J1211" s="56" t="s">
        <v>8989</v>
      </c>
      <c r="K1211" s="56" t="s">
        <v>8990</v>
      </c>
      <c r="L1211" s="49" t="s">
        <v>1746</v>
      </c>
      <c r="M1211" s="117"/>
      <c r="N1211" s="35" t="s">
        <v>364</v>
      </c>
      <c r="O1211" s="203" t="s">
        <v>1969</v>
      </c>
      <c r="P1211" s="216" t="s">
        <v>1969</v>
      </c>
      <c r="Q1211" s="443">
        <v>0</v>
      </c>
      <c r="R1211" s="47"/>
      <c r="S1211" s="36">
        <v>0</v>
      </c>
      <c r="T1211" s="35"/>
      <c r="U1211" s="34"/>
      <c r="V1211" s="82">
        <v>0</v>
      </c>
      <c r="W1211" s="55" t="s">
        <v>2688</v>
      </c>
      <c r="X1211" s="55" t="s">
        <v>1898</v>
      </c>
      <c r="Y1211" s="157">
        <v>0</v>
      </c>
      <c r="Z1211" s="57" t="s">
        <v>1746</v>
      </c>
      <c r="AA1211" s="55" t="s">
        <v>6987</v>
      </c>
      <c r="AB1211" s="55">
        <v>116</v>
      </c>
      <c r="AC1211" s="55" t="s">
        <v>2842</v>
      </c>
      <c r="AD1211" s="89" t="s">
        <v>2615</v>
      </c>
      <c r="AE1211" s="243">
        <v>16790</v>
      </c>
      <c r="AF1211" s="157" t="s">
        <v>3901</v>
      </c>
      <c r="AG1211" s="89" t="s">
        <v>7401</v>
      </c>
      <c r="AH1211" s="58" t="s">
        <v>7402</v>
      </c>
      <c r="AI1211" s="58" t="s">
        <v>7389</v>
      </c>
      <c r="AJ1211" s="59" t="s">
        <v>335</v>
      </c>
      <c r="AK1211" s="56">
        <v>25.905933055555554</v>
      </c>
      <c r="AL1211" s="56">
        <v>-81.690364722222228</v>
      </c>
      <c r="AM1211" s="60">
        <v>-115.38069999933882</v>
      </c>
      <c r="AN1211" s="60">
        <v>43.090037547908857</v>
      </c>
      <c r="AO1211" s="60">
        <v>123.16435063855783</v>
      </c>
    </row>
    <row r="1212" spans="1:41" s="290" customFormat="1" x14ac:dyDescent="0.2">
      <c r="A1212" s="45" t="s">
        <v>2157</v>
      </c>
      <c r="B1212" s="42" t="s">
        <v>108</v>
      </c>
      <c r="C1212" s="46"/>
      <c r="D1212" s="35" t="s">
        <v>3024</v>
      </c>
      <c r="E1212" s="34">
        <v>43899</v>
      </c>
      <c r="F1212" s="347" t="s">
        <v>1083</v>
      </c>
      <c r="G1212" s="347" t="s">
        <v>1084</v>
      </c>
      <c r="H1212" s="344">
        <v>25.905616666666667</v>
      </c>
      <c r="I1212" s="344">
        <v>-81.690233333333339</v>
      </c>
      <c r="J1212" s="56" t="s">
        <v>8989</v>
      </c>
      <c r="K1212" s="56" t="s">
        <v>8990</v>
      </c>
      <c r="L1212" s="49" t="s">
        <v>3049</v>
      </c>
      <c r="M1212" s="117" t="s">
        <v>2833</v>
      </c>
      <c r="N1212" s="35" t="s">
        <v>427</v>
      </c>
      <c r="O1212" s="207" t="s">
        <v>3263</v>
      </c>
      <c r="P1212" s="216" t="s">
        <v>1969</v>
      </c>
      <c r="Q1212" s="443">
        <v>0</v>
      </c>
      <c r="R1212" s="47"/>
      <c r="S1212" s="36">
        <v>0</v>
      </c>
      <c r="T1212" s="35"/>
      <c r="U1212" s="34"/>
      <c r="V1212" s="82" t="s">
        <v>1969</v>
      </c>
      <c r="W1212" s="55" t="s">
        <v>2688</v>
      </c>
      <c r="X1212" s="55" t="s">
        <v>1898</v>
      </c>
      <c r="Y1212" s="157" t="s">
        <v>427</v>
      </c>
      <c r="Z1212" s="57" t="s">
        <v>1746</v>
      </c>
      <c r="AA1212" s="55" t="s">
        <v>7125</v>
      </c>
      <c r="AB1212" s="55">
        <v>116</v>
      </c>
      <c r="AC1212" s="55" t="s">
        <v>2842</v>
      </c>
      <c r="AD1212" s="89" t="s">
        <v>2615</v>
      </c>
      <c r="AE1212" s="243">
        <v>16790</v>
      </c>
      <c r="AF1212" s="157" t="s">
        <v>3901</v>
      </c>
      <c r="AG1212" s="89" t="s">
        <v>7401</v>
      </c>
      <c r="AH1212" s="58" t="s">
        <v>7402</v>
      </c>
      <c r="AI1212" s="58" t="s">
        <v>7389</v>
      </c>
      <c r="AJ1212" s="59" t="s">
        <v>335</v>
      </c>
      <c r="AK1212" s="56">
        <v>25.905933055555554</v>
      </c>
      <c r="AL1212" s="56">
        <v>-81.690364722222228</v>
      </c>
      <c r="AM1212" s="60">
        <v>-115.38069999933882</v>
      </c>
      <c r="AN1212" s="60">
        <v>43.090037547908857</v>
      </c>
      <c r="AO1212" s="60">
        <v>123.16435063855783</v>
      </c>
    </row>
    <row r="1213" spans="1:41" s="290" customFormat="1" ht="25.5" x14ac:dyDescent="0.2">
      <c r="A1213" s="45" t="s">
        <v>2157</v>
      </c>
      <c r="B1213" s="42" t="s">
        <v>108</v>
      </c>
      <c r="C1213" s="46"/>
      <c r="D1213" s="35" t="s">
        <v>3024</v>
      </c>
      <c r="E1213" s="34">
        <v>44266</v>
      </c>
      <c r="F1213" s="347" t="s">
        <v>3629</v>
      </c>
      <c r="G1213" s="347" t="s">
        <v>3630</v>
      </c>
      <c r="H1213" s="344">
        <v>25.905650000000001</v>
      </c>
      <c r="I1213" s="344">
        <v>-81.690266666666673</v>
      </c>
      <c r="J1213" s="56" t="s">
        <v>8991</v>
      </c>
      <c r="K1213" s="56" t="s">
        <v>8992</v>
      </c>
      <c r="L1213" s="49" t="s">
        <v>8317</v>
      </c>
      <c r="M1213" s="117" t="s">
        <v>2833</v>
      </c>
      <c r="N1213" s="35" t="s">
        <v>1919</v>
      </c>
      <c r="O1213" s="207"/>
      <c r="P1213" s="216" t="s">
        <v>1969</v>
      </c>
      <c r="Q1213" s="443">
        <v>0</v>
      </c>
      <c r="R1213" s="47"/>
      <c r="S1213" s="36">
        <v>0</v>
      </c>
      <c r="T1213" s="35"/>
      <c r="U1213" s="34"/>
      <c r="V1213" s="82" t="s">
        <v>1969</v>
      </c>
      <c r="W1213" s="55" t="s">
        <v>2688</v>
      </c>
      <c r="X1213" s="55" t="s">
        <v>1898</v>
      </c>
      <c r="Y1213" s="157" t="s">
        <v>1919</v>
      </c>
      <c r="Z1213" s="57" t="s">
        <v>1746</v>
      </c>
      <c r="AA1213" s="55" t="s">
        <v>6966</v>
      </c>
      <c r="AB1213" s="55">
        <v>116</v>
      </c>
      <c r="AC1213" s="55" t="s">
        <v>2842</v>
      </c>
      <c r="AD1213" s="89" t="s">
        <v>2615</v>
      </c>
      <c r="AE1213" s="243">
        <v>16790</v>
      </c>
      <c r="AF1213" s="157" t="s">
        <v>3901</v>
      </c>
      <c r="AG1213" s="89" t="s">
        <v>7401</v>
      </c>
      <c r="AH1213" s="58" t="s">
        <v>7402</v>
      </c>
      <c r="AI1213" s="58" t="s">
        <v>7389</v>
      </c>
      <c r="AJ1213" s="59" t="s">
        <v>335</v>
      </c>
      <c r="AK1213" s="56">
        <v>25.905933055555554</v>
      </c>
      <c r="AL1213" s="56">
        <v>-81.690364722222228</v>
      </c>
      <c r="AM1213" s="60">
        <v>-103.22469999893528</v>
      </c>
      <c r="AN1213" s="60">
        <v>32.158104131574476</v>
      </c>
      <c r="AO1213" s="60">
        <v>108.11790948407842</v>
      </c>
    </row>
    <row r="1214" spans="1:41" s="290" customFormat="1" ht="25.5" x14ac:dyDescent="0.2">
      <c r="A1214" s="45" t="s">
        <v>2157</v>
      </c>
      <c r="B1214" s="42" t="s">
        <v>108</v>
      </c>
      <c r="C1214" s="46"/>
      <c r="D1214" s="35" t="s">
        <v>2857</v>
      </c>
      <c r="E1214" s="34">
        <v>44609</v>
      </c>
      <c r="F1214" s="347" t="s">
        <v>3629</v>
      </c>
      <c r="G1214" s="347" t="s">
        <v>3630</v>
      </c>
      <c r="H1214" s="344">
        <v>25.905650000000001</v>
      </c>
      <c r="I1214" s="344">
        <v>-81.690266666666673</v>
      </c>
      <c r="J1214" s="56" t="s">
        <v>8991</v>
      </c>
      <c r="K1214" s="56" t="s">
        <v>8992</v>
      </c>
      <c r="L1214" s="49" t="s">
        <v>8317</v>
      </c>
      <c r="M1214" s="117" t="s">
        <v>2833</v>
      </c>
      <c r="N1214" s="35" t="s">
        <v>1919</v>
      </c>
      <c r="O1214" s="207" t="s">
        <v>4205</v>
      </c>
      <c r="P1214" s="216" t="s">
        <v>1969</v>
      </c>
      <c r="Q1214" s="443">
        <v>0</v>
      </c>
      <c r="R1214" s="47"/>
      <c r="S1214" s="36">
        <v>0</v>
      </c>
      <c r="T1214" s="35"/>
      <c r="U1214" s="34"/>
      <c r="V1214" s="82" t="s">
        <v>1969</v>
      </c>
      <c r="W1214" s="55" t="s">
        <v>2688</v>
      </c>
      <c r="X1214" s="55" t="s">
        <v>1898</v>
      </c>
      <c r="Y1214" s="157" t="s">
        <v>1919</v>
      </c>
      <c r="Z1214" s="57" t="s">
        <v>1746</v>
      </c>
      <c r="AA1214" s="55" t="s">
        <v>6966</v>
      </c>
      <c r="AB1214" s="55">
        <v>116</v>
      </c>
      <c r="AC1214" s="55" t="s">
        <v>2842</v>
      </c>
      <c r="AD1214" s="89" t="s">
        <v>2615</v>
      </c>
      <c r="AE1214" s="243">
        <v>16790</v>
      </c>
      <c r="AF1214" s="157" t="s">
        <v>3901</v>
      </c>
      <c r="AG1214" s="89" t="s">
        <v>7401</v>
      </c>
      <c r="AH1214" s="58" t="s">
        <v>7402</v>
      </c>
      <c r="AI1214" s="58" t="s">
        <v>7389</v>
      </c>
      <c r="AJ1214" s="59" t="s">
        <v>335</v>
      </c>
      <c r="AK1214" s="56">
        <v>25.905933055555554</v>
      </c>
      <c r="AL1214" s="56">
        <v>-81.690364722222228</v>
      </c>
      <c r="AM1214" s="60">
        <v>-103.22469999893528</v>
      </c>
      <c r="AN1214" s="60">
        <v>32.158104131574476</v>
      </c>
      <c r="AO1214" s="60">
        <v>108.11790948407842</v>
      </c>
    </row>
    <row r="1215" spans="1:41" s="290" customFormat="1" ht="25.5" x14ac:dyDescent="0.2">
      <c r="A1215" s="45" t="s">
        <v>2157</v>
      </c>
      <c r="B1215" s="42" t="s">
        <v>108</v>
      </c>
      <c r="C1215" s="46"/>
      <c r="D1215" s="35" t="s">
        <v>5027</v>
      </c>
      <c r="E1215" s="34">
        <v>44978</v>
      </c>
      <c r="F1215" s="347" t="s">
        <v>5106</v>
      </c>
      <c r="G1215" s="347" t="s">
        <v>5107</v>
      </c>
      <c r="H1215" s="344">
        <v>25.905683333333332</v>
      </c>
      <c r="I1215" s="344">
        <v>-81.690250000000006</v>
      </c>
      <c r="J1215" s="56" t="s">
        <v>7399</v>
      </c>
      <c r="K1215" s="56" t="s">
        <v>7400</v>
      </c>
      <c r="L1215" s="49" t="s">
        <v>8317</v>
      </c>
      <c r="M1215" s="117" t="s">
        <v>2833</v>
      </c>
      <c r="N1215" s="35" t="s">
        <v>448</v>
      </c>
      <c r="O1215" s="207" t="s">
        <v>5108</v>
      </c>
      <c r="P1215" s="216">
        <v>0</v>
      </c>
      <c r="Q1215" s="443">
        <v>0</v>
      </c>
      <c r="R1215" s="47"/>
      <c r="S1215" s="36">
        <v>0</v>
      </c>
      <c r="T1215" s="35" t="s">
        <v>3310</v>
      </c>
      <c r="U1215" s="34"/>
      <c r="V1215" s="82" t="s">
        <v>1969</v>
      </c>
      <c r="W1215" s="55" t="s">
        <v>2688</v>
      </c>
      <c r="X1215" s="55" t="s">
        <v>1898</v>
      </c>
      <c r="Y1215" s="157" t="s">
        <v>448</v>
      </c>
      <c r="Z1215" s="57" t="s">
        <v>1746</v>
      </c>
      <c r="AA1215" s="55" t="s">
        <v>6972</v>
      </c>
      <c r="AB1215" s="55">
        <v>116</v>
      </c>
      <c r="AC1215" s="55" t="s">
        <v>2842</v>
      </c>
      <c r="AD1215" s="89" t="s">
        <v>2615</v>
      </c>
      <c r="AE1215" s="243">
        <v>16790</v>
      </c>
      <c r="AF1215" s="157" t="s">
        <v>3901</v>
      </c>
      <c r="AG1215" s="89" t="s">
        <v>7401</v>
      </c>
      <c r="AH1215" s="58" t="s">
        <v>7402</v>
      </c>
      <c r="AI1215" s="58" t="s">
        <v>7389</v>
      </c>
      <c r="AJ1215" s="59" t="s">
        <v>335</v>
      </c>
      <c r="AK1215" s="56">
        <v>25.905933055555554</v>
      </c>
      <c r="AL1215" s="56">
        <v>-81.690364722222228</v>
      </c>
      <c r="AM1215" s="60">
        <v>-91.068699999827345</v>
      </c>
      <c r="AN1215" s="60">
        <v>37.624070839741663</v>
      </c>
      <c r="AO1215" s="60">
        <v>98.534657995105718</v>
      </c>
    </row>
    <row r="1216" spans="1:41" s="290" customFormat="1" x14ac:dyDescent="0.2">
      <c r="A1216" s="45" t="s">
        <v>2157</v>
      </c>
      <c r="B1216" s="42" t="s">
        <v>108</v>
      </c>
      <c r="C1216" s="46"/>
      <c r="D1216" s="35" t="s">
        <v>424</v>
      </c>
      <c r="E1216" s="34">
        <v>45383</v>
      </c>
      <c r="F1216" s="347" t="s">
        <v>5106</v>
      </c>
      <c r="G1216" s="347" t="s">
        <v>5107</v>
      </c>
      <c r="H1216" s="344">
        <v>25.905683333333332</v>
      </c>
      <c r="I1216" s="344">
        <v>-81.690250000000006</v>
      </c>
      <c r="J1216" s="56" t="s">
        <v>7399</v>
      </c>
      <c r="K1216" s="56" t="s">
        <v>7400</v>
      </c>
      <c r="L1216" s="49" t="s">
        <v>4314</v>
      </c>
      <c r="M1216" s="117" t="s">
        <v>2833</v>
      </c>
      <c r="N1216" s="35" t="s">
        <v>364</v>
      </c>
      <c r="O1216" s="207" t="s">
        <v>5886</v>
      </c>
      <c r="P1216" s="216" t="s">
        <v>1969</v>
      </c>
      <c r="Q1216" s="443">
        <v>0</v>
      </c>
      <c r="R1216" s="47"/>
      <c r="S1216" s="36">
        <v>0</v>
      </c>
      <c r="T1216" s="35" t="s">
        <v>2011</v>
      </c>
      <c r="U1216" s="34"/>
      <c r="V1216" s="82">
        <v>0</v>
      </c>
      <c r="W1216" s="55" t="s">
        <v>2688</v>
      </c>
      <c r="X1216" s="55" t="s">
        <v>1898</v>
      </c>
      <c r="Y1216" s="157">
        <v>0</v>
      </c>
      <c r="Z1216" s="57" t="s">
        <v>1746</v>
      </c>
      <c r="AA1216" s="55" t="s">
        <v>6987</v>
      </c>
      <c r="AB1216" s="55">
        <v>116</v>
      </c>
      <c r="AC1216" s="55" t="s">
        <v>2842</v>
      </c>
      <c r="AD1216" s="89" t="s">
        <v>2615</v>
      </c>
      <c r="AE1216" s="243">
        <v>16790</v>
      </c>
      <c r="AF1216" s="157" t="s">
        <v>3901</v>
      </c>
      <c r="AG1216" s="89" t="s">
        <v>7401</v>
      </c>
      <c r="AH1216" s="58" t="s">
        <v>7402</v>
      </c>
      <c r="AI1216" s="58" t="s">
        <v>7389</v>
      </c>
      <c r="AJ1216" s="59" t="s">
        <v>335</v>
      </c>
      <c r="AK1216" s="56">
        <v>25.905933055555554</v>
      </c>
      <c r="AL1216" s="56">
        <v>-81.690364722222228</v>
      </c>
      <c r="AM1216" s="60">
        <v>-91.068699999827345</v>
      </c>
      <c r="AN1216" s="60">
        <v>37.624070839741663</v>
      </c>
      <c r="AO1216" s="60">
        <v>98.534657995105718</v>
      </c>
    </row>
    <row r="1217" spans="1:41" s="290" customFormat="1" x14ac:dyDescent="0.2">
      <c r="A1217" s="45" t="s">
        <v>2157</v>
      </c>
      <c r="B1217" s="42" t="s">
        <v>108</v>
      </c>
      <c r="C1217" s="46"/>
      <c r="D1217" s="35" t="s">
        <v>424</v>
      </c>
      <c r="E1217" s="34">
        <v>45695</v>
      </c>
      <c r="F1217" s="347" t="s">
        <v>5106</v>
      </c>
      <c r="G1217" s="347" t="s">
        <v>5107</v>
      </c>
      <c r="H1217" s="344">
        <v>25.905683333333332</v>
      </c>
      <c r="I1217" s="344">
        <v>-81.690250000000006</v>
      </c>
      <c r="J1217" s="56" t="s">
        <v>7399</v>
      </c>
      <c r="K1217" s="56" t="s">
        <v>7400</v>
      </c>
      <c r="L1217" s="49" t="s">
        <v>3071</v>
      </c>
      <c r="M1217" s="117" t="s">
        <v>2833</v>
      </c>
      <c r="N1217" s="35" t="s">
        <v>364</v>
      </c>
      <c r="O1217" s="207" t="s">
        <v>6034</v>
      </c>
      <c r="P1217" s="216" t="s">
        <v>1969</v>
      </c>
      <c r="Q1217" s="443">
        <v>0</v>
      </c>
      <c r="R1217" s="47"/>
      <c r="S1217" s="36">
        <v>0</v>
      </c>
      <c r="T1217" s="35"/>
      <c r="U1217" s="34"/>
      <c r="V1217" s="82">
        <v>0</v>
      </c>
      <c r="W1217" s="55" t="s">
        <v>2688</v>
      </c>
      <c r="X1217" s="55" t="s">
        <v>1898</v>
      </c>
      <c r="Y1217" s="157">
        <v>0</v>
      </c>
      <c r="Z1217" s="57" t="s">
        <v>1746</v>
      </c>
      <c r="AA1217" s="55" t="s">
        <v>6987</v>
      </c>
      <c r="AB1217" s="55">
        <v>116</v>
      </c>
      <c r="AC1217" s="55" t="s">
        <v>2842</v>
      </c>
      <c r="AD1217" s="89" t="s">
        <v>2615</v>
      </c>
      <c r="AE1217" s="243">
        <v>16790</v>
      </c>
      <c r="AF1217" s="157" t="s">
        <v>3901</v>
      </c>
      <c r="AG1217" s="89" t="s">
        <v>7401</v>
      </c>
      <c r="AH1217" s="58" t="s">
        <v>7402</v>
      </c>
      <c r="AI1217" s="58" t="s">
        <v>7389</v>
      </c>
      <c r="AJ1217" s="59" t="s">
        <v>335</v>
      </c>
      <c r="AK1217" s="56">
        <v>25.905933055555554</v>
      </c>
      <c r="AL1217" s="56">
        <v>-81.690364722222228</v>
      </c>
      <c r="AM1217" s="60">
        <v>-91.068699999827345</v>
      </c>
      <c r="AN1217" s="60">
        <v>37.624070839741663</v>
      </c>
      <c r="AO1217" s="60">
        <v>98.534657995105718</v>
      </c>
    </row>
    <row r="1218" spans="1:41" s="290" customFormat="1" x14ac:dyDescent="0.2">
      <c r="A1218" s="45" t="s">
        <v>2157</v>
      </c>
      <c r="B1218" s="42" t="s">
        <v>108</v>
      </c>
      <c r="C1218" s="46" t="s">
        <v>473</v>
      </c>
      <c r="D1218" s="35" t="s">
        <v>8443</v>
      </c>
      <c r="E1218" s="34">
        <v>46113</v>
      </c>
      <c r="F1218" s="347" t="s">
        <v>5106</v>
      </c>
      <c r="G1218" s="347" t="s">
        <v>5107</v>
      </c>
      <c r="H1218" s="344">
        <v>25.905683333333332</v>
      </c>
      <c r="I1218" s="344">
        <v>-81.690250000000006</v>
      </c>
      <c r="J1218" s="56" t="s">
        <v>7399</v>
      </c>
      <c r="K1218" s="56" t="s">
        <v>7400</v>
      </c>
      <c r="L1218" s="49" t="s">
        <v>3071</v>
      </c>
      <c r="M1218" s="117" t="s">
        <v>2833</v>
      </c>
      <c r="N1218" s="35" t="s">
        <v>364</v>
      </c>
      <c r="O1218" s="207" t="s">
        <v>8481</v>
      </c>
      <c r="P1218" s="216" t="s">
        <v>1969</v>
      </c>
      <c r="Q1218" s="443">
        <v>0</v>
      </c>
      <c r="R1218" s="47"/>
      <c r="S1218" s="36">
        <v>0</v>
      </c>
      <c r="T1218" s="35"/>
      <c r="U1218" s="34"/>
      <c r="V1218" s="82">
        <v>0</v>
      </c>
      <c r="W1218" s="55" t="s">
        <v>2688</v>
      </c>
      <c r="X1218" s="55" t="s">
        <v>1898</v>
      </c>
      <c r="Y1218" s="157">
        <v>0</v>
      </c>
      <c r="Z1218" s="57" t="s">
        <v>1746</v>
      </c>
      <c r="AA1218" s="55" t="s">
        <v>6987</v>
      </c>
      <c r="AB1218" s="55">
        <v>116</v>
      </c>
      <c r="AC1218" s="55" t="s">
        <v>2842</v>
      </c>
      <c r="AD1218" s="89" t="s">
        <v>2615</v>
      </c>
      <c r="AE1218" s="243">
        <v>16790</v>
      </c>
      <c r="AF1218" s="157" t="s">
        <v>3901</v>
      </c>
      <c r="AG1218" s="89" t="s">
        <v>7401</v>
      </c>
      <c r="AH1218" s="58" t="s">
        <v>7402</v>
      </c>
      <c r="AI1218" s="58" t="s">
        <v>7389</v>
      </c>
      <c r="AJ1218" s="59" t="s">
        <v>335</v>
      </c>
      <c r="AK1218" s="56">
        <v>25.905933055555554</v>
      </c>
      <c r="AL1218" s="56">
        <v>-81.690364722222228</v>
      </c>
      <c r="AM1218" s="60">
        <v>-91.068699999827345</v>
      </c>
      <c r="AN1218" s="60">
        <v>37.624070839741663</v>
      </c>
      <c r="AO1218" s="60">
        <v>98.534657995105718</v>
      </c>
    </row>
    <row r="1219" spans="1:41" s="290" customFormat="1" x14ac:dyDescent="0.2">
      <c r="A1219" s="45" t="s">
        <v>58</v>
      </c>
      <c r="B1219" s="42" t="s">
        <v>108</v>
      </c>
      <c r="C1219" s="46"/>
      <c r="D1219" s="35" t="s">
        <v>1119</v>
      </c>
      <c r="E1219" s="34">
        <v>38869</v>
      </c>
      <c r="F1219" s="347" t="s">
        <v>276</v>
      </c>
      <c r="G1219" s="347" t="s">
        <v>277</v>
      </c>
      <c r="H1219" s="344">
        <v>25.901699999999998</v>
      </c>
      <c r="I1219" s="344">
        <v>-81.692333333333337</v>
      </c>
      <c r="J1219" s="56" t="s">
        <v>8993</v>
      </c>
      <c r="K1219" s="56" t="s">
        <v>8994</v>
      </c>
      <c r="L1219" s="49" t="s">
        <v>1746</v>
      </c>
      <c r="M1219" s="117"/>
      <c r="N1219" s="35" t="s">
        <v>364</v>
      </c>
      <c r="O1219" s="203" t="s">
        <v>1969</v>
      </c>
      <c r="P1219" s="216" t="s">
        <v>1969</v>
      </c>
      <c r="Q1219" s="443">
        <v>0</v>
      </c>
      <c r="R1219" s="47"/>
      <c r="S1219" s="36">
        <v>0</v>
      </c>
      <c r="T1219" s="35"/>
      <c r="U1219" s="34"/>
      <c r="V1219" s="82">
        <v>0</v>
      </c>
      <c r="W1219" s="55" t="s">
        <v>2689</v>
      </c>
      <c r="X1219" s="55" t="s">
        <v>1898</v>
      </c>
      <c r="Y1219" s="157">
        <v>0</v>
      </c>
      <c r="Z1219" s="57" t="s">
        <v>1746</v>
      </c>
      <c r="AA1219" s="55" t="s">
        <v>6987</v>
      </c>
      <c r="AB1219" s="55">
        <v>117</v>
      </c>
      <c r="AC1219" s="55" t="s">
        <v>448</v>
      </c>
      <c r="AD1219" s="89" t="s">
        <v>2614</v>
      </c>
      <c r="AE1219" s="243">
        <v>16710</v>
      </c>
      <c r="AF1219" s="157" t="s">
        <v>3901</v>
      </c>
      <c r="AG1219" s="89" t="s">
        <v>7405</v>
      </c>
      <c r="AH1219" s="58" t="s">
        <v>276</v>
      </c>
      <c r="AI1219" s="58" t="s">
        <v>277</v>
      </c>
      <c r="AJ1219" s="59" t="s">
        <v>320</v>
      </c>
      <c r="AK1219" s="56">
        <v>25.901705</v>
      </c>
      <c r="AL1219" s="56">
        <v>-81.692339722222229</v>
      </c>
      <c r="AM1219" s="60">
        <v>-1.8234000005787721</v>
      </c>
      <c r="AN1219" s="60">
        <v>2.0952872389851938</v>
      </c>
      <c r="AO1219" s="60">
        <v>2.7775917943363928</v>
      </c>
    </row>
    <row r="1220" spans="1:41" s="290" customFormat="1" x14ac:dyDescent="0.2">
      <c r="A1220" s="45" t="s">
        <v>58</v>
      </c>
      <c r="B1220" s="42" t="s">
        <v>108</v>
      </c>
      <c r="C1220" s="46"/>
      <c r="D1220" s="35" t="s">
        <v>429</v>
      </c>
      <c r="E1220" s="34">
        <v>42159</v>
      </c>
      <c r="F1220" s="347" t="s">
        <v>460</v>
      </c>
      <c r="G1220" s="347" t="s">
        <v>277</v>
      </c>
      <c r="H1220" s="344">
        <v>25.901716666666665</v>
      </c>
      <c r="I1220" s="344">
        <v>-81.692333333333337</v>
      </c>
      <c r="J1220" s="56" t="s">
        <v>8995</v>
      </c>
      <c r="K1220" s="56" t="s">
        <v>8994</v>
      </c>
      <c r="L1220" s="49" t="s">
        <v>8308</v>
      </c>
      <c r="M1220" s="120"/>
      <c r="N1220" s="35" t="s">
        <v>364</v>
      </c>
      <c r="O1220" s="203" t="s">
        <v>1969</v>
      </c>
      <c r="P1220" s="216" t="s">
        <v>1969</v>
      </c>
      <c r="Q1220" s="443">
        <v>0</v>
      </c>
      <c r="R1220" s="47"/>
      <c r="S1220" s="36">
        <v>0</v>
      </c>
      <c r="T1220" s="35"/>
      <c r="U1220" s="34"/>
      <c r="V1220" s="82">
        <v>0</v>
      </c>
      <c r="W1220" s="55" t="s">
        <v>2689</v>
      </c>
      <c r="X1220" s="55" t="s">
        <v>1898</v>
      </c>
      <c r="Y1220" s="157">
        <v>0</v>
      </c>
      <c r="Z1220" s="57" t="s">
        <v>1746</v>
      </c>
      <c r="AA1220" s="55" t="s">
        <v>6987</v>
      </c>
      <c r="AB1220" s="55">
        <v>117</v>
      </c>
      <c r="AC1220" s="55" t="s">
        <v>448</v>
      </c>
      <c r="AD1220" s="89" t="s">
        <v>2614</v>
      </c>
      <c r="AE1220" s="243">
        <v>16710</v>
      </c>
      <c r="AF1220" s="157" t="s">
        <v>3901</v>
      </c>
      <c r="AG1220" s="89" t="s">
        <v>7405</v>
      </c>
      <c r="AH1220" s="58" t="s">
        <v>276</v>
      </c>
      <c r="AI1220" s="58" t="s">
        <v>277</v>
      </c>
      <c r="AJ1220" s="59" t="s">
        <v>320</v>
      </c>
      <c r="AK1220" s="56">
        <v>25.901705</v>
      </c>
      <c r="AL1220" s="56">
        <v>-81.692339722222229</v>
      </c>
      <c r="AM1220" s="60">
        <v>4.2545999996229966</v>
      </c>
      <c r="AN1220" s="60">
        <v>2.0952872389851938</v>
      </c>
      <c r="AO1220" s="60">
        <v>4.742557302832112</v>
      </c>
    </row>
    <row r="1221" spans="1:41" s="290" customFormat="1" x14ac:dyDescent="0.2">
      <c r="A1221" s="45" t="s">
        <v>58</v>
      </c>
      <c r="B1221" s="42" t="s">
        <v>108</v>
      </c>
      <c r="C1221" s="46"/>
      <c r="D1221" s="35" t="s">
        <v>429</v>
      </c>
      <c r="E1221" s="34">
        <v>43149</v>
      </c>
      <c r="F1221" s="347" t="s">
        <v>2135</v>
      </c>
      <c r="G1221" s="347" t="s">
        <v>277</v>
      </c>
      <c r="H1221" s="344">
        <v>25.90175</v>
      </c>
      <c r="I1221" s="344">
        <v>-81.692333333333337</v>
      </c>
      <c r="J1221" s="56" t="s">
        <v>8996</v>
      </c>
      <c r="K1221" s="56" t="s">
        <v>8994</v>
      </c>
      <c r="L1221" s="49" t="s">
        <v>1978</v>
      </c>
      <c r="M1221" s="120"/>
      <c r="N1221" s="35" t="s">
        <v>364</v>
      </c>
      <c r="O1221" s="203" t="s">
        <v>1969</v>
      </c>
      <c r="P1221" s="216" t="s">
        <v>1969</v>
      </c>
      <c r="Q1221" s="443">
        <v>0</v>
      </c>
      <c r="R1221" s="47"/>
      <c r="S1221" s="36">
        <v>0</v>
      </c>
      <c r="T1221" s="35"/>
      <c r="U1221" s="34"/>
      <c r="V1221" s="82">
        <v>0</v>
      </c>
      <c r="W1221" s="55" t="s">
        <v>2689</v>
      </c>
      <c r="X1221" s="55" t="s">
        <v>1898</v>
      </c>
      <c r="Y1221" s="157">
        <v>0</v>
      </c>
      <c r="Z1221" s="57" t="s">
        <v>1746</v>
      </c>
      <c r="AA1221" s="55" t="s">
        <v>6987</v>
      </c>
      <c r="AB1221" s="55">
        <v>117</v>
      </c>
      <c r="AC1221" s="55" t="s">
        <v>448</v>
      </c>
      <c r="AD1221" s="89" t="s">
        <v>2614</v>
      </c>
      <c r="AE1221" s="243">
        <v>16710</v>
      </c>
      <c r="AF1221" s="157" t="s">
        <v>3901</v>
      </c>
      <c r="AG1221" s="89" t="s">
        <v>7405</v>
      </c>
      <c r="AH1221" s="58" t="s">
        <v>276</v>
      </c>
      <c r="AI1221" s="58" t="s">
        <v>277</v>
      </c>
      <c r="AJ1221" s="59" t="s">
        <v>320</v>
      </c>
      <c r="AK1221" s="56">
        <v>25.901705</v>
      </c>
      <c r="AL1221" s="56">
        <v>-81.692339722222229</v>
      </c>
      <c r="AM1221" s="60">
        <v>16.410600000026534</v>
      </c>
      <c r="AN1221" s="60">
        <v>2.0952872389851938</v>
      </c>
      <c r="AO1221" s="60">
        <v>16.54382123255462</v>
      </c>
    </row>
    <row r="1222" spans="1:41" s="290" customFormat="1" x14ac:dyDescent="0.2">
      <c r="A1222" s="45" t="s">
        <v>58</v>
      </c>
      <c r="B1222" s="42" t="s">
        <v>108</v>
      </c>
      <c r="C1222" s="46"/>
      <c r="D1222" s="35" t="s">
        <v>429</v>
      </c>
      <c r="E1222" s="34">
        <v>43536</v>
      </c>
      <c r="F1222" s="347" t="s">
        <v>276</v>
      </c>
      <c r="G1222" s="347" t="s">
        <v>2636</v>
      </c>
      <c r="H1222" s="344">
        <v>25.901699999999998</v>
      </c>
      <c r="I1222" s="344">
        <v>-81.69231666666667</v>
      </c>
      <c r="J1222" s="56" t="s">
        <v>8993</v>
      </c>
      <c r="K1222" s="56" t="s">
        <v>8997</v>
      </c>
      <c r="L1222" s="49" t="s">
        <v>1978</v>
      </c>
      <c r="M1222" s="117"/>
      <c r="N1222" s="35" t="s">
        <v>364</v>
      </c>
      <c r="O1222" s="203" t="s">
        <v>1969</v>
      </c>
      <c r="P1222" s="216" t="s">
        <v>1969</v>
      </c>
      <c r="Q1222" s="443">
        <v>0</v>
      </c>
      <c r="R1222" s="47"/>
      <c r="S1222" s="36">
        <v>0</v>
      </c>
      <c r="T1222" s="35"/>
      <c r="U1222" s="34"/>
      <c r="V1222" s="82">
        <v>0</v>
      </c>
      <c r="W1222" s="55" t="s">
        <v>2689</v>
      </c>
      <c r="X1222" s="55" t="s">
        <v>1898</v>
      </c>
      <c r="Y1222" s="157">
        <v>0</v>
      </c>
      <c r="Z1222" s="57" t="s">
        <v>1746</v>
      </c>
      <c r="AA1222" s="55" t="s">
        <v>6987</v>
      </c>
      <c r="AB1222" s="55">
        <v>117</v>
      </c>
      <c r="AC1222" s="55" t="s">
        <v>448</v>
      </c>
      <c r="AD1222" s="89" t="s">
        <v>2614</v>
      </c>
      <c r="AE1222" s="243">
        <v>16710</v>
      </c>
      <c r="AF1222" s="157" t="s">
        <v>3901</v>
      </c>
      <c r="AG1222" s="89" t="s">
        <v>7405</v>
      </c>
      <c r="AH1222" s="58" t="s">
        <v>276</v>
      </c>
      <c r="AI1222" s="58" t="s">
        <v>277</v>
      </c>
      <c r="AJ1222" s="59" t="s">
        <v>320</v>
      </c>
      <c r="AK1222" s="56">
        <v>25.901705</v>
      </c>
      <c r="AL1222" s="56">
        <v>-81.692339722222229</v>
      </c>
      <c r="AM1222" s="60">
        <v>-1.8234000005787721</v>
      </c>
      <c r="AN1222" s="60">
        <v>7.5612539471523865</v>
      </c>
      <c r="AO1222" s="60">
        <v>7.7780041665865802</v>
      </c>
    </row>
    <row r="1223" spans="1:41" s="290" customFormat="1" x14ac:dyDescent="0.2">
      <c r="A1223" s="45" t="s">
        <v>58</v>
      </c>
      <c r="B1223" s="42" t="s">
        <v>108</v>
      </c>
      <c r="C1223" s="46"/>
      <c r="D1223" s="35" t="s">
        <v>3024</v>
      </c>
      <c r="E1223" s="34">
        <v>43899</v>
      </c>
      <c r="F1223" s="347" t="s">
        <v>3051</v>
      </c>
      <c r="G1223" s="347" t="s">
        <v>3052</v>
      </c>
      <c r="H1223" s="344">
        <v>25.901583333333335</v>
      </c>
      <c r="I1223" s="344">
        <v>-81.692233333333334</v>
      </c>
      <c r="J1223" s="56" t="s">
        <v>8998</v>
      </c>
      <c r="K1223" s="56" t="s">
        <v>8999</v>
      </c>
      <c r="L1223" s="49" t="s">
        <v>3053</v>
      </c>
      <c r="M1223" s="117" t="s">
        <v>2833</v>
      </c>
      <c r="N1223" s="35" t="s">
        <v>364</v>
      </c>
      <c r="O1223" s="203" t="s">
        <v>1969</v>
      </c>
      <c r="P1223" s="216" t="s">
        <v>1969</v>
      </c>
      <c r="Q1223" s="443">
        <v>0</v>
      </c>
      <c r="R1223" s="47"/>
      <c r="S1223" s="36">
        <v>0</v>
      </c>
      <c r="T1223" s="35"/>
      <c r="U1223" s="34"/>
      <c r="V1223" s="82">
        <v>0</v>
      </c>
      <c r="W1223" s="55" t="s">
        <v>2689</v>
      </c>
      <c r="X1223" s="55" t="s">
        <v>1898</v>
      </c>
      <c r="Y1223" s="157">
        <v>0</v>
      </c>
      <c r="Z1223" s="57" t="s">
        <v>1746</v>
      </c>
      <c r="AA1223" s="55" t="s">
        <v>6987</v>
      </c>
      <c r="AB1223" s="55">
        <v>117</v>
      </c>
      <c r="AC1223" s="55" t="s">
        <v>448</v>
      </c>
      <c r="AD1223" s="89" t="s">
        <v>2614</v>
      </c>
      <c r="AE1223" s="243">
        <v>16710</v>
      </c>
      <c r="AF1223" s="157" t="s">
        <v>3901</v>
      </c>
      <c r="AG1223" s="89" t="s">
        <v>7405</v>
      </c>
      <c r="AH1223" s="58" t="s">
        <v>276</v>
      </c>
      <c r="AI1223" s="58" t="s">
        <v>277</v>
      </c>
      <c r="AJ1223" s="59" t="s">
        <v>320</v>
      </c>
      <c r="AK1223" s="56">
        <v>25.901705</v>
      </c>
      <c r="AL1223" s="56">
        <v>-81.692339722222229</v>
      </c>
      <c r="AM1223" s="60">
        <v>-44.369399999399946</v>
      </c>
      <c r="AN1223" s="60">
        <v>34.891087487988351</v>
      </c>
      <c r="AO1223" s="60">
        <v>56.444943461759344</v>
      </c>
    </row>
    <row r="1224" spans="1:41" s="290" customFormat="1" x14ac:dyDescent="0.2">
      <c r="A1224" s="45" t="s">
        <v>58</v>
      </c>
      <c r="B1224" s="42" t="s">
        <v>108</v>
      </c>
      <c r="C1224" s="46"/>
      <c r="D1224" s="35" t="s">
        <v>3024</v>
      </c>
      <c r="E1224" s="34">
        <v>44266</v>
      </c>
      <c r="F1224" s="347" t="s">
        <v>3631</v>
      </c>
      <c r="G1224" s="347" t="s">
        <v>3632</v>
      </c>
      <c r="H1224" s="344">
        <v>25.901616666666666</v>
      </c>
      <c r="I1224" s="344">
        <v>-81.692400000000006</v>
      </c>
      <c r="J1224" s="56" t="s">
        <v>9000</v>
      </c>
      <c r="K1224" s="56" t="s">
        <v>9001</v>
      </c>
      <c r="L1224" s="49" t="s">
        <v>3053</v>
      </c>
      <c r="M1224" s="117" t="s">
        <v>2833</v>
      </c>
      <c r="N1224" s="35" t="s">
        <v>364</v>
      </c>
      <c r="O1224" s="240" t="s">
        <v>3650</v>
      </c>
      <c r="P1224" s="216" t="s">
        <v>1969</v>
      </c>
      <c r="Q1224" s="443">
        <v>0</v>
      </c>
      <c r="R1224" s="47"/>
      <c r="S1224" s="36">
        <v>0</v>
      </c>
      <c r="T1224" s="35"/>
      <c r="U1224" s="34"/>
      <c r="V1224" s="82">
        <v>0</v>
      </c>
      <c r="W1224" s="55" t="s">
        <v>2689</v>
      </c>
      <c r="X1224" s="55" t="s">
        <v>1898</v>
      </c>
      <c r="Y1224" s="157">
        <v>0</v>
      </c>
      <c r="Z1224" s="57" t="s">
        <v>1746</v>
      </c>
      <c r="AA1224" s="55" t="s">
        <v>6987</v>
      </c>
      <c r="AB1224" s="55">
        <v>117</v>
      </c>
      <c r="AC1224" s="55" t="s">
        <v>448</v>
      </c>
      <c r="AD1224" s="89" t="s">
        <v>2614</v>
      </c>
      <c r="AE1224" s="243">
        <v>16710</v>
      </c>
      <c r="AF1224" s="157" t="s">
        <v>3901</v>
      </c>
      <c r="AG1224" s="89" t="s">
        <v>7405</v>
      </c>
      <c r="AH1224" s="58" t="s">
        <v>276</v>
      </c>
      <c r="AI1224" s="58" t="s">
        <v>277</v>
      </c>
      <c r="AJ1224" s="59" t="s">
        <v>320</v>
      </c>
      <c r="AK1224" s="56">
        <v>25.901705</v>
      </c>
      <c r="AL1224" s="56">
        <v>-81.692339722222229</v>
      </c>
      <c r="AM1224" s="60">
        <v>-32.213400000292012</v>
      </c>
      <c r="AN1224" s="60">
        <v>-19.768579593683576</v>
      </c>
      <c r="AO1224" s="60">
        <v>37.795500773645216</v>
      </c>
    </row>
    <row r="1225" spans="1:41" s="290" customFormat="1" x14ac:dyDescent="0.2">
      <c r="A1225" s="45" t="s">
        <v>58</v>
      </c>
      <c r="B1225" s="42" t="s">
        <v>108</v>
      </c>
      <c r="C1225" s="46"/>
      <c r="D1225" s="35" t="s">
        <v>2857</v>
      </c>
      <c r="E1225" s="34">
        <v>44609</v>
      </c>
      <c r="F1225" s="347" t="s">
        <v>3631</v>
      </c>
      <c r="G1225" s="347" t="s">
        <v>3632</v>
      </c>
      <c r="H1225" s="344">
        <v>25.901616666666666</v>
      </c>
      <c r="I1225" s="344">
        <v>-81.692400000000006</v>
      </c>
      <c r="J1225" s="56" t="s">
        <v>9000</v>
      </c>
      <c r="K1225" s="56" t="s">
        <v>9001</v>
      </c>
      <c r="L1225" s="49" t="s">
        <v>3053</v>
      </c>
      <c r="M1225" s="117" t="s">
        <v>2833</v>
      </c>
      <c r="N1225" s="35" t="s">
        <v>364</v>
      </c>
      <c r="O1225" s="240" t="s">
        <v>4206</v>
      </c>
      <c r="P1225" s="216" t="s">
        <v>1969</v>
      </c>
      <c r="Q1225" s="443">
        <v>0</v>
      </c>
      <c r="R1225" s="47"/>
      <c r="S1225" s="36">
        <v>0</v>
      </c>
      <c r="T1225" s="35"/>
      <c r="U1225" s="34"/>
      <c r="V1225" s="82">
        <v>0</v>
      </c>
      <c r="W1225" s="55" t="s">
        <v>2689</v>
      </c>
      <c r="X1225" s="55" t="s">
        <v>1898</v>
      </c>
      <c r="Y1225" s="157">
        <v>0</v>
      </c>
      <c r="Z1225" s="57" t="s">
        <v>1746</v>
      </c>
      <c r="AA1225" s="55" t="s">
        <v>6987</v>
      </c>
      <c r="AB1225" s="55">
        <v>117</v>
      </c>
      <c r="AC1225" s="55" t="s">
        <v>448</v>
      </c>
      <c r="AD1225" s="89" t="s">
        <v>2614</v>
      </c>
      <c r="AE1225" s="243">
        <v>16710</v>
      </c>
      <c r="AF1225" s="157" t="s">
        <v>3901</v>
      </c>
      <c r="AG1225" s="89" t="s">
        <v>7405</v>
      </c>
      <c r="AH1225" s="58" t="s">
        <v>276</v>
      </c>
      <c r="AI1225" s="58" t="s">
        <v>277</v>
      </c>
      <c r="AJ1225" s="59" t="s">
        <v>320</v>
      </c>
      <c r="AK1225" s="56">
        <v>25.901705</v>
      </c>
      <c r="AL1225" s="56">
        <v>-81.692339722222229</v>
      </c>
      <c r="AM1225" s="60">
        <v>-32.213400000292012</v>
      </c>
      <c r="AN1225" s="60">
        <v>-19.768579593683576</v>
      </c>
      <c r="AO1225" s="60">
        <v>37.795500773645216</v>
      </c>
    </row>
    <row r="1226" spans="1:41" s="290" customFormat="1" x14ac:dyDescent="0.2">
      <c r="A1226" s="45" t="s">
        <v>58</v>
      </c>
      <c r="B1226" s="42" t="s">
        <v>108</v>
      </c>
      <c r="C1226" s="46"/>
      <c r="D1226" s="35" t="s">
        <v>5027</v>
      </c>
      <c r="E1226" s="34">
        <v>44978</v>
      </c>
      <c r="F1226" s="347" t="s">
        <v>5068</v>
      </c>
      <c r="G1226" s="347" t="s">
        <v>5069</v>
      </c>
      <c r="H1226" s="344">
        <v>25.901633333333333</v>
      </c>
      <c r="I1226" s="344">
        <v>-81.692350000000005</v>
      </c>
      <c r="J1226" s="56" t="s">
        <v>7403</v>
      </c>
      <c r="K1226" s="56" t="s">
        <v>7404</v>
      </c>
      <c r="L1226" s="49" t="s">
        <v>3071</v>
      </c>
      <c r="M1226" s="117" t="s">
        <v>2833</v>
      </c>
      <c r="N1226" s="35" t="s">
        <v>364</v>
      </c>
      <c r="O1226" s="240" t="s">
        <v>5070</v>
      </c>
      <c r="P1226" s="216" t="s">
        <v>1969</v>
      </c>
      <c r="Q1226" s="443">
        <v>0</v>
      </c>
      <c r="R1226" s="47"/>
      <c r="S1226" s="36">
        <v>0</v>
      </c>
      <c r="T1226" s="35"/>
      <c r="U1226" s="34"/>
      <c r="V1226" s="82">
        <v>0</v>
      </c>
      <c r="W1226" s="55" t="s">
        <v>2689</v>
      </c>
      <c r="X1226" s="55" t="s">
        <v>1898</v>
      </c>
      <c r="Y1226" s="157">
        <v>0</v>
      </c>
      <c r="Z1226" s="57" t="s">
        <v>1746</v>
      </c>
      <c r="AA1226" s="55" t="s">
        <v>6987</v>
      </c>
      <c r="AB1226" s="55">
        <v>117</v>
      </c>
      <c r="AC1226" s="55" t="s">
        <v>448</v>
      </c>
      <c r="AD1226" s="89" t="s">
        <v>2614</v>
      </c>
      <c r="AE1226" s="243">
        <v>16710</v>
      </c>
      <c r="AF1226" s="157" t="s">
        <v>3901</v>
      </c>
      <c r="AG1226" s="89" t="s">
        <v>7405</v>
      </c>
      <c r="AH1226" s="58" t="s">
        <v>276</v>
      </c>
      <c r="AI1226" s="58" t="s">
        <v>277</v>
      </c>
      <c r="AJ1226" s="59" t="s">
        <v>320</v>
      </c>
      <c r="AK1226" s="56">
        <v>25.901705</v>
      </c>
      <c r="AL1226" s="56">
        <v>-81.692339722222229</v>
      </c>
      <c r="AM1226" s="60">
        <v>-26.135400000090243</v>
      </c>
      <c r="AN1226" s="60">
        <v>-3.370679469181999</v>
      </c>
      <c r="AO1226" s="60">
        <v>26.351861665709354</v>
      </c>
    </row>
    <row r="1227" spans="1:41" s="290" customFormat="1" ht="25.5" x14ac:dyDescent="0.2">
      <c r="A1227" s="45" t="s">
        <v>58</v>
      </c>
      <c r="B1227" s="42" t="s">
        <v>108</v>
      </c>
      <c r="C1227" s="46"/>
      <c r="D1227" s="35" t="s">
        <v>424</v>
      </c>
      <c r="E1227" s="34">
        <v>45383</v>
      </c>
      <c r="F1227" s="347" t="s">
        <v>5068</v>
      </c>
      <c r="G1227" s="347" t="s">
        <v>5069</v>
      </c>
      <c r="H1227" s="344">
        <v>25.901633333333333</v>
      </c>
      <c r="I1227" s="344">
        <v>-81.692350000000005</v>
      </c>
      <c r="J1227" s="56" t="s">
        <v>7403</v>
      </c>
      <c r="K1227" s="56" t="s">
        <v>7404</v>
      </c>
      <c r="L1227" s="49" t="s">
        <v>6435</v>
      </c>
      <c r="M1227" s="117" t="s">
        <v>2833</v>
      </c>
      <c r="N1227" s="35" t="s">
        <v>364</v>
      </c>
      <c r="O1227" s="240" t="s">
        <v>5887</v>
      </c>
      <c r="P1227" s="216" t="s">
        <v>1969</v>
      </c>
      <c r="Q1227" s="443">
        <v>0</v>
      </c>
      <c r="R1227" s="47"/>
      <c r="S1227" s="36">
        <v>0</v>
      </c>
      <c r="T1227" s="35"/>
      <c r="U1227" s="34"/>
      <c r="V1227" s="82">
        <v>0</v>
      </c>
      <c r="W1227" s="55" t="s">
        <v>2689</v>
      </c>
      <c r="X1227" s="55" t="s">
        <v>1898</v>
      </c>
      <c r="Y1227" s="157">
        <v>0</v>
      </c>
      <c r="Z1227" s="57" t="s">
        <v>1746</v>
      </c>
      <c r="AA1227" s="55" t="s">
        <v>6987</v>
      </c>
      <c r="AB1227" s="55">
        <v>117</v>
      </c>
      <c r="AC1227" s="55" t="s">
        <v>448</v>
      </c>
      <c r="AD1227" s="89" t="s">
        <v>2614</v>
      </c>
      <c r="AE1227" s="243">
        <v>16710</v>
      </c>
      <c r="AF1227" s="157" t="s">
        <v>3901</v>
      </c>
      <c r="AG1227" s="89" t="s">
        <v>7405</v>
      </c>
      <c r="AH1227" s="58" t="s">
        <v>276</v>
      </c>
      <c r="AI1227" s="58" t="s">
        <v>277</v>
      </c>
      <c r="AJ1227" s="59" t="s">
        <v>320</v>
      </c>
      <c r="AK1227" s="56">
        <v>25.901705</v>
      </c>
      <c r="AL1227" s="56">
        <v>-81.692339722222229</v>
      </c>
      <c r="AM1227" s="60">
        <v>-26.135400000090243</v>
      </c>
      <c r="AN1227" s="60">
        <v>-3.370679469181999</v>
      </c>
      <c r="AO1227" s="60">
        <v>26.351861665709354</v>
      </c>
    </row>
    <row r="1228" spans="1:41" s="290" customFormat="1" ht="25.5" x14ac:dyDescent="0.2">
      <c r="A1228" s="45" t="s">
        <v>58</v>
      </c>
      <c r="B1228" s="42" t="s">
        <v>108</v>
      </c>
      <c r="C1228" s="46"/>
      <c r="D1228" s="35" t="s">
        <v>424</v>
      </c>
      <c r="E1228" s="34">
        <v>45695</v>
      </c>
      <c r="F1228" s="347" t="s">
        <v>5068</v>
      </c>
      <c r="G1228" s="347" t="s">
        <v>5069</v>
      </c>
      <c r="H1228" s="344">
        <v>25.901633333333333</v>
      </c>
      <c r="I1228" s="344">
        <v>-81.692350000000005</v>
      </c>
      <c r="J1228" s="56" t="s">
        <v>7403</v>
      </c>
      <c r="K1228" s="56" t="s">
        <v>7404</v>
      </c>
      <c r="L1228" s="49" t="s">
        <v>6435</v>
      </c>
      <c r="M1228" s="117" t="s">
        <v>2833</v>
      </c>
      <c r="N1228" s="35" t="s">
        <v>364</v>
      </c>
      <c r="O1228" s="240" t="s">
        <v>6035</v>
      </c>
      <c r="P1228" s="216" t="s">
        <v>1969</v>
      </c>
      <c r="Q1228" s="443">
        <v>0</v>
      </c>
      <c r="R1228" s="47"/>
      <c r="S1228" s="36">
        <v>0</v>
      </c>
      <c r="T1228" s="35"/>
      <c r="U1228" s="34"/>
      <c r="V1228" s="82">
        <v>0</v>
      </c>
      <c r="W1228" s="55" t="s">
        <v>2689</v>
      </c>
      <c r="X1228" s="55" t="s">
        <v>1898</v>
      </c>
      <c r="Y1228" s="157">
        <v>0</v>
      </c>
      <c r="Z1228" s="57" t="s">
        <v>1746</v>
      </c>
      <c r="AA1228" s="55" t="s">
        <v>6987</v>
      </c>
      <c r="AB1228" s="55">
        <v>117</v>
      </c>
      <c r="AC1228" s="55" t="s">
        <v>448</v>
      </c>
      <c r="AD1228" s="89" t="s">
        <v>2614</v>
      </c>
      <c r="AE1228" s="243">
        <v>16710</v>
      </c>
      <c r="AF1228" s="157" t="s">
        <v>3901</v>
      </c>
      <c r="AG1228" s="89" t="s">
        <v>7405</v>
      </c>
      <c r="AH1228" s="58" t="s">
        <v>276</v>
      </c>
      <c r="AI1228" s="58" t="s">
        <v>277</v>
      </c>
      <c r="AJ1228" s="59" t="s">
        <v>320</v>
      </c>
      <c r="AK1228" s="56">
        <v>25.901705</v>
      </c>
      <c r="AL1228" s="56">
        <v>-81.692339722222229</v>
      </c>
      <c r="AM1228" s="60">
        <v>-26.135400000090243</v>
      </c>
      <c r="AN1228" s="60">
        <v>-3.370679469181999</v>
      </c>
      <c r="AO1228" s="60">
        <v>26.351861665709354</v>
      </c>
    </row>
    <row r="1229" spans="1:41" s="290" customFormat="1" ht="25.5" x14ac:dyDescent="0.2">
      <c r="A1229" s="45" t="s">
        <v>58</v>
      </c>
      <c r="B1229" s="42" t="s">
        <v>108</v>
      </c>
      <c r="C1229" s="46" t="s">
        <v>473</v>
      </c>
      <c r="D1229" s="35" t="s">
        <v>8443</v>
      </c>
      <c r="E1229" s="34">
        <v>46113</v>
      </c>
      <c r="F1229" s="347" t="s">
        <v>5068</v>
      </c>
      <c r="G1229" s="347" t="s">
        <v>5069</v>
      </c>
      <c r="H1229" s="344">
        <v>25.901633333333333</v>
      </c>
      <c r="I1229" s="344">
        <v>-81.692350000000005</v>
      </c>
      <c r="J1229" s="56" t="s">
        <v>7403</v>
      </c>
      <c r="K1229" s="56" t="s">
        <v>7404</v>
      </c>
      <c r="L1229" s="49" t="s">
        <v>8483</v>
      </c>
      <c r="M1229" s="117" t="s">
        <v>2833</v>
      </c>
      <c r="N1229" s="35" t="s">
        <v>387</v>
      </c>
      <c r="O1229" s="240" t="s">
        <v>8482</v>
      </c>
      <c r="P1229" s="216" t="s">
        <v>1969</v>
      </c>
      <c r="Q1229" s="443">
        <v>0</v>
      </c>
      <c r="R1229" s="47"/>
      <c r="S1229" s="36">
        <v>0</v>
      </c>
      <c r="T1229" s="35"/>
      <c r="U1229" s="34"/>
      <c r="V1229" s="82">
        <v>0</v>
      </c>
      <c r="W1229" s="55" t="s">
        <v>2689</v>
      </c>
      <c r="X1229" s="55" t="s">
        <v>1898</v>
      </c>
      <c r="Y1229" s="157" t="s">
        <v>387</v>
      </c>
      <c r="Z1229" s="57" t="s">
        <v>1746</v>
      </c>
      <c r="AA1229" s="55" t="s">
        <v>6982</v>
      </c>
      <c r="AB1229" s="55">
        <v>117</v>
      </c>
      <c r="AC1229" s="55" t="s">
        <v>448</v>
      </c>
      <c r="AD1229" s="89" t="s">
        <v>2614</v>
      </c>
      <c r="AE1229" s="243">
        <v>16710</v>
      </c>
      <c r="AF1229" s="157" t="s">
        <v>3901</v>
      </c>
      <c r="AG1229" s="89" t="s">
        <v>7405</v>
      </c>
      <c r="AH1229" s="58" t="s">
        <v>276</v>
      </c>
      <c r="AI1229" s="58" t="s">
        <v>277</v>
      </c>
      <c r="AJ1229" s="59" t="s">
        <v>320</v>
      </c>
      <c r="AK1229" s="56">
        <v>25.901705</v>
      </c>
      <c r="AL1229" s="56">
        <v>-81.692339722222229</v>
      </c>
      <c r="AM1229" s="60">
        <v>-26.135400000090243</v>
      </c>
      <c r="AN1229" s="60">
        <v>-3.370679469181999</v>
      </c>
      <c r="AO1229" s="60">
        <v>26.351861665709354</v>
      </c>
    </row>
    <row r="1230" spans="1:41" s="290" customFormat="1" x14ac:dyDescent="0.2">
      <c r="A1230" s="45" t="s">
        <v>56</v>
      </c>
      <c r="B1230" s="42" t="s">
        <v>109</v>
      </c>
      <c r="C1230" s="46"/>
      <c r="D1230" s="35" t="s">
        <v>1119</v>
      </c>
      <c r="E1230" s="34">
        <v>38869</v>
      </c>
      <c r="F1230" s="347" t="s">
        <v>274</v>
      </c>
      <c r="G1230" s="347" t="s">
        <v>275</v>
      </c>
      <c r="H1230" s="344">
        <v>25.901</v>
      </c>
      <c r="I1230" s="344">
        <v>-81.693183333333337</v>
      </c>
      <c r="J1230" s="56" t="s">
        <v>9002</v>
      </c>
      <c r="K1230" s="56" t="s">
        <v>9003</v>
      </c>
      <c r="L1230" s="49" t="s">
        <v>1746</v>
      </c>
      <c r="M1230" s="117"/>
      <c r="N1230" s="35" t="s">
        <v>364</v>
      </c>
      <c r="O1230" s="203" t="s">
        <v>1969</v>
      </c>
      <c r="P1230" s="216" t="s">
        <v>1969</v>
      </c>
      <c r="Q1230" s="443">
        <v>0</v>
      </c>
      <c r="R1230" s="47"/>
      <c r="S1230" s="36">
        <v>0</v>
      </c>
      <c r="T1230" s="35"/>
      <c r="U1230" s="34"/>
      <c r="V1230" s="82">
        <v>0</v>
      </c>
      <c r="W1230" s="55" t="s">
        <v>2689</v>
      </c>
      <c r="X1230" s="55" t="s">
        <v>1898</v>
      </c>
      <c r="Y1230" s="157">
        <v>0</v>
      </c>
      <c r="Z1230" s="57" t="s">
        <v>3903</v>
      </c>
      <c r="AA1230" s="55" t="s">
        <v>3904</v>
      </c>
      <c r="AB1230" s="55">
        <v>118</v>
      </c>
      <c r="AC1230" s="55" t="s">
        <v>448</v>
      </c>
      <c r="AD1230" s="89" t="s">
        <v>2614</v>
      </c>
      <c r="AE1230" s="243" t="s">
        <v>1746</v>
      </c>
      <c r="AF1230" s="157">
        <v>0</v>
      </c>
      <c r="AG1230" s="89" t="s">
        <v>7408</v>
      </c>
      <c r="AH1230" s="58" t="s">
        <v>3903</v>
      </c>
      <c r="AI1230" s="58" t="s">
        <v>3903</v>
      </c>
      <c r="AJ1230" s="59" t="s">
        <v>3903</v>
      </c>
      <c r="AK1230" s="56" t="s">
        <v>3903</v>
      </c>
      <c r="AL1230" s="56" t="s">
        <v>3903</v>
      </c>
      <c r="AM1230" s="60" t="s">
        <v>3903</v>
      </c>
      <c r="AN1230" s="60" t="s">
        <v>3903</v>
      </c>
      <c r="AO1230" s="60" t="s">
        <v>3903</v>
      </c>
    </row>
    <row r="1231" spans="1:41" s="290" customFormat="1" x14ac:dyDescent="0.2">
      <c r="A1231" s="45" t="s">
        <v>56</v>
      </c>
      <c r="B1231" s="42" t="s">
        <v>109</v>
      </c>
      <c r="C1231" s="46"/>
      <c r="D1231" s="35" t="s">
        <v>429</v>
      </c>
      <c r="E1231" s="34">
        <v>42159</v>
      </c>
      <c r="F1231" s="347" t="s">
        <v>458</v>
      </c>
      <c r="G1231" s="347" t="s">
        <v>459</v>
      </c>
      <c r="H1231" s="344">
        <v>25.901016666666667</v>
      </c>
      <c r="I1231" s="344">
        <v>-81.693200000000004</v>
      </c>
      <c r="J1231" s="56" t="s">
        <v>9004</v>
      </c>
      <c r="K1231" s="56" t="s">
        <v>7407</v>
      </c>
      <c r="L1231" s="49" t="s">
        <v>1746</v>
      </c>
      <c r="M1231" s="117"/>
      <c r="N1231" s="35" t="s">
        <v>364</v>
      </c>
      <c r="O1231" s="203" t="s">
        <v>1969</v>
      </c>
      <c r="P1231" s="216" t="s">
        <v>1969</v>
      </c>
      <c r="Q1231" s="443">
        <v>0</v>
      </c>
      <c r="R1231" s="47"/>
      <c r="S1231" s="36">
        <v>0</v>
      </c>
      <c r="T1231" s="35"/>
      <c r="U1231" s="34"/>
      <c r="V1231" s="82">
        <v>0</v>
      </c>
      <c r="W1231" s="55" t="s">
        <v>2689</v>
      </c>
      <c r="X1231" s="55" t="s">
        <v>1898</v>
      </c>
      <c r="Y1231" s="157">
        <v>0</v>
      </c>
      <c r="Z1231" s="57" t="s">
        <v>3903</v>
      </c>
      <c r="AA1231" s="55" t="s">
        <v>3904</v>
      </c>
      <c r="AB1231" s="55">
        <v>118</v>
      </c>
      <c r="AC1231" s="55" t="s">
        <v>448</v>
      </c>
      <c r="AD1231" s="89" t="s">
        <v>2614</v>
      </c>
      <c r="AE1231" s="243" t="s">
        <v>1746</v>
      </c>
      <c r="AF1231" s="157">
        <v>0</v>
      </c>
      <c r="AG1231" s="89" t="s">
        <v>7408</v>
      </c>
      <c r="AH1231" s="58" t="s">
        <v>3903</v>
      </c>
      <c r="AI1231" s="58" t="s">
        <v>3903</v>
      </c>
      <c r="AJ1231" s="59" t="s">
        <v>3903</v>
      </c>
      <c r="AK1231" s="56" t="s">
        <v>3903</v>
      </c>
      <c r="AL1231" s="56" t="s">
        <v>3903</v>
      </c>
      <c r="AM1231" s="60" t="s">
        <v>3903</v>
      </c>
      <c r="AN1231" s="60" t="s">
        <v>3903</v>
      </c>
      <c r="AO1231" s="60" t="s">
        <v>3903</v>
      </c>
    </row>
    <row r="1232" spans="1:41" s="290" customFormat="1" x14ac:dyDescent="0.2">
      <c r="A1232" s="45" t="s">
        <v>56</v>
      </c>
      <c r="B1232" s="42" t="s">
        <v>109</v>
      </c>
      <c r="C1232" s="46"/>
      <c r="D1232" s="35" t="s">
        <v>429</v>
      </c>
      <c r="E1232" s="34">
        <v>43149</v>
      </c>
      <c r="F1232" s="347" t="s">
        <v>274</v>
      </c>
      <c r="G1232" s="347" t="s">
        <v>2134</v>
      </c>
      <c r="H1232" s="344">
        <v>25.901</v>
      </c>
      <c r="I1232" s="344">
        <v>-81.693216666666672</v>
      </c>
      <c r="J1232" s="56" t="s">
        <v>9002</v>
      </c>
      <c r="K1232" s="56" t="s">
        <v>9005</v>
      </c>
      <c r="L1232" s="49" t="s">
        <v>1978</v>
      </c>
      <c r="M1232" s="120"/>
      <c r="N1232" s="35" t="s">
        <v>364</v>
      </c>
      <c r="O1232" s="203" t="s">
        <v>1969</v>
      </c>
      <c r="P1232" s="216" t="s">
        <v>1969</v>
      </c>
      <c r="Q1232" s="443">
        <v>0</v>
      </c>
      <c r="R1232" s="47"/>
      <c r="S1232" s="36">
        <v>0</v>
      </c>
      <c r="T1232" s="35"/>
      <c r="U1232" s="34"/>
      <c r="V1232" s="82">
        <v>0</v>
      </c>
      <c r="W1232" s="55" t="s">
        <v>2689</v>
      </c>
      <c r="X1232" s="55" t="s">
        <v>1898</v>
      </c>
      <c r="Y1232" s="157">
        <v>0</v>
      </c>
      <c r="Z1232" s="57" t="s">
        <v>3903</v>
      </c>
      <c r="AA1232" s="55" t="s">
        <v>3904</v>
      </c>
      <c r="AB1232" s="55">
        <v>118</v>
      </c>
      <c r="AC1232" s="55" t="s">
        <v>448</v>
      </c>
      <c r="AD1232" s="89" t="s">
        <v>2614</v>
      </c>
      <c r="AE1232" s="243" t="s">
        <v>1746</v>
      </c>
      <c r="AF1232" s="157">
        <v>0</v>
      </c>
      <c r="AG1232" s="89" t="s">
        <v>7408</v>
      </c>
      <c r="AH1232" s="58" t="s">
        <v>3903</v>
      </c>
      <c r="AI1232" s="58" t="s">
        <v>3903</v>
      </c>
      <c r="AJ1232" s="59" t="s">
        <v>3903</v>
      </c>
      <c r="AK1232" s="56" t="s">
        <v>3903</v>
      </c>
      <c r="AL1232" s="56" t="s">
        <v>3903</v>
      </c>
      <c r="AM1232" s="60" t="s">
        <v>3903</v>
      </c>
      <c r="AN1232" s="60" t="s">
        <v>3903</v>
      </c>
      <c r="AO1232" s="60" t="s">
        <v>3903</v>
      </c>
    </row>
    <row r="1233" spans="1:41" s="290" customFormat="1" x14ac:dyDescent="0.2">
      <c r="A1233" s="45" t="s">
        <v>56</v>
      </c>
      <c r="B1233" s="42" t="s">
        <v>109</v>
      </c>
      <c r="C1233" s="46"/>
      <c r="D1233" s="35" t="s">
        <v>429</v>
      </c>
      <c r="E1233" s="34">
        <v>43536</v>
      </c>
      <c r="F1233" s="347" t="s">
        <v>274</v>
      </c>
      <c r="G1233" s="347" t="s">
        <v>2134</v>
      </c>
      <c r="H1233" s="344">
        <v>25.901</v>
      </c>
      <c r="I1233" s="344">
        <v>-81.693216666666672</v>
      </c>
      <c r="J1233" s="56" t="s">
        <v>9002</v>
      </c>
      <c r="K1233" s="56" t="s">
        <v>9005</v>
      </c>
      <c r="L1233" s="49" t="s">
        <v>1978</v>
      </c>
      <c r="M1233" s="117"/>
      <c r="N1233" s="35" t="s">
        <v>364</v>
      </c>
      <c r="O1233" s="203" t="s">
        <v>1969</v>
      </c>
      <c r="P1233" s="216" t="s">
        <v>1969</v>
      </c>
      <c r="Q1233" s="443">
        <v>0</v>
      </c>
      <c r="R1233" s="47"/>
      <c r="S1233" s="36">
        <v>0</v>
      </c>
      <c r="T1233" s="35"/>
      <c r="U1233" s="34"/>
      <c r="V1233" s="82">
        <v>0</v>
      </c>
      <c r="W1233" s="55" t="s">
        <v>2689</v>
      </c>
      <c r="X1233" s="55" t="s">
        <v>1898</v>
      </c>
      <c r="Y1233" s="157">
        <v>0</v>
      </c>
      <c r="Z1233" s="57" t="s">
        <v>3903</v>
      </c>
      <c r="AA1233" s="55" t="s">
        <v>3904</v>
      </c>
      <c r="AB1233" s="55">
        <v>118</v>
      </c>
      <c r="AC1233" s="55" t="s">
        <v>448</v>
      </c>
      <c r="AD1233" s="89" t="s">
        <v>2614</v>
      </c>
      <c r="AE1233" s="243" t="s">
        <v>1746</v>
      </c>
      <c r="AF1233" s="157">
        <v>0</v>
      </c>
      <c r="AG1233" s="89" t="s">
        <v>7408</v>
      </c>
      <c r="AH1233" s="58" t="s">
        <v>3903</v>
      </c>
      <c r="AI1233" s="58" t="s">
        <v>3903</v>
      </c>
      <c r="AJ1233" s="59" t="s">
        <v>3903</v>
      </c>
      <c r="AK1233" s="56" t="s">
        <v>3903</v>
      </c>
      <c r="AL1233" s="56" t="s">
        <v>3903</v>
      </c>
      <c r="AM1233" s="60" t="s">
        <v>3903</v>
      </c>
      <c r="AN1233" s="60" t="s">
        <v>3903</v>
      </c>
      <c r="AO1233" s="60" t="s">
        <v>3903</v>
      </c>
    </row>
    <row r="1234" spans="1:41" s="290" customFormat="1" x14ac:dyDescent="0.2">
      <c r="A1234" s="45" t="s">
        <v>56</v>
      </c>
      <c r="B1234" s="42" t="s">
        <v>109</v>
      </c>
      <c r="C1234" s="46"/>
      <c r="D1234" s="35" t="s">
        <v>3024</v>
      </c>
      <c r="E1234" s="34">
        <v>43899</v>
      </c>
      <c r="F1234" s="347" t="s">
        <v>3054</v>
      </c>
      <c r="G1234" s="347" t="s">
        <v>2134</v>
      </c>
      <c r="H1234" s="344">
        <v>25.901066666666665</v>
      </c>
      <c r="I1234" s="344">
        <v>-81.693216666666672</v>
      </c>
      <c r="J1234" s="56" t="s">
        <v>9006</v>
      </c>
      <c r="K1234" s="56" t="s">
        <v>9005</v>
      </c>
      <c r="L1234" s="49" t="s">
        <v>3055</v>
      </c>
      <c r="M1234" s="117" t="s">
        <v>2833</v>
      </c>
      <c r="N1234" s="35" t="s">
        <v>364</v>
      </c>
      <c r="O1234" s="203" t="s">
        <v>1969</v>
      </c>
      <c r="P1234" s="216" t="s">
        <v>1969</v>
      </c>
      <c r="Q1234" s="443">
        <v>0</v>
      </c>
      <c r="R1234" s="47"/>
      <c r="S1234" s="36">
        <v>0</v>
      </c>
      <c r="T1234" s="35"/>
      <c r="U1234" s="34"/>
      <c r="V1234" s="82">
        <v>0</v>
      </c>
      <c r="W1234" s="55" t="s">
        <v>2689</v>
      </c>
      <c r="X1234" s="55" t="s">
        <v>1898</v>
      </c>
      <c r="Y1234" s="157">
        <v>0</v>
      </c>
      <c r="Z1234" s="57" t="s">
        <v>3903</v>
      </c>
      <c r="AA1234" s="55" t="s">
        <v>3904</v>
      </c>
      <c r="AB1234" s="55">
        <v>118</v>
      </c>
      <c r="AC1234" s="55" t="s">
        <v>448</v>
      </c>
      <c r="AD1234" s="89" t="s">
        <v>2614</v>
      </c>
      <c r="AE1234" s="243" t="s">
        <v>1746</v>
      </c>
      <c r="AF1234" s="157">
        <v>0</v>
      </c>
      <c r="AG1234" s="89" t="s">
        <v>7408</v>
      </c>
      <c r="AH1234" s="58" t="s">
        <v>3903</v>
      </c>
      <c r="AI1234" s="58" t="s">
        <v>3903</v>
      </c>
      <c r="AJ1234" s="59" t="s">
        <v>3903</v>
      </c>
      <c r="AK1234" s="56" t="s">
        <v>3903</v>
      </c>
      <c r="AL1234" s="56" t="s">
        <v>3903</v>
      </c>
      <c r="AM1234" s="60" t="s">
        <v>3903</v>
      </c>
      <c r="AN1234" s="60" t="s">
        <v>3903</v>
      </c>
      <c r="AO1234" s="60" t="s">
        <v>3903</v>
      </c>
    </row>
    <row r="1235" spans="1:41" s="290" customFormat="1" x14ac:dyDescent="0.2">
      <c r="A1235" s="45" t="s">
        <v>56</v>
      </c>
      <c r="B1235" s="42" t="s">
        <v>109</v>
      </c>
      <c r="C1235" s="46"/>
      <c r="D1235" s="35" t="s">
        <v>3024</v>
      </c>
      <c r="E1235" s="34">
        <v>44266</v>
      </c>
      <c r="F1235" s="347" t="s">
        <v>3633</v>
      </c>
      <c r="G1235" s="347" t="s">
        <v>3634</v>
      </c>
      <c r="H1235" s="344">
        <v>25.901033333333334</v>
      </c>
      <c r="I1235" s="344">
        <v>-81.693233333333339</v>
      </c>
      <c r="J1235" s="56" t="s">
        <v>7406</v>
      </c>
      <c r="K1235" s="56" t="s">
        <v>9007</v>
      </c>
      <c r="L1235" s="49" t="s">
        <v>3635</v>
      </c>
      <c r="M1235" s="117" t="s">
        <v>2833</v>
      </c>
      <c r="N1235" s="35" t="s">
        <v>364</v>
      </c>
      <c r="O1235" s="240" t="s">
        <v>3651</v>
      </c>
      <c r="P1235" s="216">
        <v>0</v>
      </c>
      <c r="Q1235" s="443">
        <v>0</v>
      </c>
      <c r="R1235" s="47"/>
      <c r="S1235" s="36">
        <v>0</v>
      </c>
      <c r="T1235" s="35"/>
      <c r="U1235" s="34"/>
      <c r="V1235" s="82">
        <v>0</v>
      </c>
      <c r="W1235" s="55" t="s">
        <v>2689</v>
      </c>
      <c r="X1235" s="55" t="s">
        <v>1898</v>
      </c>
      <c r="Y1235" s="157">
        <v>0</v>
      </c>
      <c r="Z1235" s="57" t="s">
        <v>3903</v>
      </c>
      <c r="AA1235" s="55" t="s">
        <v>3904</v>
      </c>
      <c r="AB1235" s="55">
        <v>118</v>
      </c>
      <c r="AC1235" s="55" t="s">
        <v>448</v>
      </c>
      <c r="AD1235" s="89" t="s">
        <v>2614</v>
      </c>
      <c r="AE1235" s="243" t="s">
        <v>1746</v>
      </c>
      <c r="AF1235" s="157">
        <v>0</v>
      </c>
      <c r="AG1235" s="89" t="s">
        <v>7408</v>
      </c>
      <c r="AH1235" s="58" t="s">
        <v>3903</v>
      </c>
      <c r="AI1235" s="58" t="s">
        <v>3903</v>
      </c>
      <c r="AJ1235" s="59" t="s">
        <v>3903</v>
      </c>
      <c r="AK1235" s="56" t="s">
        <v>3903</v>
      </c>
      <c r="AL1235" s="56" t="s">
        <v>3903</v>
      </c>
      <c r="AM1235" s="60" t="s">
        <v>3903</v>
      </c>
      <c r="AN1235" s="60" t="s">
        <v>3903</v>
      </c>
      <c r="AO1235" s="60" t="s">
        <v>3903</v>
      </c>
    </row>
    <row r="1236" spans="1:41" s="290" customFormat="1" x14ac:dyDescent="0.2">
      <c r="A1236" s="45" t="s">
        <v>56</v>
      </c>
      <c r="B1236" s="42" t="s">
        <v>109</v>
      </c>
      <c r="C1236" s="46"/>
      <c r="D1236" s="35" t="s">
        <v>2857</v>
      </c>
      <c r="E1236" s="34">
        <v>44609</v>
      </c>
      <c r="F1236" s="347" t="s">
        <v>3633</v>
      </c>
      <c r="G1236" s="347" t="s">
        <v>3634</v>
      </c>
      <c r="H1236" s="344">
        <v>25.901033333333334</v>
      </c>
      <c r="I1236" s="344">
        <v>-81.693233333333339</v>
      </c>
      <c r="J1236" s="56" t="s">
        <v>7406</v>
      </c>
      <c r="K1236" s="56" t="s">
        <v>9007</v>
      </c>
      <c r="L1236" s="49" t="s">
        <v>3635</v>
      </c>
      <c r="M1236" s="117" t="s">
        <v>2833</v>
      </c>
      <c r="N1236" s="35" t="s">
        <v>364</v>
      </c>
      <c r="O1236" s="240" t="s">
        <v>4207</v>
      </c>
      <c r="P1236" s="216">
        <v>0</v>
      </c>
      <c r="Q1236" s="443">
        <v>0</v>
      </c>
      <c r="R1236" s="47"/>
      <c r="S1236" s="36">
        <v>0</v>
      </c>
      <c r="T1236" s="35"/>
      <c r="U1236" s="34"/>
      <c r="V1236" s="82">
        <v>0</v>
      </c>
      <c r="W1236" s="55" t="s">
        <v>2689</v>
      </c>
      <c r="X1236" s="55" t="s">
        <v>1898</v>
      </c>
      <c r="Y1236" s="157">
        <v>0</v>
      </c>
      <c r="Z1236" s="57" t="s">
        <v>3903</v>
      </c>
      <c r="AA1236" s="55" t="s">
        <v>3904</v>
      </c>
      <c r="AB1236" s="55">
        <v>118</v>
      </c>
      <c r="AC1236" s="55" t="s">
        <v>448</v>
      </c>
      <c r="AD1236" s="89" t="s">
        <v>2614</v>
      </c>
      <c r="AE1236" s="243" t="s">
        <v>1746</v>
      </c>
      <c r="AF1236" s="157">
        <v>0</v>
      </c>
      <c r="AG1236" s="89" t="s">
        <v>7408</v>
      </c>
      <c r="AH1236" s="58" t="s">
        <v>3903</v>
      </c>
      <c r="AI1236" s="58" t="s">
        <v>3903</v>
      </c>
      <c r="AJ1236" s="59" t="s">
        <v>3903</v>
      </c>
      <c r="AK1236" s="56" t="s">
        <v>3903</v>
      </c>
      <c r="AL1236" s="56" t="s">
        <v>3903</v>
      </c>
      <c r="AM1236" s="60" t="s">
        <v>3903</v>
      </c>
      <c r="AN1236" s="60" t="s">
        <v>3903</v>
      </c>
      <c r="AO1236" s="60" t="s">
        <v>3903</v>
      </c>
    </row>
    <row r="1237" spans="1:41" s="290" customFormat="1" x14ac:dyDescent="0.2">
      <c r="A1237" s="45" t="s">
        <v>56</v>
      </c>
      <c r="B1237" s="42" t="s">
        <v>109</v>
      </c>
      <c r="C1237" s="46"/>
      <c r="D1237" s="35" t="s">
        <v>5027</v>
      </c>
      <c r="E1237" s="34">
        <v>44978</v>
      </c>
      <c r="F1237" s="347" t="s">
        <v>3633</v>
      </c>
      <c r="G1237" s="347" t="s">
        <v>3634</v>
      </c>
      <c r="H1237" s="344">
        <v>25.901033333333334</v>
      </c>
      <c r="I1237" s="344">
        <v>-81.693233333333339</v>
      </c>
      <c r="J1237" s="56" t="s">
        <v>7406</v>
      </c>
      <c r="K1237" s="56" t="s">
        <v>9007</v>
      </c>
      <c r="L1237" s="49" t="s">
        <v>5071</v>
      </c>
      <c r="M1237" s="117" t="s">
        <v>2833</v>
      </c>
      <c r="N1237" s="35" t="s">
        <v>364</v>
      </c>
      <c r="O1237" s="240" t="s">
        <v>5072</v>
      </c>
      <c r="P1237" s="216">
        <v>0</v>
      </c>
      <c r="Q1237" s="443">
        <v>0</v>
      </c>
      <c r="R1237" s="47"/>
      <c r="S1237" s="36">
        <v>0</v>
      </c>
      <c r="T1237" s="35"/>
      <c r="U1237" s="34"/>
      <c r="V1237" s="82">
        <v>0</v>
      </c>
      <c r="W1237" s="55" t="s">
        <v>2689</v>
      </c>
      <c r="X1237" s="55" t="s">
        <v>1898</v>
      </c>
      <c r="Y1237" s="157">
        <v>0</v>
      </c>
      <c r="Z1237" s="57" t="s">
        <v>3903</v>
      </c>
      <c r="AA1237" s="55" t="s">
        <v>3904</v>
      </c>
      <c r="AB1237" s="55">
        <v>118</v>
      </c>
      <c r="AC1237" s="55" t="s">
        <v>448</v>
      </c>
      <c r="AD1237" s="89" t="s">
        <v>2614</v>
      </c>
      <c r="AE1237" s="243" t="s">
        <v>1746</v>
      </c>
      <c r="AF1237" s="157">
        <v>0</v>
      </c>
      <c r="AG1237" s="89" t="s">
        <v>7408</v>
      </c>
      <c r="AH1237" s="58" t="s">
        <v>3903</v>
      </c>
      <c r="AI1237" s="58" t="s">
        <v>3903</v>
      </c>
      <c r="AJ1237" s="59" t="s">
        <v>3903</v>
      </c>
      <c r="AK1237" s="56" t="s">
        <v>3903</v>
      </c>
      <c r="AL1237" s="56" t="s">
        <v>3903</v>
      </c>
      <c r="AM1237" s="60" t="s">
        <v>3903</v>
      </c>
      <c r="AN1237" s="60" t="s">
        <v>3903</v>
      </c>
      <c r="AO1237" s="60" t="s">
        <v>3903</v>
      </c>
    </row>
    <row r="1238" spans="1:41" s="290" customFormat="1" x14ac:dyDescent="0.2">
      <c r="A1238" s="45" t="s">
        <v>56</v>
      </c>
      <c r="B1238" s="42" t="s">
        <v>109</v>
      </c>
      <c r="C1238" s="46"/>
      <c r="D1238" s="35" t="s">
        <v>424</v>
      </c>
      <c r="E1238" s="34">
        <v>45383</v>
      </c>
      <c r="F1238" s="347" t="s">
        <v>3633</v>
      </c>
      <c r="G1238" s="347" t="s">
        <v>3634</v>
      </c>
      <c r="H1238" s="344">
        <v>25.901033333333334</v>
      </c>
      <c r="I1238" s="344">
        <v>-81.693233333333339</v>
      </c>
      <c r="J1238" s="56" t="s">
        <v>7406</v>
      </c>
      <c r="K1238" s="56" t="s">
        <v>9007</v>
      </c>
      <c r="L1238" s="49" t="s">
        <v>5071</v>
      </c>
      <c r="M1238" s="117" t="s">
        <v>2833</v>
      </c>
      <c r="N1238" s="35" t="s">
        <v>364</v>
      </c>
      <c r="O1238" s="240"/>
      <c r="P1238" s="216">
        <v>0</v>
      </c>
      <c r="Q1238" s="443">
        <v>0</v>
      </c>
      <c r="R1238" s="47"/>
      <c r="S1238" s="36">
        <v>0</v>
      </c>
      <c r="T1238" s="35"/>
      <c r="U1238" s="34"/>
      <c r="V1238" s="82">
        <v>0</v>
      </c>
      <c r="W1238" s="55" t="s">
        <v>2689</v>
      </c>
      <c r="X1238" s="55" t="s">
        <v>1898</v>
      </c>
      <c r="Y1238" s="157">
        <v>0</v>
      </c>
      <c r="Z1238" s="57" t="s">
        <v>3903</v>
      </c>
      <c r="AA1238" s="55" t="s">
        <v>3904</v>
      </c>
      <c r="AB1238" s="55">
        <v>118</v>
      </c>
      <c r="AC1238" s="55" t="s">
        <v>448</v>
      </c>
      <c r="AD1238" s="89" t="s">
        <v>2614</v>
      </c>
      <c r="AE1238" s="243" t="s">
        <v>1746</v>
      </c>
      <c r="AF1238" s="157">
        <v>0</v>
      </c>
      <c r="AG1238" s="89" t="s">
        <v>7408</v>
      </c>
      <c r="AH1238" s="58" t="s">
        <v>3903</v>
      </c>
      <c r="AI1238" s="58" t="s">
        <v>3903</v>
      </c>
      <c r="AJ1238" s="59" t="s">
        <v>3903</v>
      </c>
      <c r="AK1238" s="56" t="s">
        <v>3903</v>
      </c>
      <c r="AL1238" s="56" t="s">
        <v>3903</v>
      </c>
      <c r="AM1238" s="60" t="s">
        <v>3903</v>
      </c>
      <c r="AN1238" s="60" t="s">
        <v>3903</v>
      </c>
      <c r="AO1238" s="60" t="s">
        <v>3903</v>
      </c>
    </row>
    <row r="1239" spans="1:41" s="290" customFormat="1" x14ac:dyDescent="0.2">
      <c r="A1239" s="45" t="s">
        <v>56</v>
      </c>
      <c r="B1239" s="42" t="s">
        <v>109</v>
      </c>
      <c r="C1239" s="46"/>
      <c r="D1239" s="35" t="s">
        <v>424</v>
      </c>
      <c r="E1239" s="34">
        <v>45695</v>
      </c>
      <c r="F1239" s="347" t="s">
        <v>3633</v>
      </c>
      <c r="G1239" s="347" t="s">
        <v>459</v>
      </c>
      <c r="H1239" s="344">
        <v>25.901033333333334</v>
      </c>
      <c r="I1239" s="344">
        <v>-81.693200000000004</v>
      </c>
      <c r="J1239" s="56" t="s">
        <v>7406</v>
      </c>
      <c r="K1239" s="56" t="s">
        <v>7407</v>
      </c>
      <c r="L1239" s="49" t="s">
        <v>5071</v>
      </c>
      <c r="M1239" s="117" t="s">
        <v>2833</v>
      </c>
      <c r="N1239" s="35" t="s">
        <v>364</v>
      </c>
      <c r="O1239" s="240" t="s">
        <v>6036</v>
      </c>
      <c r="P1239" s="216">
        <v>0</v>
      </c>
      <c r="Q1239" s="443">
        <v>0</v>
      </c>
      <c r="R1239" s="47"/>
      <c r="S1239" s="36">
        <v>0</v>
      </c>
      <c r="T1239" s="35"/>
      <c r="U1239" s="34"/>
      <c r="V1239" s="82">
        <v>0</v>
      </c>
      <c r="W1239" s="55" t="s">
        <v>2689</v>
      </c>
      <c r="X1239" s="55" t="s">
        <v>1898</v>
      </c>
      <c r="Y1239" s="157">
        <v>0</v>
      </c>
      <c r="Z1239" s="57" t="s">
        <v>3903</v>
      </c>
      <c r="AA1239" s="55" t="s">
        <v>3904</v>
      </c>
      <c r="AB1239" s="55">
        <v>118</v>
      </c>
      <c r="AC1239" s="55" t="s">
        <v>448</v>
      </c>
      <c r="AD1239" s="89" t="s">
        <v>2614</v>
      </c>
      <c r="AE1239" s="243" t="s">
        <v>1746</v>
      </c>
      <c r="AF1239" s="157">
        <v>0</v>
      </c>
      <c r="AG1239" s="89" t="s">
        <v>7408</v>
      </c>
      <c r="AH1239" s="58" t="s">
        <v>3903</v>
      </c>
      <c r="AI1239" s="58" t="s">
        <v>3903</v>
      </c>
      <c r="AJ1239" s="59" t="s">
        <v>3903</v>
      </c>
      <c r="AK1239" s="56" t="s">
        <v>3903</v>
      </c>
      <c r="AL1239" s="56" t="s">
        <v>3903</v>
      </c>
      <c r="AM1239" s="60" t="s">
        <v>3903</v>
      </c>
      <c r="AN1239" s="60" t="s">
        <v>3903</v>
      </c>
      <c r="AO1239" s="60" t="s">
        <v>3903</v>
      </c>
    </row>
    <row r="1240" spans="1:41" s="290" customFormat="1" x14ac:dyDescent="0.2">
      <c r="A1240" s="45" t="s">
        <v>56</v>
      </c>
      <c r="B1240" s="42" t="s">
        <v>109</v>
      </c>
      <c r="C1240" s="46" t="s">
        <v>473</v>
      </c>
      <c r="D1240" s="35" t="s">
        <v>8443</v>
      </c>
      <c r="E1240" s="34">
        <v>46113</v>
      </c>
      <c r="F1240" s="347" t="s">
        <v>3633</v>
      </c>
      <c r="G1240" s="347" t="s">
        <v>459</v>
      </c>
      <c r="H1240" s="344">
        <v>25.901033333333334</v>
      </c>
      <c r="I1240" s="344">
        <v>-81.693200000000004</v>
      </c>
      <c r="J1240" s="56" t="s">
        <v>7406</v>
      </c>
      <c r="K1240" s="56" t="s">
        <v>7407</v>
      </c>
      <c r="L1240" s="49" t="s">
        <v>5071</v>
      </c>
      <c r="M1240" s="117" t="s">
        <v>2833</v>
      </c>
      <c r="N1240" s="35" t="s">
        <v>364</v>
      </c>
      <c r="O1240" s="240" t="s">
        <v>8485</v>
      </c>
      <c r="P1240" s="216" t="s">
        <v>1969</v>
      </c>
      <c r="Q1240" s="443">
        <v>0</v>
      </c>
      <c r="R1240" s="47"/>
      <c r="S1240" s="36">
        <v>0</v>
      </c>
      <c r="T1240" s="35"/>
      <c r="U1240" s="34"/>
      <c r="V1240" s="82">
        <v>0</v>
      </c>
      <c r="W1240" s="55" t="s">
        <v>2689</v>
      </c>
      <c r="X1240" s="55" t="s">
        <v>1898</v>
      </c>
      <c r="Y1240" s="157">
        <v>0</v>
      </c>
      <c r="Z1240" s="57" t="s">
        <v>3903</v>
      </c>
      <c r="AA1240" s="55" t="s">
        <v>3904</v>
      </c>
      <c r="AB1240" s="55">
        <v>118</v>
      </c>
      <c r="AC1240" s="55" t="s">
        <v>448</v>
      </c>
      <c r="AD1240" s="89" t="s">
        <v>2614</v>
      </c>
      <c r="AE1240" s="243" t="s">
        <v>1746</v>
      </c>
      <c r="AF1240" s="157">
        <v>0</v>
      </c>
      <c r="AG1240" s="89" t="s">
        <v>7408</v>
      </c>
      <c r="AH1240" s="58" t="s">
        <v>3903</v>
      </c>
      <c r="AI1240" s="58" t="s">
        <v>3903</v>
      </c>
      <c r="AJ1240" s="59" t="s">
        <v>3903</v>
      </c>
      <c r="AK1240" s="56" t="s">
        <v>3903</v>
      </c>
      <c r="AL1240" s="56" t="s">
        <v>3903</v>
      </c>
      <c r="AM1240" s="60" t="s">
        <v>3903</v>
      </c>
      <c r="AN1240" s="60" t="s">
        <v>3903</v>
      </c>
      <c r="AO1240" s="60" t="s">
        <v>3903</v>
      </c>
    </row>
    <row r="1241" spans="1:41" s="290" customFormat="1" x14ac:dyDescent="0.2">
      <c r="A1241" s="45" t="s">
        <v>56</v>
      </c>
      <c r="B1241" s="42" t="s">
        <v>109</v>
      </c>
      <c r="C1241" s="46"/>
      <c r="D1241" s="35" t="s">
        <v>8443</v>
      </c>
      <c r="E1241" s="34">
        <v>46113</v>
      </c>
      <c r="F1241" s="347" t="s">
        <v>3633</v>
      </c>
      <c r="G1241" s="347" t="s">
        <v>459</v>
      </c>
      <c r="H1241" s="344">
        <v>25.901033333333334</v>
      </c>
      <c r="I1241" s="344">
        <v>-81.693200000000004</v>
      </c>
      <c r="J1241" s="56" t="s">
        <v>7406</v>
      </c>
      <c r="K1241" s="56" t="s">
        <v>7407</v>
      </c>
      <c r="L1241" s="49" t="s">
        <v>5071</v>
      </c>
      <c r="M1241" s="117" t="s">
        <v>2833</v>
      </c>
      <c r="N1241" s="35" t="s">
        <v>364</v>
      </c>
      <c r="O1241" s="240" t="s">
        <v>6036</v>
      </c>
      <c r="P1241" s="216" t="s">
        <v>1969</v>
      </c>
      <c r="Q1241" s="443">
        <v>0</v>
      </c>
      <c r="R1241" s="47"/>
      <c r="S1241" s="36">
        <v>0</v>
      </c>
      <c r="T1241" s="35"/>
      <c r="U1241" s="34"/>
      <c r="V1241" s="82">
        <v>0</v>
      </c>
      <c r="W1241" s="55" t="s">
        <v>2689</v>
      </c>
      <c r="X1241" s="55" t="s">
        <v>1898</v>
      </c>
      <c r="Y1241" s="157">
        <v>0</v>
      </c>
      <c r="Z1241" s="57" t="s">
        <v>3903</v>
      </c>
      <c r="AA1241" s="55" t="s">
        <v>3904</v>
      </c>
      <c r="AB1241" s="55">
        <v>118</v>
      </c>
      <c r="AC1241" s="55" t="s">
        <v>448</v>
      </c>
      <c r="AD1241" s="89" t="s">
        <v>2614</v>
      </c>
      <c r="AE1241" s="243" t="s">
        <v>1746</v>
      </c>
      <c r="AF1241" s="157">
        <v>0</v>
      </c>
      <c r="AG1241" s="89" t="s">
        <v>7408</v>
      </c>
      <c r="AH1241" s="58" t="s">
        <v>3903</v>
      </c>
      <c r="AI1241" s="58" t="s">
        <v>3903</v>
      </c>
      <c r="AJ1241" s="59" t="s">
        <v>3903</v>
      </c>
      <c r="AK1241" s="56" t="s">
        <v>3903</v>
      </c>
      <c r="AL1241" s="56" t="s">
        <v>3903</v>
      </c>
      <c r="AM1241" s="60" t="s">
        <v>3903</v>
      </c>
      <c r="AN1241" s="60" t="s">
        <v>3903</v>
      </c>
      <c r="AO1241" s="60" t="s">
        <v>3903</v>
      </c>
    </row>
    <row r="1242" spans="1:41" s="290" customFormat="1" x14ac:dyDescent="0.2">
      <c r="A1242" s="45" t="s">
        <v>55</v>
      </c>
      <c r="B1242" s="42" t="s">
        <v>110</v>
      </c>
      <c r="C1242" s="46"/>
      <c r="D1242" s="35" t="s">
        <v>1119</v>
      </c>
      <c r="E1242" s="34">
        <v>38869</v>
      </c>
      <c r="F1242" s="347" t="s">
        <v>229</v>
      </c>
      <c r="G1242" s="347" t="s">
        <v>265</v>
      </c>
      <c r="H1242" s="344">
        <v>25.902550000000002</v>
      </c>
      <c r="I1242" s="344">
        <v>-81.693816666666663</v>
      </c>
      <c r="J1242" s="56" t="s">
        <v>8871</v>
      </c>
      <c r="K1242" s="56" t="s">
        <v>9008</v>
      </c>
      <c r="L1242" s="49" t="s">
        <v>1746</v>
      </c>
      <c r="M1242" s="117"/>
      <c r="N1242" s="35" t="s">
        <v>364</v>
      </c>
      <c r="O1242" s="203" t="s">
        <v>1969</v>
      </c>
      <c r="P1242" s="216" t="s">
        <v>1969</v>
      </c>
      <c r="Q1242" s="443">
        <v>0</v>
      </c>
      <c r="R1242" s="47"/>
      <c r="S1242" s="36">
        <v>0</v>
      </c>
      <c r="T1242" s="35"/>
      <c r="U1242" s="34"/>
      <c r="V1242" s="82">
        <v>0</v>
      </c>
      <c r="W1242" s="55" t="s">
        <v>2689</v>
      </c>
      <c r="X1242" s="55" t="s">
        <v>1898</v>
      </c>
      <c r="Y1242" s="157">
        <v>0</v>
      </c>
      <c r="Z1242" s="57" t="s">
        <v>3903</v>
      </c>
      <c r="AA1242" s="55" t="s">
        <v>3904</v>
      </c>
      <c r="AB1242" s="55">
        <v>119</v>
      </c>
      <c r="AC1242" s="55" t="s">
        <v>448</v>
      </c>
      <c r="AD1242" s="89" t="s">
        <v>2614</v>
      </c>
      <c r="AE1242" s="243" t="s">
        <v>1746</v>
      </c>
      <c r="AF1242" s="157">
        <v>0</v>
      </c>
      <c r="AG1242" s="89" t="s">
        <v>7411</v>
      </c>
      <c r="AH1242" s="58" t="s">
        <v>3903</v>
      </c>
      <c r="AI1242" s="58" t="s">
        <v>3903</v>
      </c>
      <c r="AJ1242" s="59" t="s">
        <v>3903</v>
      </c>
      <c r="AK1242" s="56" t="s">
        <v>3903</v>
      </c>
      <c r="AL1242" s="56" t="s">
        <v>3903</v>
      </c>
      <c r="AM1242" s="60" t="s">
        <v>3903</v>
      </c>
      <c r="AN1242" s="60" t="s">
        <v>3903</v>
      </c>
      <c r="AO1242" s="60" t="s">
        <v>3903</v>
      </c>
    </row>
    <row r="1243" spans="1:41" s="290" customFormat="1" x14ac:dyDescent="0.2">
      <c r="A1243" s="45" t="s">
        <v>55</v>
      </c>
      <c r="B1243" s="42" t="s">
        <v>110</v>
      </c>
      <c r="C1243" s="46"/>
      <c r="D1243" s="35" t="s">
        <v>429</v>
      </c>
      <c r="E1243" s="34">
        <v>42159</v>
      </c>
      <c r="F1243" s="347" t="s">
        <v>229</v>
      </c>
      <c r="G1243" s="347" t="s">
        <v>265</v>
      </c>
      <c r="H1243" s="344">
        <v>25.902550000000002</v>
      </c>
      <c r="I1243" s="344">
        <v>-81.693816666666663</v>
      </c>
      <c r="J1243" s="56" t="s">
        <v>8871</v>
      </c>
      <c r="K1243" s="56" t="s">
        <v>9008</v>
      </c>
      <c r="L1243" s="49" t="s">
        <v>8316</v>
      </c>
      <c r="M1243" s="120"/>
      <c r="N1243" s="35" t="s">
        <v>448</v>
      </c>
      <c r="O1243" s="203"/>
      <c r="P1243" s="216">
        <v>0</v>
      </c>
      <c r="Q1243" s="443">
        <v>0</v>
      </c>
      <c r="R1243" s="47"/>
      <c r="S1243" s="36">
        <v>0</v>
      </c>
      <c r="T1243" s="35"/>
      <c r="U1243" s="34"/>
      <c r="V1243" s="82" t="s">
        <v>1969</v>
      </c>
      <c r="W1243" s="55" t="s">
        <v>2689</v>
      </c>
      <c r="X1243" s="55" t="s">
        <v>1898</v>
      </c>
      <c r="Y1243" s="157" t="s">
        <v>448</v>
      </c>
      <c r="Z1243" s="57" t="s">
        <v>3903</v>
      </c>
      <c r="AA1243" s="55" t="s">
        <v>3912</v>
      </c>
      <c r="AB1243" s="55">
        <v>119</v>
      </c>
      <c r="AC1243" s="55" t="s">
        <v>448</v>
      </c>
      <c r="AD1243" s="89" t="s">
        <v>2614</v>
      </c>
      <c r="AE1243" s="243" t="s">
        <v>1746</v>
      </c>
      <c r="AF1243" s="157">
        <v>0</v>
      </c>
      <c r="AG1243" s="89" t="s">
        <v>7411</v>
      </c>
      <c r="AH1243" s="58" t="s">
        <v>3903</v>
      </c>
      <c r="AI1243" s="58" t="s">
        <v>3903</v>
      </c>
      <c r="AJ1243" s="59" t="s">
        <v>3903</v>
      </c>
      <c r="AK1243" s="56" t="s">
        <v>3903</v>
      </c>
      <c r="AL1243" s="56" t="s">
        <v>3903</v>
      </c>
      <c r="AM1243" s="60" t="s">
        <v>3903</v>
      </c>
      <c r="AN1243" s="60" t="s">
        <v>3903</v>
      </c>
      <c r="AO1243" s="60" t="s">
        <v>3903</v>
      </c>
    </row>
    <row r="1244" spans="1:41" s="290" customFormat="1" x14ac:dyDescent="0.2">
      <c r="A1244" s="45" t="s">
        <v>55</v>
      </c>
      <c r="B1244" s="42" t="s">
        <v>110</v>
      </c>
      <c r="C1244" s="46"/>
      <c r="D1244" s="35" t="s">
        <v>429</v>
      </c>
      <c r="E1244" s="34">
        <v>43149</v>
      </c>
      <c r="F1244" s="347" t="s">
        <v>2132</v>
      </c>
      <c r="G1244" s="347" t="s">
        <v>2133</v>
      </c>
      <c r="H1244" s="344">
        <v>25.902216666666668</v>
      </c>
      <c r="I1244" s="344">
        <v>-81.693433333333331</v>
      </c>
      <c r="J1244" s="56" t="s">
        <v>9009</v>
      </c>
      <c r="K1244" s="56" t="s">
        <v>9010</v>
      </c>
      <c r="L1244" s="49" t="s">
        <v>1978</v>
      </c>
      <c r="M1244" s="120"/>
      <c r="N1244" s="35" t="s">
        <v>364</v>
      </c>
      <c r="O1244" s="203" t="s">
        <v>1969</v>
      </c>
      <c r="P1244" s="216" t="s">
        <v>1969</v>
      </c>
      <c r="Q1244" s="443">
        <v>0</v>
      </c>
      <c r="R1244" s="47"/>
      <c r="S1244" s="36">
        <v>0</v>
      </c>
      <c r="T1244" s="35"/>
      <c r="U1244" s="34"/>
      <c r="V1244" s="82">
        <v>0</v>
      </c>
      <c r="W1244" s="55" t="s">
        <v>2689</v>
      </c>
      <c r="X1244" s="55" t="s">
        <v>1898</v>
      </c>
      <c r="Y1244" s="157">
        <v>0</v>
      </c>
      <c r="Z1244" s="57" t="s">
        <v>3903</v>
      </c>
      <c r="AA1244" s="55" t="s">
        <v>3904</v>
      </c>
      <c r="AB1244" s="55">
        <v>119</v>
      </c>
      <c r="AC1244" s="55" t="s">
        <v>448</v>
      </c>
      <c r="AD1244" s="89" t="s">
        <v>2614</v>
      </c>
      <c r="AE1244" s="243" t="s">
        <v>1746</v>
      </c>
      <c r="AF1244" s="157">
        <v>0</v>
      </c>
      <c r="AG1244" s="89" t="s">
        <v>7411</v>
      </c>
      <c r="AH1244" s="58" t="s">
        <v>3903</v>
      </c>
      <c r="AI1244" s="58" t="s">
        <v>3903</v>
      </c>
      <c r="AJ1244" s="59" t="s">
        <v>3903</v>
      </c>
      <c r="AK1244" s="56" t="s">
        <v>3903</v>
      </c>
      <c r="AL1244" s="56" t="s">
        <v>3903</v>
      </c>
      <c r="AM1244" s="60" t="s">
        <v>3903</v>
      </c>
      <c r="AN1244" s="60" t="s">
        <v>3903</v>
      </c>
      <c r="AO1244" s="60" t="s">
        <v>3903</v>
      </c>
    </row>
    <row r="1245" spans="1:41" s="290" customFormat="1" x14ac:dyDescent="0.2">
      <c r="A1245" s="45" t="s">
        <v>55</v>
      </c>
      <c r="B1245" s="42" t="s">
        <v>110</v>
      </c>
      <c r="C1245" s="46"/>
      <c r="D1245" s="35" t="s">
        <v>429</v>
      </c>
      <c r="E1245" s="34">
        <v>43536</v>
      </c>
      <c r="F1245" s="347" t="s">
        <v>2733</v>
      </c>
      <c r="G1245" s="347" t="s">
        <v>2634</v>
      </c>
      <c r="H1245" s="344">
        <v>25.902200000000001</v>
      </c>
      <c r="I1245" s="344">
        <v>-81.693416666666664</v>
      </c>
      <c r="J1245" s="56" t="s">
        <v>7409</v>
      </c>
      <c r="K1245" s="56" t="s">
        <v>9011</v>
      </c>
      <c r="L1245" s="49" t="s">
        <v>1978</v>
      </c>
      <c r="M1245" s="117"/>
      <c r="N1245" s="35" t="s">
        <v>364</v>
      </c>
      <c r="O1245" s="203" t="s">
        <v>1969</v>
      </c>
      <c r="P1245" s="216" t="s">
        <v>1969</v>
      </c>
      <c r="Q1245" s="443">
        <v>0</v>
      </c>
      <c r="R1245" s="47"/>
      <c r="S1245" s="36">
        <v>0</v>
      </c>
      <c r="T1245" s="35"/>
      <c r="U1245" s="34"/>
      <c r="V1245" s="82">
        <v>0</v>
      </c>
      <c r="W1245" s="55" t="s">
        <v>2689</v>
      </c>
      <c r="X1245" s="55" t="s">
        <v>1898</v>
      </c>
      <c r="Y1245" s="157">
        <v>0</v>
      </c>
      <c r="Z1245" s="57" t="s">
        <v>3903</v>
      </c>
      <c r="AA1245" s="55" t="s">
        <v>3904</v>
      </c>
      <c r="AB1245" s="55">
        <v>119</v>
      </c>
      <c r="AC1245" s="55" t="s">
        <v>448</v>
      </c>
      <c r="AD1245" s="89" t="s">
        <v>2614</v>
      </c>
      <c r="AE1245" s="243" t="s">
        <v>1746</v>
      </c>
      <c r="AF1245" s="157">
        <v>0</v>
      </c>
      <c r="AG1245" s="89" t="s">
        <v>7411</v>
      </c>
      <c r="AH1245" s="58" t="s">
        <v>3903</v>
      </c>
      <c r="AI1245" s="58" t="s">
        <v>3903</v>
      </c>
      <c r="AJ1245" s="59" t="s">
        <v>3903</v>
      </c>
      <c r="AK1245" s="56" t="s">
        <v>3903</v>
      </c>
      <c r="AL1245" s="56" t="s">
        <v>3903</v>
      </c>
      <c r="AM1245" s="60" t="s">
        <v>3903</v>
      </c>
      <c r="AN1245" s="60" t="s">
        <v>3903</v>
      </c>
      <c r="AO1245" s="60" t="s">
        <v>3903</v>
      </c>
    </row>
    <row r="1246" spans="1:41" s="290" customFormat="1" x14ac:dyDescent="0.2">
      <c r="A1246" s="45" t="s">
        <v>55</v>
      </c>
      <c r="B1246" s="42" t="s">
        <v>110</v>
      </c>
      <c r="C1246" s="46"/>
      <c r="D1246" s="35" t="s">
        <v>3024</v>
      </c>
      <c r="E1246" s="34">
        <v>43899</v>
      </c>
      <c r="F1246" s="347" t="s">
        <v>2733</v>
      </c>
      <c r="G1246" s="347" t="s">
        <v>2634</v>
      </c>
      <c r="H1246" s="344">
        <v>25.902200000000001</v>
      </c>
      <c r="I1246" s="344">
        <v>-81.693416666666664</v>
      </c>
      <c r="J1246" s="56" t="s">
        <v>7409</v>
      </c>
      <c r="K1246" s="56" t="s">
        <v>9011</v>
      </c>
      <c r="L1246" s="49" t="s">
        <v>3055</v>
      </c>
      <c r="M1246" s="117" t="s">
        <v>2833</v>
      </c>
      <c r="N1246" s="35" t="s">
        <v>364</v>
      </c>
      <c r="O1246" s="203" t="s">
        <v>1969</v>
      </c>
      <c r="P1246" s="216" t="s">
        <v>1969</v>
      </c>
      <c r="Q1246" s="443">
        <v>0</v>
      </c>
      <c r="R1246" s="47"/>
      <c r="S1246" s="36">
        <v>0</v>
      </c>
      <c r="T1246" s="35"/>
      <c r="U1246" s="34"/>
      <c r="V1246" s="82">
        <v>0</v>
      </c>
      <c r="W1246" s="55" t="s">
        <v>2689</v>
      </c>
      <c r="X1246" s="55" t="s">
        <v>1898</v>
      </c>
      <c r="Y1246" s="157">
        <v>0</v>
      </c>
      <c r="Z1246" s="57" t="s">
        <v>3903</v>
      </c>
      <c r="AA1246" s="55" t="s">
        <v>3904</v>
      </c>
      <c r="AB1246" s="55">
        <v>119</v>
      </c>
      <c r="AC1246" s="55" t="s">
        <v>448</v>
      </c>
      <c r="AD1246" s="89" t="s">
        <v>2614</v>
      </c>
      <c r="AE1246" s="243" t="s">
        <v>1746</v>
      </c>
      <c r="AF1246" s="157">
        <v>0</v>
      </c>
      <c r="AG1246" s="89" t="s">
        <v>7411</v>
      </c>
      <c r="AH1246" s="58" t="s">
        <v>3903</v>
      </c>
      <c r="AI1246" s="58" t="s">
        <v>3903</v>
      </c>
      <c r="AJ1246" s="59" t="s">
        <v>3903</v>
      </c>
      <c r="AK1246" s="56" t="s">
        <v>3903</v>
      </c>
      <c r="AL1246" s="56" t="s">
        <v>3903</v>
      </c>
      <c r="AM1246" s="60" t="s">
        <v>3903</v>
      </c>
      <c r="AN1246" s="60" t="s">
        <v>3903</v>
      </c>
      <c r="AO1246" s="60" t="s">
        <v>3903</v>
      </c>
    </row>
    <row r="1247" spans="1:41" s="290" customFormat="1" x14ac:dyDescent="0.2">
      <c r="A1247" s="45" t="s">
        <v>55</v>
      </c>
      <c r="B1247" s="42" t="s">
        <v>110</v>
      </c>
      <c r="C1247" s="46"/>
      <c r="D1247" s="35" t="s">
        <v>3024</v>
      </c>
      <c r="E1247" s="34">
        <v>44266</v>
      </c>
      <c r="F1247" s="347" t="s">
        <v>2733</v>
      </c>
      <c r="G1247" s="347" t="s">
        <v>2124</v>
      </c>
      <c r="H1247" s="344">
        <v>25.902200000000001</v>
      </c>
      <c r="I1247" s="344">
        <v>-81.69338333333333</v>
      </c>
      <c r="J1247" s="56" t="s">
        <v>7409</v>
      </c>
      <c r="K1247" s="56" t="s">
        <v>9012</v>
      </c>
      <c r="L1247" s="49" t="s">
        <v>3635</v>
      </c>
      <c r="M1247" s="117" t="s">
        <v>2833</v>
      </c>
      <c r="N1247" s="35" t="s">
        <v>364</v>
      </c>
      <c r="O1247" s="240" t="s">
        <v>3652</v>
      </c>
      <c r="P1247" s="216" t="s">
        <v>1969</v>
      </c>
      <c r="Q1247" s="443">
        <v>0</v>
      </c>
      <c r="R1247" s="47"/>
      <c r="S1247" s="36">
        <v>0</v>
      </c>
      <c r="T1247" s="35"/>
      <c r="U1247" s="34"/>
      <c r="V1247" s="82">
        <v>0</v>
      </c>
      <c r="W1247" s="55" t="s">
        <v>2689</v>
      </c>
      <c r="X1247" s="55" t="s">
        <v>1898</v>
      </c>
      <c r="Y1247" s="157">
        <v>0</v>
      </c>
      <c r="Z1247" s="57" t="s">
        <v>3903</v>
      </c>
      <c r="AA1247" s="55" t="s">
        <v>3904</v>
      </c>
      <c r="AB1247" s="55">
        <v>119</v>
      </c>
      <c r="AC1247" s="55" t="s">
        <v>448</v>
      </c>
      <c r="AD1247" s="89" t="s">
        <v>2614</v>
      </c>
      <c r="AE1247" s="243" t="s">
        <v>1746</v>
      </c>
      <c r="AF1247" s="157">
        <v>0</v>
      </c>
      <c r="AG1247" s="89" t="s">
        <v>7411</v>
      </c>
      <c r="AH1247" s="58" t="s">
        <v>3903</v>
      </c>
      <c r="AI1247" s="58" t="s">
        <v>3903</v>
      </c>
      <c r="AJ1247" s="59" t="s">
        <v>3903</v>
      </c>
      <c r="AK1247" s="56" t="s">
        <v>3903</v>
      </c>
      <c r="AL1247" s="56" t="s">
        <v>3903</v>
      </c>
      <c r="AM1247" s="60" t="s">
        <v>3903</v>
      </c>
      <c r="AN1247" s="60" t="s">
        <v>3903</v>
      </c>
      <c r="AO1247" s="60" t="s">
        <v>3903</v>
      </c>
    </row>
    <row r="1248" spans="1:41" s="290" customFormat="1" x14ac:dyDescent="0.2">
      <c r="A1248" s="45" t="s">
        <v>55</v>
      </c>
      <c r="B1248" s="42" t="s">
        <v>110</v>
      </c>
      <c r="C1248" s="46"/>
      <c r="D1248" s="35" t="s">
        <v>2857</v>
      </c>
      <c r="E1248" s="34">
        <v>44609</v>
      </c>
      <c r="F1248" s="347" t="s">
        <v>2733</v>
      </c>
      <c r="G1248" s="347" t="s">
        <v>2124</v>
      </c>
      <c r="H1248" s="344">
        <v>25.902200000000001</v>
      </c>
      <c r="I1248" s="344">
        <v>-81.69338333333333</v>
      </c>
      <c r="J1248" s="56" t="s">
        <v>7409</v>
      </c>
      <c r="K1248" s="56" t="s">
        <v>9012</v>
      </c>
      <c r="L1248" s="49" t="s">
        <v>3635</v>
      </c>
      <c r="M1248" s="117" t="s">
        <v>2833</v>
      </c>
      <c r="N1248" s="35" t="s">
        <v>364</v>
      </c>
      <c r="O1248" s="240" t="s">
        <v>4208</v>
      </c>
      <c r="P1248" s="216" t="s">
        <v>1969</v>
      </c>
      <c r="Q1248" s="443">
        <v>0</v>
      </c>
      <c r="R1248" s="47"/>
      <c r="S1248" s="36">
        <v>0</v>
      </c>
      <c r="T1248" s="35"/>
      <c r="U1248" s="34"/>
      <c r="V1248" s="82">
        <v>0</v>
      </c>
      <c r="W1248" s="55" t="s">
        <v>2689</v>
      </c>
      <c r="X1248" s="55" t="s">
        <v>1898</v>
      </c>
      <c r="Y1248" s="157">
        <v>0</v>
      </c>
      <c r="Z1248" s="57" t="s">
        <v>3903</v>
      </c>
      <c r="AA1248" s="55" t="s">
        <v>3904</v>
      </c>
      <c r="AB1248" s="55">
        <v>119</v>
      </c>
      <c r="AC1248" s="55" t="s">
        <v>448</v>
      </c>
      <c r="AD1248" s="89" t="s">
        <v>2614</v>
      </c>
      <c r="AE1248" s="243" t="s">
        <v>1746</v>
      </c>
      <c r="AF1248" s="157">
        <v>0</v>
      </c>
      <c r="AG1248" s="89" t="s">
        <v>7411</v>
      </c>
      <c r="AH1248" s="58" t="s">
        <v>3903</v>
      </c>
      <c r="AI1248" s="58" t="s">
        <v>3903</v>
      </c>
      <c r="AJ1248" s="59" t="s">
        <v>3903</v>
      </c>
      <c r="AK1248" s="56" t="s">
        <v>3903</v>
      </c>
      <c r="AL1248" s="56" t="s">
        <v>3903</v>
      </c>
      <c r="AM1248" s="60" t="s">
        <v>3903</v>
      </c>
      <c r="AN1248" s="60" t="s">
        <v>3903</v>
      </c>
      <c r="AO1248" s="60" t="s">
        <v>3903</v>
      </c>
    </row>
    <row r="1249" spans="1:41" s="290" customFormat="1" x14ac:dyDescent="0.2">
      <c r="A1249" s="45" t="s">
        <v>55</v>
      </c>
      <c r="B1249" s="42" t="s">
        <v>110</v>
      </c>
      <c r="C1249" s="46"/>
      <c r="D1249" s="35" t="s">
        <v>5027</v>
      </c>
      <c r="E1249" s="34">
        <v>44978</v>
      </c>
      <c r="F1249" s="347" t="s">
        <v>2733</v>
      </c>
      <c r="G1249" s="347" t="s">
        <v>5073</v>
      </c>
      <c r="H1249" s="344">
        <v>25.902200000000001</v>
      </c>
      <c r="I1249" s="344">
        <v>-81.693399999999997</v>
      </c>
      <c r="J1249" s="56" t="s">
        <v>7409</v>
      </c>
      <c r="K1249" s="56" t="s">
        <v>7410</v>
      </c>
      <c r="L1249" s="49" t="s">
        <v>3635</v>
      </c>
      <c r="M1249" s="117" t="s">
        <v>2833</v>
      </c>
      <c r="N1249" s="35" t="s">
        <v>364</v>
      </c>
      <c r="O1249" s="240" t="s">
        <v>5074</v>
      </c>
      <c r="P1249" s="216" t="s">
        <v>1969</v>
      </c>
      <c r="Q1249" s="443">
        <v>0</v>
      </c>
      <c r="R1249" s="47"/>
      <c r="S1249" s="36">
        <v>0</v>
      </c>
      <c r="T1249" s="35"/>
      <c r="U1249" s="34"/>
      <c r="V1249" s="82">
        <v>0</v>
      </c>
      <c r="W1249" s="55" t="s">
        <v>2689</v>
      </c>
      <c r="X1249" s="55" t="s">
        <v>1898</v>
      </c>
      <c r="Y1249" s="157">
        <v>0</v>
      </c>
      <c r="Z1249" s="57" t="s">
        <v>3903</v>
      </c>
      <c r="AA1249" s="55" t="s">
        <v>3904</v>
      </c>
      <c r="AB1249" s="55">
        <v>119</v>
      </c>
      <c r="AC1249" s="55" t="s">
        <v>448</v>
      </c>
      <c r="AD1249" s="89" t="s">
        <v>2614</v>
      </c>
      <c r="AE1249" s="243" t="s">
        <v>1746</v>
      </c>
      <c r="AF1249" s="157">
        <v>0</v>
      </c>
      <c r="AG1249" s="89" t="s">
        <v>7411</v>
      </c>
      <c r="AH1249" s="58" t="s">
        <v>3903</v>
      </c>
      <c r="AI1249" s="58" t="s">
        <v>3903</v>
      </c>
      <c r="AJ1249" s="59" t="s">
        <v>3903</v>
      </c>
      <c r="AK1249" s="56" t="s">
        <v>3903</v>
      </c>
      <c r="AL1249" s="56" t="s">
        <v>3903</v>
      </c>
      <c r="AM1249" s="60" t="s">
        <v>3903</v>
      </c>
      <c r="AN1249" s="60" t="s">
        <v>3903</v>
      </c>
      <c r="AO1249" s="60" t="s">
        <v>3903</v>
      </c>
    </row>
    <row r="1250" spans="1:41" s="290" customFormat="1" x14ac:dyDescent="0.2">
      <c r="A1250" s="45" t="s">
        <v>55</v>
      </c>
      <c r="B1250" s="42" t="s">
        <v>110</v>
      </c>
      <c r="C1250" s="46"/>
      <c r="D1250" s="35" t="s">
        <v>424</v>
      </c>
      <c r="E1250" s="34">
        <v>45383</v>
      </c>
      <c r="F1250" s="347" t="s">
        <v>2733</v>
      </c>
      <c r="G1250" s="347" t="s">
        <v>5073</v>
      </c>
      <c r="H1250" s="344">
        <v>25.902200000000001</v>
      </c>
      <c r="I1250" s="344">
        <v>-81.693399999999997</v>
      </c>
      <c r="J1250" s="56" t="s">
        <v>7409</v>
      </c>
      <c r="K1250" s="56" t="s">
        <v>7410</v>
      </c>
      <c r="L1250" s="49" t="s">
        <v>5889</v>
      </c>
      <c r="M1250" s="117" t="s">
        <v>2833</v>
      </c>
      <c r="N1250" s="35" t="s">
        <v>364</v>
      </c>
      <c r="O1250" s="240" t="s">
        <v>5888</v>
      </c>
      <c r="P1250" s="216" t="s">
        <v>1969</v>
      </c>
      <c r="Q1250" s="443">
        <v>0</v>
      </c>
      <c r="R1250" s="47"/>
      <c r="S1250" s="36">
        <v>0</v>
      </c>
      <c r="T1250" s="35"/>
      <c r="U1250" s="34"/>
      <c r="V1250" s="82">
        <v>0</v>
      </c>
      <c r="W1250" s="55" t="s">
        <v>2689</v>
      </c>
      <c r="X1250" s="55" t="s">
        <v>1898</v>
      </c>
      <c r="Y1250" s="157">
        <v>0</v>
      </c>
      <c r="Z1250" s="57" t="s">
        <v>3903</v>
      </c>
      <c r="AA1250" s="55" t="s">
        <v>3904</v>
      </c>
      <c r="AB1250" s="55">
        <v>119</v>
      </c>
      <c r="AC1250" s="55" t="s">
        <v>448</v>
      </c>
      <c r="AD1250" s="89" t="s">
        <v>2614</v>
      </c>
      <c r="AE1250" s="243" t="s">
        <v>1746</v>
      </c>
      <c r="AF1250" s="157">
        <v>0</v>
      </c>
      <c r="AG1250" s="89" t="s">
        <v>7411</v>
      </c>
      <c r="AH1250" s="58" t="s">
        <v>3903</v>
      </c>
      <c r="AI1250" s="58" t="s">
        <v>3903</v>
      </c>
      <c r="AJ1250" s="59" t="s">
        <v>3903</v>
      </c>
      <c r="AK1250" s="56" t="s">
        <v>3903</v>
      </c>
      <c r="AL1250" s="56" t="s">
        <v>3903</v>
      </c>
      <c r="AM1250" s="60" t="s">
        <v>3903</v>
      </c>
      <c r="AN1250" s="60" t="s">
        <v>3903</v>
      </c>
      <c r="AO1250" s="60" t="s">
        <v>3903</v>
      </c>
    </row>
    <row r="1251" spans="1:41" s="290" customFormat="1" x14ac:dyDescent="0.2">
      <c r="A1251" s="45" t="s">
        <v>55</v>
      </c>
      <c r="B1251" s="42" t="s">
        <v>110</v>
      </c>
      <c r="C1251" s="46"/>
      <c r="D1251" s="35" t="s">
        <v>424</v>
      </c>
      <c r="E1251" s="34">
        <v>45695</v>
      </c>
      <c r="F1251" s="347" t="s">
        <v>2733</v>
      </c>
      <c r="G1251" s="347" t="s">
        <v>5073</v>
      </c>
      <c r="H1251" s="344">
        <v>25.902200000000001</v>
      </c>
      <c r="I1251" s="344">
        <v>-81.693399999999997</v>
      </c>
      <c r="J1251" s="56" t="s">
        <v>7409</v>
      </c>
      <c r="K1251" s="56" t="s">
        <v>7410</v>
      </c>
      <c r="L1251" s="49" t="s">
        <v>5889</v>
      </c>
      <c r="M1251" s="117" t="s">
        <v>2833</v>
      </c>
      <c r="N1251" s="35" t="s">
        <v>364</v>
      </c>
      <c r="O1251" s="240" t="s">
        <v>6037</v>
      </c>
      <c r="P1251" s="216" t="s">
        <v>1969</v>
      </c>
      <c r="Q1251" s="443">
        <v>0</v>
      </c>
      <c r="R1251" s="47"/>
      <c r="S1251" s="36">
        <v>0</v>
      </c>
      <c r="T1251" s="35"/>
      <c r="U1251" s="34"/>
      <c r="V1251" s="82">
        <v>0</v>
      </c>
      <c r="W1251" s="55" t="s">
        <v>2689</v>
      </c>
      <c r="X1251" s="55" t="s">
        <v>1898</v>
      </c>
      <c r="Y1251" s="157">
        <v>0</v>
      </c>
      <c r="Z1251" s="57" t="s">
        <v>3903</v>
      </c>
      <c r="AA1251" s="55" t="s">
        <v>3904</v>
      </c>
      <c r="AB1251" s="55">
        <v>119</v>
      </c>
      <c r="AC1251" s="55" t="s">
        <v>448</v>
      </c>
      <c r="AD1251" s="89" t="s">
        <v>2614</v>
      </c>
      <c r="AE1251" s="243" t="s">
        <v>1746</v>
      </c>
      <c r="AF1251" s="157">
        <v>0</v>
      </c>
      <c r="AG1251" s="89" t="s">
        <v>7411</v>
      </c>
      <c r="AH1251" s="58" t="s">
        <v>3903</v>
      </c>
      <c r="AI1251" s="58" t="s">
        <v>3903</v>
      </c>
      <c r="AJ1251" s="59" t="s">
        <v>3903</v>
      </c>
      <c r="AK1251" s="56" t="s">
        <v>3903</v>
      </c>
      <c r="AL1251" s="56" t="s">
        <v>3903</v>
      </c>
      <c r="AM1251" s="60" t="s">
        <v>3903</v>
      </c>
      <c r="AN1251" s="60" t="s">
        <v>3903</v>
      </c>
      <c r="AO1251" s="60" t="s">
        <v>3903</v>
      </c>
    </row>
    <row r="1252" spans="1:41" s="290" customFormat="1" x14ac:dyDescent="0.2">
      <c r="A1252" s="45" t="s">
        <v>55</v>
      </c>
      <c r="B1252" s="42" t="s">
        <v>110</v>
      </c>
      <c r="C1252" s="46" t="s">
        <v>473</v>
      </c>
      <c r="D1252" s="35" t="s">
        <v>8443</v>
      </c>
      <c r="E1252" s="34">
        <v>46113</v>
      </c>
      <c r="F1252" s="347" t="s">
        <v>2733</v>
      </c>
      <c r="G1252" s="347" t="s">
        <v>5073</v>
      </c>
      <c r="H1252" s="344">
        <v>25.902200000000001</v>
      </c>
      <c r="I1252" s="344">
        <v>-81.693399999999997</v>
      </c>
      <c r="J1252" s="56" t="s">
        <v>7409</v>
      </c>
      <c r="K1252" s="56" t="s">
        <v>7410</v>
      </c>
      <c r="L1252" s="49" t="s">
        <v>5889</v>
      </c>
      <c r="M1252" s="117" t="s">
        <v>2833</v>
      </c>
      <c r="N1252" s="35" t="s">
        <v>364</v>
      </c>
      <c r="O1252" s="240" t="s">
        <v>8484</v>
      </c>
      <c r="P1252" s="216" t="s">
        <v>1969</v>
      </c>
      <c r="Q1252" s="443">
        <v>0</v>
      </c>
      <c r="R1252" s="47"/>
      <c r="S1252" s="36">
        <v>0</v>
      </c>
      <c r="T1252" s="35"/>
      <c r="U1252" s="34"/>
      <c r="V1252" s="82">
        <v>0</v>
      </c>
      <c r="W1252" s="55" t="s">
        <v>2689</v>
      </c>
      <c r="X1252" s="55" t="s">
        <v>1898</v>
      </c>
      <c r="Y1252" s="157">
        <v>0</v>
      </c>
      <c r="Z1252" s="57" t="s">
        <v>3903</v>
      </c>
      <c r="AA1252" s="55" t="s">
        <v>3904</v>
      </c>
      <c r="AB1252" s="55">
        <v>119</v>
      </c>
      <c r="AC1252" s="55" t="s">
        <v>448</v>
      </c>
      <c r="AD1252" s="89" t="s">
        <v>2614</v>
      </c>
      <c r="AE1252" s="243" t="s">
        <v>1746</v>
      </c>
      <c r="AF1252" s="157">
        <v>0</v>
      </c>
      <c r="AG1252" s="89" t="s">
        <v>7411</v>
      </c>
      <c r="AH1252" s="58" t="s">
        <v>3903</v>
      </c>
      <c r="AI1252" s="58" t="s">
        <v>3903</v>
      </c>
      <c r="AJ1252" s="59" t="s">
        <v>3903</v>
      </c>
      <c r="AK1252" s="56" t="s">
        <v>3903</v>
      </c>
      <c r="AL1252" s="56" t="s">
        <v>3903</v>
      </c>
      <c r="AM1252" s="60" t="s">
        <v>3903</v>
      </c>
      <c r="AN1252" s="60" t="s">
        <v>3903</v>
      </c>
      <c r="AO1252" s="60" t="s">
        <v>3903</v>
      </c>
    </row>
    <row r="1253" spans="1:41" s="290" customFormat="1" x14ac:dyDescent="0.2">
      <c r="A1253" s="45" t="s">
        <v>49</v>
      </c>
      <c r="B1253" s="42" t="s">
        <v>111</v>
      </c>
      <c r="C1253" s="46"/>
      <c r="D1253" s="35" t="s">
        <v>1119</v>
      </c>
      <c r="E1253" s="34">
        <v>38869</v>
      </c>
      <c r="F1253" s="347" t="s">
        <v>229</v>
      </c>
      <c r="G1253" s="347" t="s">
        <v>265</v>
      </c>
      <c r="H1253" s="344">
        <v>25.902550000000002</v>
      </c>
      <c r="I1253" s="344">
        <v>-81.693816666666663</v>
      </c>
      <c r="J1253" s="56" t="s">
        <v>8871</v>
      </c>
      <c r="K1253" s="56" t="s">
        <v>9008</v>
      </c>
      <c r="L1253" s="49" t="s">
        <v>1760</v>
      </c>
      <c r="M1253" s="120"/>
      <c r="N1253" s="35" t="s">
        <v>364</v>
      </c>
      <c r="O1253" s="203" t="s">
        <v>1969</v>
      </c>
      <c r="P1253" s="216" t="s">
        <v>1969</v>
      </c>
      <c r="Q1253" s="443">
        <v>0</v>
      </c>
      <c r="R1253" s="47"/>
      <c r="S1253" s="36">
        <v>0</v>
      </c>
      <c r="T1253" s="35"/>
      <c r="U1253" s="34"/>
      <c r="V1253" s="82">
        <v>0</v>
      </c>
      <c r="W1253" s="55" t="s">
        <v>2689</v>
      </c>
      <c r="X1253" s="55" t="s">
        <v>1898</v>
      </c>
      <c r="Y1253" s="157">
        <v>0</v>
      </c>
      <c r="Z1253" s="57" t="s">
        <v>1746</v>
      </c>
      <c r="AA1253" s="55" t="s">
        <v>6987</v>
      </c>
      <c r="AB1253" s="55">
        <v>120</v>
      </c>
      <c r="AC1253" s="55" t="s">
        <v>448</v>
      </c>
      <c r="AD1253" s="89" t="s">
        <v>2614</v>
      </c>
      <c r="AE1253" s="243">
        <v>16715</v>
      </c>
      <c r="AF1253" s="157" t="s">
        <v>3901</v>
      </c>
      <c r="AG1253" s="89" t="s">
        <v>7414</v>
      </c>
      <c r="AH1253" s="58" t="s">
        <v>2933</v>
      </c>
      <c r="AI1253" s="58" t="s">
        <v>453</v>
      </c>
      <c r="AJ1253" s="59" t="s">
        <v>321</v>
      </c>
      <c r="AK1253" s="56">
        <v>25.902484166666667</v>
      </c>
      <c r="AL1253" s="56">
        <v>-81.693845833333327</v>
      </c>
      <c r="AM1253" s="60">
        <v>24.008100000278745</v>
      </c>
      <c r="AN1253" s="60">
        <v>9.565441738127447</v>
      </c>
      <c r="AO1253" s="60">
        <v>25.843500948379553</v>
      </c>
    </row>
    <row r="1254" spans="1:41" s="290" customFormat="1" x14ac:dyDescent="0.2">
      <c r="A1254" s="45" t="s">
        <v>49</v>
      </c>
      <c r="B1254" s="42" t="s">
        <v>111</v>
      </c>
      <c r="C1254" s="46"/>
      <c r="D1254" s="35" t="s">
        <v>429</v>
      </c>
      <c r="E1254" s="34">
        <v>42159</v>
      </c>
      <c r="F1254" s="347" t="s">
        <v>229</v>
      </c>
      <c r="G1254" s="347" t="s">
        <v>265</v>
      </c>
      <c r="H1254" s="344">
        <v>25.902550000000002</v>
      </c>
      <c r="I1254" s="344">
        <v>-81.693816666666663</v>
      </c>
      <c r="J1254" s="56" t="s">
        <v>8871</v>
      </c>
      <c r="K1254" s="56" t="s">
        <v>9008</v>
      </c>
      <c r="L1254" s="49" t="s">
        <v>8316</v>
      </c>
      <c r="M1254" s="120"/>
      <c r="N1254" s="35" t="s">
        <v>448</v>
      </c>
      <c r="O1254" s="203"/>
      <c r="P1254" s="216">
        <v>0</v>
      </c>
      <c r="Q1254" s="443">
        <v>0</v>
      </c>
      <c r="R1254" s="47"/>
      <c r="S1254" s="36">
        <v>0</v>
      </c>
      <c r="T1254" s="35"/>
      <c r="U1254" s="34"/>
      <c r="V1254" s="82" t="s">
        <v>1969</v>
      </c>
      <c r="W1254" s="55" t="s">
        <v>2689</v>
      </c>
      <c r="X1254" s="55" t="s">
        <v>1898</v>
      </c>
      <c r="Y1254" s="157" t="s">
        <v>448</v>
      </c>
      <c r="Z1254" s="57" t="s">
        <v>1746</v>
      </c>
      <c r="AA1254" s="55" t="s">
        <v>6972</v>
      </c>
      <c r="AB1254" s="55">
        <v>120</v>
      </c>
      <c r="AC1254" s="55" t="s">
        <v>448</v>
      </c>
      <c r="AD1254" s="89" t="s">
        <v>2614</v>
      </c>
      <c r="AE1254" s="243">
        <v>16715</v>
      </c>
      <c r="AF1254" s="157" t="s">
        <v>3901</v>
      </c>
      <c r="AG1254" s="89" t="s">
        <v>7414</v>
      </c>
      <c r="AH1254" s="58" t="s">
        <v>2933</v>
      </c>
      <c r="AI1254" s="58" t="s">
        <v>453</v>
      </c>
      <c r="AJ1254" s="59" t="s">
        <v>321</v>
      </c>
      <c r="AK1254" s="56">
        <v>25.902484166666667</v>
      </c>
      <c r="AL1254" s="56">
        <v>-81.693845833333327</v>
      </c>
      <c r="AM1254" s="60">
        <v>24.008100000278745</v>
      </c>
      <c r="AN1254" s="60">
        <v>9.565441738127447</v>
      </c>
      <c r="AO1254" s="60">
        <v>25.843500948379553</v>
      </c>
    </row>
    <row r="1255" spans="1:41" s="290" customFormat="1" x14ac:dyDescent="0.2">
      <c r="A1255" s="45" t="s">
        <v>49</v>
      </c>
      <c r="B1255" s="42" t="s">
        <v>111</v>
      </c>
      <c r="C1255" s="46"/>
      <c r="D1255" s="35" t="s">
        <v>429</v>
      </c>
      <c r="E1255" s="34">
        <v>43149</v>
      </c>
      <c r="F1255" s="347" t="s">
        <v>229</v>
      </c>
      <c r="G1255" s="347" t="s">
        <v>265</v>
      </c>
      <c r="H1255" s="344">
        <v>25.902550000000002</v>
      </c>
      <c r="I1255" s="344">
        <v>-81.693816666666663</v>
      </c>
      <c r="J1255" s="56" t="s">
        <v>8871</v>
      </c>
      <c r="K1255" s="56" t="s">
        <v>9008</v>
      </c>
      <c r="L1255" s="49" t="s">
        <v>8315</v>
      </c>
      <c r="M1255" s="120"/>
      <c r="N1255" s="35" t="s">
        <v>1919</v>
      </c>
      <c r="O1255" s="203" t="s">
        <v>1969</v>
      </c>
      <c r="P1255" s="216" t="s">
        <v>1969</v>
      </c>
      <c r="Q1255" s="443">
        <v>0</v>
      </c>
      <c r="R1255" s="47"/>
      <c r="S1255" s="36">
        <v>0</v>
      </c>
      <c r="T1255" s="35"/>
      <c r="U1255" s="34"/>
      <c r="V1255" s="82" t="s">
        <v>1969</v>
      </c>
      <c r="W1255" s="55" t="s">
        <v>2689</v>
      </c>
      <c r="X1255" s="55" t="s">
        <v>1898</v>
      </c>
      <c r="Y1255" s="157" t="s">
        <v>1919</v>
      </c>
      <c r="Z1255" s="57" t="s">
        <v>1746</v>
      </c>
      <c r="AA1255" s="55" t="s">
        <v>6966</v>
      </c>
      <c r="AB1255" s="55">
        <v>120</v>
      </c>
      <c r="AC1255" s="55" t="s">
        <v>448</v>
      </c>
      <c r="AD1255" s="89" t="s">
        <v>2614</v>
      </c>
      <c r="AE1255" s="243">
        <v>16715</v>
      </c>
      <c r="AF1255" s="157" t="s">
        <v>3901</v>
      </c>
      <c r="AG1255" s="89" t="s">
        <v>7414</v>
      </c>
      <c r="AH1255" s="58" t="s">
        <v>2933</v>
      </c>
      <c r="AI1255" s="58" t="s">
        <v>453</v>
      </c>
      <c r="AJ1255" s="59" t="s">
        <v>321</v>
      </c>
      <c r="AK1255" s="56">
        <v>25.902484166666667</v>
      </c>
      <c r="AL1255" s="56">
        <v>-81.693845833333327</v>
      </c>
      <c r="AM1255" s="60">
        <v>24.008100000278745</v>
      </c>
      <c r="AN1255" s="60">
        <v>9.565441738127447</v>
      </c>
      <c r="AO1255" s="60">
        <v>25.843500948379553</v>
      </c>
    </row>
    <row r="1256" spans="1:41" s="290" customFormat="1" x14ac:dyDescent="0.2">
      <c r="A1256" s="45" t="s">
        <v>49</v>
      </c>
      <c r="B1256" s="42" t="s">
        <v>111</v>
      </c>
      <c r="C1256" s="46"/>
      <c r="D1256" s="35" t="s">
        <v>2384</v>
      </c>
      <c r="E1256" s="34">
        <v>43425</v>
      </c>
      <c r="F1256" s="347" t="s">
        <v>229</v>
      </c>
      <c r="G1256" s="347" t="s">
        <v>265</v>
      </c>
      <c r="H1256" s="344">
        <v>25.902550000000002</v>
      </c>
      <c r="I1256" s="344">
        <v>-81.693816666666663</v>
      </c>
      <c r="J1256" s="56" t="s">
        <v>8871</v>
      </c>
      <c r="K1256" s="56" t="s">
        <v>9008</v>
      </c>
      <c r="L1256" s="49" t="s">
        <v>3124</v>
      </c>
      <c r="M1256" s="120"/>
      <c r="N1256" s="35" t="s">
        <v>364</v>
      </c>
      <c r="O1256" s="203" t="s">
        <v>1969</v>
      </c>
      <c r="P1256" s="216">
        <v>0</v>
      </c>
      <c r="Q1256" s="443">
        <v>0</v>
      </c>
      <c r="R1256" s="47"/>
      <c r="S1256" s="36">
        <v>0</v>
      </c>
      <c r="T1256" s="35"/>
      <c r="U1256" s="34"/>
      <c r="V1256" s="82">
        <v>0</v>
      </c>
      <c r="W1256" s="55" t="s">
        <v>2689</v>
      </c>
      <c r="X1256" s="55" t="s">
        <v>1898</v>
      </c>
      <c r="Y1256" s="157">
        <v>0</v>
      </c>
      <c r="Z1256" s="57" t="s">
        <v>1746</v>
      </c>
      <c r="AA1256" s="55" t="s">
        <v>6987</v>
      </c>
      <c r="AB1256" s="55">
        <v>120</v>
      </c>
      <c r="AC1256" s="55" t="s">
        <v>448</v>
      </c>
      <c r="AD1256" s="89" t="s">
        <v>2614</v>
      </c>
      <c r="AE1256" s="243">
        <v>16715</v>
      </c>
      <c r="AF1256" s="157" t="s">
        <v>3901</v>
      </c>
      <c r="AG1256" s="89" t="s">
        <v>7414</v>
      </c>
      <c r="AH1256" s="58" t="s">
        <v>2933</v>
      </c>
      <c r="AI1256" s="58" t="s">
        <v>453</v>
      </c>
      <c r="AJ1256" s="59" t="s">
        <v>321</v>
      </c>
      <c r="AK1256" s="56">
        <v>25.902484166666667</v>
      </c>
      <c r="AL1256" s="56">
        <v>-81.693845833333327</v>
      </c>
      <c r="AM1256" s="60">
        <v>24.008100000278745</v>
      </c>
      <c r="AN1256" s="60">
        <v>9.565441738127447</v>
      </c>
      <c r="AO1256" s="60">
        <v>25.843500948379553</v>
      </c>
    </row>
    <row r="1257" spans="1:41" s="290" customFormat="1" ht="25.5" x14ac:dyDescent="0.2">
      <c r="A1257" s="45" t="s">
        <v>49</v>
      </c>
      <c r="B1257" s="42" t="s">
        <v>111</v>
      </c>
      <c r="C1257" s="46"/>
      <c r="D1257" s="35" t="s">
        <v>429</v>
      </c>
      <c r="E1257" s="34">
        <v>43536</v>
      </c>
      <c r="F1257" s="347" t="s">
        <v>2079</v>
      </c>
      <c r="G1257" s="347" t="s">
        <v>2734</v>
      </c>
      <c r="H1257" s="344">
        <v>25.902466666666665</v>
      </c>
      <c r="I1257" s="344">
        <v>-81.694166666666661</v>
      </c>
      <c r="J1257" s="56" t="s">
        <v>9013</v>
      </c>
      <c r="K1257" s="56" t="s">
        <v>9014</v>
      </c>
      <c r="L1257" s="49" t="s">
        <v>2735</v>
      </c>
      <c r="M1257" s="117" t="s">
        <v>2834</v>
      </c>
      <c r="N1257" s="35" t="s">
        <v>364</v>
      </c>
      <c r="O1257" s="203" t="s">
        <v>1969</v>
      </c>
      <c r="P1257" s="216" t="s">
        <v>1969</v>
      </c>
      <c r="Q1257" s="443">
        <v>0</v>
      </c>
      <c r="R1257" s="47"/>
      <c r="S1257" s="36">
        <v>0</v>
      </c>
      <c r="T1257" s="35"/>
      <c r="U1257" s="34"/>
      <c r="V1257" s="82">
        <v>0</v>
      </c>
      <c r="W1257" s="55" t="s">
        <v>2689</v>
      </c>
      <c r="X1257" s="55" t="s">
        <v>1898</v>
      </c>
      <c r="Y1257" s="157">
        <v>0</v>
      </c>
      <c r="Z1257" s="57" t="s">
        <v>1746</v>
      </c>
      <c r="AA1257" s="55" t="s">
        <v>6987</v>
      </c>
      <c r="AB1257" s="55">
        <v>120</v>
      </c>
      <c r="AC1257" s="55" t="s">
        <v>448</v>
      </c>
      <c r="AD1257" s="89" t="s">
        <v>2614</v>
      </c>
      <c r="AE1257" s="243">
        <v>16715</v>
      </c>
      <c r="AF1257" s="157" t="s">
        <v>3901</v>
      </c>
      <c r="AG1257" s="89" t="s">
        <v>7414</v>
      </c>
      <c r="AH1257" s="58" t="s">
        <v>2933</v>
      </c>
      <c r="AI1257" s="58" t="s">
        <v>453</v>
      </c>
      <c r="AJ1257" s="59" t="s">
        <v>321</v>
      </c>
      <c r="AK1257" s="56">
        <v>25.902484166666667</v>
      </c>
      <c r="AL1257" s="56">
        <v>-81.693845833333327</v>
      </c>
      <c r="AM1257" s="60">
        <v>-6.3819000007300986</v>
      </c>
      <c r="AN1257" s="60">
        <v>-105.21985912872304</v>
      </c>
      <c r="AO1257" s="60">
        <v>105.41322214356053</v>
      </c>
    </row>
    <row r="1258" spans="1:41" s="290" customFormat="1" x14ac:dyDescent="0.2">
      <c r="A1258" s="45" t="s">
        <v>49</v>
      </c>
      <c r="B1258" s="42" t="s">
        <v>111</v>
      </c>
      <c r="C1258" s="46"/>
      <c r="D1258" s="35" t="s">
        <v>3024</v>
      </c>
      <c r="E1258" s="34">
        <v>43899</v>
      </c>
      <c r="F1258" s="347" t="s">
        <v>229</v>
      </c>
      <c r="G1258" s="347" t="s">
        <v>3056</v>
      </c>
      <c r="H1258" s="344">
        <v>25.902550000000002</v>
      </c>
      <c r="I1258" s="344">
        <v>-81.694116666666673</v>
      </c>
      <c r="J1258" s="56" t="s">
        <v>8871</v>
      </c>
      <c r="K1258" s="56" t="s">
        <v>7413</v>
      </c>
      <c r="L1258" s="49" t="s">
        <v>3057</v>
      </c>
      <c r="M1258" s="117" t="s">
        <v>2834</v>
      </c>
      <c r="N1258" s="35" t="s">
        <v>364</v>
      </c>
      <c r="O1258" s="203" t="s">
        <v>1969</v>
      </c>
      <c r="P1258" s="216" t="s">
        <v>1969</v>
      </c>
      <c r="Q1258" s="443">
        <v>0</v>
      </c>
      <c r="R1258" s="47"/>
      <c r="S1258" s="36">
        <v>0</v>
      </c>
      <c r="T1258" s="35"/>
      <c r="U1258" s="34"/>
      <c r="V1258" s="82">
        <v>0</v>
      </c>
      <c r="W1258" s="55" t="s">
        <v>2689</v>
      </c>
      <c r="X1258" s="55" t="s">
        <v>1898</v>
      </c>
      <c r="Y1258" s="157">
        <v>0</v>
      </c>
      <c r="Z1258" s="57" t="s">
        <v>1746</v>
      </c>
      <c r="AA1258" s="55" t="s">
        <v>6987</v>
      </c>
      <c r="AB1258" s="55">
        <v>120</v>
      </c>
      <c r="AC1258" s="55" t="s">
        <v>448</v>
      </c>
      <c r="AD1258" s="89" t="s">
        <v>2614</v>
      </c>
      <c r="AE1258" s="243">
        <v>16715</v>
      </c>
      <c r="AF1258" s="157" t="s">
        <v>3901</v>
      </c>
      <c r="AG1258" s="89" t="s">
        <v>7414</v>
      </c>
      <c r="AH1258" s="58" t="s">
        <v>2933</v>
      </c>
      <c r="AI1258" s="58" t="s">
        <v>453</v>
      </c>
      <c r="AJ1258" s="59" t="s">
        <v>321</v>
      </c>
      <c r="AK1258" s="56">
        <v>25.902484166666667</v>
      </c>
      <c r="AL1258" s="56">
        <v>-81.693845833333327</v>
      </c>
      <c r="AM1258" s="60">
        <v>24.008100000278745</v>
      </c>
      <c r="AN1258" s="60">
        <v>-88.821959008882018</v>
      </c>
      <c r="AO1258" s="60">
        <v>92.009397714575343</v>
      </c>
    </row>
    <row r="1259" spans="1:41" s="290" customFormat="1" x14ac:dyDescent="0.2">
      <c r="A1259" s="45" t="s">
        <v>49</v>
      </c>
      <c r="B1259" s="42" t="s">
        <v>111</v>
      </c>
      <c r="C1259" s="46"/>
      <c r="D1259" s="35" t="s">
        <v>2857</v>
      </c>
      <c r="E1259" s="34">
        <v>44266</v>
      </c>
      <c r="F1259" s="347" t="s">
        <v>3636</v>
      </c>
      <c r="G1259" s="347" t="s">
        <v>3637</v>
      </c>
      <c r="H1259" s="344">
        <v>25.902583333333332</v>
      </c>
      <c r="I1259" s="344">
        <v>-81.69413333333334</v>
      </c>
      <c r="J1259" s="56" t="s">
        <v>9015</v>
      </c>
      <c r="K1259" s="56" t="s">
        <v>9016</v>
      </c>
      <c r="L1259" s="49" t="s">
        <v>3057</v>
      </c>
      <c r="M1259" s="117" t="s">
        <v>2834</v>
      </c>
      <c r="N1259" s="35" t="s">
        <v>364</v>
      </c>
      <c r="O1259" s="240" t="s">
        <v>4209</v>
      </c>
      <c r="P1259" s="216" t="s">
        <v>1969</v>
      </c>
      <c r="Q1259" s="443">
        <v>0</v>
      </c>
      <c r="R1259" s="47"/>
      <c r="S1259" s="36">
        <v>0</v>
      </c>
      <c r="T1259" s="35"/>
      <c r="U1259" s="34"/>
      <c r="V1259" s="82">
        <v>0</v>
      </c>
      <c r="W1259" s="55" t="s">
        <v>2689</v>
      </c>
      <c r="X1259" s="55" t="s">
        <v>1898</v>
      </c>
      <c r="Y1259" s="157">
        <v>0</v>
      </c>
      <c r="Z1259" s="57" t="s">
        <v>1746</v>
      </c>
      <c r="AA1259" s="55" t="s">
        <v>6987</v>
      </c>
      <c r="AB1259" s="55">
        <v>120</v>
      </c>
      <c r="AC1259" s="55" t="s">
        <v>448</v>
      </c>
      <c r="AD1259" s="89" t="s">
        <v>2614</v>
      </c>
      <c r="AE1259" s="243">
        <v>16715</v>
      </c>
      <c r="AF1259" s="157" t="s">
        <v>3901</v>
      </c>
      <c r="AG1259" s="89" t="s">
        <v>7414</v>
      </c>
      <c r="AH1259" s="58" t="s">
        <v>2933</v>
      </c>
      <c r="AI1259" s="58" t="s">
        <v>453</v>
      </c>
      <c r="AJ1259" s="59" t="s">
        <v>321</v>
      </c>
      <c r="AK1259" s="56">
        <v>25.902484166666667</v>
      </c>
      <c r="AL1259" s="56">
        <v>-81.693845833333327</v>
      </c>
      <c r="AM1259" s="60">
        <v>36.164099999386679</v>
      </c>
      <c r="AN1259" s="60">
        <v>-94.28792571704922</v>
      </c>
      <c r="AO1259" s="60">
        <v>100.98542006046928</v>
      </c>
    </row>
    <row r="1260" spans="1:41" s="290" customFormat="1" x14ac:dyDescent="0.2">
      <c r="A1260" s="45" t="s">
        <v>49</v>
      </c>
      <c r="B1260" s="42" t="s">
        <v>111</v>
      </c>
      <c r="C1260" s="46"/>
      <c r="D1260" s="35" t="s">
        <v>5027</v>
      </c>
      <c r="E1260" s="34">
        <v>44978</v>
      </c>
      <c r="F1260" s="347" t="s">
        <v>5075</v>
      </c>
      <c r="G1260" s="347" t="s">
        <v>3056</v>
      </c>
      <c r="H1260" s="344">
        <v>25.902516666666667</v>
      </c>
      <c r="I1260" s="344">
        <v>-81.694116666666673</v>
      </c>
      <c r="J1260" s="56" t="s">
        <v>7412</v>
      </c>
      <c r="K1260" s="56" t="s">
        <v>7413</v>
      </c>
      <c r="L1260" s="49" t="s">
        <v>5076</v>
      </c>
      <c r="M1260" s="117" t="s">
        <v>2834</v>
      </c>
      <c r="N1260" s="35" t="s">
        <v>1919</v>
      </c>
      <c r="O1260" s="240" t="s">
        <v>5077</v>
      </c>
      <c r="P1260" s="216">
        <v>0</v>
      </c>
      <c r="Q1260" s="443">
        <v>0</v>
      </c>
      <c r="R1260" s="47"/>
      <c r="S1260" s="36">
        <v>0</v>
      </c>
      <c r="T1260" s="35" t="s">
        <v>3310</v>
      </c>
      <c r="U1260" s="34"/>
      <c r="V1260" s="82" t="s">
        <v>1969</v>
      </c>
      <c r="W1260" s="55" t="s">
        <v>2689</v>
      </c>
      <c r="X1260" s="55" t="s">
        <v>1898</v>
      </c>
      <c r="Y1260" s="157" t="s">
        <v>1919</v>
      </c>
      <c r="Z1260" s="57" t="s">
        <v>1746</v>
      </c>
      <c r="AA1260" s="55" t="s">
        <v>6966</v>
      </c>
      <c r="AB1260" s="55">
        <v>120</v>
      </c>
      <c r="AC1260" s="55" t="s">
        <v>448</v>
      </c>
      <c r="AD1260" s="89" t="s">
        <v>2614</v>
      </c>
      <c r="AE1260" s="243">
        <v>16715</v>
      </c>
      <c r="AF1260" s="157" t="s">
        <v>3901</v>
      </c>
      <c r="AG1260" s="89" t="s">
        <v>7414</v>
      </c>
      <c r="AH1260" s="58" t="s">
        <v>2933</v>
      </c>
      <c r="AI1260" s="58" t="s">
        <v>453</v>
      </c>
      <c r="AJ1260" s="59" t="s">
        <v>321</v>
      </c>
      <c r="AK1260" s="56">
        <v>25.902484166666667</v>
      </c>
      <c r="AL1260" s="56">
        <v>-81.693845833333327</v>
      </c>
      <c r="AM1260" s="60">
        <v>11.852099999875207</v>
      </c>
      <c r="AN1260" s="60">
        <v>-88.821959008882018</v>
      </c>
      <c r="AO1260" s="60">
        <v>89.609222050984016</v>
      </c>
    </row>
    <row r="1261" spans="1:41" s="290" customFormat="1" x14ac:dyDescent="0.2">
      <c r="A1261" s="45" t="s">
        <v>49</v>
      </c>
      <c r="B1261" s="42" t="s">
        <v>111</v>
      </c>
      <c r="C1261" s="46"/>
      <c r="D1261" s="35" t="s">
        <v>424</v>
      </c>
      <c r="E1261" s="34">
        <v>45383</v>
      </c>
      <c r="F1261" s="347" t="s">
        <v>5075</v>
      </c>
      <c r="G1261" s="347" t="s">
        <v>3056</v>
      </c>
      <c r="H1261" s="344">
        <v>25.902516666666667</v>
      </c>
      <c r="I1261" s="344">
        <v>-81.694116666666673</v>
      </c>
      <c r="J1261" s="56" t="s">
        <v>7412</v>
      </c>
      <c r="K1261" s="56" t="s">
        <v>7413</v>
      </c>
      <c r="L1261" s="49" t="s">
        <v>6450</v>
      </c>
      <c r="M1261" s="117" t="s">
        <v>2834</v>
      </c>
      <c r="N1261" s="35" t="s">
        <v>364</v>
      </c>
      <c r="O1261" s="240" t="s">
        <v>5890</v>
      </c>
      <c r="P1261" s="216" t="s">
        <v>1969</v>
      </c>
      <c r="Q1261" s="443">
        <v>0</v>
      </c>
      <c r="R1261" s="47"/>
      <c r="S1261" s="36">
        <v>0</v>
      </c>
      <c r="T1261" s="35" t="s">
        <v>2011</v>
      </c>
      <c r="U1261" s="34"/>
      <c r="V1261" s="82">
        <v>0</v>
      </c>
      <c r="W1261" s="55" t="s">
        <v>2689</v>
      </c>
      <c r="X1261" s="55" t="s">
        <v>1898</v>
      </c>
      <c r="Y1261" s="157">
        <v>0</v>
      </c>
      <c r="Z1261" s="57" t="s">
        <v>1746</v>
      </c>
      <c r="AA1261" s="55" t="s">
        <v>6987</v>
      </c>
      <c r="AB1261" s="55">
        <v>120</v>
      </c>
      <c r="AC1261" s="55" t="s">
        <v>448</v>
      </c>
      <c r="AD1261" s="89" t="s">
        <v>2614</v>
      </c>
      <c r="AE1261" s="243">
        <v>16715</v>
      </c>
      <c r="AF1261" s="157" t="s">
        <v>3901</v>
      </c>
      <c r="AG1261" s="89" t="s">
        <v>7414</v>
      </c>
      <c r="AH1261" s="58" t="s">
        <v>2933</v>
      </c>
      <c r="AI1261" s="58" t="s">
        <v>453</v>
      </c>
      <c r="AJ1261" s="59" t="s">
        <v>321</v>
      </c>
      <c r="AK1261" s="56">
        <v>25.902484166666667</v>
      </c>
      <c r="AL1261" s="56">
        <v>-81.693845833333327</v>
      </c>
      <c r="AM1261" s="60">
        <v>11.852099999875207</v>
      </c>
      <c r="AN1261" s="60">
        <v>-88.821959008882018</v>
      </c>
      <c r="AO1261" s="60">
        <v>89.609222050984016</v>
      </c>
    </row>
    <row r="1262" spans="1:41" s="290" customFormat="1" ht="25.5" x14ac:dyDescent="0.2">
      <c r="A1262" s="45" t="s">
        <v>49</v>
      </c>
      <c r="B1262" s="42" t="s">
        <v>111</v>
      </c>
      <c r="C1262" s="46"/>
      <c r="D1262" s="35" t="s">
        <v>424</v>
      </c>
      <c r="E1262" s="34">
        <v>45695</v>
      </c>
      <c r="F1262" s="347" t="s">
        <v>5075</v>
      </c>
      <c r="G1262" s="347" t="s">
        <v>3056</v>
      </c>
      <c r="H1262" s="344">
        <v>25.902516666666667</v>
      </c>
      <c r="I1262" s="344">
        <v>-81.694116666666673</v>
      </c>
      <c r="J1262" s="56" t="s">
        <v>7412</v>
      </c>
      <c r="K1262" s="56" t="s">
        <v>7413</v>
      </c>
      <c r="L1262" s="49" t="s">
        <v>6434</v>
      </c>
      <c r="M1262" s="117" t="s">
        <v>2834</v>
      </c>
      <c r="N1262" s="35" t="s">
        <v>364</v>
      </c>
      <c r="O1262" s="240" t="s">
        <v>6038</v>
      </c>
      <c r="P1262" s="216" t="s">
        <v>1969</v>
      </c>
      <c r="Q1262" s="443">
        <v>0</v>
      </c>
      <c r="R1262" s="47"/>
      <c r="S1262" s="36">
        <v>0</v>
      </c>
      <c r="T1262" s="35"/>
      <c r="U1262" s="34"/>
      <c r="V1262" s="82">
        <v>0</v>
      </c>
      <c r="W1262" s="55" t="s">
        <v>2689</v>
      </c>
      <c r="X1262" s="55" t="s">
        <v>1898</v>
      </c>
      <c r="Y1262" s="157">
        <v>0</v>
      </c>
      <c r="Z1262" s="57" t="s">
        <v>1746</v>
      </c>
      <c r="AA1262" s="55" t="s">
        <v>6987</v>
      </c>
      <c r="AB1262" s="55">
        <v>120</v>
      </c>
      <c r="AC1262" s="55" t="s">
        <v>448</v>
      </c>
      <c r="AD1262" s="89" t="s">
        <v>2614</v>
      </c>
      <c r="AE1262" s="243">
        <v>16715</v>
      </c>
      <c r="AF1262" s="157" t="s">
        <v>3901</v>
      </c>
      <c r="AG1262" s="89" t="s">
        <v>7414</v>
      </c>
      <c r="AH1262" s="58" t="s">
        <v>2933</v>
      </c>
      <c r="AI1262" s="58" t="s">
        <v>453</v>
      </c>
      <c r="AJ1262" s="59" t="s">
        <v>321</v>
      </c>
      <c r="AK1262" s="56">
        <v>25.902484166666667</v>
      </c>
      <c r="AL1262" s="56">
        <v>-81.693845833333327</v>
      </c>
      <c r="AM1262" s="60">
        <v>11.852099999875207</v>
      </c>
      <c r="AN1262" s="60">
        <v>-88.821959008882018</v>
      </c>
      <c r="AO1262" s="60">
        <v>89.609222050984016</v>
      </c>
    </row>
    <row r="1263" spans="1:41" s="290" customFormat="1" ht="25.5" x14ac:dyDescent="0.2">
      <c r="A1263" s="45" t="s">
        <v>49</v>
      </c>
      <c r="B1263" s="42" t="s">
        <v>111</v>
      </c>
      <c r="C1263" s="46" t="s">
        <v>473</v>
      </c>
      <c r="D1263" s="35" t="s">
        <v>8443</v>
      </c>
      <c r="E1263" s="34">
        <v>46113</v>
      </c>
      <c r="F1263" s="347" t="s">
        <v>5075</v>
      </c>
      <c r="G1263" s="347" t="s">
        <v>3056</v>
      </c>
      <c r="H1263" s="344">
        <v>25.902516666666667</v>
      </c>
      <c r="I1263" s="344">
        <v>-81.694116666666673</v>
      </c>
      <c r="J1263" s="56" t="s">
        <v>7412</v>
      </c>
      <c r="K1263" s="56" t="s">
        <v>7413</v>
      </c>
      <c r="L1263" s="49" t="s">
        <v>6434</v>
      </c>
      <c r="M1263" s="117" t="s">
        <v>2834</v>
      </c>
      <c r="N1263" s="35" t="s">
        <v>364</v>
      </c>
      <c r="O1263" s="240" t="s">
        <v>8486</v>
      </c>
      <c r="P1263" s="216" t="s">
        <v>1969</v>
      </c>
      <c r="Q1263" s="443">
        <v>0</v>
      </c>
      <c r="R1263" s="47"/>
      <c r="S1263" s="36">
        <v>0</v>
      </c>
      <c r="T1263" s="35"/>
      <c r="U1263" s="34"/>
      <c r="V1263" s="82">
        <v>0</v>
      </c>
      <c r="W1263" s="55" t="s">
        <v>2689</v>
      </c>
      <c r="X1263" s="55" t="s">
        <v>1898</v>
      </c>
      <c r="Y1263" s="157">
        <v>0</v>
      </c>
      <c r="Z1263" s="57" t="s">
        <v>1746</v>
      </c>
      <c r="AA1263" s="55" t="s">
        <v>6987</v>
      </c>
      <c r="AB1263" s="55">
        <v>120</v>
      </c>
      <c r="AC1263" s="55" t="s">
        <v>448</v>
      </c>
      <c r="AD1263" s="89" t="s">
        <v>2614</v>
      </c>
      <c r="AE1263" s="243">
        <v>16715</v>
      </c>
      <c r="AF1263" s="157" t="s">
        <v>3901</v>
      </c>
      <c r="AG1263" s="89" t="s">
        <v>7414</v>
      </c>
      <c r="AH1263" s="58" t="s">
        <v>2933</v>
      </c>
      <c r="AI1263" s="58" t="s">
        <v>453</v>
      </c>
      <c r="AJ1263" s="59" t="s">
        <v>321</v>
      </c>
      <c r="AK1263" s="56">
        <v>25.902484166666667</v>
      </c>
      <c r="AL1263" s="56">
        <v>-81.693845833333327</v>
      </c>
      <c r="AM1263" s="60">
        <v>11.852099999875207</v>
      </c>
      <c r="AN1263" s="60">
        <v>-88.821959008882018</v>
      </c>
      <c r="AO1263" s="60">
        <v>89.609222050984016</v>
      </c>
    </row>
    <row r="1264" spans="1:41" s="290" customFormat="1" x14ac:dyDescent="0.2">
      <c r="A1264" s="45" t="s">
        <v>52</v>
      </c>
      <c r="B1264" s="42" t="s">
        <v>113</v>
      </c>
      <c r="C1264" s="46"/>
      <c r="D1264" s="35" t="s">
        <v>1119</v>
      </c>
      <c r="E1264" s="34">
        <v>38869</v>
      </c>
      <c r="F1264" s="347" t="s">
        <v>271</v>
      </c>
      <c r="G1264" s="347" t="s">
        <v>226</v>
      </c>
      <c r="H1264" s="373">
        <v>25.904250000000001</v>
      </c>
      <c r="I1264" s="373">
        <v>-81.693550000000002</v>
      </c>
      <c r="J1264" s="312" t="s">
        <v>4850</v>
      </c>
      <c r="K1264" s="312" t="s">
        <v>5500</v>
      </c>
      <c r="L1264" s="49" t="s">
        <v>1746</v>
      </c>
      <c r="M1264" s="117"/>
      <c r="N1264" s="35" t="s">
        <v>364</v>
      </c>
      <c r="O1264" s="203" t="s">
        <v>1969</v>
      </c>
      <c r="P1264" s="216" t="s">
        <v>1969</v>
      </c>
      <c r="Q1264" s="443">
        <v>0</v>
      </c>
      <c r="R1264" s="47"/>
      <c r="S1264" s="36">
        <v>0</v>
      </c>
      <c r="T1264" s="35"/>
      <c r="U1264" s="34"/>
      <c r="V1264" s="305">
        <v>0</v>
      </c>
      <c r="W1264" s="42" t="s">
        <v>2689</v>
      </c>
      <c r="X1264" s="42" t="s">
        <v>1898</v>
      </c>
      <c r="Y1264" s="306">
        <v>0</v>
      </c>
      <c r="Z1264" s="307" t="s">
        <v>3903</v>
      </c>
      <c r="AA1264" s="42" t="s">
        <v>3904</v>
      </c>
      <c r="AB1264" s="42">
        <v>120.5</v>
      </c>
      <c r="AC1264" s="42" t="s">
        <v>448</v>
      </c>
      <c r="AD1264" s="308" t="s">
        <v>2614</v>
      </c>
      <c r="AE1264" s="309" t="s">
        <v>1746</v>
      </c>
      <c r="AF1264" s="306">
        <v>0</v>
      </c>
      <c r="AG1264" s="308" t="s">
        <v>4852</v>
      </c>
      <c r="AH1264" s="310" t="s">
        <v>3903</v>
      </c>
      <c r="AI1264" s="310" t="s">
        <v>3903</v>
      </c>
      <c r="AJ1264" s="311" t="s">
        <v>3903</v>
      </c>
      <c r="AK1264" s="312" t="s">
        <v>3903</v>
      </c>
      <c r="AL1264" s="312" t="s">
        <v>3903</v>
      </c>
      <c r="AM1264" s="313" t="s">
        <v>3903</v>
      </c>
      <c r="AN1264" s="313" t="s">
        <v>3903</v>
      </c>
      <c r="AO1264" s="313" t="s">
        <v>3903</v>
      </c>
    </row>
    <row r="1265" spans="1:41" s="290" customFormat="1" x14ac:dyDescent="0.2">
      <c r="A1265" s="45" t="s">
        <v>52</v>
      </c>
      <c r="B1265" s="42" t="s">
        <v>113</v>
      </c>
      <c r="C1265" s="46"/>
      <c r="D1265" s="35" t="s">
        <v>429</v>
      </c>
      <c r="E1265" s="34">
        <v>42159</v>
      </c>
      <c r="F1265" s="347" t="s">
        <v>271</v>
      </c>
      <c r="G1265" s="347" t="s">
        <v>445</v>
      </c>
      <c r="H1265" s="373">
        <v>25.904250000000001</v>
      </c>
      <c r="I1265" s="373">
        <v>-81.6935</v>
      </c>
      <c r="J1265" s="312" t="s">
        <v>4850</v>
      </c>
      <c r="K1265" s="312" t="s">
        <v>4851</v>
      </c>
      <c r="L1265" s="49" t="s">
        <v>1746</v>
      </c>
      <c r="M1265" s="117"/>
      <c r="N1265" s="35" t="s">
        <v>364</v>
      </c>
      <c r="O1265" s="203" t="s">
        <v>1969</v>
      </c>
      <c r="P1265" s="216" t="s">
        <v>1969</v>
      </c>
      <c r="Q1265" s="443">
        <v>0</v>
      </c>
      <c r="R1265" s="47"/>
      <c r="S1265" s="36">
        <v>0</v>
      </c>
      <c r="T1265" s="35"/>
      <c r="U1265" s="34"/>
      <c r="V1265" s="305">
        <v>0</v>
      </c>
      <c r="W1265" s="42" t="s">
        <v>2689</v>
      </c>
      <c r="X1265" s="42" t="s">
        <v>1898</v>
      </c>
      <c r="Y1265" s="306">
        <v>0</v>
      </c>
      <c r="Z1265" s="307" t="s">
        <v>3903</v>
      </c>
      <c r="AA1265" s="42" t="s">
        <v>3904</v>
      </c>
      <c r="AB1265" s="42">
        <v>120.5</v>
      </c>
      <c r="AC1265" s="42" t="s">
        <v>448</v>
      </c>
      <c r="AD1265" s="308" t="s">
        <v>2614</v>
      </c>
      <c r="AE1265" s="309" t="s">
        <v>1746</v>
      </c>
      <c r="AF1265" s="306">
        <v>0</v>
      </c>
      <c r="AG1265" s="308" t="s">
        <v>4852</v>
      </c>
      <c r="AH1265" s="310" t="s">
        <v>3903</v>
      </c>
      <c r="AI1265" s="310" t="s">
        <v>3903</v>
      </c>
      <c r="AJ1265" s="311" t="s">
        <v>3903</v>
      </c>
      <c r="AK1265" s="312" t="s">
        <v>3903</v>
      </c>
      <c r="AL1265" s="312" t="s">
        <v>3903</v>
      </c>
      <c r="AM1265" s="313" t="s">
        <v>3903</v>
      </c>
      <c r="AN1265" s="313" t="s">
        <v>3903</v>
      </c>
      <c r="AO1265" s="313" t="s">
        <v>3903</v>
      </c>
    </row>
    <row r="1266" spans="1:41" s="290" customFormat="1" x14ac:dyDescent="0.2">
      <c r="A1266" s="45" t="s">
        <v>52</v>
      </c>
      <c r="B1266" s="42" t="s">
        <v>113</v>
      </c>
      <c r="C1266" s="46"/>
      <c r="D1266" s="35" t="s">
        <v>429</v>
      </c>
      <c r="E1266" s="34">
        <v>43149</v>
      </c>
      <c r="F1266" s="347" t="s">
        <v>271</v>
      </c>
      <c r="G1266" s="347" t="s">
        <v>445</v>
      </c>
      <c r="H1266" s="373">
        <v>25.904250000000001</v>
      </c>
      <c r="I1266" s="373">
        <v>-81.6935</v>
      </c>
      <c r="J1266" s="312" t="s">
        <v>4850</v>
      </c>
      <c r="K1266" s="312" t="s">
        <v>4851</v>
      </c>
      <c r="L1266" s="49" t="s">
        <v>8315</v>
      </c>
      <c r="M1266" s="120"/>
      <c r="N1266" s="35" t="s">
        <v>1919</v>
      </c>
      <c r="O1266" s="203" t="s">
        <v>1969</v>
      </c>
      <c r="P1266" s="216" t="s">
        <v>1969</v>
      </c>
      <c r="Q1266" s="443">
        <v>0</v>
      </c>
      <c r="R1266" s="47"/>
      <c r="S1266" s="36">
        <v>0</v>
      </c>
      <c r="T1266" s="35"/>
      <c r="U1266" s="34"/>
      <c r="V1266" s="305" t="s">
        <v>1969</v>
      </c>
      <c r="W1266" s="42" t="s">
        <v>2689</v>
      </c>
      <c r="X1266" s="42" t="s">
        <v>1898</v>
      </c>
      <c r="Y1266" s="306" t="s">
        <v>1919</v>
      </c>
      <c r="Z1266" s="307" t="s">
        <v>3903</v>
      </c>
      <c r="AA1266" s="42" t="s">
        <v>4844</v>
      </c>
      <c r="AB1266" s="42">
        <v>120.5</v>
      </c>
      <c r="AC1266" s="42" t="s">
        <v>448</v>
      </c>
      <c r="AD1266" s="308" t="s">
        <v>2614</v>
      </c>
      <c r="AE1266" s="309" t="s">
        <v>1746</v>
      </c>
      <c r="AF1266" s="306">
        <v>0</v>
      </c>
      <c r="AG1266" s="308" t="s">
        <v>4852</v>
      </c>
      <c r="AH1266" s="310" t="s">
        <v>3903</v>
      </c>
      <c r="AI1266" s="310" t="s">
        <v>3903</v>
      </c>
      <c r="AJ1266" s="311" t="s">
        <v>3903</v>
      </c>
      <c r="AK1266" s="312" t="s">
        <v>3903</v>
      </c>
      <c r="AL1266" s="312" t="s">
        <v>3903</v>
      </c>
      <c r="AM1266" s="313" t="s">
        <v>3903</v>
      </c>
      <c r="AN1266" s="313" t="s">
        <v>3903</v>
      </c>
      <c r="AO1266" s="313" t="s">
        <v>3903</v>
      </c>
    </row>
    <row r="1267" spans="1:41" s="290" customFormat="1" ht="25.5" x14ac:dyDescent="0.2">
      <c r="A1267" s="45" t="s">
        <v>52</v>
      </c>
      <c r="B1267" s="42" t="s">
        <v>113</v>
      </c>
      <c r="C1267" s="46"/>
      <c r="D1267" s="35" t="s">
        <v>429</v>
      </c>
      <c r="E1267" s="34">
        <v>43536</v>
      </c>
      <c r="F1267" s="347" t="s">
        <v>271</v>
      </c>
      <c r="G1267" s="347" t="s">
        <v>445</v>
      </c>
      <c r="H1267" s="373">
        <v>25.904250000000001</v>
      </c>
      <c r="I1267" s="373">
        <v>-81.6935</v>
      </c>
      <c r="J1267" s="312" t="s">
        <v>4850</v>
      </c>
      <c r="K1267" s="312" t="s">
        <v>4851</v>
      </c>
      <c r="L1267" s="49" t="s">
        <v>2746</v>
      </c>
      <c r="M1267" s="117"/>
      <c r="N1267" s="35" t="s">
        <v>448</v>
      </c>
      <c r="O1267" s="203"/>
      <c r="P1267" s="216">
        <v>0</v>
      </c>
      <c r="Q1267" s="443" t="s">
        <v>3294</v>
      </c>
      <c r="R1267" s="47"/>
      <c r="S1267" s="36">
        <v>0</v>
      </c>
      <c r="T1267" s="35"/>
      <c r="U1267" s="34"/>
      <c r="V1267" s="305">
        <v>0</v>
      </c>
      <c r="W1267" s="42" t="s">
        <v>2689</v>
      </c>
      <c r="X1267" s="42" t="s">
        <v>1898</v>
      </c>
      <c r="Y1267" s="306" t="s">
        <v>448</v>
      </c>
      <c r="Z1267" s="307" t="s">
        <v>3903</v>
      </c>
      <c r="AA1267" s="42" t="s">
        <v>3912</v>
      </c>
      <c r="AB1267" s="42">
        <v>120.5</v>
      </c>
      <c r="AC1267" s="42" t="s">
        <v>448</v>
      </c>
      <c r="AD1267" s="308" t="s">
        <v>2614</v>
      </c>
      <c r="AE1267" s="309" t="s">
        <v>1746</v>
      </c>
      <c r="AF1267" s="306">
        <v>0</v>
      </c>
      <c r="AG1267" s="308" t="s">
        <v>4852</v>
      </c>
      <c r="AH1267" s="310" t="s">
        <v>3903</v>
      </c>
      <c r="AI1267" s="310" t="s">
        <v>3903</v>
      </c>
      <c r="AJ1267" s="311" t="s">
        <v>3903</v>
      </c>
      <c r="AK1267" s="312" t="s">
        <v>3903</v>
      </c>
      <c r="AL1267" s="312" t="s">
        <v>3903</v>
      </c>
      <c r="AM1267" s="313" t="s">
        <v>3903</v>
      </c>
      <c r="AN1267" s="313" t="s">
        <v>3903</v>
      </c>
      <c r="AO1267" s="313" t="s">
        <v>3903</v>
      </c>
    </row>
    <row r="1268" spans="1:41" s="290" customFormat="1" ht="25.5" x14ac:dyDescent="0.2">
      <c r="A1268" s="45" t="s">
        <v>52</v>
      </c>
      <c r="B1268" s="42" t="s">
        <v>113</v>
      </c>
      <c r="C1268" s="46"/>
      <c r="D1268" s="35" t="s">
        <v>3024</v>
      </c>
      <c r="E1268" s="34">
        <v>43899</v>
      </c>
      <c r="F1268" s="347" t="s">
        <v>271</v>
      </c>
      <c r="G1268" s="347" t="s">
        <v>445</v>
      </c>
      <c r="H1268" s="373">
        <v>25.904250000000001</v>
      </c>
      <c r="I1268" s="373">
        <v>-81.6935</v>
      </c>
      <c r="J1268" s="312" t="s">
        <v>4850</v>
      </c>
      <c r="K1268" s="312" t="s">
        <v>4851</v>
      </c>
      <c r="L1268" s="49" t="s">
        <v>2746</v>
      </c>
      <c r="M1268" s="117"/>
      <c r="N1268" s="35" t="s">
        <v>448</v>
      </c>
      <c r="O1268" s="203"/>
      <c r="P1268" s="216">
        <v>0</v>
      </c>
      <c r="Q1268" s="443" t="s">
        <v>3294</v>
      </c>
      <c r="R1268" s="47"/>
      <c r="S1268" s="36">
        <v>0</v>
      </c>
      <c r="T1268" s="35"/>
      <c r="U1268" s="34"/>
      <c r="V1268" s="305">
        <v>0</v>
      </c>
      <c r="W1268" s="42" t="s">
        <v>2689</v>
      </c>
      <c r="X1268" s="42" t="s">
        <v>1898</v>
      </c>
      <c r="Y1268" s="306" t="s">
        <v>448</v>
      </c>
      <c r="Z1268" s="307" t="s">
        <v>3903</v>
      </c>
      <c r="AA1268" s="42" t="s">
        <v>3912</v>
      </c>
      <c r="AB1268" s="42">
        <v>120.5</v>
      </c>
      <c r="AC1268" s="42" t="s">
        <v>448</v>
      </c>
      <c r="AD1268" s="308" t="s">
        <v>2614</v>
      </c>
      <c r="AE1268" s="309" t="s">
        <v>1746</v>
      </c>
      <c r="AF1268" s="306">
        <v>0</v>
      </c>
      <c r="AG1268" s="308" t="s">
        <v>4852</v>
      </c>
      <c r="AH1268" s="310" t="s">
        <v>3903</v>
      </c>
      <c r="AI1268" s="310" t="s">
        <v>3903</v>
      </c>
      <c r="AJ1268" s="311" t="s">
        <v>3903</v>
      </c>
      <c r="AK1268" s="312" t="s">
        <v>3903</v>
      </c>
      <c r="AL1268" s="312" t="s">
        <v>3903</v>
      </c>
      <c r="AM1268" s="313" t="s">
        <v>3903</v>
      </c>
      <c r="AN1268" s="313" t="s">
        <v>3903</v>
      </c>
      <c r="AO1268" s="313" t="s">
        <v>3903</v>
      </c>
    </row>
    <row r="1269" spans="1:41" s="290" customFormat="1" ht="25.5" x14ac:dyDescent="0.2">
      <c r="A1269" s="45" t="s">
        <v>52</v>
      </c>
      <c r="B1269" s="42" t="s">
        <v>113</v>
      </c>
      <c r="C1269" s="46"/>
      <c r="D1269" s="35" t="s">
        <v>3024</v>
      </c>
      <c r="E1269" s="34">
        <v>44266</v>
      </c>
      <c r="F1269" s="347" t="s">
        <v>271</v>
      </c>
      <c r="G1269" s="347" t="s">
        <v>445</v>
      </c>
      <c r="H1269" s="373">
        <v>25.904250000000001</v>
      </c>
      <c r="I1269" s="373">
        <v>-81.6935</v>
      </c>
      <c r="J1269" s="312" t="s">
        <v>4850</v>
      </c>
      <c r="K1269" s="312" t="s">
        <v>4851</v>
      </c>
      <c r="L1269" s="49" t="s">
        <v>2746</v>
      </c>
      <c r="M1269" s="117"/>
      <c r="N1269" s="35" t="s">
        <v>448</v>
      </c>
      <c r="O1269" s="203"/>
      <c r="P1269" s="216">
        <v>0</v>
      </c>
      <c r="Q1269" s="443" t="s">
        <v>3294</v>
      </c>
      <c r="R1269" s="47"/>
      <c r="S1269" s="36">
        <v>0</v>
      </c>
      <c r="T1269" s="35"/>
      <c r="U1269" s="34"/>
      <c r="V1269" s="305">
        <v>0</v>
      </c>
      <c r="W1269" s="42" t="s">
        <v>2689</v>
      </c>
      <c r="X1269" s="42" t="s">
        <v>1898</v>
      </c>
      <c r="Y1269" s="306" t="s">
        <v>448</v>
      </c>
      <c r="Z1269" s="307" t="s">
        <v>3903</v>
      </c>
      <c r="AA1269" s="42" t="s">
        <v>3912</v>
      </c>
      <c r="AB1269" s="42">
        <v>120.5</v>
      </c>
      <c r="AC1269" s="42" t="s">
        <v>448</v>
      </c>
      <c r="AD1269" s="308" t="s">
        <v>2614</v>
      </c>
      <c r="AE1269" s="309" t="s">
        <v>1746</v>
      </c>
      <c r="AF1269" s="306">
        <v>0</v>
      </c>
      <c r="AG1269" s="308" t="s">
        <v>4852</v>
      </c>
      <c r="AH1269" s="310" t="s">
        <v>3903</v>
      </c>
      <c r="AI1269" s="310" t="s">
        <v>3903</v>
      </c>
      <c r="AJ1269" s="311" t="s">
        <v>3903</v>
      </c>
      <c r="AK1269" s="312" t="s">
        <v>3903</v>
      </c>
      <c r="AL1269" s="312" t="s">
        <v>3903</v>
      </c>
      <c r="AM1269" s="313" t="s">
        <v>3903</v>
      </c>
      <c r="AN1269" s="313" t="s">
        <v>3903</v>
      </c>
      <c r="AO1269" s="313" t="s">
        <v>3903</v>
      </c>
    </row>
    <row r="1270" spans="1:41" s="290" customFormat="1" ht="25.5" x14ac:dyDescent="0.2">
      <c r="A1270" s="45" t="s">
        <v>52</v>
      </c>
      <c r="B1270" s="42" t="s">
        <v>113</v>
      </c>
      <c r="C1270" s="46"/>
      <c r="D1270" s="35" t="s">
        <v>2857</v>
      </c>
      <c r="E1270" s="34">
        <v>44609</v>
      </c>
      <c r="F1270" s="347" t="s">
        <v>271</v>
      </c>
      <c r="G1270" s="347" t="s">
        <v>445</v>
      </c>
      <c r="H1270" s="373">
        <v>25.904250000000001</v>
      </c>
      <c r="I1270" s="373">
        <v>-81.6935</v>
      </c>
      <c r="J1270" s="312" t="s">
        <v>4850</v>
      </c>
      <c r="K1270" s="312" t="s">
        <v>4851</v>
      </c>
      <c r="L1270" s="49" t="s">
        <v>2746</v>
      </c>
      <c r="M1270" s="117"/>
      <c r="N1270" s="35" t="s">
        <v>448</v>
      </c>
      <c r="O1270" s="240" t="s">
        <v>4210</v>
      </c>
      <c r="P1270" s="216">
        <v>0</v>
      </c>
      <c r="Q1270" s="443" t="s">
        <v>3294</v>
      </c>
      <c r="R1270" s="47"/>
      <c r="S1270" s="36">
        <v>0</v>
      </c>
      <c r="T1270" s="35"/>
      <c r="U1270" s="34"/>
      <c r="V1270" s="305">
        <v>0</v>
      </c>
      <c r="W1270" s="42" t="s">
        <v>2689</v>
      </c>
      <c r="X1270" s="42" t="s">
        <v>1898</v>
      </c>
      <c r="Y1270" s="306" t="s">
        <v>448</v>
      </c>
      <c r="Z1270" s="307" t="s">
        <v>3903</v>
      </c>
      <c r="AA1270" s="42" t="s">
        <v>3912</v>
      </c>
      <c r="AB1270" s="42">
        <v>120.5</v>
      </c>
      <c r="AC1270" s="42" t="s">
        <v>448</v>
      </c>
      <c r="AD1270" s="308" t="s">
        <v>2614</v>
      </c>
      <c r="AE1270" s="309" t="s">
        <v>1746</v>
      </c>
      <c r="AF1270" s="306">
        <v>0</v>
      </c>
      <c r="AG1270" s="308" t="s">
        <v>4852</v>
      </c>
      <c r="AH1270" s="310" t="s">
        <v>3903</v>
      </c>
      <c r="AI1270" s="310" t="s">
        <v>3903</v>
      </c>
      <c r="AJ1270" s="311" t="s">
        <v>3903</v>
      </c>
      <c r="AK1270" s="312" t="s">
        <v>3903</v>
      </c>
      <c r="AL1270" s="312" t="s">
        <v>3903</v>
      </c>
      <c r="AM1270" s="313" t="s">
        <v>3903</v>
      </c>
      <c r="AN1270" s="313" t="s">
        <v>3903</v>
      </c>
      <c r="AO1270" s="313" t="s">
        <v>3903</v>
      </c>
    </row>
    <row r="1271" spans="1:41" s="290" customFormat="1" ht="25.5" x14ac:dyDescent="0.2">
      <c r="A1271" s="45" t="s">
        <v>52</v>
      </c>
      <c r="B1271" s="42" t="s">
        <v>113</v>
      </c>
      <c r="C1271" s="46"/>
      <c r="D1271" s="35" t="s">
        <v>5027</v>
      </c>
      <c r="E1271" s="34">
        <v>44978</v>
      </c>
      <c r="F1271" s="347" t="s">
        <v>271</v>
      </c>
      <c r="G1271" s="347" t="s">
        <v>445</v>
      </c>
      <c r="H1271" s="373">
        <v>25.904250000000001</v>
      </c>
      <c r="I1271" s="373">
        <v>-81.6935</v>
      </c>
      <c r="J1271" s="312" t="s">
        <v>4850</v>
      </c>
      <c r="K1271" s="312" t="s">
        <v>4851</v>
      </c>
      <c r="L1271" s="49" t="s">
        <v>2746</v>
      </c>
      <c r="M1271" s="117"/>
      <c r="N1271" s="35" t="s">
        <v>448</v>
      </c>
      <c r="O1271" s="240" t="s">
        <v>5078</v>
      </c>
      <c r="P1271" s="216">
        <v>0</v>
      </c>
      <c r="Q1271" s="443" t="s">
        <v>3294</v>
      </c>
      <c r="R1271" s="47"/>
      <c r="S1271" s="36">
        <v>0</v>
      </c>
      <c r="T1271" s="35"/>
      <c r="U1271" s="34"/>
      <c r="V1271" s="305">
        <v>0</v>
      </c>
      <c r="W1271" s="42" t="s">
        <v>2689</v>
      </c>
      <c r="X1271" s="42" t="s">
        <v>1898</v>
      </c>
      <c r="Y1271" s="306" t="s">
        <v>448</v>
      </c>
      <c r="Z1271" s="307" t="s">
        <v>3903</v>
      </c>
      <c r="AA1271" s="42" t="s">
        <v>3912</v>
      </c>
      <c r="AB1271" s="42">
        <v>120.5</v>
      </c>
      <c r="AC1271" s="42" t="s">
        <v>448</v>
      </c>
      <c r="AD1271" s="308" t="s">
        <v>2614</v>
      </c>
      <c r="AE1271" s="309" t="s">
        <v>1746</v>
      </c>
      <c r="AF1271" s="306">
        <v>0</v>
      </c>
      <c r="AG1271" s="308" t="s">
        <v>4852</v>
      </c>
      <c r="AH1271" s="310" t="s">
        <v>3903</v>
      </c>
      <c r="AI1271" s="310" t="s">
        <v>3903</v>
      </c>
      <c r="AJ1271" s="311" t="s">
        <v>3903</v>
      </c>
      <c r="AK1271" s="312" t="s">
        <v>3903</v>
      </c>
      <c r="AL1271" s="312" t="s">
        <v>3903</v>
      </c>
      <c r="AM1271" s="313" t="s">
        <v>3903</v>
      </c>
      <c r="AN1271" s="313" t="s">
        <v>3903</v>
      </c>
      <c r="AO1271" s="313" t="s">
        <v>3903</v>
      </c>
    </row>
    <row r="1272" spans="1:41" s="290" customFormat="1" x14ac:dyDescent="0.2">
      <c r="A1272" s="45" t="s">
        <v>48</v>
      </c>
      <c r="B1272" s="42" t="s">
        <v>114</v>
      </c>
      <c r="C1272" s="46"/>
      <c r="D1272" s="35" t="s">
        <v>1119</v>
      </c>
      <c r="E1272" s="34">
        <v>38869</v>
      </c>
      <c r="F1272" s="347" t="s">
        <v>272</v>
      </c>
      <c r="G1272" s="347" t="s">
        <v>273</v>
      </c>
      <c r="H1272" s="344">
        <v>25.904216666666667</v>
      </c>
      <c r="I1272" s="344">
        <v>-81.693950000000001</v>
      </c>
      <c r="J1272" s="56" t="s">
        <v>7417</v>
      </c>
      <c r="K1272" s="56" t="s">
        <v>9017</v>
      </c>
      <c r="L1272" s="49" t="s">
        <v>1746</v>
      </c>
      <c r="M1272" s="117"/>
      <c r="N1272" s="35" t="s">
        <v>364</v>
      </c>
      <c r="O1272" s="203" t="s">
        <v>1969</v>
      </c>
      <c r="P1272" s="216" t="s">
        <v>1969</v>
      </c>
      <c r="Q1272" s="443">
        <v>0</v>
      </c>
      <c r="R1272" s="47"/>
      <c r="S1272" s="36">
        <v>0</v>
      </c>
      <c r="T1272" s="35"/>
      <c r="U1272" s="34"/>
      <c r="V1272" s="82">
        <v>0</v>
      </c>
      <c r="W1272" s="55" t="s">
        <v>2689</v>
      </c>
      <c r="X1272" s="55" t="s">
        <v>1898</v>
      </c>
      <c r="Y1272" s="157">
        <v>0</v>
      </c>
      <c r="Z1272" s="57" t="s">
        <v>1746</v>
      </c>
      <c r="AA1272" s="55" t="s">
        <v>6987</v>
      </c>
      <c r="AB1272" s="55">
        <v>121</v>
      </c>
      <c r="AC1272" s="55" t="s">
        <v>448</v>
      </c>
      <c r="AD1272" s="89" t="s">
        <v>2614</v>
      </c>
      <c r="AE1272" s="243">
        <v>16720</v>
      </c>
      <c r="AF1272" s="157" t="s">
        <v>3901</v>
      </c>
      <c r="AG1272" s="89" t="s">
        <v>7416</v>
      </c>
      <c r="AH1272" s="58" t="s">
        <v>3602</v>
      </c>
      <c r="AI1272" s="58" t="s">
        <v>457</v>
      </c>
      <c r="AJ1272" s="59" t="s">
        <v>322</v>
      </c>
      <c r="AK1272" s="56">
        <v>25.904283333333332</v>
      </c>
      <c r="AL1272" s="56">
        <v>-81.693972500000001</v>
      </c>
      <c r="AM1272" s="60">
        <v>-24.311999999511471</v>
      </c>
      <c r="AN1272" s="60">
        <v>7.3790550557926817</v>
      </c>
      <c r="AO1272" s="60">
        <v>25.407160358699382</v>
      </c>
    </row>
    <row r="1273" spans="1:41" s="290" customFormat="1" x14ac:dyDescent="0.2">
      <c r="A1273" s="45" t="s">
        <v>48</v>
      </c>
      <c r="B1273" s="42" t="s">
        <v>114</v>
      </c>
      <c r="C1273" s="46"/>
      <c r="D1273" s="35" t="s">
        <v>429</v>
      </c>
      <c r="E1273" s="34">
        <v>42159</v>
      </c>
      <c r="F1273" s="347" t="s">
        <v>271</v>
      </c>
      <c r="G1273" s="347" t="s">
        <v>457</v>
      </c>
      <c r="H1273" s="344">
        <v>25.904250000000001</v>
      </c>
      <c r="I1273" s="344">
        <v>-81.693966666666668</v>
      </c>
      <c r="J1273" s="56" t="s">
        <v>4850</v>
      </c>
      <c r="K1273" s="56" t="s">
        <v>9018</v>
      </c>
      <c r="L1273" s="49" t="s">
        <v>1746</v>
      </c>
      <c r="M1273" s="117"/>
      <c r="N1273" s="35" t="s">
        <v>364</v>
      </c>
      <c r="O1273" s="203" t="s">
        <v>1969</v>
      </c>
      <c r="P1273" s="216" t="s">
        <v>1969</v>
      </c>
      <c r="Q1273" s="443">
        <v>0</v>
      </c>
      <c r="R1273" s="47"/>
      <c r="S1273" s="36">
        <v>0</v>
      </c>
      <c r="T1273" s="35"/>
      <c r="U1273" s="34"/>
      <c r="V1273" s="82">
        <v>0</v>
      </c>
      <c r="W1273" s="55" t="s">
        <v>2689</v>
      </c>
      <c r="X1273" s="55" t="s">
        <v>1898</v>
      </c>
      <c r="Y1273" s="157">
        <v>0</v>
      </c>
      <c r="Z1273" s="57" t="s">
        <v>1746</v>
      </c>
      <c r="AA1273" s="55" t="s">
        <v>6987</v>
      </c>
      <c r="AB1273" s="55">
        <v>121</v>
      </c>
      <c r="AC1273" s="55" t="s">
        <v>448</v>
      </c>
      <c r="AD1273" s="89" t="s">
        <v>2614</v>
      </c>
      <c r="AE1273" s="243">
        <v>16720</v>
      </c>
      <c r="AF1273" s="157" t="s">
        <v>3901</v>
      </c>
      <c r="AG1273" s="89" t="s">
        <v>7416</v>
      </c>
      <c r="AH1273" s="58" t="s">
        <v>3602</v>
      </c>
      <c r="AI1273" s="58" t="s">
        <v>457</v>
      </c>
      <c r="AJ1273" s="59" t="s">
        <v>322</v>
      </c>
      <c r="AK1273" s="56">
        <v>25.904283333333332</v>
      </c>
      <c r="AL1273" s="56">
        <v>-81.693972500000001</v>
      </c>
      <c r="AM1273" s="60">
        <v>-12.155999999107934</v>
      </c>
      <c r="AN1273" s="60">
        <v>1.9130883476254892</v>
      </c>
      <c r="AO1273" s="60">
        <v>12.305618351148897</v>
      </c>
    </row>
    <row r="1274" spans="1:41" s="290" customFormat="1" x14ac:dyDescent="0.2">
      <c r="A1274" s="45" t="s">
        <v>48</v>
      </c>
      <c r="B1274" s="42" t="s">
        <v>114</v>
      </c>
      <c r="C1274" s="46"/>
      <c r="D1274" s="35" t="s">
        <v>429</v>
      </c>
      <c r="E1274" s="34">
        <v>43149</v>
      </c>
      <c r="F1274" s="347" t="s">
        <v>2131</v>
      </c>
      <c r="G1274" s="347" t="s">
        <v>2128</v>
      </c>
      <c r="H1274" s="344">
        <v>25.904266666666668</v>
      </c>
      <c r="I1274" s="344">
        <v>-81.693983333333335</v>
      </c>
      <c r="J1274" s="56" t="s">
        <v>9019</v>
      </c>
      <c r="K1274" s="56" t="s">
        <v>7328</v>
      </c>
      <c r="L1274" s="49" t="s">
        <v>2068</v>
      </c>
      <c r="M1274" s="120"/>
      <c r="N1274" s="35" t="s">
        <v>364</v>
      </c>
      <c r="O1274" s="203" t="s">
        <v>1969</v>
      </c>
      <c r="P1274" s="216" t="s">
        <v>1969</v>
      </c>
      <c r="Q1274" s="443">
        <v>0</v>
      </c>
      <c r="R1274" s="47"/>
      <c r="S1274" s="36">
        <v>0</v>
      </c>
      <c r="T1274" s="35"/>
      <c r="U1274" s="34"/>
      <c r="V1274" s="82">
        <v>0</v>
      </c>
      <c r="W1274" s="55" t="s">
        <v>2689</v>
      </c>
      <c r="X1274" s="55" t="s">
        <v>1898</v>
      </c>
      <c r="Y1274" s="157">
        <v>0</v>
      </c>
      <c r="Z1274" s="57" t="s">
        <v>1746</v>
      </c>
      <c r="AA1274" s="55" t="s">
        <v>6987</v>
      </c>
      <c r="AB1274" s="55">
        <v>121</v>
      </c>
      <c r="AC1274" s="55" t="s">
        <v>448</v>
      </c>
      <c r="AD1274" s="89" t="s">
        <v>2614</v>
      </c>
      <c r="AE1274" s="243">
        <v>16720</v>
      </c>
      <c r="AF1274" s="157" t="s">
        <v>3901</v>
      </c>
      <c r="AG1274" s="89" t="s">
        <v>7416</v>
      </c>
      <c r="AH1274" s="58" t="s">
        <v>3602</v>
      </c>
      <c r="AI1274" s="58" t="s">
        <v>457</v>
      </c>
      <c r="AJ1274" s="59" t="s">
        <v>322</v>
      </c>
      <c r="AK1274" s="56">
        <v>25.904283333333332</v>
      </c>
      <c r="AL1274" s="56">
        <v>-81.693972500000001</v>
      </c>
      <c r="AM1274" s="60">
        <v>-6.077999998906165</v>
      </c>
      <c r="AN1274" s="60">
        <v>-3.5528783605417034</v>
      </c>
      <c r="AO1274" s="60">
        <v>7.0402435065492472</v>
      </c>
    </row>
    <row r="1275" spans="1:41" s="290" customFormat="1" x14ac:dyDescent="0.2">
      <c r="A1275" s="45" t="s">
        <v>48</v>
      </c>
      <c r="B1275" s="42" t="s">
        <v>114</v>
      </c>
      <c r="C1275" s="46"/>
      <c r="D1275" s="35" t="s">
        <v>429</v>
      </c>
      <c r="E1275" s="34">
        <v>43536</v>
      </c>
      <c r="F1275" s="347" t="s">
        <v>271</v>
      </c>
      <c r="G1275" s="347" t="s">
        <v>2736</v>
      </c>
      <c r="H1275" s="344">
        <v>25.904250000000001</v>
      </c>
      <c r="I1275" s="344">
        <v>-81.694000000000003</v>
      </c>
      <c r="J1275" s="56" t="s">
        <v>4850</v>
      </c>
      <c r="K1275" s="56" t="s">
        <v>9020</v>
      </c>
      <c r="L1275" s="49" t="s">
        <v>2068</v>
      </c>
      <c r="M1275" s="117"/>
      <c r="N1275" s="35" t="s">
        <v>364</v>
      </c>
      <c r="O1275" s="203" t="s">
        <v>1969</v>
      </c>
      <c r="P1275" s="216" t="s">
        <v>1969</v>
      </c>
      <c r="Q1275" s="443">
        <v>0</v>
      </c>
      <c r="R1275" s="47"/>
      <c r="S1275" s="36">
        <v>0</v>
      </c>
      <c r="T1275" s="35"/>
      <c r="U1275" s="34"/>
      <c r="V1275" s="82">
        <v>0</v>
      </c>
      <c r="W1275" s="55" t="s">
        <v>2689</v>
      </c>
      <c r="X1275" s="55" t="s">
        <v>1898</v>
      </c>
      <c r="Y1275" s="157">
        <v>0</v>
      </c>
      <c r="Z1275" s="57" t="s">
        <v>1746</v>
      </c>
      <c r="AA1275" s="55" t="s">
        <v>6987</v>
      </c>
      <c r="AB1275" s="55">
        <v>121</v>
      </c>
      <c r="AC1275" s="55" t="s">
        <v>448</v>
      </c>
      <c r="AD1275" s="89" t="s">
        <v>2614</v>
      </c>
      <c r="AE1275" s="243">
        <v>16720</v>
      </c>
      <c r="AF1275" s="157" t="s">
        <v>3901</v>
      </c>
      <c r="AG1275" s="89" t="s">
        <v>7416</v>
      </c>
      <c r="AH1275" s="58" t="s">
        <v>3602</v>
      </c>
      <c r="AI1275" s="58" t="s">
        <v>457</v>
      </c>
      <c r="AJ1275" s="59" t="s">
        <v>322</v>
      </c>
      <c r="AK1275" s="56">
        <v>25.904283333333332</v>
      </c>
      <c r="AL1275" s="56">
        <v>-81.693972500000001</v>
      </c>
      <c r="AM1275" s="60">
        <v>-12.155999999107934</v>
      </c>
      <c r="AN1275" s="60">
        <v>-9.018845068708897</v>
      </c>
      <c r="AO1275" s="60">
        <v>15.136310724601516</v>
      </c>
    </row>
    <row r="1276" spans="1:41" s="290" customFormat="1" x14ac:dyDescent="0.2">
      <c r="A1276" s="45" t="s">
        <v>48</v>
      </c>
      <c r="B1276" s="42" t="s">
        <v>114</v>
      </c>
      <c r="C1276" s="46"/>
      <c r="D1276" s="35" t="s">
        <v>429</v>
      </c>
      <c r="E1276" s="34">
        <v>43899</v>
      </c>
      <c r="F1276" s="347" t="s">
        <v>271</v>
      </c>
      <c r="G1276" s="347" t="s">
        <v>2736</v>
      </c>
      <c r="H1276" s="344">
        <v>25.904250000000001</v>
      </c>
      <c r="I1276" s="344">
        <v>-81.694000000000003</v>
      </c>
      <c r="J1276" s="56" t="s">
        <v>4850</v>
      </c>
      <c r="K1276" s="56" t="s">
        <v>9020</v>
      </c>
      <c r="L1276" s="49" t="s">
        <v>3059</v>
      </c>
      <c r="M1276" s="117"/>
      <c r="N1276" s="35" t="s">
        <v>364</v>
      </c>
      <c r="O1276" s="203" t="s">
        <v>1969</v>
      </c>
      <c r="P1276" s="216" t="s">
        <v>1969</v>
      </c>
      <c r="Q1276" s="443">
        <v>0</v>
      </c>
      <c r="R1276" s="47"/>
      <c r="S1276" s="36">
        <v>0</v>
      </c>
      <c r="T1276" s="35"/>
      <c r="U1276" s="34"/>
      <c r="V1276" s="82">
        <v>0</v>
      </c>
      <c r="W1276" s="55" t="s">
        <v>2689</v>
      </c>
      <c r="X1276" s="55" t="s">
        <v>1898</v>
      </c>
      <c r="Y1276" s="157">
        <v>0</v>
      </c>
      <c r="Z1276" s="57" t="s">
        <v>1746</v>
      </c>
      <c r="AA1276" s="55" t="s">
        <v>6987</v>
      </c>
      <c r="AB1276" s="55">
        <v>121</v>
      </c>
      <c r="AC1276" s="55" t="s">
        <v>448</v>
      </c>
      <c r="AD1276" s="89" t="s">
        <v>2614</v>
      </c>
      <c r="AE1276" s="243">
        <v>16720</v>
      </c>
      <c r="AF1276" s="157" t="s">
        <v>3901</v>
      </c>
      <c r="AG1276" s="89" t="s">
        <v>7416</v>
      </c>
      <c r="AH1276" s="58" t="s">
        <v>3602</v>
      </c>
      <c r="AI1276" s="58" t="s">
        <v>457</v>
      </c>
      <c r="AJ1276" s="59" t="s">
        <v>322</v>
      </c>
      <c r="AK1276" s="56">
        <v>25.904283333333332</v>
      </c>
      <c r="AL1276" s="56">
        <v>-81.693972500000001</v>
      </c>
      <c r="AM1276" s="60">
        <v>-12.155999999107934</v>
      </c>
      <c r="AN1276" s="60">
        <v>-9.018845068708897</v>
      </c>
      <c r="AO1276" s="60">
        <v>15.136310724601516</v>
      </c>
    </row>
    <row r="1277" spans="1:41" s="290" customFormat="1" x14ac:dyDescent="0.2">
      <c r="A1277" s="45" t="s">
        <v>48</v>
      </c>
      <c r="B1277" s="42" t="s">
        <v>114</v>
      </c>
      <c r="C1277" s="46"/>
      <c r="D1277" s="35" t="s">
        <v>3024</v>
      </c>
      <c r="E1277" s="34">
        <v>44266</v>
      </c>
      <c r="F1277" s="347" t="s">
        <v>3602</v>
      </c>
      <c r="G1277" s="347" t="s">
        <v>457</v>
      </c>
      <c r="H1277" s="344">
        <v>25.904283333333332</v>
      </c>
      <c r="I1277" s="344">
        <v>-81.693966666666668</v>
      </c>
      <c r="J1277" s="56" t="s">
        <v>9021</v>
      </c>
      <c r="K1277" s="56" t="s">
        <v>9018</v>
      </c>
      <c r="L1277" s="49" t="s">
        <v>3059</v>
      </c>
      <c r="M1277" s="117"/>
      <c r="N1277" s="35" t="s">
        <v>364</v>
      </c>
      <c r="O1277" s="240" t="s">
        <v>3654</v>
      </c>
      <c r="P1277" s="216" t="s">
        <v>1969</v>
      </c>
      <c r="Q1277" s="443">
        <v>0</v>
      </c>
      <c r="R1277" s="47"/>
      <c r="S1277" s="36">
        <v>0</v>
      </c>
      <c r="T1277" s="35"/>
      <c r="U1277" s="34"/>
      <c r="V1277" s="82">
        <v>0</v>
      </c>
      <c r="W1277" s="55" t="s">
        <v>2689</v>
      </c>
      <c r="X1277" s="55" t="s">
        <v>1898</v>
      </c>
      <c r="Y1277" s="157">
        <v>0</v>
      </c>
      <c r="Z1277" s="57" t="s">
        <v>1746</v>
      </c>
      <c r="AA1277" s="55" t="s">
        <v>6987</v>
      </c>
      <c r="AB1277" s="55">
        <v>121</v>
      </c>
      <c r="AC1277" s="55" t="s">
        <v>448</v>
      </c>
      <c r="AD1277" s="89" t="s">
        <v>2614</v>
      </c>
      <c r="AE1277" s="243">
        <v>16720</v>
      </c>
      <c r="AF1277" s="157" t="s">
        <v>3901</v>
      </c>
      <c r="AG1277" s="89" t="s">
        <v>7416</v>
      </c>
      <c r="AH1277" s="58" t="s">
        <v>3602</v>
      </c>
      <c r="AI1277" s="58" t="s">
        <v>457</v>
      </c>
      <c r="AJ1277" s="59" t="s">
        <v>322</v>
      </c>
      <c r="AK1277" s="56">
        <v>25.904283333333332</v>
      </c>
      <c r="AL1277" s="56">
        <v>-81.693972500000001</v>
      </c>
      <c r="AM1277" s="60">
        <v>0</v>
      </c>
      <c r="AN1277" s="60">
        <v>1.9130883476254892</v>
      </c>
      <c r="AO1277" s="60">
        <v>1.9130883476254892</v>
      </c>
    </row>
    <row r="1278" spans="1:41" s="290" customFormat="1" x14ac:dyDescent="0.2">
      <c r="A1278" s="45" t="s">
        <v>48</v>
      </c>
      <c r="B1278" s="42" t="s">
        <v>114</v>
      </c>
      <c r="C1278" s="46"/>
      <c r="D1278" s="35" t="s">
        <v>2857</v>
      </c>
      <c r="E1278" s="34">
        <v>44609</v>
      </c>
      <c r="F1278" s="347" t="s">
        <v>3602</v>
      </c>
      <c r="G1278" s="347" t="s">
        <v>457</v>
      </c>
      <c r="H1278" s="344">
        <v>25.904283333333332</v>
      </c>
      <c r="I1278" s="344">
        <v>-81.693966666666668</v>
      </c>
      <c r="J1278" s="56" t="s">
        <v>9021</v>
      </c>
      <c r="K1278" s="56" t="s">
        <v>9018</v>
      </c>
      <c r="L1278" s="49" t="s">
        <v>3059</v>
      </c>
      <c r="M1278" s="117"/>
      <c r="N1278" s="35" t="s">
        <v>364</v>
      </c>
      <c r="O1278" s="240" t="s">
        <v>4211</v>
      </c>
      <c r="P1278" s="216" t="s">
        <v>1969</v>
      </c>
      <c r="Q1278" s="443">
        <v>0</v>
      </c>
      <c r="R1278" s="47"/>
      <c r="S1278" s="36">
        <v>0</v>
      </c>
      <c r="T1278" s="35"/>
      <c r="U1278" s="34"/>
      <c r="V1278" s="82">
        <v>0</v>
      </c>
      <c r="W1278" s="55" t="s">
        <v>2689</v>
      </c>
      <c r="X1278" s="55" t="s">
        <v>1898</v>
      </c>
      <c r="Y1278" s="157">
        <v>0</v>
      </c>
      <c r="Z1278" s="57" t="s">
        <v>1746</v>
      </c>
      <c r="AA1278" s="55" t="s">
        <v>6987</v>
      </c>
      <c r="AB1278" s="55">
        <v>121</v>
      </c>
      <c r="AC1278" s="55" t="s">
        <v>448</v>
      </c>
      <c r="AD1278" s="89" t="s">
        <v>2614</v>
      </c>
      <c r="AE1278" s="243">
        <v>16720</v>
      </c>
      <c r="AF1278" s="157" t="s">
        <v>3901</v>
      </c>
      <c r="AG1278" s="89" t="s">
        <v>7416</v>
      </c>
      <c r="AH1278" s="58" t="s">
        <v>3602</v>
      </c>
      <c r="AI1278" s="58" t="s">
        <v>457</v>
      </c>
      <c r="AJ1278" s="59" t="s">
        <v>322</v>
      </c>
      <c r="AK1278" s="56">
        <v>25.904283333333332</v>
      </c>
      <c r="AL1278" s="56">
        <v>-81.693972500000001</v>
      </c>
      <c r="AM1278" s="60">
        <v>0</v>
      </c>
      <c r="AN1278" s="60">
        <v>1.9130883476254892</v>
      </c>
      <c r="AO1278" s="60">
        <v>1.9130883476254892</v>
      </c>
    </row>
    <row r="1279" spans="1:41" s="290" customFormat="1" x14ac:dyDescent="0.2">
      <c r="A1279" s="45" t="s">
        <v>48</v>
      </c>
      <c r="B1279" s="42" t="s">
        <v>114</v>
      </c>
      <c r="C1279" s="46"/>
      <c r="D1279" s="35" t="s">
        <v>5027</v>
      </c>
      <c r="E1279" s="34">
        <v>44978</v>
      </c>
      <c r="F1279" s="347" t="s">
        <v>271</v>
      </c>
      <c r="G1279" s="347" t="s">
        <v>273</v>
      </c>
      <c r="H1279" s="344">
        <v>25.904250000000001</v>
      </c>
      <c r="I1279" s="344">
        <v>-81.693950000000001</v>
      </c>
      <c r="J1279" s="56" t="s">
        <v>4850</v>
      </c>
      <c r="K1279" s="56" t="s">
        <v>9017</v>
      </c>
      <c r="L1279" s="49" t="s">
        <v>3059</v>
      </c>
      <c r="M1279" s="117"/>
      <c r="N1279" s="35" t="s">
        <v>364</v>
      </c>
      <c r="O1279" s="240" t="s">
        <v>5079</v>
      </c>
      <c r="P1279" s="216" t="s">
        <v>1969</v>
      </c>
      <c r="Q1279" s="443">
        <v>0</v>
      </c>
      <c r="R1279" s="47"/>
      <c r="S1279" s="36">
        <v>0</v>
      </c>
      <c r="T1279" s="35"/>
      <c r="U1279" s="34"/>
      <c r="V1279" s="82">
        <v>0</v>
      </c>
      <c r="W1279" s="55" t="s">
        <v>2689</v>
      </c>
      <c r="X1279" s="55" t="s">
        <v>1898</v>
      </c>
      <c r="Y1279" s="157">
        <v>0</v>
      </c>
      <c r="Z1279" s="57" t="s">
        <v>1746</v>
      </c>
      <c r="AA1279" s="55" t="s">
        <v>6987</v>
      </c>
      <c r="AB1279" s="55">
        <v>121</v>
      </c>
      <c r="AC1279" s="55" t="s">
        <v>448</v>
      </c>
      <c r="AD1279" s="89" t="s">
        <v>2614</v>
      </c>
      <c r="AE1279" s="243">
        <v>16720</v>
      </c>
      <c r="AF1279" s="157" t="s">
        <v>3901</v>
      </c>
      <c r="AG1279" s="89" t="s">
        <v>7416</v>
      </c>
      <c r="AH1279" s="58" t="s">
        <v>3602</v>
      </c>
      <c r="AI1279" s="58" t="s">
        <v>457</v>
      </c>
      <c r="AJ1279" s="59" t="s">
        <v>322</v>
      </c>
      <c r="AK1279" s="56">
        <v>25.904283333333332</v>
      </c>
      <c r="AL1279" s="56">
        <v>-81.693972500000001</v>
      </c>
      <c r="AM1279" s="60">
        <v>-12.155999999107934</v>
      </c>
      <c r="AN1279" s="60">
        <v>7.3790550557926817</v>
      </c>
      <c r="AO1279" s="60">
        <v>14.220365308061943</v>
      </c>
    </row>
    <row r="1280" spans="1:41" s="290" customFormat="1" x14ac:dyDescent="0.2">
      <c r="A1280" s="45" t="s">
        <v>48</v>
      </c>
      <c r="B1280" s="42" t="s">
        <v>114</v>
      </c>
      <c r="C1280" s="46"/>
      <c r="D1280" s="35" t="s">
        <v>424</v>
      </c>
      <c r="E1280" s="34">
        <v>45383</v>
      </c>
      <c r="F1280" s="347" t="s">
        <v>271</v>
      </c>
      <c r="G1280" s="347" t="s">
        <v>273</v>
      </c>
      <c r="H1280" s="344">
        <v>25.904250000000001</v>
      </c>
      <c r="I1280" s="344">
        <v>-81.693950000000001</v>
      </c>
      <c r="J1280" s="56" t="s">
        <v>4850</v>
      </c>
      <c r="K1280" s="56" t="s">
        <v>9017</v>
      </c>
      <c r="L1280" s="49" t="s">
        <v>3059</v>
      </c>
      <c r="M1280" s="117"/>
      <c r="N1280" s="35" t="s">
        <v>364</v>
      </c>
      <c r="O1280" s="240" t="s">
        <v>5891</v>
      </c>
      <c r="P1280" s="216">
        <v>0</v>
      </c>
      <c r="Q1280" s="443">
        <v>0</v>
      </c>
      <c r="R1280" s="47"/>
      <c r="S1280" s="36">
        <v>0</v>
      </c>
      <c r="T1280" s="35"/>
      <c r="U1280" s="34"/>
      <c r="V1280" s="82">
        <v>0</v>
      </c>
      <c r="W1280" s="55" t="s">
        <v>2689</v>
      </c>
      <c r="X1280" s="55" t="s">
        <v>1898</v>
      </c>
      <c r="Y1280" s="157">
        <v>0</v>
      </c>
      <c r="Z1280" s="57" t="s">
        <v>1746</v>
      </c>
      <c r="AA1280" s="55" t="s">
        <v>6987</v>
      </c>
      <c r="AB1280" s="55">
        <v>121</v>
      </c>
      <c r="AC1280" s="55" t="s">
        <v>448</v>
      </c>
      <c r="AD1280" s="89" t="s">
        <v>2614</v>
      </c>
      <c r="AE1280" s="243">
        <v>16720</v>
      </c>
      <c r="AF1280" s="157" t="s">
        <v>3901</v>
      </c>
      <c r="AG1280" s="89" t="s">
        <v>7416</v>
      </c>
      <c r="AH1280" s="58" t="s">
        <v>3602</v>
      </c>
      <c r="AI1280" s="58" t="s">
        <v>457</v>
      </c>
      <c r="AJ1280" s="59" t="s">
        <v>322</v>
      </c>
      <c r="AK1280" s="56">
        <v>25.904283333333332</v>
      </c>
      <c r="AL1280" s="56">
        <v>-81.693972500000001</v>
      </c>
      <c r="AM1280" s="60">
        <v>-12.155999999107934</v>
      </c>
      <c r="AN1280" s="60">
        <v>7.3790550557926817</v>
      </c>
      <c r="AO1280" s="60">
        <v>14.220365308061943</v>
      </c>
    </row>
    <row r="1281" spans="1:41" s="290" customFormat="1" x14ac:dyDescent="0.2">
      <c r="A1281" s="45" t="s">
        <v>48</v>
      </c>
      <c r="B1281" s="42" t="s">
        <v>114</v>
      </c>
      <c r="C1281" s="46"/>
      <c r="D1281" s="35" t="s">
        <v>424</v>
      </c>
      <c r="E1281" s="34">
        <v>45695</v>
      </c>
      <c r="F1281" s="347" t="s">
        <v>271</v>
      </c>
      <c r="G1281" s="347" t="s">
        <v>6039</v>
      </c>
      <c r="H1281" s="344">
        <v>25.904250000000001</v>
      </c>
      <c r="I1281" s="344">
        <v>-81.693916666666667</v>
      </c>
      <c r="J1281" s="56" t="s">
        <v>4850</v>
      </c>
      <c r="K1281" s="56" t="s">
        <v>7415</v>
      </c>
      <c r="L1281" s="49" t="s">
        <v>3059</v>
      </c>
      <c r="M1281" s="117"/>
      <c r="N1281" s="35" t="s">
        <v>364</v>
      </c>
      <c r="O1281" s="240" t="s">
        <v>6040</v>
      </c>
      <c r="P1281" s="216">
        <v>0</v>
      </c>
      <c r="Q1281" s="443">
        <v>0</v>
      </c>
      <c r="R1281" s="47"/>
      <c r="S1281" s="36">
        <v>0</v>
      </c>
      <c r="T1281" s="35"/>
      <c r="U1281" s="34"/>
      <c r="V1281" s="82">
        <v>0</v>
      </c>
      <c r="W1281" s="55" t="s">
        <v>2689</v>
      </c>
      <c r="X1281" s="55" t="s">
        <v>1898</v>
      </c>
      <c r="Y1281" s="157">
        <v>0</v>
      </c>
      <c r="Z1281" s="57" t="s">
        <v>1746</v>
      </c>
      <c r="AA1281" s="55" t="s">
        <v>6987</v>
      </c>
      <c r="AB1281" s="55">
        <v>121</v>
      </c>
      <c r="AC1281" s="55" t="s">
        <v>448</v>
      </c>
      <c r="AD1281" s="89" t="s">
        <v>2614</v>
      </c>
      <c r="AE1281" s="243">
        <v>16720</v>
      </c>
      <c r="AF1281" s="157" t="s">
        <v>3901</v>
      </c>
      <c r="AG1281" s="89" t="s">
        <v>7416</v>
      </c>
      <c r="AH1281" s="58" t="s">
        <v>3602</v>
      </c>
      <c r="AI1281" s="58" t="s">
        <v>457</v>
      </c>
      <c r="AJ1281" s="59" t="s">
        <v>322</v>
      </c>
      <c r="AK1281" s="56">
        <v>25.904283333333332</v>
      </c>
      <c r="AL1281" s="56">
        <v>-81.693972500000001</v>
      </c>
      <c r="AM1281" s="60">
        <v>-12.155999999107934</v>
      </c>
      <c r="AN1281" s="60">
        <v>18.310988472127068</v>
      </c>
      <c r="AO1281" s="60">
        <v>21.97864042211625</v>
      </c>
    </row>
    <row r="1282" spans="1:41" s="290" customFormat="1" x14ac:dyDescent="0.2">
      <c r="A1282" s="45" t="s">
        <v>48</v>
      </c>
      <c r="B1282" s="42" t="s">
        <v>114</v>
      </c>
      <c r="C1282" s="46" t="s">
        <v>473</v>
      </c>
      <c r="D1282" s="35" t="s">
        <v>8443</v>
      </c>
      <c r="E1282" s="34">
        <v>46113</v>
      </c>
      <c r="F1282" s="347" t="s">
        <v>271</v>
      </c>
      <c r="G1282" s="347" t="s">
        <v>6039</v>
      </c>
      <c r="H1282" s="344">
        <v>25.904250000000001</v>
      </c>
      <c r="I1282" s="344">
        <v>-81.693916666666667</v>
      </c>
      <c r="J1282" s="56" t="s">
        <v>4850</v>
      </c>
      <c r="K1282" s="56" t="s">
        <v>7415</v>
      </c>
      <c r="L1282" s="49" t="s">
        <v>3059</v>
      </c>
      <c r="M1282" s="117"/>
      <c r="N1282" s="35" t="s">
        <v>364</v>
      </c>
      <c r="O1282" s="240" t="s">
        <v>8487</v>
      </c>
      <c r="P1282" s="216" t="s">
        <v>1969</v>
      </c>
      <c r="Q1282" s="443">
        <v>0</v>
      </c>
      <c r="R1282" s="47"/>
      <c r="S1282" s="36">
        <v>0</v>
      </c>
      <c r="T1282" s="35"/>
      <c r="U1282" s="34"/>
      <c r="V1282" s="82">
        <v>0</v>
      </c>
      <c r="W1282" s="55" t="s">
        <v>2689</v>
      </c>
      <c r="X1282" s="55" t="s">
        <v>1898</v>
      </c>
      <c r="Y1282" s="157">
        <v>0</v>
      </c>
      <c r="Z1282" s="57" t="s">
        <v>1746</v>
      </c>
      <c r="AA1282" s="55" t="s">
        <v>6987</v>
      </c>
      <c r="AB1282" s="55">
        <v>121</v>
      </c>
      <c r="AC1282" s="55" t="s">
        <v>448</v>
      </c>
      <c r="AD1282" s="89" t="s">
        <v>2614</v>
      </c>
      <c r="AE1282" s="243">
        <v>16720</v>
      </c>
      <c r="AF1282" s="157" t="s">
        <v>3901</v>
      </c>
      <c r="AG1282" s="89" t="s">
        <v>7416</v>
      </c>
      <c r="AH1282" s="58" t="s">
        <v>3602</v>
      </c>
      <c r="AI1282" s="58" t="s">
        <v>457</v>
      </c>
      <c r="AJ1282" s="59" t="s">
        <v>322</v>
      </c>
      <c r="AK1282" s="56">
        <v>25.904283333333332</v>
      </c>
      <c r="AL1282" s="56">
        <v>-81.693972500000001</v>
      </c>
      <c r="AM1282" s="60">
        <v>-12.155999999107934</v>
      </c>
      <c r="AN1282" s="60">
        <v>18.310988472127068</v>
      </c>
      <c r="AO1282" s="60">
        <v>21.97864042211625</v>
      </c>
    </row>
    <row r="1283" spans="1:41" s="290" customFormat="1" x14ac:dyDescent="0.2">
      <c r="A1283" s="45" t="s">
        <v>53</v>
      </c>
      <c r="B1283" s="42" t="s">
        <v>105</v>
      </c>
      <c r="C1283" s="46"/>
      <c r="D1283" s="35" t="s">
        <v>1119</v>
      </c>
      <c r="E1283" s="34">
        <v>38869</v>
      </c>
      <c r="F1283" s="347" t="s">
        <v>268</v>
      </c>
      <c r="G1283" s="347" t="s">
        <v>226</v>
      </c>
      <c r="H1283" s="344">
        <v>25.905433333333335</v>
      </c>
      <c r="I1283" s="344">
        <v>-81.693550000000002</v>
      </c>
      <c r="J1283" s="56" t="s">
        <v>9022</v>
      </c>
      <c r="K1283" s="56" t="s">
        <v>5500</v>
      </c>
      <c r="L1283" s="49" t="s">
        <v>1746</v>
      </c>
      <c r="M1283" s="117"/>
      <c r="N1283" s="35" t="s">
        <v>364</v>
      </c>
      <c r="O1283" s="203" t="s">
        <v>1969</v>
      </c>
      <c r="P1283" s="216" t="s">
        <v>1969</v>
      </c>
      <c r="Q1283" s="443">
        <v>0</v>
      </c>
      <c r="R1283" s="47"/>
      <c r="S1283" s="36">
        <v>0</v>
      </c>
      <c r="T1283" s="35"/>
      <c r="U1283" s="34"/>
      <c r="V1283" s="82">
        <v>0</v>
      </c>
      <c r="W1283" s="55" t="s">
        <v>2689</v>
      </c>
      <c r="X1283" s="55" t="s">
        <v>1898</v>
      </c>
      <c r="Y1283" s="157">
        <v>0</v>
      </c>
      <c r="Z1283" s="57">
        <v>178.08510207328513</v>
      </c>
      <c r="AA1283" s="55" t="s">
        <v>7741</v>
      </c>
      <c r="AB1283" s="55">
        <v>122</v>
      </c>
      <c r="AC1283" s="55" t="s">
        <v>448</v>
      </c>
      <c r="AD1283" s="89" t="s">
        <v>2614</v>
      </c>
      <c r="AE1283" s="243">
        <v>16725</v>
      </c>
      <c r="AF1283" s="157" t="s">
        <v>3901</v>
      </c>
      <c r="AG1283" s="89" t="s">
        <v>7420</v>
      </c>
      <c r="AH1283" s="58" t="s">
        <v>7421</v>
      </c>
      <c r="AI1283" s="58" t="s">
        <v>2114</v>
      </c>
      <c r="AJ1283" s="59" t="s">
        <v>323</v>
      </c>
      <c r="AK1283" s="56">
        <v>25.904949999999999</v>
      </c>
      <c r="AL1283" s="56">
        <v>-81.693472499999999</v>
      </c>
      <c r="AM1283" s="60">
        <v>176.26200000066888</v>
      </c>
      <c r="AN1283" s="60">
        <v>-25.416745193210474</v>
      </c>
      <c r="AO1283" s="60">
        <v>178.08510207328513</v>
      </c>
    </row>
    <row r="1284" spans="1:41" s="290" customFormat="1" x14ac:dyDescent="0.2">
      <c r="A1284" s="45" t="s">
        <v>53</v>
      </c>
      <c r="B1284" s="42" t="s">
        <v>105</v>
      </c>
      <c r="C1284" s="46"/>
      <c r="D1284" s="35" t="s">
        <v>429</v>
      </c>
      <c r="E1284" s="34">
        <v>42159</v>
      </c>
      <c r="F1284" s="347" t="s">
        <v>268</v>
      </c>
      <c r="G1284" s="347" t="s">
        <v>445</v>
      </c>
      <c r="H1284" s="344">
        <v>25.905433333333335</v>
      </c>
      <c r="I1284" s="344">
        <v>-81.6935</v>
      </c>
      <c r="J1284" s="56" t="s">
        <v>9022</v>
      </c>
      <c r="K1284" s="56" t="s">
        <v>4851</v>
      </c>
      <c r="L1284" s="49" t="s">
        <v>8311</v>
      </c>
      <c r="M1284" s="120"/>
      <c r="N1284" s="35" t="s">
        <v>387</v>
      </c>
      <c r="O1284" s="203" t="s">
        <v>1969</v>
      </c>
      <c r="P1284" s="216" t="s">
        <v>1969</v>
      </c>
      <c r="Q1284" s="443">
        <v>0</v>
      </c>
      <c r="R1284" s="47"/>
      <c r="S1284" s="36">
        <v>0</v>
      </c>
      <c r="T1284" s="35"/>
      <c r="U1284" s="34"/>
      <c r="V1284" s="82">
        <v>0</v>
      </c>
      <c r="W1284" s="55" t="s">
        <v>2689</v>
      </c>
      <c r="X1284" s="55" t="s">
        <v>1898</v>
      </c>
      <c r="Y1284" s="157" t="s">
        <v>387</v>
      </c>
      <c r="Z1284" s="57">
        <v>176.49258401023306</v>
      </c>
      <c r="AA1284" s="55" t="s">
        <v>9023</v>
      </c>
      <c r="AB1284" s="55">
        <v>122</v>
      </c>
      <c r="AC1284" s="55" t="s">
        <v>448</v>
      </c>
      <c r="AD1284" s="89" t="s">
        <v>2614</v>
      </c>
      <c r="AE1284" s="243">
        <v>16725</v>
      </c>
      <c r="AF1284" s="157" t="s">
        <v>3901</v>
      </c>
      <c r="AG1284" s="89" t="s">
        <v>7420</v>
      </c>
      <c r="AH1284" s="58" t="s">
        <v>7421</v>
      </c>
      <c r="AI1284" s="58" t="s">
        <v>2114</v>
      </c>
      <c r="AJ1284" s="59" t="s">
        <v>323</v>
      </c>
      <c r="AK1284" s="56">
        <v>25.904949999999999</v>
      </c>
      <c r="AL1284" s="56">
        <v>-81.693472499999999</v>
      </c>
      <c r="AM1284" s="60">
        <v>176.26200000066888</v>
      </c>
      <c r="AN1284" s="60">
        <v>-9.018845068708897</v>
      </c>
      <c r="AO1284" s="60">
        <v>176.49258401023306</v>
      </c>
    </row>
    <row r="1285" spans="1:41" s="290" customFormat="1" x14ac:dyDescent="0.2">
      <c r="A1285" s="45" t="s">
        <v>53</v>
      </c>
      <c r="B1285" s="42" t="s">
        <v>105</v>
      </c>
      <c r="C1285" s="46"/>
      <c r="D1285" s="35" t="s">
        <v>429</v>
      </c>
      <c r="E1285" s="34">
        <v>43149</v>
      </c>
      <c r="F1285" s="347" t="s">
        <v>268</v>
      </c>
      <c r="G1285" s="347" t="s">
        <v>445</v>
      </c>
      <c r="H1285" s="344">
        <v>25.905433333333335</v>
      </c>
      <c r="I1285" s="344">
        <v>-81.6935</v>
      </c>
      <c r="J1285" s="56" t="s">
        <v>9022</v>
      </c>
      <c r="K1285" s="56" t="s">
        <v>4851</v>
      </c>
      <c r="L1285" s="49" t="s">
        <v>438</v>
      </c>
      <c r="M1285" s="120"/>
      <c r="N1285" s="35" t="s">
        <v>448</v>
      </c>
      <c r="O1285" s="203" t="s">
        <v>1969</v>
      </c>
      <c r="P1285" s="216" t="s">
        <v>1969</v>
      </c>
      <c r="Q1285" s="443">
        <v>0</v>
      </c>
      <c r="R1285" s="47"/>
      <c r="S1285" s="36">
        <v>0</v>
      </c>
      <c r="T1285" s="35"/>
      <c r="U1285" s="34"/>
      <c r="V1285" s="82" t="s">
        <v>1969</v>
      </c>
      <c r="W1285" s="55" t="s">
        <v>2689</v>
      </c>
      <c r="X1285" s="55" t="s">
        <v>1898</v>
      </c>
      <c r="Y1285" s="157" t="s">
        <v>448</v>
      </c>
      <c r="Z1285" s="57">
        <v>176.49258401023306</v>
      </c>
      <c r="AA1285" s="55" t="s">
        <v>9024</v>
      </c>
      <c r="AB1285" s="55">
        <v>122</v>
      </c>
      <c r="AC1285" s="55" t="s">
        <v>448</v>
      </c>
      <c r="AD1285" s="89" t="s">
        <v>2614</v>
      </c>
      <c r="AE1285" s="243">
        <v>16725</v>
      </c>
      <c r="AF1285" s="157" t="s">
        <v>3901</v>
      </c>
      <c r="AG1285" s="89" t="s">
        <v>7420</v>
      </c>
      <c r="AH1285" s="58" t="s">
        <v>7421</v>
      </c>
      <c r="AI1285" s="58" t="s">
        <v>2114</v>
      </c>
      <c r="AJ1285" s="59" t="s">
        <v>323</v>
      </c>
      <c r="AK1285" s="56">
        <v>25.904949999999999</v>
      </c>
      <c r="AL1285" s="56">
        <v>-81.693472499999999</v>
      </c>
      <c r="AM1285" s="60">
        <v>176.26200000066888</v>
      </c>
      <c r="AN1285" s="60">
        <v>-9.018845068708897</v>
      </c>
      <c r="AO1285" s="60">
        <v>176.49258401023306</v>
      </c>
    </row>
    <row r="1286" spans="1:41" s="290" customFormat="1" x14ac:dyDescent="0.2">
      <c r="A1286" s="63" t="s">
        <v>53</v>
      </c>
      <c r="B1286" s="42" t="s">
        <v>105</v>
      </c>
      <c r="C1286" s="64"/>
      <c r="D1286" s="66" t="s">
        <v>2384</v>
      </c>
      <c r="E1286" s="65">
        <v>43403</v>
      </c>
      <c r="F1286" s="353" t="s">
        <v>268</v>
      </c>
      <c r="G1286" s="353" t="s">
        <v>445</v>
      </c>
      <c r="H1286" s="344">
        <v>25.905433333333335</v>
      </c>
      <c r="I1286" s="344">
        <v>-81.6935</v>
      </c>
      <c r="J1286" s="56" t="s">
        <v>9022</v>
      </c>
      <c r="K1286" s="56" t="s">
        <v>4851</v>
      </c>
      <c r="L1286" s="70" t="s">
        <v>3121</v>
      </c>
      <c r="M1286" s="120"/>
      <c r="N1286" s="66" t="s">
        <v>364</v>
      </c>
      <c r="O1286" s="211" t="s">
        <v>1969</v>
      </c>
      <c r="P1286" s="216">
        <v>0</v>
      </c>
      <c r="Q1286" s="443">
        <v>0</v>
      </c>
      <c r="R1286" s="67"/>
      <c r="S1286" s="68"/>
      <c r="T1286" s="66"/>
      <c r="U1286" s="34"/>
      <c r="V1286" s="82">
        <v>0</v>
      </c>
      <c r="W1286" s="55" t="s">
        <v>2689</v>
      </c>
      <c r="X1286" s="55" t="s">
        <v>1898</v>
      </c>
      <c r="Y1286" s="157">
        <v>0</v>
      </c>
      <c r="Z1286" s="57">
        <v>176.49258401023306</v>
      </c>
      <c r="AA1286" s="55" t="s">
        <v>9025</v>
      </c>
      <c r="AB1286" s="55">
        <v>122</v>
      </c>
      <c r="AC1286" s="55" t="s">
        <v>448</v>
      </c>
      <c r="AD1286" s="89" t="s">
        <v>2614</v>
      </c>
      <c r="AE1286" s="243">
        <v>16725</v>
      </c>
      <c r="AF1286" s="157" t="s">
        <v>3901</v>
      </c>
      <c r="AG1286" s="89" t="s">
        <v>7420</v>
      </c>
      <c r="AH1286" s="58" t="s">
        <v>7421</v>
      </c>
      <c r="AI1286" s="58" t="s">
        <v>2114</v>
      </c>
      <c r="AJ1286" s="59" t="s">
        <v>323</v>
      </c>
      <c r="AK1286" s="56">
        <v>25.904949999999999</v>
      </c>
      <c r="AL1286" s="56">
        <v>-81.693472499999999</v>
      </c>
      <c r="AM1286" s="60">
        <v>176.26200000066888</v>
      </c>
      <c r="AN1286" s="60">
        <v>-9.018845068708897</v>
      </c>
      <c r="AO1286" s="60">
        <v>176.49258401023306</v>
      </c>
    </row>
    <row r="1287" spans="1:41" s="290" customFormat="1" x14ac:dyDescent="0.2">
      <c r="A1287" s="63" t="s">
        <v>53</v>
      </c>
      <c r="B1287" s="42" t="s">
        <v>105</v>
      </c>
      <c r="C1287" s="64"/>
      <c r="D1287" s="35" t="s">
        <v>429</v>
      </c>
      <c r="E1287" s="65">
        <v>43536</v>
      </c>
      <c r="F1287" s="347" t="s">
        <v>233</v>
      </c>
      <c r="G1287" s="347" t="s">
        <v>2114</v>
      </c>
      <c r="H1287" s="344">
        <v>25.904199999999999</v>
      </c>
      <c r="I1287" s="344">
        <v>-81.693466666666666</v>
      </c>
      <c r="J1287" s="56" t="s">
        <v>8879</v>
      </c>
      <c r="K1287" s="56" t="s">
        <v>8865</v>
      </c>
      <c r="L1287" s="49" t="s">
        <v>8312</v>
      </c>
      <c r="M1287" s="117"/>
      <c r="N1287" s="66" t="s">
        <v>364</v>
      </c>
      <c r="O1287" s="211" t="s">
        <v>1969</v>
      </c>
      <c r="P1287" s="216" t="s">
        <v>1969</v>
      </c>
      <c r="Q1287" s="443">
        <v>0</v>
      </c>
      <c r="R1287" s="67"/>
      <c r="S1287" s="68"/>
      <c r="T1287" s="66"/>
      <c r="U1287" s="34"/>
      <c r="V1287" s="82">
        <v>0</v>
      </c>
      <c r="W1287" s="55" t="s">
        <v>2689</v>
      </c>
      <c r="X1287" s="55" t="s">
        <v>1898</v>
      </c>
      <c r="Y1287" s="157">
        <v>0</v>
      </c>
      <c r="Z1287" s="57">
        <v>273.51669054562552</v>
      </c>
      <c r="AA1287" s="55" t="s">
        <v>7574</v>
      </c>
      <c r="AB1287" s="55">
        <v>122</v>
      </c>
      <c r="AC1287" s="55" t="s">
        <v>448</v>
      </c>
      <c r="AD1287" s="89" t="s">
        <v>2614</v>
      </c>
      <c r="AE1287" s="243">
        <v>16725</v>
      </c>
      <c r="AF1287" s="157" t="s">
        <v>3901</v>
      </c>
      <c r="AG1287" s="89" t="s">
        <v>7420</v>
      </c>
      <c r="AH1287" s="58" t="s">
        <v>7421</v>
      </c>
      <c r="AI1287" s="58" t="s">
        <v>2114</v>
      </c>
      <c r="AJ1287" s="59" t="s">
        <v>323</v>
      </c>
      <c r="AK1287" s="56">
        <v>25.904949999999999</v>
      </c>
      <c r="AL1287" s="56">
        <v>-81.693472499999999</v>
      </c>
      <c r="AM1287" s="60">
        <v>-273.51000000001034</v>
      </c>
      <c r="AN1287" s="60">
        <v>1.9130883476254892</v>
      </c>
      <c r="AO1287" s="60">
        <v>273.51669054562552</v>
      </c>
    </row>
    <row r="1288" spans="1:41" s="290" customFormat="1" ht="25.5" x14ac:dyDescent="0.2">
      <c r="A1288" s="63" t="s">
        <v>53</v>
      </c>
      <c r="B1288" s="42" t="s">
        <v>105</v>
      </c>
      <c r="C1288" s="64"/>
      <c r="D1288" s="35" t="s">
        <v>429</v>
      </c>
      <c r="E1288" s="65">
        <v>43899</v>
      </c>
      <c r="F1288" s="347" t="s">
        <v>233</v>
      </c>
      <c r="G1288" s="347" t="s">
        <v>2114</v>
      </c>
      <c r="H1288" s="344">
        <v>25.904199999999999</v>
      </c>
      <c r="I1288" s="344">
        <v>-81.693466666666666</v>
      </c>
      <c r="J1288" s="56" t="s">
        <v>8879</v>
      </c>
      <c r="K1288" s="56" t="s">
        <v>8865</v>
      </c>
      <c r="L1288" s="49" t="s">
        <v>8313</v>
      </c>
      <c r="M1288" s="117" t="s">
        <v>2833</v>
      </c>
      <c r="N1288" s="66" t="s">
        <v>364</v>
      </c>
      <c r="O1288" s="211" t="s">
        <v>1969</v>
      </c>
      <c r="P1288" s="216" t="s">
        <v>1969</v>
      </c>
      <c r="Q1288" s="443">
        <v>0</v>
      </c>
      <c r="R1288" s="67"/>
      <c r="S1288" s="68"/>
      <c r="T1288" s="66"/>
      <c r="U1288" s="34"/>
      <c r="V1288" s="82">
        <v>0</v>
      </c>
      <c r="W1288" s="55" t="s">
        <v>2689</v>
      </c>
      <c r="X1288" s="55" t="s">
        <v>1898</v>
      </c>
      <c r="Y1288" s="157">
        <v>0</v>
      </c>
      <c r="Z1288" s="57">
        <v>273.51669054562552</v>
      </c>
      <c r="AA1288" s="55" t="s">
        <v>7574</v>
      </c>
      <c r="AB1288" s="55">
        <v>122</v>
      </c>
      <c r="AC1288" s="55" t="s">
        <v>448</v>
      </c>
      <c r="AD1288" s="89" t="s">
        <v>2614</v>
      </c>
      <c r="AE1288" s="243">
        <v>16725</v>
      </c>
      <c r="AF1288" s="157" t="s">
        <v>3901</v>
      </c>
      <c r="AG1288" s="89" t="s">
        <v>7420</v>
      </c>
      <c r="AH1288" s="58" t="s">
        <v>7421</v>
      </c>
      <c r="AI1288" s="58" t="s">
        <v>2114</v>
      </c>
      <c r="AJ1288" s="59" t="s">
        <v>323</v>
      </c>
      <c r="AK1288" s="56">
        <v>25.904949999999999</v>
      </c>
      <c r="AL1288" s="56">
        <v>-81.693472499999999</v>
      </c>
      <c r="AM1288" s="60">
        <v>-273.51000000001034</v>
      </c>
      <c r="AN1288" s="60">
        <v>1.9130883476254892</v>
      </c>
      <c r="AO1288" s="60">
        <v>273.51669054562552</v>
      </c>
    </row>
    <row r="1289" spans="1:41" s="290" customFormat="1" ht="25.5" x14ac:dyDescent="0.2">
      <c r="A1289" s="63" t="s">
        <v>53</v>
      </c>
      <c r="B1289" s="42" t="s">
        <v>105</v>
      </c>
      <c r="C1289" s="64"/>
      <c r="D1289" s="35" t="s">
        <v>3024</v>
      </c>
      <c r="E1289" s="65">
        <v>44266</v>
      </c>
      <c r="F1289" s="347" t="s">
        <v>3638</v>
      </c>
      <c r="G1289" s="347" t="s">
        <v>2114</v>
      </c>
      <c r="H1289" s="344">
        <v>25.904183333333332</v>
      </c>
      <c r="I1289" s="344">
        <v>-81.693466666666666</v>
      </c>
      <c r="J1289" s="56" t="s">
        <v>9026</v>
      </c>
      <c r="K1289" s="56" t="s">
        <v>8865</v>
      </c>
      <c r="L1289" s="49" t="s">
        <v>8313</v>
      </c>
      <c r="M1289" s="117" t="s">
        <v>2833</v>
      </c>
      <c r="N1289" s="66" t="s">
        <v>364</v>
      </c>
      <c r="O1289" s="240" t="s">
        <v>3653</v>
      </c>
      <c r="P1289" s="216" t="s">
        <v>1969</v>
      </c>
      <c r="Q1289" s="443">
        <v>0</v>
      </c>
      <c r="R1289" s="67"/>
      <c r="S1289" s="68"/>
      <c r="T1289" s="66"/>
      <c r="U1289" s="34"/>
      <c r="V1289" s="82">
        <v>0</v>
      </c>
      <c r="W1289" s="55" t="s">
        <v>2689</v>
      </c>
      <c r="X1289" s="55" t="s">
        <v>1898</v>
      </c>
      <c r="Y1289" s="157">
        <v>0</v>
      </c>
      <c r="Z1289" s="57">
        <v>279.59454510262611</v>
      </c>
      <c r="AA1289" s="55" t="s">
        <v>9027</v>
      </c>
      <c r="AB1289" s="55">
        <v>122</v>
      </c>
      <c r="AC1289" s="55" t="s">
        <v>448</v>
      </c>
      <c r="AD1289" s="89" t="s">
        <v>2614</v>
      </c>
      <c r="AE1289" s="243">
        <v>16725</v>
      </c>
      <c r="AF1289" s="157" t="s">
        <v>3901</v>
      </c>
      <c r="AG1289" s="89" t="s">
        <v>7420</v>
      </c>
      <c r="AH1289" s="58" t="s">
        <v>7421</v>
      </c>
      <c r="AI1289" s="58" t="s">
        <v>2114</v>
      </c>
      <c r="AJ1289" s="59" t="s">
        <v>323</v>
      </c>
      <c r="AK1289" s="56">
        <v>25.904949999999999</v>
      </c>
      <c r="AL1289" s="56">
        <v>-81.693472499999999</v>
      </c>
      <c r="AM1289" s="60">
        <v>-279.58800000021211</v>
      </c>
      <c r="AN1289" s="60">
        <v>1.9130883476254892</v>
      </c>
      <c r="AO1289" s="60">
        <v>279.59454510262611</v>
      </c>
    </row>
    <row r="1290" spans="1:41" s="290" customFormat="1" ht="25.5" x14ac:dyDescent="0.2">
      <c r="A1290" s="63" t="s">
        <v>53</v>
      </c>
      <c r="B1290" s="42" t="s">
        <v>105</v>
      </c>
      <c r="C1290" s="64"/>
      <c r="D1290" s="35" t="s">
        <v>2857</v>
      </c>
      <c r="E1290" s="65">
        <v>44609</v>
      </c>
      <c r="F1290" s="347" t="s">
        <v>3638</v>
      </c>
      <c r="G1290" s="347" t="s">
        <v>2114</v>
      </c>
      <c r="H1290" s="344">
        <v>25.904183333333332</v>
      </c>
      <c r="I1290" s="344">
        <v>-81.693466666666666</v>
      </c>
      <c r="J1290" s="56" t="s">
        <v>9026</v>
      </c>
      <c r="K1290" s="56" t="s">
        <v>8865</v>
      </c>
      <c r="L1290" s="49" t="s">
        <v>8313</v>
      </c>
      <c r="M1290" s="117" t="s">
        <v>2833</v>
      </c>
      <c r="N1290" s="66" t="s">
        <v>364</v>
      </c>
      <c r="O1290" s="240" t="s">
        <v>4210</v>
      </c>
      <c r="P1290" s="216" t="s">
        <v>1969</v>
      </c>
      <c r="Q1290" s="443">
        <v>0</v>
      </c>
      <c r="R1290" s="67"/>
      <c r="S1290" s="68"/>
      <c r="T1290" s="66"/>
      <c r="U1290" s="34"/>
      <c r="V1290" s="82">
        <v>0</v>
      </c>
      <c r="W1290" s="55" t="s">
        <v>2689</v>
      </c>
      <c r="X1290" s="55" t="s">
        <v>1898</v>
      </c>
      <c r="Y1290" s="157">
        <v>0</v>
      </c>
      <c r="Z1290" s="57">
        <v>279.59454510262611</v>
      </c>
      <c r="AA1290" s="55" t="s">
        <v>9027</v>
      </c>
      <c r="AB1290" s="55">
        <v>122</v>
      </c>
      <c r="AC1290" s="55" t="s">
        <v>448</v>
      </c>
      <c r="AD1290" s="89" t="s">
        <v>2614</v>
      </c>
      <c r="AE1290" s="243">
        <v>16725</v>
      </c>
      <c r="AF1290" s="157" t="s">
        <v>3901</v>
      </c>
      <c r="AG1290" s="89" t="s">
        <v>7420</v>
      </c>
      <c r="AH1290" s="58" t="s">
        <v>7421</v>
      </c>
      <c r="AI1290" s="58" t="s">
        <v>2114</v>
      </c>
      <c r="AJ1290" s="59" t="s">
        <v>323</v>
      </c>
      <c r="AK1290" s="56">
        <v>25.904949999999999</v>
      </c>
      <c r="AL1290" s="56">
        <v>-81.693472499999999</v>
      </c>
      <c r="AM1290" s="60">
        <v>-279.58800000021211</v>
      </c>
      <c r="AN1290" s="60">
        <v>1.9130883476254892</v>
      </c>
      <c r="AO1290" s="60">
        <v>279.59454510262611</v>
      </c>
    </row>
    <row r="1291" spans="1:41" s="290" customFormat="1" ht="25.5" x14ac:dyDescent="0.2">
      <c r="A1291" s="63" t="s">
        <v>53</v>
      </c>
      <c r="B1291" s="42" t="s">
        <v>105</v>
      </c>
      <c r="C1291" s="64"/>
      <c r="D1291" s="35" t="s">
        <v>5027</v>
      </c>
      <c r="E1291" s="65">
        <v>44978</v>
      </c>
      <c r="F1291" s="347" t="s">
        <v>272</v>
      </c>
      <c r="G1291" s="347" t="s">
        <v>4853</v>
      </c>
      <c r="H1291" s="344">
        <v>25.904216666666667</v>
      </c>
      <c r="I1291" s="344">
        <v>-81.693533333333335</v>
      </c>
      <c r="J1291" s="56" t="s">
        <v>7417</v>
      </c>
      <c r="K1291" s="56" t="s">
        <v>7418</v>
      </c>
      <c r="L1291" s="49" t="s">
        <v>8313</v>
      </c>
      <c r="M1291" s="117" t="s">
        <v>2833</v>
      </c>
      <c r="N1291" s="66" t="s">
        <v>364</v>
      </c>
      <c r="O1291" s="240" t="s">
        <v>5078</v>
      </c>
      <c r="P1291" s="216" t="s">
        <v>1969</v>
      </c>
      <c r="Q1291" s="443">
        <v>0</v>
      </c>
      <c r="R1291" s="67"/>
      <c r="S1291" s="68"/>
      <c r="T1291" s="66"/>
      <c r="U1291" s="34"/>
      <c r="V1291" s="82">
        <v>0</v>
      </c>
      <c r="W1291" s="55" t="s">
        <v>2689</v>
      </c>
      <c r="X1291" s="55" t="s">
        <v>1898</v>
      </c>
      <c r="Y1291" s="157">
        <v>0</v>
      </c>
      <c r="Z1291" s="57">
        <v>268.17514460899781</v>
      </c>
      <c r="AA1291" s="55" t="s">
        <v>7419</v>
      </c>
      <c r="AB1291" s="55">
        <v>122</v>
      </c>
      <c r="AC1291" s="55" t="s">
        <v>448</v>
      </c>
      <c r="AD1291" s="89" t="s">
        <v>2614</v>
      </c>
      <c r="AE1291" s="243">
        <v>16725</v>
      </c>
      <c r="AF1291" s="157" t="s">
        <v>3901</v>
      </c>
      <c r="AG1291" s="89" t="s">
        <v>7420</v>
      </c>
      <c r="AH1291" s="58" t="s">
        <v>7421</v>
      </c>
      <c r="AI1291" s="58" t="s">
        <v>2114</v>
      </c>
      <c r="AJ1291" s="59" t="s">
        <v>323</v>
      </c>
      <c r="AK1291" s="56">
        <v>25.904949999999999</v>
      </c>
      <c r="AL1291" s="56">
        <v>-81.693472499999999</v>
      </c>
      <c r="AM1291" s="60">
        <v>-267.43199999980857</v>
      </c>
      <c r="AN1291" s="60">
        <v>-19.950778485043283</v>
      </c>
      <c r="AO1291" s="60">
        <v>268.17514460899781</v>
      </c>
    </row>
    <row r="1292" spans="1:41" s="290" customFormat="1" x14ac:dyDescent="0.2">
      <c r="A1292" s="63" t="s">
        <v>53</v>
      </c>
      <c r="B1292" s="42" t="s">
        <v>105</v>
      </c>
      <c r="C1292" s="64"/>
      <c r="D1292" s="35" t="s">
        <v>424</v>
      </c>
      <c r="E1292" s="65">
        <v>45383</v>
      </c>
      <c r="F1292" s="347" t="s">
        <v>272</v>
      </c>
      <c r="G1292" s="347" t="s">
        <v>4853</v>
      </c>
      <c r="H1292" s="344">
        <v>25.904216666666667</v>
      </c>
      <c r="I1292" s="344">
        <v>-81.693533333333335</v>
      </c>
      <c r="J1292" s="56" t="s">
        <v>7417</v>
      </c>
      <c r="K1292" s="56" t="s">
        <v>7418</v>
      </c>
      <c r="L1292" s="49" t="s">
        <v>5893</v>
      </c>
      <c r="M1292" s="117" t="s">
        <v>2833</v>
      </c>
      <c r="N1292" s="66" t="s">
        <v>364</v>
      </c>
      <c r="O1292" s="240" t="s">
        <v>5892</v>
      </c>
      <c r="P1292" s="216" t="s">
        <v>1969</v>
      </c>
      <c r="Q1292" s="443">
        <v>0</v>
      </c>
      <c r="R1292" s="67"/>
      <c r="S1292" s="68"/>
      <c r="T1292" s="66"/>
      <c r="U1292" s="34"/>
      <c r="V1292" s="82">
        <v>0</v>
      </c>
      <c r="W1292" s="55" t="s">
        <v>2689</v>
      </c>
      <c r="X1292" s="55" t="s">
        <v>1898</v>
      </c>
      <c r="Y1292" s="157">
        <v>0</v>
      </c>
      <c r="Z1292" s="57">
        <v>268.17514460899781</v>
      </c>
      <c r="AA1292" s="55" t="s">
        <v>7419</v>
      </c>
      <c r="AB1292" s="55">
        <v>122</v>
      </c>
      <c r="AC1292" s="55" t="s">
        <v>448</v>
      </c>
      <c r="AD1292" s="89" t="s">
        <v>2614</v>
      </c>
      <c r="AE1292" s="243">
        <v>16725</v>
      </c>
      <c r="AF1292" s="157" t="s">
        <v>3901</v>
      </c>
      <c r="AG1292" s="89" t="s">
        <v>7420</v>
      </c>
      <c r="AH1292" s="58" t="s">
        <v>7421</v>
      </c>
      <c r="AI1292" s="58" t="s">
        <v>2114</v>
      </c>
      <c r="AJ1292" s="59" t="s">
        <v>323</v>
      </c>
      <c r="AK1292" s="56">
        <v>25.904949999999999</v>
      </c>
      <c r="AL1292" s="56">
        <v>-81.693472499999999</v>
      </c>
      <c r="AM1292" s="60">
        <v>-267.43199999980857</v>
      </c>
      <c r="AN1292" s="60">
        <v>-19.950778485043283</v>
      </c>
      <c r="AO1292" s="60">
        <v>268.17514460899781</v>
      </c>
    </row>
    <row r="1293" spans="1:41" s="290" customFormat="1" x14ac:dyDescent="0.2">
      <c r="A1293" s="63" t="s">
        <v>53</v>
      </c>
      <c r="B1293" s="42" t="s">
        <v>105</v>
      </c>
      <c r="C1293" s="64"/>
      <c r="D1293" s="35" t="s">
        <v>424</v>
      </c>
      <c r="E1293" s="65">
        <v>45695</v>
      </c>
      <c r="F1293" s="347" t="s">
        <v>272</v>
      </c>
      <c r="G1293" s="347" t="s">
        <v>4853</v>
      </c>
      <c r="H1293" s="344">
        <v>25.904216666666667</v>
      </c>
      <c r="I1293" s="344">
        <v>-81.693533333333335</v>
      </c>
      <c r="J1293" s="56" t="s">
        <v>7417</v>
      </c>
      <c r="K1293" s="56" t="s">
        <v>7418</v>
      </c>
      <c r="L1293" s="49" t="s">
        <v>5893</v>
      </c>
      <c r="M1293" s="117" t="s">
        <v>2833</v>
      </c>
      <c r="N1293" s="66" t="s">
        <v>364</v>
      </c>
      <c r="O1293" s="240" t="s">
        <v>6041</v>
      </c>
      <c r="P1293" s="216" t="s">
        <v>1969</v>
      </c>
      <c r="Q1293" s="445">
        <v>0</v>
      </c>
      <c r="R1293" s="67"/>
      <c r="S1293" s="68"/>
      <c r="T1293" s="66"/>
      <c r="U1293" s="34"/>
      <c r="V1293" s="82">
        <v>0</v>
      </c>
      <c r="W1293" s="55" t="s">
        <v>2689</v>
      </c>
      <c r="X1293" s="55" t="s">
        <v>1898</v>
      </c>
      <c r="Y1293" s="157">
        <v>0</v>
      </c>
      <c r="Z1293" s="57">
        <v>268.17514460899781</v>
      </c>
      <c r="AA1293" s="55" t="s">
        <v>7419</v>
      </c>
      <c r="AB1293" s="55">
        <v>122</v>
      </c>
      <c r="AC1293" s="55" t="s">
        <v>448</v>
      </c>
      <c r="AD1293" s="89" t="s">
        <v>2614</v>
      </c>
      <c r="AE1293" s="243">
        <v>16725</v>
      </c>
      <c r="AF1293" s="157" t="s">
        <v>3901</v>
      </c>
      <c r="AG1293" s="89" t="s">
        <v>7420</v>
      </c>
      <c r="AH1293" s="58" t="s">
        <v>7421</v>
      </c>
      <c r="AI1293" s="58" t="s">
        <v>2114</v>
      </c>
      <c r="AJ1293" s="59" t="s">
        <v>323</v>
      </c>
      <c r="AK1293" s="56">
        <v>25.904949999999999</v>
      </c>
      <c r="AL1293" s="56">
        <v>-81.693472499999999</v>
      </c>
      <c r="AM1293" s="60">
        <v>-267.43199999980857</v>
      </c>
      <c r="AN1293" s="60">
        <v>-19.950778485043283</v>
      </c>
      <c r="AO1293" s="60">
        <v>268.17514460899781</v>
      </c>
    </row>
    <row r="1294" spans="1:41" s="290" customFormat="1" x14ac:dyDescent="0.2">
      <c r="A1294" s="63" t="s">
        <v>53</v>
      </c>
      <c r="B1294" s="42" t="s">
        <v>105</v>
      </c>
      <c r="C1294" s="64" t="s">
        <v>473</v>
      </c>
      <c r="D1294" s="35" t="s">
        <v>8443</v>
      </c>
      <c r="E1294" s="65">
        <v>46113</v>
      </c>
      <c r="F1294" s="347" t="s">
        <v>272</v>
      </c>
      <c r="G1294" s="347" t="s">
        <v>4853</v>
      </c>
      <c r="H1294" s="344">
        <v>25.904216666666667</v>
      </c>
      <c r="I1294" s="344">
        <v>-81.693533333333335</v>
      </c>
      <c r="J1294" s="56" t="s">
        <v>7417</v>
      </c>
      <c r="K1294" s="56" t="s">
        <v>7418</v>
      </c>
      <c r="L1294" s="49" t="s">
        <v>5893</v>
      </c>
      <c r="M1294" s="117" t="s">
        <v>2833</v>
      </c>
      <c r="N1294" s="66" t="s">
        <v>364</v>
      </c>
      <c r="O1294" s="240" t="s">
        <v>8488</v>
      </c>
      <c r="P1294" s="216" t="s">
        <v>1969</v>
      </c>
      <c r="Q1294" s="445">
        <v>0</v>
      </c>
      <c r="R1294" s="67"/>
      <c r="S1294" s="68"/>
      <c r="T1294" s="66"/>
      <c r="U1294" s="34"/>
      <c r="V1294" s="82">
        <v>0</v>
      </c>
      <c r="W1294" s="55" t="s">
        <v>2689</v>
      </c>
      <c r="X1294" s="55" t="s">
        <v>1898</v>
      </c>
      <c r="Y1294" s="157">
        <v>0</v>
      </c>
      <c r="Z1294" s="57">
        <v>268.17514460899781</v>
      </c>
      <c r="AA1294" s="55" t="s">
        <v>7419</v>
      </c>
      <c r="AB1294" s="55">
        <v>122</v>
      </c>
      <c r="AC1294" s="55" t="s">
        <v>448</v>
      </c>
      <c r="AD1294" s="89" t="s">
        <v>2614</v>
      </c>
      <c r="AE1294" s="243">
        <v>16725</v>
      </c>
      <c r="AF1294" s="157" t="s">
        <v>3901</v>
      </c>
      <c r="AG1294" s="89" t="s">
        <v>7420</v>
      </c>
      <c r="AH1294" s="58" t="s">
        <v>7421</v>
      </c>
      <c r="AI1294" s="58" t="s">
        <v>2114</v>
      </c>
      <c r="AJ1294" s="59" t="s">
        <v>323</v>
      </c>
      <c r="AK1294" s="56">
        <v>25.904949999999999</v>
      </c>
      <c r="AL1294" s="56">
        <v>-81.693472499999999</v>
      </c>
      <c r="AM1294" s="60">
        <v>-267.43199999980857</v>
      </c>
      <c r="AN1294" s="60">
        <v>-19.950778485043283</v>
      </c>
      <c r="AO1294" s="60">
        <v>268.17514460899781</v>
      </c>
    </row>
    <row r="1295" spans="1:41" s="290" customFormat="1" x14ac:dyDescent="0.2">
      <c r="A1295" s="45" t="s">
        <v>51</v>
      </c>
      <c r="B1295" s="42" t="s">
        <v>106</v>
      </c>
      <c r="C1295" s="46"/>
      <c r="D1295" s="35" t="s">
        <v>1119</v>
      </c>
      <c r="E1295" s="34">
        <v>38869</v>
      </c>
      <c r="F1295" s="347" t="s">
        <v>269</v>
      </c>
      <c r="G1295" s="347" t="s">
        <v>270</v>
      </c>
      <c r="H1295" s="344">
        <v>25.9056</v>
      </c>
      <c r="I1295" s="344">
        <v>-81.693749999999994</v>
      </c>
      <c r="J1295" s="56" t="s">
        <v>9028</v>
      </c>
      <c r="K1295" s="56" t="s">
        <v>9029</v>
      </c>
      <c r="L1295" s="49" t="s">
        <v>1746</v>
      </c>
      <c r="M1295" s="117"/>
      <c r="N1295" s="35" t="s">
        <v>364</v>
      </c>
      <c r="O1295" s="203" t="s">
        <v>1969</v>
      </c>
      <c r="P1295" s="216" t="s">
        <v>1969</v>
      </c>
      <c r="Q1295" s="443">
        <v>0</v>
      </c>
      <c r="R1295" s="47"/>
      <c r="S1295" s="36">
        <v>0</v>
      </c>
      <c r="T1295" s="35"/>
      <c r="U1295" s="34"/>
      <c r="V1295" s="82">
        <v>0</v>
      </c>
      <c r="W1295" s="55" t="s">
        <v>2689</v>
      </c>
      <c r="X1295" s="55" t="s">
        <v>1898</v>
      </c>
      <c r="Y1295" s="157">
        <v>0</v>
      </c>
      <c r="Z1295" s="57" t="s">
        <v>1746</v>
      </c>
      <c r="AA1295" s="55" t="s">
        <v>6987</v>
      </c>
      <c r="AB1295" s="55">
        <v>123</v>
      </c>
      <c r="AC1295" s="55" t="s">
        <v>448</v>
      </c>
      <c r="AD1295" s="89" t="s">
        <v>2614</v>
      </c>
      <c r="AE1295" s="243">
        <v>16730</v>
      </c>
      <c r="AF1295" s="157" t="s">
        <v>3901</v>
      </c>
      <c r="AG1295" s="89" t="s">
        <v>7425</v>
      </c>
      <c r="AH1295" s="58" t="s">
        <v>269</v>
      </c>
      <c r="AI1295" s="58" t="s">
        <v>7426</v>
      </c>
      <c r="AJ1295" s="59" t="s">
        <v>324</v>
      </c>
      <c r="AK1295" s="56">
        <v>25.905602222222221</v>
      </c>
      <c r="AL1295" s="56">
        <v>-81.693768055555552</v>
      </c>
      <c r="AM1295" s="60">
        <v>-0.81039999968140819</v>
      </c>
      <c r="AN1295" s="60">
        <v>5.9214639342361721</v>
      </c>
      <c r="AO1295" s="60">
        <v>5.9766615500581386</v>
      </c>
    </row>
    <row r="1296" spans="1:41" s="290" customFormat="1" x14ac:dyDescent="0.2">
      <c r="A1296" s="45" t="s">
        <v>51</v>
      </c>
      <c r="B1296" s="42" t="s">
        <v>106</v>
      </c>
      <c r="C1296" s="46"/>
      <c r="D1296" s="35" t="s">
        <v>429</v>
      </c>
      <c r="E1296" s="34">
        <v>42159</v>
      </c>
      <c r="F1296" s="347" t="s">
        <v>455</v>
      </c>
      <c r="G1296" s="347" t="s">
        <v>456</v>
      </c>
      <c r="H1296" s="344">
        <v>25.905566666666665</v>
      </c>
      <c r="I1296" s="344">
        <v>-81.69401666666667</v>
      </c>
      <c r="J1296" s="56" t="s">
        <v>9030</v>
      </c>
      <c r="K1296" s="56" t="s">
        <v>8870</v>
      </c>
      <c r="L1296" s="49" t="s">
        <v>1746</v>
      </c>
      <c r="M1296" s="117"/>
      <c r="N1296" s="35" t="s">
        <v>364</v>
      </c>
      <c r="O1296" s="203" t="s">
        <v>1969</v>
      </c>
      <c r="P1296" s="216" t="s">
        <v>1969</v>
      </c>
      <c r="Q1296" s="443">
        <v>0</v>
      </c>
      <c r="R1296" s="47"/>
      <c r="S1296" s="36">
        <v>0</v>
      </c>
      <c r="T1296" s="35"/>
      <c r="U1296" s="34"/>
      <c r="V1296" s="82">
        <v>0</v>
      </c>
      <c r="W1296" s="55" t="s">
        <v>2689</v>
      </c>
      <c r="X1296" s="55" t="s">
        <v>1898</v>
      </c>
      <c r="Y1296" s="157">
        <v>0</v>
      </c>
      <c r="Z1296" s="57" t="s">
        <v>1746</v>
      </c>
      <c r="AA1296" s="55" t="s">
        <v>6987</v>
      </c>
      <c r="AB1296" s="55">
        <v>123</v>
      </c>
      <c r="AC1296" s="55" t="s">
        <v>448</v>
      </c>
      <c r="AD1296" s="89" t="s">
        <v>2614</v>
      </c>
      <c r="AE1296" s="243">
        <v>16730</v>
      </c>
      <c r="AF1296" s="157" t="s">
        <v>3901</v>
      </c>
      <c r="AG1296" s="89" t="s">
        <v>7425</v>
      </c>
      <c r="AH1296" s="58" t="s">
        <v>269</v>
      </c>
      <c r="AI1296" s="58" t="s">
        <v>7426</v>
      </c>
      <c r="AJ1296" s="59" t="s">
        <v>324</v>
      </c>
      <c r="AK1296" s="56">
        <v>25.905602222222221</v>
      </c>
      <c r="AL1296" s="56">
        <v>-81.693768055555552</v>
      </c>
      <c r="AM1296" s="60">
        <v>-12.966400000084946</v>
      </c>
      <c r="AN1296" s="60">
        <v>-81.534003396438905</v>
      </c>
      <c r="AO1296" s="60">
        <v>82.558592761824087</v>
      </c>
    </row>
    <row r="1297" spans="1:41" s="290" customFormat="1" x14ac:dyDescent="0.2">
      <c r="A1297" s="45" t="s">
        <v>51</v>
      </c>
      <c r="B1297" s="42" t="s">
        <v>106</v>
      </c>
      <c r="C1297" s="46"/>
      <c r="D1297" s="35" t="s">
        <v>429</v>
      </c>
      <c r="E1297" s="34">
        <v>43149</v>
      </c>
      <c r="F1297" s="347" t="s">
        <v>455</v>
      </c>
      <c r="G1297" s="347" t="s">
        <v>456</v>
      </c>
      <c r="H1297" s="344">
        <v>25.905566666666665</v>
      </c>
      <c r="I1297" s="344">
        <v>-81.69401666666667</v>
      </c>
      <c r="J1297" s="56" t="s">
        <v>9030</v>
      </c>
      <c r="K1297" s="56" t="s">
        <v>8870</v>
      </c>
      <c r="L1297" s="49" t="s">
        <v>8314</v>
      </c>
      <c r="M1297" s="120"/>
      <c r="N1297" s="35" t="s">
        <v>364</v>
      </c>
      <c r="O1297" s="203" t="s">
        <v>1969</v>
      </c>
      <c r="P1297" s="216" t="s">
        <v>1969</v>
      </c>
      <c r="Q1297" s="443">
        <v>0</v>
      </c>
      <c r="R1297" s="47"/>
      <c r="S1297" s="36">
        <v>0</v>
      </c>
      <c r="T1297" s="35"/>
      <c r="U1297" s="34"/>
      <c r="V1297" s="82">
        <v>0</v>
      </c>
      <c r="W1297" s="55" t="s">
        <v>2689</v>
      </c>
      <c r="X1297" s="55" t="s">
        <v>1898</v>
      </c>
      <c r="Y1297" s="157">
        <v>0</v>
      </c>
      <c r="Z1297" s="57" t="s">
        <v>1746</v>
      </c>
      <c r="AA1297" s="55" t="s">
        <v>6987</v>
      </c>
      <c r="AB1297" s="55">
        <v>123</v>
      </c>
      <c r="AC1297" s="55" t="s">
        <v>448</v>
      </c>
      <c r="AD1297" s="89" t="s">
        <v>2614</v>
      </c>
      <c r="AE1297" s="243">
        <v>16730</v>
      </c>
      <c r="AF1297" s="157" t="s">
        <v>3901</v>
      </c>
      <c r="AG1297" s="89" t="s">
        <v>7425</v>
      </c>
      <c r="AH1297" s="58" t="s">
        <v>269</v>
      </c>
      <c r="AI1297" s="58" t="s">
        <v>7426</v>
      </c>
      <c r="AJ1297" s="59" t="s">
        <v>324</v>
      </c>
      <c r="AK1297" s="56">
        <v>25.905602222222221</v>
      </c>
      <c r="AL1297" s="56">
        <v>-81.693768055555552</v>
      </c>
      <c r="AM1297" s="60">
        <v>-12.966400000084946</v>
      </c>
      <c r="AN1297" s="60">
        <v>-81.534003396438905</v>
      </c>
      <c r="AO1297" s="60">
        <v>82.558592761824087</v>
      </c>
    </row>
    <row r="1298" spans="1:41" s="290" customFormat="1" x14ac:dyDescent="0.2">
      <c r="A1298" s="45" t="s">
        <v>51</v>
      </c>
      <c r="B1298" s="42" t="s">
        <v>106</v>
      </c>
      <c r="C1298" s="46"/>
      <c r="D1298" s="35" t="s">
        <v>429</v>
      </c>
      <c r="E1298" s="34">
        <v>43536</v>
      </c>
      <c r="F1298" s="347" t="s">
        <v>2738</v>
      </c>
      <c r="G1298" s="347" t="s">
        <v>2739</v>
      </c>
      <c r="H1298" s="344">
        <v>25.905383333333333</v>
      </c>
      <c r="I1298" s="344">
        <v>-81.694216666666662</v>
      </c>
      <c r="J1298" s="56" t="s">
        <v>9031</v>
      </c>
      <c r="K1298" s="56" t="s">
        <v>9032</v>
      </c>
      <c r="L1298" s="49" t="s">
        <v>2737</v>
      </c>
      <c r="M1298" s="117" t="s">
        <v>2834</v>
      </c>
      <c r="N1298" s="35" t="s">
        <v>364</v>
      </c>
      <c r="O1298" s="203" t="s">
        <v>1969</v>
      </c>
      <c r="P1298" s="216" t="s">
        <v>1969</v>
      </c>
      <c r="Q1298" s="443">
        <v>0</v>
      </c>
      <c r="R1298" s="47"/>
      <c r="S1298" s="36">
        <v>0</v>
      </c>
      <c r="T1298" s="35"/>
      <c r="U1298" s="34"/>
      <c r="V1298" s="82">
        <v>0</v>
      </c>
      <c r="W1298" s="55" t="s">
        <v>2689</v>
      </c>
      <c r="X1298" s="55" t="s">
        <v>1898</v>
      </c>
      <c r="Y1298" s="157">
        <v>0</v>
      </c>
      <c r="Z1298" s="57">
        <v>167.38541798868869</v>
      </c>
      <c r="AA1298" s="55" t="s">
        <v>8658</v>
      </c>
      <c r="AB1298" s="55">
        <v>123</v>
      </c>
      <c r="AC1298" s="55" t="s">
        <v>448</v>
      </c>
      <c r="AD1298" s="89" t="s">
        <v>2614</v>
      </c>
      <c r="AE1298" s="243">
        <v>16730</v>
      </c>
      <c r="AF1298" s="157" t="s">
        <v>3901</v>
      </c>
      <c r="AG1298" s="89" t="s">
        <v>7425</v>
      </c>
      <c r="AH1298" s="58" t="s">
        <v>269</v>
      </c>
      <c r="AI1298" s="58" t="s">
        <v>7426</v>
      </c>
      <c r="AJ1298" s="59" t="s">
        <v>324</v>
      </c>
      <c r="AK1298" s="56">
        <v>25.905602222222221</v>
      </c>
      <c r="AL1298" s="56">
        <v>-81.693768055555552</v>
      </c>
      <c r="AM1298" s="60">
        <v>-79.824399999713194</v>
      </c>
      <c r="AN1298" s="60">
        <v>-147.12560388978466</v>
      </c>
      <c r="AO1298" s="60">
        <v>167.38541798868869</v>
      </c>
    </row>
    <row r="1299" spans="1:41" s="290" customFormat="1" x14ac:dyDescent="0.2">
      <c r="A1299" s="45" t="s">
        <v>51</v>
      </c>
      <c r="B1299" s="42" t="s">
        <v>106</v>
      </c>
      <c r="C1299" s="46"/>
      <c r="D1299" s="35" t="s">
        <v>3024</v>
      </c>
      <c r="E1299" s="34">
        <v>43899</v>
      </c>
      <c r="F1299" s="347" t="s">
        <v>2738</v>
      </c>
      <c r="G1299" s="347" t="s">
        <v>2739</v>
      </c>
      <c r="H1299" s="344">
        <v>25.905383333333333</v>
      </c>
      <c r="I1299" s="344">
        <v>-81.694216666666662</v>
      </c>
      <c r="J1299" s="56" t="s">
        <v>9031</v>
      </c>
      <c r="K1299" s="56" t="s">
        <v>9032</v>
      </c>
      <c r="L1299" s="49" t="s">
        <v>2737</v>
      </c>
      <c r="M1299" s="117" t="s">
        <v>2834</v>
      </c>
      <c r="N1299" s="35" t="s">
        <v>364</v>
      </c>
      <c r="O1299" s="203" t="s">
        <v>1969</v>
      </c>
      <c r="P1299" s="216">
        <v>0</v>
      </c>
      <c r="Q1299" s="443">
        <v>0</v>
      </c>
      <c r="R1299" s="47"/>
      <c r="S1299" s="36">
        <v>0</v>
      </c>
      <c r="T1299" s="35"/>
      <c r="U1299" s="34"/>
      <c r="V1299" s="82">
        <v>0</v>
      </c>
      <c r="W1299" s="55" t="s">
        <v>2689</v>
      </c>
      <c r="X1299" s="55" t="s">
        <v>1898</v>
      </c>
      <c r="Y1299" s="157">
        <v>0</v>
      </c>
      <c r="Z1299" s="57">
        <v>167.38541798868869</v>
      </c>
      <c r="AA1299" s="55" t="s">
        <v>8658</v>
      </c>
      <c r="AB1299" s="55">
        <v>123</v>
      </c>
      <c r="AC1299" s="55" t="s">
        <v>448</v>
      </c>
      <c r="AD1299" s="89" t="s">
        <v>2614</v>
      </c>
      <c r="AE1299" s="243">
        <v>16730</v>
      </c>
      <c r="AF1299" s="157" t="s">
        <v>3901</v>
      </c>
      <c r="AG1299" s="89" t="s">
        <v>7425</v>
      </c>
      <c r="AH1299" s="58" t="s">
        <v>269</v>
      </c>
      <c r="AI1299" s="58" t="s">
        <v>7426</v>
      </c>
      <c r="AJ1299" s="59" t="s">
        <v>324</v>
      </c>
      <c r="AK1299" s="56">
        <v>25.905602222222221</v>
      </c>
      <c r="AL1299" s="56">
        <v>-81.693768055555552</v>
      </c>
      <c r="AM1299" s="60">
        <v>-79.824399999713194</v>
      </c>
      <c r="AN1299" s="60">
        <v>-147.12560388978466</v>
      </c>
      <c r="AO1299" s="60">
        <v>167.38541798868869</v>
      </c>
    </row>
    <row r="1300" spans="1:41" s="290" customFormat="1" x14ac:dyDescent="0.2">
      <c r="A1300" s="45" t="s">
        <v>51</v>
      </c>
      <c r="B1300" s="42" t="s">
        <v>106</v>
      </c>
      <c r="C1300" s="46"/>
      <c r="D1300" s="35" t="s">
        <v>3024</v>
      </c>
      <c r="E1300" s="34">
        <v>44266</v>
      </c>
      <c r="F1300" s="347" t="s">
        <v>3639</v>
      </c>
      <c r="G1300" s="347" t="s">
        <v>2734</v>
      </c>
      <c r="H1300" s="344">
        <v>25.905366666666666</v>
      </c>
      <c r="I1300" s="344">
        <v>-81.694166666666661</v>
      </c>
      <c r="J1300" s="56" t="s">
        <v>7422</v>
      </c>
      <c r="K1300" s="56" t="s">
        <v>9014</v>
      </c>
      <c r="L1300" s="49" t="s">
        <v>2737</v>
      </c>
      <c r="M1300" s="117" t="s">
        <v>2834</v>
      </c>
      <c r="N1300" s="35" t="s">
        <v>364</v>
      </c>
      <c r="O1300" s="240" t="s">
        <v>3655</v>
      </c>
      <c r="P1300" s="216">
        <v>0</v>
      </c>
      <c r="Q1300" s="443">
        <v>0</v>
      </c>
      <c r="R1300" s="47"/>
      <c r="S1300" s="36">
        <v>0</v>
      </c>
      <c r="T1300" s="35"/>
      <c r="U1300" s="34"/>
      <c r="V1300" s="82">
        <v>0</v>
      </c>
      <c r="W1300" s="55" t="s">
        <v>2689</v>
      </c>
      <c r="X1300" s="55" t="s">
        <v>1898</v>
      </c>
      <c r="Y1300" s="157">
        <v>0</v>
      </c>
      <c r="Z1300" s="57">
        <v>156.42555691922277</v>
      </c>
      <c r="AA1300" s="55" t="s">
        <v>9033</v>
      </c>
      <c r="AB1300" s="55">
        <v>123</v>
      </c>
      <c r="AC1300" s="55" t="s">
        <v>448</v>
      </c>
      <c r="AD1300" s="89" t="s">
        <v>2614</v>
      </c>
      <c r="AE1300" s="243">
        <v>16730</v>
      </c>
      <c r="AF1300" s="157" t="s">
        <v>3901</v>
      </c>
      <c r="AG1300" s="89" t="s">
        <v>7425</v>
      </c>
      <c r="AH1300" s="58" t="s">
        <v>269</v>
      </c>
      <c r="AI1300" s="58" t="s">
        <v>7426</v>
      </c>
      <c r="AJ1300" s="59" t="s">
        <v>324</v>
      </c>
      <c r="AK1300" s="56">
        <v>25.905602222222221</v>
      </c>
      <c r="AL1300" s="56">
        <v>-81.693768055555552</v>
      </c>
      <c r="AM1300" s="60">
        <v>-85.902399999914962</v>
      </c>
      <c r="AN1300" s="60">
        <v>-130.72770376528308</v>
      </c>
      <c r="AO1300" s="60">
        <v>156.42555691922277</v>
      </c>
    </row>
    <row r="1301" spans="1:41" s="290" customFormat="1" x14ac:dyDescent="0.2">
      <c r="A1301" s="45" t="s">
        <v>51</v>
      </c>
      <c r="B1301" s="42" t="s">
        <v>106</v>
      </c>
      <c r="C1301" s="46"/>
      <c r="D1301" s="35" t="s">
        <v>2857</v>
      </c>
      <c r="E1301" s="34">
        <v>44609</v>
      </c>
      <c r="F1301" s="347" t="s">
        <v>3639</v>
      </c>
      <c r="G1301" s="347" t="s">
        <v>2734</v>
      </c>
      <c r="H1301" s="344">
        <v>25.905366666666666</v>
      </c>
      <c r="I1301" s="344">
        <v>-81.694166666666661</v>
      </c>
      <c r="J1301" s="56" t="s">
        <v>7422</v>
      </c>
      <c r="K1301" s="56" t="s">
        <v>9014</v>
      </c>
      <c r="L1301" s="49" t="s">
        <v>2737</v>
      </c>
      <c r="M1301" s="117" t="s">
        <v>2834</v>
      </c>
      <c r="N1301" s="35" t="s">
        <v>364</v>
      </c>
      <c r="O1301" s="240" t="s">
        <v>4212</v>
      </c>
      <c r="P1301" s="216">
        <v>0</v>
      </c>
      <c r="Q1301" s="443">
        <v>0</v>
      </c>
      <c r="R1301" s="47"/>
      <c r="S1301" s="36">
        <v>0</v>
      </c>
      <c r="T1301" s="35"/>
      <c r="U1301" s="34"/>
      <c r="V1301" s="82">
        <v>0</v>
      </c>
      <c r="W1301" s="55" t="s">
        <v>2689</v>
      </c>
      <c r="X1301" s="55" t="s">
        <v>1898</v>
      </c>
      <c r="Y1301" s="157">
        <v>0</v>
      </c>
      <c r="Z1301" s="57">
        <v>156.42555691922277</v>
      </c>
      <c r="AA1301" s="55" t="s">
        <v>9033</v>
      </c>
      <c r="AB1301" s="55">
        <v>123</v>
      </c>
      <c r="AC1301" s="55" t="s">
        <v>448</v>
      </c>
      <c r="AD1301" s="89" t="s">
        <v>2614</v>
      </c>
      <c r="AE1301" s="243">
        <v>16730</v>
      </c>
      <c r="AF1301" s="157" t="s">
        <v>3901</v>
      </c>
      <c r="AG1301" s="89" t="s">
        <v>7425</v>
      </c>
      <c r="AH1301" s="58" t="s">
        <v>269</v>
      </c>
      <c r="AI1301" s="58" t="s">
        <v>7426</v>
      </c>
      <c r="AJ1301" s="59" t="s">
        <v>324</v>
      </c>
      <c r="AK1301" s="56">
        <v>25.905602222222221</v>
      </c>
      <c r="AL1301" s="56">
        <v>-81.693768055555552</v>
      </c>
      <c r="AM1301" s="60">
        <v>-85.902399999914962</v>
      </c>
      <c r="AN1301" s="60">
        <v>-130.72770376528308</v>
      </c>
      <c r="AO1301" s="60">
        <v>156.42555691922277</v>
      </c>
    </row>
    <row r="1302" spans="1:41" s="290" customFormat="1" x14ac:dyDescent="0.2">
      <c r="A1302" s="45" t="s">
        <v>51</v>
      </c>
      <c r="B1302" s="42" t="s">
        <v>106</v>
      </c>
      <c r="C1302" s="46"/>
      <c r="D1302" s="35" t="s">
        <v>5027</v>
      </c>
      <c r="E1302" s="34">
        <v>44978</v>
      </c>
      <c r="F1302" s="347" t="s">
        <v>3639</v>
      </c>
      <c r="G1302" s="347" t="s">
        <v>5080</v>
      </c>
      <c r="H1302" s="344">
        <v>25.905366666666666</v>
      </c>
      <c r="I1302" s="344">
        <v>-81.694149999999993</v>
      </c>
      <c r="J1302" s="56" t="s">
        <v>7422</v>
      </c>
      <c r="K1302" s="56" t="s">
        <v>7423</v>
      </c>
      <c r="L1302" s="49" t="s">
        <v>5081</v>
      </c>
      <c r="M1302" s="117" t="s">
        <v>2834</v>
      </c>
      <c r="N1302" s="35" t="s">
        <v>1919</v>
      </c>
      <c r="O1302" s="240" t="s">
        <v>5297</v>
      </c>
      <c r="P1302" s="216">
        <v>0</v>
      </c>
      <c r="Q1302" s="443">
        <v>0</v>
      </c>
      <c r="R1302" s="47"/>
      <c r="S1302" s="36">
        <v>0</v>
      </c>
      <c r="T1302" s="35" t="s">
        <v>3310</v>
      </c>
      <c r="U1302" s="34"/>
      <c r="V1302" s="82" t="s">
        <v>1969</v>
      </c>
      <c r="W1302" s="55" t="s">
        <v>2689</v>
      </c>
      <c r="X1302" s="55" t="s">
        <v>1898</v>
      </c>
      <c r="Y1302" s="157" t="s">
        <v>1919</v>
      </c>
      <c r="Z1302" s="57">
        <v>151.88721176027767</v>
      </c>
      <c r="AA1302" s="55" t="s">
        <v>7424</v>
      </c>
      <c r="AB1302" s="55">
        <v>123</v>
      </c>
      <c r="AC1302" s="55" t="s">
        <v>448</v>
      </c>
      <c r="AD1302" s="89" t="s">
        <v>2614</v>
      </c>
      <c r="AE1302" s="243">
        <v>16730</v>
      </c>
      <c r="AF1302" s="157" t="s">
        <v>3901</v>
      </c>
      <c r="AG1302" s="89" t="s">
        <v>7425</v>
      </c>
      <c r="AH1302" s="58" t="s">
        <v>269</v>
      </c>
      <c r="AI1302" s="58" t="s">
        <v>7426</v>
      </c>
      <c r="AJ1302" s="59" t="s">
        <v>324</v>
      </c>
      <c r="AK1302" s="56">
        <v>25.905602222222221</v>
      </c>
      <c r="AL1302" s="56">
        <v>-81.693768055555552</v>
      </c>
      <c r="AM1302" s="60">
        <v>-85.902399999914962</v>
      </c>
      <c r="AN1302" s="60">
        <v>-125.26173705711589</v>
      </c>
      <c r="AO1302" s="60">
        <v>151.88721176027767</v>
      </c>
    </row>
    <row r="1303" spans="1:41" s="290" customFormat="1" x14ac:dyDescent="0.2">
      <c r="A1303" s="45" t="s">
        <v>51</v>
      </c>
      <c r="B1303" s="42" t="s">
        <v>106</v>
      </c>
      <c r="C1303" s="46"/>
      <c r="D1303" s="35" t="s">
        <v>424</v>
      </c>
      <c r="E1303" s="34">
        <v>45383</v>
      </c>
      <c r="F1303" s="347" t="s">
        <v>3639</v>
      </c>
      <c r="G1303" s="347" t="s">
        <v>5080</v>
      </c>
      <c r="H1303" s="344">
        <v>25.905366666666666</v>
      </c>
      <c r="I1303" s="344">
        <v>-81.694149999999993</v>
      </c>
      <c r="J1303" s="56" t="s">
        <v>7422</v>
      </c>
      <c r="K1303" s="56" t="s">
        <v>7423</v>
      </c>
      <c r="L1303" s="49" t="s">
        <v>5081</v>
      </c>
      <c r="M1303" s="117" t="s">
        <v>2834</v>
      </c>
      <c r="N1303" s="35" t="s">
        <v>1919</v>
      </c>
      <c r="O1303" s="240" t="s">
        <v>5894</v>
      </c>
      <c r="P1303" s="216">
        <v>0</v>
      </c>
      <c r="Q1303" s="443">
        <v>0</v>
      </c>
      <c r="R1303" s="47"/>
      <c r="S1303" s="36">
        <v>0</v>
      </c>
      <c r="T1303" s="35"/>
      <c r="U1303" s="34"/>
      <c r="V1303" s="82" t="s">
        <v>1969</v>
      </c>
      <c r="W1303" s="55" t="s">
        <v>2689</v>
      </c>
      <c r="X1303" s="55" t="s">
        <v>1898</v>
      </c>
      <c r="Y1303" s="157" t="s">
        <v>1919</v>
      </c>
      <c r="Z1303" s="57">
        <v>151.88721176027767</v>
      </c>
      <c r="AA1303" s="55" t="s">
        <v>7424</v>
      </c>
      <c r="AB1303" s="55">
        <v>123</v>
      </c>
      <c r="AC1303" s="55" t="s">
        <v>448</v>
      </c>
      <c r="AD1303" s="89" t="s">
        <v>2614</v>
      </c>
      <c r="AE1303" s="243">
        <v>16730</v>
      </c>
      <c r="AF1303" s="157" t="s">
        <v>3901</v>
      </c>
      <c r="AG1303" s="89" t="s">
        <v>7425</v>
      </c>
      <c r="AH1303" s="58" t="s">
        <v>269</v>
      </c>
      <c r="AI1303" s="58" t="s">
        <v>7426</v>
      </c>
      <c r="AJ1303" s="59" t="s">
        <v>324</v>
      </c>
      <c r="AK1303" s="56">
        <v>25.905602222222221</v>
      </c>
      <c r="AL1303" s="56">
        <v>-81.693768055555552</v>
      </c>
      <c r="AM1303" s="60">
        <v>-85.902399999914962</v>
      </c>
      <c r="AN1303" s="60">
        <v>-125.26173705711589</v>
      </c>
      <c r="AO1303" s="60">
        <v>151.88721176027767</v>
      </c>
    </row>
    <row r="1304" spans="1:41" s="290" customFormat="1" x14ac:dyDescent="0.2">
      <c r="A1304" s="45" t="s">
        <v>51</v>
      </c>
      <c r="B1304" s="42" t="s">
        <v>106</v>
      </c>
      <c r="C1304" s="46"/>
      <c r="D1304" s="35" t="s">
        <v>424</v>
      </c>
      <c r="E1304" s="34">
        <v>45695</v>
      </c>
      <c r="F1304" s="347" t="s">
        <v>3639</v>
      </c>
      <c r="G1304" s="347" t="s">
        <v>5080</v>
      </c>
      <c r="H1304" s="344">
        <v>25.905366666666666</v>
      </c>
      <c r="I1304" s="344">
        <v>-81.694149999999993</v>
      </c>
      <c r="J1304" s="56" t="s">
        <v>7422</v>
      </c>
      <c r="K1304" s="56" t="s">
        <v>7423</v>
      </c>
      <c r="L1304" s="49" t="s">
        <v>5081</v>
      </c>
      <c r="M1304" s="117" t="s">
        <v>2834</v>
      </c>
      <c r="N1304" s="35" t="s">
        <v>1919</v>
      </c>
      <c r="O1304" s="240" t="s">
        <v>6042</v>
      </c>
      <c r="P1304" s="216">
        <v>0</v>
      </c>
      <c r="Q1304" s="443">
        <v>0</v>
      </c>
      <c r="R1304" s="47"/>
      <c r="S1304" s="36">
        <v>0</v>
      </c>
      <c r="T1304" s="35"/>
      <c r="U1304" s="34">
        <v>44978</v>
      </c>
      <c r="V1304" s="82" t="s">
        <v>1969</v>
      </c>
      <c r="W1304" s="55" t="s">
        <v>2689</v>
      </c>
      <c r="X1304" s="55" t="s">
        <v>1898</v>
      </c>
      <c r="Y1304" s="157" t="s">
        <v>1919</v>
      </c>
      <c r="Z1304" s="57">
        <v>151.88721176027767</v>
      </c>
      <c r="AA1304" s="55" t="s">
        <v>7424</v>
      </c>
      <c r="AB1304" s="55">
        <v>123</v>
      </c>
      <c r="AC1304" s="55" t="s">
        <v>448</v>
      </c>
      <c r="AD1304" s="89" t="s">
        <v>2614</v>
      </c>
      <c r="AE1304" s="243">
        <v>16730</v>
      </c>
      <c r="AF1304" s="157" t="s">
        <v>3901</v>
      </c>
      <c r="AG1304" s="89" t="s">
        <v>7425</v>
      </c>
      <c r="AH1304" s="58" t="s">
        <v>269</v>
      </c>
      <c r="AI1304" s="58" t="s">
        <v>7426</v>
      </c>
      <c r="AJ1304" s="59" t="s">
        <v>324</v>
      </c>
      <c r="AK1304" s="56">
        <v>25.905602222222221</v>
      </c>
      <c r="AL1304" s="56">
        <v>-81.693768055555552</v>
      </c>
      <c r="AM1304" s="60">
        <v>-85.902399999914962</v>
      </c>
      <c r="AN1304" s="60">
        <v>-125.26173705711589</v>
      </c>
      <c r="AO1304" s="60">
        <v>151.88721176027767</v>
      </c>
    </row>
    <row r="1305" spans="1:41" s="290" customFormat="1" x14ac:dyDescent="0.2">
      <c r="A1305" s="45" t="s">
        <v>51</v>
      </c>
      <c r="B1305" s="42" t="s">
        <v>106</v>
      </c>
      <c r="C1305" s="46" t="s">
        <v>473</v>
      </c>
      <c r="D1305" s="35" t="s">
        <v>8443</v>
      </c>
      <c r="E1305" s="34">
        <v>46113</v>
      </c>
      <c r="F1305" s="347" t="s">
        <v>3639</v>
      </c>
      <c r="G1305" s="347" t="s">
        <v>5080</v>
      </c>
      <c r="H1305" s="344">
        <v>25.905366666666666</v>
      </c>
      <c r="I1305" s="344">
        <v>-81.694149999999993</v>
      </c>
      <c r="J1305" s="56" t="s">
        <v>7422</v>
      </c>
      <c r="K1305" s="56" t="s">
        <v>7423</v>
      </c>
      <c r="L1305" s="49" t="s">
        <v>8489</v>
      </c>
      <c r="M1305" s="117"/>
      <c r="N1305" s="35" t="s">
        <v>1919</v>
      </c>
      <c r="O1305" s="240" t="s">
        <v>8490</v>
      </c>
      <c r="P1305" s="216" t="s">
        <v>6005</v>
      </c>
      <c r="Q1305" s="443">
        <v>0</v>
      </c>
      <c r="R1305" s="47"/>
      <c r="S1305" s="36">
        <v>0</v>
      </c>
      <c r="T1305" s="35"/>
      <c r="U1305" s="34">
        <v>44978</v>
      </c>
      <c r="V1305" s="82" t="s">
        <v>1969</v>
      </c>
      <c r="W1305" s="55" t="s">
        <v>2689</v>
      </c>
      <c r="X1305" s="55" t="s">
        <v>1898</v>
      </c>
      <c r="Y1305" s="157" t="s">
        <v>1919</v>
      </c>
      <c r="Z1305" s="57">
        <v>151.88721176027767</v>
      </c>
      <c r="AA1305" s="55" t="s">
        <v>7424</v>
      </c>
      <c r="AB1305" s="55">
        <v>123</v>
      </c>
      <c r="AC1305" s="55" t="s">
        <v>448</v>
      </c>
      <c r="AD1305" s="89" t="s">
        <v>2614</v>
      </c>
      <c r="AE1305" s="243">
        <v>16730</v>
      </c>
      <c r="AF1305" s="157" t="s">
        <v>3901</v>
      </c>
      <c r="AG1305" s="89" t="s">
        <v>7425</v>
      </c>
      <c r="AH1305" s="58" t="s">
        <v>269</v>
      </c>
      <c r="AI1305" s="58" t="s">
        <v>7426</v>
      </c>
      <c r="AJ1305" s="59" t="s">
        <v>324</v>
      </c>
      <c r="AK1305" s="56">
        <v>25.905602222222221</v>
      </c>
      <c r="AL1305" s="56">
        <v>-81.693768055555552</v>
      </c>
      <c r="AM1305" s="60">
        <v>-85.902399999914962</v>
      </c>
      <c r="AN1305" s="60">
        <v>-125.26173705711589</v>
      </c>
      <c r="AO1305" s="60">
        <v>151.88721176027767</v>
      </c>
    </row>
    <row r="1306" spans="1:41" s="290" customFormat="1" x14ac:dyDescent="0.2">
      <c r="A1306" s="45" t="s">
        <v>57</v>
      </c>
      <c r="B1306" s="42" t="s">
        <v>97</v>
      </c>
      <c r="C1306" s="46"/>
      <c r="D1306" s="35" t="s">
        <v>1119</v>
      </c>
      <c r="E1306" s="34">
        <v>38869</v>
      </c>
      <c r="F1306" s="347" t="s">
        <v>266</v>
      </c>
      <c r="G1306" s="347" t="s">
        <v>267</v>
      </c>
      <c r="H1306" s="344">
        <v>25.906400000000001</v>
      </c>
      <c r="I1306" s="344">
        <v>-81.693133333333336</v>
      </c>
      <c r="J1306" s="56" t="s">
        <v>9034</v>
      </c>
      <c r="K1306" s="56" t="s">
        <v>9035</v>
      </c>
      <c r="L1306" s="49" t="s">
        <v>1746</v>
      </c>
      <c r="M1306" s="117"/>
      <c r="N1306" s="35" t="s">
        <v>364</v>
      </c>
      <c r="O1306" s="203" t="s">
        <v>1969</v>
      </c>
      <c r="P1306" s="216" t="s">
        <v>1969</v>
      </c>
      <c r="Q1306" s="443">
        <v>0</v>
      </c>
      <c r="R1306" s="47"/>
      <c r="S1306" s="36">
        <v>0</v>
      </c>
      <c r="T1306" s="35"/>
      <c r="U1306" s="34"/>
      <c r="V1306" s="82">
        <v>0</v>
      </c>
      <c r="W1306" s="55" t="s">
        <v>2689</v>
      </c>
      <c r="X1306" s="55" t="s">
        <v>1898</v>
      </c>
      <c r="Y1306" s="157">
        <v>0</v>
      </c>
      <c r="Z1306" s="57" t="s">
        <v>1746</v>
      </c>
      <c r="AA1306" s="55" t="s">
        <v>6987</v>
      </c>
      <c r="AB1306" s="55">
        <v>124</v>
      </c>
      <c r="AC1306" s="55" t="s">
        <v>448</v>
      </c>
      <c r="AD1306" s="89" t="s">
        <v>2614</v>
      </c>
      <c r="AE1306" s="243">
        <v>16735</v>
      </c>
      <c r="AF1306" s="157" t="s">
        <v>3901</v>
      </c>
      <c r="AG1306" s="89" t="s">
        <v>7429</v>
      </c>
      <c r="AH1306" s="58" t="s">
        <v>4849</v>
      </c>
      <c r="AI1306" s="58" t="s">
        <v>2130</v>
      </c>
      <c r="AJ1306" s="59" t="s">
        <v>325</v>
      </c>
      <c r="AK1306" s="56">
        <v>25.9063625</v>
      </c>
      <c r="AL1306" s="56">
        <v>-81.693124166666664</v>
      </c>
      <c r="AM1306" s="60">
        <v>13.67550000045398</v>
      </c>
      <c r="AN1306" s="60">
        <v>-3.0062816911231534</v>
      </c>
      <c r="AO1306" s="60">
        <v>14.002036632890199</v>
      </c>
    </row>
    <row r="1307" spans="1:41" s="290" customFormat="1" x14ac:dyDescent="0.2">
      <c r="A1307" s="45" t="s">
        <v>57</v>
      </c>
      <c r="B1307" s="42" t="s">
        <v>97</v>
      </c>
      <c r="C1307" s="46"/>
      <c r="D1307" s="35" t="s">
        <v>429</v>
      </c>
      <c r="E1307" s="34">
        <v>42159</v>
      </c>
      <c r="F1307" s="347" t="s">
        <v>266</v>
      </c>
      <c r="G1307" s="347" t="s">
        <v>454</v>
      </c>
      <c r="H1307" s="344">
        <v>25.906400000000001</v>
      </c>
      <c r="I1307" s="344">
        <v>-81.693083333333334</v>
      </c>
      <c r="J1307" s="56" t="s">
        <v>9034</v>
      </c>
      <c r="K1307" s="56" t="s">
        <v>9036</v>
      </c>
      <c r="L1307" s="49" t="s">
        <v>1767</v>
      </c>
      <c r="M1307" s="120"/>
      <c r="N1307" s="35" t="s">
        <v>387</v>
      </c>
      <c r="O1307" s="203" t="s">
        <v>1969</v>
      </c>
      <c r="P1307" s="216" t="s">
        <v>1969</v>
      </c>
      <c r="Q1307" s="443">
        <v>0</v>
      </c>
      <c r="R1307" s="47"/>
      <c r="S1307" s="36">
        <v>0</v>
      </c>
      <c r="T1307" s="35"/>
      <c r="U1307" s="34"/>
      <c r="V1307" s="82">
        <v>0</v>
      </c>
      <c r="W1307" s="55" t="s">
        <v>2689</v>
      </c>
      <c r="X1307" s="55" t="s">
        <v>1898</v>
      </c>
      <c r="Y1307" s="157" t="s">
        <v>387</v>
      </c>
      <c r="Z1307" s="57" t="s">
        <v>1746</v>
      </c>
      <c r="AA1307" s="55" t="s">
        <v>6982</v>
      </c>
      <c r="AB1307" s="55">
        <v>124</v>
      </c>
      <c r="AC1307" s="55" t="s">
        <v>448</v>
      </c>
      <c r="AD1307" s="89" t="s">
        <v>2614</v>
      </c>
      <c r="AE1307" s="243">
        <v>16735</v>
      </c>
      <c r="AF1307" s="157" t="s">
        <v>3901</v>
      </c>
      <c r="AG1307" s="89" t="s">
        <v>7429</v>
      </c>
      <c r="AH1307" s="58" t="s">
        <v>4849</v>
      </c>
      <c r="AI1307" s="58" t="s">
        <v>2130</v>
      </c>
      <c r="AJ1307" s="59" t="s">
        <v>325</v>
      </c>
      <c r="AK1307" s="56">
        <v>25.9063625</v>
      </c>
      <c r="AL1307" s="56">
        <v>-81.693124166666664</v>
      </c>
      <c r="AM1307" s="60">
        <v>13.67550000045398</v>
      </c>
      <c r="AN1307" s="60">
        <v>13.391618433378426</v>
      </c>
      <c r="AO1307" s="60">
        <v>19.140395620979668</v>
      </c>
    </row>
    <row r="1308" spans="1:41" s="290" customFormat="1" ht="25.5" x14ac:dyDescent="0.2">
      <c r="A1308" s="45" t="s">
        <v>57</v>
      </c>
      <c r="B1308" s="42" t="s">
        <v>97</v>
      </c>
      <c r="C1308" s="46"/>
      <c r="D1308" s="35" t="s">
        <v>429</v>
      </c>
      <c r="E1308" s="34">
        <v>43149</v>
      </c>
      <c r="F1308" s="347" t="s">
        <v>266</v>
      </c>
      <c r="G1308" s="347" t="s">
        <v>2130</v>
      </c>
      <c r="H1308" s="344">
        <v>25.906400000000001</v>
      </c>
      <c r="I1308" s="344">
        <v>-81.693116666666668</v>
      </c>
      <c r="J1308" s="56" t="s">
        <v>9034</v>
      </c>
      <c r="K1308" s="56" t="s">
        <v>9037</v>
      </c>
      <c r="L1308" s="49" t="s">
        <v>2129</v>
      </c>
      <c r="M1308" s="120"/>
      <c r="N1308" s="35" t="s">
        <v>387</v>
      </c>
      <c r="O1308" s="203" t="s">
        <v>1969</v>
      </c>
      <c r="P1308" s="216" t="s">
        <v>1969</v>
      </c>
      <c r="Q1308" s="443">
        <v>0</v>
      </c>
      <c r="R1308" s="47"/>
      <c r="S1308" s="36">
        <v>0</v>
      </c>
      <c r="T1308" s="35"/>
      <c r="U1308" s="34"/>
      <c r="V1308" s="82">
        <v>0</v>
      </c>
      <c r="W1308" s="55" t="s">
        <v>2689</v>
      </c>
      <c r="X1308" s="55" t="s">
        <v>1898</v>
      </c>
      <c r="Y1308" s="157" t="s">
        <v>387</v>
      </c>
      <c r="Z1308" s="57" t="s">
        <v>1746</v>
      </c>
      <c r="AA1308" s="55" t="s">
        <v>6982</v>
      </c>
      <c r="AB1308" s="55">
        <v>124</v>
      </c>
      <c r="AC1308" s="55" t="s">
        <v>448</v>
      </c>
      <c r="AD1308" s="89" t="s">
        <v>2614</v>
      </c>
      <c r="AE1308" s="243">
        <v>16735</v>
      </c>
      <c r="AF1308" s="157" t="s">
        <v>3901</v>
      </c>
      <c r="AG1308" s="89" t="s">
        <v>7429</v>
      </c>
      <c r="AH1308" s="58" t="s">
        <v>4849</v>
      </c>
      <c r="AI1308" s="58" t="s">
        <v>2130</v>
      </c>
      <c r="AJ1308" s="59" t="s">
        <v>325</v>
      </c>
      <c r="AK1308" s="56">
        <v>25.9063625</v>
      </c>
      <c r="AL1308" s="56">
        <v>-81.693124166666664</v>
      </c>
      <c r="AM1308" s="60">
        <v>13.67550000045398</v>
      </c>
      <c r="AN1308" s="60">
        <v>2.4596850170440394</v>
      </c>
      <c r="AO1308" s="60">
        <v>13.894939749617043</v>
      </c>
    </row>
    <row r="1309" spans="1:41" s="290" customFormat="1" x14ac:dyDescent="0.2">
      <c r="A1309" s="45" t="s">
        <v>57</v>
      </c>
      <c r="B1309" s="42" t="s">
        <v>97</v>
      </c>
      <c r="C1309" s="46"/>
      <c r="D1309" s="66" t="s">
        <v>2384</v>
      </c>
      <c r="E1309" s="34">
        <v>43424</v>
      </c>
      <c r="F1309" s="347" t="s">
        <v>266</v>
      </c>
      <c r="G1309" s="347" t="s">
        <v>2130</v>
      </c>
      <c r="H1309" s="344">
        <v>25.906400000000001</v>
      </c>
      <c r="I1309" s="344">
        <v>-81.693116666666668</v>
      </c>
      <c r="J1309" s="56" t="s">
        <v>9034</v>
      </c>
      <c r="K1309" s="56" t="s">
        <v>9037</v>
      </c>
      <c r="L1309" s="49" t="s">
        <v>3124</v>
      </c>
      <c r="M1309" s="120"/>
      <c r="N1309" s="35" t="s">
        <v>364</v>
      </c>
      <c r="O1309" s="203" t="s">
        <v>1969</v>
      </c>
      <c r="P1309" s="216">
        <v>0</v>
      </c>
      <c r="Q1309" s="443">
        <v>0</v>
      </c>
      <c r="R1309" s="47"/>
      <c r="S1309" s="36">
        <v>0</v>
      </c>
      <c r="T1309" s="35"/>
      <c r="U1309" s="34"/>
      <c r="V1309" s="82">
        <v>0</v>
      </c>
      <c r="W1309" s="55" t="s">
        <v>2689</v>
      </c>
      <c r="X1309" s="55" t="s">
        <v>1898</v>
      </c>
      <c r="Y1309" s="157">
        <v>0</v>
      </c>
      <c r="Z1309" s="57" t="s">
        <v>1746</v>
      </c>
      <c r="AA1309" s="55" t="s">
        <v>6987</v>
      </c>
      <c r="AB1309" s="55">
        <v>124</v>
      </c>
      <c r="AC1309" s="55" t="s">
        <v>448</v>
      </c>
      <c r="AD1309" s="89" t="s">
        <v>2614</v>
      </c>
      <c r="AE1309" s="243">
        <v>16735</v>
      </c>
      <c r="AF1309" s="157" t="s">
        <v>3901</v>
      </c>
      <c r="AG1309" s="89" t="s">
        <v>7429</v>
      </c>
      <c r="AH1309" s="58" t="s">
        <v>4849</v>
      </c>
      <c r="AI1309" s="58" t="s">
        <v>2130</v>
      </c>
      <c r="AJ1309" s="59" t="s">
        <v>325</v>
      </c>
      <c r="AK1309" s="56">
        <v>25.9063625</v>
      </c>
      <c r="AL1309" s="56">
        <v>-81.693124166666664</v>
      </c>
      <c r="AM1309" s="60">
        <v>13.67550000045398</v>
      </c>
      <c r="AN1309" s="60">
        <v>2.4596850170440394</v>
      </c>
      <c r="AO1309" s="60">
        <v>13.894939749617043</v>
      </c>
    </row>
    <row r="1310" spans="1:41" s="290" customFormat="1" ht="25.5" x14ac:dyDescent="0.2">
      <c r="A1310" s="45" t="s">
        <v>57</v>
      </c>
      <c r="B1310" s="42" t="s">
        <v>97</v>
      </c>
      <c r="C1310" s="46"/>
      <c r="D1310" s="35" t="s">
        <v>429</v>
      </c>
      <c r="E1310" s="34">
        <v>43536</v>
      </c>
      <c r="F1310" s="347" t="s">
        <v>2740</v>
      </c>
      <c r="G1310" s="347" t="s">
        <v>2741</v>
      </c>
      <c r="H1310" s="344">
        <v>25.906333333333333</v>
      </c>
      <c r="I1310" s="344">
        <v>-81.693283333333326</v>
      </c>
      <c r="J1310" s="56" t="s">
        <v>9038</v>
      </c>
      <c r="K1310" s="56" t="s">
        <v>9039</v>
      </c>
      <c r="L1310" s="49" t="s">
        <v>2745</v>
      </c>
      <c r="M1310" s="117" t="s">
        <v>2834</v>
      </c>
      <c r="N1310" s="35" t="s">
        <v>364</v>
      </c>
      <c r="O1310" s="203" t="s">
        <v>1969</v>
      </c>
      <c r="P1310" s="216" t="s">
        <v>1969</v>
      </c>
      <c r="Q1310" s="443">
        <v>0</v>
      </c>
      <c r="R1310" s="47"/>
      <c r="S1310" s="36">
        <v>0</v>
      </c>
      <c r="T1310" s="35"/>
      <c r="U1310" s="34"/>
      <c r="V1310" s="82">
        <v>0</v>
      </c>
      <c r="W1310" s="55" t="s">
        <v>2689</v>
      </c>
      <c r="X1310" s="55" t="s">
        <v>1898</v>
      </c>
      <c r="Y1310" s="157">
        <v>0</v>
      </c>
      <c r="Z1310" s="57" t="s">
        <v>1746</v>
      </c>
      <c r="AA1310" s="55" t="s">
        <v>6987</v>
      </c>
      <c r="AB1310" s="55">
        <v>124</v>
      </c>
      <c r="AC1310" s="55" t="s">
        <v>448</v>
      </c>
      <c r="AD1310" s="89" t="s">
        <v>2614</v>
      </c>
      <c r="AE1310" s="243">
        <v>16735</v>
      </c>
      <c r="AF1310" s="157" t="s">
        <v>3901</v>
      </c>
      <c r="AG1310" s="89" t="s">
        <v>7429</v>
      </c>
      <c r="AH1310" s="58" t="s">
        <v>4849</v>
      </c>
      <c r="AI1310" s="58" t="s">
        <v>2130</v>
      </c>
      <c r="AJ1310" s="59" t="s">
        <v>325</v>
      </c>
      <c r="AK1310" s="56">
        <v>25.9063625</v>
      </c>
      <c r="AL1310" s="56">
        <v>-81.693124166666664</v>
      </c>
      <c r="AM1310" s="60">
        <v>-10.636500000353095</v>
      </c>
      <c r="AN1310" s="60">
        <v>-52.199982059967326</v>
      </c>
      <c r="AO1310" s="60">
        <v>53.272631428515169</v>
      </c>
    </row>
    <row r="1311" spans="1:41" s="290" customFormat="1" ht="25.5" x14ac:dyDescent="0.2">
      <c r="A1311" s="45" t="s">
        <v>57</v>
      </c>
      <c r="B1311" s="42" t="s">
        <v>97</v>
      </c>
      <c r="C1311" s="46"/>
      <c r="D1311" s="35" t="s">
        <v>3024</v>
      </c>
      <c r="E1311" s="34">
        <v>43899</v>
      </c>
      <c r="F1311" s="347" t="s">
        <v>3060</v>
      </c>
      <c r="G1311" s="347" t="s">
        <v>2741</v>
      </c>
      <c r="H1311" s="344" t="e">
        <v>#VALUE!</v>
      </c>
      <c r="I1311" s="344">
        <v>-81.693283333333326</v>
      </c>
      <c r="J1311" s="56" t="e">
        <v>#VALUE!</v>
      </c>
      <c r="K1311" s="56" t="s">
        <v>9039</v>
      </c>
      <c r="L1311" s="49" t="s">
        <v>3196</v>
      </c>
      <c r="M1311" s="117" t="s">
        <v>2834</v>
      </c>
      <c r="N1311" s="35" t="s">
        <v>2022</v>
      </c>
      <c r="O1311" s="203" t="s">
        <v>1969</v>
      </c>
      <c r="P1311" s="216" t="s">
        <v>1969</v>
      </c>
      <c r="Q1311" s="443">
        <v>0</v>
      </c>
      <c r="R1311" s="47"/>
      <c r="S1311" s="36">
        <v>0</v>
      </c>
      <c r="T1311" s="35"/>
      <c r="U1311" s="34"/>
      <c r="V1311" s="82" t="s">
        <v>1969</v>
      </c>
      <c r="W1311" s="55" t="s">
        <v>2689</v>
      </c>
      <c r="X1311" s="55" t="s">
        <v>1898</v>
      </c>
      <c r="Y1311" s="157" t="s">
        <v>2022</v>
      </c>
      <c r="Z1311" s="57" t="e">
        <v>#VALUE!</v>
      </c>
      <c r="AA1311" s="55" t="e">
        <v>#VALUE!</v>
      </c>
      <c r="AB1311" s="55">
        <v>124</v>
      </c>
      <c r="AC1311" s="55" t="s">
        <v>448</v>
      </c>
      <c r="AD1311" s="89" t="s">
        <v>2614</v>
      </c>
      <c r="AE1311" s="243">
        <v>16735</v>
      </c>
      <c r="AF1311" s="157" t="s">
        <v>3901</v>
      </c>
      <c r="AG1311" s="89" t="s">
        <v>7429</v>
      </c>
      <c r="AH1311" s="58" t="s">
        <v>4849</v>
      </c>
      <c r="AI1311" s="58" t="s">
        <v>2130</v>
      </c>
      <c r="AJ1311" s="59" t="s">
        <v>325</v>
      </c>
      <c r="AK1311" s="56">
        <v>25.9063625</v>
      </c>
      <c r="AL1311" s="56">
        <v>-81.693124166666664</v>
      </c>
      <c r="AM1311" s="60" t="e">
        <v>#VALUE!</v>
      </c>
      <c r="AN1311" s="60">
        <v>-52.199982059967326</v>
      </c>
      <c r="AO1311" s="60" t="e">
        <v>#VALUE!</v>
      </c>
    </row>
    <row r="1312" spans="1:41" s="290" customFormat="1" ht="25.5" x14ac:dyDescent="0.2">
      <c r="A1312" s="45" t="s">
        <v>57</v>
      </c>
      <c r="B1312" s="42" t="s">
        <v>97</v>
      </c>
      <c r="C1312" s="46"/>
      <c r="D1312" s="35" t="s">
        <v>3024</v>
      </c>
      <c r="E1312" s="34">
        <v>44266</v>
      </c>
      <c r="F1312" s="347" t="s">
        <v>2740</v>
      </c>
      <c r="G1312" s="347" t="s">
        <v>2634</v>
      </c>
      <c r="H1312" s="344">
        <v>25.906333333333333</v>
      </c>
      <c r="I1312" s="344">
        <v>-81.693416666666664</v>
      </c>
      <c r="J1312" s="56" t="s">
        <v>9038</v>
      </c>
      <c r="K1312" s="56" t="s">
        <v>9011</v>
      </c>
      <c r="L1312" s="49" t="s">
        <v>3196</v>
      </c>
      <c r="M1312" s="117" t="s">
        <v>2834</v>
      </c>
      <c r="N1312" s="35" t="s">
        <v>2022</v>
      </c>
      <c r="O1312" s="240" t="s">
        <v>3656</v>
      </c>
      <c r="P1312" s="216">
        <v>0</v>
      </c>
      <c r="Q1312" s="443">
        <v>0</v>
      </c>
      <c r="R1312" s="47"/>
      <c r="S1312" s="36">
        <v>0</v>
      </c>
      <c r="T1312" s="35"/>
      <c r="U1312" s="34"/>
      <c r="V1312" s="82" t="s">
        <v>1969</v>
      </c>
      <c r="W1312" s="55" t="s">
        <v>2689</v>
      </c>
      <c r="X1312" s="55" t="s">
        <v>1898</v>
      </c>
      <c r="Y1312" s="157" t="s">
        <v>2022</v>
      </c>
      <c r="Z1312" s="57" t="s">
        <v>1746</v>
      </c>
      <c r="AA1312" s="55" t="s">
        <v>7019</v>
      </c>
      <c r="AB1312" s="55">
        <v>124</v>
      </c>
      <c r="AC1312" s="55" t="s">
        <v>448</v>
      </c>
      <c r="AD1312" s="89" t="s">
        <v>2614</v>
      </c>
      <c r="AE1312" s="243">
        <v>16735</v>
      </c>
      <c r="AF1312" s="157" t="s">
        <v>3901</v>
      </c>
      <c r="AG1312" s="89" t="s">
        <v>7429</v>
      </c>
      <c r="AH1312" s="58" t="s">
        <v>4849</v>
      </c>
      <c r="AI1312" s="58" t="s">
        <v>2130</v>
      </c>
      <c r="AJ1312" s="59" t="s">
        <v>325</v>
      </c>
      <c r="AK1312" s="56">
        <v>25.9063625</v>
      </c>
      <c r="AL1312" s="56">
        <v>-81.693124166666664</v>
      </c>
      <c r="AM1312" s="60">
        <v>-10.636500000353095</v>
      </c>
      <c r="AN1312" s="60">
        <v>-95.927715725304864</v>
      </c>
      <c r="AO1312" s="60">
        <v>96.515603798206712</v>
      </c>
    </row>
    <row r="1313" spans="1:41" s="290" customFormat="1" ht="25.5" x14ac:dyDescent="0.2">
      <c r="A1313" s="45" t="s">
        <v>57</v>
      </c>
      <c r="B1313" s="42" t="s">
        <v>97</v>
      </c>
      <c r="C1313" s="46"/>
      <c r="D1313" s="35" t="s">
        <v>2857</v>
      </c>
      <c r="E1313" s="34">
        <v>44609</v>
      </c>
      <c r="F1313" s="347" t="s">
        <v>2740</v>
      </c>
      <c r="G1313" s="347" t="s">
        <v>2634</v>
      </c>
      <c r="H1313" s="344">
        <v>25.906333333333333</v>
      </c>
      <c r="I1313" s="344">
        <v>-81.693416666666664</v>
      </c>
      <c r="J1313" s="56" t="s">
        <v>9038</v>
      </c>
      <c r="K1313" s="56" t="s">
        <v>9011</v>
      </c>
      <c r="L1313" s="49" t="s">
        <v>4648</v>
      </c>
      <c r="M1313" s="117" t="s">
        <v>2834</v>
      </c>
      <c r="N1313" s="35" t="s">
        <v>2022</v>
      </c>
      <c r="O1313" s="240" t="s">
        <v>4213</v>
      </c>
      <c r="P1313" s="216" t="s">
        <v>4647</v>
      </c>
      <c r="Q1313" s="443">
        <v>0</v>
      </c>
      <c r="R1313" s="47"/>
      <c r="S1313" s="36">
        <v>0</v>
      </c>
      <c r="T1313" s="35"/>
      <c r="U1313" s="34"/>
      <c r="V1313" s="82" t="s">
        <v>1969</v>
      </c>
      <c r="W1313" s="55" t="s">
        <v>2689</v>
      </c>
      <c r="X1313" s="55" t="s">
        <v>1898</v>
      </c>
      <c r="Y1313" s="157" t="s">
        <v>2022</v>
      </c>
      <c r="Z1313" s="57" t="s">
        <v>1746</v>
      </c>
      <c r="AA1313" s="55" t="s">
        <v>7019</v>
      </c>
      <c r="AB1313" s="55">
        <v>124</v>
      </c>
      <c r="AC1313" s="55" t="s">
        <v>448</v>
      </c>
      <c r="AD1313" s="89" t="s">
        <v>2614</v>
      </c>
      <c r="AE1313" s="243">
        <v>16735</v>
      </c>
      <c r="AF1313" s="157" t="s">
        <v>3901</v>
      </c>
      <c r="AG1313" s="89" t="s">
        <v>7429</v>
      </c>
      <c r="AH1313" s="58" t="s">
        <v>4849</v>
      </c>
      <c r="AI1313" s="58" t="s">
        <v>2130</v>
      </c>
      <c r="AJ1313" s="59" t="s">
        <v>325</v>
      </c>
      <c r="AK1313" s="56">
        <v>25.9063625</v>
      </c>
      <c r="AL1313" s="56">
        <v>-81.693124166666664</v>
      </c>
      <c r="AM1313" s="60">
        <v>-10.636500000353095</v>
      </c>
      <c r="AN1313" s="60">
        <v>-95.927715725304864</v>
      </c>
      <c r="AO1313" s="60">
        <v>96.515603798206712</v>
      </c>
    </row>
    <row r="1314" spans="1:41" s="290" customFormat="1" ht="25.5" x14ac:dyDescent="0.2">
      <c r="A1314" s="45" t="s">
        <v>57</v>
      </c>
      <c r="B1314" s="42" t="s">
        <v>97</v>
      </c>
      <c r="C1314" s="46"/>
      <c r="D1314" s="35" t="s">
        <v>5027</v>
      </c>
      <c r="E1314" s="34">
        <v>44978</v>
      </c>
      <c r="F1314" s="347" t="s">
        <v>5082</v>
      </c>
      <c r="G1314" s="347" t="s">
        <v>5083</v>
      </c>
      <c r="H1314" s="344">
        <v>25.906316666666665</v>
      </c>
      <c r="I1314" s="344">
        <v>-81.693366666666662</v>
      </c>
      <c r="J1314" s="56" t="s">
        <v>7427</v>
      </c>
      <c r="K1314" s="56" t="s">
        <v>7428</v>
      </c>
      <c r="L1314" s="49" t="s">
        <v>5085</v>
      </c>
      <c r="M1314" s="117" t="s">
        <v>2834</v>
      </c>
      <c r="N1314" s="35" t="s">
        <v>1919</v>
      </c>
      <c r="O1314" s="240" t="s">
        <v>5084</v>
      </c>
      <c r="P1314" s="216">
        <v>0</v>
      </c>
      <c r="Q1314" s="443">
        <v>0</v>
      </c>
      <c r="R1314" s="47"/>
      <c r="S1314" s="36">
        <v>0</v>
      </c>
      <c r="T1314" s="35" t="s">
        <v>3310</v>
      </c>
      <c r="U1314" s="34"/>
      <c r="V1314" s="82" t="s">
        <v>1969</v>
      </c>
      <c r="W1314" s="55" t="s">
        <v>2689</v>
      </c>
      <c r="X1314" s="55" t="s">
        <v>1898</v>
      </c>
      <c r="Y1314" s="157" t="s">
        <v>1919</v>
      </c>
      <c r="Z1314" s="57" t="s">
        <v>1746</v>
      </c>
      <c r="AA1314" s="55" t="s">
        <v>6966</v>
      </c>
      <c r="AB1314" s="55">
        <v>124</v>
      </c>
      <c r="AC1314" s="55" t="s">
        <v>448</v>
      </c>
      <c r="AD1314" s="89" t="s">
        <v>2614</v>
      </c>
      <c r="AE1314" s="243">
        <v>16735</v>
      </c>
      <c r="AF1314" s="157" t="s">
        <v>3901</v>
      </c>
      <c r="AG1314" s="89" t="s">
        <v>7429</v>
      </c>
      <c r="AH1314" s="58" t="s">
        <v>4849</v>
      </c>
      <c r="AI1314" s="58" t="s">
        <v>2130</v>
      </c>
      <c r="AJ1314" s="59" t="s">
        <v>325</v>
      </c>
      <c r="AK1314" s="56">
        <v>25.9063625</v>
      </c>
      <c r="AL1314" s="56">
        <v>-81.693124166666664</v>
      </c>
      <c r="AM1314" s="60">
        <v>-16.714500000554864</v>
      </c>
      <c r="AN1314" s="60">
        <v>-79.529815600803289</v>
      </c>
      <c r="AO1314" s="60">
        <v>81.267250967202799</v>
      </c>
    </row>
    <row r="1315" spans="1:41" s="290" customFormat="1" ht="25.5" x14ac:dyDescent="0.2">
      <c r="A1315" s="45" t="s">
        <v>57</v>
      </c>
      <c r="B1315" s="42" t="s">
        <v>97</v>
      </c>
      <c r="C1315" s="46"/>
      <c r="D1315" s="35" t="s">
        <v>424</v>
      </c>
      <c r="E1315" s="34">
        <v>45383</v>
      </c>
      <c r="F1315" s="347" t="s">
        <v>5082</v>
      </c>
      <c r="G1315" s="347" t="s">
        <v>5083</v>
      </c>
      <c r="H1315" s="344">
        <v>25.906316666666665</v>
      </c>
      <c r="I1315" s="344">
        <v>-81.693366666666662</v>
      </c>
      <c r="J1315" s="56" t="s">
        <v>7427</v>
      </c>
      <c r="K1315" s="56" t="s">
        <v>7428</v>
      </c>
      <c r="L1315" s="49" t="s">
        <v>5895</v>
      </c>
      <c r="M1315" s="117" t="s">
        <v>2834</v>
      </c>
      <c r="N1315" s="35" t="s">
        <v>364</v>
      </c>
      <c r="O1315" s="240" t="s">
        <v>5896</v>
      </c>
      <c r="P1315" s="216">
        <v>0</v>
      </c>
      <c r="Q1315" s="443">
        <v>0</v>
      </c>
      <c r="R1315" s="47"/>
      <c r="S1315" s="36">
        <v>0</v>
      </c>
      <c r="T1315" s="35" t="s">
        <v>2011</v>
      </c>
      <c r="U1315" s="34"/>
      <c r="V1315" s="82">
        <v>0</v>
      </c>
      <c r="W1315" s="55" t="s">
        <v>2689</v>
      </c>
      <c r="X1315" s="55" t="s">
        <v>1898</v>
      </c>
      <c r="Y1315" s="157">
        <v>0</v>
      </c>
      <c r="Z1315" s="57" t="s">
        <v>1746</v>
      </c>
      <c r="AA1315" s="55" t="s">
        <v>6987</v>
      </c>
      <c r="AB1315" s="55">
        <v>124</v>
      </c>
      <c r="AC1315" s="55" t="s">
        <v>448</v>
      </c>
      <c r="AD1315" s="89" t="s">
        <v>2614</v>
      </c>
      <c r="AE1315" s="243">
        <v>16735</v>
      </c>
      <c r="AF1315" s="157" t="s">
        <v>3901</v>
      </c>
      <c r="AG1315" s="89" t="s">
        <v>7429</v>
      </c>
      <c r="AH1315" s="58" t="s">
        <v>4849</v>
      </c>
      <c r="AI1315" s="58" t="s">
        <v>2130</v>
      </c>
      <c r="AJ1315" s="59" t="s">
        <v>325</v>
      </c>
      <c r="AK1315" s="56">
        <v>25.9063625</v>
      </c>
      <c r="AL1315" s="56">
        <v>-81.693124166666664</v>
      </c>
      <c r="AM1315" s="60">
        <v>-16.714500000554864</v>
      </c>
      <c r="AN1315" s="60">
        <v>-79.529815600803289</v>
      </c>
      <c r="AO1315" s="60">
        <v>81.267250967202799</v>
      </c>
    </row>
    <row r="1316" spans="1:41" s="290" customFormat="1" ht="25.5" x14ac:dyDescent="0.2">
      <c r="A1316" s="45" t="s">
        <v>57</v>
      </c>
      <c r="B1316" s="42" t="s">
        <v>97</v>
      </c>
      <c r="C1316" s="46"/>
      <c r="D1316" s="35" t="s">
        <v>424</v>
      </c>
      <c r="E1316" s="34">
        <v>45695</v>
      </c>
      <c r="F1316" s="347" t="s">
        <v>5082</v>
      </c>
      <c r="G1316" s="347" t="s">
        <v>5083</v>
      </c>
      <c r="H1316" s="344">
        <v>25.906316666666665</v>
      </c>
      <c r="I1316" s="344">
        <v>-81.693366666666662</v>
      </c>
      <c r="J1316" s="56" t="s">
        <v>7427</v>
      </c>
      <c r="K1316" s="56" t="s">
        <v>7428</v>
      </c>
      <c r="L1316" s="49" t="s">
        <v>6043</v>
      </c>
      <c r="M1316" s="117" t="s">
        <v>2834</v>
      </c>
      <c r="N1316" s="35" t="s">
        <v>364</v>
      </c>
      <c r="O1316" s="240" t="s">
        <v>6044</v>
      </c>
      <c r="P1316" s="216">
        <v>0</v>
      </c>
      <c r="Q1316" s="443">
        <v>0</v>
      </c>
      <c r="R1316" s="47"/>
      <c r="S1316" s="36">
        <v>0</v>
      </c>
      <c r="T1316" s="35"/>
      <c r="U1316" s="34"/>
      <c r="V1316" s="82">
        <v>0</v>
      </c>
      <c r="W1316" s="55" t="s">
        <v>2689</v>
      </c>
      <c r="X1316" s="55" t="s">
        <v>1898</v>
      </c>
      <c r="Y1316" s="157">
        <v>0</v>
      </c>
      <c r="Z1316" s="57" t="s">
        <v>1746</v>
      </c>
      <c r="AA1316" s="55" t="s">
        <v>6987</v>
      </c>
      <c r="AB1316" s="55">
        <v>124</v>
      </c>
      <c r="AC1316" s="55" t="s">
        <v>448</v>
      </c>
      <c r="AD1316" s="89" t="s">
        <v>2614</v>
      </c>
      <c r="AE1316" s="243">
        <v>16735</v>
      </c>
      <c r="AF1316" s="157" t="s">
        <v>3901</v>
      </c>
      <c r="AG1316" s="89" t="s">
        <v>7429</v>
      </c>
      <c r="AH1316" s="58" t="s">
        <v>4849</v>
      </c>
      <c r="AI1316" s="58" t="s">
        <v>2130</v>
      </c>
      <c r="AJ1316" s="59" t="s">
        <v>325</v>
      </c>
      <c r="AK1316" s="56">
        <v>25.9063625</v>
      </c>
      <c r="AL1316" s="56">
        <v>-81.693124166666664</v>
      </c>
      <c r="AM1316" s="60">
        <v>-16.714500000554864</v>
      </c>
      <c r="AN1316" s="60">
        <v>-79.529815600803289</v>
      </c>
      <c r="AO1316" s="60">
        <v>81.267250967202799</v>
      </c>
    </row>
    <row r="1317" spans="1:41" s="290" customFormat="1" ht="25.5" x14ac:dyDescent="0.2">
      <c r="A1317" s="45" t="s">
        <v>57</v>
      </c>
      <c r="B1317" s="42" t="s">
        <v>97</v>
      </c>
      <c r="C1317" s="46" t="s">
        <v>473</v>
      </c>
      <c r="D1317" s="35" t="s">
        <v>8443</v>
      </c>
      <c r="E1317" s="34">
        <v>46113</v>
      </c>
      <c r="F1317" s="347" t="s">
        <v>5082</v>
      </c>
      <c r="G1317" s="347" t="s">
        <v>5083</v>
      </c>
      <c r="H1317" s="344">
        <v>25.906316666666665</v>
      </c>
      <c r="I1317" s="344">
        <v>-81.693366666666662</v>
      </c>
      <c r="J1317" s="56" t="s">
        <v>7427</v>
      </c>
      <c r="K1317" s="56" t="s">
        <v>7428</v>
      </c>
      <c r="L1317" s="49" t="s">
        <v>6043</v>
      </c>
      <c r="M1317" s="117" t="s">
        <v>2834</v>
      </c>
      <c r="N1317" s="35" t="s">
        <v>364</v>
      </c>
      <c r="O1317" s="240" t="s">
        <v>8491</v>
      </c>
      <c r="P1317" s="216" t="s">
        <v>6005</v>
      </c>
      <c r="Q1317" s="443">
        <v>0</v>
      </c>
      <c r="R1317" s="47"/>
      <c r="S1317" s="36">
        <v>0</v>
      </c>
      <c r="T1317" s="35"/>
      <c r="U1317" s="34"/>
      <c r="V1317" s="82">
        <v>0</v>
      </c>
      <c r="W1317" s="55" t="s">
        <v>2689</v>
      </c>
      <c r="X1317" s="55" t="s">
        <v>1898</v>
      </c>
      <c r="Y1317" s="157">
        <v>0</v>
      </c>
      <c r="Z1317" s="57" t="s">
        <v>1746</v>
      </c>
      <c r="AA1317" s="55" t="s">
        <v>6987</v>
      </c>
      <c r="AB1317" s="55">
        <v>124</v>
      </c>
      <c r="AC1317" s="55" t="s">
        <v>448</v>
      </c>
      <c r="AD1317" s="89" t="s">
        <v>2614</v>
      </c>
      <c r="AE1317" s="243">
        <v>16735</v>
      </c>
      <c r="AF1317" s="157" t="s">
        <v>3901</v>
      </c>
      <c r="AG1317" s="89" t="s">
        <v>7429</v>
      </c>
      <c r="AH1317" s="58" t="s">
        <v>4849</v>
      </c>
      <c r="AI1317" s="58" t="s">
        <v>2130</v>
      </c>
      <c r="AJ1317" s="59" t="s">
        <v>325</v>
      </c>
      <c r="AK1317" s="56">
        <v>25.9063625</v>
      </c>
      <c r="AL1317" s="56">
        <v>-81.693124166666664</v>
      </c>
      <c r="AM1317" s="60">
        <v>-16.714500000554864</v>
      </c>
      <c r="AN1317" s="60">
        <v>-79.529815600803289</v>
      </c>
      <c r="AO1317" s="60">
        <v>81.267250967202799</v>
      </c>
    </row>
    <row r="1318" spans="1:41" s="290" customFormat="1" x14ac:dyDescent="0.2">
      <c r="A1318" s="45" t="s">
        <v>50</v>
      </c>
      <c r="B1318" s="42" t="s">
        <v>96</v>
      </c>
      <c r="C1318" s="46"/>
      <c r="D1318" s="35" t="s">
        <v>1119</v>
      </c>
      <c r="E1318" s="34">
        <v>38869</v>
      </c>
      <c r="F1318" s="347" t="s">
        <v>264</v>
      </c>
      <c r="G1318" s="347" t="s">
        <v>265</v>
      </c>
      <c r="H1318" s="344">
        <v>25.906683333333334</v>
      </c>
      <c r="I1318" s="344">
        <v>-81.693816666666663</v>
      </c>
      <c r="J1318" s="56" t="s">
        <v>9040</v>
      </c>
      <c r="K1318" s="56" t="s">
        <v>9008</v>
      </c>
      <c r="L1318" s="49" t="s">
        <v>1746</v>
      </c>
      <c r="M1318" s="117"/>
      <c r="N1318" s="35" t="s">
        <v>364</v>
      </c>
      <c r="O1318" s="203" t="s">
        <v>1969</v>
      </c>
      <c r="P1318" s="216" t="s">
        <v>1969</v>
      </c>
      <c r="Q1318" s="443">
        <v>0</v>
      </c>
      <c r="R1318" s="47"/>
      <c r="S1318" s="36">
        <v>0</v>
      </c>
      <c r="T1318" s="35"/>
      <c r="U1318" s="34"/>
      <c r="V1318" s="82">
        <v>0</v>
      </c>
      <c r="W1318" s="55" t="s">
        <v>2689</v>
      </c>
      <c r="X1318" s="55" t="s">
        <v>1898</v>
      </c>
      <c r="Y1318" s="157">
        <v>0</v>
      </c>
      <c r="Z1318" s="57" t="s">
        <v>1746</v>
      </c>
      <c r="AA1318" s="55" t="s">
        <v>6987</v>
      </c>
      <c r="AB1318" s="55">
        <v>125</v>
      </c>
      <c r="AC1318" s="55" t="s">
        <v>448</v>
      </c>
      <c r="AD1318" s="89" t="s">
        <v>2614</v>
      </c>
      <c r="AE1318" s="243">
        <v>16740</v>
      </c>
      <c r="AF1318" s="157" t="s">
        <v>3901</v>
      </c>
      <c r="AG1318" s="89" t="s">
        <v>7430</v>
      </c>
      <c r="AH1318" s="58" t="s">
        <v>2637</v>
      </c>
      <c r="AI1318" s="58" t="s">
        <v>453</v>
      </c>
      <c r="AJ1318" s="59" t="s">
        <v>326</v>
      </c>
      <c r="AK1318" s="56">
        <v>25.906624999999998</v>
      </c>
      <c r="AL1318" s="56">
        <v>-81.693857500000007</v>
      </c>
      <c r="AM1318" s="60">
        <v>21.27300000070619</v>
      </c>
      <c r="AN1318" s="60">
        <v>13.391618438038989</v>
      </c>
      <c r="AO1318" s="60">
        <v>25.137143302691964</v>
      </c>
    </row>
    <row r="1319" spans="1:41" s="290" customFormat="1" x14ac:dyDescent="0.2">
      <c r="A1319" s="45" t="s">
        <v>50</v>
      </c>
      <c r="B1319" s="42" t="s">
        <v>96</v>
      </c>
      <c r="C1319" s="46"/>
      <c r="D1319" s="35" t="s">
        <v>429</v>
      </c>
      <c r="E1319" s="34">
        <v>42159</v>
      </c>
      <c r="F1319" s="347" t="s">
        <v>452</v>
      </c>
      <c r="G1319" s="347" t="s">
        <v>453</v>
      </c>
      <c r="H1319" s="344">
        <v>25.906633333333332</v>
      </c>
      <c r="I1319" s="344">
        <v>-81.693849999999998</v>
      </c>
      <c r="J1319" s="56" t="s">
        <v>7375</v>
      </c>
      <c r="K1319" s="56" t="s">
        <v>9041</v>
      </c>
      <c r="L1319" s="49" t="s">
        <v>1746</v>
      </c>
      <c r="M1319" s="117"/>
      <c r="N1319" s="35" t="s">
        <v>364</v>
      </c>
      <c r="O1319" s="203" t="s">
        <v>1969</v>
      </c>
      <c r="P1319" s="216" t="s">
        <v>1969</v>
      </c>
      <c r="Q1319" s="443">
        <v>0</v>
      </c>
      <c r="R1319" s="47"/>
      <c r="S1319" s="36">
        <v>0</v>
      </c>
      <c r="T1319" s="35"/>
      <c r="U1319" s="34"/>
      <c r="V1319" s="82">
        <v>0</v>
      </c>
      <c r="W1319" s="55" t="s">
        <v>2689</v>
      </c>
      <c r="X1319" s="55" t="s">
        <v>1898</v>
      </c>
      <c r="Y1319" s="157">
        <v>0</v>
      </c>
      <c r="Z1319" s="57" t="s">
        <v>1746</v>
      </c>
      <c r="AA1319" s="55" t="s">
        <v>6987</v>
      </c>
      <c r="AB1319" s="55">
        <v>125</v>
      </c>
      <c r="AC1319" s="55" t="s">
        <v>448</v>
      </c>
      <c r="AD1319" s="89" t="s">
        <v>2614</v>
      </c>
      <c r="AE1319" s="243">
        <v>16740</v>
      </c>
      <c r="AF1319" s="157" t="s">
        <v>3901</v>
      </c>
      <c r="AG1319" s="89" t="s">
        <v>7430</v>
      </c>
      <c r="AH1319" s="58" t="s">
        <v>2637</v>
      </c>
      <c r="AI1319" s="58" t="s">
        <v>453</v>
      </c>
      <c r="AJ1319" s="59" t="s">
        <v>326</v>
      </c>
      <c r="AK1319" s="56">
        <v>25.906624999999998</v>
      </c>
      <c r="AL1319" s="56">
        <v>-81.693857500000007</v>
      </c>
      <c r="AM1319" s="60">
        <v>3.0390000001008843</v>
      </c>
      <c r="AN1319" s="60">
        <v>2.4596850217046029</v>
      </c>
      <c r="AO1319" s="60">
        <v>3.9096766370904827</v>
      </c>
    </row>
    <row r="1320" spans="1:41" s="290" customFormat="1" x14ac:dyDescent="0.2">
      <c r="A1320" s="45" t="s">
        <v>50</v>
      </c>
      <c r="B1320" s="42" t="s">
        <v>96</v>
      </c>
      <c r="C1320" s="46"/>
      <c r="D1320" s="35" t="s">
        <v>429</v>
      </c>
      <c r="E1320" s="34">
        <v>43149</v>
      </c>
      <c r="F1320" s="347" t="s">
        <v>2127</v>
      </c>
      <c r="G1320" s="347" t="s">
        <v>2128</v>
      </c>
      <c r="H1320" s="344">
        <v>25.906666666666666</v>
      </c>
      <c r="I1320" s="344">
        <v>-81.693983333333335</v>
      </c>
      <c r="J1320" s="56" t="s">
        <v>9042</v>
      </c>
      <c r="K1320" s="56" t="s">
        <v>7328</v>
      </c>
      <c r="L1320" s="49" t="s">
        <v>2126</v>
      </c>
      <c r="M1320" s="120"/>
      <c r="N1320" s="35" t="s">
        <v>387</v>
      </c>
      <c r="O1320" s="203" t="s">
        <v>1969</v>
      </c>
      <c r="P1320" s="216" t="s">
        <v>1969</v>
      </c>
      <c r="Q1320" s="443">
        <v>0</v>
      </c>
      <c r="R1320" s="47"/>
      <c r="S1320" s="36">
        <v>0</v>
      </c>
      <c r="T1320" s="35"/>
      <c r="U1320" s="34"/>
      <c r="V1320" s="82">
        <v>0</v>
      </c>
      <c r="W1320" s="55" t="s">
        <v>2689</v>
      </c>
      <c r="X1320" s="55" t="s">
        <v>1898</v>
      </c>
      <c r="Y1320" s="157" t="s">
        <v>387</v>
      </c>
      <c r="Z1320" s="57" t="s">
        <v>1746</v>
      </c>
      <c r="AA1320" s="55" t="s">
        <v>6982</v>
      </c>
      <c r="AB1320" s="55">
        <v>125</v>
      </c>
      <c r="AC1320" s="55" t="s">
        <v>448</v>
      </c>
      <c r="AD1320" s="89" t="s">
        <v>2614</v>
      </c>
      <c r="AE1320" s="243">
        <v>16740</v>
      </c>
      <c r="AF1320" s="157" t="s">
        <v>3901</v>
      </c>
      <c r="AG1320" s="89" t="s">
        <v>7430</v>
      </c>
      <c r="AH1320" s="58" t="s">
        <v>2637</v>
      </c>
      <c r="AI1320" s="58" t="s">
        <v>453</v>
      </c>
      <c r="AJ1320" s="59" t="s">
        <v>326</v>
      </c>
      <c r="AK1320" s="56">
        <v>25.906624999999998</v>
      </c>
      <c r="AL1320" s="56">
        <v>-81.693857500000007</v>
      </c>
      <c r="AM1320" s="60">
        <v>15.195000000504422</v>
      </c>
      <c r="AN1320" s="60">
        <v>-41.268048643632937</v>
      </c>
      <c r="AO1320" s="60">
        <v>43.97658313089574</v>
      </c>
    </row>
    <row r="1321" spans="1:41" s="290" customFormat="1" x14ac:dyDescent="0.2">
      <c r="A1321" s="45" t="s">
        <v>50</v>
      </c>
      <c r="B1321" s="42" t="s">
        <v>96</v>
      </c>
      <c r="C1321" s="46"/>
      <c r="D1321" s="66" t="s">
        <v>2384</v>
      </c>
      <c r="E1321" s="34">
        <v>43424</v>
      </c>
      <c r="F1321" s="347" t="s">
        <v>2127</v>
      </c>
      <c r="G1321" s="347" t="s">
        <v>2128</v>
      </c>
      <c r="H1321" s="344">
        <v>25.906666666666666</v>
      </c>
      <c r="I1321" s="344">
        <v>-81.693983333333335</v>
      </c>
      <c r="J1321" s="56" t="s">
        <v>9042</v>
      </c>
      <c r="K1321" s="56" t="s">
        <v>7328</v>
      </c>
      <c r="L1321" s="49" t="s">
        <v>3124</v>
      </c>
      <c r="M1321" s="120"/>
      <c r="N1321" s="35" t="s">
        <v>364</v>
      </c>
      <c r="O1321" s="203" t="s">
        <v>1969</v>
      </c>
      <c r="P1321" s="216">
        <v>0</v>
      </c>
      <c r="Q1321" s="443">
        <v>0</v>
      </c>
      <c r="R1321" s="47"/>
      <c r="S1321" s="36">
        <v>0</v>
      </c>
      <c r="T1321" s="35"/>
      <c r="U1321" s="34"/>
      <c r="V1321" s="82">
        <v>0</v>
      </c>
      <c r="W1321" s="55" t="s">
        <v>2689</v>
      </c>
      <c r="X1321" s="55" t="s">
        <v>1898</v>
      </c>
      <c r="Y1321" s="157">
        <v>0</v>
      </c>
      <c r="Z1321" s="57" t="s">
        <v>1746</v>
      </c>
      <c r="AA1321" s="55" t="s">
        <v>6987</v>
      </c>
      <c r="AB1321" s="55">
        <v>125</v>
      </c>
      <c r="AC1321" s="55" t="s">
        <v>448</v>
      </c>
      <c r="AD1321" s="89" t="s">
        <v>2614</v>
      </c>
      <c r="AE1321" s="243">
        <v>16740</v>
      </c>
      <c r="AF1321" s="157" t="s">
        <v>3901</v>
      </c>
      <c r="AG1321" s="89" t="s">
        <v>7430</v>
      </c>
      <c r="AH1321" s="58" t="s">
        <v>2637</v>
      </c>
      <c r="AI1321" s="58" t="s">
        <v>453</v>
      </c>
      <c r="AJ1321" s="59" t="s">
        <v>326</v>
      </c>
      <c r="AK1321" s="56">
        <v>25.906624999999998</v>
      </c>
      <c r="AL1321" s="56">
        <v>-81.693857500000007</v>
      </c>
      <c r="AM1321" s="60">
        <v>15.195000000504422</v>
      </c>
      <c r="AN1321" s="60">
        <v>-41.268048643632937</v>
      </c>
      <c r="AO1321" s="60">
        <v>43.97658313089574</v>
      </c>
    </row>
    <row r="1322" spans="1:41" s="290" customFormat="1" ht="25.5" x14ac:dyDescent="0.2">
      <c r="A1322" s="45" t="s">
        <v>50</v>
      </c>
      <c r="B1322" s="42" t="s">
        <v>96</v>
      </c>
      <c r="C1322" s="46"/>
      <c r="D1322" s="35" t="s">
        <v>429</v>
      </c>
      <c r="E1322" s="34">
        <v>43536</v>
      </c>
      <c r="F1322" s="347" t="s">
        <v>2637</v>
      </c>
      <c r="G1322" s="347" t="s">
        <v>270</v>
      </c>
      <c r="H1322" s="344">
        <v>25.906616666666668</v>
      </c>
      <c r="I1322" s="344">
        <v>-81.693749999999994</v>
      </c>
      <c r="J1322" s="56" t="s">
        <v>9043</v>
      </c>
      <c r="K1322" s="56" t="s">
        <v>9029</v>
      </c>
      <c r="L1322" s="49" t="s">
        <v>8309</v>
      </c>
      <c r="M1322" s="117" t="s">
        <v>2834</v>
      </c>
      <c r="N1322" s="35" t="s">
        <v>364</v>
      </c>
      <c r="O1322" s="203" t="s">
        <v>1969</v>
      </c>
      <c r="P1322" s="216">
        <v>0</v>
      </c>
      <c r="Q1322" s="443">
        <v>0</v>
      </c>
      <c r="R1322" s="47"/>
      <c r="S1322" s="36">
        <v>0</v>
      </c>
      <c r="T1322" s="35"/>
      <c r="U1322" s="34"/>
      <c r="V1322" s="82">
        <v>0</v>
      </c>
      <c r="W1322" s="55" t="s">
        <v>2689</v>
      </c>
      <c r="X1322" s="55" t="s">
        <v>1898</v>
      </c>
      <c r="Y1322" s="157">
        <v>0</v>
      </c>
      <c r="Z1322" s="57" t="s">
        <v>1746</v>
      </c>
      <c r="AA1322" s="55" t="s">
        <v>6987</v>
      </c>
      <c r="AB1322" s="55">
        <v>125</v>
      </c>
      <c r="AC1322" s="55" t="s">
        <v>448</v>
      </c>
      <c r="AD1322" s="89" t="s">
        <v>2614</v>
      </c>
      <c r="AE1322" s="243">
        <v>16740</v>
      </c>
      <c r="AF1322" s="157" t="s">
        <v>3901</v>
      </c>
      <c r="AG1322" s="89" t="s">
        <v>7430</v>
      </c>
      <c r="AH1322" s="58" t="s">
        <v>2637</v>
      </c>
      <c r="AI1322" s="58" t="s">
        <v>453</v>
      </c>
      <c r="AJ1322" s="59" t="s">
        <v>326</v>
      </c>
      <c r="AK1322" s="56">
        <v>25.906624999999998</v>
      </c>
      <c r="AL1322" s="56">
        <v>-81.693857500000007</v>
      </c>
      <c r="AM1322" s="60">
        <v>-3.0389999988052807</v>
      </c>
      <c r="AN1322" s="60">
        <v>35.255485270707759</v>
      </c>
      <c r="AO1322" s="60">
        <v>35.386222780424447</v>
      </c>
    </row>
    <row r="1323" spans="1:41" s="290" customFormat="1" ht="25.5" x14ac:dyDescent="0.2">
      <c r="A1323" s="45" t="s">
        <v>50</v>
      </c>
      <c r="B1323" s="42" t="s">
        <v>96</v>
      </c>
      <c r="C1323" s="46"/>
      <c r="D1323" s="35" t="s">
        <v>3024</v>
      </c>
      <c r="E1323" s="34">
        <v>43899</v>
      </c>
      <c r="F1323" s="347" t="s">
        <v>2637</v>
      </c>
      <c r="G1323" s="347" t="s">
        <v>3061</v>
      </c>
      <c r="H1323" s="344">
        <v>25.906616666666668</v>
      </c>
      <c r="I1323" s="344">
        <v>-81.693783333333329</v>
      </c>
      <c r="J1323" s="56" t="s">
        <v>9043</v>
      </c>
      <c r="K1323" s="56" t="s">
        <v>9044</v>
      </c>
      <c r="L1323" s="49" t="s">
        <v>8309</v>
      </c>
      <c r="M1323" s="117" t="s">
        <v>2834</v>
      </c>
      <c r="N1323" s="35" t="s">
        <v>2022</v>
      </c>
      <c r="O1323" s="207" t="s">
        <v>3260</v>
      </c>
      <c r="P1323" s="216">
        <v>0</v>
      </c>
      <c r="Q1323" s="443">
        <v>0</v>
      </c>
      <c r="R1323" s="47"/>
      <c r="S1323" s="36">
        <v>0</v>
      </c>
      <c r="T1323" s="35"/>
      <c r="U1323" s="34"/>
      <c r="V1323" s="82" t="s">
        <v>1969</v>
      </c>
      <c r="W1323" s="55" t="s">
        <v>2689</v>
      </c>
      <c r="X1323" s="55" t="s">
        <v>1898</v>
      </c>
      <c r="Y1323" s="157" t="s">
        <v>2022</v>
      </c>
      <c r="Z1323" s="57" t="s">
        <v>1746</v>
      </c>
      <c r="AA1323" s="55" t="s">
        <v>7019</v>
      </c>
      <c r="AB1323" s="55">
        <v>125</v>
      </c>
      <c r="AC1323" s="55" t="s">
        <v>448</v>
      </c>
      <c r="AD1323" s="89" t="s">
        <v>2614</v>
      </c>
      <c r="AE1323" s="243">
        <v>16740</v>
      </c>
      <c r="AF1323" s="157" t="s">
        <v>3901</v>
      </c>
      <c r="AG1323" s="89" t="s">
        <v>7430</v>
      </c>
      <c r="AH1323" s="58" t="s">
        <v>2637</v>
      </c>
      <c r="AI1323" s="58" t="s">
        <v>453</v>
      </c>
      <c r="AJ1323" s="59" t="s">
        <v>326</v>
      </c>
      <c r="AK1323" s="56">
        <v>25.906624999999998</v>
      </c>
      <c r="AL1323" s="56">
        <v>-81.693857500000007</v>
      </c>
      <c r="AM1323" s="60">
        <v>-3.0389999988052807</v>
      </c>
      <c r="AN1323" s="60">
        <v>24.323551854373374</v>
      </c>
      <c r="AO1323" s="60">
        <v>24.512663988337312</v>
      </c>
    </row>
    <row r="1324" spans="1:41" s="290" customFormat="1" ht="25.5" x14ac:dyDescent="0.2">
      <c r="A1324" s="45" t="s">
        <v>50</v>
      </c>
      <c r="B1324" s="42" t="s">
        <v>96</v>
      </c>
      <c r="C1324" s="46"/>
      <c r="D1324" s="35" t="s">
        <v>3024</v>
      </c>
      <c r="E1324" s="34">
        <v>44266</v>
      </c>
      <c r="F1324" s="347" t="s">
        <v>3640</v>
      </c>
      <c r="G1324" s="347" t="s">
        <v>3641</v>
      </c>
      <c r="H1324" s="344">
        <v>25.906566666666667</v>
      </c>
      <c r="I1324" s="344">
        <v>-81.693799999999996</v>
      </c>
      <c r="J1324" s="56" t="s">
        <v>4847</v>
      </c>
      <c r="K1324" s="56" t="s">
        <v>4848</v>
      </c>
      <c r="L1324" s="49" t="s">
        <v>8309</v>
      </c>
      <c r="M1324" s="117" t="s">
        <v>2834</v>
      </c>
      <c r="N1324" s="35" t="s">
        <v>2022</v>
      </c>
      <c r="O1324" s="207" t="s">
        <v>3657</v>
      </c>
      <c r="P1324" s="216" t="s">
        <v>1969</v>
      </c>
      <c r="Q1324" s="443">
        <v>0</v>
      </c>
      <c r="R1324" s="47"/>
      <c r="S1324" s="36">
        <v>0</v>
      </c>
      <c r="T1324" s="35"/>
      <c r="U1324" s="34"/>
      <c r="V1324" s="82" t="s">
        <v>1969</v>
      </c>
      <c r="W1324" s="55" t="s">
        <v>2689</v>
      </c>
      <c r="X1324" s="55" t="s">
        <v>1898</v>
      </c>
      <c r="Y1324" s="157" t="s">
        <v>2022</v>
      </c>
      <c r="Z1324" s="57" t="s">
        <v>1746</v>
      </c>
      <c r="AA1324" s="55" t="s">
        <v>7019</v>
      </c>
      <c r="AB1324" s="55">
        <v>125</v>
      </c>
      <c r="AC1324" s="55" t="s">
        <v>448</v>
      </c>
      <c r="AD1324" s="89" t="s">
        <v>2614</v>
      </c>
      <c r="AE1324" s="243">
        <v>16740</v>
      </c>
      <c r="AF1324" s="157" t="s">
        <v>3901</v>
      </c>
      <c r="AG1324" s="89" t="s">
        <v>7430</v>
      </c>
      <c r="AH1324" s="58" t="s">
        <v>2637</v>
      </c>
      <c r="AI1324" s="58" t="s">
        <v>453</v>
      </c>
      <c r="AJ1324" s="59" t="s">
        <v>326</v>
      </c>
      <c r="AK1324" s="56">
        <v>25.906624999999998</v>
      </c>
      <c r="AL1324" s="56">
        <v>-81.693857500000007</v>
      </c>
      <c r="AM1324" s="60">
        <v>-21.272999999410587</v>
      </c>
      <c r="AN1324" s="60">
        <v>18.85758514620618</v>
      </c>
      <c r="AO1324" s="60">
        <v>28.42796240537367</v>
      </c>
    </row>
    <row r="1325" spans="1:41" s="290" customFormat="1" ht="25.5" x14ac:dyDescent="0.2">
      <c r="A1325" s="45" t="s">
        <v>50</v>
      </c>
      <c r="B1325" s="42" t="s">
        <v>96</v>
      </c>
      <c r="C1325" s="46"/>
      <c r="D1325" s="35" t="s">
        <v>2857</v>
      </c>
      <c r="E1325" s="34">
        <v>44609</v>
      </c>
      <c r="F1325" s="347" t="s">
        <v>3640</v>
      </c>
      <c r="G1325" s="347" t="s">
        <v>3641</v>
      </c>
      <c r="H1325" s="344">
        <v>25.906566666666667</v>
      </c>
      <c r="I1325" s="344">
        <v>-81.693799999999996</v>
      </c>
      <c r="J1325" s="56" t="s">
        <v>4847</v>
      </c>
      <c r="K1325" s="56" t="s">
        <v>4848</v>
      </c>
      <c r="L1325" s="49" t="s">
        <v>8309</v>
      </c>
      <c r="M1325" s="117" t="s">
        <v>2834</v>
      </c>
      <c r="N1325" s="35" t="s">
        <v>2022</v>
      </c>
      <c r="O1325" s="207" t="s">
        <v>4214</v>
      </c>
      <c r="P1325" s="216" t="s">
        <v>1969</v>
      </c>
      <c r="Q1325" s="443">
        <v>0</v>
      </c>
      <c r="R1325" s="47"/>
      <c r="S1325" s="36">
        <v>0</v>
      </c>
      <c r="T1325" s="35"/>
      <c r="U1325" s="34"/>
      <c r="V1325" s="82" t="s">
        <v>1969</v>
      </c>
      <c r="W1325" s="55" t="s">
        <v>2689</v>
      </c>
      <c r="X1325" s="55" t="s">
        <v>1898</v>
      </c>
      <c r="Y1325" s="157" t="s">
        <v>2022</v>
      </c>
      <c r="Z1325" s="57" t="s">
        <v>1746</v>
      </c>
      <c r="AA1325" s="55" t="s">
        <v>7019</v>
      </c>
      <c r="AB1325" s="55">
        <v>125</v>
      </c>
      <c r="AC1325" s="55" t="s">
        <v>448</v>
      </c>
      <c r="AD1325" s="89" t="s">
        <v>2614</v>
      </c>
      <c r="AE1325" s="243">
        <v>16740</v>
      </c>
      <c r="AF1325" s="157" t="s">
        <v>3901</v>
      </c>
      <c r="AG1325" s="89" t="s">
        <v>7430</v>
      </c>
      <c r="AH1325" s="58" t="s">
        <v>2637</v>
      </c>
      <c r="AI1325" s="58" t="s">
        <v>453</v>
      </c>
      <c r="AJ1325" s="59" t="s">
        <v>326</v>
      </c>
      <c r="AK1325" s="56">
        <v>25.906624999999998</v>
      </c>
      <c r="AL1325" s="56">
        <v>-81.693857500000007</v>
      </c>
      <c r="AM1325" s="60">
        <v>-21.272999999410587</v>
      </c>
      <c r="AN1325" s="60">
        <v>18.85758514620618</v>
      </c>
      <c r="AO1325" s="60">
        <v>28.42796240537367</v>
      </c>
    </row>
    <row r="1326" spans="1:41" s="290" customFormat="1" ht="25.5" x14ac:dyDescent="0.2">
      <c r="A1326" s="45" t="s">
        <v>50</v>
      </c>
      <c r="B1326" s="42" t="s">
        <v>96</v>
      </c>
      <c r="C1326" s="46"/>
      <c r="D1326" s="35" t="s">
        <v>424</v>
      </c>
      <c r="E1326" s="34">
        <v>45383</v>
      </c>
      <c r="F1326" s="347" t="s">
        <v>3640</v>
      </c>
      <c r="G1326" s="347" t="s">
        <v>3641</v>
      </c>
      <c r="H1326" s="344">
        <v>25.906566666666667</v>
      </c>
      <c r="I1326" s="344">
        <v>-81.693799999999996</v>
      </c>
      <c r="J1326" s="56" t="s">
        <v>4847</v>
      </c>
      <c r="K1326" s="56" t="s">
        <v>4848</v>
      </c>
      <c r="L1326" s="49" t="s">
        <v>6449</v>
      </c>
      <c r="M1326" s="117" t="s">
        <v>2834</v>
      </c>
      <c r="N1326" s="35" t="s">
        <v>364</v>
      </c>
      <c r="O1326" s="207" t="s">
        <v>5897</v>
      </c>
      <c r="P1326" s="216" t="s">
        <v>1969</v>
      </c>
      <c r="Q1326" s="443">
        <v>0</v>
      </c>
      <c r="R1326" s="47"/>
      <c r="S1326" s="36">
        <v>0</v>
      </c>
      <c r="T1326" s="35" t="s">
        <v>2011</v>
      </c>
      <c r="U1326" s="34"/>
      <c r="V1326" s="82">
        <v>0</v>
      </c>
      <c r="W1326" s="55" t="s">
        <v>2689</v>
      </c>
      <c r="X1326" s="55" t="s">
        <v>1898</v>
      </c>
      <c r="Y1326" s="157">
        <v>0</v>
      </c>
      <c r="Z1326" s="57" t="s">
        <v>1746</v>
      </c>
      <c r="AA1326" s="55" t="s">
        <v>6987</v>
      </c>
      <c r="AB1326" s="55">
        <v>125</v>
      </c>
      <c r="AC1326" s="55" t="s">
        <v>448</v>
      </c>
      <c r="AD1326" s="89" t="s">
        <v>2614</v>
      </c>
      <c r="AE1326" s="243">
        <v>16740</v>
      </c>
      <c r="AF1326" s="157" t="s">
        <v>3901</v>
      </c>
      <c r="AG1326" s="89" t="s">
        <v>7430</v>
      </c>
      <c r="AH1326" s="58" t="s">
        <v>2637</v>
      </c>
      <c r="AI1326" s="58" t="s">
        <v>453</v>
      </c>
      <c r="AJ1326" s="59" t="s">
        <v>326</v>
      </c>
      <c r="AK1326" s="56">
        <v>25.906624999999998</v>
      </c>
      <c r="AL1326" s="56">
        <v>-81.693857500000007</v>
      </c>
      <c r="AM1326" s="60">
        <v>-21.272999999410587</v>
      </c>
      <c r="AN1326" s="60">
        <v>18.85758514620618</v>
      </c>
      <c r="AO1326" s="60">
        <v>28.42796240537367</v>
      </c>
    </row>
    <row r="1327" spans="1:41" s="290" customFormat="1" ht="38.25" x14ac:dyDescent="0.2">
      <c r="A1327" s="45" t="s">
        <v>50</v>
      </c>
      <c r="B1327" s="42" t="s">
        <v>96</v>
      </c>
      <c r="C1327" s="46"/>
      <c r="D1327" s="35" t="s">
        <v>424</v>
      </c>
      <c r="E1327" s="34">
        <v>45695</v>
      </c>
      <c r="F1327" s="347" t="s">
        <v>3640</v>
      </c>
      <c r="G1327" s="347" t="s">
        <v>3641</v>
      </c>
      <c r="H1327" s="344">
        <v>25.906566666666667</v>
      </c>
      <c r="I1327" s="344">
        <v>-81.693799999999996</v>
      </c>
      <c r="J1327" s="56" t="s">
        <v>4847</v>
      </c>
      <c r="K1327" s="56" t="s">
        <v>4848</v>
      </c>
      <c r="L1327" s="49" t="s">
        <v>8494</v>
      </c>
      <c r="M1327" s="117" t="s">
        <v>2834</v>
      </c>
      <c r="N1327" s="35" t="s">
        <v>364</v>
      </c>
      <c r="O1327" s="207" t="s">
        <v>6045</v>
      </c>
      <c r="P1327" s="216" t="s">
        <v>1969</v>
      </c>
      <c r="Q1327" s="443">
        <v>0</v>
      </c>
      <c r="R1327" s="47"/>
      <c r="S1327" s="36">
        <v>0</v>
      </c>
      <c r="T1327" s="35"/>
      <c r="U1327" s="34"/>
      <c r="V1327" s="82">
        <v>0</v>
      </c>
      <c r="W1327" s="55" t="s">
        <v>2689</v>
      </c>
      <c r="X1327" s="55" t="s">
        <v>1898</v>
      </c>
      <c r="Y1327" s="157">
        <v>0</v>
      </c>
      <c r="Z1327" s="57" t="s">
        <v>1746</v>
      </c>
      <c r="AA1327" s="55" t="s">
        <v>6987</v>
      </c>
      <c r="AB1327" s="55">
        <v>125</v>
      </c>
      <c r="AC1327" s="55" t="s">
        <v>448</v>
      </c>
      <c r="AD1327" s="89" t="s">
        <v>2614</v>
      </c>
      <c r="AE1327" s="243">
        <v>16740</v>
      </c>
      <c r="AF1327" s="157" t="s">
        <v>3901</v>
      </c>
      <c r="AG1327" s="89" t="s">
        <v>7430</v>
      </c>
      <c r="AH1327" s="58" t="s">
        <v>2637</v>
      </c>
      <c r="AI1327" s="58" t="s">
        <v>453</v>
      </c>
      <c r="AJ1327" s="59" t="s">
        <v>326</v>
      </c>
      <c r="AK1327" s="56">
        <v>25.906624999999998</v>
      </c>
      <c r="AL1327" s="56">
        <v>-81.693857500000007</v>
      </c>
      <c r="AM1327" s="60">
        <v>-21.272999999410587</v>
      </c>
      <c r="AN1327" s="60">
        <v>18.85758514620618</v>
      </c>
      <c r="AO1327" s="60">
        <v>28.42796240537367</v>
      </c>
    </row>
    <row r="1328" spans="1:41" s="290" customFormat="1" ht="38.25" x14ac:dyDescent="0.2">
      <c r="A1328" s="45" t="s">
        <v>50</v>
      </c>
      <c r="B1328" s="42" t="s">
        <v>96</v>
      </c>
      <c r="C1328" s="46" t="s">
        <v>473</v>
      </c>
      <c r="D1328" s="35" t="s">
        <v>8443</v>
      </c>
      <c r="E1328" s="34">
        <v>46113</v>
      </c>
      <c r="F1328" s="347" t="s">
        <v>3640</v>
      </c>
      <c r="G1328" s="347" t="s">
        <v>3641</v>
      </c>
      <c r="H1328" s="344">
        <v>25.906566666666667</v>
      </c>
      <c r="I1328" s="344">
        <v>-81.693799999999996</v>
      </c>
      <c r="J1328" s="56" t="s">
        <v>4847</v>
      </c>
      <c r="K1328" s="56" t="s">
        <v>4848</v>
      </c>
      <c r="L1328" s="49" t="s">
        <v>8494</v>
      </c>
      <c r="M1328" s="117" t="s">
        <v>2834</v>
      </c>
      <c r="N1328" s="35" t="s">
        <v>387</v>
      </c>
      <c r="O1328" s="207" t="s">
        <v>8492</v>
      </c>
      <c r="P1328" s="377" t="s">
        <v>8493</v>
      </c>
      <c r="Q1328" s="443">
        <v>0</v>
      </c>
      <c r="R1328" s="47"/>
      <c r="S1328" s="36">
        <v>0</v>
      </c>
      <c r="T1328" s="35" t="s">
        <v>3310</v>
      </c>
      <c r="U1328" s="34"/>
      <c r="V1328" s="82">
        <v>0</v>
      </c>
      <c r="W1328" s="55" t="s">
        <v>2689</v>
      </c>
      <c r="X1328" s="55" t="s">
        <v>1898</v>
      </c>
      <c r="Y1328" s="157" t="s">
        <v>387</v>
      </c>
      <c r="Z1328" s="57" t="s">
        <v>1746</v>
      </c>
      <c r="AA1328" s="55" t="s">
        <v>6982</v>
      </c>
      <c r="AB1328" s="55">
        <v>125</v>
      </c>
      <c r="AC1328" s="55" t="s">
        <v>448</v>
      </c>
      <c r="AD1328" s="89" t="s">
        <v>2614</v>
      </c>
      <c r="AE1328" s="243">
        <v>16740</v>
      </c>
      <c r="AF1328" s="157" t="s">
        <v>3901</v>
      </c>
      <c r="AG1328" s="89" t="s">
        <v>7430</v>
      </c>
      <c r="AH1328" s="58" t="s">
        <v>2637</v>
      </c>
      <c r="AI1328" s="58" t="s">
        <v>453</v>
      </c>
      <c r="AJ1328" s="59" t="s">
        <v>326</v>
      </c>
      <c r="AK1328" s="56">
        <v>25.906624999999998</v>
      </c>
      <c r="AL1328" s="56">
        <v>-81.693857500000007</v>
      </c>
      <c r="AM1328" s="60">
        <v>-21.272999999410587</v>
      </c>
      <c r="AN1328" s="60">
        <v>18.85758514620618</v>
      </c>
      <c r="AO1328" s="60">
        <v>28.42796240537367</v>
      </c>
    </row>
    <row r="1329" spans="1:41" s="290" customFormat="1" x14ac:dyDescent="0.2">
      <c r="A1329" s="45" t="s">
        <v>54</v>
      </c>
      <c r="B1329" s="42" t="s">
        <v>95</v>
      </c>
      <c r="C1329" s="46"/>
      <c r="D1329" s="35" t="s">
        <v>1119</v>
      </c>
      <c r="E1329" s="34">
        <v>38869</v>
      </c>
      <c r="F1329" s="347" t="s">
        <v>278</v>
      </c>
      <c r="G1329" s="347" t="s">
        <v>279</v>
      </c>
      <c r="H1329" s="344">
        <v>25.909183333333335</v>
      </c>
      <c r="I1329" s="344">
        <v>-81.693516666666667</v>
      </c>
      <c r="J1329" s="56" t="s">
        <v>9045</v>
      </c>
      <c r="K1329" s="56" t="s">
        <v>7325</v>
      </c>
      <c r="L1329" s="49" t="s">
        <v>1746</v>
      </c>
      <c r="M1329" s="117"/>
      <c r="N1329" s="35" t="s">
        <v>364</v>
      </c>
      <c r="O1329" s="203" t="s">
        <v>1969</v>
      </c>
      <c r="P1329" s="216" t="s">
        <v>1969</v>
      </c>
      <c r="Q1329" s="443">
        <v>0</v>
      </c>
      <c r="R1329" s="47"/>
      <c r="S1329" s="36">
        <v>0</v>
      </c>
      <c r="T1329" s="35"/>
      <c r="U1329" s="34"/>
      <c r="V1329" s="82">
        <v>0</v>
      </c>
      <c r="W1329" s="55" t="s">
        <v>2689</v>
      </c>
      <c r="X1329" s="55" t="s">
        <v>1898</v>
      </c>
      <c r="Y1329" s="157">
        <v>0</v>
      </c>
      <c r="Z1329" s="57" t="s">
        <v>1746</v>
      </c>
      <c r="AA1329" s="55" t="s">
        <v>6987</v>
      </c>
      <c r="AB1329" s="55">
        <v>126</v>
      </c>
      <c r="AC1329" s="55" t="s">
        <v>448</v>
      </c>
      <c r="AD1329" s="89" t="s">
        <v>2614</v>
      </c>
      <c r="AE1329" s="243">
        <v>16745</v>
      </c>
      <c r="AF1329" s="157" t="s">
        <v>3901</v>
      </c>
      <c r="AG1329" s="89" t="s">
        <v>7432</v>
      </c>
      <c r="AH1329" s="58" t="s">
        <v>7262</v>
      </c>
      <c r="AI1329" s="58" t="s">
        <v>4853</v>
      </c>
      <c r="AJ1329" s="59" t="s">
        <v>327</v>
      </c>
      <c r="AK1329" s="56">
        <v>25.909091666666665</v>
      </c>
      <c r="AL1329" s="56">
        <v>-81.69354083333333</v>
      </c>
      <c r="AM1329" s="60">
        <v>33.429000001109728</v>
      </c>
      <c r="AN1329" s="60">
        <v>7.9256517252112326</v>
      </c>
      <c r="AO1329" s="60">
        <v>34.355698164111551</v>
      </c>
    </row>
    <row r="1330" spans="1:41" s="290" customFormat="1" x14ac:dyDescent="0.2">
      <c r="A1330" s="45" t="s">
        <v>54</v>
      </c>
      <c r="B1330" s="42" t="s">
        <v>95</v>
      </c>
      <c r="C1330" s="46"/>
      <c r="D1330" s="35" t="s">
        <v>429</v>
      </c>
      <c r="E1330" s="34">
        <v>42159</v>
      </c>
      <c r="F1330" s="347" t="s">
        <v>278</v>
      </c>
      <c r="G1330" s="347" t="s">
        <v>279</v>
      </c>
      <c r="H1330" s="344">
        <v>25.909183333333335</v>
      </c>
      <c r="I1330" s="344">
        <v>-81.693516666666667</v>
      </c>
      <c r="J1330" s="56" t="s">
        <v>9045</v>
      </c>
      <c r="K1330" s="56" t="s">
        <v>7325</v>
      </c>
      <c r="L1330" s="49" t="s">
        <v>1768</v>
      </c>
      <c r="M1330" s="120"/>
      <c r="N1330" s="35" t="s">
        <v>1919</v>
      </c>
      <c r="O1330" s="203" t="s">
        <v>1969</v>
      </c>
      <c r="P1330" s="216">
        <v>0</v>
      </c>
      <c r="Q1330" s="443">
        <v>0</v>
      </c>
      <c r="R1330" s="47"/>
      <c r="S1330" s="36">
        <v>0</v>
      </c>
      <c r="T1330" s="35"/>
      <c r="U1330" s="34"/>
      <c r="V1330" s="82" t="s">
        <v>1969</v>
      </c>
      <c r="W1330" s="55" t="s">
        <v>2689</v>
      </c>
      <c r="X1330" s="55" t="s">
        <v>1898</v>
      </c>
      <c r="Y1330" s="157" t="s">
        <v>1919</v>
      </c>
      <c r="Z1330" s="57" t="s">
        <v>1746</v>
      </c>
      <c r="AA1330" s="55" t="s">
        <v>6966</v>
      </c>
      <c r="AB1330" s="55">
        <v>126</v>
      </c>
      <c r="AC1330" s="55" t="s">
        <v>448</v>
      </c>
      <c r="AD1330" s="89" t="s">
        <v>2614</v>
      </c>
      <c r="AE1330" s="243">
        <v>16745</v>
      </c>
      <c r="AF1330" s="157" t="s">
        <v>3901</v>
      </c>
      <c r="AG1330" s="89" t="s">
        <v>7432</v>
      </c>
      <c r="AH1330" s="58" t="s">
        <v>7262</v>
      </c>
      <c r="AI1330" s="58" t="s">
        <v>4853</v>
      </c>
      <c r="AJ1330" s="59" t="s">
        <v>327</v>
      </c>
      <c r="AK1330" s="56">
        <v>25.909091666666665</v>
      </c>
      <c r="AL1330" s="56">
        <v>-81.69354083333333</v>
      </c>
      <c r="AM1330" s="60">
        <v>33.429000001109728</v>
      </c>
      <c r="AN1330" s="60">
        <v>7.9256517252112326</v>
      </c>
      <c r="AO1330" s="60">
        <v>34.355698164111551</v>
      </c>
    </row>
    <row r="1331" spans="1:41" s="290" customFormat="1" ht="25.5" x14ac:dyDescent="0.2">
      <c r="A1331" s="45" t="s">
        <v>54</v>
      </c>
      <c r="B1331" s="42" t="s">
        <v>95</v>
      </c>
      <c r="C1331" s="46"/>
      <c r="D1331" s="35" t="s">
        <v>429</v>
      </c>
      <c r="E1331" s="34">
        <v>43149</v>
      </c>
      <c r="F1331" s="347" t="s">
        <v>2123</v>
      </c>
      <c r="G1331" s="347" t="s">
        <v>2124</v>
      </c>
      <c r="H1331" s="344">
        <v>25.909166666666668</v>
      </c>
      <c r="I1331" s="344">
        <v>-81.69338333333333</v>
      </c>
      <c r="J1331" s="56" t="s">
        <v>9046</v>
      </c>
      <c r="K1331" s="56" t="s">
        <v>9012</v>
      </c>
      <c r="L1331" s="49" t="s">
        <v>2125</v>
      </c>
      <c r="M1331" s="120"/>
      <c r="N1331" s="35" t="s">
        <v>427</v>
      </c>
      <c r="O1331" s="203" t="s">
        <v>1969</v>
      </c>
      <c r="P1331" s="216" t="s">
        <v>1969</v>
      </c>
      <c r="Q1331" s="443">
        <v>0</v>
      </c>
      <c r="R1331" s="47"/>
      <c r="S1331" s="36">
        <v>0</v>
      </c>
      <c r="T1331" s="35"/>
      <c r="U1331" s="34"/>
      <c r="V1331" s="82" t="s">
        <v>1969</v>
      </c>
      <c r="W1331" s="55" t="s">
        <v>2689</v>
      </c>
      <c r="X1331" s="55" t="s">
        <v>1898</v>
      </c>
      <c r="Y1331" s="157" t="s">
        <v>427</v>
      </c>
      <c r="Z1331" s="57" t="s">
        <v>1746</v>
      </c>
      <c r="AA1331" s="55" t="s">
        <v>7125</v>
      </c>
      <c r="AB1331" s="55">
        <v>126</v>
      </c>
      <c r="AC1331" s="55" t="s">
        <v>448</v>
      </c>
      <c r="AD1331" s="89" t="s">
        <v>2614</v>
      </c>
      <c r="AE1331" s="243">
        <v>16745</v>
      </c>
      <c r="AF1331" s="157" t="s">
        <v>3901</v>
      </c>
      <c r="AG1331" s="89" t="s">
        <v>7432</v>
      </c>
      <c r="AH1331" s="58" t="s">
        <v>7262</v>
      </c>
      <c r="AI1331" s="58" t="s">
        <v>4853</v>
      </c>
      <c r="AJ1331" s="59" t="s">
        <v>327</v>
      </c>
      <c r="AK1331" s="56">
        <v>25.909091666666665</v>
      </c>
      <c r="AL1331" s="56">
        <v>-81.69354083333333</v>
      </c>
      <c r="AM1331" s="60">
        <v>27.351000000907959</v>
      </c>
      <c r="AN1331" s="60">
        <v>51.653385390548777</v>
      </c>
      <c r="AO1331" s="60">
        <v>58.447835061311082</v>
      </c>
    </row>
    <row r="1332" spans="1:41" s="290" customFormat="1" x14ac:dyDescent="0.2">
      <c r="A1332" s="63" t="s">
        <v>54</v>
      </c>
      <c r="B1332" s="42" t="s">
        <v>95</v>
      </c>
      <c r="C1332" s="64"/>
      <c r="D1332" s="66" t="s">
        <v>2384</v>
      </c>
      <c r="E1332" s="65">
        <v>43403</v>
      </c>
      <c r="F1332" s="353" t="s">
        <v>2123</v>
      </c>
      <c r="G1332" s="353" t="s">
        <v>2124</v>
      </c>
      <c r="H1332" s="344">
        <v>25.909166666666668</v>
      </c>
      <c r="I1332" s="344">
        <v>-81.69338333333333</v>
      </c>
      <c r="J1332" s="56" t="s">
        <v>9046</v>
      </c>
      <c r="K1332" s="56" t="s">
        <v>9012</v>
      </c>
      <c r="L1332" s="70" t="s">
        <v>3121</v>
      </c>
      <c r="M1332" s="120"/>
      <c r="N1332" s="66" t="s">
        <v>364</v>
      </c>
      <c r="O1332" s="211" t="s">
        <v>1969</v>
      </c>
      <c r="P1332" s="216">
        <v>0</v>
      </c>
      <c r="Q1332" s="443">
        <v>0</v>
      </c>
      <c r="R1332" s="67"/>
      <c r="S1332" s="68"/>
      <c r="T1332" s="66"/>
      <c r="U1332" s="34"/>
      <c r="V1332" s="82">
        <v>0</v>
      </c>
      <c r="W1332" s="55" t="s">
        <v>2689</v>
      </c>
      <c r="X1332" s="55" t="s">
        <v>1898</v>
      </c>
      <c r="Y1332" s="157">
        <v>0</v>
      </c>
      <c r="Z1332" s="57" t="s">
        <v>1746</v>
      </c>
      <c r="AA1332" s="55" t="s">
        <v>6987</v>
      </c>
      <c r="AB1332" s="55">
        <v>126</v>
      </c>
      <c r="AC1332" s="55" t="s">
        <v>448</v>
      </c>
      <c r="AD1332" s="89" t="s">
        <v>2614</v>
      </c>
      <c r="AE1332" s="243">
        <v>16745</v>
      </c>
      <c r="AF1332" s="157" t="s">
        <v>3901</v>
      </c>
      <c r="AG1332" s="89" t="s">
        <v>7432</v>
      </c>
      <c r="AH1332" s="58" t="s">
        <v>7262</v>
      </c>
      <c r="AI1332" s="58" t="s">
        <v>4853</v>
      </c>
      <c r="AJ1332" s="59" t="s">
        <v>327</v>
      </c>
      <c r="AK1332" s="56">
        <v>25.909091666666665</v>
      </c>
      <c r="AL1332" s="56">
        <v>-81.69354083333333</v>
      </c>
      <c r="AM1332" s="60">
        <v>27.351000000907959</v>
      </c>
      <c r="AN1332" s="60">
        <v>51.653385390548777</v>
      </c>
      <c r="AO1332" s="60">
        <v>58.447835061311082</v>
      </c>
    </row>
    <row r="1333" spans="1:41" s="290" customFormat="1" x14ac:dyDescent="0.2">
      <c r="A1333" s="63" t="s">
        <v>54</v>
      </c>
      <c r="B1333" s="42" t="s">
        <v>95</v>
      </c>
      <c r="C1333" s="64"/>
      <c r="D1333" s="35" t="s">
        <v>429</v>
      </c>
      <c r="E1333" s="65">
        <v>43536</v>
      </c>
      <c r="F1333" s="347" t="s">
        <v>2743</v>
      </c>
      <c r="G1333" s="353" t="s">
        <v>2124</v>
      </c>
      <c r="H1333" s="344">
        <v>25.909199999999998</v>
      </c>
      <c r="I1333" s="344">
        <v>-81.69338333333333</v>
      </c>
      <c r="J1333" s="56" t="s">
        <v>9047</v>
      </c>
      <c r="K1333" s="56" t="s">
        <v>9012</v>
      </c>
      <c r="L1333" s="49" t="s">
        <v>2744</v>
      </c>
      <c r="M1333" s="117"/>
      <c r="N1333" s="66" t="s">
        <v>364</v>
      </c>
      <c r="O1333" s="211" t="s">
        <v>1969</v>
      </c>
      <c r="P1333" s="216" t="s">
        <v>1969</v>
      </c>
      <c r="Q1333" s="443">
        <v>0</v>
      </c>
      <c r="R1333" s="67"/>
      <c r="S1333" s="68"/>
      <c r="T1333" s="66"/>
      <c r="U1333" s="34"/>
      <c r="V1333" s="82">
        <v>0</v>
      </c>
      <c r="W1333" s="55" t="s">
        <v>2689</v>
      </c>
      <c r="X1333" s="55" t="s">
        <v>1898</v>
      </c>
      <c r="Y1333" s="157">
        <v>0</v>
      </c>
      <c r="Z1333" s="57" t="s">
        <v>1746</v>
      </c>
      <c r="AA1333" s="55" t="s">
        <v>6987</v>
      </c>
      <c r="AB1333" s="55">
        <v>126</v>
      </c>
      <c r="AC1333" s="55" t="s">
        <v>448</v>
      </c>
      <c r="AD1333" s="89" t="s">
        <v>2614</v>
      </c>
      <c r="AE1333" s="243">
        <v>16745</v>
      </c>
      <c r="AF1333" s="157" t="s">
        <v>3901</v>
      </c>
      <c r="AG1333" s="89" t="s">
        <v>7432</v>
      </c>
      <c r="AH1333" s="58" t="s">
        <v>7262</v>
      </c>
      <c r="AI1333" s="58" t="s">
        <v>4853</v>
      </c>
      <c r="AJ1333" s="59" t="s">
        <v>327</v>
      </c>
      <c r="AK1333" s="56">
        <v>25.909091666666665</v>
      </c>
      <c r="AL1333" s="56">
        <v>-81.69354083333333</v>
      </c>
      <c r="AM1333" s="60">
        <v>39.507000000015893</v>
      </c>
      <c r="AN1333" s="60">
        <v>51.653385390548777</v>
      </c>
      <c r="AO1333" s="60">
        <v>65.029802946847482</v>
      </c>
    </row>
    <row r="1334" spans="1:41" s="290" customFormat="1" x14ac:dyDescent="0.2">
      <c r="A1334" s="63" t="s">
        <v>54</v>
      </c>
      <c r="B1334" s="42" t="s">
        <v>95</v>
      </c>
      <c r="C1334" s="64"/>
      <c r="D1334" s="35" t="s">
        <v>3024</v>
      </c>
      <c r="E1334" s="65">
        <v>43899</v>
      </c>
      <c r="F1334" s="347" t="s">
        <v>2743</v>
      </c>
      <c r="G1334" s="353" t="s">
        <v>2124</v>
      </c>
      <c r="H1334" s="344">
        <v>25.909199999999998</v>
      </c>
      <c r="I1334" s="344">
        <v>-81.69338333333333</v>
      </c>
      <c r="J1334" s="56" t="s">
        <v>9047</v>
      </c>
      <c r="K1334" s="56" t="s">
        <v>9012</v>
      </c>
      <c r="L1334" s="49" t="s">
        <v>3009</v>
      </c>
      <c r="M1334" s="117"/>
      <c r="N1334" s="66" t="s">
        <v>364</v>
      </c>
      <c r="O1334" s="211" t="s">
        <v>1969</v>
      </c>
      <c r="P1334" s="216">
        <v>0</v>
      </c>
      <c r="Q1334" s="443">
        <v>0</v>
      </c>
      <c r="R1334" s="67"/>
      <c r="S1334" s="68"/>
      <c r="T1334" s="66"/>
      <c r="U1334" s="34"/>
      <c r="V1334" s="82">
        <v>0</v>
      </c>
      <c r="W1334" s="55" t="s">
        <v>2689</v>
      </c>
      <c r="X1334" s="55" t="s">
        <v>1898</v>
      </c>
      <c r="Y1334" s="157">
        <v>0</v>
      </c>
      <c r="Z1334" s="57" t="s">
        <v>1746</v>
      </c>
      <c r="AA1334" s="55" t="s">
        <v>6987</v>
      </c>
      <c r="AB1334" s="55">
        <v>126</v>
      </c>
      <c r="AC1334" s="55" t="s">
        <v>448</v>
      </c>
      <c r="AD1334" s="89" t="s">
        <v>2614</v>
      </c>
      <c r="AE1334" s="243">
        <v>16745</v>
      </c>
      <c r="AF1334" s="157" t="s">
        <v>3901</v>
      </c>
      <c r="AG1334" s="89" t="s">
        <v>7432</v>
      </c>
      <c r="AH1334" s="58" t="s">
        <v>7262</v>
      </c>
      <c r="AI1334" s="58" t="s">
        <v>4853</v>
      </c>
      <c r="AJ1334" s="59" t="s">
        <v>327</v>
      </c>
      <c r="AK1334" s="56">
        <v>25.909091666666665</v>
      </c>
      <c r="AL1334" s="56">
        <v>-81.69354083333333</v>
      </c>
      <c r="AM1334" s="60">
        <v>39.507000000015893</v>
      </c>
      <c r="AN1334" s="60">
        <v>51.653385390548777</v>
      </c>
      <c r="AO1334" s="60">
        <v>65.029802946847482</v>
      </c>
    </row>
    <row r="1335" spans="1:41" s="290" customFormat="1" x14ac:dyDescent="0.2">
      <c r="A1335" s="63" t="s">
        <v>54</v>
      </c>
      <c r="B1335" s="42" t="s">
        <v>95</v>
      </c>
      <c r="C1335" s="64"/>
      <c r="D1335" s="35" t="s">
        <v>3024</v>
      </c>
      <c r="E1335" s="65">
        <v>44266</v>
      </c>
      <c r="F1335" s="347" t="s">
        <v>3642</v>
      </c>
      <c r="G1335" s="347" t="s">
        <v>2133</v>
      </c>
      <c r="H1335" s="344">
        <v>25.90915</v>
      </c>
      <c r="I1335" s="344">
        <v>-81.693433333333331</v>
      </c>
      <c r="J1335" s="56" t="s">
        <v>9048</v>
      </c>
      <c r="K1335" s="56" t="s">
        <v>9010</v>
      </c>
      <c r="L1335" s="49" t="s">
        <v>3009</v>
      </c>
      <c r="M1335" s="117"/>
      <c r="N1335" s="66" t="s">
        <v>364</v>
      </c>
      <c r="O1335" s="240" t="s">
        <v>3658</v>
      </c>
      <c r="P1335" s="216">
        <v>0</v>
      </c>
      <c r="Q1335" s="443">
        <v>0</v>
      </c>
      <c r="R1335" s="67"/>
      <c r="S1335" s="68"/>
      <c r="T1335" s="66"/>
      <c r="U1335" s="34"/>
      <c r="V1335" s="82">
        <v>0</v>
      </c>
      <c r="W1335" s="55" t="s">
        <v>2689</v>
      </c>
      <c r="X1335" s="55" t="s">
        <v>1898</v>
      </c>
      <c r="Y1335" s="157">
        <v>0</v>
      </c>
      <c r="Z1335" s="57" t="s">
        <v>1746</v>
      </c>
      <c r="AA1335" s="55" t="s">
        <v>6987</v>
      </c>
      <c r="AB1335" s="55">
        <v>126</v>
      </c>
      <c r="AC1335" s="55" t="s">
        <v>448</v>
      </c>
      <c r="AD1335" s="89" t="s">
        <v>2614</v>
      </c>
      <c r="AE1335" s="243">
        <v>16745</v>
      </c>
      <c r="AF1335" s="157" t="s">
        <v>3901</v>
      </c>
      <c r="AG1335" s="89" t="s">
        <v>7432</v>
      </c>
      <c r="AH1335" s="58" t="s">
        <v>7262</v>
      </c>
      <c r="AI1335" s="58" t="s">
        <v>4853</v>
      </c>
      <c r="AJ1335" s="59" t="s">
        <v>327</v>
      </c>
      <c r="AK1335" s="56">
        <v>25.909091666666665</v>
      </c>
      <c r="AL1335" s="56">
        <v>-81.69354083333333</v>
      </c>
      <c r="AM1335" s="60">
        <v>21.27300000070619</v>
      </c>
      <c r="AN1335" s="60">
        <v>35.255485266047195</v>
      </c>
      <c r="AO1335" s="60">
        <v>41.176325362694961</v>
      </c>
    </row>
    <row r="1336" spans="1:41" s="290" customFormat="1" x14ac:dyDescent="0.2">
      <c r="A1336" s="63" t="s">
        <v>54</v>
      </c>
      <c r="B1336" s="42" t="s">
        <v>95</v>
      </c>
      <c r="C1336" s="64"/>
      <c r="D1336" s="35" t="s">
        <v>2857</v>
      </c>
      <c r="E1336" s="65">
        <v>44609</v>
      </c>
      <c r="F1336" s="347" t="s">
        <v>3642</v>
      </c>
      <c r="G1336" s="347" t="s">
        <v>2133</v>
      </c>
      <c r="H1336" s="344">
        <v>25.90915</v>
      </c>
      <c r="I1336" s="344">
        <v>-81.693433333333331</v>
      </c>
      <c r="J1336" s="56" t="s">
        <v>9048</v>
      </c>
      <c r="K1336" s="56" t="s">
        <v>9010</v>
      </c>
      <c r="L1336" s="49" t="s">
        <v>3009</v>
      </c>
      <c r="M1336" s="117"/>
      <c r="N1336" s="66" t="s">
        <v>364</v>
      </c>
      <c r="O1336" s="240" t="s">
        <v>4215</v>
      </c>
      <c r="P1336" s="216">
        <v>0</v>
      </c>
      <c r="Q1336" s="443">
        <v>0</v>
      </c>
      <c r="R1336" s="67"/>
      <c r="S1336" s="68"/>
      <c r="T1336" s="66"/>
      <c r="U1336" s="34"/>
      <c r="V1336" s="82">
        <v>0</v>
      </c>
      <c r="W1336" s="55" t="s">
        <v>2689</v>
      </c>
      <c r="X1336" s="55" t="s">
        <v>1898</v>
      </c>
      <c r="Y1336" s="157">
        <v>0</v>
      </c>
      <c r="Z1336" s="57" t="s">
        <v>1746</v>
      </c>
      <c r="AA1336" s="55" t="s">
        <v>6987</v>
      </c>
      <c r="AB1336" s="55">
        <v>126</v>
      </c>
      <c r="AC1336" s="55" t="s">
        <v>448</v>
      </c>
      <c r="AD1336" s="89" t="s">
        <v>2614</v>
      </c>
      <c r="AE1336" s="243">
        <v>16745</v>
      </c>
      <c r="AF1336" s="157" t="s">
        <v>3901</v>
      </c>
      <c r="AG1336" s="89" t="s">
        <v>7432</v>
      </c>
      <c r="AH1336" s="58" t="s">
        <v>7262</v>
      </c>
      <c r="AI1336" s="58" t="s">
        <v>4853</v>
      </c>
      <c r="AJ1336" s="59" t="s">
        <v>327</v>
      </c>
      <c r="AK1336" s="56">
        <v>25.909091666666665</v>
      </c>
      <c r="AL1336" s="56">
        <v>-81.69354083333333</v>
      </c>
      <c r="AM1336" s="60">
        <v>21.27300000070619</v>
      </c>
      <c r="AN1336" s="60">
        <v>35.255485266047195</v>
      </c>
      <c r="AO1336" s="60">
        <v>41.176325362694961</v>
      </c>
    </row>
    <row r="1337" spans="1:41" s="290" customFormat="1" ht="25.5" x14ac:dyDescent="0.2">
      <c r="A1337" s="389" t="s">
        <v>50</v>
      </c>
      <c r="B1337" s="390" t="s">
        <v>96</v>
      </c>
      <c r="C1337" s="391"/>
      <c r="D1337" s="35" t="s">
        <v>5027</v>
      </c>
      <c r="E1337" s="392">
        <v>44978</v>
      </c>
      <c r="F1337" s="393" t="s">
        <v>3640</v>
      </c>
      <c r="G1337" s="393" t="s">
        <v>3641</v>
      </c>
      <c r="H1337" s="394">
        <v>25.906566666666667</v>
      </c>
      <c r="I1337" s="394">
        <v>-81.693799999999996</v>
      </c>
      <c r="J1337" s="394" t="s">
        <v>4847</v>
      </c>
      <c r="K1337" s="394" t="s">
        <v>4848</v>
      </c>
      <c r="L1337" s="395" t="s">
        <v>8310</v>
      </c>
      <c r="M1337" s="396" t="s">
        <v>2834</v>
      </c>
      <c r="N1337" s="397" t="s">
        <v>1919</v>
      </c>
      <c r="O1337" s="398" t="s">
        <v>5086</v>
      </c>
      <c r="P1337" s="216" t="s">
        <v>1969</v>
      </c>
      <c r="Q1337" s="443">
        <v>0</v>
      </c>
      <c r="R1337" s="399"/>
      <c r="S1337" s="400">
        <v>0</v>
      </c>
      <c r="T1337" s="397" t="s">
        <v>3310</v>
      </c>
      <c r="U1337" s="34"/>
      <c r="V1337" s="401" t="s">
        <v>1969</v>
      </c>
      <c r="W1337" s="402" t="s">
        <v>2689</v>
      </c>
      <c r="X1337" s="390" t="s">
        <v>1898</v>
      </c>
      <c r="Y1337" s="403" t="s">
        <v>1919</v>
      </c>
      <c r="Z1337" s="404" t="s">
        <v>1746</v>
      </c>
      <c r="AA1337" s="55" t="s">
        <v>6966</v>
      </c>
      <c r="AB1337" s="405">
        <v>126</v>
      </c>
      <c r="AC1337" s="55" t="s">
        <v>448</v>
      </c>
      <c r="AD1337" s="89" t="s">
        <v>2614</v>
      </c>
      <c r="AE1337" s="243">
        <v>16745</v>
      </c>
      <c r="AF1337" s="403" t="s">
        <v>3901</v>
      </c>
      <c r="AG1337" s="89" t="s">
        <v>7430</v>
      </c>
      <c r="AH1337" s="58" t="s">
        <v>7262</v>
      </c>
      <c r="AI1337" s="58" t="s">
        <v>4853</v>
      </c>
      <c r="AJ1337" s="59" t="s">
        <v>327</v>
      </c>
      <c r="AK1337" s="56">
        <v>25.909091666666665</v>
      </c>
      <c r="AL1337" s="56">
        <v>-81.69354083333333</v>
      </c>
      <c r="AM1337" s="60">
        <v>-920.81699999947341</v>
      </c>
      <c r="AN1337" s="60">
        <v>-84.995782308970476</v>
      </c>
      <c r="AO1337" s="60">
        <v>924.73143695796568</v>
      </c>
    </row>
    <row r="1338" spans="1:41" s="290" customFormat="1" ht="25.5" x14ac:dyDescent="0.2">
      <c r="A1338" s="63" t="s">
        <v>54</v>
      </c>
      <c r="B1338" s="42" t="s">
        <v>95</v>
      </c>
      <c r="C1338" s="64"/>
      <c r="D1338" s="35" t="s">
        <v>5027</v>
      </c>
      <c r="E1338" s="65">
        <v>44978</v>
      </c>
      <c r="F1338" s="347" t="s">
        <v>5087</v>
      </c>
      <c r="G1338" s="347" t="s">
        <v>5073</v>
      </c>
      <c r="H1338" s="344">
        <v>25.909133333333333</v>
      </c>
      <c r="I1338" s="344">
        <v>-81.693399999999997</v>
      </c>
      <c r="J1338" s="56" t="s">
        <v>7431</v>
      </c>
      <c r="K1338" s="56" t="s">
        <v>7410</v>
      </c>
      <c r="L1338" s="49" t="s">
        <v>5088</v>
      </c>
      <c r="M1338" s="117"/>
      <c r="N1338" s="35" t="s">
        <v>387</v>
      </c>
      <c r="O1338" s="240" t="s">
        <v>5298</v>
      </c>
      <c r="P1338" s="216">
        <v>0</v>
      </c>
      <c r="Q1338" s="443">
        <v>0</v>
      </c>
      <c r="R1338" s="67"/>
      <c r="S1338" s="68"/>
      <c r="T1338" s="35" t="s">
        <v>3310</v>
      </c>
      <c r="U1338" s="34"/>
      <c r="V1338" s="82">
        <v>0</v>
      </c>
      <c r="W1338" s="55" t="s">
        <v>2689</v>
      </c>
      <c r="X1338" s="55" t="s">
        <v>1898</v>
      </c>
      <c r="Y1338" s="157" t="s">
        <v>387</v>
      </c>
      <c r="Z1338" s="57" t="s">
        <v>1746</v>
      </c>
      <c r="AA1338" s="55" t="s">
        <v>6982</v>
      </c>
      <c r="AB1338" s="55">
        <v>126</v>
      </c>
      <c r="AC1338" s="55" t="s">
        <v>448</v>
      </c>
      <c r="AD1338" s="89" t="s">
        <v>2614</v>
      </c>
      <c r="AE1338" s="243">
        <v>16745</v>
      </c>
      <c r="AF1338" s="157" t="s">
        <v>3901</v>
      </c>
      <c r="AG1338" s="89" t="s">
        <v>7432</v>
      </c>
      <c r="AH1338" s="58" t="s">
        <v>7262</v>
      </c>
      <c r="AI1338" s="58" t="s">
        <v>4853</v>
      </c>
      <c r="AJ1338" s="59" t="s">
        <v>327</v>
      </c>
      <c r="AK1338" s="56">
        <v>25.909091666666665</v>
      </c>
      <c r="AL1338" s="56">
        <v>-81.69354083333333</v>
      </c>
      <c r="AM1338" s="60">
        <v>15.195000000504422</v>
      </c>
      <c r="AN1338" s="60">
        <v>46.187418682381583</v>
      </c>
      <c r="AO1338" s="60">
        <v>48.622686778467319</v>
      </c>
    </row>
    <row r="1339" spans="1:41" s="290" customFormat="1" x14ac:dyDescent="0.2">
      <c r="A1339" s="63" t="s">
        <v>54</v>
      </c>
      <c r="B1339" s="42" t="s">
        <v>95</v>
      </c>
      <c r="C1339" s="64"/>
      <c r="D1339" s="35" t="s">
        <v>424</v>
      </c>
      <c r="E1339" s="65">
        <v>45383</v>
      </c>
      <c r="F1339" s="347" t="s">
        <v>5087</v>
      </c>
      <c r="G1339" s="347" t="s">
        <v>5073</v>
      </c>
      <c r="H1339" s="344">
        <v>25.909133333333333</v>
      </c>
      <c r="I1339" s="344">
        <v>-81.693399999999997</v>
      </c>
      <c r="J1339" s="56" t="s">
        <v>7431</v>
      </c>
      <c r="K1339" s="56" t="s">
        <v>7410</v>
      </c>
      <c r="L1339" s="49" t="s">
        <v>3009</v>
      </c>
      <c r="M1339" s="117" t="s">
        <v>2833</v>
      </c>
      <c r="N1339" s="35" t="s">
        <v>364</v>
      </c>
      <c r="O1339" s="240" t="s">
        <v>5898</v>
      </c>
      <c r="P1339" s="216" t="s">
        <v>1969</v>
      </c>
      <c r="Q1339" s="443">
        <v>0</v>
      </c>
      <c r="R1339" s="67"/>
      <c r="S1339" s="68"/>
      <c r="T1339" s="35" t="s">
        <v>2011</v>
      </c>
      <c r="U1339" s="34"/>
      <c r="V1339" s="82">
        <v>0</v>
      </c>
      <c r="W1339" s="55" t="s">
        <v>2689</v>
      </c>
      <c r="X1339" s="55" t="s">
        <v>1898</v>
      </c>
      <c r="Y1339" s="157">
        <v>0</v>
      </c>
      <c r="Z1339" s="57" t="s">
        <v>1746</v>
      </c>
      <c r="AA1339" s="55" t="s">
        <v>6987</v>
      </c>
      <c r="AB1339" s="55">
        <v>126</v>
      </c>
      <c r="AC1339" s="55" t="s">
        <v>448</v>
      </c>
      <c r="AD1339" s="89" t="s">
        <v>2614</v>
      </c>
      <c r="AE1339" s="243">
        <v>16745</v>
      </c>
      <c r="AF1339" s="157" t="s">
        <v>3901</v>
      </c>
      <c r="AG1339" s="89" t="s">
        <v>7432</v>
      </c>
      <c r="AH1339" s="58" t="s">
        <v>7262</v>
      </c>
      <c r="AI1339" s="58" t="s">
        <v>4853</v>
      </c>
      <c r="AJ1339" s="59" t="s">
        <v>327</v>
      </c>
      <c r="AK1339" s="56">
        <v>25.909091666666665</v>
      </c>
      <c r="AL1339" s="56">
        <v>-81.69354083333333</v>
      </c>
      <c r="AM1339" s="60">
        <v>15.195000000504422</v>
      </c>
      <c r="AN1339" s="60">
        <v>46.187418682381583</v>
      </c>
      <c r="AO1339" s="60">
        <v>48.622686778467319</v>
      </c>
    </row>
    <row r="1340" spans="1:41" s="290" customFormat="1" x14ac:dyDescent="0.2">
      <c r="A1340" s="63" t="s">
        <v>54</v>
      </c>
      <c r="B1340" s="42" t="s">
        <v>95</v>
      </c>
      <c r="C1340" s="64"/>
      <c r="D1340" s="35" t="s">
        <v>424</v>
      </c>
      <c r="E1340" s="65">
        <v>45695</v>
      </c>
      <c r="F1340" s="347" t="s">
        <v>5087</v>
      </c>
      <c r="G1340" s="347" t="s">
        <v>5073</v>
      </c>
      <c r="H1340" s="344">
        <v>25.909133333333333</v>
      </c>
      <c r="I1340" s="344">
        <v>-81.693399999999997</v>
      </c>
      <c r="J1340" s="56" t="s">
        <v>7431</v>
      </c>
      <c r="K1340" s="56" t="s">
        <v>7410</v>
      </c>
      <c r="L1340" s="49" t="s">
        <v>3009</v>
      </c>
      <c r="M1340" s="117" t="s">
        <v>2833</v>
      </c>
      <c r="N1340" s="35" t="s">
        <v>364</v>
      </c>
      <c r="O1340" s="240" t="s">
        <v>5898</v>
      </c>
      <c r="P1340" s="216" t="s">
        <v>1969</v>
      </c>
      <c r="Q1340" s="445">
        <v>0</v>
      </c>
      <c r="R1340" s="67"/>
      <c r="S1340" s="68"/>
      <c r="T1340" s="35" t="s">
        <v>2011</v>
      </c>
      <c r="U1340" s="34"/>
      <c r="V1340" s="82">
        <v>0</v>
      </c>
      <c r="W1340" s="55" t="s">
        <v>2689</v>
      </c>
      <c r="X1340" s="55" t="s">
        <v>1898</v>
      </c>
      <c r="Y1340" s="157">
        <v>0</v>
      </c>
      <c r="Z1340" s="57" t="s">
        <v>1746</v>
      </c>
      <c r="AA1340" s="55" t="s">
        <v>6987</v>
      </c>
      <c r="AB1340" s="55">
        <v>126</v>
      </c>
      <c r="AC1340" s="55" t="s">
        <v>448</v>
      </c>
      <c r="AD1340" s="89" t="s">
        <v>2614</v>
      </c>
      <c r="AE1340" s="243">
        <v>16745</v>
      </c>
      <c r="AF1340" s="157" t="s">
        <v>3901</v>
      </c>
      <c r="AG1340" s="89" t="s">
        <v>7432</v>
      </c>
      <c r="AH1340" s="58" t="s">
        <v>7262</v>
      </c>
      <c r="AI1340" s="58" t="s">
        <v>4853</v>
      </c>
      <c r="AJ1340" s="59" t="s">
        <v>327</v>
      </c>
      <c r="AK1340" s="56">
        <v>25.909091666666665</v>
      </c>
      <c r="AL1340" s="56">
        <v>-81.69354083333333</v>
      </c>
      <c r="AM1340" s="60">
        <v>15.195000000504422</v>
      </c>
      <c r="AN1340" s="60">
        <v>46.187418682381583</v>
      </c>
      <c r="AO1340" s="60">
        <v>48.622686778467319</v>
      </c>
    </row>
    <row r="1341" spans="1:41" s="290" customFormat="1" x14ac:dyDescent="0.2">
      <c r="A1341" s="63" t="s">
        <v>54</v>
      </c>
      <c r="B1341" s="42" t="s">
        <v>95</v>
      </c>
      <c r="C1341" s="64" t="s">
        <v>473</v>
      </c>
      <c r="D1341" s="35" t="s">
        <v>8443</v>
      </c>
      <c r="E1341" s="65">
        <v>46113</v>
      </c>
      <c r="F1341" s="347" t="s">
        <v>5087</v>
      </c>
      <c r="G1341" s="347" t="s">
        <v>5073</v>
      </c>
      <c r="H1341" s="344">
        <v>25.909133333333333</v>
      </c>
      <c r="I1341" s="344">
        <v>-81.693399999999997</v>
      </c>
      <c r="J1341" s="56" t="s">
        <v>7431</v>
      </c>
      <c r="K1341" s="56" t="s">
        <v>7410</v>
      </c>
      <c r="L1341" s="49" t="s">
        <v>3009</v>
      </c>
      <c r="M1341" s="117" t="s">
        <v>2833</v>
      </c>
      <c r="N1341" s="35" t="s">
        <v>364</v>
      </c>
      <c r="O1341" s="240" t="s">
        <v>8495</v>
      </c>
      <c r="P1341" s="216" t="s">
        <v>1969</v>
      </c>
      <c r="Q1341" s="445">
        <v>0</v>
      </c>
      <c r="R1341" s="67"/>
      <c r="S1341" s="68"/>
      <c r="T1341" s="35" t="s">
        <v>2011</v>
      </c>
      <c r="U1341" s="34"/>
      <c r="V1341" s="82">
        <v>0</v>
      </c>
      <c r="W1341" s="55" t="s">
        <v>2689</v>
      </c>
      <c r="X1341" s="55" t="s">
        <v>1898</v>
      </c>
      <c r="Y1341" s="157">
        <v>0</v>
      </c>
      <c r="Z1341" s="57" t="s">
        <v>1746</v>
      </c>
      <c r="AA1341" s="55" t="s">
        <v>6987</v>
      </c>
      <c r="AB1341" s="55">
        <v>126</v>
      </c>
      <c r="AC1341" s="55" t="s">
        <v>448</v>
      </c>
      <c r="AD1341" s="89" t="s">
        <v>2614</v>
      </c>
      <c r="AE1341" s="243">
        <v>16745</v>
      </c>
      <c r="AF1341" s="157" t="s">
        <v>3901</v>
      </c>
      <c r="AG1341" s="89" t="s">
        <v>7432</v>
      </c>
      <c r="AH1341" s="58" t="s">
        <v>7262</v>
      </c>
      <c r="AI1341" s="58" t="s">
        <v>4853</v>
      </c>
      <c r="AJ1341" s="59" t="s">
        <v>327</v>
      </c>
      <c r="AK1341" s="56">
        <v>25.909091666666665</v>
      </c>
      <c r="AL1341" s="56">
        <v>-81.69354083333333</v>
      </c>
      <c r="AM1341" s="60">
        <v>15.195000000504422</v>
      </c>
      <c r="AN1341" s="60">
        <v>46.187418682381583</v>
      </c>
      <c r="AO1341" s="60">
        <v>48.622686778467319</v>
      </c>
    </row>
    <row r="1342" spans="1:41" s="290" customFormat="1" x14ac:dyDescent="0.2">
      <c r="A1342" s="45" t="s">
        <v>47</v>
      </c>
      <c r="B1342" s="42" t="s">
        <v>115</v>
      </c>
      <c r="C1342" s="46"/>
      <c r="D1342" s="35" t="s">
        <v>1119</v>
      </c>
      <c r="E1342" s="34">
        <v>38869</v>
      </c>
      <c r="F1342" s="347" t="s">
        <v>247</v>
      </c>
      <c r="G1342" s="347" t="s">
        <v>248</v>
      </c>
      <c r="H1342" s="344">
        <v>25.90785</v>
      </c>
      <c r="I1342" s="344">
        <v>-81.694500000000005</v>
      </c>
      <c r="J1342" s="56" t="s">
        <v>9049</v>
      </c>
      <c r="K1342" s="56" t="s">
        <v>9050</v>
      </c>
      <c r="L1342" s="49" t="s">
        <v>1761</v>
      </c>
      <c r="M1342" s="120"/>
      <c r="N1342" s="35" t="s">
        <v>364</v>
      </c>
      <c r="O1342" s="203" t="s">
        <v>1969</v>
      </c>
      <c r="P1342" s="216" t="s">
        <v>1969</v>
      </c>
      <c r="Q1342" s="443">
        <v>0</v>
      </c>
      <c r="R1342" s="47"/>
      <c r="S1342" s="36">
        <v>0</v>
      </c>
      <c r="T1342" s="35"/>
      <c r="U1342" s="34"/>
      <c r="V1342" s="82">
        <v>0</v>
      </c>
      <c r="W1342" s="55" t="s">
        <v>2689</v>
      </c>
      <c r="X1342" s="55" t="s">
        <v>1898</v>
      </c>
      <c r="Y1342" s="157">
        <v>0</v>
      </c>
      <c r="Z1342" s="57" t="s">
        <v>1746</v>
      </c>
      <c r="AA1342" s="55" t="s">
        <v>6987</v>
      </c>
      <c r="AB1342" s="55">
        <v>127</v>
      </c>
      <c r="AC1342" s="55" t="s">
        <v>448</v>
      </c>
      <c r="AD1342" s="89" t="s">
        <v>2614</v>
      </c>
      <c r="AE1342" s="243">
        <v>16750</v>
      </c>
      <c r="AF1342" s="157" t="s">
        <v>3901</v>
      </c>
      <c r="AG1342" s="89" t="s">
        <v>7435</v>
      </c>
      <c r="AH1342" s="58" t="s">
        <v>7436</v>
      </c>
      <c r="AI1342" s="58" t="s">
        <v>7437</v>
      </c>
      <c r="AJ1342" s="59" t="s">
        <v>328</v>
      </c>
      <c r="AK1342" s="56">
        <v>25.907808333333332</v>
      </c>
      <c r="AL1342" s="56">
        <v>-81.694540833333335</v>
      </c>
      <c r="AM1342" s="60">
        <v>15.195000000504422</v>
      </c>
      <c r="AN1342" s="60">
        <v>13.391618433378426</v>
      </c>
      <c r="AO1342" s="60">
        <v>20.2539741601625</v>
      </c>
    </row>
    <row r="1343" spans="1:41" s="290" customFormat="1" x14ac:dyDescent="0.2">
      <c r="A1343" s="45" t="s">
        <v>47</v>
      </c>
      <c r="B1343" s="42" t="s">
        <v>115</v>
      </c>
      <c r="C1343" s="46"/>
      <c r="D1343" s="35" t="s">
        <v>429</v>
      </c>
      <c r="E1343" s="34">
        <v>42159</v>
      </c>
      <c r="F1343" s="347" t="s">
        <v>450</v>
      </c>
      <c r="G1343" s="347" t="s">
        <v>451</v>
      </c>
      <c r="H1343" s="344">
        <v>25.907583333333335</v>
      </c>
      <c r="I1343" s="344">
        <v>-81.694433333333336</v>
      </c>
      <c r="J1343" s="56" t="s">
        <v>9051</v>
      </c>
      <c r="K1343" s="56" t="s">
        <v>9052</v>
      </c>
      <c r="L1343" s="49" t="s">
        <v>1746</v>
      </c>
      <c r="M1343" s="117"/>
      <c r="N1343" s="35" t="s">
        <v>364</v>
      </c>
      <c r="O1343" s="203" t="s">
        <v>1969</v>
      </c>
      <c r="P1343" s="216" t="s">
        <v>1969</v>
      </c>
      <c r="Q1343" s="443">
        <v>0</v>
      </c>
      <c r="R1343" s="47"/>
      <c r="S1343" s="36">
        <v>0</v>
      </c>
      <c r="T1343" s="35"/>
      <c r="U1343" s="34"/>
      <c r="V1343" s="82">
        <v>0</v>
      </c>
      <c r="W1343" s="55" t="s">
        <v>2689</v>
      </c>
      <c r="X1343" s="55" t="s">
        <v>1898</v>
      </c>
      <c r="Y1343" s="157">
        <v>0</v>
      </c>
      <c r="Z1343" s="57" t="s">
        <v>1746</v>
      </c>
      <c r="AA1343" s="55" t="s">
        <v>6987</v>
      </c>
      <c r="AB1343" s="55">
        <v>127</v>
      </c>
      <c r="AC1343" s="55" t="s">
        <v>448</v>
      </c>
      <c r="AD1343" s="89" t="s">
        <v>2614</v>
      </c>
      <c r="AE1343" s="243">
        <v>16750</v>
      </c>
      <c r="AF1343" s="157" t="s">
        <v>3901</v>
      </c>
      <c r="AG1343" s="89" t="s">
        <v>7435</v>
      </c>
      <c r="AH1343" s="58" t="s">
        <v>7436</v>
      </c>
      <c r="AI1343" s="58" t="s">
        <v>7437</v>
      </c>
      <c r="AJ1343" s="59" t="s">
        <v>328</v>
      </c>
      <c r="AK1343" s="56">
        <v>25.907808333333332</v>
      </c>
      <c r="AL1343" s="56">
        <v>-81.694540833333335</v>
      </c>
      <c r="AM1343" s="60">
        <v>-82.052999998837066</v>
      </c>
      <c r="AN1343" s="60">
        <v>35.255485266047195</v>
      </c>
      <c r="AO1343" s="60">
        <v>89.30646141323497</v>
      </c>
    </row>
    <row r="1344" spans="1:41" s="290" customFormat="1" x14ac:dyDescent="0.2">
      <c r="A1344" s="45" t="s">
        <v>47</v>
      </c>
      <c r="B1344" s="42" t="s">
        <v>115</v>
      </c>
      <c r="C1344" s="46"/>
      <c r="D1344" s="35" t="s">
        <v>429</v>
      </c>
      <c r="E1344" s="34">
        <v>43149</v>
      </c>
      <c r="F1344" s="347" t="s">
        <v>450</v>
      </c>
      <c r="G1344" s="347" t="s">
        <v>2122</v>
      </c>
      <c r="H1344" s="344">
        <v>25.907583333333335</v>
      </c>
      <c r="I1344" s="344">
        <v>-81.694450000000003</v>
      </c>
      <c r="J1344" s="56" t="s">
        <v>9051</v>
      </c>
      <c r="K1344" s="56" t="s">
        <v>9053</v>
      </c>
      <c r="L1344" s="49" t="s">
        <v>2116</v>
      </c>
      <c r="M1344" s="120"/>
      <c r="N1344" s="35" t="s">
        <v>364</v>
      </c>
      <c r="O1344" s="203" t="s">
        <v>1969</v>
      </c>
      <c r="P1344" s="216" t="s">
        <v>1969</v>
      </c>
      <c r="Q1344" s="443">
        <v>0</v>
      </c>
      <c r="R1344" s="47"/>
      <c r="S1344" s="36">
        <v>0</v>
      </c>
      <c r="T1344" s="35"/>
      <c r="U1344" s="34"/>
      <c r="V1344" s="82">
        <v>0</v>
      </c>
      <c r="W1344" s="55" t="s">
        <v>2689</v>
      </c>
      <c r="X1344" s="55" t="s">
        <v>1898</v>
      </c>
      <c r="Y1344" s="157">
        <v>0</v>
      </c>
      <c r="Z1344" s="57" t="s">
        <v>1746</v>
      </c>
      <c r="AA1344" s="55" t="s">
        <v>6987</v>
      </c>
      <c r="AB1344" s="55">
        <v>127</v>
      </c>
      <c r="AC1344" s="55" t="s">
        <v>448</v>
      </c>
      <c r="AD1344" s="89" t="s">
        <v>2614</v>
      </c>
      <c r="AE1344" s="243">
        <v>16750</v>
      </c>
      <c r="AF1344" s="157" t="s">
        <v>3901</v>
      </c>
      <c r="AG1344" s="89" t="s">
        <v>7435</v>
      </c>
      <c r="AH1344" s="58" t="s">
        <v>7436</v>
      </c>
      <c r="AI1344" s="58" t="s">
        <v>7437</v>
      </c>
      <c r="AJ1344" s="59" t="s">
        <v>328</v>
      </c>
      <c r="AK1344" s="56">
        <v>25.907808333333332</v>
      </c>
      <c r="AL1344" s="56">
        <v>-81.694540833333335</v>
      </c>
      <c r="AM1344" s="60">
        <v>-82.052999998837066</v>
      </c>
      <c r="AN1344" s="60">
        <v>29.789518557880005</v>
      </c>
      <c r="AO1344" s="60">
        <v>87.2932427208397</v>
      </c>
    </row>
    <row r="1345" spans="1:41" s="290" customFormat="1" x14ac:dyDescent="0.2">
      <c r="A1345" s="63" t="s">
        <v>47</v>
      </c>
      <c r="B1345" s="42" t="s">
        <v>115</v>
      </c>
      <c r="C1345" s="64"/>
      <c r="D1345" s="66" t="s">
        <v>2384</v>
      </c>
      <c r="E1345" s="65">
        <v>43403</v>
      </c>
      <c r="F1345" s="353" t="s">
        <v>450</v>
      </c>
      <c r="G1345" s="353" t="s">
        <v>2122</v>
      </c>
      <c r="H1345" s="344">
        <v>25.907583333333335</v>
      </c>
      <c r="I1345" s="344">
        <v>-81.694450000000003</v>
      </c>
      <c r="J1345" s="56" t="s">
        <v>9051</v>
      </c>
      <c r="K1345" s="56" t="s">
        <v>9053</v>
      </c>
      <c r="L1345" s="70" t="s">
        <v>3121</v>
      </c>
      <c r="M1345" s="120"/>
      <c r="N1345" s="66" t="s">
        <v>364</v>
      </c>
      <c r="O1345" s="211" t="s">
        <v>1969</v>
      </c>
      <c r="P1345" s="216">
        <v>0</v>
      </c>
      <c r="Q1345" s="443">
        <v>0</v>
      </c>
      <c r="R1345" s="67"/>
      <c r="S1345" s="68"/>
      <c r="T1345" s="66"/>
      <c r="U1345" s="34"/>
      <c r="V1345" s="82">
        <v>0</v>
      </c>
      <c r="W1345" s="55" t="s">
        <v>2689</v>
      </c>
      <c r="X1345" s="55" t="s">
        <v>1898</v>
      </c>
      <c r="Y1345" s="157">
        <v>0</v>
      </c>
      <c r="Z1345" s="57" t="s">
        <v>1746</v>
      </c>
      <c r="AA1345" s="55" t="s">
        <v>6987</v>
      </c>
      <c r="AB1345" s="55">
        <v>127</v>
      </c>
      <c r="AC1345" s="55" t="s">
        <v>448</v>
      </c>
      <c r="AD1345" s="89" t="s">
        <v>2614</v>
      </c>
      <c r="AE1345" s="243">
        <v>16750</v>
      </c>
      <c r="AF1345" s="157" t="s">
        <v>3901</v>
      </c>
      <c r="AG1345" s="89" t="s">
        <v>7435</v>
      </c>
      <c r="AH1345" s="58" t="s">
        <v>7436</v>
      </c>
      <c r="AI1345" s="58" t="s">
        <v>7437</v>
      </c>
      <c r="AJ1345" s="59" t="s">
        <v>328</v>
      </c>
      <c r="AK1345" s="56">
        <v>25.907808333333332</v>
      </c>
      <c r="AL1345" s="56">
        <v>-81.694540833333335</v>
      </c>
      <c r="AM1345" s="60">
        <v>-82.052999998837066</v>
      </c>
      <c r="AN1345" s="60">
        <v>29.789518557880005</v>
      </c>
      <c r="AO1345" s="60">
        <v>87.2932427208397</v>
      </c>
    </row>
    <row r="1346" spans="1:41" s="290" customFormat="1" x14ac:dyDescent="0.2">
      <c r="A1346" s="63" t="s">
        <v>47</v>
      </c>
      <c r="B1346" s="42" t="s">
        <v>115</v>
      </c>
      <c r="C1346" s="64"/>
      <c r="D1346" s="35" t="s">
        <v>429</v>
      </c>
      <c r="E1346" s="65">
        <v>43536</v>
      </c>
      <c r="F1346" s="347" t="s">
        <v>2635</v>
      </c>
      <c r="G1346" s="347" t="s">
        <v>451</v>
      </c>
      <c r="H1346" s="344">
        <v>25.907599999999999</v>
      </c>
      <c r="I1346" s="344">
        <v>-81.694433333333336</v>
      </c>
      <c r="J1346" s="56" t="s">
        <v>7433</v>
      </c>
      <c r="K1346" s="56" t="s">
        <v>9052</v>
      </c>
      <c r="L1346" s="49" t="s">
        <v>2742</v>
      </c>
      <c r="M1346" s="117" t="s">
        <v>2833</v>
      </c>
      <c r="N1346" s="66" t="s">
        <v>364</v>
      </c>
      <c r="O1346" s="211" t="s">
        <v>1969</v>
      </c>
      <c r="P1346" s="216" t="s">
        <v>1969</v>
      </c>
      <c r="Q1346" s="443">
        <v>0</v>
      </c>
      <c r="R1346" s="67"/>
      <c r="S1346" s="68"/>
      <c r="T1346" s="66"/>
      <c r="U1346" s="34"/>
      <c r="V1346" s="82">
        <v>0</v>
      </c>
      <c r="W1346" s="55" t="s">
        <v>2689</v>
      </c>
      <c r="X1346" s="55" t="s">
        <v>1898</v>
      </c>
      <c r="Y1346" s="157">
        <v>0</v>
      </c>
      <c r="Z1346" s="57" t="s">
        <v>1746</v>
      </c>
      <c r="AA1346" s="55" t="s">
        <v>6987</v>
      </c>
      <c r="AB1346" s="55">
        <v>127</v>
      </c>
      <c r="AC1346" s="55" t="s">
        <v>448</v>
      </c>
      <c r="AD1346" s="89" t="s">
        <v>2614</v>
      </c>
      <c r="AE1346" s="243">
        <v>16750</v>
      </c>
      <c r="AF1346" s="157" t="s">
        <v>3901</v>
      </c>
      <c r="AG1346" s="89" t="s">
        <v>7435</v>
      </c>
      <c r="AH1346" s="58" t="s">
        <v>7436</v>
      </c>
      <c r="AI1346" s="58" t="s">
        <v>7437</v>
      </c>
      <c r="AJ1346" s="59" t="s">
        <v>328</v>
      </c>
      <c r="AK1346" s="56">
        <v>25.907808333333332</v>
      </c>
      <c r="AL1346" s="56">
        <v>-81.694540833333335</v>
      </c>
      <c r="AM1346" s="60">
        <v>-75.974999999930901</v>
      </c>
      <c r="AN1346" s="60">
        <v>35.255485266047195</v>
      </c>
      <c r="AO1346" s="60">
        <v>83.756491487728709</v>
      </c>
    </row>
    <row r="1347" spans="1:41" s="290" customFormat="1" x14ac:dyDescent="0.2">
      <c r="A1347" s="63" t="s">
        <v>47</v>
      </c>
      <c r="B1347" s="42" t="s">
        <v>115</v>
      </c>
      <c r="C1347" s="64"/>
      <c r="D1347" s="35" t="s">
        <v>3024</v>
      </c>
      <c r="E1347" s="65">
        <v>43899</v>
      </c>
      <c r="F1347" s="347" t="s">
        <v>3062</v>
      </c>
      <c r="G1347" s="347" t="s">
        <v>451</v>
      </c>
      <c r="H1347" s="344">
        <v>25.907666666666668</v>
      </c>
      <c r="I1347" s="344">
        <v>-81.694433333333336</v>
      </c>
      <c r="J1347" s="56" t="s">
        <v>9054</v>
      </c>
      <c r="K1347" s="56" t="s">
        <v>9052</v>
      </c>
      <c r="L1347" s="49" t="s">
        <v>2742</v>
      </c>
      <c r="M1347" s="117" t="s">
        <v>2833</v>
      </c>
      <c r="N1347" s="66" t="s">
        <v>364</v>
      </c>
      <c r="O1347" s="211" t="s">
        <v>1969</v>
      </c>
      <c r="P1347" s="216" t="s">
        <v>1969</v>
      </c>
      <c r="Q1347" s="443">
        <v>0</v>
      </c>
      <c r="R1347" s="67"/>
      <c r="S1347" s="68"/>
      <c r="T1347" s="66"/>
      <c r="U1347" s="34"/>
      <c r="V1347" s="82">
        <v>0</v>
      </c>
      <c r="W1347" s="55" t="s">
        <v>2689</v>
      </c>
      <c r="X1347" s="55" t="s">
        <v>1898</v>
      </c>
      <c r="Y1347" s="157">
        <v>0</v>
      </c>
      <c r="Z1347" s="57" t="s">
        <v>1746</v>
      </c>
      <c r="AA1347" s="55" t="s">
        <v>6987</v>
      </c>
      <c r="AB1347" s="55">
        <v>127</v>
      </c>
      <c r="AC1347" s="55" t="s">
        <v>448</v>
      </c>
      <c r="AD1347" s="89" t="s">
        <v>2614</v>
      </c>
      <c r="AE1347" s="243">
        <v>16750</v>
      </c>
      <c r="AF1347" s="157" t="s">
        <v>3901</v>
      </c>
      <c r="AG1347" s="89" t="s">
        <v>7435</v>
      </c>
      <c r="AH1347" s="58" t="s">
        <v>7436</v>
      </c>
      <c r="AI1347" s="58" t="s">
        <v>7437</v>
      </c>
      <c r="AJ1347" s="59" t="s">
        <v>328</v>
      </c>
      <c r="AK1347" s="56">
        <v>25.907808333333332</v>
      </c>
      <c r="AL1347" s="56">
        <v>-81.694540833333335</v>
      </c>
      <c r="AM1347" s="60">
        <v>-51.662999999123826</v>
      </c>
      <c r="AN1347" s="60">
        <v>35.255485266047195</v>
      </c>
      <c r="AO1347" s="60">
        <v>62.546101479260393</v>
      </c>
    </row>
    <row r="1348" spans="1:41" s="290" customFormat="1" x14ac:dyDescent="0.2">
      <c r="A1348" s="63" t="s">
        <v>47</v>
      </c>
      <c r="B1348" s="42" t="s">
        <v>115</v>
      </c>
      <c r="C1348" s="64"/>
      <c r="D1348" s="35" t="s">
        <v>3024</v>
      </c>
      <c r="E1348" s="65">
        <v>44266</v>
      </c>
      <c r="F1348" s="347" t="s">
        <v>450</v>
      </c>
      <c r="G1348" s="347" t="s">
        <v>3643</v>
      </c>
      <c r="H1348" s="344">
        <v>25.907583333333335</v>
      </c>
      <c r="I1348" s="344">
        <v>-81.694400000000002</v>
      </c>
      <c r="J1348" s="56" t="s">
        <v>9051</v>
      </c>
      <c r="K1348" s="56" t="s">
        <v>9055</v>
      </c>
      <c r="L1348" s="49" t="s">
        <v>2742</v>
      </c>
      <c r="M1348" s="117" t="s">
        <v>2833</v>
      </c>
      <c r="N1348" s="66" t="s">
        <v>364</v>
      </c>
      <c r="O1348" s="240" t="s">
        <v>3659</v>
      </c>
      <c r="P1348" s="216">
        <v>0</v>
      </c>
      <c r="Q1348" s="443">
        <v>0</v>
      </c>
      <c r="R1348" s="67"/>
      <c r="S1348" s="68"/>
      <c r="T1348" s="66"/>
      <c r="U1348" s="34"/>
      <c r="V1348" s="82">
        <v>0</v>
      </c>
      <c r="W1348" s="55" t="s">
        <v>2689</v>
      </c>
      <c r="X1348" s="55" t="s">
        <v>1898</v>
      </c>
      <c r="Y1348" s="157">
        <v>0</v>
      </c>
      <c r="Z1348" s="57" t="s">
        <v>1746</v>
      </c>
      <c r="AA1348" s="55" t="s">
        <v>6987</v>
      </c>
      <c r="AB1348" s="55">
        <v>127</v>
      </c>
      <c r="AC1348" s="55" t="s">
        <v>448</v>
      </c>
      <c r="AD1348" s="89" t="s">
        <v>2614</v>
      </c>
      <c r="AE1348" s="243">
        <v>16750</v>
      </c>
      <c r="AF1348" s="157" t="s">
        <v>3901</v>
      </c>
      <c r="AG1348" s="89" t="s">
        <v>7435</v>
      </c>
      <c r="AH1348" s="58" t="s">
        <v>7436</v>
      </c>
      <c r="AI1348" s="58" t="s">
        <v>7437</v>
      </c>
      <c r="AJ1348" s="59" t="s">
        <v>328</v>
      </c>
      <c r="AK1348" s="56">
        <v>25.907808333333332</v>
      </c>
      <c r="AL1348" s="56">
        <v>-81.694540833333335</v>
      </c>
      <c r="AM1348" s="60">
        <v>-82.052999998837066</v>
      </c>
      <c r="AN1348" s="60">
        <v>46.187418682381583</v>
      </c>
      <c r="AO1348" s="60">
        <v>94.15929297393204</v>
      </c>
    </row>
    <row r="1349" spans="1:41" s="290" customFormat="1" x14ac:dyDescent="0.2">
      <c r="A1349" s="63" t="s">
        <v>47</v>
      </c>
      <c r="B1349" s="42" t="s">
        <v>115</v>
      </c>
      <c r="C1349" s="64"/>
      <c r="D1349" s="35" t="s">
        <v>2857</v>
      </c>
      <c r="E1349" s="65">
        <v>44609</v>
      </c>
      <c r="F1349" s="347" t="s">
        <v>450</v>
      </c>
      <c r="G1349" s="347" t="s">
        <v>3643</v>
      </c>
      <c r="H1349" s="344">
        <v>25.907583333333335</v>
      </c>
      <c r="I1349" s="344">
        <v>-81.694400000000002</v>
      </c>
      <c r="J1349" s="56" t="s">
        <v>9051</v>
      </c>
      <c r="K1349" s="56" t="s">
        <v>9055</v>
      </c>
      <c r="L1349" s="49" t="s">
        <v>2742</v>
      </c>
      <c r="M1349" s="117" t="s">
        <v>2833</v>
      </c>
      <c r="N1349" s="66" t="s">
        <v>364</v>
      </c>
      <c r="O1349" s="240" t="s">
        <v>4216</v>
      </c>
      <c r="P1349" s="216">
        <v>0</v>
      </c>
      <c r="Q1349" s="443">
        <v>0</v>
      </c>
      <c r="R1349" s="67"/>
      <c r="S1349" s="68"/>
      <c r="T1349" s="66"/>
      <c r="U1349" s="34"/>
      <c r="V1349" s="82">
        <v>0</v>
      </c>
      <c r="W1349" s="55" t="s">
        <v>2689</v>
      </c>
      <c r="X1349" s="55" t="s">
        <v>1898</v>
      </c>
      <c r="Y1349" s="157">
        <v>0</v>
      </c>
      <c r="Z1349" s="57" t="s">
        <v>1746</v>
      </c>
      <c r="AA1349" s="55" t="s">
        <v>6987</v>
      </c>
      <c r="AB1349" s="55">
        <v>127</v>
      </c>
      <c r="AC1349" s="55" t="s">
        <v>448</v>
      </c>
      <c r="AD1349" s="89" t="s">
        <v>2614</v>
      </c>
      <c r="AE1349" s="243">
        <v>16750</v>
      </c>
      <c r="AF1349" s="157" t="s">
        <v>3901</v>
      </c>
      <c r="AG1349" s="89" t="s">
        <v>7435</v>
      </c>
      <c r="AH1349" s="58" t="s">
        <v>7436</v>
      </c>
      <c r="AI1349" s="58" t="s">
        <v>7437</v>
      </c>
      <c r="AJ1349" s="59" t="s">
        <v>328</v>
      </c>
      <c r="AK1349" s="56">
        <v>25.907808333333332</v>
      </c>
      <c r="AL1349" s="56">
        <v>-81.694540833333335</v>
      </c>
      <c r="AM1349" s="60">
        <v>-82.052999998837066</v>
      </c>
      <c r="AN1349" s="60">
        <v>46.187418682381583</v>
      </c>
      <c r="AO1349" s="60">
        <v>94.15929297393204</v>
      </c>
    </row>
    <row r="1350" spans="1:41" s="290" customFormat="1" x14ac:dyDescent="0.2">
      <c r="A1350" s="63" t="s">
        <v>47</v>
      </c>
      <c r="B1350" s="42" t="s">
        <v>115</v>
      </c>
      <c r="C1350" s="64"/>
      <c r="D1350" s="35" t="s">
        <v>5027</v>
      </c>
      <c r="E1350" s="65">
        <v>44978</v>
      </c>
      <c r="F1350" s="347" t="s">
        <v>2635</v>
      </c>
      <c r="G1350" s="347" t="s">
        <v>5089</v>
      </c>
      <c r="H1350" s="344">
        <v>25.907599999999999</v>
      </c>
      <c r="I1350" s="344">
        <v>-81.694416666666669</v>
      </c>
      <c r="J1350" s="56" t="s">
        <v>7433</v>
      </c>
      <c r="K1350" s="56" t="s">
        <v>7434</v>
      </c>
      <c r="L1350" s="49" t="s">
        <v>2742</v>
      </c>
      <c r="M1350" s="117" t="s">
        <v>2833</v>
      </c>
      <c r="N1350" s="66" t="s">
        <v>364</v>
      </c>
      <c r="O1350" s="240" t="s">
        <v>5090</v>
      </c>
      <c r="P1350" s="216">
        <v>0</v>
      </c>
      <c r="Q1350" s="443">
        <v>0</v>
      </c>
      <c r="R1350" s="67"/>
      <c r="S1350" s="68"/>
      <c r="T1350" s="66"/>
      <c r="U1350" s="34"/>
      <c r="V1350" s="82">
        <v>0</v>
      </c>
      <c r="W1350" s="55" t="s">
        <v>2689</v>
      </c>
      <c r="X1350" s="55" t="s">
        <v>1898</v>
      </c>
      <c r="Y1350" s="157">
        <v>0</v>
      </c>
      <c r="Z1350" s="57" t="s">
        <v>1746</v>
      </c>
      <c r="AA1350" s="55" t="s">
        <v>6987</v>
      </c>
      <c r="AB1350" s="55">
        <v>127</v>
      </c>
      <c r="AC1350" s="55" t="s">
        <v>448</v>
      </c>
      <c r="AD1350" s="89" t="s">
        <v>2614</v>
      </c>
      <c r="AE1350" s="243">
        <v>16750</v>
      </c>
      <c r="AF1350" s="157" t="s">
        <v>3901</v>
      </c>
      <c r="AG1350" s="89" t="s">
        <v>7435</v>
      </c>
      <c r="AH1350" s="58" t="s">
        <v>7436</v>
      </c>
      <c r="AI1350" s="58" t="s">
        <v>7437</v>
      </c>
      <c r="AJ1350" s="59" t="s">
        <v>328</v>
      </c>
      <c r="AK1350" s="56">
        <v>25.907808333333332</v>
      </c>
      <c r="AL1350" s="56">
        <v>-81.694540833333335</v>
      </c>
      <c r="AM1350" s="60">
        <v>-75.974999999930901</v>
      </c>
      <c r="AN1350" s="60">
        <v>40.721451974214389</v>
      </c>
      <c r="AO1350" s="60">
        <v>86.199984198825405</v>
      </c>
    </row>
    <row r="1351" spans="1:41" s="290" customFormat="1" x14ac:dyDescent="0.2">
      <c r="A1351" s="63" t="s">
        <v>47</v>
      </c>
      <c r="B1351" s="42" t="s">
        <v>115</v>
      </c>
      <c r="C1351" s="64"/>
      <c r="D1351" s="35" t="s">
        <v>424</v>
      </c>
      <c r="E1351" s="65">
        <v>45383</v>
      </c>
      <c r="F1351" s="347" t="s">
        <v>2635</v>
      </c>
      <c r="G1351" s="347" t="s">
        <v>5089</v>
      </c>
      <c r="H1351" s="344">
        <v>25.907599999999999</v>
      </c>
      <c r="I1351" s="344">
        <v>-81.694416666666669</v>
      </c>
      <c r="J1351" s="56" t="s">
        <v>7433</v>
      </c>
      <c r="K1351" s="56" t="s">
        <v>7434</v>
      </c>
      <c r="L1351" s="49" t="s">
        <v>2742</v>
      </c>
      <c r="M1351" s="117" t="s">
        <v>2833</v>
      </c>
      <c r="N1351" s="66" t="s">
        <v>364</v>
      </c>
      <c r="O1351" s="240" t="s">
        <v>5899</v>
      </c>
      <c r="P1351" s="216" t="s">
        <v>1969</v>
      </c>
      <c r="Q1351" s="443">
        <v>0</v>
      </c>
      <c r="R1351" s="67"/>
      <c r="S1351" s="68"/>
      <c r="T1351" s="66"/>
      <c r="U1351" s="34"/>
      <c r="V1351" s="82">
        <v>0</v>
      </c>
      <c r="W1351" s="55" t="s">
        <v>2689</v>
      </c>
      <c r="X1351" s="55" t="s">
        <v>1898</v>
      </c>
      <c r="Y1351" s="157">
        <v>0</v>
      </c>
      <c r="Z1351" s="57" t="s">
        <v>1746</v>
      </c>
      <c r="AA1351" s="55" t="s">
        <v>6987</v>
      </c>
      <c r="AB1351" s="55">
        <v>127</v>
      </c>
      <c r="AC1351" s="55" t="s">
        <v>448</v>
      </c>
      <c r="AD1351" s="89" t="s">
        <v>2614</v>
      </c>
      <c r="AE1351" s="243">
        <v>16750</v>
      </c>
      <c r="AF1351" s="157" t="s">
        <v>3901</v>
      </c>
      <c r="AG1351" s="89" t="s">
        <v>7435</v>
      </c>
      <c r="AH1351" s="58" t="s">
        <v>7436</v>
      </c>
      <c r="AI1351" s="58" t="s">
        <v>7437</v>
      </c>
      <c r="AJ1351" s="59" t="s">
        <v>328</v>
      </c>
      <c r="AK1351" s="56">
        <v>25.907808333333332</v>
      </c>
      <c r="AL1351" s="56">
        <v>-81.694540833333335</v>
      </c>
      <c r="AM1351" s="60">
        <v>-75.974999999930901</v>
      </c>
      <c r="AN1351" s="60">
        <v>40.721451974214389</v>
      </c>
      <c r="AO1351" s="60">
        <v>86.199984198825405</v>
      </c>
    </row>
    <row r="1352" spans="1:41" s="290" customFormat="1" x14ac:dyDescent="0.2">
      <c r="A1352" s="63" t="s">
        <v>47</v>
      </c>
      <c r="B1352" s="42" t="s">
        <v>115</v>
      </c>
      <c r="C1352" s="64"/>
      <c r="D1352" s="35" t="s">
        <v>424</v>
      </c>
      <c r="E1352" s="65">
        <v>45695</v>
      </c>
      <c r="F1352" s="347" t="s">
        <v>2635</v>
      </c>
      <c r="G1352" s="347" t="s">
        <v>5089</v>
      </c>
      <c r="H1352" s="344">
        <v>25.907599999999999</v>
      </c>
      <c r="I1352" s="344">
        <v>-81.694416666666669</v>
      </c>
      <c r="J1352" s="56" t="s">
        <v>7433</v>
      </c>
      <c r="K1352" s="56" t="s">
        <v>7434</v>
      </c>
      <c r="L1352" s="49" t="s">
        <v>2742</v>
      </c>
      <c r="M1352" s="117" t="s">
        <v>2833</v>
      </c>
      <c r="N1352" s="66" t="s">
        <v>364</v>
      </c>
      <c r="O1352" s="240" t="s">
        <v>6046</v>
      </c>
      <c r="P1352" s="216" t="s">
        <v>1969</v>
      </c>
      <c r="Q1352" s="445">
        <v>0</v>
      </c>
      <c r="R1352" s="67"/>
      <c r="S1352" s="68"/>
      <c r="T1352" s="66"/>
      <c r="U1352" s="34"/>
      <c r="V1352" s="82">
        <v>0</v>
      </c>
      <c r="W1352" s="55" t="s">
        <v>2689</v>
      </c>
      <c r="X1352" s="55" t="s">
        <v>1898</v>
      </c>
      <c r="Y1352" s="157">
        <v>0</v>
      </c>
      <c r="Z1352" s="57" t="s">
        <v>1746</v>
      </c>
      <c r="AA1352" s="55" t="s">
        <v>6987</v>
      </c>
      <c r="AB1352" s="55">
        <v>127</v>
      </c>
      <c r="AC1352" s="55" t="s">
        <v>448</v>
      </c>
      <c r="AD1352" s="89" t="s">
        <v>2614</v>
      </c>
      <c r="AE1352" s="243">
        <v>16750</v>
      </c>
      <c r="AF1352" s="157" t="s">
        <v>3901</v>
      </c>
      <c r="AG1352" s="89" t="s">
        <v>7435</v>
      </c>
      <c r="AH1352" s="58" t="s">
        <v>7436</v>
      </c>
      <c r="AI1352" s="58" t="s">
        <v>7437</v>
      </c>
      <c r="AJ1352" s="59" t="s">
        <v>328</v>
      </c>
      <c r="AK1352" s="56">
        <v>25.907808333333332</v>
      </c>
      <c r="AL1352" s="56">
        <v>-81.694540833333335</v>
      </c>
      <c r="AM1352" s="60">
        <v>-75.974999999930901</v>
      </c>
      <c r="AN1352" s="60">
        <v>40.721451974214389</v>
      </c>
      <c r="AO1352" s="60">
        <v>86.199984198825405</v>
      </c>
    </row>
    <row r="1353" spans="1:41" s="290" customFormat="1" x14ac:dyDescent="0.2">
      <c r="A1353" s="63" t="s">
        <v>47</v>
      </c>
      <c r="B1353" s="42" t="s">
        <v>115</v>
      </c>
      <c r="C1353" s="64" t="s">
        <v>473</v>
      </c>
      <c r="D1353" s="35" t="s">
        <v>8443</v>
      </c>
      <c r="E1353" s="65">
        <v>46113</v>
      </c>
      <c r="F1353" s="347" t="s">
        <v>2635</v>
      </c>
      <c r="G1353" s="347" t="s">
        <v>5089</v>
      </c>
      <c r="H1353" s="344">
        <v>25.907599999999999</v>
      </c>
      <c r="I1353" s="344">
        <v>-81.694416666666669</v>
      </c>
      <c r="J1353" s="56" t="s">
        <v>7433</v>
      </c>
      <c r="K1353" s="56" t="s">
        <v>7434</v>
      </c>
      <c r="L1353" s="49" t="s">
        <v>2742</v>
      </c>
      <c r="M1353" s="117" t="s">
        <v>2833</v>
      </c>
      <c r="N1353" s="66" t="s">
        <v>364</v>
      </c>
      <c r="O1353" s="240" t="s">
        <v>8496</v>
      </c>
      <c r="P1353" s="216" t="s">
        <v>1969</v>
      </c>
      <c r="Q1353" s="445">
        <v>0</v>
      </c>
      <c r="R1353" s="67"/>
      <c r="S1353" s="68"/>
      <c r="T1353" s="66"/>
      <c r="U1353" s="34"/>
      <c r="V1353" s="82">
        <v>0</v>
      </c>
      <c r="W1353" s="55" t="s">
        <v>2689</v>
      </c>
      <c r="X1353" s="55" t="s">
        <v>1898</v>
      </c>
      <c r="Y1353" s="157">
        <v>0</v>
      </c>
      <c r="Z1353" s="57" t="s">
        <v>1746</v>
      </c>
      <c r="AA1353" s="55" t="s">
        <v>6987</v>
      </c>
      <c r="AB1353" s="55">
        <v>127</v>
      </c>
      <c r="AC1353" s="55" t="s">
        <v>448</v>
      </c>
      <c r="AD1353" s="89" t="s">
        <v>2614</v>
      </c>
      <c r="AE1353" s="243">
        <v>16750</v>
      </c>
      <c r="AF1353" s="157" t="s">
        <v>3901</v>
      </c>
      <c r="AG1353" s="89" t="s">
        <v>7435</v>
      </c>
      <c r="AH1353" s="58" t="s">
        <v>7436</v>
      </c>
      <c r="AI1353" s="58" t="s">
        <v>7437</v>
      </c>
      <c r="AJ1353" s="59" t="s">
        <v>328</v>
      </c>
      <c r="AK1353" s="56">
        <v>25.907808333333332</v>
      </c>
      <c r="AL1353" s="56">
        <v>-81.694540833333335</v>
      </c>
      <c r="AM1353" s="60">
        <v>-75.974999999930901</v>
      </c>
      <c r="AN1353" s="60">
        <v>40.721451974214389</v>
      </c>
      <c r="AO1353" s="60">
        <v>86.199984198825405</v>
      </c>
    </row>
    <row r="1354" spans="1:41" s="290" customFormat="1" ht="38.25" x14ac:dyDescent="0.2">
      <c r="A1354" s="45" t="s">
        <v>370</v>
      </c>
      <c r="B1354" s="42" t="s">
        <v>2685</v>
      </c>
      <c r="C1354" s="46"/>
      <c r="D1354" s="35" t="s">
        <v>426</v>
      </c>
      <c r="E1354" s="34">
        <v>42471</v>
      </c>
      <c r="F1354" s="347" t="s">
        <v>381</v>
      </c>
      <c r="G1354" s="347" t="s">
        <v>382</v>
      </c>
      <c r="H1354" s="344">
        <v>25.881866666666667</v>
      </c>
      <c r="I1354" s="344">
        <v>-81.632199999999997</v>
      </c>
      <c r="J1354" s="56" t="s">
        <v>9056</v>
      </c>
      <c r="K1354" s="56" t="s">
        <v>9057</v>
      </c>
      <c r="L1354" s="49" t="s">
        <v>1780</v>
      </c>
      <c r="M1354" s="120"/>
      <c r="N1354" s="35" t="s">
        <v>427</v>
      </c>
      <c r="O1354" s="203" t="s">
        <v>1969</v>
      </c>
      <c r="P1354" s="216" t="s">
        <v>1969</v>
      </c>
      <c r="Q1354" s="443">
        <v>0</v>
      </c>
      <c r="R1354" s="47"/>
      <c r="S1354" s="36">
        <v>0</v>
      </c>
      <c r="T1354" s="35"/>
      <c r="U1354" s="34"/>
      <c r="V1354" s="82" t="s">
        <v>1969</v>
      </c>
      <c r="W1354" s="55" t="s">
        <v>2689</v>
      </c>
      <c r="X1354" s="55" t="s">
        <v>1897</v>
      </c>
      <c r="Y1354" s="157" t="s">
        <v>427</v>
      </c>
      <c r="Z1354" s="57" t="s">
        <v>1746</v>
      </c>
      <c r="AA1354" s="55" t="s">
        <v>7125</v>
      </c>
      <c r="AB1354" s="55">
        <v>128</v>
      </c>
      <c r="AC1354" s="55" t="s">
        <v>2020</v>
      </c>
      <c r="AD1354" s="89" t="s">
        <v>2630</v>
      </c>
      <c r="AE1354" s="243">
        <v>16670</v>
      </c>
      <c r="AF1354" s="157" t="s">
        <v>3901</v>
      </c>
      <c r="AG1354" s="89" t="s">
        <v>371</v>
      </c>
      <c r="AH1354" s="58" t="s">
        <v>7440</v>
      </c>
      <c r="AI1354" s="58" t="s">
        <v>7441</v>
      </c>
      <c r="AJ1354" s="59" t="s">
        <v>371</v>
      </c>
      <c r="AK1354" s="56">
        <v>25.881735833333334</v>
      </c>
      <c r="AL1354" s="56">
        <v>-81.632228888888889</v>
      </c>
      <c r="AM1354" s="60">
        <v>47.71230000002916</v>
      </c>
      <c r="AN1354" s="60">
        <v>9.474342294777875</v>
      </c>
      <c r="AO1354" s="60">
        <v>48.643876626060546</v>
      </c>
    </row>
    <row r="1355" spans="1:41" s="290" customFormat="1" x14ac:dyDescent="0.2">
      <c r="A1355" s="45" t="s">
        <v>370</v>
      </c>
      <c r="B1355" s="42" t="s">
        <v>2685</v>
      </c>
      <c r="C1355" s="46"/>
      <c r="D1355" s="35" t="s">
        <v>1658</v>
      </c>
      <c r="E1355" s="34">
        <v>43040</v>
      </c>
      <c r="F1355" s="347" t="s">
        <v>381</v>
      </c>
      <c r="G1355" s="347" t="s">
        <v>382</v>
      </c>
      <c r="H1355" s="344">
        <v>25.881866666666667</v>
      </c>
      <c r="I1355" s="344">
        <v>-81.632199999999997</v>
      </c>
      <c r="J1355" s="56" t="s">
        <v>9056</v>
      </c>
      <c r="K1355" s="56" t="s">
        <v>9057</v>
      </c>
      <c r="L1355" s="49" t="s">
        <v>1840</v>
      </c>
      <c r="M1355" s="120"/>
      <c r="N1355" s="35" t="s">
        <v>448</v>
      </c>
      <c r="O1355" s="203" t="s">
        <v>1969</v>
      </c>
      <c r="P1355" s="216">
        <v>0</v>
      </c>
      <c r="Q1355" s="443">
        <v>0</v>
      </c>
      <c r="R1355" s="47"/>
      <c r="S1355" s="36">
        <v>0</v>
      </c>
      <c r="T1355" s="35"/>
      <c r="U1355" s="34"/>
      <c r="V1355" s="82" t="s">
        <v>1969</v>
      </c>
      <c r="W1355" s="55" t="s">
        <v>2689</v>
      </c>
      <c r="X1355" s="55" t="s">
        <v>1897</v>
      </c>
      <c r="Y1355" s="157" t="s">
        <v>448</v>
      </c>
      <c r="Z1355" s="57" t="s">
        <v>1746</v>
      </c>
      <c r="AA1355" s="55" t="s">
        <v>6972</v>
      </c>
      <c r="AB1355" s="55">
        <v>128</v>
      </c>
      <c r="AC1355" s="55" t="s">
        <v>2020</v>
      </c>
      <c r="AD1355" s="89" t="s">
        <v>2630</v>
      </c>
      <c r="AE1355" s="243">
        <v>16670</v>
      </c>
      <c r="AF1355" s="157" t="s">
        <v>3901</v>
      </c>
      <c r="AG1355" s="89" t="s">
        <v>371</v>
      </c>
      <c r="AH1355" s="58" t="s">
        <v>7440</v>
      </c>
      <c r="AI1355" s="58" t="s">
        <v>7441</v>
      </c>
      <c r="AJ1355" s="59" t="s">
        <v>371</v>
      </c>
      <c r="AK1355" s="56">
        <v>25.881735833333334</v>
      </c>
      <c r="AL1355" s="56">
        <v>-81.632228888888889</v>
      </c>
      <c r="AM1355" s="60">
        <v>47.71230000002916</v>
      </c>
      <c r="AN1355" s="60">
        <v>9.474342294777875</v>
      </c>
      <c r="AO1355" s="60">
        <v>48.643876626060546</v>
      </c>
    </row>
    <row r="1356" spans="1:41" s="290" customFormat="1" x14ac:dyDescent="0.2">
      <c r="A1356" s="45" t="s">
        <v>370</v>
      </c>
      <c r="B1356" s="42" t="s">
        <v>2685</v>
      </c>
      <c r="C1356" s="46"/>
      <c r="D1356" s="35" t="s">
        <v>424</v>
      </c>
      <c r="E1356" s="34">
        <v>43149</v>
      </c>
      <c r="F1356" s="347" t="s">
        <v>2136</v>
      </c>
      <c r="G1356" s="347" t="s">
        <v>382</v>
      </c>
      <c r="H1356" s="344">
        <v>25.881783333333335</v>
      </c>
      <c r="I1356" s="344">
        <v>-81.632199999999997</v>
      </c>
      <c r="J1356" s="56" t="s">
        <v>9058</v>
      </c>
      <c r="K1356" s="56" t="s">
        <v>9057</v>
      </c>
      <c r="L1356" s="49" t="s">
        <v>8320</v>
      </c>
      <c r="M1356" s="120"/>
      <c r="N1356" s="35" t="s">
        <v>364</v>
      </c>
      <c r="O1356" s="203" t="s">
        <v>1969</v>
      </c>
      <c r="P1356" s="216">
        <v>0</v>
      </c>
      <c r="Q1356" s="443">
        <v>0</v>
      </c>
      <c r="R1356" s="47"/>
      <c r="S1356" s="36">
        <v>0</v>
      </c>
      <c r="T1356" s="35"/>
      <c r="U1356" s="34"/>
      <c r="V1356" s="82">
        <v>0</v>
      </c>
      <c r="W1356" s="55" t="s">
        <v>2689</v>
      </c>
      <c r="X1356" s="55" t="s">
        <v>1897</v>
      </c>
      <c r="Y1356" s="157">
        <v>0</v>
      </c>
      <c r="Z1356" s="57" t="s">
        <v>1746</v>
      </c>
      <c r="AA1356" s="55" t="s">
        <v>6987</v>
      </c>
      <c r="AB1356" s="55">
        <v>128</v>
      </c>
      <c r="AC1356" s="55" t="s">
        <v>2020</v>
      </c>
      <c r="AD1356" s="89" t="s">
        <v>2630</v>
      </c>
      <c r="AE1356" s="243">
        <v>16670</v>
      </c>
      <c r="AF1356" s="157" t="s">
        <v>3901</v>
      </c>
      <c r="AG1356" s="89" t="s">
        <v>371</v>
      </c>
      <c r="AH1356" s="58" t="s">
        <v>7440</v>
      </c>
      <c r="AI1356" s="58" t="s">
        <v>7441</v>
      </c>
      <c r="AJ1356" s="59" t="s">
        <v>371</v>
      </c>
      <c r="AK1356" s="56">
        <v>25.881735833333334</v>
      </c>
      <c r="AL1356" s="56">
        <v>-81.632228888888889</v>
      </c>
      <c r="AM1356" s="60">
        <v>17.32230000031592</v>
      </c>
      <c r="AN1356" s="60">
        <v>9.474342294777875</v>
      </c>
      <c r="AO1356" s="60">
        <v>19.743992484286501</v>
      </c>
    </row>
    <row r="1357" spans="1:41" s="290" customFormat="1" x14ac:dyDescent="0.2">
      <c r="A1357" s="45" t="s">
        <v>370</v>
      </c>
      <c r="B1357" s="42" t="s">
        <v>2685</v>
      </c>
      <c r="C1357" s="46"/>
      <c r="D1357" s="35" t="s">
        <v>424</v>
      </c>
      <c r="E1357" s="34">
        <v>43481</v>
      </c>
      <c r="F1357" s="347" t="s">
        <v>2459</v>
      </c>
      <c r="G1357" s="347" t="s">
        <v>2460</v>
      </c>
      <c r="H1357" s="344">
        <v>25.88175</v>
      </c>
      <c r="I1357" s="344">
        <v>-81.63218333333333</v>
      </c>
      <c r="J1357" s="56" t="s">
        <v>7438</v>
      </c>
      <c r="K1357" s="56" t="s">
        <v>7439</v>
      </c>
      <c r="L1357" s="49" t="s">
        <v>8321</v>
      </c>
      <c r="M1357" s="117"/>
      <c r="N1357" s="35" t="s">
        <v>364</v>
      </c>
      <c r="O1357" s="203" t="s">
        <v>1969</v>
      </c>
      <c r="P1357" s="216">
        <v>0</v>
      </c>
      <c r="Q1357" s="443">
        <v>0</v>
      </c>
      <c r="R1357" s="47"/>
      <c r="S1357" s="36">
        <v>0</v>
      </c>
      <c r="T1357" s="35"/>
      <c r="U1357" s="34"/>
      <c r="V1357" s="82">
        <v>0</v>
      </c>
      <c r="W1357" s="55" t="s">
        <v>2689</v>
      </c>
      <c r="X1357" s="55" t="s">
        <v>1897</v>
      </c>
      <c r="Y1357" s="157">
        <v>0</v>
      </c>
      <c r="Z1357" s="57" t="s">
        <v>1746</v>
      </c>
      <c r="AA1357" s="55" t="s">
        <v>6987</v>
      </c>
      <c r="AB1357" s="55">
        <v>128</v>
      </c>
      <c r="AC1357" s="55" t="s">
        <v>2020</v>
      </c>
      <c r="AD1357" s="89" t="s">
        <v>2630</v>
      </c>
      <c r="AE1357" s="243">
        <v>16670</v>
      </c>
      <c r="AF1357" s="157" t="s">
        <v>3901</v>
      </c>
      <c r="AG1357" s="89" t="s">
        <v>371</v>
      </c>
      <c r="AH1357" s="58" t="s">
        <v>7440</v>
      </c>
      <c r="AI1357" s="58" t="s">
        <v>7441</v>
      </c>
      <c r="AJ1357" s="59" t="s">
        <v>371</v>
      </c>
      <c r="AK1357" s="56">
        <v>25.881735833333334</v>
      </c>
      <c r="AL1357" s="56">
        <v>-81.632228888888889</v>
      </c>
      <c r="AM1357" s="60">
        <v>5.1662999999123826</v>
      </c>
      <c r="AN1357" s="60">
        <v>14.940309002945069</v>
      </c>
      <c r="AO1357" s="60">
        <v>15.808336053885499</v>
      </c>
    </row>
    <row r="1358" spans="1:41" s="290" customFormat="1" x14ac:dyDescent="0.2">
      <c r="A1358" s="45" t="s">
        <v>370</v>
      </c>
      <c r="B1358" s="42" t="s">
        <v>2685</v>
      </c>
      <c r="C1358" s="46"/>
      <c r="D1358" s="35" t="s">
        <v>2857</v>
      </c>
      <c r="E1358" s="34">
        <v>43853</v>
      </c>
      <c r="F1358" s="347" t="s">
        <v>2459</v>
      </c>
      <c r="G1358" s="347" t="s">
        <v>2460</v>
      </c>
      <c r="H1358" s="344">
        <v>25.88175</v>
      </c>
      <c r="I1358" s="344">
        <v>-81.63218333333333</v>
      </c>
      <c r="J1358" s="56" t="s">
        <v>7438</v>
      </c>
      <c r="K1358" s="56" t="s">
        <v>7439</v>
      </c>
      <c r="L1358" s="49" t="s">
        <v>8321</v>
      </c>
      <c r="M1358" s="117" t="s">
        <v>2834</v>
      </c>
      <c r="N1358" s="35" t="s">
        <v>364</v>
      </c>
      <c r="O1358" s="203" t="s">
        <v>1969</v>
      </c>
      <c r="P1358" s="216" t="s">
        <v>1969</v>
      </c>
      <c r="Q1358" s="443">
        <v>0</v>
      </c>
      <c r="R1358" s="47"/>
      <c r="S1358" s="36">
        <v>0</v>
      </c>
      <c r="T1358" s="35"/>
      <c r="U1358" s="34"/>
      <c r="V1358" s="82">
        <v>0</v>
      </c>
      <c r="W1358" s="55" t="s">
        <v>2689</v>
      </c>
      <c r="X1358" s="55" t="s">
        <v>1897</v>
      </c>
      <c r="Y1358" s="157">
        <v>0</v>
      </c>
      <c r="Z1358" s="57" t="s">
        <v>1746</v>
      </c>
      <c r="AA1358" s="55" t="s">
        <v>6987</v>
      </c>
      <c r="AB1358" s="55">
        <v>128</v>
      </c>
      <c r="AC1358" s="55" t="s">
        <v>2020</v>
      </c>
      <c r="AD1358" s="89" t="s">
        <v>2630</v>
      </c>
      <c r="AE1358" s="243">
        <v>16670</v>
      </c>
      <c r="AF1358" s="157" t="s">
        <v>3901</v>
      </c>
      <c r="AG1358" s="89" t="s">
        <v>371</v>
      </c>
      <c r="AH1358" s="58" t="s">
        <v>7440</v>
      </c>
      <c r="AI1358" s="58" t="s">
        <v>7441</v>
      </c>
      <c r="AJ1358" s="59" t="s">
        <v>371</v>
      </c>
      <c r="AK1358" s="56">
        <v>25.881735833333334</v>
      </c>
      <c r="AL1358" s="56">
        <v>-81.632228888888889</v>
      </c>
      <c r="AM1358" s="60">
        <v>5.1662999999123826</v>
      </c>
      <c r="AN1358" s="60">
        <v>14.940309002945069</v>
      </c>
      <c r="AO1358" s="60">
        <v>15.808336053885499</v>
      </c>
    </row>
    <row r="1359" spans="1:41" s="290" customFormat="1" ht="25.5" x14ac:dyDescent="0.2">
      <c r="A1359" s="45" t="s">
        <v>370</v>
      </c>
      <c r="B1359" s="42" t="s">
        <v>2685</v>
      </c>
      <c r="C1359" s="46"/>
      <c r="D1359" s="35" t="s">
        <v>3695</v>
      </c>
      <c r="E1359" s="34">
        <v>44258</v>
      </c>
      <c r="F1359" s="347" t="s">
        <v>2459</v>
      </c>
      <c r="G1359" s="347" t="s">
        <v>2460</v>
      </c>
      <c r="H1359" s="344">
        <v>25.88175</v>
      </c>
      <c r="I1359" s="344">
        <v>-81.63218333333333</v>
      </c>
      <c r="J1359" s="56" t="s">
        <v>7438</v>
      </c>
      <c r="K1359" s="56" t="s">
        <v>7439</v>
      </c>
      <c r="L1359" s="49" t="s">
        <v>8322</v>
      </c>
      <c r="M1359" s="117" t="s">
        <v>2834</v>
      </c>
      <c r="N1359" s="35" t="s">
        <v>364</v>
      </c>
      <c r="O1359" s="240" t="s">
        <v>3696</v>
      </c>
      <c r="P1359" s="216" t="s">
        <v>1969</v>
      </c>
      <c r="Q1359" s="443">
        <v>0</v>
      </c>
      <c r="R1359" s="47"/>
      <c r="S1359" s="36">
        <v>0</v>
      </c>
      <c r="T1359" s="35"/>
      <c r="U1359" s="34"/>
      <c r="V1359" s="82">
        <v>0</v>
      </c>
      <c r="W1359" s="55" t="s">
        <v>2689</v>
      </c>
      <c r="X1359" s="55" t="s">
        <v>1897</v>
      </c>
      <c r="Y1359" s="157">
        <v>0</v>
      </c>
      <c r="Z1359" s="57" t="s">
        <v>1746</v>
      </c>
      <c r="AA1359" s="55" t="s">
        <v>6987</v>
      </c>
      <c r="AB1359" s="55">
        <v>128</v>
      </c>
      <c r="AC1359" s="55" t="s">
        <v>2020</v>
      </c>
      <c r="AD1359" s="89" t="s">
        <v>2630</v>
      </c>
      <c r="AE1359" s="243">
        <v>16670</v>
      </c>
      <c r="AF1359" s="157" t="s">
        <v>3901</v>
      </c>
      <c r="AG1359" s="89" t="s">
        <v>371</v>
      </c>
      <c r="AH1359" s="58" t="s">
        <v>7440</v>
      </c>
      <c r="AI1359" s="58" t="s">
        <v>7441</v>
      </c>
      <c r="AJ1359" s="59" t="s">
        <v>371</v>
      </c>
      <c r="AK1359" s="56">
        <v>25.881735833333334</v>
      </c>
      <c r="AL1359" s="56">
        <v>-81.632228888888889</v>
      </c>
      <c r="AM1359" s="60">
        <v>5.1662999999123826</v>
      </c>
      <c r="AN1359" s="60">
        <v>14.940309002945069</v>
      </c>
      <c r="AO1359" s="60">
        <v>15.808336053885499</v>
      </c>
    </row>
    <row r="1360" spans="1:41" s="290" customFormat="1" ht="25.5" x14ac:dyDescent="0.2">
      <c r="A1360" s="45" t="s">
        <v>370</v>
      </c>
      <c r="B1360" s="42" t="s">
        <v>2685</v>
      </c>
      <c r="C1360" s="46"/>
      <c r="D1360" s="35" t="s">
        <v>424</v>
      </c>
      <c r="E1360" s="34">
        <v>44666</v>
      </c>
      <c r="F1360" s="347" t="s">
        <v>2459</v>
      </c>
      <c r="G1360" s="347" t="s">
        <v>2460</v>
      </c>
      <c r="H1360" s="344">
        <v>25.88175</v>
      </c>
      <c r="I1360" s="344">
        <v>-81.63218333333333</v>
      </c>
      <c r="J1360" s="56" t="s">
        <v>7438</v>
      </c>
      <c r="K1360" s="56" t="s">
        <v>7439</v>
      </c>
      <c r="L1360" s="49" t="s">
        <v>8323</v>
      </c>
      <c r="M1360" s="117" t="s">
        <v>2834</v>
      </c>
      <c r="N1360" s="35" t="s">
        <v>364</v>
      </c>
      <c r="O1360" s="240"/>
      <c r="P1360" s="216" t="s">
        <v>4556</v>
      </c>
      <c r="Q1360" s="443">
        <v>0</v>
      </c>
      <c r="R1360" s="47"/>
      <c r="S1360" s="36">
        <v>0</v>
      </c>
      <c r="T1360" s="35"/>
      <c r="U1360" s="34"/>
      <c r="V1360" s="82">
        <v>0</v>
      </c>
      <c r="W1360" s="55" t="s">
        <v>2689</v>
      </c>
      <c r="X1360" s="55" t="s">
        <v>1897</v>
      </c>
      <c r="Y1360" s="157">
        <v>0</v>
      </c>
      <c r="Z1360" s="57" t="s">
        <v>1746</v>
      </c>
      <c r="AA1360" s="55" t="s">
        <v>6987</v>
      </c>
      <c r="AB1360" s="55">
        <v>128</v>
      </c>
      <c r="AC1360" s="55" t="s">
        <v>2020</v>
      </c>
      <c r="AD1360" s="89" t="s">
        <v>2630</v>
      </c>
      <c r="AE1360" s="243">
        <v>16670</v>
      </c>
      <c r="AF1360" s="157" t="s">
        <v>3901</v>
      </c>
      <c r="AG1360" s="89" t="s">
        <v>371</v>
      </c>
      <c r="AH1360" s="58" t="s">
        <v>7440</v>
      </c>
      <c r="AI1360" s="58" t="s">
        <v>7441</v>
      </c>
      <c r="AJ1360" s="59" t="s">
        <v>371</v>
      </c>
      <c r="AK1360" s="56">
        <v>25.881735833333334</v>
      </c>
      <c r="AL1360" s="56">
        <v>-81.632228888888889</v>
      </c>
      <c r="AM1360" s="60">
        <v>5.1662999999123826</v>
      </c>
      <c r="AN1360" s="60">
        <v>14.940309002945069</v>
      </c>
      <c r="AO1360" s="60">
        <v>15.808336053885499</v>
      </c>
    </row>
    <row r="1361" spans="1:41" s="290" customFormat="1" ht="25.5" x14ac:dyDescent="0.2">
      <c r="A1361" s="45" t="s">
        <v>370</v>
      </c>
      <c r="B1361" s="42" t="s">
        <v>2685</v>
      </c>
      <c r="C1361" s="46"/>
      <c r="D1361" s="35" t="s">
        <v>5027</v>
      </c>
      <c r="E1361" s="34">
        <v>45366</v>
      </c>
      <c r="F1361" s="347" t="s">
        <v>2459</v>
      </c>
      <c r="G1361" s="347" t="s">
        <v>2460</v>
      </c>
      <c r="H1361" s="344">
        <v>25.88175</v>
      </c>
      <c r="I1361" s="344">
        <v>-81.63218333333333</v>
      </c>
      <c r="J1361" s="56" t="s">
        <v>7438</v>
      </c>
      <c r="K1361" s="56" t="s">
        <v>7439</v>
      </c>
      <c r="L1361" s="49" t="s">
        <v>8323</v>
      </c>
      <c r="M1361" s="117" t="s">
        <v>2834</v>
      </c>
      <c r="N1361" s="35" t="s">
        <v>364</v>
      </c>
      <c r="O1361" s="240" t="s">
        <v>5743</v>
      </c>
      <c r="P1361" s="216" t="s">
        <v>1969</v>
      </c>
      <c r="Q1361" s="443">
        <v>0</v>
      </c>
      <c r="R1361" s="47"/>
      <c r="S1361" s="36">
        <v>0</v>
      </c>
      <c r="T1361" s="35"/>
      <c r="U1361" s="34"/>
      <c r="V1361" s="82">
        <v>0</v>
      </c>
      <c r="W1361" s="55" t="s">
        <v>2689</v>
      </c>
      <c r="X1361" s="55" t="s">
        <v>1897</v>
      </c>
      <c r="Y1361" s="157">
        <v>0</v>
      </c>
      <c r="Z1361" s="57" t="s">
        <v>1746</v>
      </c>
      <c r="AA1361" s="55" t="s">
        <v>6987</v>
      </c>
      <c r="AB1361" s="55">
        <v>128</v>
      </c>
      <c r="AC1361" s="55" t="s">
        <v>2020</v>
      </c>
      <c r="AD1361" s="89" t="s">
        <v>2630</v>
      </c>
      <c r="AE1361" s="243">
        <v>16670</v>
      </c>
      <c r="AF1361" s="157" t="s">
        <v>3901</v>
      </c>
      <c r="AG1361" s="89" t="s">
        <v>371</v>
      </c>
      <c r="AH1361" s="58" t="s">
        <v>7440</v>
      </c>
      <c r="AI1361" s="58" t="s">
        <v>7441</v>
      </c>
      <c r="AJ1361" s="59" t="s">
        <v>371</v>
      </c>
      <c r="AK1361" s="56">
        <v>25.881735833333334</v>
      </c>
      <c r="AL1361" s="56">
        <v>-81.632228888888889</v>
      </c>
      <c r="AM1361" s="60">
        <v>5.1662999999123826</v>
      </c>
      <c r="AN1361" s="60">
        <v>14.940309002945069</v>
      </c>
      <c r="AO1361" s="60">
        <v>15.808336053885499</v>
      </c>
    </row>
    <row r="1362" spans="1:41" s="290" customFormat="1" ht="25.5" x14ac:dyDescent="0.2">
      <c r="A1362" s="45" t="s">
        <v>370</v>
      </c>
      <c r="B1362" s="42" t="s">
        <v>2685</v>
      </c>
      <c r="C1362" s="46"/>
      <c r="D1362" s="35" t="s">
        <v>424</v>
      </c>
      <c r="E1362" s="34">
        <v>45695</v>
      </c>
      <c r="F1362" s="347" t="s">
        <v>2459</v>
      </c>
      <c r="G1362" s="347" t="s">
        <v>2460</v>
      </c>
      <c r="H1362" s="344">
        <v>25.88175</v>
      </c>
      <c r="I1362" s="344">
        <v>-81.63218333333333</v>
      </c>
      <c r="J1362" s="56" t="s">
        <v>7438</v>
      </c>
      <c r="K1362" s="56" t="s">
        <v>7439</v>
      </c>
      <c r="L1362" s="49" t="s">
        <v>8323</v>
      </c>
      <c r="M1362" s="117" t="s">
        <v>2834</v>
      </c>
      <c r="N1362" s="35" t="s">
        <v>364</v>
      </c>
      <c r="O1362" s="240" t="s">
        <v>6004</v>
      </c>
      <c r="P1362" s="216" t="s">
        <v>6005</v>
      </c>
      <c r="Q1362" s="443">
        <v>0</v>
      </c>
      <c r="R1362" s="47"/>
      <c r="S1362" s="36">
        <v>0</v>
      </c>
      <c r="T1362" s="35"/>
      <c r="U1362" s="34"/>
      <c r="V1362" s="82">
        <v>0</v>
      </c>
      <c r="W1362" s="55" t="s">
        <v>2689</v>
      </c>
      <c r="X1362" s="55" t="s">
        <v>1897</v>
      </c>
      <c r="Y1362" s="157">
        <v>0</v>
      </c>
      <c r="Z1362" s="57" t="s">
        <v>1746</v>
      </c>
      <c r="AA1362" s="55" t="s">
        <v>6987</v>
      </c>
      <c r="AB1362" s="55">
        <v>128</v>
      </c>
      <c r="AC1362" s="55" t="s">
        <v>2020</v>
      </c>
      <c r="AD1362" s="89" t="s">
        <v>2630</v>
      </c>
      <c r="AE1362" s="243">
        <v>16670</v>
      </c>
      <c r="AF1362" s="157" t="s">
        <v>3901</v>
      </c>
      <c r="AG1362" s="89" t="s">
        <v>371</v>
      </c>
      <c r="AH1362" s="58" t="s">
        <v>7440</v>
      </c>
      <c r="AI1362" s="58" t="s">
        <v>7441</v>
      </c>
      <c r="AJ1362" s="59" t="s">
        <v>371</v>
      </c>
      <c r="AK1362" s="56">
        <v>25.881735833333334</v>
      </c>
      <c r="AL1362" s="56">
        <v>-81.632228888888889</v>
      </c>
      <c r="AM1362" s="60">
        <v>5.1662999999123826</v>
      </c>
      <c r="AN1362" s="60">
        <v>14.940309002945069</v>
      </c>
      <c r="AO1362" s="60">
        <v>15.808336053885499</v>
      </c>
    </row>
    <row r="1363" spans="1:41" s="290" customFormat="1" ht="25.5" x14ac:dyDescent="0.2">
      <c r="A1363" s="45" t="s">
        <v>370</v>
      </c>
      <c r="B1363" s="42" t="s">
        <v>2685</v>
      </c>
      <c r="C1363" s="46" t="s">
        <v>473</v>
      </c>
      <c r="D1363" s="35" t="s">
        <v>6273</v>
      </c>
      <c r="E1363" s="34">
        <v>46106</v>
      </c>
      <c r="F1363" s="347" t="s">
        <v>2459</v>
      </c>
      <c r="G1363" s="347" t="s">
        <v>2460</v>
      </c>
      <c r="H1363" s="344">
        <v>25.88175</v>
      </c>
      <c r="I1363" s="344">
        <v>-81.63218333333333</v>
      </c>
      <c r="J1363" s="56" t="s">
        <v>7438</v>
      </c>
      <c r="K1363" s="56" t="s">
        <v>7439</v>
      </c>
      <c r="L1363" s="49" t="s">
        <v>8324</v>
      </c>
      <c r="M1363" s="117" t="s">
        <v>2834</v>
      </c>
      <c r="N1363" s="35" t="s">
        <v>364</v>
      </c>
      <c r="O1363" s="240" t="s">
        <v>6931</v>
      </c>
      <c r="P1363" s="216" t="s">
        <v>6930</v>
      </c>
      <c r="Q1363" s="443">
        <v>0</v>
      </c>
      <c r="R1363" s="47"/>
      <c r="S1363" s="36">
        <v>0</v>
      </c>
      <c r="T1363" s="35"/>
      <c r="U1363" s="34"/>
      <c r="V1363" s="82">
        <v>0</v>
      </c>
      <c r="W1363" s="55" t="s">
        <v>2689</v>
      </c>
      <c r="X1363" s="55" t="s">
        <v>1897</v>
      </c>
      <c r="Y1363" s="157">
        <v>0</v>
      </c>
      <c r="Z1363" s="57" t="s">
        <v>1746</v>
      </c>
      <c r="AA1363" s="55" t="s">
        <v>6987</v>
      </c>
      <c r="AB1363" s="55">
        <v>128</v>
      </c>
      <c r="AC1363" s="55" t="s">
        <v>2020</v>
      </c>
      <c r="AD1363" s="89" t="s">
        <v>2630</v>
      </c>
      <c r="AE1363" s="243">
        <v>16670</v>
      </c>
      <c r="AF1363" s="157" t="s">
        <v>3901</v>
      </c>
      <c r="AG1363" s="89" t="s">
        <v>371</v>
      </c>
      <c r="AH1363" s="58" t="s">
        <v>7440</v>
      </c>
      <c r="AI1363" s="58" t="s">
        <v>7441</v>
      </c>
      <c r="AJ1363" s="59" t="s">
        <v>371</v>
      </c>
      <c r="AK1363" s="56">
        <v>25.881735833333334</v>
      </c>
      <c r="AL1363" s="56">
        <v>-81.632228888888889</v>
      </c>
      <c r="AM1363" s="60">
        <v>5.1662999999123826</v>
      </c>
      <c r="AN1363" s="60">
        <v>14.940309002945069</v>
      </c>
      <c r="AO1363" s="60">
        <v>15.808336053885499</v>
      </c>
    </row>
    <row r="1364" spans="1:41" s="290" customFormat="1" x14ac:dyDescent="0.2">
      <c r="A1364" s="45" t="s">
        <v>1017</v>
      </c>
      <c r="B1364" s="42" t="s">
        <v>107</v>
      </c>
      <c r="C1364" s="46"/>
      <c r="D1364" s="35" t="s">
        <v>424</v>
      </c>
      <c r="E1364" s="34">
        <v>42843</v>
      </c>
      <c r="F1364" s="347" t="s">
        <v>2030</v>
      </c>
      <c r="G1364" s="347" t="s">
        <v>2031</v>
      </c>
      <c r="H1364" s="373">
        <v>25.866499999999998</v>
      </c>
      <c r="I1364" s="373">
        <v>-81.537383333333338</v>
      </c>
      <c r="J1364" s="312" t="s">
        <v>5501</v>
      </c>
      <c r="K1364" s="312" t="s">
        <v>5502</v>
      </c>
      <c r="L1364" s="49" t="s">
        <v>1812</v>
      </c>
      <c r="M1364" s="120"/>
      <c r="N1364" s="35" t="s">
        <v>364</v>
      </c>
      <c r="O1364" s="203" t="s">
        <v>1969</v>
      </c>
      <c r="P1364" s="216" t="s">
        <v>1969</v>
      </c>
      <c r="Q1364" s="443">
        <v>0</v>
      </c>
      <c r="R1364" s="47"/>
      <c r="S1364" s="36">
        <v>0</v>
      </c>
      <c r="T1364" s="35"/>
      <c r="U1364" s="34"/>
      <c r="V1364" s="305">
        <v>0</v>
      </c>
      <c r="W1364" s="42" t="s">
        <v>2689</v>
      </c>
      <c r="X1364" s="42" t="s">
        <v>1898</v>
      </c>
      <c r="Y1364" s="306">
        <v>0</v>
      </c>
      <c r="Z1364" s="307" t="s">
        <v>3903</v>
      </c>
      <c r="AA1364" s="42" t="s">
        <v>3904</v>
      </c>
      <c r="AB1364" s="42">
        <v>128.5</v>
      </c>
      <c r="AC1364" s="42" t="s">
        <v>2023</v>
      </c>
      <c r="AD1364" s="308" t="s">
        <v>2622</v>
      </c>
      <c r="AE1364" s="309" t="s">
        <v>1746</v>
      </c>
      <c r="AF1364" s="306">
        <v>0</v>
      </c>
      <c r="AG1364" s="308" t="s">
        <v>4865</v>
      </c>
      <c r="AH1364" s="310" t="s">
        <v>3903</v>
      </c>
      <c r="AI1364" s="310" t="s">
        <v>3903</v>
      </c>
      <c r="AJ1364" s="311" t="s">
        <v>3903</v>
      </c>
      <c r="AK1364" s="312" t="s">
        <v>3903</v>
      </c>
      <c r="AL1364" s="312" t="s">
        <v>3903</v>
      </c>
      <c r="AM1364" s="313" t="s">
        <v>3903</v>
      </c>
      <c r="AN1364" s="313" t="s">
        <v>3903</v>
      </c>
      <c r="AO1364" s="313" t="s">
        <v>3903</v>
      </c>
    </row>
    <row r="1365" spans="1:41" s="290" customFormat="1" x14ac:dyDescent="0.2">
      <c r="A1365" s="45" t="s">
        <v>1017</v>
      </c>
      <c r="B1365" s="42" t="s">
        <v>107</v>
      </c>
      <c r="C1365" s="46"/>
      <c r="D1365" s="35" t="s">
        <v>1658</v>
      </c>
      <c r="E1365" s="34">
        <v>43076</v>
      </c>
      <c r="F1365" s="347" t="s">
        <v>2030</v>
      </c>
      <c r="G1365" s="347" t="s">
        <v>2031</v>
      </c>
      <c r="H1365" s="373">
        <v>25.866499999999998</v>
      </c>
      <c r="I1365" s="373">
        <v>-81.537383333333338</v>
      </c>
      <c r="J1365" s="312" t="s">
        <v>5501</v>
      </c>
      <c r="K1365" s="312" t="s">
        <v>5502</v>
      </c>
      <c r="L1365" s="49" t="s">
        <v>8359</v>
      </c>
      <c r="M1365" s="120"/>
      <c r="N1365" s="35" t="s">
        <v>1919</v>
      </c>
      <c r="O1365" s="203" t="s">
        <v>1969</v>
      </c>
      <c r="P1365" s="216">
        <v>0</v>
      </c>
      <c r="Q1365" s="443">
        <v>0</v>
      </c>
      <c r="R1365" s="47"/>
      <c r="S1365" s="36">
        <v>0</v>
      </c>
      <c r="T1365" s="35"/>
      <c r="U1365" s="34"/>
      <c r="V1365" s="305" t="s">
        <v>1969</v>
      </c>
      <c r="W1365" s="42" t="s">
        <v>2689</v>
      </c>
      <c r="X1365" s="42" t="s">
        <v>1898</v>
      </c>
      <c r="Y1365" s="306" t="s">
        <v>1919</v>
      </c>
      <c r="Z1365" s="307" t="s">
        <v>3903</v>
      </c>
      <c r="AA1365" s="42" t="s">
        <v>4844</v>
      </c>
      <c r="AB1365" s="42">
        <v>128.5</v>
      </c>
      <c r="AC1365" s="42" t="s">
        <v>2023</v>
      </c>
      <c r="AD1365" s="308" t="s">
        <v>2622</v>
      </c>
      <c r="AE1365" s="309" t="s">
        <v>1746</v>
      </c>
      <c r="AF1365" s="306">
        <v>0</v>
      </c>
      <c r="AG1365" s="308" t="s">
        <v>4865</v>
      </c>
      <c r="AH1365" s="310" t="s">
        <v>3903</v>
      </c>
      <c r="AI1365" s="310" t="s">
        <v>3903</v>
      </c>
      <c r="AJ1365" s="311" t="s">
        <v>3903</v>
      </c>
      <c r="AK1365" s="312" t="s">
        <v>3903</v>
      </c>
      <c r="AL1365" s="312" t="s">
        <v>3903</v>
      </c>
      <c r="AM1365" s="313" t="s">
        <v>3903</v>
      </c>
      <c r="AN1365" s="313" t="s">
        <v>3903</v>
      </c>
      <c r="AO1365" s="313" t="s">
        <v>3903</v>
      </c>
    </row>
    <row r="1366" spans="1:41" s="290" customFormat="1" x14ac:dyDescent="0.2">
      <c r="A1366" s="45" t="s">
        <v>1017</v>
      </c>
      <c r="B1366" s="42" t="s">
        <v>107</v>
      </c>
      <c r="C1366" s="46"/>
      <c r="D1366" s="35" t="s">
        <v>424</v>
      </c>
      <c r="E1366" s="34">
        <v>43145</v>
      </c>
      <c r="F1366" s="347" t="s">
        <v>2047</v>
      </c>
      <c r="G1366" s="347" t="s">
        <v>2035</v>
      </c>
      <c r="H1366" s="373">
        <v>25.866516666666666</v>
      </c>
      <c r="I1366" s="373">
        <v>-81.53725</v>
      </c>
      <c r="J1366" s="312" t="s">
        <v>4863</v>
      </c>
      <c r="K1366" s="312" t="s">
        <v>4864</v>
      </c>
      <c r="L1366" s="49" t="s">
        <v>8421</v>
      </c>
      <c r="M1366" s="120"/>
      <c r="N1366" s="35" t="s">
        <v>1919</v>
      </c>
      <c r="O1366" s="203" t="s">
        <v>1969</v>
      </c>
      <c r="P1366" s="216">
        <v>0</v>
      </c>
      <c r="Q1366" s="443">
        <v>0</v>
      </c>
      <c r="R1366" s="47"/>
      <c r="S1366" s="36">
        <v>0</v>
      </c>
      <c r="T1366" s="35"/>
      <c r="U1366" s="34"/>
      <c r="V1366" s="305" t="s">
        <v>1969</v>
      </c>
      <c r="W1366" s="42" t="s">
        <v>2689</v>
      </c>
      <c r="X1366" s="42" t="s">
        <v>1898</v>
      </c>
      <c r="Y1366" s="306" t="s">
        <v>1919</v>
      </c>
      <c r="Z1366" s="307" t="s">
        <v>3903</v>
      </c>
      <c r="AA1366" s="42" t="s">
        <v>4844</v>
      </c>
      <c r="AB1366" s="42">
        <v>128.5</v>
      </c>
      <c r="AC1366" s="42" t="s">
        <v>2023</v>
      </c>
      <c r="AD1366" s="308" t="s">
        <v>2622</v>
      </c>
      <c r="AE1366" s="309" t="s">
        <v>1746</v>
      </c>
      <c r="AF1366" s="306">
        <v>0</v>
      </c>
      <c r="AG1366" s="308" t="s">
        <v>4865</v>
      </c>
      <c r="AH1366" s="310" t="s">
        <v>3903</v>
      </c>
      <c r="AI1366" s="310" t="s">
        <v>3903</v>
      </c>
      <c r="AJ1366" s="311" t="s">
        <v>3903</v>
      </c>
      <c r="AK1366" s="312" t="s">
        <v>3903</v>
      </c>
      <c r="AL1366" s="312" t="s">
        <v>3903</v>
      </c>
      <c r="AM1366" s="313" t="s">
        <v>3903</v>
      </c>
      <c r="AN1366" s="313" t="s">
        <v>3903</v>
      </c>
      <c r="AO1366" s="313" t="s">
        <v>3903</v>
      </c>
    </row>
    <row r="1367" spans="1:41" s="290" customFormat="1" x14ac:dyDescent="0.2">
      <c r="A1367" s="45" t="s">
        <v>1017</v>
      </c>
      <c r="B1367" s="42" t="s">
        <v>107</v>
      </c>
      <c r="C1367" s="46"/>
      <c r="D1367" s="66" t="s">
        <v>2384</v>
      </c>
      <c r="E1367" s="34">
        <v>43326</v>
      </c>
      <c r="F1367" s="347" t="s">
        <v>2047</v>
      </c>
      <c r="G1367" s="347" t="s">
        <v>2035</v>
      </c>
      <c r="H1367" s="373">
        <v>25.866516666666666</v>
      </c>
      <c r="I1367" s="373">
        <v>-81.53725</v>
      </c>
      <c r="J1367" s="312" t="s">
        <v>4863</v>
      </c>
      <c r="K1367" s="312" t="s">
        <v>4864</v>
      </c>
      <c r="L1367" s="49" t="s">
        <v>3129</v>
      </c>
      <c r="M1367" s="120"/>
      <c r="N1367" s="35" t="s">
        <v>1919</v>
      </c>
      <c r="O1367" s="203"/>
      <c r="P1367" s="216">
        <v>0</v>
      </c>
      <c r="Q1367" s="443">
        <v>0</v>
      </c>
      <c r="R1367" s="47"/>
      <c r="S1367" s="36">
        <v>0</v>
      </c>
      <c r="T1367" s="35"/>
      <c r="U1367" s="34"/>
      <c r="V1367" s="305" t="s">
        <v>1969</v>
      </c>
      <c r="W1367" s="42" t="s">
        <v>2689</v>
      </c>
      <c r="X1367" s="42" t="s">
        <v>1898</v>
      </c>
      <c r="Y1367" s="306" t="s">
        <v>1919</v>
      </c>
      <c r="Z1367" s="307" t="s">
        <v>3903</v>
      </c>
      <c r="AA1367" s="42" t="s">
        <v>4844</v>
      </c>
      <c r="AB1367" s="42">
        <v>128.5</v>
      </c>
      <c r="AC1367" s="42" t="s">
        <v>2023</v>
      </c>
      <c r="AD1367" s="308" t="s">
        <v>2622</v>
      </c>
      <c r="AE1367" s="309" t="s">
        <v>1746</v>
      </c>
      <c r="AF1367" s="306">
        <v>0</v>
      </c>
      <c r="AG1367" s="308" t="s">
        <v>4865</v>
      </c>
      <c r="AH1367" s="310" t="s">
        <v>3903</v>
      </c>
      <c r="AI1367" s="310" t="s">
        <v>3903</v>
      </c>
      <c r="AJ1367" s="311" t="s">
        <v>3903</v>
      </c>
      <c r="AK1367" s="312" t="s">
        <v>3903</v>
      </c>
      <c r="AL1367" s="312" t="s">
        <v>3903</v>
      </c>
      <c r="AM1367" s="313" t="s">
        <v>3903</v>
      </c>
      <c r="AN1367" s="313" t="s">
        <v>3903</v>
      </c>
      <c r="AO1367" s="313" t="s">
        <v>3903</v>
      </c>
    </row>
    <row r="1368" spans="1:41" s="290" customFormat="1" x14ac:dyDescent="0.2">
      <c r="A1368" s="45" t="s">
        <v>1017</v>
      </c>
      <c r="B1368" s="42" t="s">
        <v>107</v>
      </c>
      <c r="C1368" s="46"/>
      <c r="D1368" s="35" t="s">
        <v>424</v>
      </c>
      <c r="E1368" s="34">
        <v>43501</v>
      </c>
      <c r="F1368" s="347" t="s">
        <v>2047</v>
      </c>
      <c r="G1368" s="347" t="s">
        <v>2035</v>
      </c>
      <c r="H1368" s="373">
        <v>25.866516666666666</v>
      </c>
      <c r="I1368" s="373">
        <v>-81.53725</v>
      </c>
      <c r="J1368" s="312" t="s">
        <v>4863</v>
      </c>
      <c r="K1368" s="312" t="s">
        <v>4864</v>
      </c>
      <c r="L1368" s="49" t="s">
        <v>3118</v>
      </c>
      <c r="M1368" s="120"/>
      <c r="N1368" s="35" t="s">
        <v>448</v>
      </c>
      <c r="O1368" s="203"/>
      <c r="P1368" s="216">
        <v>0</v>
      </c>
      <c r="Q1368" s="443" t="s">
        <v>3294</v>
      </c>
      <c r="R1368" s="47"/>
      <c r="S1368" s="36">
        <v>0</v>
      </c>
      <c r="T1368" s="35"/>
      <c r="U1368" s="34"/>
      <c r="V1368" s="305">
        <v>0</v>
      </c>
      <c r="W1368" s="42" t="s">
        <v>2689</v>
      </c>
      <c r="X1368" s="42" t="s">
        <v>1898</v>
      </c>
      <c r="Y1368" s="306" t="s">
        <v>448</v>
      </c>
      <c r="Z1368" s="307" t="s">
        <v>3903</v>
      </c>
      <c r="AA1368" s="42" t="s">
        <v>3912</v>
      </c>
      <c r="AB1368" s="42">
        <v>128.5</v>
      </c>
      <c r="AC1368" s="42" t="s">
        <v>2023</v>
      </c>
      <c r="AD1368" s="308" t="s">
        <v>2622</v>
      </c>
      <c r="AE1368" s="309" t="s">
        <v>1746</v>
      </c>
      <c r="AF1368" s="306">
        <v>0</v>
      </c>
      <c r="AG1368" s="308" t="s">
        <v>4865</v>
      </c>
      <c r="AH1368" s="310" t="s">
        <v>3903</v>
      </c>
      <c r="AI1368" s="310" t="s">
        <v>3903</v>
      </c>
      <c r="AJ1368" s="311" t="s">
        <v>3903</v>
      </c>
      <c r="AK1368" s="312" t="s">
        <v>3903</v>
      </c>
      <c r="AL1368" s="312" t="s">
        <v>3903</v>
      </c>
      <c r="AM1368" s="313" t="s">
        <v>3903</v>
      </c>
      <c r="AN1368" s="313" t="s">
        <v>3903</v>
      </c>
      <c r="AO1368" s="313" t="s">
        <v>3903</v>
      </c>
    </row>
    <row r="1369" spans="1:41" s="290" customFormat="1" ht="25.5" x14ac:dyDescent="0.2">
      <c r="A1369" s="45" t="s">
        <v>1017</v>
      </c>
      <c r="B1369" s="42" t="s">
        <v>107</v>
      </c>
      <c r="C1369" s="46"/>
      <c r="D1369" s="35" t="s">
        <v>424</v>
      </c>
      <c r="E1369" s="34">
        <v>43878</v>
      </c>
      <c r="F1369" s="347" t="s">
        <v>2047</v>
      </c>
      <c r="G1369" s="347" t="s">
        <v>2035</v>
      </c>
      <c r="H1369" s="373">
        <v>25.866516666666666</v>
      </c>
      <c r="I1369" s="373">
        <v>-81.53725</v>
      </c>
      <c r="J1369" s="312" t="s">
        <v>4863</v>
      </c>
      <c r="K1369" s="312" t="s">
        <v>4864</v>
      </c>
      <c r="L1369" s="49" t="s">
        <v>3305</v>
      </c>
      <c r="M1369" s="120"/>
      <c r="N1369" s="35" t="s">
        <v>448</v>
      </c>
      <c r="O1369" s="203"/>
      <c r="P1369" s="216">
        <v>0</v>
      </c>
      <c r="Q1369" s="443" t="s">
        <v>3294</v>
      </c>
      <c r="R1369" s="47"/>
      <c r="S1369" s="36">
        <v>0</v>
      </c>
      <c r="T1369" s="35"/>
      <c r="U1369" s="34"/>
      <c r="V1369" s="305">
        <v>0</v>
      </c>
      <c r="W1369" s="42" t="s">
        <v>2689</v>
      </c>
      <c r="X1369" s="42" t="s">
        <v>1898</v>
      </c>
      <c r="Y1369" s="306" t="s">
        <v>448</v>
      </c>
      <c r="Z1369" s="307" t="s">
        <v>3903</v>
      </c>
      <c r="AA1369" s="42" t="s">
        <v>3912</v>
      </c>
      <c r="AB1369" s="42">
        <v>128.5</v>
      </c>
      <c r="AC1369" s="42" t="s">
        <v>2023</v>
      </c>
      <c r="AD1369" s="308" t="s">
        <v>2622</v>
      </c>
      <c r="AE1369" s="309" t="s">
        <v>1746</v>
      </c>
      <c r="AF1369" s="306">
        <v>0</v>
      </c>
      <c r="AG1369" s="308" t="s">
        <v>4865</v>
      </c>
      <c r="AH1369" s="310" t="s">
        <v>3903</v>
      </c>
      <c r="AI1369" s="310" t="s">
        <v>3903</v>
      </c>
      <c r="AJ1369" s="311" t="s">
        <v>3903</v>
      </c>
      <c r="AK1369" s="312" t="s">
        <v>3903</v>
      </c>
      <c r="AL1369" s="312" t="s">
        <v>3903</v>
      </c>
      <c r="AM1369" s="313" t="s">
        <v>3903</v>
      </c>
      <c r="AN1369" s="313" t="s">
        <v>3903</v>
      </c>
      <c r="AO1369" s="313" t="s">
        <v>3903</v>
      </c>
    </row>
    <row r="1370" spans="1:41" s="290" customFormat="1" ht="25.5" x14ac:dyDescent="0.2">
      <c r="A1370" s="45" t="s">
        <v>1017</v>
      </c>
      <c r="B1370" s="42" t="s">
        <v>107</v>
      </c>
      <c r="C1370" s="46"/>
      <c r="D1370" s="35" t="s">
        <v>424</v>
      </c>
      <c r="E1370" s="34">
        <v>44240</v>
      </c>
      <c r="F1370" s="347" t="s">
        <v>2047</v>
      </c>
      <c r="G1370" s="347" t="s">
        <v>2035</v>
      </c>
      <c r="H1370" s="373">
        <v>25.866516666666666</v>
      </c>
      <c r="I1370" s="373">
        <v>-81.53725</v>
      </c>
      <c r="J1370" s="312" t="s">
        <v>4863</v>
      </c>
      <c r="K1370" s="312" t="s">
        <v>4864</v>
      </c>
      <c r="L1370" s="49" t="s">
        <v>3305</v>
      </c>
      <c r="M1370" s="120"/>
      <c r="N1370" s="35" t="s">
        <v>448</v>
      </c>
      <c r="O1370" s="203"/>
      <c r="P1370" s="216">
        <v>0</v>
      </c>
      <c r="Q1370" s="443" t="s">
        <v>3294</v>
      </c>
      <c r="R1370" s="47"/>
      <c r="S1370" s="36">
        <v>0</v>
      </c>
      <c r="T1370" s="35"/>
      <c r="U1370" s="34"/>
      <c r="V1370" s="305">
        <v>0</v>
      </c>
      <c r="W1370" s="42" t="s">
        <v>2689</v>
      </c>
      <c r="X1370" s="42" t="s">
        <v>1898</v>
      </c>
      <c r="Y1370" s="306" t="s">
        <v>448</v>
      </c>
      <c r="Z1370" s="307" t="s">
        <v>3903</v>
      </c>
      <c r="AA1370" s="42" t="s">
        <v>3912</v>
      </c>
      <c r="AB1370" s="42">
        <v>128.5</v>
      </c>
      <c r="AC1370" s="42" t="s">
        <v>2023</v>
      </c>
      <c r="AD1370" s="308" t="s">
        <v>2622</v>
      </c>
      <c r="AE1370" s="309" t="s">
        <v>1746</v>
      </c>
      <c r="AF1370" s="306">
        <v>0</v>
      </c>
      <c r="AG1370" s="308" t="s">
        <v>4865</v>
      </c>
      <c r="AH1370" s="310" t="s">
        <v>3903</v>
      </c>
      <c r="AI1370" s="310" t="s">
        <v>3903</v>
      </c>
      <c r="AJ1370" s="311" t="s">
        <v>3903</v>
      </c>
      <c r="AK1370" s="312" t="s">
        <v>3903</v>
      </c>
      <c r="AL1370" s="312" t="s">
        <v>3903</v>
      </c>
      <c r="AM1370" s="313" t="s">
        <v>3903</v>
      </c>
      <c r="AN1370" s="313" t="s">
        <v>3903</v>
      </c>
      <c r="AO1370" s="313" t="s">
        <v>3903</v>
      </c>
    </row>
    <row r="1371" spans="1:41" s="290" customFormat="1" ht="25.5" x14ac:dyDescent="0.2">
      <c r="A1371" s="45" t="s">
        <v>1017</v>
      </c>
      <c r="B1371" s="42" t="s">
        <v>107</v>
      </c>
      <c r="C1371" s="46"/>
      <c r="D1371" s="35" t="s">
        <v>424</v>
      </c>
      <c r="E1371" s="34">
        <v>44595</v>
      </c>
      <c r="F1371" s="347" t="s">
        <v>2047</v>
      </c>
      <c r="G1371" s="347" t="s">
        <v>2035</v>
      </c>
      <c r="H1371" s="373">
        <v>25.866516666666666</v>
      </c>
      <c r="I1371" s="373">
        <v>-81.53725</v>
      </c>
      <c r="J1371" s="312" t="s">
        <v>4863</v>
      </c>
      <c r="K1371" s="312" t="s">
        <v>4864</v>
      </c>
      <c r="L1371" s="49" t="s">
        <v>3305</v>
      </c>
      <c r="M1371" s="120"/>
      <c r="N1371" s="35" t="s">
        <v>448</v>
      </c>
      <c r="O1371" s="203"/>
      <c r="P1371" s="216">
        <v>0</v>
      </c>
      <c r="Q1371" s="443" t="s">
        <v>3294</v>
      </c>
      <c r="R1371" s="47"/>
      <c r="S1371" s="36">
        <v>0</v>
      </c>
      <c r="T1371" s="35"/>
      <c r="U1371" s="34"/>
      <c r="V1371" s="305">
        <v>0</v>
      </c>
      <c r="W1371" s="42" t="s">
        <v>2689</v>
      </c>
      <c r="X1371" s="42" t="s">
        <v>1898</v>
      </c>
      <c r="Y1371" s="306" t="s">
        <v>448</v>
      </c>
      <c r="Z1371" s="307" t="s">
        <v>3903</v>
      </c>
      <c r="AA1371" s="42" t="s">
        <v>3912</v>
      </c>
      <c r="AB1371" s="42">
        <v>128.5</v>
      </c>
      <c r="AC1371" s="42" t="s">
        <v>2023</v>
      </c>
      <c r="AD1371" s="308" t="s">
        <v>2622</v>
      </c>
      <c r="AE1371" s="309" t="s">
        <v>1746</v>
      </c>
      <c r="AF1371" s="306">
        <v>0</v>
      </c>
      <c r="AG1371" s="308" t="s">
        <v>4865</v>
      </c>
      <c r="AH1371" s="310" t="s">
        <v>3903</v>
      </c>
      <c r="AI1371" s="310" t="s">
        <v>3903</v>
      </c>
      <c r="AJ1371" s="311" t="s">
        <v>3903</v>
      </c>
      <c r="AK1371" s="312" t="s">
        <v>3903</v>
      </c>
      <c r="AL1371" s="312" t="s">
        <v>3903</v>
      </c>
      <c r="AM1371" s="313" t="s">
        <v>3903</v>
      </c>
      <c r="AN1371" s="313" t="s">
        <v>3903</v>
      </c>
      <c r="AO1371" s="313" t="s">
        <v>3903</v>
      </c>
    </row>
    <row r="1372" spans="1:41" s="290" customFormat="1" ht="25.5" x14ac:dyDescent="0.2">
      <c r="A1372" s="45" t="s">
        <v>1017</v>
      </c>
      <c r="B1372" s="42" t="s">
        <v>107</v>
      </c>
      <c r="C1372" s="46"/>
      <c r="D1372" s="35" t="s">
        <v>424</v>
      </c>
      <c r="E1372" s="34">
        <v>44992</v>
      </c>
      <c r="F1372" s="347" t="s">
        <v>2047</v>
      </c>
      <c r="G1372" s="347" t="s">
        <v>2035</v>
      </c>
      <c r="H1372" s="373">
        <v>25.866516666666666</v>
      </c>
      <c r="I1372" s="373">
        <v>-81.53725</v>
      </c>
      <c r="J1372" s="312" t="s">
        <v>4863</v>
      </c>
      <c r="K1372" s="312" t="s">
        <v>4864</v>
      </c>
      <c r="L1372" s="49" t="s">
        <v>5680</v>
      </c>
      <c r="M1372" s="120"/>
      <c r="N1372" s="35" t="s">
        <v>448</v>
      </c>
      <c r="O1372" s="203"/>
      <c r="P1372" s="216">
        <v>0</v>
      </c>
      <c r="Q1372" s="443" t="s">
        <v>3294</v>
      </c>
      <c r="R1372" s="47"/>
      <c r="S1372" s="36">
        <v>0</v>
      </c>
      <c r="T1372" s="35"/>
      <c r="U1372" s="34"/>
      <c r="V1372" s="305">
        <v>0</v>
      </c>
      <c r="W1372" s="42" t="s">
        <v>2689</v>
      </c>
      <c r="X1372" s="42" t="s">
        <v>1898</v>
      </c>
      <c r="Y1372" s="306" t="s">
        <v>448</v>
      </c>
      <c r="Z1372" s="307" t="s">
        <v>3903</v>
      </c>
      <c r="AA1372" s="42" t="s">
        <v>3912</v>
      </c>
      <c r="AB1372" s="42">
        <v>128.5</v>
      </c>
      <c r="AC1372" s="42" t="s">
        <v>2023</v>
      </c>
      <c r="AD1372" s="308" t="s">
        <v>2622</v>
      </c>
      <c r="AE1372" s="309" t="s">
        <v>1746</v>
      </c>
      <c r="AF1372" s="306">
        <v>0</v>
      </c>
      <c r="AG1372" s="308" t="s">
        <v>4865</v>
      </c>
      <c r="AH1372" s="310" t="s">
        <v>3903</v>
      </c>
      <c r="AI1372" s="310" t="s">
        <v>3903</v>
      </c>
      <c r="AJ1372" s="311" t="s">
        <v>3903</v>
      </c>
      <c r="AK1372" s="312" t="s">
        <v>3903</v>
      </c>
      <c r="AL1372" s="312" t="s">
        <v>3903</v>
      </c>
      <c r="AM1372" s="313" t="s">
        <v>3903</v>
      </c>
      <c r="AN1372" s="313" t="s">
        <v>3903</v>
      </c>
      <c r="AO1372" s="313" t="s">
        <v>3903</v>
      </c>
    </row>
    <row r="1373" spans="1:41" s="290" customFormat="1" x14ac:dyDescent="0.2">
      <c r="A1373" s="45" t="s">
        <v>805</v>
      </c>
      <c r="B1373" s="42" t="s">
        <v>2757</v>
      </c>
      <c r="C1373" s="46"/>
      <c r="D1373" s="35"/>
      <c r="E1373" s="34">
        <v>43133</v>
      </c>
      <c r="F1373" s="347" t="s">
        <v>488</v>
      </c>
      <c r="G1373" s="347" t="s">
        <v>489</v>
      </c>
      <c r="H1373" s="344">
        <v>25.895716666666665</v>
      </c>
      <c r="I1373" s="344">
        <v>-81.640616666666673</v>
      </c>
      <c r="J1373" s="56" t="s">
        <v>9059</v>
      </c>
      <c r="K1373" s="56" t="s">
        <v>9060</v>
      </c>
      <c r="L1373" s="49" t="s">
        <v>438</v>
      </c>
      <c r="M1373" s="120"/>
      <c r="N1373" s="35" t="s">
        <v>448</v>
      </c>
      <c r="O1373" s="203"/>
      <c r="P1373" s="216">
        <v>0</v>
      </c>
      <c r="Q1373" s="443">
        <v>0</v>
      </c>
      <c r="R1373" s="47"/>
      <c r="S1373" s="36" t="s">
        <v>473</v>
      </c>
      <c r="T1373" s="35"/>
      <c r="U1373" s="34"/>
      <c r="V1373" s="82" t="s">
        <v>1969</v>
      </c>
      <c r="W1373" s="55" t="s">
        <v>2691</v>
      </c>
      <c r="X1373" s="55" t="s">
        <v>1898</v>
      </c>
      <c r="Y1373" s="157" t="s">
        <v>448</v>
      </c>
      <c r="Z1373" s="57" t="s">
        <v>3905</v>
      </c>
      <c r="AA1373" s="55" t="s">
        <v>3906</v>
      </c>
      <c r="AB1373" s="55">
        <v>129</v>
      </c>
      <c r="AC1373" s="55" t="s">
        <v>2020</v>
      </c>
      <c r="AD1373" s="89" t="s">
        <v>3074</v>
      </c>
      <c r="AE1373" s="243">
        <v>16672</v>
      </c>
      <c r="AF1373" s="157" t="s">
        <v>3901</v>
      </c>
      <c r="AG1373" s="89" t="s">
        <v>7444</v>
      </c>
      <c r="AH1373" s="58" t="s">
        <v>488</v>
      </c>
      <c r="AI1373" s="58" t="s">
        <v>489</v>
      </c>
      <c r="AJ1373" s="59" t="s">
        <v>1120</v>
      </c>
      <c r="AK1373" s="56">
        <v>25.895716666666665</v>
      </c>
      <c r="AL1373" s="56">
        <v>-81.640616666666673</v>
      </c>
      <c r="AM1373" s="60">
        <v>0</v>
      </c>
      <c r="AN1373" s="60">
        <v>0</v>
      </c>
      <c r="AO1373" s="60" t="s">
        <v>3905</v>
      </c>
    </row>
    <row r="1374" spans="1:41" s="290" customFormat="1" x14ac:dyDescent="0.2">
      <c r="A1374" s="45" t="s">
        <v>805</v>
      </c>
      <c r="B1374" s="42" t="s">
        <v>2757</v>
      </c>
      <c r="C1374" s="46"/>
      <c r="D1374" s="35"/>
      <c r="E1374" s="34">
        <v>43481</v>
      </c>
      <c r="F1374" s="347" t="s">
        <v>488</v>
      </c>
      <c r="G1374" s="347" t="s">
        <v>489</v>
      </c>
      <c r="H1374" s="344">
        <v>25.895716666666665</v>
      </c>
      <c r="I1374" s="344">
        <v>-81.640616666666673</v>
      </c>
      <c r="J1374" s="56" t="s">
        <v>9059</v>
      </c>
      <c r="K1374" s="56" t="s">
        <v>9060</v>
      </c>
      <c r="L1374" s="49" t="s">
        <v>438</v>
      </c>
      <c r="M1374" s="117"/>
      <c r="N1374" s="35" t="s">
        <v>448</v>
      </c>
      <c r="O1374" s="203"/>
      <c r="P1374" s="216">
        <v>0</v>
      </c>
      <c r="Q1374" s="443">
        <v>0</v>
      </c>
      <c r="R1374" s="47"/>
      <c r="S1374" s="36" t="s">
        <v>473</v>
      </c>
      <c r="T1374" s="35"/>
      <c r="U1374" s="34"/>
      <c r="V1374" s="82" t="s">
        <v>1969</v>
      </c>
      <c r="W1374" s="55" t="s">
        <v>2691</v>
      </c>
      <c r="X1374" s="55" t="s">
        <v>1898</v>
      </c>
      <c r="Y1374" s="157" t="s">
        <v>448</v>
      </c>
      <c r="Z1374" s="57" t="s">
        <v>3905</v>
      </c>
      <c r="AA1374" s="55" t="s">
        <v>3906</v>
      </c>
      <c r="AB1374" s="55">
        <v>129</v>
      </c>
      <c r="AC1374" s="55" t="s">
        <v>2020</v>
      </c>
      <c r="AD1374" s="89" t="s">
        <v>3074</v>
      </c>
      <c r="AE1374" s="243">
        <v>16672</v>
      </c>
      <c r="AF1374" s="157" t="s">
        <v>3901</v>
      </c>
      <c r="AG1374" s="89" t="s">
        <v>7444</v>
      </c>
      <c r="AH1374" s="58" t="s">
        <v>488</v>
      </c>
      <c r="AI1374" s="58" t="s">
        <v>489</v>
      </c>
      <c r="AJ1374" s="59" t="s">
        <v>1120</v>
      </c>
      <c r="AK1374" s="56">
        <v>25.895716666666665</v>
      </c>
      <c r="AL1374" s="56">
        <v>-81.640616666666673</v>
      </c>
      <c r="AM1374" s="60">
        <v>0</v>
      </c>
      <c r="AN1374" s="60">
        <v>0</v>
      </c>
      <c r="AO1374" s="60" t="s">
        <v>3905</v>
      </c>
    </row>
    <row r="1375" spans="1:41" s="290" customFormat="1" x14ac:dyDescent="0.2">
      <c r="A1375" s="45" t="s">
        <v>805</v>
      </c>
      <c r="B1375" s="42" t="s">
        <v>2757</v>
      </c>
      <c r="C1375" s="46"/>
      <c r="D1375" s="35" t="s">
        <v>2857</v>
      </c>
      <c r="E1375" s="34">
        <v>43853</v>
      </c>
      <c r="F1375" s="347" t="s">
        <v>488</v>
      </c>
      <c r="G1375" s="347" t="s">
        <v>489</v>
      </c>
      <c r="H1375" s="344">
        <v>25.895716666666665</v>
      </c>
      <c r="I1375" s="344">
        <v>-81.640616666666673</v>
      </c>
      <c r="J1375" s="56" t="s">
        <v>9059</v>
      </c>
      <c r="K1375" s="56" t="s">
        <v>9060</v>
      </c>
      <c r="L1375" s="49" t="s">
        <v>2820</v>
      </c>
      <c r="M1375" s="117"/>
      <c r="N1375" s="35" t="s">
        <v>448</v>
      </c>
      <c r="O1375" s="203"/>
      <c r="P1375" s="216">
        <v>0</v>
      </c>
      <c r="Q1375" s="443" t="s">
        <v>3294</v>
      </c>
      <c r="R1375" s="47"/>
      <c r="S1375" s="36" t="s">
        <v>473</v>
      </c>
      <c r="T1375" s="35"/>
      <c r="U1375" s="34"/>
      <c r="V1375" s="82">
        <v>0</v>
      </c>
      <c r="W1375" s="55" t="s">
        <v>2691</v>
      </c>
      <c r="X1375" s="55" t="s">
        <v>1898</v>
      </c>
      <c r="Y1375" s="157" t="s">
        <v>448</v>
      </c>
      <c r="Z1375" s="57" t="s">
        <v>3905</v>
      </c>
      <c r="AA1375" s="55" t="s">
        <v>3906</v>
      </c>
      <c r="AB1375" s="55">
        <v>129</v>
      </c>
      <c r="AC1375" s="55" t="s">
        <v>2020</v>
      </c>
      <c r="AD1375" s="89" t="s">
        <v>3074</v>
      </c>
      <c r="AE1375" s="243">
        <v>16672</v>
      </c>
      <c r="AF1375" s="157" t="s">
        <v>3901</v>
      </c>
      <c r="AG1375" s="89" t="s">
        <v>7444</v>
      </c>
      <c r="AH1375" s="58" t="s">
        <v>488</v>
      </c>
      <c r="AI1375" s="58" t="s">
        <v>489</v>
      </c>
      <c r="AJ1375" s="59" t="s">
        <v>1120</v>
      </c>
      <c r="AK1375" s="56">
        <v>25.895716666666665</v>
      </c>
      <c r="AL1375" s="56">
        <v>-81.640616666666673</v>
      </c>
      <c r="AM1375" s="60">
        <v>0</v>
      </c>
      <c r="AN1375" s="60">
        <v>0</v>
      </c>
      <c r="AO1375" s="60" t="s">
        <v>3905</v>
      </c>
    </row>
    <row r="1376" spans="1:41" s="290" customFormat="1" x14ac:dyDescent="0.2">
      <c r="A1376" s="45" t="s">
        <v>805</v>
      </c>
      <c r="B1376" s="42" t="s">
        <v>2757</v>
      </c>
      <c r="C1376" s="46"/>
      <c r="D1376" s="35" t="s">
        <v>3695</v>
      </c>
      <c r="E1376" s="34">
        <v>44258</v>
      </c>
      <c r="F1376" s="347" t="s">
        <v>488</v>
      </c>
      <c r="G1376" s="347" t="s">
        <v>489</v>
      </c>
      <c r="H1376" s="344">
        <v>25.895716666666665</v>
      </c>
      <c r="I1376" s="344">
        <v>-81.640616666666673</v>
      </c>
      <c r="J1376" s="56" t="s">
        <v>9059</v>
      </c>
      <c r="K1376" s="56" t="s">
        <v>9060</v>
      </c>
      <c r="L1376" s="49" t="s">
        <v>2820</v>
      </c>
      <c r="M1376" s="117"/>
      <c r="N1376" s="35" t="s">
        <v>1919</v>
      </c>
      <c r="O1376" s="240"/>
      <c r="P1376" s="216">
        <v>0</v>
      </c>
      <c r="Q1376" s="443" t="s">
        <v>3294</v>
      </c>
      <c r="R1376" s="47"/>
      <c r="S1376" s="36" t="s">
        <v>473</v>
      </c>
      <c r="T1376" s="35"/>
      <c r="U1376" s="34"/>
      <c r="V1376" s="82">
        <v>0</v>
      </c>
      <c r="W1376" s="55" t="s">
        <v>2691</v>
      </c>
      <c r="X1376" s="55" t="s">
        <v>1898</v>
      </c>
      <c r="Y1376" s="157" t="s">
        <v>1919</v>
      </c>
      <c r="Z1376" s="57" t="s">
        <v>3905</v>
      </c>
      <c r="AA1376" s="55" t="s">
        <v>9061</v>
      </c>
      <c r="AB1376" s="55">
        <v>129</v>
      </c>
      <c r="AC1376" s="55" t="s">
        <v>2020</v>
      </c>
      <c r="AD1376" s="89" t="s">
        <v>3074</v>
      </c>
      <c r="AE1376" s="243">
        <v>16672</v>
      </c>
      <c r="AF1376" s="157" t="s">
        <v>3901</v>
      </c>
      <c r="AG1376" s="89" t="s">
        <v>7444</v>
      </c>
      <c r="AH1376" s="58" t="s">
        <v>488</v>
      </c>
      <c r="AI1376" s="58" t="s">
        <v>489</v>
      </c>
      <c r="AJ1376" s="59" t="s">
        <v>1120</v>
      </c>
      <c r="AK1376" s="56">
        <v>25.895716666666665</v>
      </c>
      <c r="AL1376" s="56">
        <v>-81.640616666666673</v>
      </c>
      <c r="AM1376" s="60">
        <v>0</v>
      </c>
      <c r="AN1376" s="60">
        <v>0</v>
      </c>
      <c r="AO1376" s="60" t="s">
        <v>3905</v>
      </c>
    </row>
    <row r="1377" spans="1:41" s="290" customFormat="1" ht="25.5" x14ac:dyDescent="0.2">
      <c r="A1377" s="45" t="s">
        <v>805</v>
      </c>
      <c r="B1377" s="42" t="s">
        <v>2757</v>
      </c>
      <c r="C1377" s="46"/>
      <c r="D1377" s="35" t="s">
        <v>424</v>
      </c>
      <c r="E1377" s="34">
        <v>44666</v>
      </c>
      <c r="F1377" s="347" t="s">
        <v>488</v>
      </c>
      <c r="G1377" s="347" t="s">
        <v>489</v>
      </c>
      <c r="H1377" s="344">
        <v>25.895716666666665</v>
      </c>
      <c r="I1377" s="344">
        <v>-81.640616666666673</v>
      </c>
      <c r="J1377" s="56" t="s">
        <v>9059</v>
      </c>
      <c r="K1377" s="56" t="s">
        <v>9060</v>
      </c>
      <c r="L1377" s="49" t="s">
        <v>8325</v>
      </c>
      <c r="M1377" s="117"/>
      <c r="N1377" s="35" t="s">
        <v>1919</v>
      </c>
      <c r="O1377" s="240" t="s">
        <v>4557</v>
      </c>
      <c r="P1377" s="216">
        <v>0</v>
      </c>
      <c r="Q1377" s="443">
        <v>0</v>
      </c>
      <c r="R1377" s="47"/>
      <c r="S1377" s="36" t="s">
        <v>473</v>
      </c>
      <c r="T1377" s="35"/>
      <c r="U1377" s="34"/>
      <c r="V1377" s="82" t="s">
        <v>1969</v>
      </c>
      <c r="W1377" s="55" t="s">
        <v>2691</v>
      </c>
      <c r="X1377" s="55" t="s">
        <v>1898</v>
      </c>
      <c r="Y1377" s="157" t="s">
        <v>1919</v>
      </c>
      <c r="Z1377" s="57" t="s">
        <v>3905</v>
      </c>
      <c r="AA1377" s="55" t="s">
        <v>9061</v>
      </c>
      <c r="AB1377" s="55">
        <v>129</v>
      </c>
      <c r="AC1377" s="55" t="s">
        <v>2020</v>
      </c>
      <c r="AD1377" s="89" t="s">
        <v>3074</v>
      </c>
      <c r="AE1377" s="243">
        <v>16672</v>
      </c>
      <c r="AF1377" s="157" t="s">
        <v>3901</v>
      </c>
      <c r="AG1377" s="89" t="s">
        <v>7444</v>
      </c>
      <c r="AH1377" s="58" t="s">
        <v>488</v>
      </c>
      <c r="AI1377" s="58" t="s">
        <v>489</v>
      </c>
      <c r="AJ1377" s="59" t="s">
        <v>1120</v>
      </c>
      <c r="AK1377" s="56">
        <v>25.895716666666665</v>
      </c>
      <c r="AL1377" s="56">
        <v>-81.640616666666673</v>
      </c>
      <c r="AM1377" s="60">
        <v>0</v>
      </c>
      <c r="AN1377" s="60">
        <v>0</v>
      </c>
      <c r="AO1377" s="60" t="s">
        <v>3905</v>
      </c>
    </row>
    <row r="1378" spans="1:41" s="290" customFormat="1" x14ac:dyDescent="0.2">
      <c r="A1378" s="45" t="s">
        <v>805</v>
      </c>
      <c r="B1378" s="42" t="s">
        <v>2757</v>
      </c>
      <c r="C1378" s="46"/>
      <c r="D1378" s="35" t="s">
        <v>5027</v>
      </c>
      <c r="E1378" s="34">
        <v>44978</v>
      </c>
      <c r="F1378" s="347" t="s">
        <v>5314</v>
      </c>
      <c r="G1378" s="347" t="s">
        <v>5744</v>
      </c>
      <c r="H1378" s="344">
        <v>25.895900000000001</v>
      </c>
      <c r="I1378" s="344">
        <v>-81.640666666666661</v>
      </c>
      <c r="J1378" s="56" t="s">
        <v>7442</v>
      </c>
      <c r="K1378" s="56" t="s">
        <v>9062</v>
      </c>
      <c r="L1378" s="49" t="s">
        <v>8326</v>
      </c>
      <c r="M1378" s="117" t="s">
        <v>2833</v>
      </c>
      <c r="N1378" s="35" t="s">
        <v>1919</v>
      </c>
      <c r="O1378" s="240" t="s">
        <v>5745</v>
      </c>
      <c r="P1378" s="216" t="s">
        <v>6005</v>
      </c>
      <c r="Q1378" s="443">
        <v>0</v>
      </c>
      <c r="R1378" s="47"/>
      <c r="S1378" s="36"/>
      <c r="T1378" s="35"/>
      <c r="U1378" s="34"/>
      <c r="V1378" s="82" t="s">
        <v>1969</v>
      </c>
      <c r="W1378" s="55" t="s">
        <v>2691</v>
      </c>
      <c r="X1378" s="55" t="s">
        <v>1898</v>
      </c>
      <c r="Y1378" s="157" t="s">
        <v>1919</v>
      </c>
      <c r="Z1378" s="57" t="s">
        <v>1746</v>
      </c>
      <c r="AA1378" s="55" t="s">
        <v>6966</v>
      </c>
      <c r="AB1378" s="55">
        <v>129</v>
      </c>
      <c r="AC1378" s="55" t="s">
        <v>2020</v>
      </c>
      <c r="AD1378" s="89" t="s">
        <v>3074</v>
      </c>
      <c r="AE1378" s="243">
        <v>16672</v>
      </c>
      <c r="AF1378" s="157" t="s">
        <v>3901</v>
      </c>
      <c r="AG1378" s="89" t="s">
        <v>7444</v>
      </c>
      <c r="AH1378" s="58" t="s">
        <v>488</v>
      </c>
      <c r="AI1378" s="58" t="s">
        <v>489</v>
      </c>
      <c r="AJ1378" s="59" t="s">
        <v>1120</v>
      </c>
      <c r="AK1378" s="56">
        <v>25.895716666666665</v>
      </c>
      <c r="AL1378" s="56">
        <v>-81.640616666666673</v>
      </c>
      <c r="AM1378" s="60">
        <v>66.858000000923852</v>
      </c>
      <c r="AN1378" s="60">
        <v>-16.397900119841015</v>
      </c>
      <c r="AO1378" s="60">
        <v>68.839547445228135</v>
      </c>
    </row>
    <row r="1379" spans="1:41" s="290" customFormat="1" x14ac:dyDescent="0.2">
      <c r="A1379" s="45" t="s">
        <v>805</v>
      </c>
      <c r="B1379" s="42" t="s">
        <v>2757</v>
      </c>
      <c r="C1379" s="46"/>
      <c r="D1379" s="35" t="s">
        <v>424</v>
      </c>
      <c r="E1379" s="34">
        <v>44978</v>
      </c>
      <c r="F1379" s="347" t="s">
        <v>5314</v>
      </c>
      <c r="G1379" s="347" t="s">
        <v>5315</v>
      </c>
      <c r="H1379" s="344">
        <v>25.895900000000001</v>
      </c>
      <c r="I1379" s="344">
        <v>-81.640699999999995</v>
      </c>
      <c r="J1379" s="56" t="s">
        <v>7442</v>
      </c>
      <c r="K1379" s="56" t="s">
        <v>7443</v>
      </c>
      <c r="L1379" s="49" t="s">
        <v>8327</v>
      </c>
      <c r="M1379" s="117" t="s">
        <v>2833</v>
      </c>
      <c r="N1379" s="35" t="s">
        <v>1919</v>
      </c>
      <c r="O1379" s="240" t="s">
        <v>5313</v>
      </c>
      <c r="P1379" s="216" t="s">
        <v>1969</v>
      </c>
      <c r="Q1379" s="443">
        <v>0</v>
      </c>
      <c r="R1379" s="47"/>
      <c r="S1379" s="36"/>
      <c r="T1379" s="35"/>
      <c r="U1379" s="34"/>
      <c r="V1379" s="82" t="s">
        <v>1969</v>
      </c>
      <c r="W1379" s="55" t="s">
        <v>2691</v>
      </c>
      <c r="X1379" s="55" t="s">
        <v>1898</v>
      </c>
      <c r="Y1379" s="157" t="s">
        <v>1919</v>
      </c>
      <c r="Z1379" s="57" t="s">
        <v>1746</v>
      </c>
      <c r="AA1379" s="55" t="s">
        <v>6966</v>
      </c>
      <c r="AB1379" s="55">
        <v>129</v>
      </c>
      <c r="AC1379" s="55" t="s">
        <v>2020</v>
      </c>
      <c r="AD1379" s="89" t="s">
        <v>3074</v>
      </c>
      <c r="AE1379" s="243">
        <v>16672</v>
      </c>
      <c r="AF1379" s="157" t="s">
        <v>3901</v>
      </c>
      <c r="AG1379" s="89" t="s">
        <v>7444</v>
      </c>
      <c r="AH1379" s="58" t="s">
        <v>488</v>
      </c>
      <c r="AI1379" s="58" t="s">
        <v>489</v>
      </c>
      <c r="AJ1379" s="59" t="s">
        <v>1120</v>
      </c>
      <c r="AK1379" s="56">
        <v>25.895716666666665</v>
      </c>
      <c r="AL1379" s="56">
        <v>-81.640616666666673</v>
      </c>
      <c r="AM1379" s="60">
        <v>66.858000000923852</v>
      </c>
      <c r="AN1379" s="60">
        <v>-27.3298335361754</v>
      </c>
      <c r="AO1379" s="60">
        <v>72.228193700511383</v>
      </c>
    </row>
    <row r="1380" spans="1:41" s="290" customFormat="1" x14ac:dyDescent="0.2">
      <c r="A1380" s="45" t="s">
        <v>805</v>
      </c>
      <c r="B1380" s="42" t="s">
        <v>2757</v>
      </c>
      <c r="C1380" s="46"/>
      <c r="D1380" s="35" t="s">
        <v>424</v>
      </c>
      <c r="E1380" s="34">
        <v>45709</v>
      </c>
      <c r="F1380" s="347" t="s">
        <v>5314</v>
      </c>
      <c r="G1380" s="347" t="s">
        <v>5315</v>
      </c>
      <c r="H1380" s="344">
        <v>25.895900000000001</v>
      </c>
      <c r="I1380" s="344">
        <v>-81.640699999999995</v>
      </c>
      <c r="J1380" s="56" t="s">
        <v>7442</v>
      </c>
      <c r="K1380" s="56" t="s">
        <v>7443</v>
      </c>
      <c r="L1380" s="49" t="s">
        <v>8328</v>
      </c>
      <c r="M1380" s="117" t="s">
        <v>2833</v>
      </c>
      <c r="N1380" s="35" t="s">
        <v>1919</v>
      </c>
      <c r="O1380" s="240" t="s">
        <v>6523</v>
      </c>
      <c r="P1380" s="216" t="s">
        <v>1969</v>
      </c>
      <c r="Q1380" s="443">
        <v>0</v>
      </c>
      <c r="R1380" s="47"/>
      <c r="S1380" s="36"/>
      <c r="T1380" s="35"/>
      <c r="U1380" s="34">
        <v>44666</v>
      </c>
      <c r="V1380" s="82" t="s">
        <v>1969</v>
      </c>
      <c r="W1380" s="55" t="s">
        <v>2691</v>
      </c>
      <c r="X1380" s="55" t="s">
        <v>1898</v>
      </c>
      <c r="Y1380" s="157" t="s">
        <v>1919</v>
      </c>
      <c r="Z1380" s="57" t="s">
        <v>1746</v>
      </c>
      <c r="AA1380" s="55" t="s">
        <v>6966</v>
      </c>
      <c r="AB1380" s="55">
        <v>129</v>
      </c>
      <c r="AC1380" s="55" t="s">
        <v>2020</v>
      </c>
      <c r="AD1380" s="89" t="s">
        <v>3074</v>
      </c>
      <c r="AE1380" s="243">
        <v>16672</v>
      </c>
      <c r="AF1380" s="157" t="s">
        <v>3901</v>
      </c>
      <c r="AG1380" s="89" t="s">
        <v>7444</v>
      </c>
      <c r="AH1380" s="58" t="s">
        <v>488</v>
      </c>
      <c r="AI1380" s="58" t="s">
        <v>489</v>
      </c>
      <c r="AJ1380" s="59" t="s">
        <v>1120</v>
      </c>
      <c r="AK1380" s="56">
        <v>25.895716666666665</v>
      </c>
      <c r="AL1380" s="56">
        <v>-81.640616666666673</v>
      </c>
      <c r="AM1380" s="60">
        <v>66.858000000923852</v>
      </c>
      <c r="AN1380" s="60">
        <v>-27.3298335361754</v>
      </c>
      <c r="AO1380" s="60">
        <v>72.228193700511383</v>
      </c>
    </row>
    <row r="1381" spans="1:41" s="290" customFormat="1" x14ac:dyDescent="0.2">
      <c r="A1381" s="45" t="s">
        <v>805</v>
      </c>
      <c r="B1381" s="42" t="s">
        <v>2757</v>
      </c>
      <c r="C1381" s="46" t="s">
        <v>473</v>
      </c>
      <c r="D1381" s="35" t="s">
        <v>6273</v>
      </c>
      <c r="E1381" s="34">
        <v>46106</v>
      </c>
      <c r="F1381" s="347" t="s">
        <v>5314</v>
      </c>
      <c r="G1381" s="347" t="s">
        <v>5315</v>
      </c>
      <c r="H1381" s="344">
        <v>25.895900000000001</v>
      </c>
      <c r="I1381" s="344">
        <v>-81.640699999999995</v>
      </c>
      <c r="J1381" s="56" t="s">
        <v>7442</v>
      </c>
      <c r="K1381" s="56" t="s">
        <v>7443</v>
      </c>
      <c r="L1381" s="49" t="s">
        <v>8329</v>
      </c>
      <c r="M1381" s="117" t="s">
        <v>2833</v>
      </c>
      <c r="N1381" s="35" t="s">
        <v>1919</v>
      </c>
      <c r="O1381" s="240" t="s">
        <v>6918</v>
      </c>
      <c r="P1381" s="216" t="s">
        <v>6005</v>
      </c>
      <c r="Q1381" s="443">
        <v>0</v>
      </c>
      <c r="R1381" s="47"/>
      <c r="S1381" s="36"/>
      <c r="T1381" s="35"/>
      <c r="U1381" s="34">
        <v>44666</v>
      </c>
      <c r="V1381" s="82" t="s">
        <v>1969</v>
      </c>
      <c r="W1381" s="55" t="s">
        <v>2691</v>
      </c>
      <c r="X1381" s="55" t="s">
        <v>1898</v>
      </c>
      <c r="Y1381" s="157" t="s">
        <v>1919</v>
      </c>
      <c r="Z1381" s="57" t="s">
        <v>1746</v>
      </c>
      <c r="AA1381" s="55" t="s">
        <v>6966</v>
      </c>
      <c r="AB1381" s="55">
        <v>129</v>
      </c>
      <c r="AC1381" s="55" t="s">
        <v>2020</v>
      </c>
      <c r="AD1381" s="89" t="s">
        <v>3074</v>
      </c>
      <c r="AE1381" s="243">
        <v>16672</v>
      </c>
      <c r="AF1381" s="157" t="s">
        <v>3901</v>
      </c>
      <c r="AG1381" s="89" t="s">
        <v>7444</v>
      </c>
      <c r="AH1381" s="58" t="s">
        <v>488</v>
      </c>
      <c r="AI1381" s="58" t="s">
        <v>489</v>
      </c>
      <c r="AJ1381" s="59" t="s">
        <v>1120</v>
      </c>
      <c r="AK1381" s="56">
        <v>25.895716666666665</v>
      </c>
      <c r="AL1381" s="56">
        <v>-81.640616666666673</v>
      </c>
      <c r="AM1381" s="60">
        <v>66.858000000923852</v>
      </c>
      <c r="AN1381" s="60">
        <v>-27.3298335361754</v>
      </c>
      <c r="AO1381" s="60">
        <v>72.228193700511383</v>
      </c>
    </row>
    <row r="1382" spans="1:41" s="290" customFormat="1" x14ac:dyDescent="0.2">
      <c r="A1382" s="45" t="s">
        <v>289</v>
      </c>
      <c r="B1382" s="42" t="s">
        <v>98</v>
      </c>
      <c r="C1382" s="46"/>
      <c r="D1382" s="35" t="s">
        <v>426</v>
      </c>
      <c r="E1382" s="34">
        <v>42471</v>
      </c>
      <c r="F1382" s="347" t="s">
        <v>377</v>
      </c>
      <c r="G1382" s="347" t="s">
        <v>378</v>
      </c>
      <c r="H1382" s="344">
        <v>25.90025</v>
      </c>
      <c r="I1382" s="344">
        <v>-81.637699999999995</v>
      </c>
      <c r="J1382" s="56" t="s">
        <v>9063</v>
      </c>
      <c r="K1382" s="56" t="s">
        <v>9064</v>
      </c>
      <c r="L1382" s="49" t="s">
        <v>2859</v>
      </c>
      <c r="M1382" s="120"/>
      <c r="N1382" s="35" t="s">
        <v>387</v>
      </c>
      <c r="O1382" s="203" t="s">
        <v>367</v>
      </c>
      <c r="P1382" s="216">
        <v>0</v>
      </c>
      <c r="Q1382" s="443">
        <v>0</v>
      </c>
      <c r="R1382" s="47"/>
      <c r="S1382" s="36">
        <v>0</v>
      </c>
      <c r="T1382" s="35"/>
      <c r="U1382" s="34"/>
      <c r="V1382" s="82">
        <v>0</v>
      </c>
      <c r="W1382" s="55" t="s">
        <v>2689</v>
      </c>
      <c r="X1382" s="55" t="s">
        <v>1898</v>
      </c>
      <c r="Y1382" s="157" t="s">
        <v>387</v>
      </c>
      <c r="Z1382" s="57" t="s">
        <v>1746</v>
      </c>
      <c r="AA1382" s="55" t="s">
        <v>6982</v>
      </c>
      <c r="AB1382" s="55">
        <v>130</v>
      </c>
      <c r="AC1382" s="55" t="s">
        <v>2020</v>
      </c>
      <c r="AD1382" s="89" t="s">
        <v>2600</v>
      </c>
      <c r="AE1382" s="243">
        <v>16795</v>
      </c>
      <c r="AF1382" s="157" t="s">
        <v>3901</v>
      </c>
      <c r="AG1382" s="89" t="s">
        <v>7447</v>
      </c>
      <c r="AH1382" s="58" t="s">
        <v>7448</v>
      </c>
      <c r="AI1382" s="58" t="s">
        <v>7449</v>
      </c>
      <c r="AJ1382" s="59" t="s">
        <v>336</v>
      </c>
      <c r="AK1382" s="56">
        <v>25.900237499999999</v>
      </c>
      <c r="AL1382" s="56">
        <v>-81.63762638888889</v>
      </c>
      <c r="AM1382" s="60">
        <v>4.5585000001513265</v>
      </c>
      <c r="AN1382" s="60">
        <v>-24.141352958353107</v>
      </c>
      <c r="AO1382" s="60">
        <v>24.567963792532012</v>
      </c>
    </row>
    <row r="1383" spans="1:41" s="290" customFormat="1" x14ac:dyDescent="0.2">
      <c r="A1383" s="45" t="s">
        <v>289</v>
      </c>
      <c r="B1383" s="42" t="s">
        <v>98</v>
      </c>
      <c r="C1383" s="46"/>
      <c r="D1383" s="35" t="s">
        <v>899</v>
      </c>
      <c r="E1383" s="34">
        <v>42852</v>
      </c>
      <c r="F1383" s="347" t="s">
        <v>935</v>
      </c>
      <c r="G1383" s="347" t="s">
        <v>378</v>
      </c>
      <c r="H1383" s="344">
        <v>25.900266666666667</v>
      </c>
      <c r="I1383" s="344">
        <v>-81.637699999999995</v>
      </c>
      <c r="J1383" s="56" t="s">
        <v>9065</v>
      </c>
      <c r="K1383" s="56" t="s">
        <v>9064</v>
      </c>
      <c r="L1383" s="49" t="s">
        <v>2860</v>
      </c>
      <c r="M1383" s="120"/>
      <c r="N1383" s="35" t="s">
        <v>387</v>
      </c>
      <c r="O1383" s="203" t="s">
        <v>936</v>
      </c>
      <c r="P1383" s="216" t="s">
        <v>937</v>
      </c>
      <c r="Q1383" s="443">
        <v>0</v>
      </c>
      <c r="R1383" s="47"/>
      <c r="S1383" s="36">
        <v>0</v>
      </c>
      <c r="T1383" s="35"/>
      <c r="U1383" s="34"/>
      <c r="V1383" s="82">
        <v>0</v>
      </c>
      <c r="W1383" s="55" t="s">
        <v>2689</v>
      </c>
      <c r="X1383" s="55" t="s">
        <v>1898</v>
      </c>
      <c r="Y1383" s="157" t="s">
        <v>387</v>
      </c>
      <c r="Z1383" s="57" t="s">
        <v>1746</v>
      </c>
      <c r="AA1383" s="55" t="s">
        <v>6982</v>
      </c>
      <c r="AB1383" s="55">
        <v>130</v>
      </c>
      <c r="AC1383" s="55" t="s">
        <v>2020</v>
      </c>
      <c r="AD1383" s="89" t="s">
        <v>2600</v>
      </c>
      <c r="AE1383" s="243">
        <v>16795</v>
      </c>
      <c r="AF1383" s="157" t="s">
        <v>3901</v>
      </c>
      <c r="AG1383" s="89" t="s">
        <v>7447</v>
      </c>
      <c r="AH1383" s="58" t="s">
        <v>7448</v>
      </c>
      <c r="AI1383" s="58" t="s">
        <v>7449</v>
      </c>
      <c r="AJ1383" s="59" t="s">
        <v>336</v>
      </c>
      <c r="AK1383" s="56">
        <v>25.900237499999999</v>
      </c>
      <c r="AL1383" s="56">
        <v>-81.63762638888889</v>
      </c>
      <c r="AM1383" s="60">
        <v>10.636500000353095</v>
      </c>
      <c r="AN1383" s="60">
        <v>-24.141352958353107</v>
      </c>
      <c r="AO1383" s="60">
        <v>26.380675785834139</v>
      </c>
    </row>
    <row r="1384" spans="1:41" s="290" customFormat="1" x14ac:dyDescent="0.2">
      <c r="A1384" s="45" t="s">
        <v>289</v>
      </c>
      <c r="B1384" s="42" t="s">
        <v>98</v>
      </c>
      <c r="C1384" s="46"/>
      <c r="D1384" s="35" t="s">
        <v>1658</v>
      </c>
      <c r="E1384" s="34">
        <v>43040</v>
      </c>
      <c r="F1384" s="347" t="s">
        <v>377</v>
      </c>
      <c r="G1384" s="347" t="s">
        <v>378</v>
      </c>
      <c r="H1384" s="344">
        <v>25.90025</v>
      </c>
      <c r="I1384" s="344">
        <v>-81.637699999999995</v>
      </c>
      <c r="J1384" s="56" t="s">
        <v>9063</v>
      </c>
      <c r="K1384" s="56" t="s">
        <v>9064</v>
      </c>
      <c r="L1384" s="49" t="s">
        <v>2405</v>
      </c>
      <c r="M1384" s="120"/>
      <c r="N1384" s="35" t="s">
        <v>427</v>
      </c>
      <c r="O1384" s="203"/>
      <c r="P1384" s="216">
        <v>0</v>
      </c>
      <c r="Q1384" s="443">
        <v>0</v>
      </c>
      <c r="R1384" s="47"/>
      <c r="S1384" s="36">
        <v>0</v>
      </c>
      <c r="T1384" s="35"/>
      <c r="U1384" s="34"/>
      <c r="V1384" s="82" t="s">
        <v>1969</v>
      </c>
      <c r="W1384" s="55" t="s">
        <v>2689</v>
      </c>
      <c r="X1384" s="55" t="s">
        <v>1898</v>
      </c>
      <c r="Y1384" s="157" t="s">
        <v>427</v>
      </c>
      <c r="Z1384" s="57" t="s">
        <v>1746</v>
      </c>
      <c r="AA1384" s="55" t="s">
        <v>7125</v>
      </c>
      <c r="AB1384" s="55">
        <v>130</v>
      </c>
      <c r="AC1384" s="55" t="s">
        <v>2020</v>
      </c>
      <c r="AD1384" s="89" t="s">
        <v>2600</v>
      </c>
      <c r="AE1384" s="243">
        <v>16795</v>
      </c>
      <c r="AF1384" s="157" t="s">
        <v>3901</v>
      </c>
      <c r="AG1384" s="89" t="s">
        <v>7447</v>
      </c>
      <c r="AH1384" s="58" t="s">
        <v>7448</v>
      </c>
      <c r="AI1384" s="58" t="s">
        <v>7449</v>
      </c>
      <c r="AJ1384" s="59" t="s">
        <v>336</v>
      </c>
      <c r="AK1384" s="56">
        <v>25.900237499999999</v>
      </c>
      <c r="AL1384" s="56">
        <v>-81.63762638888889</v>
      </c>
      <c r="AM1384" s="60">
        <v>4.5585000001513265</v>
      </c>
      <c r="AN1384" s="60">
        <v>-24.141352958353107</v>
      </c>
      <c r="AO1384" s="60">
        <v>24.567963792532012</v>
      </c>
    </row>
    <row r="1385" spans="1:41" s="290" customFormat="1" x14ac:dyDescent="0.2">
      <c r="A1385" s="45" t="s">
        <v>289</v>
      </c>
      <c r="B1385" s="42" t="s">
        <v>98</v>
      </c>
      <c r="C1385" s="46"/>
      <c r="D1385" s="35" t="s">
        <v>424</v>
      </c>
      <c r="E1385" s="34">
        <v>43149</v>
      </c>
      <c r="F1385" s="347" t="s">
        <v>377</v>
      </c>
      <c r="G1385" s="347" t="s">
        <v>378</v>
      </c>
      <c r="H1385" s="344">
        <v>25.90025</v>
      </c>
      <c r="I1385" s="344">
        <v>-81.637699999999995</v>
      </c>
      <c r="J1385" s="56" t="s">
        <v>9063</v>
      </c>
      <c r="K1385" s="56" t="s">
        <v>9064</v>
      </c>
      <c r="L1385" s="49" t="s">
        <v>2137</v>
      </c>
      <c r="M1385" s="120"/>
      <c r="N1385" s="35" t="s">
        <v>448</v>
      </c>
      <c r="O1385" s="203" t="s">
        <v>1969</v>
      </c>
      <c r="P1385" s="216">
        <v>0</v>
      </c>
      <c r="Q1385" s="443">
        <v>0</v>
      </c>
      <c r="R1385" s="47"/>
      <c r="S1385" s="36">
        <v>0</v>
      </c>
      <c r="T1385" s="35"/>
      <c r="U1385" s="34"/>
      <c r="V1385" s="82" t="s">
        <v>1969</v>
      </c>
      <c r="W1385" s="55" t="s">
        <v>2689</v>
      </c>
      <c r="X1385" s="55" t="s">
        <v>1898</v>
      </c>
      <c r="Y1385" s="157" t="s">
        <v>448</v>
      </c>
      <c r="Z1385" s="57" t="s">
        <v>1746</v>
      </c>
      <c r="AA1385" s="55" t="s">
        <v>6972</v>
      </c>
      <c r="AB1385" s="55">
        <v>130</v>
      </c>
      <c r="AC1385" s="55" t="s">
        <v>2020</v>
      </c>
      <c r="AD1385" s="89" t="s">
        <v>2600</v>
      </c>
      <c r="AE1385" s="243">
        <v>16795</v>
      </c>
      <c r="AF1385" s="157" t="s">
        <v>3901</v>
      </c>
      <c r="AG1385" s="89" t="s">
        <v>7447</v>
      </c>
      <c r="AH1385" s="58" t="s">
        <v>7448</v>
      </c>
      <c r="AI1385" s="58" t="s">
        <v>7449</v>
      </c>
      <c r="AJ1385" s="59" t="s">
        <v>336</v>
      </c>
      <c r="AK1385" s="56">
        <v>25.900237499999999</v>
      </c>
      <c r="AL1385" s="56">
        <v>-81.63762638888889</v>
      </c>
      <c r="AM1385" s="60">
        <v>4.5585000001513265</v>
      </c>
      <c r="AN1385" s="60">
        <v>-24.141352958353107</v>
      </c>
      <c r="AO1385" s="60">
        <v>24.567963792532012</v>
      </c>
    </row>
    <row r="1386" spans="1:41" s="290" customFormat="1" x14ac:dyDescent="0.2">
      <c r="A1386" s="45" t="s">
        <v>289</v>
      </c>
      <c r="B1386" s="42" t="s">
        <v>98</v>
      </c>
      <c r="C1386" s="46"/>
      <c r="D1386" s="35" t="s">
        <v>1658</v>
      </c>
      <c r="E1386" s="34">
        <v>43219</v>
      </c>
      <c r="F1386" s="347" t="s">
        <v>2343</v>
      </c>
      <c r="G1386" s="347" t="s">
        <v>2342</v>
      </c>
      <c r="H1386" s="344">
        <v>25.899983333333335</v>
      </c>
      <c r="I1386" s="344">
        <v>-81.637600000000006</v>
      </c>
      <c r="J1386" s="56" t="s">
        <v>9066</v>
      </c>
      <c r="K1386" s="56" t="s">
        <v>9067</v>
      </c>
      <c r="L1386" s="49" t="s">
        <v>2399</v>
      </c>
      <c r="M1386" s="120"/>
      <c r="N1386" s="35" t="s">
        <v>364</v>
      </c>
      <c r="O1386" s="203" t="s">
        <v>1969</v>
      </c>
      <c r="P1386" s="216">
        <v>0</v>
      </c>
      <c r="Q1386" s="443">
        <v>0</v>
      </c>
      <c r="R1386" s="47"/>
      <c r="S1386" s="36">
        <v>0</v>
      </c>
      <c r="T1386" s="35"/>
      <c r="U1386" s="34"/>
      <c r="V1386" s="82">
        <v>0</v>
      </c>
      <c r="W1386" s="55" t="s">
        <v>2689</v>
      </c>
      <c r="X1386" s="55" t="s">
        <v>1898</v>
      </c>
      <c r="Y1386" s="157">
        <v>0</v>
      </c>
      <c r="Z1386" s="57" t="s">
        <v>1746</v>
      </c>
      <c r="AA1386" s="55" t="s">
        <v>6987</v>
      </c>
      <c r="AB1386" s="55">
        <v>130</v>
      </c>
      <c r="AC1386" s="55" t="s">
        <v>2020</v>
      </c>
      <c r="AD1386" s="89" t="s">
        <v>2600</v>
      </c>
      <c r="AE1386" s="243">
        <v>16795</v>
      </c>
      <c r="AF1386" s="157" t="s">
        <v>3901</v>
      </c>
      <c r="AG1386" s="89" t="s">
        <v>7447</v>
      </c>
      <c r="AH1386" s="58" t="s">
        <v>7448</v>
      </c>
      <c r="AI1386" s="58" t="s">
        <v>7449</v>
      </c>
      <c r="AJ1386" s="59" t="s">
        <v>336</v>
      </c>
      <c r="AK1386" s="56">
        <v>25.900237499999999</v>
      </c>
      <c r="AL1386" s="56">
        <v>-81.63762638888889</v>
      </c>
      <c r="AM1386" s="60">
        <v>-92.689499999190161</v>
      </c>
      <c r="AN1386" s="60">
        <v>8.6544472859894874</v>
      </c>
      <c r="AO1386" s="60">
        <v>93.092657432935297</v>
      </c>
    </row>
    <row r="1387" spans="1:41" s="290" customFormat="1" x14ac:dyDescent="0.2">
      <c r="A1387" s="45" t="s">
        <v>289</v>
      </c>
      <c r="B1387" s="42" t="s">
        <v>98</v>
      </c>
      <c r="C1387" s="46"/>
      <c r="D1387" s="35" t="s">
        <v>424</v>
      </c>
      <c r="E1387" s="34">
        <v>43481</v>
      </c>
      <c r="F1387" s="347" t="s">
        <v>227</v>
      </c>
      <c r="G1387" s="347" t="s">
        <v>2462</v>
      </c>
      <c r="H1387" s="344">
        <v>25.900016666666666</v>
      </c>
      <c r="I1387" s="344">
        <v>-81.637616666666673</v>
      </c>
      <c r="J1387" s="56" t="s">
        <v>8867</v>
      </c>
      <c r="K1387" s="56" t="s">
        <v>7446</v>
      </c>
      <c r="L1387" s="49" t="s">
        <v>1978</v>
      </c>
      <c r="M1387" s="117"/>
      <c r="N1387" s="35" t="s">
        <v>364</v>
      </c>
      <c r="O1387" s="203" t="s">
        <v>1969</v>
      </c>
      <c r="P1387" s="216" t="s">
        <v>1969</v>
      </c>
      <c r="Q1387" s="443">
        <v>0</v>
      </c>
      <c r="R1387" s="47"/>
      <c r="S1387" s="36">
        <v>0</v>
      </c>
      <c r="T1387" s="35"/>
      <c r="U1387" s="34"/>
      <c r="V1387" s="82">
        <v>0</v>
      </c>
      <c r="W1387" s="55" t="s">
        <v>2689</v>
      </c>
      <c r="X1387" s="55" t="s">
        <v>1898</v>
      </c>
      <c r="Y1387" s="157">
        <v>0</v>
      </c>
      <c r="Z1387" s="57" t="s">
        <v>1746</v>
      </c>
      <c r="AA1387" s="55" t="s">
        <v>6987</v>
      </c>
      <c r="AB1387" s="55">
        <v>130</v>
      </c>
      <c r="AC1387" s="55" t="s">
        <v>2020</v>
      </c>
      <c r="AD1387" s="89" t="s">
        <v>2600</v>
      </c>
      <c r="AE1387" s="243">
        <v>16795</v>
      </c>
      <c r="AF1387" s="157" t="s">
        <v>3901</v>
      </c>
      <c r="AG1387" s="89" t="s">
        <v>7447</v>
      </c>
      <c r="AH1387" s="58" t="s">
        <v>7448</v>
      </c>
      <c r="AI1387" s="58" t="s">
        <v>7449</v>
      </c>
      <c r="AJ1387" s="59" t="s">
        <v>336</v>
      </c>
      <c r="AK1387" s="56">
        <v>25.900237499999999</v>
      </c>
      <c r="AL1387" s="56">
        <v>-81.63762638888889</v>
      </c>
      <c r="AM1387" s="60">
        <v>-80.533500000082228</v>
      </c>
      <c r="AN1387" s="60">
        <v>3.1884805778222942</v>
      </c>
      <c r="AO1387" s="60">
        <v>80.596594411044407</v>
      </c>
    </row>
    <row r="1388" spans="1:41" s="290" customFormat="1" x14ac:dyDescent="0.2">
      <c r="A1388" s="45" t="s">
        <v>289</v>
      </c>
      <c r="B1388" s="42" t="s">
        <v>98</v>
      </c>
      <c r="C1388" s="46"/>
      <c r="D1388" s="35" t="s">
        <v>2857</v>
      </c>
      <c r="E1388" s="34">
        <v>43853</v>
      </c>
      <c r="F1388" s="347" t="s">
        <v>227</v>
      </c>
      <c r="G1388" s="347" t="s">
        <v>2462</v>
      </c>
      <c r="H1388" s="344">
        <v>25.900016666666666</v>
      </c>
      <c r="I1388" s="344">
        <v>-81.637616666666673</v>
      </c>
      <c r="J1388" s="56" t="s">
        <v>8867</v>
      </c>
      <c r="K1388" s="56" t="s">
        <v>7446</v>
      </c>
      <c r="L1388" s="49" t="s">
        <v>1978</v>
      </c>
      <c r="M1388" s="117" t="s">
        <v>2834</v>
      </c>
      <c r="N1388" s="35" t="s">
        <v>364</v>
      </c>
      <c r="O1388" s="203" t="s">
        <v>1969</v>
      </c>
      <c r="P1388" s="216" t="s">
        <v>1969</v>
      </c>
      <c r="Q1388" s="443">
        <v>0</v>
      </c>
      <c r="R1388" s="47"/>
      <c r="S1388" s="36">
        <v>0</v>
      </c>
      <c r="T1388" s="35"/>
      <c r="U1388" s="34"/>
      <c r="V1388" s="82">
        <v>0</v>
      </c>
      <c r="W1388" s="55" t="s">
        <v>2689</v>
      </c>
      <c r="X1388" s="55" t="s">
        <v>1898</v>
      </c>
      <c r="Y1388" s="157">
        <v>0</v>
      </c>
      <c r="Z1388" s="57" t="s">
        <v>1746</v>
      </c>
      <c r="AA1388" s="55" t="s">
        <v>6987</v>
      </c>
      <c r="AB1388" s="55">
        <v>130</v>
      </c>
      <c r="AC1388" s="55" t="s">
        <v>2020</v>
      </c>
      <c r="AD1388" s="89" t="s">
        <v>2600</v>
      </c>
      <c r="AE1388" s="243">
        <v>16795</v>
      </c>
      <c r="AF1388" s="157" t="s">
        <v>3901</v>
      </c>
      <c r="AG1388" s="89" t="s">
        <v>7447</v>
      </c>
      <c r="AH1388" s="58" t="s">
        <v>7448</v>
      </c>
      <c r="AI1388" s="58" t="s">
        <v>7449</v>
      </c>
      <c r="AJ1388" s="59" t="s">
        <v>336</v>
      </c>
      <c r="AK1388" s="56">
        <v>25.900237499999999</v>
      </c>
      <c r="AL1388" s="56">
        <v>-81.63762638888889</v>
      </c>
      <c r="AM1388" s="60">
        <v>-80.533500000082228</v>
      </c>
      <c r="AN1388" s="60">
        <v>3.1884805778222942</v>
      </c>
      <c r="AO1388" s="60">
        <v>80.596594411044407</v>
      </c>
    </row>
    <row r="1389" spans="1:41" s="290" customFormat="1" ht="25.5" x14ac:dyDescent="0.2">
      <c r="A1389" s="45" t="s">
        <v>289</v>
      </c>
      <c r="B1389" s="42" t="s">
        <v>98</v>
      </c>
      <c r="C1389" s="46"/>
      <c r="D1389" s="35" t="s">
        <v>3695</v>
      </c>
      <c r="E1389" s="34">
        <v>44258</v>
      </c>
      <c r="F1389" s="347" t="s">
        <v>227</v>
      </c>
      <c r="G1389" s="347" t="s">
        <v>2462</v>
      </c>
      <c r="H1389" s="344">
        <v>25.900016666666666</v>
      </c>
      <c r="I1389" s="344">
        <v>-81.637616666666673</v>
      </c>
      <c r="J1389" s="56" t="s">
        <v>8867</v>
      </c>
      <c r="K1389" s="56" t="s">
        <v>7446</v>
      </c>
      <c r="L1389" s="49" t="s">
        <v>8319</v>
      </c>
      <c r="M1389" s="117" t="s">
        <v>2834</v>
      </c>
      <c r="N1389" s="35" t="s">
        <v>364</v>
      </c>
      <c r="O1389" s="240" t="s">
        <v>3697</v>
      </c>
      <c r="P1389" s="216" t="s">
        <v>1969</v>
      </c>
      <c r="Q1389" s="443">
        <v>0</v>
      </c>
      <c r="R1389" s="47"/>
      <c r="S1389" s="36">
        <v>0</v>
      </c>
      <c r="T1389" s="35"/>
      <c r="U1389" s="34"/>
      <c r="V1389" s="82">
        <v>0</v>
      </c>
      <c r="W1389" s="55" t="s">
        <v>2689</v>
      </c>
      <c r="X1389" s="55" t="s">
        <v>1898</v>
      </c>
      <c r="Y1389" s="157">
        <v>0</v>
      </c>
      <c r="Z1389" s="57" t="s">
        <v>1746</v>
      </c>
      <c r="AA1389" s="55" t="s">
        <v>6987</v>
      </c>
      <c r="AB1389" s="55">
        <v>130</v>
      </c>
      <c r="AC1389" s="55" t="s">
        <v>2020</v>
      </c>
      <c r="AD1389" s="89" t="s">
        <v>2600</v>
      </c>
      <c r="AE1389" s="243">
        <v>16795</v>
      </c>
      <c r="AF1389" s="157" t="s">
        <v>3901</v>
      </c>
      <c r="AG1389" s="89" t="s">
        <v>7447</v>
      </c>
      <c r="AH1389" s="58" t="s">
        <v>7448</v>
      </c>
      <c r="AI1389" s="58" t="s">
        <v>7449</v>
      </c>
      <c r="AJ1389" s="59" t="s">
        <v>336</v>
      </c>
      <c r="AK1389" s="56">
        <v>25.900237499999999</v>
      </c>
      <c r="AL1389" s="56">
        <v>-81.63762638888889</v>
      </c>
      <c r="AM1389" s="60">
        <v>-80.533500000082228</v>
      </c>
      <c r="AN1389" s="60">
        <v>3.1884805778222942</v>
      </c>
      <c r="AO1389" s="60">
        <v>80.596594411044407</v>
      </c>
    </row>
    <row r="1390" spans="1:41" s="290" customFormat="1" ht="25.5" x14ac:dyDescent="0.2">
      <c r="A1390" s="45" t="s">
        <v>289</v>
      </c>
      <c r="B1390" s="42" t="s">
        <v>98</v>
      </c>
      <c r="C1390" s="46"/>
      <c r="D1390" s="35" t="s">
        <v>424</v>
      </c>
      <c r="E1390" s="34">
        <v>44666</v>
      </c>
      <c r="F1390" s="347" t="s">
        <v>227</v>
      </c>
      <c r="G1390" s="347" t="s">
        <v>2462</v>
      </c>
      <c r="H1390" s="344">
        <v>25.900016666666666</v>
      </c>
      <c r="I1390" s="344">
        <v>-81.637616666666673</v>
      </c>
      <c r="J1390" s="56" t="s">
        <v>8867</v>
      </c>
      <c r="K1390" s="56" t="s">
        <v>7446</v>
      </c>
      <c r="L1390" s="49" t="s">
        <v>4561</v>
      </c>
      <c r="M1390" s="117" t="s">
        <v>2834</v>
      </c>
      <c r="N1390" s="35" t="s">
        <v>364</v>
      </c>
      <c r="O1390" s="240" t="s">
        <v>4558</v>
      </c>
      <c r="P1390" s="216" t="s">
        <v>4559</v>
      </c>
      <c r="Q1390" s="443">
        <v>0</v>
      </c>
      <c r="R1390" s="47"/>
      <c r="S1390" s="36">
        <v>0</v>
      </c>
      <c r="T1390" s="35"/>
      <c r="U1390" s="34"/>
      <c r="V1390" s="82">
        <v>0</v>
      </c>
      <c r="W1390" s="55" t="s">
        <v>2689</v>
      </c>
      <c r="X1390" s="55" t="s">
        <v>1898</v>
      </c>
      <c r="Y1390" s="157">
        <v>0</v>
      </c>
      <c r="Z1390" s="57" t="s">
        <v>1746</v>
      </c>
      <c r="AA1390" s="55" t="s">
        <v>6987</v>
      </c>
      <c r="AB1390" s="55">
        <v>130</v>
      </c>
      <c r="AC1390" s="55" t="s">
        <v>2020</v>
      </c>
      <c r="AD1390" s="89" t="s">
        <v>2600</v>
      </c>
      <c r="AE1390" s="243">
        <v>16795</v>
      </c>
      <c r="AF1390" s="157" t="s">
        <v>3901</v>
      </c>
      <c r="AG1390" s="89" t="s">
        <v>7447</v>
      </c>
      <c r="AH1390" s="58" t="s">
        <v>7448</v>
      </c>
      <c r="AI1390" s="58" t="s">
        <v>7449</v>
      </c>
      <c r="AJ1390" s="59" t="s">
        <v>336</v>
      </c>
      <c r="AK1390" s="56">
        <v>25.900237499999999</v>
      </c>
      <c r="AL1390" s="56">
        <v>-81.63762638888889</v>
      </c>
      <c r="AM1390" s="60">
        <v>-80.533500000082228</v>
      </c>
      <c r="AN1390" s="60">
        <v>3.1884805778222942</v>
      </c>
      <c r="AO1390" s="60">
        <v>80.596594411044407</v>
      </c>
    </row>
    <row r="1391" spans="1:41" s="290" customFormat="1" ht="25.5" x14ac:dyDescent="0.2">
      <c r="A1391" s="45" t="s">
        <v>289</v>
      </c>
      <c r="B1391" s="42" t="s">
        <v>98</v>
      </c>
      <c r="C1391" s="46"/>
      <c r="D1391" s="35" t="s">
        <v>424</v>
      </c>
      <c r="E1391" s="34">
        <v>44978</v>
      </c>
      <c r="F1391" s="347" t="s">
        <v>4964</v>
      </c>
      <c r="G1391" s="347" t="s">
        <v>2462</v>
      </c>
      <c r="H1391" s="344">
        <v>25.900083333333335</v>
      </c>
      <c r="I1391" s="344">
        <v>-81.637616666666673</v>
      </c>
      <c r="J1391" s="56" t="s">
        <v>9068</v>
      </c>
      <c r="K1391" s="56" t="s">
        <v>7446</v>
      </c>
      <c r="L1391" s="49" t="s">
        <v>4965</v>
      </c>
      <c r="M1391" s="117" t="s">
        <v>2834</v>
      </c>
      <c r="N1391" s="35" t="s">
        <v>364</v>
      </c>
      <c r="O1391" s="240" t="s">
        <v>4966</v>
      </c>
      <c r="P1391" s="216">
        <v>0</v>
      </c>
      <c r="Q1391" s="443">
        <v>0</v>
      </c>
      <c r="R1391" s="47"/>
      <c r="S1391" s="36">
        <v>0</v>
      </c>
      <c r="T1391" s="35"/>
      <c r="U1391" s="34"/>
      <c r="V1391" s="82">
        <v>0</v>
      </c>
      <c r="W1391" s="55" t="s">
        <v>2689</v>
      </c>
      <c r="X1391" s="55" t="s">
        <v>1898</v>
      </c>
      <c r="Y1391" s="157">
        <v>0</v>
      </c>
      <c r="Z1391" s="57" t="s">
        <v>1746</v>
      </c>
      <c r="AA1391" s="55" t="s">
        <v>6987</v>
      </c>
      <c r="AB1391" s="55">
        <v>130</v>
      </c>
      <c r="AC1391" s="55" t="s">
        <v>2020</v>
      </c>
      <c r="AD1391" s="89" t="s">
        <v>2600</v>
      </c>
      <c r="AE1391" s="243">
        <v>16795</v>
      </c>
      <c r="AF1391" s="157" t="s">
        <v>3901</v>
      </c>
      <c r="AG1391" s="89" t="s">
        <v>7447</v>
      </c>
      <c r="AH1391" s="58" t="s">
        <v>7448</v>
      </c>
      <c r="AI1391" s="58" t="s">
        <v>7449</v>
      </c>
      <c r="AJ1391" s="59" t="s">
        <v>336</v>
      </c>
      <c r="AK1391" s="56">
        <v>25.900237499999999</v>
      </c>
      <c r="AL1391" s="56">
        <v>-81.63762638888889</v>
      </c>
      <c r="AM1391" s="60">
        <v>-56.221499999275153</v>
      </c>
      <c r="AN1391" s="60">
        <v>3.1884805778222942</v>
      </c>
      <c r="AO1391" s="60">
        <v>56.3118412997093</v>
      </c>
    </row>
    <row r="1392" spans="1:41" s="290" customFormat="1" ht="25.5" x14ac:dyDescent="0.2">
      <c r="A1392" s="45" t="s">
        <v>289</v>
      </c>
      <c r="B1392" s="42" t="s">
        <v>98</v>
      </c>
      <c r="C1392" s="46"/>
      <c r="D1392" s="35" t="s">
        <v>5027</v>
      </c>
      <c r="E1392" s="34">
        <v>45366</v>
      </c>
      <c r="F1392" s="347" t="s">
        <v>4964</v>
      </c>
      <c r="G1392" s="347" t="s">
        <v>2462</v>
      </c>
      <c r="H1392" s="344">
        <v>25.900083333333335</v>
      </c>
      <c r="I1392" s="344">
        <v>-81.637616666666673</v>
      </c>
      <c r="J1392" s="56" t="s">
        <v>9068</v>
      </c>
      <c r="K1392" s="56" t="s">
        <v>7446</v>
      </c>
      <c r="L1392" s="49" t="s">
        <v>4965</v>
      </c>
      <c r="M1392" s="117" t="s">
        <v>2834</v>
      </c>
      <c r="N1392" s="35" t="s">
        <v>364</v>
      </c>
      <c r="O1392" s="240" t="s">
        <v>5746</v>
      </c>
      <c r="P1392" s="216" t="s">
        <v>1969</v>
      </c>
      <c r="Q1392" s="443">
        <v>0</v>
      </c>
      <c r="R1392" s="47"/>
      <c r="S1392" s="36">
        <v>0</v>
      </c>
      <c r="T1392" s="35"/>
      <c r="U1392" s="34"/>
      <c r="V1392" s="82">
        <v>0</v>
      </c>
      <c r="W1392" s="55" t="s">
        <v>2689</v>
      </c>
      <c r="X1392" s="55" t="s">
        <v>1898</v>
      </c>
      <c r="Y1392" s="157">
        <v>0</v>
      </c>
      <c r="Z1392" s="57" t="s">
        <v>1746</v>
      </c>
      <c r="AA1392" s="55" t="s">
        <v>6987</v>
      </c>
      <c r="AB1392" s="55">
        <v>130</v>
      </c>
      <c r="AC1392" s="55" t="s">
        <v>2020</v>
      </c>
      <c r="AD1392" s="89" t="s">
        <v>2600</v>
      </c>
      <c r="AE1392" s="243">
        <v>16795</v>
      </c>
      <c r="AF1392" s="157" t="s">
        <v>3901</v>
      </c>
      <c r="AG1392" s="89" t="s">
        <v>7447</v>
      </c>
      <c r="AH1392" s="58" t="s">
        <v>7448</v>
      </c>
      <c r="AI1392" s="58" t="s">
        <v>7449</v>
      </c>
      <c r="AJ1392" s="59" t="s">
        <v>336</v>
      </c>
      <c r="AK1392" s="56">
        <v>25.900237499999999</v>
      </c>
      <c r="AL1392" s="56">
        <v>-81.63762638888889</v>
      </c>
      <c r="AM1392" s="60">
        <v>-56.221499999275153</v>
      </c>
      <c r="AN1392" s="60">
        <v>3.1884805778222942</v>
      </c>
      <c r="AO1392" s="60">
        <v>56.3118412997093</v>
      </c>
    </row>
    <row r="1393" spans="1:41" s="290" customFormat="1" ht="38.25" x14ac:dyDescent="0.2">
      <c r="A1393" s="45" t="s">
        <v>289</v>
      </c>
      <c r="B1393" s="42" t="s">
        <v>98</v>
      </c>
      <c r="C1393" s="46"/>
      <c r="D1393" s="35" t="s">
        <v>424</v>
      </c>
      <c r="E1393" s="34">
        <v>45695</v>
      </c>
      <c r="F1393" s="347" t="s">
        <v>4964</v>
      </c>
      <c r="G1393" s="347" t="s">
        <v>2462</v>
      </c>
      <c r="H1393" s="344">
        <v>25.900083333333335</v>
      </c>
      <c r="I1393" s="344">
        <v>-81.637616666666673</v>
      </c>
      <c r="J1393" s="56" t="s">
        <v>9068</v>
      </c>
      <c r="K1393" s="56" t="s">
        <v>7446</v>
      </c>
      <c r="L1393" s="49" t="s">
        <v>6006</v>
      </c>
      <c r="M1393" s="117" t="s">
        <v>2834</v>
      </c>
      <c r="N1393" s="35" t="s">
        <v>387</v>
      </c>
      <c r="O1393" s="240" t="s">
        <v>6007</v>
      </c>
      <c r="P1393" s="216" t="s">
        <v>1969</v>
      </c>
      <c r="Q1393" s="443">
        <v>0</v>
      </c>
      <c r="R1393" s="47"/>
      <c r="S1393" s="36">
        <v>0</v>
      </c>
      <c r="T1393" s="35" t="s">
        <v>3310</v>
      </c>
      <c r="U1393" s="34"/>
      <c r="V1393" s="82">
        <v>0</v>
      </c>
      <c r="W1393" s="55" t="s">
        <v>2689</v>
      </c>
      <c r="X1393" s="55" t="s">
        <v>1898</v>
      </c>
      <c r="Y1393" s="157" t="s">
        <v>387</v>
      </c>
      <c r="Z1393" s="57" t="s">
        <v>1746</v>
      </c>
      <c r="AA1393" s="55" t="s">
        <v>6982</v>
      </c>
      <c r="AB1393" s="55">
        <v>130</v>
      </c>
      <c r="AC1393" s="55" t="s">
        <v>2020</v>
      </c>
      <c r="AD1393" s="89" t="s">
        <v>2600</v>
      </c>
      <c r="AE1393" s="243">
        <v>16795</v>
      </c>
      <c r="AF1393" s="157" t="s">
        <v>3901</v>
      </c>
      <c r="AG1393" s="89" t="s">
        <v>7447</v>
      </c>
      <c r="AH1393" s="58" t="s">
        <v>7448</v>
      </c>
      <c r="AI1393" s="58" t="s">
        <v>7449</v>
      </c>
      <c r="AJ1393" s="59" t="s">
        <v>336</v>
      </c>
      <c r="AK1393" s="56">
        <v>25.900237499999999</v>
      </c>
      <c r="AL1393" s="56">
        <v>-81.63762638888889</v>
      </c>
      <c r="AM1393" s="60">
        <v>-56.221499999275153</v>
      </c>
      <c r="AN1393" s="60">
        <v>3.1884805778222942</v>
      </c>
      <c r="AO1393" s="60">
        <v>56.3118412997093</v>
      </c>
    </row>
    <row r="1394" spans="1:41" s="290" customFormat="1" ht="38.25" x14ac:dyDescent="0.2">
      <c r="A1394" s="45" t="s">
        <v>289</v>
      </c>
      <c r="B1394" s="42" t="s">
        <v>98</v>
      </c>
      <c r="C1394" s="46" t="s">
        <v>473</v>
      </c>
      <c r="D1394" s="35" t="s">
        <v>6273</v>
      </c>
      <c r="E1394" s="34">
        <v>46106</v>
      </c>
      <c r="F1394" s="347" t="s">
        <v>6920</v>
      </c>
      <c r="G1394" s="347" t="s">
        <v>2462</v>
      </c>
      <c r="H1394" s="344">
        <v>25.900116666666666</v>
      </c>
      <c r="I1394" s="344">
        <v>-81.637616666666673</v>
      </c>
      <c r="J1394" s="56" t="s">
        <v>7445</v>
      </c>
      <c r="K1394" s="56" t="s">
        <v>7446</v>
      </c>
      <c r="L1394" s="49" t="s">
        <v>6006</v>
      </c>
      <c r="M1394" s="117" t="s">
        <v>2834</v>
      </c>
      <c r="N1394" s="35" t="s">
        <v>387</v>
      </c>
      <c r="O1394" s="240" t="s">
        <v>6919</v>
      </c>
      <c r="P1394" s="216" t="s">
        <v>1969</v>
      </c>
      <c r="Q1394" s="443">
        <v>0</v>
      </c>
      <c r="R1394" s="47"/>
      <c r="S1394" s="36">
        <v>0</v>
      </c>
      <c r="T1394" s="35" t="s">
        <v>3310</v>
      </c>
      <c r="U1394" s="34"/>
      <c r="V1394" s="82">
        <v>0</v>
      </c>
      <c r="W1394" s="55" t="s">
        <v>2689</v>
      </c>
      <c r="X1394" s="55" t="s">
        <v>1898</v>
      </c>
      <c r="Y1394" s="157" t="s">
        <v>387</v>
      </c>
      <c r="Z1394" s="57" t="s">
        <v>1746</v>
      </c>
      <c r="AA1394" s="55" t="s">
        <v>6982</v>
      </c>
      <c r="AB1394" s="55">
        <v>130</v>
      </c>
      <c r="AC1394" s="55" t="s">
        <v>2020</v>
      </c>
      <c r="AD1394" s="89" t="s">
        <v>2600</v>
      </c>
      <c r="AE1394" s="243">
        <v>16795</v>
      </c>
      <c r="AF1394" s="157" t="s">
        <v>3901</v>
      </c>
      <c r="AG1394" s="89" t="s">
        <v>7447</v>
      </c>
      <c r="AH1394" s="58" t="s">
        <v>7448</v>
      </c>
      <c r="AI1394" s="58" t="s">
        <v>7449</v>
      </c>
      <c r="AJ1394" s="59" t="s">
        <v>336</v>
      </c>
      <c r="AK1394" s="56">
        <v>25.900237499999999</v>
      </c>
      <c r="AL1394" s="56">
        <v>-81.63762638888889</v>
      </c>
      <c r="AM1394" s="60">
        <v>-44.065500000167219</v>
      </c>
      <c r="AN1394" s="60">
        <v>3.1884805778222942</v>
      </c>
      <c r="AO1394" s="60">
        <v>44.180705049375199</v>
      </c>
    </row>
    <row r="1395" spans="1:41" s="290" customFormat="1" x14ac:dyDescent="0.2">
      <c r="A1395" s="45" t="s">
        <v>288</v>
      </c>
      <c r="B1395" s="42" t="s">
        <v>100</v>
      </c>
      <c r="C1395" s="46"/>
      <c r="D1395" s="35" t="s">
        <v>426</v>
      </c>
      <c r="E1395" s="34">
        <v>42471</v>
      </c>
      <c r="F1395" s="347" t="s">
        <v>375</v>
      </c>
      <c r="G1395" s="347" t="s">
        <v>376</v>
      </c>
      <c r="H1395" s="344">
        <v>25.910466666666668</v>
      </c>
      <c r="I1395" s="344">
        <v>-81.63803333333334</v>
      </c>
      <c r="J1395" s="56" t="s">
        <v>9069</v>
      </c>
      <c r="K1395" s="56" t="s">
        <v>9070</v>
      </c>
      <c r="L1395" s="49" t="s">
        <v>1781</v>
      </c>
      <c r="M1395" s="120"/>
      <c r="N1395" s="35" t="s">
        <v>387</v>
      </c>
      <c r="O1395" s="203" t="s">
        <v>365</v>
      </c>
      <c r="P1395" s="216" t="s">
        <v>366</v>
      </c>
      <c r="Q1395" s="443">
        <v>0</v>
      </c>
      <c r="R1395" s="47"/>
      <c r="S1395" s="36">
        <v>0</v>
      </c>
      <c r="T1395" s="35"/>
      <c r="U1395" s="34"/>
      <c r="V1395" s="82">
        <v>0</v>
      </c>
      <c r="W1395" s="55" t="s">
        <v>2689</v>
      </c>
      <c r="X1395" s="55" t="s">
        <v>1898</v>
      </c>
      <c r="Y1395" s="157" t="s">
        <v>387</v>
      </c>
      <c r="Z1395" s="57" t="s">
        <v>1746</v>
      </c>
      <c r="AA1395" s="55" t="s">
        <v>6982</v>
      </c>
      <c r="AB1395" s="55">
        <v>131</v>
      </c>
      <c r="AC1395" s="55" t="s">
        <v>2020</v>
      </c>
      <c r="AD1395" s="89" t="s">
        <v>2600</v>
      </c>
      <c r="AE1395" s="243">
        <v>16800</v>
      </c>
      <c r="AF1395" s="157" t="s">
        <v>3901</v>
      </c>
      <c r="AG1395" s="89" t="s">
        <v>7452</v>
      </c>
      <c r="AH1395" s="58" t="s">
        <v>7453</v>
      </c>
      <c r="AI1395" s="58" t="s">
        <v>7454</v>
      </c>
      <c r="AJ1395" s="59" t="s">
        <v>301</v>
      </c>
      <c r="AK1395" s="56">
        <v>25.910487499999999</v>
      </c>
      <c r="AL1395" s="56">
        <v>-81.638093055555558</v>
      </c>
      <c r="AM1395" s="60">
        <v>-7.5974999989566072</v>
      </c>
      <c r="AN1395" s="60">
        <v>19.586380702323872</v>
      </c>
      <c r="AO1395" s="60">
        <v>21.008291583337055</v>
      </c>
    </row>
    <row r="1396" spans="1:41" s="290" customFormat="1" x14ac:dyDescent="0.2">
      <c r="A1396" s="45" t="s">
        <v>288</v>
      </c>
      <c r="B1396" s="42" t="s">
        <v>100</v>
      </c>
      <c r="C1396" s="46"/>
      <c r="D1396" s="35" t="s">
        <v>899</v>
      </c>
      <c r="E1396" s="34">
        <v>42852</v>
      </c>
      <c r="F1396" s="347" t="s">
        <v>940</v>
      </c>
      <c r="G1396" s="347" t="s">
        <v>941</v>
      </c>
      <c r="H1396" s="344">
        <v>25.910499999999999</v>
      </c>
      <c r="I1396" s="344">
        <v>-81.638149999999996</v>
      </c>
      <c r="J1396" s="56" t="s">
        <v>9071</v>
      </c>
      <c r="K1396" s="56" t="s">
        <v>9072</v>
      </c>
      <c r="L1396" s="49" t="s">
        <v>1835</v>
      </c>
      <c r="M1396" s="120"/>
      <c r="N1396" s="35" t="s">
        <v>387</v>
      </c>
      <c r="O1396" s="203" t="s">
        <v>938</v>
      </c>
      <c r="P1396" s="216" t="s">
        <v>939</v>
      </c>
      <c r="Q1396" s="443">
        <v>0</v>
      </c>
      <c r="R1396" s="47"/>
      <c r="S1396" s="36">
        <v>0</v>
      </c>
      <c r="T1396" s="35"/>
      <c r="U1396" s="34"/>
      <c r="V1396" s="82">
        <v>0</v>
      </c>
      <c r="W1396" s="55" t="s">
        <v>2689</v>
      </c>
      <c r="X1396" s="55" t="s">
        <v>1898</v>
      </c>
      <c r="Y1396" s="157" t="s">
        <v>387</v>
      </c>
      <c r="Z1396" s="57" t="s">
        <v>1746</v>
      </c>
      <c r="AA1396" s="55" t="s">
        <v>6982</v>
      </c>
      <c r="AB1396" s="55">
        <v>131</v>
      </c>
      <c r="AC1396" s="55" t="s">
        <v>2020</v>
      </c>
      <c r="AD1396" s="89" t="s">
        <v>2600</v>
      </c>
      <c r="AE1396" s="243">
        <v>16800</v>
      </c>
      <c r="AF1396" s="157" t="s">
        <v>3901</v>
      </c>
      <c r="AG1396" s="89" t="s">
        <v>7452</v>
      </c>
      <c r="AH1396" s="58" t="s">
        <v>7453</v>
      </c>
      <c r="AI1396" s="58" t="s">
        <v>7454</v>
      </c>
      <c r="AJ1396" s="59" t="s">
        <v>301</v>
      </c>
      <c r="AK1396" s="56">
        <v>25.910487499999999</v>
      </c>
      <c r="AL1396" s="56">
        <v>-81.638093055555558</v>
      </c>
      <c r="AM1396" s="60">
        <v>4.5585000001513265</v>
      </c>
      <c r="AN1396" s="60">
        <v>-18.675386250185912</v>
      </c>
      <c r="AO1396" s="60">
        <v>19.223682629637139</v>
      </c>
    </row>
    <row r="1397" spans="1:41" s="290" customFormat="1" x14ac:dyDescent="0.2">
      <c r="A1397" s="45" t="s">
        <v>288</v>
      </c>
      <c r="B1397" s="42" t="s">
        <v>100</v>
      </c>
      <c r="C1397" s="46"/>
      <c r="D1397" s="35" t="s">
        <v>1658</v>
      </c>
      <c r="E1397" s="34">
        <v>43040</v>
      </c>
      <c r="F1397" s="347" t="s">
        <v>375</v>
      </c>
      <c r="G1397" s="347" t="s">
        <v>376</v>
      </c>
      <c r="H1397" s="344">
        <v>25.910466666666668</v>
      </c>
      <c r="I1397" s="344">
        <v>-81.63803333333334</v>
      </c>
      <c r="J1397" s="56" t="s">
        <v>9069</v>
      </c>
      <c r="K1397" s="56" t="s">
        <v>9070</v>
      </c>
      <c r="L1397" s="49" t="s">
        <v>2406</v>
      </c>
      <c r="M1397" s="120"/>
      <c r="N1397" s="35" t="s">
        <v>448</v>
      </c>
      <c r="O1397" s="203"/>
      <c r="P1397" s="216">
        <v>0</v>
      </c>
      <c r="Q1397" s="443">
        <v>0</v>
      </c>
      <c r="R1397" s="47"/>
      <c r="S1397" s="36">
        <v>0</v>
      </c>
      <c r="T1397" s="35"/>
      <c r="U1397" s="34"/>
      <c r="V1397" s="82" t="s">
        <v>1969</v>
      </c>
      <c r="W1397" s="55" t="s">
        <v>2689</v>
      </c>
      <c r="X1397" s="55" t="s">
        <v>1898</v>
      </c>
      <c r="Y1397" s="157" t="s">
        <v>448</v>
      </c>
      <c r="Z1397" s="57" t="s">
        <v>1746</v>
      </c>
      <c r="AA1397" s="55" t="s">
        <v>6972</v>
      </c>
      <c r="AB1397" s="55">
        <v>131</v>
      </c>
      <c r="AC1397" s="55" t="s">
        <v>2020</v>
      </c>
      <c r="AD1397" s="89" t="s">
        <v>2600</v>
      </c>
      <c r="AE1397" s="243">
        <v>16800</v>
      </c>
      <c r="AF1397" s="157" t="s">
        <v>3901</v>
      </c>
      <c r="AG1397" s="89" t="s">
        <v>7452</v>
      </c>
      <c r="AH1397" s="58" t="s">
        <v>7453</v>
      </c>
      <c r="AI1397" s="58" t="s">
        <v>7454</v>
      </c>
      <c r="AJ1397" s="59" t="s">
        <v>301</v>
      </c>
      <c r="AK1397" s="56">
        <v>25.910487499999999</v>
      </c>
      <c r="AL1397" s="56">
        <v>-81.638093055555558</v>
      </c>
      <c r="AM1397" s="60">
        <v>-7.5974999989566072</v>
      </c>
      <c r="AN1397" s="60">
        <v>19.586380702323872</v>
      </c>
      <c r="AO1397" s="60">
        <v>21.008291583337055</v>
      </c>
    </row>
    <row r="1398" spans="1:41" s="290" customFormat="1" x14ac:dyDescent="0.2">
      <c r="A1398" s="45" t="s">
        <v>288</v>
      </c>
      <c r="B1398" s="42" t="s">
        <v>100</v>
      </c>
      <c r="C1398" s="46"/>
      <c r="D1398" s="35" t="s">
        <v>424</v>
      </c>
      <c r="E1398" s="34">
        <v>43149</v>
      </c>
      <c r="F1398" s="347" t="s">
        <v>375</v>
      </c>
      <c r="G1398" s="347" t="s">
        <v>376</v>
      </c>
      <c r="H1398" s="344">
        <v>25.910466666666668</v>
      </c>
      <c r="I1398" s="344">
        <v>-81.63803333333334</v>
      </c>
      <c r="J1398" s="56" t="s">
        <v>9069</v>
      </c>
      <c r="K1398" s="56" t="s">
        <v>9070</v>
      </c>
      <c r="L1398" s="49" t="s">
        <v>1698</v>
      </c>
      <c r="M1398" s="120"/>
      <c r="N1398" s="35" t="s">
        <v>448</v>
      </c>
      <c r="O1398" s="203"/>
      <c r="P1398" s="216">
        <v>0</v>
      </c>
      <c r="Q1398" s="443">
        <v>0</v>
      </c>
      <c r="R1398" s="47"/>
      <c r="S1398" s="36">
        <v>0</v>
      </c>
      <c r="T1398" s="35"/>
      <c r="U1398" s="34"/>
      <c r="V1398" s="82" t="s">
        <v>1969</v>
      </c>
      <c r="W1398" s="55" t="s">
        <v>2689</v>
      </c>
      <c r="X1398" s="55" t="s">
        <v>1898</v>
      </c>
      <c r="Y1398" s="157" t="s">
        <v>448</v>
      </c>
      <c r="Z1398" s="57" t="s">
        <v>1746</v>
      </c>
      <c r="AA1398" s="55" t="s">
        <v>6972</v>
      </c>
      <c r="AB1398" s="55">
        <v>131</v>
      </c>
      <c r="AC1398" s="55" t="s">
        <v>2020</v>
      </c>
      <c r="AD1398" s="89" t="s">
        <v>2600</v>
      </c>
      <c r="AE1398" s="243">
        <v>16800</v>
      </c>
      <c r="AF1398" s="157" t="s">
        <v>3901</v>
      </c>
      <c r="AG1398" s="89" t="s">
        <v>7452</v>
      </c>
      <c r="AH1398" s="58" t="s">
        <v>7453</v>
      </c>
      <c r="AI1398" s="58" t="s">
        <v>7454</v>
      </c>
      <c r="AJ1398" s="59" t="s">
        <v>301</v>
      </c>
      <c r="AK1398" s="56">
        <v>25.910487499999999</v>
      </c>
      <c r="AL1398" s="56">
        <v>-81.638093055555558</v>
      </c>
      <c r="AM1398" s="60">
        <v>-7.5974999989566072</v>
      </c>
      <c r="AN1398" s="60">
        <v>19.586380702323872</v>
      </c>
      <c r="AO1398" s="60">
        <v>21.008291583337055</v>
      </c>
    </row>
    <row r="1399" spans="1:41" s="290" customFormat="1" x14ac:dyDescent="0.2">
      <c r="A1399" s="45" t="s">
        <v>288</v>
      </c>
      <c r="B1399" s="42" t="s">
        <v>100</v>
      </c>
      <c r="C1399" s="46"/>
      <c r="D1399" s="35" t="s">
        <v>1658</v>
      </c>
      <c r="E1399" s="34">
        <v>43219</v>
      </c>
      <c r="F1399" s="347" t="s">
        <v>2344</v>
      </c>
      <c r="G1399" s="347" t="s">
        <v>2345</v>
      </c>
      <c r="H1399" s="344">
        <v>25.910399999999999</v>
      </c>
      <c r="I1399" s="344">
        <v>-81.637933333333336</v>
      </c>
      <c r="J1399" s="56" t="s">
        <v>9073</v>
      </c>
      <c r="K1399" s="56" t="s">
        <v>9074</v>
      </c>
      <c r="L1399" s="49" t="s">
        <v>2399</v>
      </c>
      <c r="M1399" s="120"/>
      <c r="N1399" s="35" t="s">
        <v>364</v>
      </c>
      <c r="O1399" s="203"/>
      <c r="P1399" s="216">
        <v>0</v>
      </c>
      <c r="Q1399" s="443">
        <v>0</v>
      </c>
      <c r="R1399" s="47"/>
      <c r="S1399" s="36">
        <v>0</v>
      </c>
      <c r="T1399" s="35"/>
      <c r="U1399" s="34"/>
      <c r="V1399" s="82">
        <v>0</v>
      </c>
      <c r="W1399" s="55" t="s">
        <v>2689</v>
      </c>
      <c r="X1399" s="55" t="s">
        <v>1898</v>
      </c>
      <c r="Y1399" s="157">
        <v>0</v>
      </c>
      <c r="Z1399" s="57" t="s">
        <v>1746</v>
      </c>
      <c r="AA1399" s="55" t="s">
        <v>6987</v>
      </c>
      <c r="AB1399" s="55">
        <v>131</v>
      </c>
      <c r="AC1399" s="55" t="s">
        <v>2020</v>
      </c>
      <c r="AD1399" s="89" t="s">
        <v>2600</v>
      </c>
      <c r="AE1399" s="243">
        <v>16800</v>
      </c>
      <c r="AF1399" s="157" t="s">
        <v>3901</v>
      </c>
      <c r="AG1399" s="89" t="s">
        <v>7452</v>
      </c>
      <c r="AH1399" s="58" t="s">
        <v>7453</v>
      </c>
      <c r="AI1399" s="58" t="s">
        <v>7454</v>
      </c>
      <c r="AJ1399" s="59" t="s">
        <v>301</v>
      </c>
      <c r="AK1399" s="56">
        <v>25.910487499999999</v>
      </c>
      <c r="AL1399" s="56">
        <v>-81.638093055555558</v>
      </c>
      <c r="AM1399" s="60">
        <v>-31.909499999763682</v>
      </c>
      <c r="AN1399" s="60">
        <v>52.38218095132703</v>
      </c>
      <c r="AO1399" s="60">
        <v>61.336034037525501</v>
      </c>
    </row>
    <row r="1400" spans="1:41" s="290" customFormat="1" x14ac:dyDescent="0.2">
      <c r="A1400" s="45" t="s">
        <v>288</v>
      </c>
      <c r="B1400" s="42" t="s">
        <v>100</v>
      </c>
      <c r="C1400" s="46"/>
      <c r="D1400" s="35" t="s">
        <v>424</v>
      </c>
      <c r="E1400" s="34">
        <v>43481</v>
      </c>
      <c r="F1400" s="347" t="s">
        <v>2463</v>
      </c>
      <c r="G1400" s="347" t="s">
        <v>2464</v>
      </c>
      <c r="H1400" s="344">
        <v>25.910450000000001</v>
      </c>
      <c r="I1400" s="344">
        <v>-81.637983333333338</v>
      </c>
      <c r="J1400" s="56" t="s">
        <v>9075</v>
      </c>
      <c r="K1400" s="56" t="s">
        <v>9076</v>
      </c>
      <c r="L1400" s="49" t="s">
        <v>1978</v>
      </c>
      <c r="M1400" s="117"/>
      <c r="N1400" s="35" t="s">
        <v>364</v>
      </c>
      <c r="O1400" s="203" t="s">
        <v>1969</v>
      </c>
      <c r="P1400" s="216">
        <v>0</v>
      </c>
      <c r="Q1400" s="443">
        <v>0</v>
      </c>
      <c r="R1400" s="47"/>
      <c r="S1400" s="36">
        <v>0</v>
      </c>
      <c r="T1400" s="35"/>
      <c r="U1400" s="34"/>
      <c r="V1400" s="82">
        <v>0</v>
      </c>
      <c r="W1400" s="55" t="s">
        <v>2689</v>
      </c>
      <c r="X1400" s="55" t="s">
        <v>1898</v>
      </c>
      <c r="Y1400" s="157">
        <v>0</v>
      </c>
      <c r="Z1400" s="57" t="s">
        <v>1746</v>
      </c>
      <c r="AA1400" s="55" t="s">
        <v>6987</v>
      </c>
      <c r="AB1400" s="55">
        <v>131</v>
      </c>
      <c r="AC1400" s="55" t="s">
        <v>2020</v>
      </c>
      <c r="AD1400" s="89" t="s">
        <v>2600</v>
      </c>
      <c r="AE1400" s="243">
        <v>16800</v>
      </c>
      <c r="AF1400" s="157" t="s">
        <v>3901</v>
      </c>
      <c r="AG1400" s="89" t="s">
        <v>7452</v>
      </c>
      <c r="AH1400" s="58" t="s">
        <v>7453</v>
      </c>
      <c r="AI1400" s="58" t="s">
        <v>7454</v>
      </c>
      <c r="AJ1400" s="59" t="s">
        <v>301</v>
      </c>
      <c r="AK1400" s="56">
        <v>25.910487499999999</v>
      </c>
      <c r="AL1400" s="56">
        <v>-81.638093055555558</v>
      </c>
      <c r="AM1400" s="60">
        <v>-13.675499999158376</v>
      </c>
      <c r="AN1400" s="60">
        <v>35.984280826825447</v>
      </c>
      <c r="AO1400" s="60">
        <v>38.49529538594058</v>
      </c>
    </row>
    <row r="1401" spans="1:41" s="290" customFormat="1" x14ac:dyDescent="0.2">
      <c r="A1401" s="45" t="s">
        <v>288</v>
      </c>
      <c r="B1401" s="42" t="s">
        <v>100</v>
      </c>
      <c r="C1401" s="46"/>
      <c r="D1401" s="35" t="s">
        <v>424</v>
      </c>
      <c r="E1401" s="34">
        <v>43853</v>
      </c>
      <c r="F1401" s="347" t="s">
        <v>2463</v>
      </c>
      <c r="G1401" s="347" t="s">
        <v>2464</v>
      </c>
      <c r="H1401" s="344">
        <v>25.910450000000001</v>
      </c>
      <c r="I1401" s="344">
        <v>-81.637983333333338</v>
      </c>
      <c r="J1401" s="56" t="s">
        <v>9075</v>
      </c>
      <c r="K1401" s="56" t="s">
        <v>9076</v>
      </c>
      <c r="L1401" s="49" t="s">
        <v>2861</v>
      </c>
      <c r="M1401" s="117"/>
      <c r="N1401" s="35" t="s">
        <v>364</v>
      </c>
      <c r="O1401" s="203" t="s">
        <v>1969</v>
      </c>
      <c r="P1401" s="216" t="s">
        <v>1969</v>
      </c>
      <c r="Q1401" s="443">
        <v>0</v>
      </c>
      <c r="R1401" s="47"/>
      <c r="S1401" s="36">
        <v>0</v>
      </c>
      <c r="T1401" s="35"/>
      <c r="U1401" s="34"/>
      <c r="V1401" s="82">
        <v>0</v>
      </c>
      <c r="W1401" s="55" t="s">
        <v>2689</v>
      </c>
      <c r="X1401" s="55" t="s">
        <v>1898</v>
      </c>
      <c r="Y1401" s="157">
        <v>0</v>
      </c>
      <c r="Z1401" s="57" t="s">
        <v>1746</v>
      </c>
      <c r="AA1401" s="55" t="s">
        <v>6987</v>
      </c>
      <c r="AB1401" s="55">
        <v>131</v>
      </c>
      <c r="AC1401" s="55" t="s">
        <v>2020</v>
      </c>
      <c r="AD1401" s="89" t="s">
        <v>2600</v>
      </c>
      <c r="AE1401" s="243">
        <v>16800</v>
      </c>
      <c r="AF1401" s="157" t="s">
        <v>3901</v>
      </c>
      <c r="AG1401" s="89" t="s">
        <v>7452</v>
      </c>
      <c r="AH1401" s="58" t="s">
        <v>7453</v>
      </c>
      <c r="AI1401" s="58" t="s">
        <v>7454</v>
      </c>
      <c r="AJ1401" s="59" t="s">
        <v>301</v>
      </c>
      <c r="AK1401" s="56">
        <v>25.910487499999999</v>
      </c>
      <c r="AL1401" s="56">
        <v>-81.638093055555558</v>
      </c>
      <c r="AM1401" s="60">
        <v>-13.675499999158376</v>
      </c>
      <c r="AN1401" s="60">
        <v>35.984280826825447</v>
      </c>
      <c r="AO1401" s="60">
        <v>38.49529538594058</v>
      </c>
    </row>
    <row r="1402" spans="1:41" s="290" customFormat="1" x14ac:dyDescent="0.2">
      <c r="A1402" s="45" t="s">
        <v>288</v>
      </c>
      <c r="B1402" s="42" t="s">
        <v>100</v>
      </c>
      <c r="C1402" s="46"/>
      <c r="D1402" s="35" t="s">
        <v>3695</v>
      </c>
      <c r="E1402" s="34">
        <v>44258</v>
      </c>
      <c r="F1402" s="347" t="s">
        <v>2463</v>
      </c>
      <c r="G1402" s="347" t="s">
        <v>2464</v>
      </c>
      <c r="H1402" s="344">
        <v>25.910450000000001</v>
      </c>
      <c r="I1402" s="344">
        <v>-81.637983333333338</v>
      </c>
      <c r="J1402" s="56" t="s">
        <v>9075</v>
      </c>
      <c r="K1402" s="56" t="s">
        <v>9076</v>
      </c>
      <c r="L1402" s="49" t="s">
        <v>2861</v>
      </c>
      <c r="M1402" s="117"/>
      <c r="N1402" s="35" t="s">
        <v>364</v>
      </c>
      <c r="O1402" s="240" t="s">
        <v>3698</v>
      </c>
      <c r="P1402" s="216" t="s">
        <v>1969</v>
      </c>
      <c r="Q1402" s="443">
        <v>0</v>
      </c>
      <c r="R1402" s="47"/>
      <c r="S1402" s="36">
        <v>0</v>
      </c>
      <c r="T1402" s="35"/>
      <c r="U1402" s="34"/>
      <c r="V1402" s="82">
        <v>0</v>
      </c>
      <c r="W1402" s="55" t="s">
        <v>2689</v>
      </c>
      <c r="X1402" s="55" t="s">
        <v>1898</v>
      </c>
      <c r="Y1402" s="157">
        <v>0</v>
      </c>
      <c r="Z1402" s="57" t="s">
        <v>1746</v>
      </c>
      <c r="AA1402" s="55" t="s">
        <v>6987</v>
      </c>
      <c r="AB1402" s="55">
        <v>131</v>
      </c>
      <c r="AC1402" s="55" t="s">
        <v>2020</v>
      </c>
      <c r="AD1402" s="89" t="s">
        <v>2600</v>
      </c>
      <c r="AE1402" s="243">
        <v>16800</v>
      </c>
      <c r="AF1402" s="157" t="s">
        <v>3901</v>
      </c>
      <c r="AG1402" s="89" t="s">
        <v>7452</v>
      </c>
      <c r="AH1402" s="58" t="s">
        <v>7453</v>
      </c>
      <c r="AI1402" s="58" t="s">
        <v>7454</v>
      </c>
      <c r="AJ1402" s="59" t="s">
        <v>301</v>
      </c>
      <c r="AK1402" s="56">
        <v>25.910487499999999</v>
      </c>
      <c r="AL1402" s="56">
        <v>-81.638093055555558</v>
      </c>
      <c r="AM1402" s="60">
        <v>-13.675499999158376</v>
      </c>
      <c r="AN1402" s="60">
        <v>35.984280826825447</v>
      </c>
      <c r="AO1402" s="60">
        <v>38.49529538594058</v>
      </c>
    </row>
    <row r="1403" spans="1:41" s="290" customFormat="1" x14ac:dyDescent="0.2">
      <c r="A1403" s="45" t="s">
        <v>288</v>
      </c>
      <c r="B1403" s="42" t="s">
        <v>100</v>
      </c>
      <c r="C1403" s="46"/>
      <c r="D1403" s="35" t="s">
        <v>424</v>
      </c>
      <c r="E1403" s="34">
        <v>44666</v>
      </c>
      <c r="F1403" s="347" t="s">
        <v>2463</v>
      </c>
      <c r="G1403" s="347" t="s">
        <v>2464</v>
      </c>
      <c r="H1403" s="344">
        <v>25.910450000000001</v>
      </c>
      <c r="I1403" s="344">
        <v>-81.637983333333338</v>
      </c>
      <c r="J1403" s="56" t="s">
        <v>9075</v>
      </c>
      <c r="K1403" s="56" t="s">
        <v>9076</v>
      </c>
      <c r="L1403" s="49" t="s">
        <v>4562</v>
      </c>
      <c r="M1403" s="117" t="s">
        <v>2834</v>
      </c>
      <c r="N1403" s="35" t="s">
        <v>364</v>
      </c>
      <c r="O1403" s="240" t="s">
        <v>4560</v>
      </c>
      <c r="P1403" s="216" t="s">
        <v>1969</v>
      </c>
      <c r="Q1403" s="443">
        <v>0</v>
      </c>
      <c r="R1403" s="47"/>
      <c r="S1403" s="36">
        <v>0</v>
      </c>
      <c r="T1403" s="35"/>
      <c r="U1403" s="34"/>
      <c r="V1403" s="82">
        <v>0</v>
      </c>
      <c r="W1403" s="55" t="s">
        <v>2689</v>
      </c>
      <c r="X1403" s="55" t="s">
        <v>1898</v>
      </c>
      <c r="Y1403" s="157">
        <v>0</v>
      </c>
      <c r="Z1403" s="57" t="s">
        <v>1746</v>
      </c>
      <c r="AA1403" s="55" t="s">
        <v>6987</v>
      </c>
      <c r="AB1403" s="55">
        <v>131</v>
      </c>
      <c r="AC1403" s="55" t="s">
        <v>2020</v>
      </c>
      <c r="AD1403" s="89" t="s">
        <v>2600</v>
      </c>
      <c r="AE1403" s="243">
        <v>16800</v>
      </c>
      <c r="AF1403" s="157" t="s">
        <v>3901</v>
      </c>
      <c r="AG1403" s="89" t="s">
        <v>7452</v>
      </c>
      <c r="AH1403" s="58" t="s">
        <v>7453</v>
      </c>
      <c r="AI1403" s="58" t="s">
        <v>7454</v>
      </c>
      <c r="AJ1403" s="59" t="s">
        <v>301</v>
      </c>
      <c r="AK1403" s="56">
        <v>25.910487499999999</v>
      </c>
      <c r="AL1403" s="56">
        <v>-81.638093055555558</v>
      </c>
      <c r="AM1403" s="60">
        <v>-13.675499999158376</v>
      </c>
      <c r="AN1403" s="60">
        <v>35.984280826825447</v>
      </c>
      <c r="AO1403" s="60">
        <v>38.49529538594058</v>
      </c>
    </row>
    <row r="1404" spans="1:41" s="290" customFormat="1" ht="25.5" x14ac:dyDescent="0.2">
      <c r="A1404" s="45" t="s">
        <v>288</v>
      </c>
      <c r="B1404" s="42" t="s">
        <v>100</v>
      </c>
      <c r="C1404" s="46"/>
      <c r="D1404" s="35" t="s">
        <v>424</v>
      </c>
      <c r="E1404" s="34">
        <v>44978</v>
      </c>
      <c r="F1404" s="347" t="s">
        <v>4961</v>
      </c>
      <c r="G1404" s="347" t="s">
        <v>4962</v>
      </c>
      <c r="H1404" s="344">
        <v>25.910599999999999</v>
      </c>
      <c r="I1404" s="344">
        <v>-81.637966666666671</v>
      </c>
      <c r="J1404" s="56" t="s">
        <v>7450</v>
      </c>
      <c r="K1404" s="56" t="s">
        <v>7451</v>
      </c>
      <c r="L1404" s="49" t="s">
        <v>5484</v>
      </c>
      <c r="M1404" s="117" t="s">
        <v>2834</v>
      </c>
      <c r="N1404" s="35" t="s">
        <v>427</v>
      </c>
      <c r="O1404" s="240" t="s">
        <v>4963</v>
      </c>
      <c r="P1404" s="216" t="s">
        <v>1969</v>
      </c>
      <c r="Q1404" s="443">
        <v>0</v>
      </c>
      <c r="R1404" s="47"/>
      <c r="S1404" s="36">
        <v>0</v>
      </c>
      <c r="T1404" s="35" t="s">
        <v>3310</v>
      </c>
      <c r="U1404" s="34"/>
      <c r="V1404" s="82" t="s">
        <v>1969</v>
      </c>
      <c r="W1404" s="55" t="s">
        <v>2689</v>
      </c>
      <c r="X1404" s="55" t="s">
        <v>1898</v>
      </c>
      <c r="Y1404" s="157" t="s">
        <v>427</v>
      </c>
      <c r="Z1404" s="57" t="s">
        <v>1746</v>
      </c>
      <c r="AA1404" s="55" t="s">
        <v>7125</v>
      </c>
      <c r="AB1404" s="55">
        <v>131</v>
      </c>
      <c r="AC1404" s="55" t="s">
        <v>2020</v>
      </c>
      <c r="AD1404" s="89" t="s">
        <v>2600</v>
      </c>
      <c r="AE1404" s="243">
        <v>16800</v>
      </c>
      <c r="AF1404" s="157" t="s">
        <v>3901</v>
      </c>
      <c r="AG1404" s="89" t="s">
        <v>7452</v>
      </c>
      <c r="AH1404" s="58" t="s">
        <v>7453</v>
      </c>
      <c r="AI1404" s="58" t="s">
        <v>7454</v>
      </c>
      <c r="AJ1404" s="59" t="s">
        <v>301</v>
      </c>
      <c r="AK1404" s="56">
        <v>25.910487499999999</v>
      </c>
      <c r="AL1404" s="56">
        <v>-81.638093055555558</v>
      </c>
      <c r="AM1404" s="60">
        <v>41.026500000066335</v>
      </c>
      <c r="AN1404" s="60">
        <v>41.450247534992641</v>
      </c>
      <c r="AO1404" s="60">
        <v>58.320637196172733</v>
      </c>
    </row>
    <row r="1405" spans="1:41" s="290" customFormat="1" x14ac:dyDescent="0.2">
      <c r="A1405" s="45" t="s">
        <v>288</v>
      </c>
      <c r="B1405" s="42" t="s">
        <v>100</v>
      </c>
      <c r="C1405" s="46"/>
      <c r="D1405" s="35" t="s">
        <v>5027</v>
      </c>
      <c r="E1405" s="34">
        <v>45366</v>
      </c>
      <c r="F1405" s="347" t="s">
        <v>4961</v>
      </c>
      <c r="G1405" s="347" t="s">
        <v>4962</v>
      </c>
      <c r="H1405" s="344">
        <v>25.910599999999999</v>
      </c>
      <c r="I1405" s="344">
        <v>-81.637966666666671</v>
      </c>
      <c r="J1405" s="56" t="s">
        <v>7450</v>
      </c>
      <c r="K1405" s="56" t="s">
        <v>7451</v>
      </c>
      <c r="L1405" s="49" t="s">
        <v>3303</v>
      </c>
      <c r="M1405" s="117" t="s">
        <v>2834</v>
      </c>
      <c r="N1405" s="35" t="s">
        <v>448</v>
      </c>
      <c r="O1405" s="240" t="s">
        <v>5747</v>
      </c>
      <c r="P1405" s="216" t="s">
        <v>6005</v>
      </c>
      <c r="Q1405" s="443">
        <v>0</v>
      </c>
      <c r="R1405" s="47"/>
      <c r="S1405" s="36">
        <v>0</v>
      </c>
      <c r="T1405" s="35" t="s">
        <v>3310</v>
      </c>
      <c r="U1405" s="34"/>
      <c r="V1405" s="82" t="s">
        <v>1969</v>
      </c>
      <c r="W1405" s="55" t="s">
        <v>2689</v>
      </c>
      <c r="X1405" s="55" t="s">
        <v>1898</v>
      </c>
      <c r="Y1405" s="157" t="s">
        <v>448</v>
      </c>
      <c r="Z1405" s="57" t="s">
        <v>1746</v>
      </c>
      <c r="AA1405" s="55" t="s">
        <v>6972</v>
      </c>
      <c r="AB1405" s="55">
        <v>131</v>
      </c>
      <c r="AC1405" s="55" t="s">
        <v>2020</v>
      </c>
      <c r="AD1405" s="89" t="s">
        <v>2600</v>
      </c>
      <c r="AE1405" s="243">
        <v>16800</v>
      </c>
      <c r="AF1405" s="157" t="s">
        <v>3901</v>
      </c>
      <c r="AG1405" s="89" t="s">
        <v>7452</v>
      </c>
      <c r="AH1405" s="58" t="s">
        <v>7453</v>
      </c>
      <c r="AI1405" s="58" t="s">
        <v>7454</v>
      </c>
      <c r="AJ1405" s="59" t="s">
        <v>301</v>
      </c>
      <c r="AK1405" s="56">
        <v>25.910487499999999</v>
      </c>
      <c r="AL1405" s="56">
        <v>-81.638093055555558</v>
      </c>
      <c r="AM1405" s="60">
        <v>41.026500000066335</v>
      </c>
      <c r="AN1405" s="60">
        <v>41.450247534992641</v>
      </c>
      <c r="AO1405" s="60">
        <v>58.320637196172733</v>
      </c>
    </row>
    <row r="1406" spans="1:41" s="290" customFormat="1" x14ac:dyDescent="0.2">
      <c r="A1406" s="45" t="s">
        <v>288</v>
      </c>
      <c r="B1406" s="42" t="s">
        <v>100</v>
      </c>
      <c r="C1406" s="46"/>
      <c r="D1406" s="35" t="s">
        <v>424</v>
      </c>
      <c r="E1406" s="34">
        <v>45695</v>
      </c>
      <c r="F1406" s="347" t="s">
        <v>4961</v>
      </c>
      <c r="G1406" s="347" t="s">
        <v>4962</v>
      </c>
      <c r="H1406" s="344">
        <v>25.910599999999999</v>
      </c>
      <c r="I1406" s="344">
        <v>-81.637966666666671</v>
      </c>
      <c r="J1406" s="56" t="s">
        <v>7450</v>
      </c>
      <c r="K1406" s="56" t="s">
        <v>7451</v>
      </c>
      <c r="L1406" s="49" t="s">
        <v>3303</v>
      </c>
      <c r="M1406" s="117" t="s">
        <v>2834</v>
      </c>
      <c r="N1406" s="35" t="s">
        <v>448</v>
      </c>
      <c r="O1406" s="240" t="s">
        <v>6008</v>
      </c>
      <c r="P1406" s="216" t="s">
        <v>6005</v>
      </c>
      <c r="Q1406" s="443">
        <v>0</v>
      </c>
      <c r="R1406" s="47"/>
      <c r="S1406" s="36">
        <v>0</v>
      </c>
      <c r="T1406" s="35"/>
      <c r="U1406" s="34">
        <v>44978</v>
      </c>
      <c r="V1406" s="82" t="s">
        <v>1969</v>
      </c>
      <c r="W1406" s="55" t="s">
        <v>2689</v>
      </c>
      <c r="X1406" s="55" t="s">
        <v>1898</v>
      </c>
      <c r="Y1406" s="157" t="s">
        <v>448</v>
      </c>
      <c r="Z1406" s="57" t="s">
        <v>1746</v>
      </c>
      <c r="AA1406" s="55" t="s">
        <v>6972</v>
      </c>
      <c r="AB1406" s="55">
        <v>131</v>
      </c>
      <c r="AC1406" s="55" t="s">
        <v>2020</v>
      </c>
      <c r="AD1406" s="89" t="s">
        <v>2600</v>
      </c>
      <c r="AE1406" s="243">
        <v>16800</v>
      </c>
      <c r="AF1406" s="157" t="s">
        <v>3901</v>
      </c>
      <c r="AG1406" s="89" t="s">
        <v>7452</v>
      </c>
      <c r="AH1406" s="58" t="s">
        <v>7453</v>
      </c>
      <c r="AI1406" s="58" t="s">
        <v>7454</v>
      </c>
      <c r="AJ1406" s="59" t="s">
        <v>301</v>
      </c>
      <c r="AK1406" s="56">
        <v>25.910487499999999</v>
      </c>
      <c r="AL1406" s="56">
        <v>-81.638093055555558</v>
      </c>
      <c r="AM1406" s="60">
        <v>41.026500000066335</v>
      </c>
      <c r="AN1406" s="60">
        <v>41.450247534992641</v>
      </c>
      <c r="AO1406" s="60">
        <v>58.320637196172733</v>
      </c>
    </row>
    <row r="1407" spans="1:41" s="290" customFormat="1" x14ac:dyDescent="0.2">
      <c r="A1407" s="45" t="s">
        <v>288</v>
      </c>
      <c r="B1407" s="42" t="s">
        <v>100</v>
      </c>
      <c r="C1407" s="46" t="s">
        <v>473</v>
      </c>
      <c r="D1407" s="35" t="s">
        <v>6273</v>
      </c>
      <c r="E1407" s="34">
        <v>46106</v>
      </c>
      <c r="F1407" s="347" t="s">
        <v>4961</v>
      </c>
      <c r="G1407" s="347" t="s">
        <v>4962</v>
      </c>
      <c r="H1407" s="344">
        <v>25.910599999999999</v>
      </c>
      <c r="I1407" s="344">
        <v>-81.637966666666671</v>
      </c>
      <c r="J1407" s="56" t="s">
        <v>7450</v>
      </c>
      <c r="K1407" s="56" t="s">
        <v>7451</v>
      </c>
      <c r="L1407" s="49" t="s">
        <v>3303</v>
      </c>
      <c r="M1407" s="117" t="s">
        <v>2834</v>
      </c>
      <c r="N1407" s="35" t="s">
        <v>448</v>
      </c>
      <c r="O1407" s="240" t="s">
        <v>6921</v>
      </c>
      <c r="P1407" s="216" t="s">
        <v>6005</v>
      </c>
      <c r="Q1407" s="443">
        <v>0</v>
      </c>
      <c r="R1407" s="47"/>
      <c r="S1407" s="36">
        <v>0</v>
      </c>
      <c r="T1407" s="35"/>
      <c r="U1407" s="34">
        <v>44978</v>
      </c>
      <c r="V1407" s="82" t="s">
        <v>1969</v>
      </c>
      <c r="W1407" s="55" t="s">
        <v>2689</v>
      </c>
      <c r="X1407" s="55" t="s">
        <v>1898</v>
      </c>
      <c r="Y1407" s="157" t="s">
        <v>448</v>
      </c>
      <c r="Z1407" s="57" t="s">
        <v>1746</v>
      </c>
      <c r="AA1407" s="55" t="s">
        <v>6972</v>
      </c>
      <c r="AB1407" s="55">
        <v>131</v>
      </c>
      <c r="AC1407" s="55" t="s">
        <v>2020</v>
      </c>
      <c r="AD1407" s="89" t="s">
        <v>2600</v>
      </c>
      <c r="AE1407" s="243">
        <v>16800</v>
      </c>
      <c r="AF1407" s="157" t="s">
        <v>3901</v>
      </c>
      <c r="AG1407" s="89" t="s">
        <v>7452</v>
      </c>
      <c r="AH1407" s="58" t="s">
        <v>7453</v>
      </c>
      <c r="AI1407" s="58" t="s">
        <v>7454</v>
      </c>
      <c r="AJ1407" s="59" t="s">
        <v>301</v>
      </c>
      <c r="AK1407" s="56">
        <v>25.910487499999999</v>
      </c>
      <c r="AL1407" s="56">
        <v>-81.638093055555558</v>
      </c>
      <c r="AM1407" s="60">
        <v>41.026500000066335</v>
      </c>
      <c r="AN1407" s="60">
        <v>41.450247534992641</v>
      </c>
      <c r="AO1407" s="60">
        <v>58.320637196172733</v>
      </c>
    </row>
    <row r="1408" spans="1:41" s="290" customFormat="1" x14ac:dyDescent="0.2">
      <c r="A1408" s="45" t="s">
        <v>287</v>
      </c>
      <c r="B1408" s="42" t="s">
        <v>99</v>
      </c>
      <c r="C1408" s="46"/>
      <c r="D1408" s="35" t="s">
        <v>899</v>
      </c>
      <c r="E1408" s="34">
        <v>42852</v>
      </c>
      <c r="F1408" s="347" t="s">
        <v>957</v>
      </c>
      <c r="G1408" s="347" t="s">
        <v>958</v>
      </c>
      <c r="H1408" s="344">
        <v>25.914999999999999</v>
      </c>
      <c r="I1408" s="344">
        <v>-81.639133333333334</v>
      </c>
      <c r="J1408" s="56" t="s">
        <v>9077</v>
      </c>
      <c r="K1408" s="56" t="s">
        <v>9078</v>
      </c>
      <c r="L1408" s="49" t="s">
        <v>1746</v>
      </c>
      <c r="M1408" s="117"/>
      <c r="N1408" s="35" t="s">
        <v>364</v>
      </c>
      <c r="O1408" s="203" t="s">
        <v>959</v>
      </c>
      <c r="P1408" s="216" t="s">
        <v>960</v>
      </c>
      <c r="Q1408" s="443">
        <v>0</v>
      </c>
      <c r="R1408" s="47"/>
      <c r="S1408" s="36">
        <v>0</v>
      </c>
      <c r="T1408" s="35"/>
      <c r="U1408" s="34"/>
      <c r="V1408" s="82">
        <v>0</v>
      </c>
      <c r="W1408" s="55" t="s">
        <v>2689</v>
      </c>
      <c r="X1408" s="55" t="s">
        <v>1898</v>
      </c>
      <c r="Y1408" s="157">
        <v>0</v>
      </c>
      <c r="Z1408" s="57" t="s">
        <v>1746</v>
      </c>
      <c r="AA1408" s="55" t="s">
        <v>6987</v>
      </c>
      <c r="AB1408" s="55">
        <v>132</v>
      </c>
      <c r="AC1408" s="55" t="s">
        <v>2020</v>
      </c>
      <c r="AD1408" s="89" t="s">
        <v>2600</v>
      </c>
      <c r="AE1408" s="243">
        <v>16805</v>
      </c>
      <c r="AF1408" s="157" t="s">
        <v>3901</v>
      </c>
      <c r="AG1408" s="89" t="s">
        <v>7457</v>
      </c>
      <c r="AH1408" s="58" t="s">
        <v>373</v>
      </c>
      <c r="AI1408" s="58" t="s">
        <v>7458</v>
      </c>
      <c r="AJ1408" s="59" t="s">
        <v>302</v>
      </c>
      <c r="AK1408" s="56">
        <v>25.915050000000001</v>
      </c>
      <c r="AL1408" s="56">
        <v>-81.639032777777771</v>
      </c>
      <c r="AM1408" s="60">
        <v>-18.234000000605306</v>
      </c>
      <c r="AN1408" s="60">
        <v>-32.977999140362861</v>
      </c>
      <c r="AO1408" s="60">
        <v>37.683248046364689</v>
      </c>
    </row>
    <row r="1409" spans="1:41" s="290" customFormat="1" x14ac:dyDescent="0.2">
      <c r="A1409" s="45" t="s">
        <v>287</v>
      </c>
      <c r="B1409" s="42" t="s">
        <v>99</v>
      </c>
      <c r="C1409" s="46"/>
      <c r="D1409" s="35" t="s">
        <v>1658</v>
      </c>
      <c r="E1409" s="34">
        <v>43040</v>
      </c>
      <c r="F1409" s="347" t="s">
        <v>373</v>
      </c>
      <c r="G1409" s="347" t="s">
        <v>374</v>
      </c>
      <c r="H1409" s="344">
        <v>25.915050000000001</v>
      </c>
      <c r="I1409" s="344">
        <v>-81.638999999999996</v>
      </c>
      <c r="J1409" s="56" t="s">
        <v>9079</v>
      </c>
      <c r="K1409" s="56" t="s">
        <v>9080</v>
      </c>
      <c r="L1409" s="49" t="s">
        <v>2402</v>
      </c>
      <c r="M1409" s="120"/>
      <c r="N1409" s="35" t="s">
        <v>448</v>
      </c>
      <c r="O1409" s="203"/>
      <c r="P1409" s="216">
        <v>0</v>
      </c>
      <c r="Q1409" s="443">
        <v>0</v>
      </c>
      <c r="R1409" s="47"/>
      <c r="S1409" s="36">
        <v>0</v>
      </c>
      <c r="T1409" s="35"/>
      <c r="U1409" s="34"/>
      <c r="V1409" s="82" t="s">
        <v>1969</v>
      </c>
      <c r="W1409" s="55" t="s">
        <v>2689</v>
      </c>
      <c r="X1409" s="55" t="s">
        <v>1898</v>
      </c>
      <c r="Y1409" s="157" t="s">
        <v>448</v>
      </c>
      <c r="Z1409" s="57" t="s">
        <v>1746</v>
      </c>
      <c r="AA1409" s="55" t="s">
        <v>6972</v>
      </c>
      <c r="AB1409" s="55">
        <v>132</v>
      </c>
      <c r="AC1409" s="55" t="s">
        <v>2020</v>
      </c>
      <c r="AD1409" s="89" t="s">
        <v>2600</v>
      </c>
      <c r="AE1409" s="243">
        <v>16805</v>
      </c>
      <c r="AF1409" s="157" t="s">
        <v>3901</v>
      </c>
      <c r="AG1409" s="89" t="s">
        <v>7457</v>
      </c>
      <c r="AH1409" s="58" t="s">
        <v>373</v>
      </c>
      <c r="AI1409" s="58" t="s">
        <v>7458</v>
      </c>
      <c r="AJ1409" s="59" t="s">
        <v>302</v>
      </c>
      <c r="AK1409" s="56">
        <v>25.915050000000001</v>
      </c>
      <c r="AL1409" s="56">
        <v>-81.639032777777771</v>
      </c>
      <c r="AM1409" s="60">
        <v>0</v>
      </c>
      <c r="AN1409" s="60">
        <v>10.749734524974681</v>
      </c>
      <c r="AO1409" s="60">
        <v>10.749734524974681</v>
      </c>
    </row>
    <row r="1410" spans="1:41" s="290" customFormat="1" x14ac:dyDescent="0.2">
      <c r="A1410" s="45" t="s">
        <v>287</v>
      </c>
      <c r="B1410" s="42" t="s">
        <v>99</v>
      </c>
      <c r="C1410" s="46"/>
      <c r="D1410" s="35" t="s">
        <v>424</v>
      </c>
      <c r="E1410" s="34">
        <v>43149</v>
      </c>
      <c r="F1410" s="347" t="s">
        <v>373</v>
      </c>
      <c r="G1410" s="347" t="s">
        <v>374</v>
      </c>
      <c r="H1410" s="344">
        <v>25.915050000000001</v>
      </c>
      <c r="I1410" s="344">
        <v>-81.638999999999996</v>
      </c>
      <c r="J1410" s="56" t="s">
        <v>9079</v>
      </c>
      <c r="K1410" s="56" t="s">
        <v>9080</v>
      </c>
      <c r="L1410" s="49" t="s">
        <v>438</v>
      </c>
      <c r="M1410" s="120"/>
      <c r="N1410" s="35" t="s">
        <v>448</v>
      </c>
      <c r="O1410" s="203"/>
      <c r="P1410" s="216">
        <v>0</v>
      </c>
      <c r="Q1410" s="443">
        <v>0</v>
      </c>
      <c r="R1410" s="47"/>
      <c r="S1410" s="36">
        <v>0</v>
      </c>
      <c r="T1410" s="35"/>
      <c r="U1410" s="34"/>
      <c r="V1410" s="82" t="s">
        <v>1969</v>
      </c>
      <c r="W1410" s="55" t="s">
        <v>2689</v>
      </c>
      <c r="X1410" s="55" t="s">
        <v>1898</v>
      </c>
      <c r="Y1410" s="157" t="s">
        <v>448</v>
      </c>
      <c r="Z1410" s="57" t="s">
        <v>1746</v>
      </c>
      <c r="AA1410" s="55" t="s">
        <v>6972</v>
      </c>
      <c r="AB1410" s="55">
        <v>132</v>
      </c>
      <c r="AC1410" s="55" t="s">
        <v>2020</v>
      </c>
      <c r="AD1410" s="89" t="s">
        <v>2600</v>
      </c>
      <c r="AE1410" s="243">
        <v>16805</v>
      </c>
      <c r="AF1410" s="157" t="s">
        <v>3901</v>
      </c>
      <c r="AG1410" s="89" t="s">
        <v>7457</v>
      </c>
      <c r="AH1410" s="58" t="s">
        <v>373</v>
      </c>
      <c r="AI1410" s="58" t="s">
        <v>7458</v>
      </c>
      <c r="AJ1410" s="59" t="s">
        <v>302</v>
      </c>
      <c r="AK1410" s="56">
        <v>25.915050000000001</v>
      </c>
      <c r="AL1410" s="56">
        <v>-81.639032777777771</v>
      </c>
      <c r="AM1410" s="60">
        <v>0</v>
      </c>
      <c r="AN1410" s="60">
        <v>10.749734524974681</v>
      </c>
      <c r="AO1410" s="60">
        <v>10.749734524974681</v>
      </c>
    </row>
    <row r="1411" spans="1:41" s="290" customFormat="1" x14ac:dyDescent="0.2">
      <c r="A1411" s="45" t="s">
        <v>287</v>
      </c>
      <c r="B1411" s="42" t="s">
        <v>99</v>
      </c>
      <c r="C1411" s="46"/>
      <c r="D1411" s="35" t="s">
        <v>1658</v>
      </c>
      <c r="E1411" s="34">
        <v>43219</v>
      </c>
      <c r="F1411" s="347" t="s">
        <v>2347</v>
      </c>
      <c r="G1411" s="347" t="s">
        <v>2346</v>
      </c>
      <c r="H1411" s="344">
        <v>25.914983333333332</v>
      </c>
      <c r="I1411" s="344">
        <v>-81.639116666666666</v>
      </c>
      <c r="J1411" s="56" t="s">
        <v>9081</v>
      </c>
      <c r="K1411" s="56" t="s">
        <v>9082</v>
      </c>
      <c r="L1411" s="49" t="s">
        <v>2399</v>
      </c>
      <c r="M1411" s="120"/>
      <c r="N1411" s="35" t="s">
        <v>364</v>
      </c>
      <c r="O1411" s="203"/>
      <c r="P1411" s="216">
        <v>0</v>
      </c>
      <c r="Q1411" s="443">
        <v>0</v>
      </c>
      <c r="R1411" s="47"/>
      <c r="S1411" s="36">
        <v>0</v>
      </c>
      <c r="T1411" s="35"/>
      <c r="U1411" s="34"/>
      <c r="V1411" s="82">
        <v>0</v>
      </c>
      <c r="W1411" s="55" t="s">
        <v>2689</v>
      </c>
      <c r="X1411" s="55" t="s">
        <v>1898</v>
      </c>
      <c r="Y1411" s="157">
        <v>0</v>
      </c>
      <c r="Z1411" s="57" t="s">
        <v>1746</v>
      </c>
      <c r="AA1411" s="55" t="s">
        <v>6987</v>
      </c>
      <c r="AB1411" s="55">
        <v>132</v>
      </c>
      <c r="AC1411" s="55" t="s">
        <v>2020</v>
      </c>
      <c r="AD1411" s="89" t="s">
        <v>2600</v>
      </c>
      <c r="AE1411" s="243">
        <v>16805</v>
      </c>
      <c r="AF1411" s="157" t="s">
        <v>3901</v>
      </c>
      <c r="AG1411" s="89" t="s">
        <v>7457</v>
      </c>
      <c r="AH1411" s="58" t="s">
        <v>373</v>
      </c>
      <c r="AI1411" s="58" t="s">
        <v>7458</v>
      </c>
      <c r="AJ1411" s="59" t="s">
        <v>302</v>
      </c>
      <c r="AK1411" s="56">
        <v>25.915050000000001</v>
      </c>
      <c r="AL1411" s="56">
        <v>-81.639032777777771</v>
      </c>
      <c r="AM1411" s="60">
        <v>-24.312000000807075</v>
      </c>
      <c r="AN1411" s="60">
        <v>-27.512032432195667</v>
      </c>
      <c r="AO1411" s="60">
        <v>36.714918937530413</v>
      </c>
    </row>
    <row r="1412" spans="1:41" s="290" customFormat="1" x14ac:dyDescent="0.2">
      <c r="A1412" s="45" t="s">
        <v>287</v>
      </c>
      <c r="B1412" s="42" t="s">
        <v>99</v>
      </c>
      <c r="C1412" s="46"/>
      <c r="D1412" s="35" t="s">
        <v>424</v>
      </c>
      <c r="E1412" s="34">
        <v>43481</v>
      </c>
      <c r="F1412" s="347" t="s">
        <v>2465</v>
      </c>
      <c r="G1412" s="347" t="s">
        <v>958</v>
      </c>
      <c r="H1412" s="344">
        <v>25.915016666666666</v>
      </c>
      <c r="I1412" s="344">
        <v>-81.639133333333334</v>
      </c>
      <c r="J1412" s="56" t="s">
        <v>9083</v>
      </c>
      <c r="K1412" s="56" t="s">
        <v>9078</v>
      </c>
      <c r="L1412" s="49" t="s">
        <v>1978</v>
      </c>
      <c r="M1412" s="117"/>
      <c r="N1412" s="35" t="s">
        <v>364</v>
      </c>
      <c r="O1412" s="203" t="s">
        <v>1969</v>
      </c>
      <c r="P1412" s="216" t="s">
        <v>1969</v>
      </c>
      <c r="Q1412" s="443">
        <v>0</v>
      </c>
      <c r="R1412" s="47"/>
      <c r="S1412" s="36">
        <v>0</v>
      </c>
      <c r="T1412" s="35"/>
      <c r="U1412" s="34"/>
      <c r="V1412" s="82">
        <v>0</v>
      </c>
      <c r="W1412" s="55" t="s">
        <v>2689</v>
      </c>
      <c r="X1412" s="55" t="s">
        <v>1898</v>
      </c>
      <c r="Y1412" s="157">
        <v>0</v>
      </c>
      <c r="Z1412" s="57" t="s">
        <v>1746</v>
      </c>
      <c r="AA1412" s="55" t="s">
        <v>6987</v>
      </c>
      <c r="AB1412" s="55">
        <v>132</v>
      </c>
      <c r="AC1412" s="55" t="s">
        <v>2020</v>
      </c>
      <c r="AD1412" s="89" t="s">
        <v>2600</v>
      </c>
      <c r="AE1412" s="243">
        <v>16805</v>
      </c>
      <c r="AF1412" s="157" t="s">
        <v>3901</v>
      </c>
      <c r="AG1412" s="89" t="s">
        <v>7457</v>
      </c>
      <c r="AH1412" s="58" t="s">
        <v>373</v>
      </c>
      <c r="AI1412" s="58" t="s">
        <v>7458</v>
      </c>
      <c r="AJ1412" s="59" t="s">
        <v>302</v>
      </c>
      <c r="AK1412" s="56">
        <v>25.915050000000001</v>
      </c>
      <c r="AL1412" s="56">
        <v>-81.639032777777771</v>
      </c>
      <c r="AM1412" s="60">
        <v>-12.156000000403537</v>
      </c>
      <c r="AN1412" s="60">
        <v>-32.977999140362861</v>
      </c>
      <c r="AO1412" s="60">
        <v>35.147073324980909</v>
      </c>
    </row>
    <row r="1413" spans="1:41" s="290" customFormat="1" x14ac:dyDescent="0.2">
      <c r="A1413" s="45" t="s">
        <v>287</v>
      </c>
      <c r="B1413" s="42" t="s">
        <v>99</v>
      </c>
      <c r="C1413" s="46"/>
      <c r="D1413" s="35" t="s">
        <v>2857</v>
      </c>
      <c r="E1413" s="34">
        <v>43853</v>
      </c>
      <c r="F1413" s="347" t="s">
        <v>2465</v>
      </c>
      <c r="G1413" s="347" t="s">
        <v>958</v>
      </c>
      <c r="H1413" s="344">
        <v>25.915016666666666</v>
      </c>
      <c r="I1413" s="344">
        <v>-81.639133333333334</v>
      </c>
      <c r="J1413" s="56" t="s">
        <v>9083</v>
      </c>
      <c r="K1413" s="56" t="s">
        <v>9078</v>
      </c>
      <c r="L1413" s="49" t="s">
        <v>1978</v>
      </c>
      <c r="M1413" s="117" t="s">
        <v>2834</v>
      </c>
      <c r="N1413" s="35" t="s">
        <v>364</v>
      </c>
      <c r="O1413" s="203" t="s">
        <v>1969</v>
      </c>
      <c r="P1413" s="216" t="s">
        <v>1969</v>
      </c>
      <c r="Q1413" s="443">
        <v>0</v>
      </c>
      <c r="R1413" s="47"/>
      <c r="S1413" s="36">
        <v>0</v>
      </c>
      <c r="T1413" s="35"/>
      <c r="U1413" s="34"/>
      <c r="V1413" s="82">
        <v>0</v>
      </c>
      <c r="W1413" s="55" t="s">
        <v>2689</v>
      </c>
      <c r="X1413" s="55" t="s">
        <v>1898</v>
      </c>
      <c r="Y1413" s="157">
        <v>0</v>
      </c>
      <c r="Z1413" s="57" t="s">
        <v>1746</v>
      </c>
      <c r="AA1413" s="55" t="s">
        <v>6987</v>
      </c>
      <c r="AB1413" s="55">
        <v>132</v>
      </c>
      <c r="AC1413" s="55" t="s">
        <v>2020</v>
      </c>
      <c r="AD1413" s="89" t="s">
        <v>2600</v>
      </c>
      <c r="AE1413" s="243">
        <v>16805</v>
      </c>
      <c r="AF1413" s="157" t="s">
        <v>3901</v>
      </c>
      <c r="AG1413" s="89" t="s">
        <v>7457</v>
      </c>
      <c r="AH1413" s="58" t="s">
        <v>373</v>
      </c>
      <c r="AI1413" s="58" t="s">
        <v>7458</v>
      </c>
      <c r="AJ1413" s="59" t="s">
        <v>302</v>
      </c>
      <c r="AK1413" s="56">
        <v>25.915050000000001</v>
      </c>
      <c r="AL1413" s="56">
        <v>-81.639032777777771</v>
      </c>
      <c r="AM1413" s="60">
        <v>-12.156000000403537</v>
      </c>
      <c r="AN1413" s="60">
        <v>-32.977999140362861</v>
      </c>
      <c r="AO1413" s="60">
        <v>35.147073324980909</v>
      </c>
    </row>
    <row r="1414" spans="1:41" s="290" customFormat="1" x14ac:dyDescent="0.2">
      <c r="A1414" s="45" t="s">
        <v>287</v>
      </c>
      <c r="B1414" s="42" t="s">
        <v>99</v>
      </c>
      <c r="C1414" s="46"/>
      <c r="D1414" s="35" t="s">
        <v>3695</v>
      </c>
      <c r="E1414" s="34">
        <v>44258</v>
      </c>
      <c r="F1414" s="347" t="s">
        <v>2465</v>
      </c>
      <c r="G1414" s="347" t="s">
        <v>958</v>
      </c>
      <c r="H1414" s="344">
        <v>25.915016666666666</v>
      </c>
      <c r="I1414" s="344">
        <v>-81.639133333333334</v>
      </c>
      <c r="J1414" s="56" t="s">
        <v>9083</v>
      </c>
      <c r="K1414" s="56" t="s">
        <v>9078</v>
      </c>
      <c r="L1414" s="49" t="s">
        <v>1978</v>
      </c>
      <c r="M1414" s="117" t="s">
        <v>2834</v>
      </c>
      <c r="N1414" s="35" t="s">
        <v>364</v>
      </c>
      <c r="O1414" s="240" t="s">
        <v>3699</v>
      </c>
      <c r="P1414" s="216" t="s">
        <v>1969</v>
      </c>
      <c r="Q1414" s="443">
        <v>0</v>
      </c>
      <c r="R1414" s="47"/>
      <c r="S1414" s="36">
        <v>0</v>
      </c>
      <c r="T1414" s="35"/>
      <c r="U1414" s="34"/>
      <c r="V1414" s="82">
        <v>0</v>
      </c>
      <c r="W1414" s="55" t="s">
        <v>2689</v>
      </c>
      <c r="X1414" s="55" t="s">
        <v>1898</v>
      </c>
      <c r="Y1414" s="157">
        <v>0</v>
      </c>
      <c r="Z1414" s="57" t="s">
        <v>1746</v>
      </c>
      <c r="AA1414" s="55" t="s">
        <v>6987</v>
      </c>
      <c r="AB1414" s="55">
        <v>132</v>
      </c>
      <c r="AC1414" s="55" t="s">
        <v>2020</v>
      </c>
      <c r="AD1414" s="89" t="s">
        <v>2600</v>
      </c>
      <c r="AE1414" s="243">
        <v>16805</v>
      </c>
      <c r="AF1414" s="157" t="s">
        <v>3901</v>
      </c>
      <c r="AG1414" s="89" t="s">
        <v>7457</v>
      </c>
      <c r="AH1414" s="58" t="s">
        <v>373</v>
      </c>
      <c r="AI1414" s="58" t="s">
        <v>7458</v>
      </c>
      <c r="AJ1414" s="59" t="s">
        <v>302</v>
      </c>
      <c r="AK1414" s="56">
        <v>25.915050000000001</v>
      </c>
      <c r="AL1414" s="56">
        <v>-81.639032777777771</v>
      </c>
      <c r="AM1414" s="60">
        <v>-12.156000000403537</v>
      </c>
      <c r="AN1414" s="60">
        <v>-32.977999140362861</v>
      </c>
      <c r="AO1414" s="60">
        <v>35.147073324980909</v>
      </c>
    </row>
    <row r="1415" spans="1:41" s="290" customFormat="1" x14ac:dyDescent="0.2">
      <c r="A1415" s="45" t="s">
        <v>287</v>
      </c>
      <c r="B1415" s="42" t="s">
        <v>99</v>
      </c>
      <c r="C1415" s="46"/>
      <c r="D1415" s="35" t="s">
        <v>424</v>
      </c>
      <c r="E1415" s="34">
        <v>44666</v>
      </c>
      <c r="F1415" s="347" t="s">
        <v>2465</v>
      </c>
      <c r="G1415" s="347" t="s">
        <v>958</v>
      </c>
      <c r="H1415" s="344">
        <v>25.915016666666666</v>
      </c>
      <c r="I1415" s="344">
        <v>-81.639133333333334</v>
      </c>
      <c r="J1415" s="56" t="s">
        <v>9083</v>
      </c>
      <c r="K1415" s="56" t="s">
        <v>9078</v>
      </c>
      <c r="L1415" s="49" t="s">
        <v>4564</v>
      </c>
      <c r="M1415" s="117" t="s">
        <v>2834</v>
      </c>
      <c r="N1415" s="35" t="s">
        <v>364</v>
      </c>
      <c r="O1415" s="240" t="s">
        <v>4563</v>
      </c>
      <c r="P1415" s="216" t="s">
        <v>1969</v>
      </c>
      <c r="Q1415" s="443">
        <v>0</v>
      </c>
      <c r="R1415" s="47"/>
      <c r="S1415" s="36">
        <v>0</v>
      </c>
      <c r="T1415" s="35"/>
      <c r="U1415" s="34"/>
      <c r="V1415" s="82">
        <v>0</v>
      </c>
      <c r="W1415" s="55" t="s">
        <v>2689</v>
      </c>
      <c r="X1415" s="55" t="s">
        <v>1898</v>
      </c>
      <c r="Y1415" s="157">
        <v>0</v>
      </c>
      <c r="Z1415" s="57" t="s">
        <v>1746</v>
      </c>
      <c r="AA1415" s="55" t="s">
        <v>6987</v>
      </c>
      <c r="AB1415" s="55">
        <v>132</v>
      </c>
      <c r="AC1415" s="55" t="s">
        <v>2020</v>
      </c>
      <c r="AD1415" s="89" t="s">
        <v>2600</v>
      </c>
      <c r="AE1415" s="243">
        <v>16805</v>
      </c>
      <c r="AF1415" s="157" t="s">
        <v>3901</v>
      </c>
      <c r="AG1415" s="89" t="s">
        <v>7457</v>
      </c>
      <c r="AH1415" s="58" t="s">
        <v>373</v>
      </c>
      <c r="AI1415" s="58" t="s">
        <v>7458</v>
      </c>
      <c r="AJ1415" s="59" t="s">
        <v>302</v>
      </c>
      <c r="AK1415" s="56">
        <v>25.915050000000001</v>
      </c>
      <c r="AL1415" s="56">
        <v>-81.639032777777771</v>
      </c>
      <c r="AM1415" s="60">
        <v>-12.156000000403537</v>
      </c>
      <c r="AN1415" s="60">
        <v>-32.977999140362861</v>
      </c>
      <c r="AO1415" s="60">
        <v>35.147073324980909</v>
      </c>
    </row>
    <row r="1416" spans="1:41" s="290" customFormat="1" x14ac:dyDescent="0.2">
      <c r="A1416" s="45" t="s">
        <v>287</v>
      </c>
      <c r="B1416" s="42" t="s">
        <v>99</v>
      </c>
      <c r="C1416" s="46"/>
      <c r="D1416" s="35" t="s">
        <v>424</v>
      </c>
      <c r="E1416" s="34">
        <v>44978</v>
      </c>
      <c r="F1416" s="347" t="s">
        <v>5750</v>
      </c>
      <c r="G1416" s="347" t="s">
        <v>4959</v>
      </c>
      <c r="H1416" s="344">
        <v>25.915083333333332</v>
      </c>
      <c r="I1416" s="344">
        <v>-81.639150000000001</v>
      </c>
      <c r="J1416" s="56" t="s">
        <v>7455</v>
      </c>
      <c r="K1416" s="56" t="s">
        <v>7456</v>
      </c>
      <c r="L1416" s="49" t="s">
        <v>4960</v>
      </c>
      <c r="M1416" s="117" t="s">
        <v>2834</v>
      </c>
      <c r="N1416" s="35" t="s">
        <v>427</v>
      </c>
      <c r="O1416" s="240" t="s">
        <v>5301</v>
      </c>
      <c r="P1416" s="216" t="s">
        <v>1969</v>
      </c>
      <c r="Q1416" s="443">
        <v>0</v>
      </c>
      <c r="R1416" s="47"/>
      <c r="S1416" s="36">
        <v>0</v>
      </c>
      <c r="T1416" s="35" t="s">
        <v>3310</v>
      </c>
      <c r="U1416" s="34"/>
      <c r="V1416" s="82" t="s">
        <v>1969</v>
      </c>
      <c r="W1416" s="55" t="s">
        <v>2689</v>
      </c>
      <c r="X1416" s="55" t="s">
        <v>1898</v>
      </c>
      <c r="Y1416" s="157" t="s">
        <v>427</v>
      </c>
      <c r="Z1416" s="57" t="s">
        <v>1746</v>
      </c>
      <c r="AA1416" s="55" t="s">
        <v>7125</v>
      </c>
      <c r="AB1416" s="55">
        <v>132</v>
      </c>
      <c r="AC1416" s="55" t="s">
        <v>2020</v>
      </c>
      <c r="AD1416" s="89" t="s">
        <v>2600</v>
      </c>
      <c r="AE1416" s="243">
        <v>16805</v>
      </c>
      <c r="AF1416" s="157" t="s">
        <v>3901</v>
      </c>
      <c r="AG1416" s="89" t="s">
        <v>7457</v>
      </c>
      <c r="AH1416" s="58" t="s">
        <v>373</v>
      </c>
      <c r="AI1416" s="58" t="s">
        <v>7458</v>
      </c>
      <c r="AJ1416" s="59" t="s">
        <v>302</v>
      </c>
      <c r="AK1416" s="56">
        <v>25.915050000000001</v>
      </c>
      <c r="AL1416" s="56">
        <v>-81.639032777777771</v>
      </c>
      <c r="AM1416" s="60">
        <v>12.155999999107934</v>
      </c>
      <c r="AN1416" s="60">
        <v>-38.443965848530055</v>
      </c>
      <c r="AO1416" s="60">
        <v>40.320055135642576</v>
      </c>
    </row>
    <row r="1417" spans="1:41" s="290" customFormat="1" x14ac:dyDescent="0.2">
      <c r="A1417" s="45" t="s">
        <v>287</v>
      </c>
      <c r="B1417" s="42" t="s">
        <v>99</v>
      </c>
      <c r="C1417" s="46"/>
      <c r="D1417" s="35" t="s">
        <v>5027</v>
      </c>
      <c r="E1417" s="34">
        <v>45366</v>
      </c>
      <c r="F1417" s="347" t="s">
        <v>373</v>
      </c>
      <c r="G1417" s="347" t="s">
        <v>4959</v>
      </c>
      <c r="H1417" s="344">
        <v>25.915050000000001</v>
      </c>
      <c r="I1417" s="344">
        <v>-81.639150000000001</v>
      </c>
      <c r="J1417" s="56" t="s">
        <v>9079</v>
      </c>
      <c r="K1417" s="56" t="s">
        <v>7456</v>
      </c>
      <c r="L1417" s="49" t="s">
        <v>5748</v>
      </c>
      <c r="M1417" s="117" t="s">
        <v>2834</v>
      </c>
      <c r="N1417" s="35" t="s">
        <v>364</v>
      </c>
      <c r="O1417" s="240" t="s">
        <v>5749</v>
      </c>
      <c r="P1417" s="216" t="s">
        <v>1969</v>
      </c>
      <c r="Q1417" s="443">
        <v>0</v>
      </c>
      <c r="R1417" s="47"/>
      <c r="S1417" s="36">
        <v>0</v>
      </c>
      <c r="T1417" s="35" t="s">
        <v>2011</v>
      </c>
      <c r="U1417" s="34"/>
      <c r="V1417" s="82">
        <v>0</v>
      </c>
      <c r="W1417" s="55" t="s">
        <v>2689</v>
      </c>
      <c r="X1417" s="55" t="s">
        <v>1898</v>
      </c>
      <c r="Y1417" s="157">
        <v>0</v>
      </c>
      <c r="Z1417" s="57" t="s">
        <v>1746</v>
      </c>
      <c r="AA1417" s="55" t="s">
        <v>6987</v>
      </c>
      <c r="AB1417" s="55">
        <v>132</v>
      </c>
      <c r="AC1417" s="55" t="s">
        <v>2020</v>
      </c>
      <c r="AD1417" s="89" t="s">
        <v>2600</v>
      </c>
      <c r="AE1417" s="243">
        <v>16805</v>
      </c>
      <c r="AF1417" s="157" t="s">
        <v>3901</v>
      </c>
      <c r="AG1417" s="89" t="s">
        <v>7457</v>
      </c>
      <c r="AH1417" s="58" t="s">
        <v>373</v>
      </c>
      <c r="AI1417" s="58" t="s">
        <v>7458</v>
      </c>
      <c r="AJ1417" s="59" t="s">
        <v>302</v>
      </c>
      <c r="AK1417" s="56">
        <v>25.915050000000001</v>
      </c>
      <c r="AL1417" s="56">
        <v>-81.639032777777771</v>
      </c>
      <c r="AM1417" s="60">
        <v>0</v>
      </c>
      <c r="AN1417" s="60">
        <v>-38.443965848530055</v>
      </c>
      <c r="AO1417" s="60">
        <v>38.443965848530055</v>
      </c>
    </row>
    <row r="1418" spans="1:41" s="290" customFormat="1" x14ac:dyDescent="0.2">
      <c r="A1418" s="45" t="s">
        <v>287</v>
      </c>
      <c r="B1418" s="42" t="s">
        <v>99</v>
      </c>
      <c r="C1418" s="46"/>
      <c r="D1418" s="35" t="s">
        <v>424</v>
      </c>
      <c r="E1418" s="34">
        <v>45695</v>
      </c>
      <c r="F1418" s="347" t="s">
        <v>5750</v>
      </c>
      <c r="G1418" s="347" t="s">
        <v>4959</v>
      </c>
      <c r="H1418" s="344">
        <v>25.915083333333332</v>
      </c>
      <c r="I1418" s="344">
        <v>-81.639150000000001</v>
      </c>
      <c r="J1418" s="56" t="s">
        <v>7455</v>
      </c>
      <c r="K1418" s="56" t="s">
        <v>7456</v>
      </c>
      <c r="L1418" s="49" t="s">
        <v>6009</v>
      </c>
      <c r="M1418" s="117" t="s">
        <v>2834</v>
      </c>
      <c r="N1418" s="35" t="s">
        <v>387</v>
      </c>
      <c r="O1418" s="240" t="s">
        <v>5749</v>
      </c>
      <c r="P1418" s="216" t="s">
        <v>1969</v>
      </c>
      <c r="Q1418" s="443">
        <v>0</v>
      </c>
      <c r="R1418" s="47"/>
      <c r="S1418" s="36">
        <v>0</v>
      </c>
      <c r="T1418" s="35"/>
      <c r="U1418" s="34"/>
      <c r="V1418" s="82">
        <v>0</v>
      </c>
      <c r="W1418" s="55" t="s">
        <v>2689</v>
      </c>
      <c r="X1418" s="55" t="s">
        <v>1898</v>
      </c>
      <c r="Y1418" s="157" t="s">
        <v>387</v>
      </c>
      <c r="Z1418" s="57" t="s">
        <v>1746</v>
      </c>
      <c r="AA1418" s="55" t="s">
        <v>6982</v>
      </c>
      <c r="AB1418" s="55">
        <v>132</v>
      </c>
      <c r="AC1418" s="55" t="s">
        <v>2020</v>
      </c>
      <c r="AD1418" s="89" t="s">
        <v>2600</v>
      </c>
      <c r="AE1418" s="243">
        <v>16805</v>
      </c>
      <c r="AF1418" s="157" t="s">
        <v>3901</v>
      </c>
      <c r="AG1418" s="89" t="s">
        <v>7457</v>
      </c>
      <c r="AH1418" s="58" t="s">
        <v>373</v>
      </c>
      <c r="AI1418" s="58" t="s">
        <v>7458</v>
      </c>
      <c r="AJ1418" s="59" t="s">
        <v>302</v>
      </c>
      <c r="AK1418" s="56">
        <v>25.915050000000001</v>
      </c>
      <c r="AL1418" s="56">
        <v>-81.639032777777771</v>
      </c>
      <c r="AM1418" s="60">
        <v>12.155999999107934</v>
      </c>
      <c r="AN1418" s="60">
        <v>-38.443965848530055</v>
      </c>
      <c r="AO1418" s="60">
        <v>40.320055135642576</v>
      </c>
    </row>
    <row r="1419" spans="1:41" s="290" customFormat="1" x14ac:dyDescent="0.2">
      <c r="A1419" s="45" t="s">
        <v>287</v>
      </c>
      <c r="B1419" s="42" t="s">
        <v>99</v>
      </c>
      <c r="C1419" s="46" t="s">
        <v>473</v>
      </c>
      <c r="D1419" s="35" t="s">
        <v>6273</v>
      </c>
      <c r="E1419" s="34">
        <v>46106</v>
      </c>
      <c r="F1419" s="347" t="s">
        <v>5750</v>
      </c>
      <c r="G1419" s="347" t="s">
        <v>4959</v>
      </c>
      <c r="H1419" s="344">
        <v>25.915083333333332</v>
      </c>
      <c r="I1419" s="344">
        <v>-81.639150000000001</v>
      </c>
      <c r="J1419" s="56" t="s">
        <v>7455</v>
      </c>
      <c r="K1419" s="56" t="s">
        <v>7456</v>
      </c>
      <c r="L1419" s="49" t="s">
        <v>6009</v>
      </c>
      <c r="M1419" s="117" t="s">
        <v>2834</v>
      </c>
      <c r="N1419" s="35" t="s">
        <v>427</v>
      </c>
      <c r="O1419" s="240" t="s">
        <v>6922</v>
      </c>
      <c r="P1419" s="216" t="s">
        <v>1969</v>
      </c>
      <c r="Q1419" s="443">
        <v>0</v>
      </c>
      <c r="R1419" s="47"/>
      <c r="S1419" s="36">
        <v>0</v>
      </c>
      <c r="T1419" s="35" t="s">
        <v>3310</v>
      </c>
      <c r="U1419" s="34" t="s">
        <v>8561</v>
      </c>
      <c r="V1419" s="82" t="s">
        <v>1969</v>
      </c>
      <c r="W1419" s="55" t="s">
        <v>2689</v>
      </c>
      <c r="X1419" s="55" t="s">
        <v>1898</v>
      </c>
      <c r="Y1419" s="157" t="s">
        <v>427</v>
      </c>
      <c r="Z1419" s="57" t="s">
        <v>1746</v>
      </c>
      <c r="AA1419" s="55" t="s">
        <v>7125</v>
      </c>
      <c r="AB1419" s="55">
        <v>132</v>
      </c>
      <c r="AC1419" s="55" t="s">
        <v>2020</v>
      </c>
      <c r="AD1419" s="89" t="s">
        <v>2600</v>
      </c>
      <c r="AE1419" s="243">
        <v>16805</v>
      </c>
      <c r="AF1419" s="157" t="s">
        <v>3901</v>
      </c>
      <c r="AG1419" s="89" t="s">
        <v>7457</v>
      </c>
      <c r="AH1419" s="58" t="s">
        <v>373</v>
      </c>
      <c r="AI1419" s="58" t="s">
        <v>7458</v>
      </c>
      <c r="AJ1419" s="59" t="s">
        <v>302</v>
      </c>
      <c r="AK1419" s="56">
        <v>25.915050000000001</v>
      </c>
      <c r="AL1419" s="56">
        <v>-81.639032777777771</v>
      </c>
      <c r="AM1419" s="60">
        <v>12.155999999107934</v>
      </c>
      <c r="AN1419" s="60">
        <v>-38.443965848530055</v>
      </c>
      <c r="AO1419" s="60">
        <v>40.320055135642576</v>
      </c>
    </row>
    <row r="1420" spans="1:41" s="290" customFormat="1" x14ac:dyDescent="0.2">
      <c r="A1420" s="45" t="s">
        <v>2348</v>
      </c>
      <c r="B1420" s="42" t="s">
        <v>103</v>
      </c>
      <c r="C1420" s="46"/>
      <c r="D1420" s="35" t="s">
        <v>1658</v>
      </c>
      <c r="E1420" s="34">
        <v>43219</v>
      </c>
      <c r="F1420" s="347" t="s">
        <v>2351</v>
      </c>
      <c r="G1420" s="347" t="s">
        <v>2352</v>
      </c>
      <c r="H1420" s="344">
        <v>25.916566666666668</v>
      </c>
      <c r="I1420" s="344">
        <v>-81.640133333333338</v>
      </c>
      <c r="J1420" s="56" t="s">
        <v>9084</v>
      </c>
      <c r="K1420" s="56" t="s">
        <v>9085</v>
      </c>
      <c r="L1420" s="49" t="s">
        <v>2399</v>
      </c>
      <c r="M1420" s="120"/>
      <c r="N1420" s="35" t="s">
        <v>364</v>
      </c>
      <c r="O1420" s="203"/>
      <c r="P1420" s="216">
        <v>0</v>
      </c>
      <c r="Q1420" s="443">
        <v>0</v>
      </c>
      <c r="R1420" s="47"/>
      <c r="S1420" s="36">
        <v>0</v>
      </c>
      <c r="T1420" s="35"/>
      <c r="U1420" s="34"/>
      <c r="V1420" s="82">
        <v>0</v>
      </c>
      <c r="W1420" s="55" t="s">
        <v>2689</v>
      </c>
      <c r="X1420" s="55" t="s">
        <v>1898</v>
      </c>
      <c r="Y1420" s="157">
        <v>0</v>
      </c>
      <c r="Z1420" s="57" t="s">
        <v>3903</v>
      </c>
      <c r="AA1420" s="55" t="s">
        <v>3904</v>
      </c>
      <c r="AB1420" s="55">
        <v>133</v>
      </c>
      <c r="AC1420" s="55" t="s">
        <v>2020</v>
      </c>
      <c r="AD1420" s="89" t="s">
        <v>2600</v>
      </c>
      <c r="AE1420" s="243" t="s">
        <v>1746</v>
      </c>
      <c r="AF1420" s="157">
        <v>0</v>
      </c>
      <c r="AG1420" s="89" t="s">
        <v>7461</v>
      </c>
      <c r="AH1420" s="58" t="s">
        <v>3903</v>
      </c>
      <c r="AI1420" s="58" t="s">
        <v>3903</v>
      </c>
      <c r="AJ1420" s="59" t="s">
        <v>3903</v>
      </c>
      <c r="AK1420" s="56" t="s">
        <v>3903</v>
      </c>
      <c r="AL1420" s="56" t="s">
        <v>3903</v>
      </c>
      <c r="AM1420" s="60" t="s">
        <v>3903</v>
      </c>
      <c r="AN1420" s="60" t="s">
        <v>3903</v>
      </c>
      <c r="AO1420" s="60" t="s">
        <v>3903</v>
      </c>
    </row>
    <row r="1421" spans="1:41" s="290" customFormat="1" x14ac:dyDescent="0.2">
      <c r="A1421" s="45" t="s">
        <v>2348</v>
      </c>
      <c r="B1421" s="42" t="s">
        <v>103</v>
      </c>
      <c r="C1421" s="46"/>
      <c r="D1421" s="35" t="s">
        <v>424</v>
      </c>
      <c r="E1421" s="34">
        <v>43481</v>
      </c>
      <c r="F1421" s="347" t="s">
        <v>2466</v>
      </c>
      <c r="G1421" s="347" t="s">
        <v>2467</v>
      </c>
      <c r="H1421" s="344">
        <v>25.916533333333334</v>
      </c>
      <c r="I1421" s="344">
        <v>-81.640100000000004</v>
      </c>
      <c r="J1421" s="56" t="s">
        <v>7459</v>
      </c>
      <c r="K1421" s="56" t="s">
        <v>7460</v>
      </c>
      <c r="L1421" s="49" t="s">
        <v>2461</v>
      </c>
      <c r="M1421" s="117"/>
      <c r="N1421" s="35" t="s">
        <v>387</v>
      </c>
      <c r="O1421" s="203"/>
      <c r="P1421" s="216">
        <v>0</v>
      </c>
      <c r="Q1421" s="443">
        <v>0</v>
      </c>
      <c r="R1421" s="47"/>
      <c r="S1421" s="36">
        <v>0</v>
      </c>
      <c r="T1421" s="35"/>
      <c r="U1421" s="34"/>
      <c r="V1421" s="82">
        <v>0</v>
      </c>
      <c r="W1421" s="55" t="s">
        <v>2689</v>
      </c>
      <c r="X1421" s="55" t="s">
        <v>1898</v>
      </c>
      <c r="Y1421" s="157" t="s">
        <v>387</v>
      </c>
      <c r="Z1421" s="57" t="s">
        <v>3903</v>
      </c>
      <c r="AA1421" s="55" t="s">
        <v>3914</v>
      </c>
      <c r="AB1421" s="55">
        <v>133</v>
      </c>
      <c r="AC1421" s="55" t="s">
        <v>2020</v>
      </c>
      <c r="AD1421" s="89" t="s">
        <v>2600</v>
      </c>
      <c r="AE1421" s="243" t="s">
        <v>1746</v>
      </c>
      <c r="AF1421" s="157">
        <v>0</v>
      </c>
      <c r="AG1421" s="89" t="s">
        <v>7461</v>
      </c>
      <c r="AH1421" s="58" t="s">
        <v>3903</v>
      </c>
      <c r="AI1421" s="58" t="s">
        <v>3903</v>
      </c>
      <c r="AJ1421" s="59" t="s">
        <v>3903</v>
      </c>
      <c r="AK1421" s="56" t="s">
        <v>3903</v>
      </c>
      <c r="AL1421" s="56" t="s">
        <v>3903</v>
      </c>
      <c r="AM1421" s="60" t="s">
        <v>3903</v>
      </c>
      <c r="AN1421" s="60" t="s">
        <v>3903</v>
      </c>
      <c r="AO1421" s="60" t="s">
        <v>3903</v>
      </c>
    </row>
    <row r="1422" spans="1:41" s="290" customFormat="1" x14ac:dyDescent="0.2">
      <c r="A1422" s="45" t="s">
        <v>2348</v>
      </c>
      <c r="B1422" s="42" t="s">
        <v>103</v>
      </c>
      <c r="C1422" s="46"/>
      <c r="D1422" s="35" t="s">
        <v>2857</v>
      </c>
      <c r="E1422" s="34">
        <v>43853</v>
      </c>
      <c r="F1422" s="347" t="s">
        <v>2466</v>
      </c>
      <c r="G1422" s="347" t="s">
        <v>2467</v>
      </c>
      <c r="H1422" s="344">
        <v>25.916533333333334</v>
      </c>
      <c r="I1422" s="344">
        <v>-81.640100000000004</v>
      </c>
      <c r="J1422" s="56" t="s">
        <v>7459</v>
      </c>
      <c r="K1422" s="56" t="s">
        <v>7460</v>
      </c>
      <c r="L1422" s="49" t="s">
        <v>3101</v>
      </c>
      <c r="M1422" s="117" t="s">
        <v>2834</v>
      </c>
      <c r="N1422" s="35" t="s">
        <v>364</v>
      </c>
      <c r="O1422" s="207" t="s">
        <v>3269</v>
      </c>
      <c r="P1422" s="216">
        <v>0</v>
      </c>
      <c r="Q1422" s="443">
        <v>0</v>
      </c>
      <c r="R1422" s="47"/>
      <c r="S1422" s="36">
        <v>0</v>
      </c>
      <c r="T1422" s="35" t="s">
        <v>2011</v>
      </c>
      <c r="U1422" s="34"/>
      <c r="V1422" s="82">
        <v>0</v>
      </c>
      <c r="W1422" s="55" t="s">
        <v>2689</v>
      </c>
      <c r="X1422" s="55" t="s">
        <v>1898</v>
      </c>
      <c r="Y1422" s="157">
        <v>0</v>
      </c>
      <c r="Z1422" s="57" t="s">
        <v>3903</v>
      </c>
      <c r="AA1422" s="55" t="s">
        <v>3904</v>
      </c>
      <c r="AB1422" s="55">
        <v>133</v>
      </c>
      <c r="AC1422" s="55" t="s">
        <v>2020</v>
      </c>
      <c r="AD1422" s="89" t="s">
        <v>2600</v>
      </c>
      <c r="AE1422" s="243" t="s">
        <v>1746</v>
      </c>
      <c r="AF1422" s="157">
        <v>0</v>
      </c>
      <c r="AG1422" s="89" t="s">
        <v>7461</v>
      </c>
      <c r="AH1422" s="58" t="s">
        <v>3903</v>
      </c>
      <c r="AI1422" s="58" t="s">
        <v>3903</v>
      </c>
      <c r="AJ1422" s="59" t="s">
        <v>3903</v>
      </c>
      <c r="AK1422" s="56" t="s">
        <v>3903</v>
      </c>
      <c r="AL1422" s="56" t="s">
        <v>3903</v>
      </c>
      <c r="AM1422" s="60" t="s">
        <v>3903</v>
      </c>
      <c r="AN1422" s="60" t="s">
        <v>3903</v>
      </c>
      <c r="AO1422" s="60" t="s">
        <v>3903</v>
      </c>
    </row>
    <row r="1423" spans="1:41" s="290" customFormat="1" x14ac:dyDescent="0.2">
      <c r="A1423" s="45" t="s">
        <v>2348</v>
      </c>
      <c r="B1423" s="42" t="s">
        <v>103</v>
      </c>
      <c r="C1423" s="46"/>
      <c r="D1423" s="35" t="s">
        <v>3695</v>
      </c>
      <c r="E1423" s="34">
        <v>44258</v>
      </c>
      <c r="F1423" s="347" t="s">
        <v>2466</v>
      </c>
      <c r="G1423" s="347" t="s">
        <v>2467</v>
      </c>
      <c r="H1423" s="344">
        <v>25.916533333333334</v>
      </c>
      <c r="I1423" s="344">
        <v>-81.640100000000004</v>
      </c>
      <c r="J1423" s="56" t="s">
        <v>7459</v>
      </c>
      <c r="K1423" s="56" t="s">
        <v>7460</v>
      </c>
      <c r="L1423" s="49" t="s">
        <v>3101</v>
      </c>
      <c r="M1423" s="117" t="s">
        <v>2834</v>
      </c>
      <c r="N1423" s="35" t="s">
        <v>364</v>
      </c>
      <c r="O1423" s="207" t="s">
        <v>3700</v>
      </c>
      <c r="P1423" s="216">
        <v>0</v>
      </c>
      <c r="Q1423" s="443">
        <v>0</v>
      </c>
      <c r="R1423" s="47"/>
      <c r="S1423" s="36">
        <v>0</v>
      </c>
      <c r="T1423" s="35"/>
      <c r="U1423" s="34"/>
      <c r="V1423" s="82">
        <v>0</v>
      </c>
      <c r="W1423" s="55" t="s">
        <v>2689</v>
      </c>
      <c r="X1423" s="55" t="s">
        <v>1898</v>
      </c>
      <c r="Y1423" s="157">
        <v>0</v>
      </c>
      <c r="Z1423" s="57" t="s">
        <v>3903</v>
      </c>
      <c r="AA1423" s="55" t="s">
        <v>3904</v>
      </c>
      <c r="AB1423" s="55">
        <v>133</v>
      </c>
      <c r="AC1423" s="55" t="s">
        <v>2020</v>
      </c>
      <c r="AD1423" s="89" t="s">
        <v>2600</v>
      </c>
      <c r="AE1423" s="243" t="s">
        <v>1746</v>
      </c>
      <c r="AF1423" s="157">
        <v>0</v>
      </c>
      <c r="AG1423" s="89" t="s">
        <v>7461</v>
      </c>
      <c r="AH1423" s="58" t="s">
        <v>3903</v>
      </c>
      <c r="AI1423" s="58" t="s">
        <v>3903</v>
      </c>
      <c r="AJ1423" s="59" t="s">
        <v>3903</v>
      </c>
      <c r="AK1423" s="56" t="s">
        <v>3903</v>
      </c>
      <c r="AL1423" s="56" t="s">
        <v>3903</v>
      </c>
      <c r="AM1423" s="60" t="s">
        <v>3903</v>
      </c>
      <c r="AN1423" s="60" t="s">
        <v>3903</v>
      </c>
      <c r="AO1423" s="60" t="s">
        <v>3903</v>
      </c>
    </row>
    <row r="1424" spans="1:41" s="290" customFormat="1" x14ac:dyDescent="0.2">
      <c r="A1424" s="45" t="s">
        <v>2348</v>
      </c>
      <c r="B1424" s="42" t="s">
        <v>103</v>
      </c>
      <c r="C1424" s="46"/>
      <c r="D1424" s="35" t="s">
        <v>424</v>
      </c>
      <c r="E1424" s="34">
        <v>44666</v>
      </c>
      <c r="F1424" s="347" t="s">
        <v>2466</v>
      </c>
      <c r="G1424" s="347" t="s">
        <v>2467</v>
      </c>
      <c r="H1424" s="344">
        <v>25.916533333333334</v>
      </c>
      <c r="I1424" s="344">
        <v>-81.640100000000004</v>
      </c>
      <c r="J1424" s="56" t="s">
        <v>7459</v>
      </c>
      <c r="K1424" s="56" t="s">
        <v>7460</v>
      </c>
      <c r="L1424" s="49" t="s">
        <v>4565</v>
      </c>
      <c r="M1424" s="117" t="s">
        <v>2834</v>
      </c>
      <c r="N1424" s="35" t="s">
        <v>364</v>
      </c>
      <c r="O1424" s="207" t="s">
        <v>4566</v>
      </c>
      <c r="P1424" s="216" t="s">
        <v>1969</v>
      </c>
      <c r="Q1424" s="443">
        <v>0</v>
      </c>
      <c r="R1424" s="47"/>
      <c r="S1424" s="36">
        <v>0</v>
      </c>
      <c r="T1424" s="35"/>
      <c r="U1424" s="34"/>
      <c r="V1424" s="82">
        <v>0</v>
      </c>
      <c r="W1424" s="55" t="s">
        <v>2689</v>
      </c>
      <c r="X1424" s="55" t="s">
        <v>1898</v>
      </c>
      <c r="Y1424" s="157">
        <v>0</v>
      </c>
      <c r="Z1424" s="57" t="s">
        <v>3903</v>
      </c>
      <c r="AA1424" s="55" t="s">
        <v>3904</v>
      </c>
      <c r="AB1424" s="55">
        <v>133</v>
      </c>
      <c r="AC1424" s="55" t="s">
        <v>2020</v>
      </c>
      <c r="AD1424" s="89" t="s">
        <v>2600</v>
      </c>
      <c r="AE1424" s="243" t="s">
        <v>1746</v>
      </c>
      <c r="AF1424" s="157">
        <v>0</v>
      </c>
      <c r="AG1424" s="89" t="s">
        <v>7461</v>
      </c>
      <c r="AH1424" s="58" t="s">
        <v>3903</v>
      </c>
      <c r="AI1424" s="58" t="s">
        <v>3903</v>
      </c>
      <c r="AJ1424" s="59" t="s">
        <v>3903</v>
      </c>
      <c r="AK1424" s="56" t="s">
        <v>3903</v>
      </c>
      <c r="AL1424" s="56" t="s">
        <v>3903</v>
      </c>
      <c r="AM1424" s="60" t="s">
        <v>3903</v>
      </c>
      <c r="AN1424" s="60" t="s">
        <v>3903</v>
      </c>
      <c r="AO1424" s="60" t="s">
        <v>3903</v>
      </c>
    </row>
    <row r="1425" spans="1:41" s="290" customFormat="1" x14ac:dyDescent="0.2">
      <c r="A1425" s="45" t="s">
        <v>2348</v>
      </c>
      <c r="B1425" s="42" t="s">
        <v>103</v>
      </c>
      <c r="C1425" s="46"/>
      <c r="D1425" s="35" t="s">
        <v>424</v>
      </c>
      <c r="E1425" s="34">
        <v>44978</v>
      </c>
      <c r="F1425" s="347" t="s">
        <v>2466</v>
      </c>
      <c r="G1425" s="347" t="s">
        <v>2467</v>
      </c>
      <c r="H1425" s="344">
        <v>25.916533333333334</v>
      </c>
      <c r="I1425" s="344">
        <v>-81.640100000000004</v>
      </c>
      <c r="J1425" s="56" t="s">
        <v>7459</v>
      </c>
      <c r="K1425" s="56" t="s">
        <v>7460</v>
      </c>
      <c r="L1425" s="49" t="s">
        <v>3306</v>
      </c>
      <c r="M1425" s="117"/>
      <c r="N1425" s="35" t="s">
        <v>448</v>
      </c>
      <c r="O1425" s="207"/>
      <c r="P1425" s="216">
        <v>0</v>
      </c>
      <c r="Q1425" s="443">
        <v>0</v>
      </c>
      <c r="R1425" s="47"/>
      <c r="S1425" s="36">
        <v>0</v>
      </c>
      <c r="T1425" s="35" t="s">
        <v>3310</v>
      </c>
      <c r="U1425" s="34"/>
      <c r="V1425" s="82" t="s">
        <v>1969</v>
      </c>
      <c r="W1425" s="55" t="s">
        <v>2689</v>
      </c>
      <c r="X1425" s="55" t="s">
        <v>1898</v>
      </c>
      <c r="Y1425" s="157" t="s">
        <v>448</v>
      </c>
      <c r="Z1425" s="57" t="s">
        <v>3903</v>
      </c>
      <c r="AA1425" s="55" t="s">
        <v>3912</v>
      </c>
      <c r="AB1425" s="55">
        <v>133</v>
      </c>
      <c r="AC1425" s="55" t="s">
        <v>2020</v>
      </c>
      <c r="AD1425" s="89" t="s">
        <v>2600</v>
      </c>
      <c r="AE1425" s="243" t="s">
        <v>1746</v>
      </c>
      <c r="AF1425" s="157">
        <v>0</v>
      </c>
      <c r="AG1425" s="89" t="s">
        <v>7461</v>
      </c>
      <c r="AH1425" s="58" t="s">
        <v>3903</v>
      </c>
      <c r="AI1425" s="58" t="s">
        <v>3903</v>
      </c>
      <c r="AJ1425" s="59" t="s">
        <v>3903</v>
      </c>
      <c r="AK1425" s="56" t="s">
        <v>3903</v>
      </c>
      <c r="AL1425" s="56" t="s">
        <v>3903</v>
      </c>
      <c r="AM1425" s="60" t="s">
        <v>3903</v>
      </c>
      <c r="AN1425" s="60" t="s">
        <v>3903</v>
      </c>
      <c r="AO1425" s="60" t="s">
        <v>3903</v>
      </c>
    </row>
    <row r="1426" spans="1:41" s="290" customFormat="1" x14ac:dyDescent="0.2">
      <c r="A1426" s="45" t="s">
        <v>2348</v>
      </c>
      <c r="B1426" s="42" t="s">
        <v>103</v>
      </c>
      <c r="C1426" s="46"/>
      <c r="D1426" s="35" t="s">
        <v>5027</v>
      </c>
      <c r="E1426" s="34">
        <v>45366</v>
      </c>
      <c r="F1426" s="347" t="s">
        <v>2466</v>
      </c>
      <c r="G1426" s="347" t="s">
        <v>2467</v>
      </c>
      <c r="H1426" s="344">
        <v>25.916533333333334</v>
      </c>
      <c r="I1426" s="344">
        <v>-81.640100000000004</v>
      </c>
      <c r="J1426" s="56" t="s">
        <v>7459</v>
      </c>
      <c r="K1426" s="56" t="s">
        <v>7460</v>
      </c>
      <c r="L1426" s="49" t="s">
        <v>3306</v>
      </c>
      <c r="M1426" s="117"/>
      <c r="N1426" s="35" t="s">
        <v>448</v>
      </c>
      <c r="O1426" s="207" t="s">
        <v>5751</v>
      </c>
      <c r="P1426" s="216">
        <v>0</v>
      </c>
      <c r="Q1426" s="443">
        <v>0</v>
      </c>
      <c r="R1426" s="47"/>
      <c r="S1426" s="36">
        <v>0</v>
      </c>
      <c r="T1426" s="35"/>
      <c r="U1426" s="34"/>
      <c r="V1426" s="82" t="s">
        <v>1969</v>
      </c>
      <c r="W1426" s="55" t="s">
        <v>2689</v>
      </c>
      <c r="X1426" s="55" t="s">
        <v>1898</v>
      </c>
      <c r="Y1426" s="157" t="s">
        <v>448</v>
      </c>
      <c r="Z1426" s="57" t="s">
        <v>3903</v>
      </c>
      <c r="AA1426" s="55" t="s">
        <v>3912</v>
      </c>
      <c r="AB1426" s="55">
        <v>133</v>
      </c>
      <c r="AC1426" s="55" t="s">
        <v>2020</v>
      </c>
      <c r="AD1426" s="89" t="s">
        <v>2600</v>
      </c>
      <c r="AE1426" s="243" t="s">
        <v>1746</v>
      </c>
      <c r="AF1426" s="157">
        <v>0</v>
      </c>
      <c r="AG1426" s="89" t="s">
        <v>7461</v>
      </c>
      <c r="AH1426" s="58" t="s">
        <v>3903</v>
      </c>
      <c r="AI1426" s="58" t="s">
        <v>3903</v>
      </c>
      <c r="AJ1426" s="59" t="s">
        <v>3903</v>
      </c>
      <c r="AK1426" s="56" t="s">
        <v>3903</v>
      </c>
      <c r="AL1426" s="56" t="s">
        <v>3903</v>
      </c>
      <c r="AM1426" s="60" t="s">
        <v>3903</v>
      </c>
      <c r="AN1426" s="60" t="s">
        <v>3903</v>
      </c>
      <c r="AO1426" s="60" t="s">
        <v>3903</v>
      </c>
    </row>
    <row r="1427" spans="1:41" s="290" customFormat="1" x14ac:dyDescent="0.2">
      <c r="A1427" s="45" t="s">
        <v>2348</v>
      </c>
      <c r="B1427" s="42" t="s">
        <v>103</v>
      </c>
      <c r="C1427" s="46"/>
      <c r="D1427" s="35" t="s">
        <v>424</v>
      </c>
      <c r="E1427" s="34">
        <v>45695</v>
      </c>
      <c r="F1427" s="347" t="s">
        <v>2466</v>
      </c>
      <c r="G1427" s="347" t="s">
        <v>2467</v>
      </c>
      <c r="H1427" s="344">
        <v>25.916533333333334</v>
      </c>
      <c r="I1427" s="344">
        <v>-81.640100000000004</v>
      </c>
      <c r="J1427" s="56" t="s">
        <v>7459</v>
      </c>
      <c r="K1427" s="56" t="s">
        <v>7460</v>
      </c>
      <c r="L1427" s="49" t="s">
        <v>3306</v>
      </c>
      <c r="M1427" s="117"/>
      <c r="N1427" s="35" t="s">
        <v>448</v>
      </c>
      <c r="O1427" s="207" t="s">
        <v>6010</v>
      </c>
      <c r="P1427" s="216">
        <v>0</v>
      </c>
      <c r="Q1427" s="443">
        <v>0</v>
      </c>
      <c r="R1427" s="47"/>
      <c r="S1427" s="36">
        <v>0</v>
      </c>
      <c r="T1427" s="35"/>
      <c r="U1427" s="34">
        <v>44978</v>
      </c>
      <c r="V1427" s="82" t="s">
        <v>1969</v>
      </c>
      <c r="W1427" s="55" t="s">
        <v>2689</v>
      </c>
      <c r="X1427" s="55" t="s">
        <v>1898</v>
      </c>
      <c r="Y1427" s="157" t="s">
        <v>448</v>
      </c>
      <c r="Z1427" s="57" t="s">
        <v>3903</v>
      </c>
      <c r="AA1427" s="55" t="s">
        <v>3912</v>
      </c>
      <c r="AB1427" s="55">
        <v>133</v>
      </c>
      <c r="AC1427" s="55" t="s">
        <v>2020</v>
      </c>
      <c r="AD1427" s="89" t="s">
        <v>2600</v>
      </c>
      <c r="AE1427" s="243" t="s">
        <v>1746</v>
      </c>
      <c r="AF1427" s="157">
        <v>0</v>
      </c>
      <c r="AG1427" s="89" t="s">
        <v>7461</v>
      </c>
      <c r="AH1427" s="58" t="s">
        <v>3903</v>
      </c>
      <c r="AI1427" s="58" t="s">
        <v>3903</v>
      </c>
      <c r="AJ1427" s="59" t="s">
        <v>3903</v>
      </c>
      <c r="AK1427" s="56" t="s">
        <v>3903</v>
      </c>
      <c r="AL1427" s="56" t="s">
        <v>3903</v>
      </c>
      <c r="AM1427" s="60" t="s">
        <v>3903</v>
      </c>
      <c r="AN1427" s="60" t="s">
        <v>3903</v>
      </c>
      <c r="AO1427" s="60" t="s">
        <v>3903</v>
      </c>
    </row>
    <row r="1428" spans="1:41" s="290" customFormat="1" x14ac:dyDescent="0.2">
      <c r="A1428" s="45" t="s">
        <v>2348</v>
      </c>
      <c r="B1428" s="42" t="s">
        <v>103</v>
      </c>
      <c r="C1428" s="46" t="s">
        <v>473</v>
      </c>
      <c r="D1428" s="35" t="s">
        <v>6273</v>
      </c>
      <c r="E1428" s="34">
        <v>46106</v>
      </c>
      <c r="F1428" s="347" t="s">
        <v>2466</v>
      </c>
      <c r="G1428" s="347" t="s">
        <v>2467</v>
      </c>
      <c r="H1428" s="344">
        <v>25.916533333333334</v>
      </c>
      <c r="I1428" s="344">
        <v>-81.640100000000004</v>
      </c>
      <c r="J1428" s="56" t="s">
        <v>7459</v>
      </c>
      <c r="K1428" s="56" t="s">
        <v>7460</v>
      </c>
      <c r="L1428" s="49" t="s">
        <v>3306</v>
      </c>
      <c r="M1428" s="117"/>
      <c r="N1428" s="35" t="s">
        <v>448</v>
      </c>
      <c r="O1428" s="207" t="s">
        <v>6923</v>
      </c>
      <c r="P1428" s="216" t="s">
        <v>6005</v>
      </c>
      <c r="Q1428" s="443">
        <v>0</v>
      </c>
      <c r="R1428" s="47"/>
      <c r="S1428" s="36">
        <v>0</v>
      </c>
      <c r="T1428" s="35"/>
      <c r="U1428" s="34">
        <v>44978</v>
      </c>
      <c r="V1428" s="82" t="s">
        <v>1969</v>
      </c>
      <c r="W1428" s="55" t="s">
        <v>2689</v>
      </c>
      <c r="X1428" s="55" t="s">
        <v>1898</v>
      </c>
      <c r="Y1428" s="157" t="s">
        <v>448</v>
      </c>
      <c r="Z1428" s="57" t="s">
        <v>3903</v>
      </c>
      <c r="AA1428" s="55" t="s">
        <v>3912</v>
      </c>
      <c r="AB1428" s="55">
        <v>133</v>
      </c>
      <c r="AC1428" s="55" t="s">
        <v>2020</v>
      </c>
      <c r="AD1428" s="89" t="s">
        <v>2600</v>
      </c>
      <c r="AE1428" s="243" t="s">
        <v>1746</v>
      </c>
      <c r="AF1428" s="157">
        <v>0</v>
      </c>
      <c r="AG1428" s="89" t="s">
        <v>7461</v>
      </c>
      <c r="AH1428" s="58" t="s">
        <v>3903</v>
      </c>
      <c r="AI1428" s="58" t="s">
        <v>3903</v>
      </c>
      <c r="AJ1428" s="59" t="s">
        <v>3903</v>
      </c>
      <c r="AK1428" s="56" t="s">
        <v>3903</v>
      </c>
      <c r="AL1428" s="56" t="s">
        <v>3903</v>
      </c>
      <c r="AM1428" s="60" t="s">
        <v>3903</v>
      </c>
      <c r="AN1428" s="60" t="s">
        <v>3903</v>
      </c>
      <c r="AO1428" s="60" t="s">
        <v>3903</v>
      </c>
    </row>
    <row r="1429" spans="1:41" s="290" customFormat="1" x14ac:dyDescent="0.2">
      <c r="A1429" s="45" t="s">
        <v>286</v>
      </c>
      <c r="B1429" s="42" t="s">
        <v>102</v>
      </c>
      <c r="C1429" s="46"/>
      <c r="D1429" s="35" t="s">
        <v>426</v>
      </c>
      <c r="E1429" s="34">
        <v>42471</v>
      </c>
      <c r="F1429" s="347" t="s">
        <v>363</v>
      </c>
      <c r="G1429" s="347" t="s">
        <v>372</v>
      </c>
      <c r="H1429" s="344">
        <v>25.920516666666668</v>
      </c>
      <c r="I1429" s="344">
        <v>-81.641383333333337</v>
      </c>
      <c r="J1429" s="56" t="s">
        <v>9086</v>
      </c>
      <c r="K1429" s="56" t="s">
        <v>9087</v>
      </c>
      <c r="L1429" s="49" t="s">
        <v>1746</v>
      </c>
      <c r="M1429" s="117"/>
      <c r="N1429" s="35" t="s">
        <v>364</v>
      </c>
      <c r="O1429" s="203"/>
      <c r="P1429" s="216">
        <v>0</v>
      </c>
      <c r="Q1429" s="443">
        <v>0</v>
      </c>
      <c r="R1429" s="47"/>
      <c r="S1429" s="36">
        <v>0</v>
      </c>
      <c r="T1429" s="35"/>
      <c r="U1429" s="34"/>
      <c r="V1429" s="82">
        <v>0</v>
      </c>
      <c r="W1429" s="55" t="s">
        <v>2689</v>
      </c>
      <c r="X1429" s="55" t="s">
        <v>1898</v>
      </c>
      <c r="Y1429" s="157">
        <v>0</v>
      </c>
      <c r="Z1429" s="57" t="s">
        <v>1746</v>
      </c>
      <c r="AA1429" s="55" t="s">
        <v>6987</v>
      </c>
      <c r="AB1429" s="55">
        <v>134</v>
      </c>
      <c r="AC1429" s="55" t="s">
        <v>2020</v>
      </c>
      <c r="AD1429" s="89" t="s">
        <v>2600</v>
      </c>
      <c r="AE1429" s="243">
        <v>16810</v>
      </c>
      <c r="AF1429" s="157" t="s">
        <v>3901</v>
      </c>
      <c r="AG1429" s="89" t="s">
        <v>7464</v>
      </c>
      <c r="AH1429" s="58" t="s">
        <v>4855</v>
      </c>
      <c r="AI1429" s="58" t="s">
        <v>7465</v>
      </c>
      <c r="AJ1429" s="59" t="s">
        <v>303</v>
      </c>
      <c r="AK1429" s="56">
        <v>25.920539999999999</v>
      </c>
      <c r="AL1429" s="56">
        <v>-81.641357222222226</v>
      </c>
      <c r="AM1429" s="60">
        <v>-8.5091999992459932</v>
      </c>
      <c r="AN1429" s="60">
        <v>-8.5633478426399172</v>
      </c>
      <c r="AO1429" s="60">
        <v>12.072175069191704</v>
      </c>
    </row>
    <row r="1430" spans="1:41" s="290" customFormat="1" x14ac:dyDescent="0.2">
      <c r="A1430" s="45" t="s">
        <v>286</v>
      </c>
      <c r="B1430" s="42" t="s">
        <v>102</v>
      </c>
      <c r="C1430" s="46"/>
      <c r="D1430" s="35" t="s">
        <v>899</v>
      </c>
      <c r="E1430" s="34">
        <v>42852</v>
      </c>
      <c r="F1430" s="347" t="s">
        <v>363</v>
      </c>
      <c r="G1430" s="347" t="s">
        <v>954</v>
      </c>
      <c r="H1430" s="344">
        <v>25.920516666666668</v>
      </c>
      <c r="I1430" s="344">
        <v>-81.641400000000004</v>
      </c>
      <c r="J1430" s="56" t="s">
        <v>9086</v>
      </c>
      <c r="K1430" s="56" t="s">
        <v>9088</v>
      </c>
      <c r="L1430" s="49" t="s">
        <v>1746</v>
      </c>
      <c r="M1430" s="117"/>
      <c r="N1430" s="35" t="s">
        <v>364</v>
      </c>
      <c r="O1430" s="203" t="s">
        <v>955</v>
      </c>
      <c r="P1430" s="216" t="s">
        <v>956</v>
      </c>
      <c r="Q1430" s="443">
        <v>0</v>
      </c>
      <c r="R1430" s="47"/>
      <c r="S1430" s="36">
        <v>0</v>
      </c>
      <c r="T1430" s="35"/>
      <c r="U1430" s="34"/>
      <c r="V1430" s="82">
        <v>0</v>
      </c>
      <c r="W1430" s="55" t="s">
        <v>2689</v>
      </c>
      <c r="X1430" s="55" t="s">
        <v>1898</v>
      </c>
      <c r="Y1430" s="157">
        <v>0</v>
      </c>
      <c r="Z1430" s="57" t="s">
        <v>1746</v>
      </c>
      <c r="AA1430" s="55" t="s">
        <v>6987</v>
      </c>
      <c r="AB1430" s="55">
        <v>134</v>
      </c>
      <c r="AC1430" s="55" t="s">
        <v>2020</v>
      </c>
      <c r="AD1430" s="89" t="s">
        <v>2600</v>
      </c>
      <c r="AE1430" s="243">
        <v>16810</v>
      </c>
      <c r="AF1430" s="157" t="s">
        <v>3901</v>
      </c>
      <c r="AG1430" s="89" t="s">
        <v>7464</v>
      </c>
      <c r="AH1430" s="58" t="s">
        <v>4855</v>
      </c>
      <c r="AI1430" s="58" t="s">
        <v>7465</v>
      </c>
      <c r="AJ1430" s="59" t="s">
        <v>303</v>
      </c>
      <c r="AK1430" s="56">
        <v>25.920539999999999</v>
      </c>
      <c r="AL1430" s="56">
        <v>-81.641357222222226</v>
      </c>
      <c r="AM1430" s="60">
        <v>-8.5091999992459932</v>
      </c>
      <c r="AN1430" s="60">
        <v>-14.02931455080711</v>
      </c>
      <c r="AO1430" s="60">
        <v>16.408173310660029</v>
      </c>
    </row>
    <row r="1431" spans="1:41" s="290" customFormat="1" x14ac:dyDescent="0.2">
      <c r="A1431" s="45" t="s">
        <v>286</v>
      </c>
      <c r="B1431" s="42" t="s">
        <v>102</v>
      </c>
      <c r="C1431" s="46"/>
      <c r="D1431" s="35" t="s">
        <v>1658</v>
      </c>
      <c r="E1431" s="34">
        <v>43040</v>
      </c>
      <c r="F1431" s="347" t="s">
        <v>363</v>
      </c>
      <c r="G1431" s="347" t="s">
        <v>372</v>
      </c>
      <c r="H1431" s="344">
        <v>25.920516666666668</v>
      </c>
      <c r="I1431" s="344">
        <v>-81.641383333333337</v>
      </c>
      <c r="J1431" s="56" t="s">
        <v>9086</v>
      </c>
      <c r="K1431" s="56" t="s">
        <v>9087</v>
      </c>
      <c r="L1431" s="49" t="s">
        <v>2402</v>
      </c>
      <c r="M1431" s="120"/>
      <c r="N1431" s="35" t="s">
        <v>448</v>
      </c>
      <c r="O1431" s="203"/>
      <c r="P1431" s="216">
        <v>0</v>
      </c>
      <c r="Q1431" s="443">
        <v>0</v>
      </c>
      <c r="R1431" s="47"/>
      <c r="S1431" s="36">
        <v>0</v>
      </c>
      <c r="T1431" s="35"/>
      <c r="U1431" s="34"/>
      <c r="V1431" s="82" t="s">
        <v>1969</v>
      </c>
      <c r="W1431" s="55" t="s">
        <v>2689</v>
      </c>
      <c r="X1431" s="55" t="s">
        <v>1898</v>
      </c>
      <c r="Y1431" s="157" t="s">
        <v>448</v>
      </c>
      <c r="Z1431" s="57" t="s">
        <v>1746</v>
      </c>
      <c r="AA1431" s="55" t="s">
        <v>6972</v>
      </c>
      <c r="AB1431" s="55">
        <v>134</v>
      </c>
      <c r="AC1431" s="55" t="s">
        <v>2020</v>
      </c>
      <c r="AD1431" s="89" t="s">
        <v>2600</v>
      </c>
      <c r="AE1431" s="243">
        <v>16810</v>
      </c>
      <c r="AF1431" s="157" t="s">
        <v>3901</v>
      </c>
      <c r="AG1431" s="89" t="s">
        <v>7464</v>
      </c>
      <c r="AH1431" s="58" t="s">
        <v>4855</v>
      </c>
      <c r="AI1431" s="58" t="s">
        <v>7465</v>
      </c>
      <c r="AJ1431" s="59" t="s">
        <v>303</v>
      </c>
      <c r="AK1431" s="56">
        <v>25.920539999999999</v>
      </c>
      <c r="AL1431" s="56">
        <v>-81.641357222222226</v>
      </c>
      <c r="AM1431" s="60">
        <v>-8.5091999992459932</v>
      </c>
      <c r="AN1431" s="60">
        <v>-8.5633478426399172</v>
      </c>
      <c r="AO1431" s="60">
        <v>12.072175069191704</v>
      </c>
    </row>
    <row r="1432" spans="1:41" s="290" customFormat="1" x14ac:dyDescent="0.2">
      <c r="A1432" s="45" t="s">
        <v>286</v>
      </c>
      <c r="B1432" s="42" t="s">
        <v>102</v>
      </c>
      <c r="C1432" s="46"/>
      <c r="D1432" s="35" t="s">
        <v>424</v>
      </c>
      <c r="E1432" s="34">
        <v>43149</v>
      </c>
      <c r="F1432" s="347" t="s">
        <v>363</v>
      </c>
      <c r="G1432" s="347" t="s">
        <v>372</v>
      </c>
      <c r="H1432" s="344">
        <v>25.920516666666668</v>
      </c>
      <c r="I1432" s="344">
        <v>-81.641383333333337</v>
      </c>
      <c r="J1432" s="56" t="s">
        <v>9086</v>
      </c>
      <c r="K1432" s="56" t="s">
        <v>9087</v>
      </c>
      <c r="L1432" s="49" t="s">
        <v>438</v>
      </c>
      <c r="M1432" s="120"/>
      <c r="N1432" s="35" t="s">
        <v>448</v>
      </c>
      <c r="O1432" s="203"/>
      <c r="P1432" s="216">
        <v>0</v>
      </c>
      <c r="Q1432" s="443">
        <v>0</v>
      </c>
      <c r="R1432" s="47"/>
      <c r="S1432" s="36">
        <v>0</v>
      </c>
      <c r="T1432" s="35"/>
      <c r="U1432" s="34"/>
      <c r="V1432" s="82" t="s">
        <v>1969</v>
      </c>
      <c r="W1432" s="55" t="s">
        <v>2689</v>
      </c>
      <c r="X1432" s="55" t="s">
        <v>1898</v>
      </c>
      <c r="Y1432" s="157" t="s">
        <v>448</v>
      </c>
      <c r="Z1432" s="57" t="s">
        <v>1746</v>
      </c>
      <c r="AA1432" s="55" t="s">
        <v>6972</v>
      </c>
      <c r="AB1432" s="55">
        <v>134</v>
      </c>
      <c r="AC1432" s="55" t="s">
        <v>2020</v>
      </c>
      <c r="AD1432" s="89" t="s">
        <v>2600</v>
      </c>
      <c r="AE1432" s="243">
        <v>16810</v>
      </c>
      <c r="AF1432" s="157" t="s">
        <v>3901</v>
      </c>
      <c r="AG1432" s="89" t="s">
        <v>7464</v>
      </c>
      <c r="AH1432" s="58" t="s">
        <v>4855</v>
      </c>
      <c r="AI1432" s="58" t="s">
        <v>7465</v>
      </c>
      <c r="AJ1432" s="59" t="s">
        <v>303</v>
      </c>
      <c r="AK1432" s="56">
        <v>25.920539999999999</v>
      </c>
      <c r="AL1432" s="56">
        <v>-81.641357222222226</v>
      </c>
      <c r="AM1432" s="60">
        <v>-8.5091999992459932</v>
      </c>
      <c r="AN1432" s="60">
        <v>-8.5633478426399172</v>
      </c>
      <c r="AO1432" s="60">
        <v>12.072175069191704</v>
      </c>
    </row>
    <row r="1433" spans="1:41" s="290" customFormat="1" x14ac:dyDescent="0.2">
      <c r="A1433" s="45" t="s">
        <v>286</v>
      </c>
      <c r="B1433" s="42" t="s">
        <v>102</v>
      </c>
      <c r="C1433" s="46"/>
      <c r="D1433" s="35" t="s">
        <v>1658</v>
      </c>
      <c r="E1433" s="34">
        <v>43219</v>
      </c>
      <c r="F1433" s="347" t="s">
        <v>2350</v>
      </c>
      <c r="G1433" s="347" t="s">
        <v>2349</v>
      </c>
      <c r="H1433" s="344">
        <v>25.920416666666668</v>
      </c>
      <c r="I1433" s="344">
        <v>-81.641483333333326</v>
      </c>
      <c r="J1433" s="56" t="s">
        <v>9089</v>
      </c>
      <c r="K1433" s="56" t="s">
        <v>9090</v>
      </c>
      <c r="L1433" s="49" t="s">
        <v>2399</v>
      </c>
      <c r="M1433" s="120"/>
      <c r="N1433" s="35" t="s">
        <v>364</v>
      </c>
      <c r="O1433" s="203"/>
      <c r="P1433" s="216">
        <v>0</v>
      </c>
      <c r="Q1433" s="443">
        <v>0</v>
      </c>
      <c r="R1433" s="47"/>
      <c r="S1433" s="36">
        <v>0</v>
      </c>
      <c r="T1433" s="35"/>
      <c r="U1433" s="34"/>
      <c r="V1433" s="82">
        <v>0</v>
      </c>
      <c r="W1433" s="55" t="s">
        <v>2689</v>
      </c>
      <c r="X1433" s="55" t="s">
        <v>1898</v>
      </c>
      <c r="Y1433" s="157">
        <v>0</v>
      </c>
      <c r="Z1433" s="57" t="s">
        <v>1746</v>
      </c>
      <c r="AA1433" s="55" t="s">
        <v>6987</v>
      </c>
      <c r="AB1433" s="55">
        <v>134</v>
      </c>
      <c r="AC1433" s="55" t="s">
        <v>2020</v>
      </c>
      <c r="AD1433" s="89" t="s">
        <v>2600</v>
      </c>
      <c r="AE1433" s="243">
        <v>16810</v>
      </c>
      <c r="AF1433" s="157" t="s">
        <v>3901</v>
      </c>
      <c r="AG1433" s="89" t="s">
        <v>7464</v>
      </c>
      <c r="AH1433" s="58" t="s">
        <v>4855</v>
      </c>
      <c r="AI1433" s="58" t="s">
        <v>7465</v>
      </c>
      <c r="AJ1433" s="59" t="s">
        <v>303</v>
      </c>
      <c r="AK1433" s="56">
        <v>25.920539999999999</v>
      </c>
      <c r="AL1433" s="56">
        <v>-81.641357222222226</v>
      </c>
      <c r="AM1433" s="60">
        <v>-44.977199999161002</v>
      </c>
      <c r="AN1433" s="60">
        <v>-41.359148086982508</v>
      </c>
      <c r="AO1433" s="60">
        <v>61.102599373884885</v>
      </c>
    </row>
    <row r="1434" spans="1:41" s="290" customFormat="1" x14ac:dyDescent="0.2">
      <c r="A1434" s="45" t="s">
        <v>286</v>
      </c>
      <c r="B1434" s="42" t="s">
        <v>102</v>
      </c>
      <c r="C1434" s="46"/>
      <c r="D1434" s="35" t="s">
        <v>424</v>
      </c>
      <c r="E1434" s="34">
        <v>43481</v>
      </c>
      <c r="F1434" s="347" t="s">
        <v>1085</v>
      </c>
      <c r="G1434" s="347" t="s">
        <v>2468</v>
      </c>
      <c r="H1434" s="344">
        <v>25.920449999999999</v>
      </c>
      <c r="I1434" s="344">
        <v>-81.641450000000006</v>
      </c>
      <c r="J1434" s="56" t="s">
        <v>9091</v>
      </c>
      <c r="K1434" s="56" t="s">
        <v>9092</v>
      </c>
      <c r="L1434" s="49" t="s">
        <v>1978</v>
      </c>
      <c r="M1434" s="117"/>
      <c r="N1434" s="35" t="s">
        <v>364</v>
      </c>
      <c r="O1434" s="203" t="s">
        <v>1969</v>
      </c>
      <c r="P1434" s="216" t="s">
        <v>1969</v>
      </c>
      <c r="Q1434" s="443">
        <v>0</v>
      </c>
      <c r="R1434" s="47"/>
      <c r="S1434" s="36">
        <v>0</v>
      </c>
      <c r="T1434" s="35"/>
      <c r="U1434" s="34"/>
      <c r="V1434" s="82">
        <v>0</v>
      </c>
      <c r="W1434" s="55" t="s">
        <v>2689</v>
      </c>
      <c r="X1434" s="55" t="s">
        <v>1898</v>
      </c>
      <c r="Y1434" s="157">
        <v>0</v>
      </c>
      <c r="Z1434" s="57" t="s">
        <v>1746</v>
      </c>
      <c r="AA1434" s="55" t="s">
        <v>6987</v>
      </c>
      <c r="AB1434" s="55">
        <v>134</v>
      </c>
      <c r="AC1434" s="55" t="s">
        <v>2020</v>
      </c>
      <c r="AD1434" s="89" t="s">
        <v>2600</v>
      </c>
      <c r="AE1434" s="243">
        <v>16810</v>
      </c>
      <c r="AF1434" s="157" t="s">
        <v>3901</v>
      </c>
      <c r="AG1434" s="89" t="s">
        <v>7464</v>
      </c>
      <c r="AH1434" s="58" t="s">
        <v>4855</v>
      </c>
      <c r="AI1434" s="58" t="s">
        <v>7465</v>
      </c>
      <c r="AJ1434" s="59" t="s">
        <v>303</v>
      </c>
      <c r="AK1434" s="56">
        <v>25.920539999999999</v>
      </c>
      <c r="AL1434" s="56">
        <v>-81.641357222222226</v>
      </c>
      <c r="AM1434" s="60">
        <v>-32.821200000053068</v>
      </c>
      <c r="AN1434" s="60">
        <v>-30.427214675308687</v>
      </c>
      <c r="AO1434" s="60">
        <v>44.755408190975125</v>
      </c>
    </row>
    <row r="1435" spans="1:41" s="290" customFormat="1" x14ac:dyDescent="0.2">
      <c r="A1435" s="45" t="s">
        <v>286</v>
      </c>
      <c r="B1435" s="42" t="s">
        <v>102</v>
      </c>
      <c r="C1435" s="46"/>
      <c r="D1435" s="35" t="s">
        <v>2857</v>
      </c>
      <c r="E1435" s="34">
        <v>43853</v>
      </c>
      <c r="F1435" s="347" t="s">
        <v>1085</v>
      </c>
      <c r="G1435" s="347" t="s">
        <v>2468</v>
      </c>
      <c r="H1435" s="344">
        <v>25.920449999999999</v>
      </c>
      <c r="I1435" s="344">
        <v>-81.641450000000006</v>
      </c>
      <c r="J1435" s="56" t="s">
        <v>9091</v>
      </c>
      <c r="K1435" s="56" t="s">
        <v>9092</v>
      </c>
      <c r="L1435" s="49" t="s">
        <v>2862</v>
      </c>
      <c r="M1435" s="117" t="s">
        <v>2834</v>
      </c>
      <c r="N1435" s="35" t="s">
        <v>364</v>
      </c>
      <c r="O1435" s="203" t="s">
        <v>1969</v>
      </c>
      <c r="P1435" s="216" t="s">
        <v>1969</v>
      </c>
      <c r="Q1435" s="443">
        <v>0</v>
      </c>
      <c r="R1435" s="47"/>
      <c r="S1435" s="36">
        <v>0</v>
      </c>
      <c r="T1435" s="35"/>
      <c r="U1435" s="34"/>
      <c r="V1435" s="82">
        <v>0</v>
      </c>
      <c r="W1435" s="55" t="s">
        <v>2689</v>
      </c>
      <c r="X1435" s="55" t="s">
        <v>1898</v>
      </c>
      <c r="Y1435" s="157">
        <v>0</v>
      </c>
      <c r="Z1435" s="57" t="s">
        <v>1746</v>
      </c>
      <c r="AA1435" s="55" t="s">
        <v>6987</v>
      </c>
      <c r="AB1435" s="55">
        <v>134</v>
      </c>
      <c r="AC1435" s="55" t="s">
        <v>2020</v>
      </c>
      <c r="AD1435" s="89" t="s">
        <v>2600</v>
      </c>
      <c r="AE1435" s="243">
        <v>16810</v>
      </c>
      <c r="AF1435" s="157" t="s">
        <v>3901</v>
      </c>
      <c r="AG1435" s="89" t="s">
        <v>7464</v>
      </c>
      <c r="AH1435" s="58" t="s">
        <v>4855</v>
      </c>
      <c r="AI1435" s="58" t="s">
        <v>7465</v>
      </c>
      <c r="AJ1435" s="59" t="s">
        <v>303</v>
      </c>
      <c r="AK1435" s="56">
        <v>25.920539999999999</v>
      </c>
      <c r="AL1435" s="56">
        <v>-81.641357222222226</v>
      </c>
      <c r="AM1435" s="60">
        <v>-32.821200000053068</v>
      </c>
      <c r="AN1435" s="60">
        <v>-30.427214675308687</v>
      </c>
      <c r="AO1435" s="60">
        <v>44.755408190975125</v>
      </c>
    </row>
    <row r="1436" spans="1:41" s="290" customFormat="1" x14ac:dyDescent="0.2">
      <c r="A1436" s="45" t="s">
        <v>286</v>
      </c>
      <c r="B1436" s="42" t="s">
        <v>102</v>
      </c>
      <c r="C1436" s="46"/>
      <c r="D1436" s="35" t="s">
        <v>3695</v>
      </c>
      <c r="E1436" s="34">
        <v>44258</v>
      </c>
      <c r="F1436" s="347" t="s">
        <v>1085</v>
      </c>
      <c r="G1436" s="347" t="s">
        <v>2468</v>
      </c>
      <c r="H1436" s="344">
        <v>25.920449999999999</v>
      </c>
      <c r="I1436" s="344">
        <v>-81.641450000000006</v>
      </c>
      <c r="J1436" s="56" t="s">
        <v>9091</v>
      </c>
      <c r="K1436" s="56" t="s">
        <v>9092</v>
      </c>
      <c r="L1436" s="49" t="s">
        <v>3701</v>
      </c>
      <c r="M1436" s="117" t="s">
        <v>2834</v>
      </c>
      <c r="N1436" s="35" t="s">
        <v>387</v>
      </c>
      <c r="O1436" s="240" t="s">
        <v>3702</v>
      </c>
      <c r="P1436" s="216" t="s">
        <v>1969</v>
      </c>
      <c r="Q1436" s="443">
        <v>0</v>
      </c>
      <c r="R1436" s="47"/>
      <c r="S1436" s="36">
        <v>0</v>
      </c>
      <c r="T1436" s="35" t="s">
        <v>3310</v>
      </c>
      <c r="U1436" s="34"/>
      <c r="V1436" s="82">
        <v>0</v>
      </c>
      <c r="W1436" s="55" t="s">
        <v>2689</v>
      </c>
      <c r="X1436" s="55" t="s">
        <v>1898</v>
      </c>
      <c r="Y1436" s="157" t="s">
        <v>387</v>
      </c>
      <c r="Z1436" s="57" t="s">
        <v>1746</v>
      </c>
      <c r="AA1436" s="55" t="s">
        <v>6982</v>
      </c>
      <c r="AB1436" s="55">
        <v>134</v>
      </c>
      <c r="AC1436" s="55" t="s">
        <v>2020</v>
      </c>
      <c r="AD1436" s="89" t="s">
        <v>2600</v>
      </c>
      <c r="AE1436" s="243">
        <v>16810</v>
      </c>
      <c r="AF1436" s="157" t="s">
        <v>3901</v>
      </c>
      <c r="AG1436" s="89" t="s">
        <v>7464</v>
      </c>
      <c r="AH1436" s="58" t="s">
        <v>4855</v>
      </c>
      <c r="AI1436" s="58" t="s">
        <v>7465</v>
      </c>
      <c r="AJ1436" s="59" t="s">
        <v>303</v>
      </c>
      <c r="AK1436" s="56">
        <v>25.920539999999999</v>
      </c>
      <c r="AL1436" s="56">
        <v>-81.641357222222226</v>
      </c>
      <c r="AM1436" s="60">
        <v>-32.821200000053068</v>
      </c>
      <c r="AN1436" s="60">
        <v>-30.427214675308687</v>
      </c>
      <c r="AO1436" s="60">
        <v>44.755408190975125</v>
      </c>
    </row>
    <row r="1437" spans="1:41" s="290" customFormat="1" x14ac:dyDescent="0.2">
      <c r="A1437" s="45" t="s">
        <v>286</v>
      </c>
      <c r="B1437" s="42" t="s">
        <v>102</v>
      </c>
      <c r="C1437" s="46"/>
      <c r="D1437" s="35" t="s">
        <v>424</v>
      </c>
      <c r="E1437" s="34">
        <v>44666</v>
      </c>
      <c r="F1437" s="347" t="s">
        <v>1085</v>
      </c>
      <c r="G1437" s="347" t="s">
        <v>2468</v>
      </c>
      <c r="H1437" s="344">
        <v>25.920449999999999</v>
      </c>
      <c r="I1437" s="344">
        <v>-81.641450000000006</v>
      </c>
      <c r="J1437" s="56" t="s">
        <v>9091</v>
      </c>
      <c r="K1437" s="56" t="s">
        <v>9092</v>
      </c>
      <c r="L1437" s="49" t="s">
        <v>4567</v>
      </c>
      <c r="M1437" s="117" t="s">
        <v>2834</v>
      </c>
      <c r="N1437" s="35" t="s">
        <v>387</v>
      </c>
      <c r="O1437" s="240" t="s">
        <v>4568</v>
      </c>
      <c r="P1437" s="216" t="s">
        <v>1969</v>
      </c>
      <c r="Q1437" s="443">
        <v>0</v>
      </c>
      <c r="R1437" s="47"/>
      <c r="S1437" s="36">
        <v>0</v>
      </c>
      <c r="T1437" s="35"/>
      <c r="U1437" s="34"/>
      <c r="V1437" s="82">
        <v>0</v>
      </c>
      <c r="W1437" s="55" t="s">
        <v>2689</v>
      </c>
      <c r="X1437" s="55" t="s">
        <v>1898</v>
      </c>
      <c r="Y1437" s="157" t="s">
        <v>387</v>
      </c>
      <c r="Z1437" s="57" t="s">
        <v>1746</v>
      </c>
      <c r="AA1437" s="55" t="s">
        <v>6982</v>
      </c>
      <c r="AB1437" s="55">
        <v>134</v>
      </c>
      <c r="AC1437" s="55" t="s">
        <v>2020</v>
      </c>
      <c r="AD1437" s="89" t="s">
        <v>2600</v>
      </c>
      <c r="AE1437" s="243">
        <v>16810</v>
      </c>
      <c r="AF1437" s="157" t="s">
        <v>3901</v>
      </c>
      <c r="AG1437" s="89" t="s">
        <v>7464</v>
      </c>
      <c r="AH1437" s="58" t="s">
        <v>4855</v>
      </c>
      <c r="AI1437" s="58" t="s">
        <v>7465</v>
      </c>
      <c r="AJ1437" s="59" t="s">
        <v>303</v>
      </c>
      <c r="AK1437" s="56">
        <v>25.920539999999999</v>
      </c>
      <c r="AL1437" s="56">
        <v>-81.641357222222226</v>
      </c>
      <c r="AM1437" s="60">
        <v>-32.821200000053068</v>
      </c>
      <c r="AN1437" s="60">
        <v>-30.427214675308687</v>
      </c>
      <c r="AO1437" s="60">
        <v>44.755408190975125</v>
      </c>
    </row>
    <row r="1438" spans="1:41" s="290" customFormat="1" x14ac:dyDescent="0.2">
      <c r="A1438" s="45" t="s">
        <v>286</v>
      </c>
      <c r="B1438" s="42" t="s">
        <v>102</v>
      </c>
      <c r="C1438" s="46"/>
      <c r="D1438" s="35" t="s">
        <v>424</v>
      </c>
      <c r="E1438" s="34">
        <v>44978</v>
      </c>
      <c r="F1438" s="347" t="s">
        <v>4956</v>
      </c>
      <c r="G1438" s="347" t="s">
        <v>4957</v>
      </c>
      <c r="H1438" s="344">
        <v>25.920483333333333</v>
      </c>
      <c r="I1438" s="344">
        <v>-81.641499999999994</v>
      </c>
      <c r="J1438" s="56" t="s">
        <v>9093</v>
      </c>
      <c r="K1438" s="56" t="s">
        <v>7463</v>
      </c>
      <c r="L1438" s="49" t="s">
        <v>4567</v>
      </c>
      <c r="M1438" s="117" t="s">
        <v>2834</v>
      </c>
      <c r="N1438" s="35" t="s">
        <v>387</v>
      </c>
      <c r="O1438" s="240" t="s">
        <v>4958</v>
      </c>
      <c r="P1438" s="216" t="s">
        <v>1969</v>
      </c>
      <c r="Q1438" s="443">
        <v>0</v>
      </c>
      <c r="R1438" s="47"/>
      <c r="S1438" s="36">
        <v>0</v>
      </c>
      <c r="T1438" s="35"/>
      <c r="U1438" s="34"/>
      <c r="V1438" s="82">
        <v>0</v>
      </c>
      <c r="W1438" s="55" t="s">
        <v>2689</v>
      </c>
      <c r="X1438" s="55" t="s">
        <v>1898</v>
      </c>
      <c r="Y1438" s="157" t="s">
        <v>387</v>
      </c>
      <c r="Z1438" s="57" t="s">
        <v>1746</v>
      </c>
      <c r="AA1438" s="55" t="s">
        <v>6982</v>
      </c>
      <c r="AB1438" s="55">
        <v>134</v>
      </c>
      <c r="AC1438" s="55" t="s">
        <v>2020</v>
      </c>
      <c r="AD1438" s="89" t="s">
        <v>2600</v>
      </c>
      <c r="AE1438" s="243">
        <v>16810</v>
      </c>
      <c r="AF1438" s="157" t="s">
        <v>3901</v>
      </c>
      <c r="AG1438" s="89" t="s">
        <v>7464</v>
      </c>
      <c r="AH1438" s="58" t="s">
        <v>4855</v>
      </c>
      <c r="AI1438" s="58" t="s">
        <v>7465</v>
      </c>
      <c r="AJ1438" s="59" t="s">
        <v>303</v>
      </c>
      <c r="AK1438" s="56">
        <v>25.920539999999999</v>
      </c>
      <c r="AL1438" s="56">
        <v>-81.641357222222226</v>
      </c>
      <c r="AM1438" s="60">
        <v>-20.665199999649531</v>
      </c>
      <c r="AN1438" s="60">
        <v>-46.825114795149702</v>
      </c>
      <c r="AO1438" s="60">
        <v>51.182437091295903</v>
      </c>
    </row>
    <row r="1439" spans="1:41" s="290" customFormat="1" x14ac:dyDescent="0.2">
      <c r="A1439" s="45" t="s">
        <v>286</v>
      </c>
      <c r="B1439" s="42" t="s">
        <v>102</v>
      </c>
      <c r="C1439" s="46"/>
      <c r="D1439" s="35" t="s">
        <v>5027</v>
      </c>
      <c r="E1439" s="34">
        <v>45366</v>
      </c>
      <c r="F1439" s="347" t="s">
        <v>4855</v>
      </c>
      <c r="G1439" s="347" t="s">
        <v>4957</v>
      </c>
      <c r="H1439" s="344">
        <v>25.920533333333335</v>
      </c>
      <c r="I1439" s="344">
        <v>-81.641499999999994</v>
      </c>
      <c r="J1439" s="56" t="s">
        <v>7462</v>
      </c>
      <c r="K1439" s="56" t="s">
        <v>7463</v>
      </c>
      <c r="L1439" s="49" t="s">
        <v>4567</v>
      </c>
      <c r="M1439" s="117" t="s">
        <v>2834</v>
      </c>
      <c r="N1439" s="35" t="s">
        <v>387</v>
      </c>
      <c r="O1439" s="240" t="s">
        <v>5752</v>
      </c>
      <c r="P1439" s="216" t="s">
        <v>1969</v>
      </c>
      <c r="Q1439" s="443">
        <v>0</v>
      </c>
      <c r="R1439" s="47"/>
      <c r="S1439" s="36">
        <v>0</v>
      </c>
      <c r="T1439" s="35"/>
      <c r="U1439" s="34"/>
      <c r="V1439" s="82">
        <v>0</v>
      </c>
      <c r="W1439" s="55" t="s">
        <v>2689</v>
      </c>
      <c r="X1439" s="55" t="s">
        <v>1898</v>
      </c>
      <c r="Y1439" s="157" t="s">
        <v>387</v>
      </c>
      <c r="Z1439" s="57" t="s">
        <v>1746</v>
      </c>
      <c r="AA1439" s="55" t="s">
        <v>6982</v>
      </c>
      <c r="AB1439" s="55">
        <v>134</v>
      </c>
      <c r="AC1439" s="55" t="s">
        <v>2020</v>
      </c>
      <c r="AD1439" s="89" t="s">
        <v>2600</v>
      </c>
      <c r="AE1439" s="243">
        <v>16810</v>
      </c>
      <c r="AF1439" s="157" t="s">
        <v>3901</v>
      </c>
      <c r="AG1439" s="89" t="s">
        <v>7464</v>
      </c>
      <c r="AH1439" s="58" t="s">
        <v>4855</v>
      </c>
      <c r="AI1439" s="58" t="s">
        <v>7465</v>
      </c>
      <c r="AJ1439" s="59" t="s">
        <v>303</v>
      </c>
      <c r="AK1439" s="56">
        <v>25.920539999999999</v>
      </c>
      <c r="AL1439" s="56">
        <v>-81.641357222222226</v>
      </c>
      <c r="AM1439" s="60">
        <v>-2.4311999990442246</v>
      </c>
      <c r="AN1439" s="60">
        <v>-46.825114795149702</v>
      </c>
      <c r="AO1439" s="60">
        <v>46.888187307831593</v>
      </c>
    </row>
    <row r="1440" spans="1:41" s="290" customFormat="1" x14ac:dyDescent="0.2">
      <c r="A1440" s="45" t="s">
        <v>286</v>
      </c>
      <c r="B1440" s="42" t="s">
        <v>102</v>
      </c>
      <c r="C1440" s="46"/>
      <c r="D1440" s="35" t="s">
        <v>424</v>
      </c>
      <c r="E1440" s="34">
        <v>45695</v>
      </c>
      <c r="F1440" s="347" t="s">
        <v>4855</v>
      </c>
      <c r="G1440" s="347" t="s">
        <v>4957</v>
      </c>
      <c r="H1440" s="344">
        <v>25.920533333333335</v>
      </c>
      <c r="I1440" s="344">
        <v>-81.641499999999994</v>
      </c>
      <c r="J1440" s="56" t="s">
        <v>7462</v>
      </c>
      <c r="K1440" s="56" t="s">
        <v>7463</v>
      </c>
      <c r="L1440" s="49" t="s">
        <v>4567</v>
      </c>
      <c r="M1440" s="117" t="s">
        <v>2834</v>
      </c>
      <c r="N1440" s="35" t="s">
        <v>387</v>
      </c>
      <c r="O1440" s="240" t="s">
        <v>6011</v>
      </c>
      <c r="P1440" s="216" t="s">
        <v>1969</v>
      </c>
      <c r="Q1440" s="443">
        <v>0</v>
      </c>
      <c r="R1440" s="47"/>
      <c r="S1440" s="36">
        <v>0</v>
      </c>
      <c r="T1440" s="35"/>
      <c r="U1440" s="34"/>
      <c r="V1440" s="82">
        <v>0</v>
      </c>
      <c r="W1440" s="55" t="s">
        <v>2689</v>
      </c>
      <c r="X1440" s="55" t="s">
        <v>1898</v>
      </c>
      <c r="Y1440" s="157" t="s">
        <v>387</v>
      </c>
      <c r="Z1440" s="57" t="s">
        <v>1746</v>
      </c>
      <c r="AA1440" s="55" t="s">
        <v>6982</v>
      </c>
      <c r="AB1440" s="55">
        <v>134</v>
      </c>
      <c r="AC1440" s="55" t="s">
        <v>2020</v>
      </c>
      <c r="AD1440" s="89" t="s">
        <v>2600</v>
      </c>
      <c r="AE1440" s="243">
        <v>16810</v>
      </c>
      <c r="AF1440" s="157" t="s">
        <v>3901</v>
      </c>
      <c r="AG1440" s="89" t="s">
        <v>7464</v>
      </c>
      <c r="AH1440" s="58" t="s">
        <v>4855</v>
      </c>
      <c r="AI1440" s="58" t="s">
        <v>7465</v>
      </c>
      <c r="AJ1440" s="59" t="s">
        <v>303</v>
      </c>
      <c r="AK1440" s="56">
        <v>25.920539999999999</v>
      </c>
      <c r="AL1440" s="56">
        <v>-81.641357222222226</v>
      </c>
      <c r="AM1440" s="60">
        <v>-2.4311999990442246</v>
      </c>
      <c r="AN1440" s="60">
        <v>-46.825114795149702</v>
      </c>
      <c r="AO1440" s="60">
        <v>46.888187307831593</v>
      </c>
    </row>
    <row r="1441" spans="1:41" s="290" customFormat="1" x14ac:dyDescent="0.2">
      <c r="A1441" s="45" t="s">
        <v>286</v>
      </c>
      <c r="B1441" s="42" t="s">
        <v>102</v>
      </c>
      <c r="C1441" s="46" t="s">
        <v>473</v>
      </c>
      <c r="D1441" s="35" t="s">
        <v>6273</v>
      </c>
      <c r="E1441" s="34">
        <v>46106</v>
      </c>
      <c r="F1441" s="347" t="s">
        <v>4855</v>
      </c>
      <c r="G1441" s="347" t="s">
        <v>4957</v>
      </c>
      <c r="H1441" s="344">
        <v>25.920533333333335</v>
      </c>
      <c r="I1441" s="344">
        <v>-81.641499999999994</v>
      </c>
      <c r="J1441" s="56" t="s">
        <v>7462</v>
      </c>
      <c r="K1441" s="56" t="s">
        <v>7463</v>
      </c>
      <c r="L1441" s="49" t="s">
        <v>8281</v>
      </c>
      <c r="M1441" s="117" t="s">
        <v>2834</v>
      </c>
      <c r="N1441" s="35" t="s">
        <v>427</v>
      </c>
      <c r="O1441" s="240" t="s">
        <v>6924</v>
      </c>
      <c r="P1441" s="216" t="s">
        <v>1969</v>
      </c>
      <c r="Q1441" s="443">
        <v>0</v>
      </c>
      <c r="R1441" s="47"/>
      <c r="S1441" s="36">
        <v>0</v>
      </c>
      <c r="T1441" s="35" t="s">
        <v>3310</v>
      </c>
      <c r="U1441" s="34" t="s">
        <v>8561</v>
      </c>
      <c r="V1441" s="82" t="s">
        <v>1969</v>
      </c>
      <c r="W1441" s="55" t="s">
        <v>2689</v>
      </c>
      <c r="X1441" s="55" t="s">
        <v>1898</v>
      </c>
      <c r="Y1441" s="157" t="s">
        <v>427</v>
      </c>
      <c r="Z1441" s="57" t="s">
        <v>1746</v>
      </c>
      <c r="AA1441" s="55" t="s">
        <v>7125</v>
      </c>
      <c r="AB1441" s="55">
        <v>134</v>
      </c>
      <c r="AC1441" s="55" t="s">
        <v>2020</v>
      </c>
      <c r="AD1441" s="89" t="s">
        <v>2600</v>
      </c>
      <c r="AE1441" s="243">
        <v>16810</v>
      </c>
      <c r="AF1441" s="157" t="s">
        <v>3901</v>
      </c>
      <c r="AG1441" s="89" t="s">
        <v>7464</v>
      </c>
      <c r="AH1441" s="58" t="s">
        <v>4855</v>
      </c>
      <c r="AI1441" s="58" t="s">
        <v>7465</v>
      </c>
      <c r="AJ1441" s="59" t="s">
        <v>303</v>
      </c>
      <c r="AK1441" s="56">
        <v>25.920539999999999</v>
      </c>
      <c r="AL1441" s="56">
        <v>-81.641357222222226</v>
      </c>
      <c r="AM1441" s="60">
        <v>-2.4311999990442246</v>
      </c>
      <c r="AN1441" s="60">
        <v>-46.825114795149702</v>
      </c>
      <c r="AO1441" s="60">
        <v>46.888187307831593</v>
      </c>
    </row>
    <row r="1442" spans="1:41" s="290" customFormat="1" x14ac:dyDescent="0.2">
      <c r="A1442" s="45" t="s">
        <v>285</v>
      </c>
      <c r="B1442" s="42" t="s">
        <v>107</v>
      </c>
      <c r="C1442" s="46"/>
      <c r="D1442" s="35" t="s">
        <v>899</v>
      </c>
      <c r="E1442" s="34">
        <v>42852</v>
      </c>
      <c r="F1442" s="347" t="s">
        <v>490</v>
      </c>
      <c r="G1442" s="347" t="s">
        <v>952</v>
      </c>
      <c r="H1442" s="344">
        <v>25.926183333333334</v>
      </c>
      <c r="I1442" s="344">
        <v>-81.643083333333337</v>
      </c>
      <c r="J1442" s="56" t="s">
        <v>9094</v>
      </c>
      <c r="K1442" s="56" t="s">
        <v>9095</v>
      </c>
      <c r="L1442" s="49" t="s">
        <v>1746</v>
      </c>
      <c r="M1442" s="117"/>
      <c r="N1442" s="35" t="s">
        <v>364</v>
      </c>
      <c r="O1442" s="203" t="s">
        <v>953</v>
      </c>
      <c r="P1442" s="216">
        <v>0</v>
      </c>
      <c r="Q1442" s="443">
        <v>0</v>
      </c>
      <c r="R1442" s="47"/>
      <c r="S1442" s="36">
        <v>0</v>
      </c>
      <c r="T1442" s="35"/>
      <c r="U1442" s="34"/>
      <c r="V1442" s="82">
        <v>0</v>
      </c>
      <c r="W1442" s="55" t="s">
        <v>2689</v>
      </c>
      <c r="X1442" s="55" t="s">
        <v>1898</v>
      </c>
      <c r="Y1442" s="157">
        <v>0</v>
      </c>
      <c r="Z1442" s="57" t="s">
        <v>1746</v>
      </c>
      <c r="AA1442" s="55" t="s">
        <v>6987</v>
      </c>
      <c r="AB1442" s="55">
        <v>135</v>
      </c>
      <c r="AC1442" s="55" t="s">
        <v>2020</v>
      </c>
      <c r="AD1442" s="89" t="s">
        <v>2600</v>
      </c>
      <c r="AE1442" s="243">
        <v>16815</v>
      </c>
      <c r="AF1442" s="157" t="s">
        <v>3901</v>
      </c>
      <c r="AG1442" s="89" t="s">
        <v>7468</v>
      </c>
      <c r="AH1442" s="58" t="s">
        <v>490</v>
      </c>
      <c r="AI1442" s="58" t="s">
        <v>7469</v>
      </c>
      <c r="AJ1442" s="59" t="s">
        <v>304</v>
      </c>
      <c r="AK1442" s="56">
        <v>25.926191388888888</v>
      </c>
      <c r="AL1442" s="56">
        <v>-81.643133333333338</v>
      </c>
      <c r="AM1442" s="60">
        <v>-2.9376999994929065</v>
      </c>
      <c r="AN1442" s="60">
        <v>16.397900124501579</v>
      </c>
      <c r="AO1442" s="60">
        <v>16.658967848583824</v>
      </c>
    </row>
    <row r="1443" spans="1:41" s="290" customFormat="1" x14ac:dyDescent="0.2">
      <c r="A1443" s="45" t="s">
        <v>285</v>
      </c>
      <c r="B1443" s="42" t="s">
        <v>107</v>
      </c>
      <c r="C1443" s="46"/>
      <c r="D1443" s="35" t="s">
        <v>424</v>
      </c>
      <c r="E1443" s="34">
        <v>43149</v>
      </c>
      <c r="F1443" s="347" t="s">
        <v>2138</v>
      </c>
      <c r="G1443" s="347" t="s">
        <v>952</v>
      </c>
      <c r="H1443" s="344">
        <v>25.92625</v>
      </c>
      <c r="I1443" s="344">
        <v>-81.643083333333337</v>
      </c>
      <c r="J1443" s="56" t="s">
        <v>9096</v>
      </c>
      <c r="K1443" s="56" t="s">
        <v>9095</v>
      </c>
      <c r="L1443" s="49" t="s">
        <v>2139</v>
      </c>
      <c r="M1443" s="120"/>
      <c r="N1443" s="35" t="s">
        <v>387</v>
      </c>
      <c r="O1443" s="203" t="s">
        <v>1969</v>
      </c>
      <c r="P1443" s="216">
        <v>0</v>
      </c>
      <c r="Q1443" s="443">
        <v>0</v>
      </c>
      <c r="R1443" s="47"/>
      <c r="S1443" s="36">
        <v>0</v>
      </c>
      <c r="T1443" s="35"/>
      <c r="U1443" s="34"/>
      <c r="V1443" s="82">
        <v>0</v>
      </c>
      <c r="W1443" s="55" t="s">
        <v>2689</v>
      </c>
      <c r="X1443" s="55" t="s">
        <v>1898</v>
      </c>
      <c r="Y1443" s="157" t="s">
        <v>387</v>
      </c>
      <c r="Z1443" s="57" t="s">
        <v>1746</v>
      </c>
      <c r="AA1443" s="55" t="s">
        <v>6982</v>
      </c>
      <c r="AB1443" s="55">
        <v>135</v>
      </c>
      <c r="AC1443" s="55" t="s">
        <v>2020</v>
      </c>
      <c r="AD1443" s="89" t="s">
        <v>2600</v>
      </c>
      <c r="AE1443" s="243">
        <v>16815</v>
      </c>
      <c r="AF1443" s="157" t="s">
        <v>3901</v>
      </c>
      <c r="AG1443" s="89" t="s">
        <v>7468</v>
      </c>
      <c r="AH1443" s="58" t="s">
        <v>490</v>
      </c>
      <c r="AI1443" s="58" t="s">
        <v>7469</v>
      </c>
      <c r="AJ1443" s="59" t="s">
        <v>304</v>
      </c>
      <c r="AK1443" s="56">
        <v>25.926191388888888</v>
      </c>
      <c r="AL1443" s="56">
        <v>-81.643133333333338</v>
      </c>
      <c r="AM1443" s="60">
        <v>21.374300000018565</v>
      </c>
      <c r="AN1443" s="60">
        <v>16.397900124501579</v>
      </c>
      <c r="AO1443" s="60">
        <v>26.939781531852155</v>
      </c>
    </row>
    <row r="1444" spans="1:41" s="290" customFormat="1" x14ac:dyDescent="0.2">
      <c r="A1444" s="45" t="s">
        <v>285</v>
      </c>
      <c r="B1444" s="42" t="s">
        <v>107</v>
      </c>
      <c r="C1444" s="46"/>
      <c r="D1444" s="35" t="s">
        <v>424</v>
      </c>
      <c r="E1444" s="34">
        <v>43481</v>
      </c>
      <c r="F1444" s="347" t="s">
        <v>2138</v>
      </c>
      <c r="G1444" s="347" t="s">
        <v>2469</v>
      </c>
      <c r="H1444" s="344">
        <v>25.92625</v>
      </c>
      <c r="I1444" s="344">
        <v>-81.643100000000004</v>
      </c>
      <c r="J1444" s="56" t="s">
        <v>9096</v>
      </c>
      <c r="K1444" s="56" t="s">
        <v>7467</v>
      </c>
      <c r="L1444" s="49" t="s">
        <v>2139</v>
      </c>
      <c r="M1444" s="117"/>
      <c r="N1444" s="35" t="s">
        <v>387</v>
      </c>
      <c r="O1444" s="203" t="s">
        <v>1969</v>
      </c>
      <c r="P1444" s="216">
        <v>0</v>
      </c>
      <c r="Q1444" s="443">
        <v>0</v>
      </c>
      <c r="R1444" s="47"/>
      <c r="S1444" s="36">
        <v>0</v>
      </c>
      <c r="T1444" s="35"/>
      <c r="U1444" s="34"/>
      <c r="V1444" s="82">
        <v>0</v>
      </c>
      <c r="W1444" s="55" t="s">
        <v>2689</v>
      </c>
      <c r="X1444" s="55" t="s">
        <v>1898</v>
      </c>
      <c r="Y1444" s="157" t="s">
        <v>387</v>
      </c>
      <c r="Z1444" s="57" t="s">
        <v>1746</v>
      </c>
      <c r="AA1444" s="55" t="s">
        <v>6982</v>
      </c>
      <c r="AB1444" s="55">
        <v>135</v>
      </c>
      <c r="AC1444" s="55" t="s">
        <v>2020</v>
      </c>
      <c r="AD1444" s="89" t="s">
        <v>2600</v>
      </c>
      <c r="AE1444" s="243">
        <v>16815</v>
      </c>
      <c r="AF1444" s="157" t="s">
        <v>3901</v>
      </c>
      <c r="AG1444" s="89" t="s">
        <v>7468</v>
      </c>
      <c r="AH1444" s="58" t="s">
        <v>490</v>
      </c>
      <c r="AI1444" s="58" t="s">
        <v>7469</v>
      </c>
      <c r="AJ1444" s="59" t="s">
        <v>304</v>
      </c>
      <c r="AK1444" s="56">
        <v>25.926191388888888</v>
      </c>
      <c r="AL1444" s="56">
        <v>-81.643133333333338</v>
      </c>
      <c r="AM1444" s="60">
        <v>21.374300000018565</v>
      </c>
      <c r="AN1444" s="60">
        <v>10.931933416334385</v>
      </c>
      <c r="AO1444" s="60">
        <v>24.007662708184693</v>
      </c>
    </row>
    <row r="1445" spans="1:41" s="290" customFormat="1" x14ac:dyDescent="0.2">
      <c r="A1445" s="45" t="s">
        <v>285</v>
      </c>
      <c r="B1445" s="42" t="s">
        <v>107</v>
      </c>
      <c r="C1445" s="46"/>
      <c r="D1445" s="35" t="s">
        <v>2857</v>
      </c>
      <c r="E1445" s="34">
        <v>43853</v>
      </c>
      <c r="F1445" s="347" t="s">
        <v>2138</v>
      </c>
      <c r="G1445" s="347" t="s">
        <v>2469</v>
      </c>
      <c r="H1445" s="344">
        <v>25.92625</v>
      </c>
      <c r="I1445" s="344">
        <v>-81.643100000000004</v>
      </c>
      <c r="J1445" s="56" t="s">
        <v>9096</v>
      </c>
      <c r="K1445" s="56" t="s">
        <v>7467</v>
      </c>
      <c r="L1445" s="49" t="s">
        <v>2139</v>
      </c>
      <c r="M1445" s="117" t="s">
        <v>2833</v>
      </c>
      <c r="N1445" s="35" t="s">
        <v>387</v>
      </c>
      <c r="O1445" s="207" t="s">
        <v>3268</v>
      </c>
      <c r="P1445" s="216" t="s">
        <v>1969</v>
      </c>
      <c r="Q1445" s="443">
        <v>0</v>
      </c>
      <c r="R1445" s="47"/>
      <c r="S1445" s="36">
        <v>0</v>
      </c>
      <c r="T1445" s="35"/>
      <c r="U1445" s="34"/>
      <c r="V1445" s="82">
        <v>0</v>
      </c>
      <c r="W1445" s="55" t="s">
        <v>2689</v>
      </c>
      <c r="X1445" s="55" t="s">
        <v>1898</v>
      </c>
      <c r="Y1445" s="157" t="s">
        <v>387</v>
      </c>
      <c r="Z1445" s="57" t="s">
        <v>1746</v>
      </c>
      <c r="AA1445" s="55" t="s">
        <v>6982</v>
      </c>
      <c r="AB1445" s="55">
        <v>135</v>
      </c>
      <c r="AC1445" s="55" t="s">
        <v>2020</v>
      </c>
      <c r="AD1445" s="89" t="s">
        <v>2600</v>
      </c>
      <c r="AE1445" s="243">
        <v>16815</v>
      </c>
      <c r="AF1445" s="157" t="s">
        <v>3901</v>
      </c>
      <c r="AG1445" s="89" t="s">
        <v>7468</v>
      </c>
      <c r="AH1445" s="58" t="s">
        <v>490</v>
      </c>
      <c r="AI1445" s="58" t="s">
        <v>7469</v>
      </c>
      <c r="AJ1445" s="59" t="s">
        <v>304</v>
      </c>
      <c r="AK1445" s="56">
        <v>25.926191388888888</v>
      </c>
      <c r="AL1445" s="56">
        <v>-81.643133333333338</v>
      </c>
      <c r="AM1445" s="60">
        <v>21.374300000018565</v>
      </c>
      <c r="AN1445" s="60">
        <v>10.931933416334385</v>
      </c>
      <c r="AO1445" s="60">
        <v>24.007662708184693</v>
      </c>
    </row>
    <row r="1446" spans="1:41" s="290" customFormat="1" ht="25.5" x14ac:dyDescent="0.2">
      <c r="A1446" s="45" t="s">
        <v>285</v>
      </c>
      <c r="B1446" s="42" t="s">
        <v>107</v>
      </c>
      <c r="C1446" s="46"/>
      <c r="D1446" s="35" t="s">
        <v>3695</v>
      </c>
      <c r="E1446" s="34">
        <v>44258</v>
      </c>
      <c r="F1446" s="347" t="s">
        <v>2138</v>
      </c>
      <c r="G1446" s="347" t="s">
        <v>2469</v>
      </c>
      <c r="H1446" s="344">
        <v>25.92625</v>
      </c>
      <c r="I1446" s="344">
        <v>-81.643100000000004</v>
      </c>
      <c r="J1446" s="56" t="s">
        <v>9096</v>
      </c>
      <c r="K1446" s="56" t="s">
        <v>7467</v>
      </c>
      <c r="L1446" s="49" t="s">
        <v>3703</v>
      </c>
      <c r="M1446" s="117" t="s">
        <v>2833</v>
      </c>
      <c r="N1446" s="35" t="s">
        <v>387</v>
      </c>
      <c r="O1446" s="207" t="s">
        <v>3704</v>
      </c>
      <c r="P1446" s="216" t="s">
        <v>1969</v>
      </c>
      <c r="Q1446" s="443">
        <v>0</v>
      </c>
      <c r="R1446" s="47"/>
      <c r="S1446" s="36">
        <v>0</v>
      </c>
      <c r="T1446" s="35"/>
      <c r="U1446" s="34"/>
      <c r="V1446" s="82">
        <v>0</v>
      </c>
      <c r="W1446" s="55" t="s">
        <v>2689</v>
      </c>
      <c r="X1446" s="55" t="s">
        <v>1898</v>
      </c>
      <c r="Y1446" s="157" t="s">
        <v>387</v>
      </c>
      <c r="Z1446" s="57" t="s">
        <v>1746</v>
      </c>
      <c r="AA1446" s="55" t="s">
        <v>6982</v>
      </c>
      <c r="AB1446" s="55">
        <v>135</v>
      </c>
      <c r="AC1446" s="55" t="s">
        <v>2020</v>
      </c>
      <c r="AD1446" s="89" t="s">
        <v>2600</v>
      </c>
      <c r="AE1446" s="243">
        <v>16815</v>
      </c>
      <c r="AF1446" s="157" t="s">
        <v>3901</v>
      </c>
      <c r="AG1446" s="89" t="s">
        <v>7468</v>
      </c>
      <c r="AH1446" s="58" t="s">
        <v>490</v>
      </c>
      <c r="AI1446" s="58" t="s">
        <v>7469</v>
      </c>
      <c r="AJ1446" s="59" t="s">
        <v>304</v>
      </c>
      <c r="AK1446" s="56">
        <v>25.926191388888888</v>
      </c>
      <c r="AL1446" s="56">
        <v>-81.643133333333338</v>
      </c>
      <c r="AM1446" s="60">
        <v>21.374300000018565</v>
      </c>
      <c r="AN1446" s="60">
        <v>10.931933416334385</v>
      </c>
      <c r="AO1446" s="60">
        <v>24.007662708184693</v>
      </c>
    </row>
    <row r="1447" spans="1:41" s="290" customFormat="1" x14ac:dyDescent="0.2">
      <c r="A1447" s="45" t="s">
        <v>285</v>
      </c>
      <c r="B1447" s="42" t="s">
        <v>107</v>
      </c>
      <c r="C1447" s="46"/>
      <c r="D1447" s="35" t="s">
        <v>424</v>
      </c>
      <c r="E1447" s="34">
        <v>44666</v>
      </c>
      <c r="F1447" s="347" t="s">
        <v>2138</v>
      </c>
      <c r="G1447" s="347" t="s">
        <v>2469</v>
      </c>
      <c r="H1447" s="344">
        <v>25.92625</v>
      </c>
      <c r="I1447" s="344">
        <v>-81.643100000000004</v>
      </c>
      <c r="J1447" s="56" t="s">
        <v>9096</v>
      </c>
      <c r="K1447" s="56" t="s">
        <v>7467</v>
      </c>
      <c r="L1447" s="49" t="s">
        <v>4569</v>
      </c>
      <c r="M1447" s="117" t="s">
        <v>2833</v>
      </c>
      <c r="N1447" s="35" t="s">
        <v>387</v>
      </c>
      <c r="O1447" s="207" t="s">
        <v>3704</v>
      </c>
      <c r="P1447" s="216" t="s">
        <v>1969</v>
      </c>
      <c r="Q1447" s="443">
        <v>0</v>
      </c>
      <c r="R1447" s="47"/>
      <c r="S1447" s="36">
        <v>0</v>
      </c>
      <c r="T1447" s="35"/>
      <c r="U1447" s="34"/>
      <c r="V1447" s="82">
        <v>0</v>
      </c>
      <c r="W1447" s="55" t="s">
        <v>2689</v>
      </c>
      <c r="X1447" s="55" t="s">
        <v>1898</v>
      </c>
      <c r="Y1447" s="157" t="s">
        <v>387</v>
      </c>
      <c r="Z1447" s="57" t="s">
        <v>1746</v>
      </c>
      <c r="AA1447" s="55" t="s">
        <v>6982</v>
      </c>
      <c r="AB1447" s="55">
        <v>135</v>
      </c>
      <c r="AC1447" s="55" t="s">
        <v>2020</v>
      </c>
      <c r="AD1447" s="89" t="s">
        <v>2600</v>
      </c>
      <c r="AE1447" s="243">
        <v>16815</v>
      </c>
      <c r="AF1447" s="157" t="s">
        <v>3901</v>
      </c>
      <c r="AG1447" s="89" t="s">
        <v>7468</v>
      </c>
      <c r="AH1447" s="58" t="s">
        <v>490</v>
      </c>
      <c r="AI1447" s="58" t="s">
        <v>7469</v>
      </c>
      <c r="AJ1447" s="59" t="s">
        <v>304</v>
      </c>
      <c r="AK1447" s="56">
        <v>25.926191388888888</v>
      </c>
      <c r="AL1447" s="56">
        <v>-81.643133333333338</v>
      </c>
      <c r="AM1447" s="60">
        <v>21.374300000018565</v>
      </c>
      <c r="AN1447" s="60">
        <v>10.931933416334385</v>
      </c>
      <c r="AO1447" s="60">
        <v>24.007662708184693</v>
      </c>
    </row>
    <row r="1448" spans="1:41" s="290" customFormat="1" x14ac:dyDescent="0.2">
      <c r="A1448" s="45" t="s">
        <v>285</v>
      </c>
      <c r="B1448" s="42" t="s">
        <v>107</v>
      </c>
      <c r="C1448" s="46"/>
      <c r="D1448" s="35" t="s">
        <v>424</v>
      </c>
      <c r="E1448" s="34">
        <v>44978</v>
      </c>
      <c r="F1448" s="347" t="s">
        <v>4953</v>
      </c>
      <c r="G1448" s="347" t="s">
        <v>2469</v>
      </c>
      <c r="H1448" s="344">
        <v>25.926266666666667</v>
      </c>
      <c r="I1448" s="344">
        <v>-81.643100000000004</v>
      </c>
      <c r="J1448" s="56" t="s">
        <v>7466</v>
      </c>
      <c r="K1448" s="56" t="s">
        <v>7467</v>
      </c>
      <c r="L1448" s="49" t="s">
        <v>4954</v>
      </c>
      <c r="M1448" s="117" t="s">
        <v>2833</v>
      </c>
      <c r="N1448" s="35" t="s">
        <v>387</v>
      </c>
      <c r="O1448" s="207" t="s">
        <v>4955</v>
      </c>
      <c r="P1448" s="216" t="s">
        <v>1969</v>
      </c>
      <c r="Q1448" s="443">
        <v>0</v>
      </c>
      <c r="R1448" s="47"/>
      <c r="S1448" s="36">
        <v>0</v>
      </c>
      <c r="T1448" s="35"/>
      <c r="U1448" s="34"/>
      <c r="V1448" s="82">
        <v>0</v>
      </c>
      <c r="W1448" s="55" t="s">
        <v>2689</v>
      </c>
      <c r="X1448" s="55" t="s">
        <v>1898</v>
      </c>
      <c r="Y1448" s="157" t="s">
        <v>387</v>
      </c>
      <c r="Z1448" s="57" t="s">
        <v>1746</v>
      </c>
      <c r="AA1448" s="55" t="s">
        <v>6982</v>
      </c>
      <c r="AB1448" s="55">
        <v>135</v>
      </c>
      <c r="AC1448" s="55" t="s">
        <v>2020</v>
      </c>
      <c r="AD1448" s="89" t="s">
        <v>2600</v>
      </c>
      <c r="AE1448" s="243">
        <v>16815</v>
      </c>
      <c r="AF1448" s="157" t="s">
        <v>3901</v>
      </c>
      <c r="AG1448" s="89" t="s">
        <v>7468</v>
      </c>
      <c r="AH1448" s="58" t="s">
        <v>490</v>
      </c>
      <c r="AI1448" s="58" t="s">
        <v>7469</v>
      </c>
      <c r="AJ1448" s="59" t="s">
        <v>304</v>
      </c>
      <c r="AK1448" s="56">
        <v>25.926191388888888</v>
      </c>
      <c r="AL1448" s="56">
        <v>-81.643133333333338</v>
      </c>
      <c r="AM1448" s="60">
        <v>27.452300000220333</v>
      </c>
      <c r="AN1448" s="60">
        <v>10.931933416334385</v>
      </c>
      <c r="AO1448" s="60">
        <v>29.548873811386887</v>
      </c>
    </row>
    <row r="1449" spans="1:41" s="290" customFormat="1" x14ac:dyDescent="0.2">
      <c r="A1449" s="45" t="s">
        <v>285</v>
      </c>
      <c r="B1449" s="42" t="s">
        <v>107</v>
      </c>
      <c r="C1449" s="46"/>
      <c r="D1449" s="35" t="s">
        <v>5027</v>
      </c>
      <c r="E1449" s="34">
        <v>45366</v>
      </c>
      <c r="F1449" s="347" t="s">
        <v>4953</v>
      </c>
      <c r="G1449" s="347" t="s">
        <v>2469</v>
      </c>
      <c r="H1449" s="344">
        <v>25.926266666666667</v>
      </c>
      <c r="I1449" s="344">
        <v>-81.643100000000004</v>
      </c>
      <c r="J1449" s="56" t="s">
        <v>7466</v>
      </c>
      <c r="K1449" s="56" t="s">
        <v>7467</v>
      </c>
      <c r="L1449" s="49" t="s">
        <v>4314</v>
      </c>
      <c r="M1449" s="117" t="s">
        <v>2833</v>
      </c>
      <c r="N1449" s="35" t="s">
        <v>364</v>
      </c>
      <c r="O1449" s="207" t="s">
        <v>5753</v>
      </c>
      <c r="P1449" s="216" t="s">
        <v>1969</v>
      </c>
      <c r="Q1449" s="443">
        <v>0</v>
      </c>
      <c r="R1449" s="47"/>
      <c r="S1449" s="36">
        <v>0</v>
      </c>
      <c r="T1449" s="35"/>
      <c r="U1449" s="34"/>
      <c r="V1449" s="82">
        <v>0</v>
      </c>
      <c r="W1449" s="55" t="s">
        <v>2689</v>
      </c>
      <c r="X1449" s="55" t="s">
        <v>1898</v>
      </c>
      <c r="Y1449" s="157">
        <v>0</v>
      </c>
      <c r="Z1449" s="57" t="s">
        <v>1746</v>
      </c>
      <c r="AA1449" s="55" t="s">
        <v>6987</v>
      </c>
      <c r="AB1449" s="55">
        <v>135</v>
      </c>
      <c r="AC1449" s="55" t="s">
        <v>2020</v>
      </c>
      <c r="AD1449" s="89" t="s">
        <v>2600</v>
      </c>
      <c r="AE1449" s="243">
        <v>16815</v>
      </c>
      <c r="AF1449" s="157" t="s">
        <v>3901</v>
      </c>
      <c r="AG1449" s="89" t="s">
        <v>7468</v>
      </c>
      <c r="AH1449" s="58" t="s">
        <v>490</v>
      </c>
      <c r="AI1449" s="58" t="s">
        <v>7469</v>
      </c>
      <c r="AJ1449" s="59" t="s">
        <v>304</v>
      </c>
      <c r="AK1449" s="56">
        <v>25.926191388888888</v>
      </c>
      <c r="AL1449" s="56">
        <v>-81.643133333333338</v>
      </c>
      <c r="AM1449" s="60">
        <v>27.452300000220333</v>
      </c>
      <c r="AN1449" s="60">
        <v>10.931933416334385</v>
      </c>
      <c r="AO1449" s="60">
        <v>29.548873811386887</v>
      </c>
    </row>
    <row r="1450" spans="1:41" s="290" customFormat="1" x14ac:dyDescent="0.2">
      <c r="A1450" s="45" t="s">
        <v>285</v>
      </c>
      <c r="B1450" s="42" t="s">
        <v>107</v>
      </c>
      <c r="C1450" s="46"/>
      <c r="D1450" s="35" t="s">
        <v>424</v>
      </c>
      <c r="E1450" s="34">
        <v>45695</v>
      </c>
      <c r="F1450" s="347" t="s">
        <v>4953</v>
      </c>
      <c r="G1450" s="347" t="s">
        <v>2469</v>
      </c>
      <c r="H1450" s="344">
        <v>25.926266666666667</v>
      </c>
      <c r="I1450" s="344">
        <v>-81.643100000000004</v>
      </c>
      <c r="J1450" s="56" t="s">
        <v>7466</v>
      </c>
      <c r="K1450" s="56" t="s">
        <v>7467</v>
      </c>
      <c r="L1450" s="49" t="s">
        <v>4314</v>
      </c>
      <c r="M1450" s="117" t="s">
        <v>2833</v>
      </c>
      <c r="N1450" s="35" t="s">
        <v>364</v>
      </c>
      <c r="O1450" s="207" t="s">
        <v>6012</v>
      </c>
      <c r="P1450" s="216" t="s">
        <v>1969</v>
      </c>
      <c r="Q1450" s="443">
        <v>0</v>
      </c>
      <c r="R1450" s="47"/>
      <c r="S1450" s="36">
        <v>0</v>
      </c>
      <c r="T1450" s="35"/>
      <c r="U1450" s="34"/>
      <c r="V1450" s="82">
        <v>0</v>
      </c>
      <c r="W1450" s="55" t="s">
        <v>2689</v>
      </c>
      <c r="X1450" s="55" t="s">
        <v>1898</v>
      </c>
      <c r="Y1450" s="157">
        <v>0</v>
      </c>
      <c r="Z1450" s="57" t="s">
        <v>1746</v>
      </c>
      <c r="AA1450" s="55" t="s">
        <v>6987</v>
      </c>
      <c r="AB1450" s="55">
        <v>135</v>
      </c>
      <c r="AC1450" s="55" t="s">
        <v>2020</v>
      </c>
      <c r="AD1450" s="89" t="s">
        <v>2600</v>
      </c>
      <c r="AE1450" s="243">
        <v>16815</v>
      </c>
      <c r="AF1450" s="157" t="s">
        <v>3901</v>
      </c>
      <c r="AG1450" s="89" t="s">
        <v>7468</v>
      </c>
      <c r="AH1450" s="58" t="s">
        <v>490</v>
      </c>
      <c r="AI1450" s="58" t="s">
        <v>7469</v>
      </c>
      <c r="AJ1450" s="59" t="s">
        <v>304</v>
      </c>
      <c r="AK1450" s="56">
        <v>25.926191388888888</v>
      </c>
      <c r="AL1450" s="56">
        <v>-81.643133333333338</v>
      </c>
      <c r="AM1450" s="60">
        <v>27.452300000220333</v>
      </c>
      <c r="AN1450" s="60">
        <v>10.931933416334385</v>
      </c>
      <c r="AO1450" s="60">
        <v>29.548873811386887</v>
      </c>
    </row>
    <row r="1451" spans="1:41" s="290" customFormat="1" x14ac:dyDescent="0.2">
      <c r="A1451" s="45" t="s">
        <v>285</v>
      </c>
      <c r="B1451" s="42" t="s">
        <v>107</v>
      </c>
      <c r="C1451" s="46" t="s">
        <v>473</v>
      </c>
      <c r="D1451" s="35" t="s">
        <v>6273</v>
      </c>
      <c r="E1451" s="34">
        <v>46106</v>
      </c>
      <c r="F1451" s="347" t="s">
        <v>4953</v>
      </c>
      <c r="G1451" s="347" t="s">
        <v>2469</v>
      </c>
      <c r="H1451" s="344">
        <v>25.926266666666667</v>
      </c>
      <c r="I1451" s="344">
        <v>-81.643100000000004</v>
      </c>
      <c r="J1451" s="56" t="s">
        <v>7466</v>
      </c>
      <c r="K1451" s="56" t="s">
        <v>7467</v>
      </c>
      <c r="L1451" s="49" t="s">
        <v>3071</v>
      </c>
      <c r="M1451" s="117" t="s">
        <v>2833</v>
      </c>
      <c r="N1451" s="35" t="s">
        <v>364</v>
      </c>
      <c r="O1451" s="207" t="s">
        <v>6925</v>
      </c>
      <c r="P1451" s="216" t="s">
        <v>1969</v>
      </c>
      <c r="Q1451" s="443">
        <v>0</v>
      </c>
      <c r="R1451" s="47"/>
      <c r="S1451" s="36">
        <v>0</v>
      </c>
      <c r="T1451" s="35"/>
      <c r="U1451" s="34"/>
      <c r="V1451" s="82">
        <v>0</v>
      </c>
      <c r="W1451" s="55" t="s">
        <v>2689</v>
      </c>
      <c r="X1451" s="55" t="s">
        <v>1898</v>
      </c>
      <c r="Y1451" s="157">
        <v>0</v>
      </c>
      <c r="Z1451" s="57" t="s">
        <v>1746</v>
      </c>
      <c r="AA1451" s="55" t="s">
        <v>6987</v>
      </c>
      <c r="AB1451" s="55">
        <v>135</v>
      </c>
      <c r="AC1451" s="55" t="s">
        <v>2020</v>
      </c>
      <c r="AD1451" s="89" t="s">
        <v>2600</v>
      </c>
      <c r="AE1451" s="243">
        <v>16815</v>
      </c>
      <c r="AF1451" s="157" t="s">
        <v>3901</v>
      </c>
      <c r="AG1451" s="89" t="s">
        <v>7468</v>
      </c>
      <c r="AH1451" s="58" t="s">
        <v>490</v>
      </c>
      <c r="AI1451" s="58" t="s">
        <v>7469</v>
      </c>
      <c r="AJ1451" s="59" t="s">
        <v>304</v>
      </c>
      <c r="AK1451" s="56">
        <v>25.926191388888888</v>
      </c>
      <c r="AL1451" s="56">
        <v>-81.643133333333338</v>
      </c>
      <c r="AM1451" s="60">
        <v>27.452300000220333</v>
      </c>
      <c r="AN1451" s="60">
        <v>10.931933416334385</v>
      </c>
      <c r="AO1451" s="60">
        <v>29.548873811386887</v>
      </c>
    </row>
    <row r="1452" spans="1:41" s="290" customFormat="1" x14ac:dyDescent="0.2">
      <c r="A1452" s="45" t="s">
        <v>284</v>
      </c>
      <c r="B1452" s="42" t="s">
        <v>108</v>
      </c>
      <c r="C1452" s="46"/>
      <c r="D1452" s="35" t="s">
        <v>899</v>
      </c>
      <c r="E1452" s="34">
        <v>42852</v>
      </c>
      <c r="F1452" s="347" t="s">
        <v>949</v>
      </c>
      <c r="G1452" s="347" t="s">
        <v>950</v>
      </c>
      <c r="H1452" s="344">
        <v>25.927983333333334</v>
      </c>
      <c r="I1452" s="344">
        <v>-81.645733333333339</v>
      </c>
      <c r="J1452" s="56" t="s">
        <v>9097</v>
      </c>
      <c r="K1452" s="56" t="s">
        <v>9098</v>
      </c>
      <c r="L1452" s="49" t="s">
        <v>1746</v>
      </c>
      <c r="M1452" s="117"/>
      <c r="N1452" s="35" t="s">
        <v>364</v>
      </c>
      <c r="O1452" s="203" t="s">
        <v>951</v>
      </c>
      <c r="P1452" s="216">
        <v>0</v>
      </c>
      <c r="Q1452" s="443">
        <v>0</v>
      </c>
      <c r="R1452" s="47"/>
      <c r="S1452" s="36">
        <v>0</v>
      </c>
      <c r="T1452" s="35"/>
      <c r="U1452" s="34"/>
      <c r="V1452" s="82">
        <v>0</v>
      </c>
      <c r="W1452" s="55" t="s">
        <v>2689</v>
      </c>
      <c r="X1452" s="55" t="s">
        <v>1898</v>
      </c>
      <c r="Y1452" s="157">
        <v>0</v>
      </c>
      <c r="Z1452" s="57" t="s">
        <v>1746</v>
      </c>
      <c r="AA1452" s="55" t="s">
        <v>6987</v>
      </c>
      <c r="AB1452" s="55">
        <v>136</v>
      </c>
      <c r="AC1452" s="55" t="s">
        <v>2020</v>
      </c>
      <c r="AD1452" s="89" t="s">
        <v>2600</v>
      </c>
      <c r="AE1452" s="243">
        <v>16820</v>
      </c>
      <c r="AF1452" s="157" t="s">
        <v>3901</v>
      </c>
      <c r="AG1452" s="89" t="s">
        <v>7472</v>
      </c>
      <c r="AH1452" s="58" t="s">
        <v>7473</v>
      </c>
      <c r="AI1452" s="58" t="s">
        <v>7474</v>
      </c>
      <c r="AJ1452" s="59" t="s">
        <v>305</v>
      </c>
      <c r="AK1452" s="56">
        <v>25.927940555555555</v>
      </c>
      <c r="AL1452" s="56">
        <v>-81.64561055555555</v>
      </c>
      <c r="AM1452" s="60">
        <v>15.600200000345126</v>
      </c>
      <c r="AN1452" s="60">
        <v>-40.265954752805975</v>
      </c>
      <c r="AO1452" s="60">
        <v>43.182326850295901</v>
      </c>
    </row>
    <row r="1453" spans="1:41" s="290" customFormat="1" x14ac:dyDescent="0.2">
      <c r="A1453" s="45" t="s">
        <v>284</v>
      </c>
      <c r="B1453" s="42" t="s">
        <v>108</v>
      </c>
      <c r="C1453" s="46"/>
      <c r="D1453" s="35" t="s">
        <v>424</v>
      </c>
      <c r="E1453" s="34">
        <v>43149</v>
      </c>
      <c r="F1453" s="347" t="s">
        <v>2470</v>
      </c>
      <c r="G1453" s="347" t="s">
        <v>2140</v>
      </c>
      <c r="H1453" s="344">
        <v>25.927949999999999</v>
      </c>
      <c r="I1453" s="344">
        <v>-81.645750000000007</v>
      </c>
      <c r="J1453" s="56" t="s">
        <v>7470</v>
      </c>
      <c r="K1453" s="56" t="s">
        <v>7471</v>
      </c>
      <c r="L1453" s="49" t="s">
        <v>2068</v>
      </c>
      <c r="M1453" s="117"/>
      <c r="N1453" s="35" t="s">
        <v>364</v>
      </c>
      <c r="O1453" s="203" t="s">
        <v>1969</v>
      </c>
      <c r="P1453" s="216">
        <v>0</v>
      </c>
      <c r="Q1453" s="443">
        <v>0</v>
      </c>
      <c r="R1453" s="47"/>
      <c r="S1453" s="36">
        <v>0</v>
      </c>
      <c r="T1453" s="35"/>
      <c r="U1453" s="34"/>
      <c r="V1453" s="82">
        <v>0</v>
      </c>
      <c r="W1453" s="55" t="s">
        <v>2689</v>
      </c>
      <c r="X1453" s="55" t="s">
        <v>1898</v>
      </c>
      <c r="Y1453" s="157">
        <v>0</v>
      </c>
      <c r="Z1453" s="57" t="s">
        <v>1746</v>
      </c>
      <c r="AA1453" s="55" t="s">
        <v>6987</v>
      </c>
      <c r="AB1453" s="55">
        <v>136</v>
      </c>
      <c r="AC1453" s="55" t="s">
        <v>2020</v>
      </c>
      <c r="AD1453" s="89" t="s">
        <v>2600</v>
      </c>
      <c r="AE1453" s="243">
        <v>16820</v>
      </c>
      <c r="AF1453" s="157" t="s">
        <v>3901</v>
      </c>
      <c r="AG1453" s="89" t="s">
        <v>7472</v>
      </c>
      <c r="AH1453" s="58" t="s">
        <v>7473</v>
      </c>
      <c r="AI1453" s="58" t="s">
        <v>7474</v>
      </c>
      <c r="AJ1453" s="59" t="s">
        <v>305</v>
      </c>
      <c r="AK1453" s="56">
        <v>25.927940555555555</v>
      </c>
      <c r="AL1453" s="56">
        <v>-81.64561055555555</v>
      </c>
      <c r="AM1453" s="60">
        <v>3.4441999999415884</v>
      </c>
      <c r="AN1453" s="60">
        <v>-45.731921460973169</v>
      </c>
      <c r="AO1453" s="60">
        <v>45.861434279274519</v>
      </c>
    </row>
    <row r="1454" spans="1:41" s="290" customFormat="1" x14ac:dyDescent="0.2">
      <c r="A1454" s="45" t="s">
        <v>284</v>
      </c>
      <c r="B1454" s="42" t="s">
        <v>108</v>
      </c>
      <c r="C1454" s="46"/>
      <c r="D1454" s="35" t="s">
        <v>2857</v>
      </c>
      <c r="E1454" s="34">
        <v>43853</v>
      </c>
      <c r="F1454" s="347" t="s">
        <v>2470</v>
      </c>
      <c r="G1454" s="347" t="s">
        <v>2140</v>
      </c>
      <c r="H1454" s="344">
        <v>25.927949999999999</v>
      </c>
      <c r="I1454" s="344">
        <v>-81.645750000000007</v>
      </c>
      <c r="J1454" s="56" t="s">
        <v>7470</v>
      </c>
      <c r="K1454" s="56" t="s">
        <v>7471</v>
      </c>
      <c r="L1454" s="49" t="s">
        <v>2068</v>
      </c>
      <c r="M1454" s="117" t="s">
        <v>2833</v>
      </c>
      <c r="N1454" s="35" t="s">
        <v>364</v>
      </c>
      <c r="O1454" s="203" t="s">
        <v>1969</v>
      </c>
      <c r="P1454" s="216">
        <v>0</v>
      </c>
      <c r="Q1454" s="443">
        <v>0</v>
      </c>
      <c r="R1454" s="47"/>
      <c r="S1454" s="36">
        <v>0</v>
      </c>
      <c r="T1454" s="35"/>
      <c r="U1454" s="34"/>
      <c r="V1454" s="82">
        <v>0</v>
      </c>
      <c r="W1454" s="55" t="s">
        <v>2689</v>
      </c>
      <c r="X1454" s="55" t="s">
        <v>1898</v>
      </c>
      <c r="Y1454" s="157">
        <v>0</v>
      </c>
      <c r="Z1454" s="57" t="s">
        <v>1746</v>
      </c>
      <c r="AA1454" s="55" t="s">
        <v>6987</v>
      </c>
      <c r="AB1454" s="55">
        <v>136</v>
      </c>
      <c r="AC1454" s="55" t="s">
        <v>2020</v>
      </c>
      <c r="AD1454" s="89" t="s">
        <v>2600</v>
      </c>
      <c r="AE1454" s="243">
        <v>16820</v>
      </c>
      <c r="AF1454" s="157" t="s">
        <v>3901</v>
      </c>
      <c r="AG1454" s="89" t="s">
        <v>7472</v>
      </c>
      <c r="AH1454" s="58" t="s">
        <v>7473</v>
      </c>
      <c r="AI1454" s="58" t="s">
        <v>7474</v>
      </c>
      <c r="AJ1454" s="59" t="s">
        <v>305</v>
      </c>
      <c r="AK1454" s="56">
        <v>25.927940555555555</v>
      </c>
      <c r="AL1454" s="56">
        <v>-81.64561055555555</v>
      </c>
      <c r="AM1454" s="60">
        <v>3.4441999999415884</v>
      </c>
      <c r="AN1454" s="60">
        <v>-45.731921460973169</v>
      </c>
      <c r="AO1454" s="60">
        <v>45.861434279274519</v>
      </c>
    </row>
    <row r="1455" spans="1:41" s="290" customFormat="1" x14ac:dyDescent="0.2">
      <c r="A1455" s="45" t="s">
        <v>284</v>
      </c>
      <c r="B1455" s="42" t="s">
        <v>108</v>
      </c>
      <c r="C1455" s="46"/>
      <c r="D1455" s="35" t="s">
        <v>3695</v>
      </c>
      <c r="E1455" s="34">
        <v>44258</v>
      </c>
      <c r="F1455" s="347" t="s">
        <v>2470</v>
      </c>
      <c r="G1455" s="347" t="s">
        <v>2140</v>
      </c>
      <c r="H1455" s="344">
        <v>25.927949999999999</v>
      </c>
      <c r="I1455" s="344">
        <v>-81.645750000000007</v>
      </c>
      <c r="J1455" s="56" t="s">
        <v>7470</v>
      </c>
      <c r="K1455" s="56" t="s">
        <v>7471</v>
      </c>
      <c r="L1455" s="49" t="s">
        <v>2068</v>
      </c>
      <c r="M1455" s="117" t="s">
        <v>2833</v>
      </c>
      <c r="N1455" s="35" t="s">
        <v>364</v>
      </c>
      <c r="O1455" s="240" t="s">
        <v>3705</v>
      </c>
      <c r="P1455" s="216" t="s">
        <v>1969</v>
      </c>
      <c r="Q1455" s="443">
        <v>0</v>
      </c>
      <c r="R1455" s="47"/>
      <c r="S1455" s="36">
        <v>0</v>
      </c>
      <c r="T1455" s="35"/>
      <c r="U1455" s="34"/>
      <c r="V1455" s="82">
        <v>0</v>
      </c>
      <c r="W1455" s="55" t="s">
        <v>2689</v>
      </c>
      <c r="X1455" s="55" t="s">
        <v>1898</v>
      </c>
      <c r="Y1455" s="157">
        <v>0</v>
      </c>
      <c r="Z1455" s="57" t="s">
        <v>1746</v>
      </c>
      <c r="AA1455" s="55" t="s">
        <v>6987</v>
      </c>
      <c r="AB1455" s="55">
        <v>136</v>
      </c>
      <c r="AC1455" s="55" t="s">
        <v>2020</v>
      </c>
      <c r="AD1455" s="89" t="s">
        <v>2600</v>
      </c>
      <c r="AE1455" s="243">
        <v>16820</v>
      </c>
      <c r="AF1455" s="157" t="s">
        <v>3901</v>
      </c>
      <c r="AG1455" s="89" t="s">
        <v>7472</v>
      </c>
      <c r="AH1455" s="58" t="s">
        <v>7473</v>
      </c>
      <c r="AI1455" s="58" t="s">
        <v>7474</v>
      </c>
      <c r="AJ1455" s="59" t="s">
        <v>305</v>
      </c>
      <c r="AK1455" s="56">
        <v>25.927940555555555</v>
      </c>
      <c r="AL1455" s="56">
        <v>-81.64561055555555</v>
      </c>
      <c r="AM1455" s="60">
        <v>3.4441999999415884</v>
      </c>
      <c r="AN1455" s="60">
        <v>-45.731921460973169</v>
      </c>
      <c r="AO1455" s="60">
        <v>45.861434279274519</v>
      </c>
    </row>
    <row r="1456" spans="1:41" s="290" customFormat="1" x14ac:dyDescent="0.2">
      <c r="A1456" s="45" t="s">
        <v>284</v>
      </c>
      <c r="B1456" s="42" t="s">
        <v>108</v>
      </c>
      <c r="C1456" s="46"/>
      <c r="D1456" s="35" t="s">
        <v>424</v>
      </c>
      <c r="E1456" s="34">
        <v>44666</v>
      </c>
      <c r="F1456" s="347" t="s">
        <v>2470</v>
      </c>
      <c r="G1456" s="347" t="s">
        <v>2140</v>
      </c>
      <c r="H1456" s="344">
        <v>25.927949999999999</v>
      </c>
      <c r="I1456" s="344">
        <v>-81.645750000000007</v>
      </c>
      <c r="J1456" s="56" t="s">
        <v>7470</v>
      </c>
      <c r="K1456" s="56" t="s">
        <v>7471</v>
      </c>
      <c r="L1456" s="49" t="s">
        <v>4571</v>
      </c>
      <c r="M1456" s="117" t="s">
        <v>2833</v>
      </c>
      <c r="N1456" s="35" t="s">
        <v>364</v>
      </c>
      <c r="O1456" s="240" t="s">
        <v>4570</v>
      </c>
      <c r="P1456" s="216" t="s">
        <v>1969</v>
      </c>
      <c r="Q1456" s="443">
        <v>0</v>
      </c>
      <c r="R1456" s="47"/>
      <c r="S1456" s="36">
        <v>0</v>
      </c>
      <c r="T1456" s="35"/>
      <c r="U1456" s="34"/>
      <c r="V1456" s="82">
        <v>0</v>
      </c>
      <c r="W1456" s="55" t="s">
        <v>2689</v>
      </c>
      <c r="X1456" s="55" t="s">
        <v>1898</v>
      </c>
      <c r="Y1456" s="157">
        <v>0</v>
      </c>
      <c r="Z1456" s="57" t="s">
        <v>1746</v>
      </c>
      <c r="AA1456" s="55" t="s">
        <v>6987</v>
      </c>
      <c r="AB1456" s="55">
        <v>136</v>
      </c>
      <c r="AC1456" s="55" t="s">
        <v>2020</v>
      </c>
      <c r="AD1456" s="89" t="s">
        <v>2600</v>
      </c>
      <c r="AE1456" s="243">
        <v>16820</v>
      </c>
      <c r="AF1456" s="157" t="s">
        <v>3901</v>
      </c>
      <c r="AG1456" s="89" t="s">
        <v>7472</v>
      </c>
      <c r="AH1456" s="58" t="s">
        <v>7473</v>
      </c>
      <c r="AI1456" s="58" t="s">
        <v>7474</v>
      </c>
      <c r="AJ1456" s="59" t="s">
        <v>305</v>
      </c>
      <c r="AK1456" s="56">
        <v>25.927940555555555</v>
      </c>
      <c r="AL1456" s="56">
        <v>-81.64561055555555</v>
      </c>
      <c r="AM1456" s="60">
        <v>3.4441999999415884</v>
      </c>
      <c r="AN1456" s="60">
        <v>-45.731921460973169</v>
      </c>
      <c r="AO1456" s="60">
        <v>45.861434279274519</v>
      </c>
    </row>
    <row r="1457" spans="1:41" s="290" customFormat="1" x14ac:dyDescent="0.2">
      <c r="A1457" s="45" t="s">
        <v>284</v>
      </c>
      <c r="B1457" s="42" t="s">
        <v>108</v>
      </c>
      <c r="C1457" s="46"/>
      <c r="D1457" s="35" t="s">
        <v>424</v>
      </c>
      <c r="E1457" s="34">
        <v>44978</v>
      </c>
      <c r="F1457" s="347" t="s">
        <v>2470</v>
      </c>
      <c r="G1457" s="347" t="s">
        <v>2140</v>
      </c>
      <c r="H1457" s="344">
        <v>25.927949999999999</v>
      </c>
      <c r="I1457" s="344">
        <v>-81.645750000000007</v>
      </c>
      <c r="J1457" s="56" t="s">
        <v>7470</v>
      </c>
      <c r="K1457" s="56" t="s">
        <v>7471</v>
      </c>
      <c r="L1457" s="49" t="s">
        <v>4571</v>
      </c>
      <c r="M1457" s="117" t="s">
        <v>2833</v>
      </c>
      <c r="N1457" s="35" t="s">
        <v>364</v>
      </c>
      <c r="O1457" s="240" t="s">
        <v>4952</v>
      </c>
      <c r="P1457" s="216" t="s">
        <v>1969</v>
      </c>
      <c r="Q1457" s="443">
        <v>0</v>
      </c>
      <c r="R1457" s="47"/>
      <c r="S1457" s="36">
        <v>0</v>
      </c>
      <c r="T1457" s="35"/>
      <c r="U1457" s="34"/>
      <c r="V1457" s="82">
        <v>0</v>
      </c>
      <c r="W1457" s="55" t="s">
        <v>2689</v>
      </c>
      <c r="X1457" s="55" t="s">
        <v>1898</v>
      </c>
      <c r="Y1457" s="157">
        <v>0</v>
      </c>
      <c r="Z1457" s="57" t="s">
        <v>1746</v>
      </c>
      <c r="AA1457" s="55" t="s">
        <v>6987</v>
      </c>
      <c r="AB1457" s="55">
        <v>136</v>
      </c>
      <c r="AC1457" s="55" t="s">
        <v>2020</v>
      </c>
      <c r="AD1457" s="89" t="s">
        <v>2600</v>
      </c>
      <c r="AE1457" s="243">
        <v>16820</v>
      </c>
      <c r="AF1457" s="157" t="s">
        <v>3901</v>
      </c>
      <c r="AG1457" s="89" t="s">
        <v>7472</v>
      </c>
      <c r="AH1457" s="58" t="s">
        <v>7473</v>
      </c>
      <c r="AI1457" s="58" t="s">
        <v>7474</v>
      </c>
      <c r="AJ1457" s="59" t="s">
        <v>305</v>
      </c>
      <c r="AK1457" s="56">
        <v>25.927940555555555</v>
      </c>
      <c r="AL1457" s="56">
        <v>-81.64561055555555</v>
      </c>
      <c r="AM1457" s="60">
        <v>3.4441999999415884</v>
      </c>
      <c r="AN1457" s="60">
        <v>-45.731921460973169</v>
      </c>
      <c r="AO1457" s="60">
        <v>45.861434279274519</v>
      </c>
    </row>
    <row r="1458" spans="1:41" s="290" customFormat="1" x14ac:dyDescent="0.2">
      <c r="A1458" s="45" t="s">
        <v>284</v>
      </c>
      <c r="B1458" s="42" t="s">
        <v>108</v>
      </c>
      <c r="C1458" s="46"/>
      <c r="D1458" s="35" t="s">
        <v>5027</v>
      </c>
      <c r="E1458" s="34">
        <v>45366</v>
      </c>
      <c r="F1458" s="347" t="s">
        <v>2470</v>
      </c>
      <c r="G1458" s="347" t="s">
        <v>2140</v>
      </c>
      <c r="H1458" s="344">
        <v>25.927949999999999</v>
      </c>
      <c r="I1458" s="344">
        <v>-81.645750000000007</v>
      </c>
      <c r="J1458" s="56" t="s">
        <v>7470</v>
      </c>
      <c r="K1458" s="56" t="s">
        <v>7471</v>
      </c>
      <c r="L1458" s="49" t="s">
        <v>4571</v>
      </c>
      <c r="M1458" s="117" t="s">
        <v>2833</v>
      </c>
      <c r="N1458" s="35" t="s">
        <v>364</v>
      </c>
      <c r="O1458" s="240" t="s">
        <v>5754</v>
      </c>
      <c r="P1458" s="216" t="s">
        <v>1969</v>
      </c>
      <c r="Q1458" s="443">
        <v>0</v>
      </c>
      <c r="R1458" s="47"/>
      <c r="S1458" s="36">
        <v>0</v>
      </c>
      <c r="T1458" s="35"/>
      <c r="U1458" s="34"/>
      <c r="V1458" s="82">
        <v>0</v>
      </c>
      <c r="W1458" s="55" t="s">
        <v>2689</v>
      </c>
      <c r="X1458" s="55" t="s">
        <v>1898</v>
      </c>
      <c r="Y1458" s="157">
        <v>0</v>
      </c>
      <c r="Z1458" s="57" t="s">
        <v>1746</v>
      </c>
      <c r="AA1458" s="55" t="s">
        <v>6987</v>
      </c>
      <c r="AB1458" s="55">
        <v>136</v>
      </c>
      <c r="AC1458" s="55" t="s">
        <v>2020</v>
      </c>
      <c r="AD1458" s="89" t="s">
        <v>2600</v>
      </c>
      <c r="AE1458" s="243">
        <v>16820</v>
      </c>
      <c r="AF1458" s="157" t="s">
        <v>3901</v>
      </c>
      <c r="AG1458" s="89" t="s">
        <v>7472</v>
      </c>
      <c r="AH1458" s="58" t="s">
        <v>7473</v>
      </c>
      <c r="AI1458" s="58" t="s">
        <v>7474</v>
      </c>
      <c r="AJ1458" s="59" t="s">
        <v>305</v>
      </c>
      <c r="AK1458" s="56">
        <v>25.927940555555555</v>
      </c>
      <c r="AL1458" s="56">
        <v>-81.64561055555555</v>
      </c>
      <c r="AM1458" s="60">
        <v>3.4441999999415884</v>
      </c>
      <c r="AN1458" s="60">
        <v>-45.731921460973169</v>
      </c>
      <c r="AO1458" s="60">
        <v>45.861434279274519</v>
      </c>
    </row>
    <row r="1459" spans="1:41" s="290" customFormat="1" x14ac:dyDescent="0.2">
      <c r="A1459" s="45" t="s">
        <v>284</v>
      </c>
      <c r="B1459" s="42" t="s">
        <v>108</v>
      </c>
      <c r="C1459" s="46"/>
      <c r="D1459" s="35" t="s">
        <v>424</v>
      </c>
      <c r="E1459" s="34">
        <v>45695</v>
      </c>
      <c r="F1459" s="347" t="s">
        <v>2470</v>
      </c>
      <c r="G1459" s="347" t="s">
        <v>2140</v>
      </c>
      <c r="H1459" s="344">
        <v>25.927949999999999</v>
      </c>
      <c r="I1459" s="344">
        <v>-81.645750000000007</v>
      </c>
      <c r="J1459" s="56" t="s">
        <v>7470</v>
      </c>
      <c r="K1459" s="56" t="s">
        <v>7471</v>
      </c>
      <c r="L1459" s="49" t="s">
        <v>4571</v>
      </c>
      <c r="M1459" s="117" t="s">
        <v>2833</v>
      </c>
      <c r="N1459" s="35" t="s">
        <v>364</v>
      </c>
      <c r="O1459" s="240" t="s">
        <v>6013</v>
      </c>
      <c r="P1459" s="216" t="s">
        <v>1969</v>
      </c>
      <c r="Q1459" s="443">
        <v>0</v>
      </c>
      <c r="R1459" s="47"/>
      <c r="S1459" s="36">
        <v>0</v>
      </c>
      <c r="T1459" s="35"/>
      <c r="U1459" s="34"/>
      <c r="V1459" s="82">
        <v>0</v>
      </c>
      <c r="W1459" s="55" t="s">
        <v>2689</v>
      </c>
      <c r="X1459" s="55" t="s">
        <v>1898</v>
      </c>
      <c r="Y1459" s="157">
        <v>0</v>
      </c>
      <c r="Z1459" s="57" t="s">
        <v>1746</v>
      </c>
      <c r="AA1459" s="55" t="s">
        <v>6987</v>
      </c>
      <c r="AB1459" s="55">
        <v>136</v>
      </c>
      <c r="AC1459" s="55" t="s">
        <v>2020</v>
      </c>
      <c r="AD1459" s="89" t="s">
        <v>2600</v>
      </c>
      <c r="AE1459" s="243">
        <v>16820</v>
      </c>
      <c r="AF1459" s="157" t="s">
        <v>3901</v>
      </c>
      <c r="AG1459" s="89" t="s">
        <v>7472</v>
      </c>
      <c r="AH1459" s="58" t="s">
        <v>7473</v>
      </c>
      <c r="AI1459" s="58" t="s">
        <v>7474</v>
      </c>
      <c r="AJ1459" s="59" t="s">
        <v>305</v>
      </c>
      <c r="AK1459" s="56">
        <v>25.927940555555555</v>
      </c>
      <c r="AL1459" s="56">
        <v>-81.64561055555555</v>
      </c>
      <c r="AM1459" s="60">
        <v>3.4441999999415884</v>
      </c>
      <c r="AN1459" s="60">
        <v>-45.731921460973169</v>
      </c>
      <c r="AO1459" s="60">
        <v>45.861434279274519</v>
      </c>
    </row>
    <row r="1460" spans="1:41" s="290" customFormat="1" x14ac:dyDescent="0.2">
      <c r="A1460" s="45" t="s">
        <v>284</v>
      </c>
      <c r="B1460" s="42" t="s">
        <v>108</v>
      </c>
      <c r="C1460" s="46" t="s">
        <v>473</v>
      </c>
      <c r="D1460" s="35" t="s">
        <v>6273</v>
      </c>
      <c r="E1460" s="34">
        <v>46106</v>
      </c>
      <c r="F1460" s="347" t="s">
        <v>2470</v>
      </c>
      <c r="G1460" s="347" t="s">
        <v>2140</v>
      </c>
      <c r="H1460" s="344">
        <v>25.927949999999999</v>
      </c>
      <c r="I1460" s="344">
        <v>-81.645750000000007</v>
      </c>
      <c r="J1460" s="56" t="s">
        <v>7470</v>
      </c>
      <c r="K1460" s="56" t="s">
        <v>7471</v>
      </c>
      <c r="L1460" s="49" t="s">
        <v>6926</v>
      </c>
      <c r="M1460" s="117" t="s">
        <v>2833</v>
      </c>
      <c r="N1460" s="35" t="s">
        <v>364</v>
      </c>
      <c r="O1460" s="240" t="s">
        <v>6927</v>
      </c>
      <c r="P1460" s="216" t="s">
        <v>1969</v>
      </c>
      <c r="Q1460" s="443">
        <v>0</v>
      </c>
      <c r="R1460" s="47"/>
      <c r="S1460" s="36">
        <v>0</v>
      </c>
      <c r="T1460" s="35"/>
      <c r="U1460" s="34"/>
      <c r="V1460" s="82">
        <v>0</v>
      </c>
      <c r="W1460" s="55" t="s">
        <v>2689</v>
      </c>
      <c r="X1460" s="55" t="s">
        <v>1898</v>
      </c>
      <c r="Y1460" s="157">
        <v>0</v>
      </c>
      <c r="Z1460" s="57" t="s">
        <v>1746</v>
      </c>
      <c r="AA1460" s="55" t="s">
        <v>6987</v>
      </c>
      <c r="AB1460" s="55">
        <v>136</v>
      </c>
      <c r="AC1460" s="55" t="s">
        <v>2020</v>
      </c>
      <c r="AD1460" s="89" t="s">
        <v>2600</v>
      </c>
      <c r="AE1460" s="243">
        <v>16820</v>
      </c>
      <c r="AF1460" s="157" t="s">
        <v>3901</v>
      </c>
      <c r="AG1460" s="89" t="s">
        <v>7472</v>
      </c>
      <c r="AH1460" s="58" t="s">
        <v>7473</v>
      </c>
      <c r="AI1460" s="58" t="s">
        <v>7474</v>
      </c>
      <c r="AJ1460" s="59" t="s">
        <v>305</v>
      </c>
      <c r="AK1460" s="56">
        <v>25.927940555555555</v>
      </c>
      <c r="AL1460" s="56">
        <v>-81.64561055555555</v>
      </c>
      <c r="AM1460" s="60">
        <v>3.4441999999415884</v>
      </c>
      <c r="AN1460" s="60">
        <v>-45.731921460973169</v>
      </c>
      <c r="AO1460" s="60">
        <v>45.861434279274519</v>
      </c>
    </row>
    <row r="1461" spans="1:41" s="290" customFormat="1" x14ac:dyDescent="0.2">
      <c r="A1461" s="45" t="s">
        <v>284</v>
      </c>
      <c r="B1461" s="42" t="s">
        <v>108</v>
      </c>
      <c r="C1461" s="46"/>
      <c r="D1461" s="35" t="s">
        <v>6273</v>
      </c>
      <c r="E1461" s="34">
        <v>46106</v>
      </c>
      <c r="F1461" s="347" t="s">
        <v>2470</v>
      </c>
      <c r="G1461" s="347" t="s">
        <v>2140</v>
      </c>
      <c r="H1461" s="344">
        <v>25.927949999999999</v>
      </c>
      <c r="I1461" s="344">
        <v>-81.645750000000007</v>
      </c>
      <c r="J1461" s="56" t="s">
        <v>7470</v>
      </c>
      <c r="K1461" s="56" t="s">
        <v>7471</v>
      </c>
      <c r="L1461" s="49" t="s">
        <v>6926</v>
      </c>
      <c r="M1461" s="117" t="s">
        <v>2833</v>
      </c>
      <c r="N1461" s="35" t="s">
        <v>364</v>
      </c>
      <c r="O1461" s="240" t="s">
        <v>6013</v>
      </c>
      <c r="P1461" s="216" t="s">
        <v>1969</v>
      </c>
      <c r="Q1461" s="443">
        <v>0</v>
      </c>
      <c r="R1461" s="47"/>
      <c r="S1461" s="36">
        <v>0</v>
      </c>
      <c r="T1461" s="35"/>
      <c r="U1461" s="34"/>
      <c r="V1461" s="82">
        <v>0</v>
      </c>
      <c r="W1461" s="55" t="s">
        <v>2689</v>
      </c>
      <c r="X1461" s="55" t="s">
        <v>1898</v>
      </c>
      <c r="Y1461" s="157">
        <v>0</v>
      </c>
      <c r="Z1461" s="57" t="s">
        <v>1746</v>
      </c>
      <c r="AA1461" s="55" t="s">
        <v>6987</v>
      </c>
      <c r="AB1461" s="55">
        <v>136</v>
      </c>
      <c r="AC1461" s="55" t="s">
        <v>2020</v>
      </c>
      <c r="AD1461" s="89" t="s">
        <v>2600</v>
      </c>
      <c r="AE1461" s="243">
        <v>16820</v>
      </c>
      <c r="AF1461" s="157" t="s">
        <v>3901</v>
      </c>
      <c r="AG1461" s="89" t="s">
        <v>7472</v>
      </c>
      <c r="AH1461" s="58" t="s">
        <v>7473</v>
      </c>
      <c r="AI1461" s="58" t="s">
        <v>7474</v>
      </c>
      <c r="AJ1461" s="59" t="s">
        <v>305</v>
      </c>
      <c r="AK1461" s="56">
        <v>25.927940555555555</v>
      </c>
      <c r="AL1461" s="56">
        <v>-81.64561055555555</v>
      </c>
      <c r="AM1461" s="60">
        <v>3.4441999999415884</v>
      </c>
      <c r="AN1461" s="60">
        <v>-45.731921460973169</v>
      </c>
      <c r="AO1461" s="60">
        <v>45.861434279274519</v>
      </c>
    </row>
    <row r="1462" spans="1:41" s="290" customFormat="1" x14ac:dyDescent="0.2">
      <c r="A1462" s="45" t="s">
        <v>66</v>
      </c>
      <c r="B1462" s="42" t="s">
        <v>110</v>
      </c>
      <c r="C1462" s="46"/>
      <c r="D1462" s="35" t="s">
        <v>1119</v>
      </c>
      <c r="E1462" s="34">
        <v>38869</v>
      </c>
      <c r="F1462" s="347" t="s">
        <v>282</v>
      </c>
      <c r="G1462" s="347" t="s">
        <v>283</v>
      </c>
      <c r="H1462" s="344">
        <v>25.926933333333334</v>
      </c>
      <c r="I1462" s="344">
        <v>-81.650483333333327</v>
      </c>
      <c r="J1462" s="56" t="s">
        <v>9099</v>
      </c>
      <c r="K1462" s="56" t="s">
        <v>9100</v>
      </c>
      <c r="L1462" s="49" t="s">
        <v>1746</v>
      </c>
      <c r="M1462" s="117"/>
      <c r="N1462" s="35" t="s">
        <v>364</v>
      </c>
      <c r="O1462" s="203" t="s">
        <v>1969</v>
      </c>
      <c r="P1462" s="216" t="s">
        <v>1969</v>
      </c>
      <c r="Q1462" s="443">
        <v>0</v>
      </c>
      <c r="R1462" s="47"/>
      <c r="S1462" s="36">
        <v>0</v>
      </c>
      <c r="T1462" s="35"/>
      <c r="U1462" s="34"/>
      <c r="V1462" s="82">
        <v>0</v>
      </c>
      <c r="W1462" s="55" t="s">
        <v>2689</v>
      </c>
      <c r="X1462" s="55" t="s">
        <v>1898</v>
      </c>
      <c r="Y1462" s="157">
        <v>0</v>
      </c>
      <c r="Z1462" s="57" t="s">
        <v>1746</v>
      </c>
      <c r="AA1462" s="55" t="s">
        <v>6987</v>
      </c>
      <c r="AB1462" s="55">
        <v>137</v>
      </c>
      <c r="AC1462" s="55" t="s">
        <v>2020</v>
      </c>
      <c r="AD1462" s="89" t="s">
        <v>2600</v>
      </c>
      <c r="AE1462" s="243">
        <v>16825</v>
      </c>
      <c r="AF1462" s="157" t="s">
        <v>3901</v>
      </c>
      <c r="AG1462" s="89" t="s">
        <v>7477</v>
      </c>
      <c r="AH1462" s="58" t="s">
        <v>4854</v>
      </c>
      <c r="AI1462" s="58" t="s">
        <v>2141</v>
      </c>
      <c r="AJ1462" s="59" t="s">
        <v>306</v>
      </c>
      <c r="AK1462" s="56">
        <v>25.926854722222224</v>
      </c>
      <c r="AL1462" s="56">
        <v>-81.650469722222226</v>
      </c>
      <c r="AM1462" s="60">
        <v>28.667899999742446</v>
      </c>
      <c r="AN1462" s="60">
        <v>-4.463872808019099</v>
      </c>
      <c r="AO1462" s="60">
        <v>29.013352974818424</v>
      </c>
    </row>
    <row r="1463" spans="1:41" s="290" customFormat="1" x14ac:dyDescent="0.2">
      <c r="A1463" s="45" t="s">
        <v>66</v>
      </c>
      <c r="B1463" s="42" t="s">
        <v>110</v>
      </c>
      <c r="C1463" s="46"/>
      <c r="D1463" s="35" t="s">
        <v>899</v>
      </c>
      <c r="E1463" s="34">
        <v>42852</v>
      </c>
      <c r="F1463" s="347" t="s">
        <v>946</v>
      </c>
      <c r="G1463" s="347" t="s">
        <v>283</v>
      </c>
      <c r="H1463" s="344">
        <v>25.926866666666665</v>
      </c>
      <c r="I1463" s="344">
        <v>-81.650483333333327</v>
      </c>
      <c r="J1463" s="56" t="s">
        <v>9101</v>
      </c>
      <c r="K1463" s="56" t="s">
        <v>9100</v>
      </c>
      <c r="L1463" s="49" t="s">
        <v>1746</v>
      </c>
      <c r="M1463" s="117"/>
      <c r="N1463" s="35" t="s">
        <v>364</v>
      </c>
      <c r="O1463" s="203" t="s">
        <v>947</v>
      </c>
      <c r="P1463" s="216" t="s">
        <v>948</v>
      </c>
      <c r="Q1463" s="443">
        <v>0</v>
      </c>
      <c r="R1463" s="47"/>
      <c r="S1463" s="36">
        <v>0</v>
      </c>
      <c r="T1463" s="35"/>
      <c r="U1463" s="34"/>
      <c r="V1463" s="82">
        <v>0</v>
      </c>
      <c r="W1463" s="55" t="s">
        <v>2689</v>
      </c>
      <c r="X1463" s="55" t="s">
        <v>1898</v>
      </c>
      <c r="Y1463" s="157">
        <v>0</v>
      </c>
      <c r="Z1463" s="57" t="s">
        <v>1746</v>
      </c>
      <c r="AA1463" s="55" t="s">
        <v>6987</v>
      </c>
      <c r="AB1463" s="55">
        <v>137</v>
      </c>
      <c r="AC1463" s="55" t="s">
        <v>2020</v>
      </c>
      <c r="AD1463" s="89" t="s">
        <v>2600</v>
      </c>
      <c r="AE1463" s="243">
        <v>16825</v>
      </c>
      <c r="AF1463" s="157" t="s">
        <v>3901</v>
      </c>
      <c r="AG1463" s="89" t="s">
        <v>7477</v>
      </c>
      <c r="AH1463" s="58" t="s">
        <v>4854</v>
      </c>
      <c r="AI1463" s="58" t="s">
        <v>2141</v>
      </c>
      <c r="AJ1463" s="59" t="s">
        <v>306</v>
      </c>
      <c r="AK1463" s="56">
        <v>25.926854722222224</v>
      </c>
      <c r="AL1463" s="56">
        <v>-81.650469722222226</v>
      </c>
      <c r="AM1463" s="60">
        <v>4.3558999989353708</v>
      </c>
      <c r="AN1463" s="60">
        <v>-4.463872808019099</v>
      </c>
      <c r="AO1463" s="60">
        <v>6.2369884757707768</v>
      </c>
    </row>
    <row r="1464" spans="1:41" s="290" customFormat="1" x14ac:dyDescent="0.2">
      <c r="A1464" s="45" t="s">
        <v>66</v>
      </c>
      <c r="B1464" s="42" t="s">
        <v>110</v>
      </c>
      <c r="C1464" s="46"/>
      <c r="D1464" s="35" t="s">
        <v>424</v>
      </c>
      <c r="E1464" s="34">
        <v>43149</v>
      </c>
      <c r="F1464" s="347" t="s">
        <v>946</v>
      </c>
      <c r="G1464" s="347" t="s">
        <v>2141</v>
      </c>
      <c r="H1464" s="344">
        <v>25.926866666666665</v>
      </c>
      <c r="I1464" s="344">
        <v>-81.650466666666674</v>
      </c>
      <c r="J1464" s="56" t="s">
        <v>9101</v>
      </c>
      <c r="K1464" s="56" t="s">
        <v>9102</v>
      </c>
      <c r="L1464" s="49" t="s">
        <v>2068</v>
      </c>
      <c r="M1464" s="120"/>
      <c r="N1464" s="35" t="s">
        <v>364</v>
      </c>
      <c r="O1464" s="203" t="s">
        <v>1969</v>
      </c>
      <c r="P1464" s="216">
        <v>0</v>
      </c>
      <c r="Q1464" s="443">
        <v>0</v>
      </c>
      <c r="R1464" s="47"/>
      <c r="S1464" s="36">
        <v>0</v>
      </c>
      <c r="T1464" s="35"/>
      <c r="U1464" s="34"/>
      <c r="V1464" s="82">
        <v>0</v>
      </c>
      <c r="W1464" s="55" t="s">
        <v>2689</v>
      </c>
      <c r="X1464" s="55" t="s">
        <v>1898</v>
      </c>
      <c r="Y1464" s="157">
        <v>0</v>
      </c>
      <c r="Z1464" s="57" t="s">
        <v>1746</v>
      </c>
      <c r="AA1464" s="55" t="s">
        <v>6987</v>
      </c>
      <c r="AB1464" s="55">
        <v>137</v>
      </c>
      <c r="AC1464" s="55" t="s">
        <v>2020</v>
      </c>
      <c r="AD1464" s="89" t="s">
        <v>2600</v>
      </c>
      <c r="AE1464" s="243">
        <v>16825</v>
      </c>
      <c r="AF1464" s="157" t="s">
        <v>3901</v>
      </c>
      <c r="AG1464" s="89" t="s">
        <v>7477</v>
      </c>
      <c r="AH1464" s="58" t="s">
        <v>4854</v>
      </c>
      <c r="AI1464" s="58" t="s">
        <v>2141</v>
      </c>
      <c r="AJ1464" s="59" t="s">
        <v>306</v>
      </c>
      <c r="AK1464" s="56">
        <v>25.926854722222224</v>
      </c>
      <c r="AL1464" s="56">
        <v>-81.650469722222226</v>
      </c>
      <c r="AM1464" s="60">
        <v>4.3558999989353708</v>
      </c>
      <c r="AN1464" s="60">
        <v>1.0020938954875298</v>
      </c>
      <c r="AO1464" s="60">
        <v>4.4696819770648712</v>
      </c>
    </row>
    <row r="1465" spans="1:41" s="290" customFormat="1" x14ac:dyDescent="0.2">
      <c r="A1465" s="45" t="s">
        <v>66</v>
      </c>
      <c r="B1465" s="42" t="s">
        <v>110</v>
      </c>
      <c r="C1465" s="46"/>
      <c r="D1465" s="35" t="s">
        <v>424</v>
      </c>
      <c r="E1465" s="34">
        <v>43481</v>
      </c>
      <c r="F1465" s="347" t="s">
        <v>2471</v>
      </c>
      <c r="G1465" s="347" t="s">
        <v>2141</v>
      </c>
      <c r="H1465" s="344">
        <v>25.926833333333335</v>
      </c>
      <c r="I1465" s="344">
        <v>-81.650466666666674</v>
      </c>
      <c r="J1465" s="56" t="s">
        <v>9103</v>
      </c>
      <c r="K1465" s="56" t="s">
        <v>9102</v>
      </c>
      <c r="L1465" s="49" t="s">
        <v>2472</v>
      </c>
      <c r="M1465" s="117"/>
      <c r="N1465" s="35" t="s">
        <v>364</v>
      </c>
      <c r="O1465" s="203" t="s">
        <v>1969</v>
      </c>
      <c r="P1465" s="216">
        <v>0</v>
      </c>
      <c r="Q1465" s="443">
        <v>0</v>
      </c>
      <c r="R1465" s="47"/>
      <c r="S1465" s="36">
        <v>0</v>
      </c>
      <c r="T1465" s="35"/>
      <c r="U1465" s="34"/>
      <c r="V1465" s="82">
        <v>0</v>
      </c>
      <c r="W1465" s="55" t="s">
        <v>2689</v>
      </c>
      <c r="X1465" s="55" t="s">
        <v>1898</v>
      </c>
      <c r="Y1465" s="157">
        <v>0</v>
      </c>
      <c r="Z1465" s="57" t="s">
        <v>1746</v>
      </c>
      <c r="AA1465" s="55" t="s">
        <v>6987</v>
      </c>
      <c r="AB1465" s="55">
        <v>137</v>
      </c>
      <c r="AC1465" s="55" t="s">
        <v>2020</v>
      </c>
      <c r="AD1465" s="89" t="s">
        <v>2600</v>
      </c>
      <c r="AE1465" s="243">
        <v>16825</v>
      </c>
      <c r="AF1465" s="157" t="s">
        <v>3901</v>
      </c>
      <c r="AG1465" s="89" t="s">
        <v>7477</v>
      </c>
      <c r="AH1465" s="58" t="s">
        <v>4854</v>
      </c>
      <c r="AI1465" s="58" t="s">
        <v>2141</v>
      </c>
      <c r="AJ1465" s="59" t="s">
        <v>306</v>
      </c>
      <c r="AK1465" s="56">
        <v>25.926854722222224</v>
      </c>
      <c r="AL1465" s="56">
        <v>-81.650469722222226</v>
      </c>
      <c r="AM1465" s="60">
        <v>-7.8001000001725629</v>
      </c>
      <c r="AN1465" s="60">
        <v>1.0020938954875298</v>
      </c>
      <c r="AO1465" s="60">
        <v>7.864207028560819</v>
      </c>
    </row>
    <row r="1466" spans="1:41" s="290" customFormat="1" x14ac:dyDescent="0.2">
      <c r="A1466" s="45" t="s">
        <v>66</v>
      </c>
      <c r="B1466" s="42" t="s">
        <v>110</v>
      </c>
      <c r="C1466" s="46"/>
      <c r="D1466" s="35" t="s">
        <v>2857</v>
      </c>
      <c r="E1466" s="34">
        <v>43853</v>
      </c>
      <c r="F1466" s="347" t="s">
        <v>2471</v>
      </c>
      <c r="G1466" s="347" t="s">
        <v>2141</v>
      </c>
      <c r="H1466" s="344">
        <v>25.926833333333335</v>
      </c>
      <c r="I1466" s="344">
        <v>-81.650466666666674</v>
      </c>
      <c r="J1466" s="56" t="s">
        <v>9103</v>
      </c>
      <c r="K1466" s="56" t="s">
        <v>9102</v>
      </c>
      <c r="L1466" s="49" t="s">
        <v>2863</v>
      </c>
      <c r="M1466" s="117" t="s">
        <v>2833</v>
      </c>
      <c r="N1466" s="35" t="s">
        <v>387</v>
      </c>
      <c r="O1466" s="207" t="s">
        <v>3267</v>
      </c>
      <c r="P1466" s="216" t="s">
        <v>1969</v>
      </c>
      <c r="Q1466" s="443">
        <v>0</v>
      </c>
      <c r="R1466" s="47"/>
      <c r="S1466" s="36">
        <v>0</v>
      </c>
      <c r="T1466" s="35" t="s">
        <v>3310</v>
      </c>
      <c r="U1466" s="34"/>
      <c r="V1466" s="82">
        <v>0</v>
      </c>
      <c r="W1466" s="55" t="s">
        <v>2689</v>
      </c>
      <c r="X1466" s="55" t="s">
        <v>1898</v>
      </c>
      <c r="Y1466" s="157" t="s">
        <v>387</v>
      </c>
      <c r="Z1466" s="57" t="s">
        <v>1746</v>
      </c>
      <c r="AA1466" s="55" t="s">
        <v>6982</v>
      </c>
      <c r="AB1466" s="55">
        <v>137</v>
      </c>
      <c r="AC1466" s="55" t="s">
        <v>2020</v>
      </c>
      <c r="AD1466" s="89" t="s">
        <v>2600</v>
      </c>
      <c r="AE1466" s="243">
        <v>16825</v>
      </c>
      <c r="AF1466" s="157" t="s">
        <v>3901</v>
      </c>
      <c r="AG1466" s="89" t="s">
        <v>7477</v>
      </c>
      <c r="AH1466" s="58" t="s">
        <v>4854</v>
      </c>
      <c r="AI1466" s="58" t="s">
        <v>2141</v>
      </c>
      <c r="AJ1466" s="59" t="s">
        <v>306</v>
      </c>
      <c r="AK1466" s="56">
        <v>25.926854722222224</v>
      </c>
      <c r="AL1466" s="56">
        <v>-81.650469722222226</v>
      </c>
      <c r="AM1466" s="60">
        <v>-7.8001000001725629</v>
      </c>
      <c r="AN1466" s="60">
        <v>1.0020938954875298</v>
      </c>
      <c r="AO1466" s="60">
        <v>7.864207028560819</v>
      </c>
    </row>
    <row r="1467" spans="1:41" s="290" customFormat="1" x14ac:dyDescent="0.2">
      <c r="A1467" s="45" t="s">
        <v>66</v>
      </c>
      <c r="B1467" s="42" t="s">
        <v>110</v>
      </c>
      <c r="C1467" s="46"/>
      <c r="D1467" s="35" t="s">
        <v>3695</v>
      </c>
      <c r="E1467" s="34">
        <v>44258</v>
      </c>
      <c r="F1467" s="347" t="s">
        <v>2471</v>
      </c>
      <c r="G1467" s="347" t="s">
        <v>2141</v>
      </c>
      <c r="H1467" s="344">
        <v>25.926833333333335</v>
      </c>
      <c r="I1467" s="344">
        <v>-81.650466666666674</v>
      </c>
      <c r="J1467" s="56" t="s">
        <v>9103</v>
      </c>
      <c r="K1467" s="56" t="s">
        <v>9102</v>
      </c>
      <c r="L1467" s="49" t="s">
        <v>4573</v>
      </c>
      <c r="M1467" s="117" t="s">
        <v>2833</v>
      </c>
      <c r="N1467" s="35" t="s">
        <v>387</v>
      </c>
      <c r="O1467" s="207" t="s">
        <v>3706</v>
      </c>
      <c r="P1467" s="216">
        <v>0</v>
      </c>
      <c r="Q1467" s="443">
        <v>0</v>
      </c>
      <c r="R1467" s="47"/>
      <c r="S1467" s="36">
        <v>0</v>
      </c>
      <c r="T1467" s="35"/>
      <c r="U1467" s="34"/>
      <c r="V1467" s="82">
        <v>0</v>
      </c>
      <c r="W1467" s="55" t="s">
        <v>2689</v>
      </c>
      <c r="X1467" s="55" t="s">
        <v>1898</v>
      </c>
      <c r="Y1467" s="157" t="s">
        <v>387</v>
      </c>
      <c r="Z1467" s="57" t="s">
        <v>1746</v>
      </c>
      <c r="AA1467" s="55" t="s">
        <v>6982</v>
      </c>
      <c r="AB1467" s="55">
        <v>137</v>
      </c>
      <c r="AC1467" s="55" t="s">
        <v>2020</v>
      </c>
      <c r="AD1467" s="89" t="s">
        <v>2600</v>
      </c>
      <c r="AE1467" s="243">
        <v>16825</v>
      </c>
      <c r="AF1467" s="157" t="s">
        <v>3901</v>
      </c>
      <c r="AG1467" s="89" t="s">
        <v>7477</v>
      </c>
      <c r="AH1467" s="58" t="s">
        <v>4854</v>
      </c>
      <c r="AI1467" s="58" t="s">
        <v>2141</v>
      </c>
      <c r="AJ1467" s="59" t="s">
        <v>306</v>
      </c>
      <c r="AK1467" s="56">
        <v>25.926854722222224</v>
      </c>
      <c r="AL1467" s="56">
        <v>-81.650469722222226</v>
      </c>
      <c r="AM1467" s="60">
        <v>-7.8001000001725629</v>
      </c>
      <c r="AN1467" s="60">
        <v>1.0020938954875298</v>
      </c>
      <c r="AO1467" s="60">
        <v>7.864207028560819</v>
      </c>
    </row>
    <row r="1468" spans="1:41" s="290" customFormat="1" x14ac:dyDescent="0.2">
      <c r="A1468" s="45" t="s">
        <v>66</v>
      </c>
      <c r="B1468" s="42" t="s">
        <v>110</v>
      </c>
      <c r="C1468" s="46"/>
      <c r="D1468" s="35" t="s">
        <v>424</v>
      </c>
      <c r="E1468" s="34">
        <v>44666</v>
      </c>
      <c r="F1468" s="347" t="s">
        <v>2471</v>
      </c>
      <c r="G1468" s="347" t="s">
        <v>2141</v>
      </c>
      <c r="H1468" s="344">
        <v>25.926833333333335</v>
      </c>
      <c r="I1468" s="344">
        <v>-81.650466666666674</v>
      </c>
      <c r="J1468" s="56" t="s">
        <v>9103</v>
      </c>
      <c r="K1468" s="56" t="s">
        <v>9102</v>
      </c>
      <c r="L1468" s="49" t="s">
        <v>4572</v>
      </c>
      <c r="M1468" s="117" t="s">
        <v>2833</v>
      </c>
      <c r="N1468" s="35" t="s">
        <v>387</v>
      </c>
      <c r="O1468" s="207" t="s">
        <v>4574</v>
      </c>
      <c r="P1468" s="216" t="s">
        <v>1969</v>
      </c>
      <c r="Q1468" s="443">
        <v>0</v>
      </c>
      <c r="R1468" s="47"/>
      <c r="S1468" s="36">
        <v>0</v>
      </c>
      <c r="T1468" s="35"/>
      <c r="U1468" s="34"/>
      <c r="V1468" s="82">
        <v>0</v>
      </c>
      <c r="W1468" s="55" t="s">
        <v>2689</v>
      </c>
      <c r="X1468" s="55" t="s">
        <v>1898</v>
      </c>
      <c r="Y1468" s="157" t="s">
        <v>387</v>
      </c>
      <c r="Z1468" s="57" t="s">
        <v>1746</v>
      </c>
      <c r="AA1468" s="55" t="s">
        <v>6982</v>
      </c>
      <c r="AB1468" s="55">
        <v>137</v>
      </c>
      <c r="AC1468" s="55" t="s">
        <v>2020</v>
      </c>
      <c r="AD1468" s="89" t="s">
        <v>2600</v>
      </c>
      <c r="AE1468" s="243">
        <v>16825</v>
      </c>
      <c r="AF1468" s="157" t="s">
        <v>3901</v>
      </c>
      <c r="AG1468" s="89" t="s">
        <v>7477</v>
      </c>
      <c r="AH1468" s="58" t="s">
        <v>4854</v>
      </c>
      <c r="AI1468" s="58" t="s">
        <v>2141</v>
      </c>
      <c r="AJ1468" s="59" t="s">
        <v>306</v>
      </c>
      <c r="AK1468" s="56">
        <v>25.926854722222224</v>
      </c>
      <c r="AL1468" s="56">
        <v>-81.650469722222226</v>
      </c>
      <c r="AM1468" s="60">
        <v>-7.8001000001725629</v>
      </c>
      <c r="AN1468" s="60">
        <v>1.0020938954875298</v>
      </c>
      <c r="AO1468" s="60">
        <v>7.864207028560819</v>
      </c>
    </row>
    <row r="1469" spans="1:41" s="290" customFormat="1" ht="25.5" x14ac:dyDescent="0.2">
      <c r="A1469" s="45" t="s">
        <v>66</v>
      </c>
      <c r="B1469" s="42" t="s">
        <v>110</v>
      </c>
      <c r="C1469" s="46"/>
      <c r="D1469" s="35" t="s">
        <v>424</v>
      </c>
      <c r="E1469" s="34">
        <v>44978</v>
      </c>
      <c r="F1469" s="347" t="s">
        <v>4854</v>
      </c>
      <c r="G1469" s="347" t="s">
        <v>4950</v>
      </c>
      <c r="H1469" s="344">
        <v>25.926850000000002</v>
      </c>
      <c r="I1469" s="344">
        <v>-81.650499999999994</v>
      </c>
      <c r="J1469" s="56" t="s">
        <v>7475</v>
      </c>
      <c r="K1469" s="56" t="s">
        <v>7476</v>
      </c>
      <c r="L1469" s="49" t="s">
        <v>4951</v>
      </c>
      <c r="M1469" s="117" t="s">
        <v>2833</v>
      </c>
      <c r="N1469" s="35" t="s">
        <v>1920</v>
      </c>
      <c r="O1469" s="207" t="s">
        <v>5300</v>
      </c>
      <c r="P1469" s="216" t="s">
        <v>1969</v>
      </c>
      <c r="Q1469" s="443">
        <v>0</v>
      </c>
      <c r="R1469" s="47"/>
      <c r="S1469" s="36">
        <v>0</v>
      </c>
      <c r="T1469" s="35" t="s">
        <v>3310</v>
      </c>
      <c r="U1469" s="34"/>
      <c r="V1469" s="82" t="s">
        <v>1969</v>
      </c>
      <c r="W1469" s="55" t="s">
        <v>2689</v>
      </c>
      <c r="X1469" s="55" t="s">
        <v>1898</v>
      </c>
      <c r="Y1469" s="157" t="s">
        <v>1920</v>
      </c>
      <c r="Z1469" s="57" t="s">
        <v>1746</v>
      </c>
      <c r="AA1469" s="55" t="s">
        <v>7301</v>
      </c>
      <c r="AB1469" s="55">
        <v>137</v>
      </c>
      <c r="AC1469" s="55" t="s">
        <v>2020</v>
      </c>
      <c r="AD1469" s="89" t="s">
        <v>2600</v>
      </c>
      <c r="AE1469" s="243">
        <v>16825</v>
      </c>
      <c r="AF1469" s="157" t="s">
        <v>3901</v>
      </c>
      <c r="AG1469" s="89" t="s">
        <v>7477</v>
      </c>
      <c r="AH1469" s="58" t="s">
        <v>4854</v>
      </c>
      <c r="AI1469" s="58" t="s">
        <v>2141</v>
      </c>
      <c r="AJ1469" s="59" t="s">
        <v>306</v>
      </c>
      <c r="AK1469" s="56">
        <v>25.926854722222224</v>
      </c>
      <c r="AL1469" s="56">
        <v>-81.650469722222226</v>
      </c>
      <c r="AM1469" s="60">
        <v>-1.7220999999707942</v>
      </c>
      <c r="AN1469" s="60">
        <v>-9.9298395161862913</v>
      </c>
      <c r="AO1469" s="60">
        <v>10.078062374638996</v>
      </c>
    </row>
    <row r="1470" spans="1:41" s="290" customFormat="1" x14ac:dyDescent="0.2">
      <c r="A1470" s="45" t="s">
        <v>66</v>
      </c>
      <c r="B1470" s="42" t="s">
        <v>110</v>
      </c>
      <c r="C1470" s="46"/>
      <c r="D1470" s="35" t="s">
        <v>5027</v>
      </c>
      <c r="E1470" s="34">
        <v>45366</v>
      </c>
      <c r="F1470" s="347" t="s">
        <v>4854</v>
      </c>
      <c r="G1470" s="347" t="s">
        <v>4950</v>
      </c>
      <c r="H1470" s="344">
        <v>25.926850000000002</v>
      </c>
      <c r="I1470" s="344">
        <v>-81.650499999999994</v>
      </c>
      <c r="J1470" s="56" t="s">
        <v>7475</v>
      </c>
      <c r="K1470" s="56" t="s">
        <v>7476</v>
      </c>
      <c r="L1470" s="49" t="s">
        <v>5755</v>
      </c>
      <c r="M1470" s="117" t="s">
        <v>2833</v>
      </c>
      <c r="N1470" s="35" t="s">
        <v>364</v>
      </c>
      <c r="O1470" s="207" t="s">
        <v>5756</v>
      </c>
      <c r="P1470" s="216" t="s">
        <v>1969</v>
      </c>
      <c r="Q1470" s="443">
        <v>0</v>
      </c>
      <c r="R1470" s="47"/>
      <c r="S1470" s="36">
        <v>0</v>
      </c>
      <c r="T1470" s="35" t="s">
        <v>2011</v>
      </c>
      <c r="U1470" s="34"/>
      <c r="V1470" s="82">
        <v>0</v>
      </c>
      <c r="W1470" s="55" t="s">
        <v>2689</v>
      </c>
      <c r="X1470" s="55" t="s">
        <v>1898</v>
      </c>
      <c r="Y1470" s="157">
        <v>0</v>
      </c>
      <c r="Z1470" s="57" t="s">
        <v>1746</v>
      </c>
      <c r="AA1470" s="55" t="s">
        <v>6987</v>
      </c>
      <c r="AB1470" s="55">
        <v>137</v>
      </c>
      <c r="AC1470" s="55" t="s">
        <v>2020</v>
      </c>
      <c r="AD1470" s="89" t="s">
        <v>2600</v>
      </c>
      <c r="AE1470" s="243">
        <v>16825</v>
      </c>
      <c r="AF1470" s="157" t="s">
        <v>3901</v>
      </c>
      <c r="AG1470" s="89" t="s">
        <v>7477</v>
      </c>
      <c r="AH1470" s="58" t="s">
        <v>4854</v>
      </c>
      <c r="AI1470" s="58" t="s">
        <v>2141</v>
      </c>
      <c r="AJ1470" s="59" t="s">
        <v>306</v>
      </c>
      <c r="AK1470" s="56">
        <v>25.926854722222224</v>
      </c>
      <c r="AL1470" s="56">
        <v>-81.650469722222226</v>
      </c>
      <c r="AM1470" s="60">
        <v>-1.7220999999707942</v>
      </c>
      <c r="AN1470" s="60">
        <v>-9.9298395161862913</v>
      </c>
      <c r="AO1470" s="60">
        <v>10.078062374638996</v>
      </c>
    </row>
    <row r="1471" spans="1:41" s="290" customFormat="1" x14ac:dyDescent="0.2">
      <c r="A1471" s="45" t="s">
        <v>66</v>
      </c>
      <c r="B1471" s="42" t="s">
        <v>110</v>
      </c>
      <c r="C1471" s="46"/>
      <c r="D1471" s="35" t="s">
        <v>424</v>
      </c>
      <c r="E1471" s="34">
        <v>45695</v>
      </c>
      <c r="F1471" s="347" t="s">
        <v>4854</v>
      </c>
      <c r="G1471" s="347" t="s">
        <v>4950</v>
      </c>
      <c r="H1471" s="344">
        <v>25.926850000000002</v>
      </c>
      <c r="I1471" s="344">
        <v>-81.650499999999994</v>
      </c>
      <c r="J1471" s="56" t="s">
        <v>7475</v>
      </c>
      <c r="K1471" s="56" t="s">
        <v>7476</v>
      </c>
      <c r="L1471" s="49" t="s">
        <v>3009</v>
      </c>
      <c r="M1471" s="117" t="s">
        <v>2833</v>
      </c>
      <c r="N1471" s="35" t="s">
        <v>364</v>
      </c>
      <c r="O1471" s="207" t="s">
        <v>6014</v>
      </c>
      <c r="P1471" s="216" t="s">
        <v>1969</v>
      </c>
      <c r="Q1471" s="443">
        <v>0</v>
      </c>
      <c r="R1471" s="47"/>
      <c r="S1471" s="36">
        <v>0</v>
      </c>
      <c r="T1471" s="35"/>
      <c r="U1471" s="34"/>
      <c r="V1471" s="82">
        <v>0</v>
      </c>
      <c r="W1471" s="55" t="s">
        <v>2689</v>
      </c>
      <c r="X1471" s="55" t="s">
        <v>1898</v>
      </c>
      <c r="Y1471" s="157">
        <v>0</v>
      </c>
      <c r="Z1471" s="57" t="s">
        <v>1746</v>
      </c>
      <c r="AA1471" s="55" t="s">
        <v>6987</v>
      </c>
      <c r="AB1471" s="55">
        <v>137</v>
      </c>
      <c r="AC1471" s="55" t="s">
        <v>2020</v>
      </c>
      <c r="AD1471" s="89" t="s">
        <v>2600</v>
      </c>
      <c r="AE1471" s="243">
        <v>16825</v>
      </c>
      <c r="AF1471" s="157" t="s">
        <v>3901</v>
      </c>
      <c r="AG1471" s="89" t="s">
        <v>7477</v>
      </c>
      <c r="AH1471" s="58" t="s">
        <v>4854</v>
      </c>
      <c r="AI1471" s="58" t="s">
        <v>2141</v>
      </c>
      <c r="AJ1471" s="59" t="s">
        <v>306</v>
      </c>
      <c r="AK1471" s="56">
        <v>25.926854722222224</v>
      </c>
      <c r="AL1471" s="56">
        <v>-81.650469722222226</v>
      </c>
      <c r="AM1471" s="60">
        <v>-1.7220999999707942</v>
      </c>
      <c r="AN1471" s="60">
        <v>-9.9298395161862913</v>
      </c>
      <c r="AO1471" s="60">
        <v>10.078062374638996</v>
      </c>
    </row>
    <row r="1472" spans="1:41" s="290" customFormat="1" x14ac:dyDescent="0.2">
      <c r="A1472" s="45" t="s">
        <v>66</v>
      </c>
      <c r="B1472" s="42" t="s">
        <v>110</v>
      </c>
      <c r="C1472" s="46" t="s">
        <v>473</v>
      </c>
      <c r="D1472" s="35" t="s">
        <v>6273</v>
      </c>
      <c r="E1472" s="34">
        <v>46106</v>
      </c>
      <c r="F1472" s="347" t="s">
        <v>4854</v>
      </c>
      <c r="G1472" s="347" t="s">
        <v>4950</v>
      </c>
      <c r="H1472" s="344">
        <v>25.926850000000002</v>
      </c>
      <c r="I1472" s="344">
        <v>-81.650499999999994</v>
      </c>
      <c r="J1472" s="56" t="s">
        <v>7475</v>
      </c>
      <c r="K1472" s="56" t="s">
        <v>7476</v>
      </c>
      <c r="L1472" s="49" t="s">
        <v>3009</v>
      </c>
      <c r="M1472" s="117" t="s">
        <v>2833</v>
      </c>
      <c r="N1472" s="35" t="s">
        <v>364</v>
      </c>
      <c r="O1472" s="207" t="s">
        <v>6928</v>
      </c>
      <c r="P1472" s="216" t="s">
        <v>1969</v>
      </c>
      <c r="Q1472" s="443">
        <v>0</v>
      </c>
      <c r="R1472" s="47"/>
      <c r="S1472" s="36">
        <v>0</v>
      </c>
      <c r="T1472" s="35"/>
      <c r="U1472" s="34"/>
      <c r="V1472" s="82">
        <v>0</v>
      </c>
      <c r="W1472" s="55" t="s">
        <v>2689</v>
      </c>
      <c r="X1472" s="55" t="s">
        <v>1898</v>
      </c>
      <c r="Y1472" s="157">
        <v>0</v>
      </c>
      <c r="Z1472" s="57" t="s">
        <v>1746</v>
      </c>
      <c r="AA1472" s="55" t="s">
        <v>6987</v>
      </c>
      <c r="AB1472" s="55">
        <v>137</v>
      </c>
      <c r="AC1472" s="55" t="s">
        <v>2020</v>
      </c>
      <c r="AD1472" s="89" t="s">
        <v>2600</v>
      </c>
      <c r="AE1472" s="243">
        <v>16825</v>
      </c>
      <c r="AF1472" s="157" t="s">
        <v>3901</v>
      </c>
      <c r="AG1472" s="89" t="s">
        <v>7477</v>
      </c>
      <c r="AH1472" s="58" t="s">
        <v>4854</v>
      </c>
      <c r="AI1472" s="58" t="s">
        <v>2141</v>
      </c>
      <c r="AJ1472" s="59" t="s">
        <v>306</v>
      </c>
      <c r="AK1472" s="56">
        <v>25.926854722222224</v>
      </c>
      <c r="AL1472" s="56">
        <v>-81.650469722222226</v>
      </c>
      <c r="AM1472" s="60">
        <v>-1.7220999999707942</v>
      </c>
      <c r="AN1472" s="60">
        <v>-9.9298395161862913</v>
      </c>
      <c r="AO1472" s="60">
        <v>10.078062374638996</v>
      </c>
    </row>
    <row r="1473" spans="1:41" s="290" customFormat="1" x14ac:dyDescent="0.2">
      <c r="A1473" s="45" t="s">
        <v>65</v>
      </c>
      <c r="B1473" s="42" t="s">
        <v>113</v>
      </c>
      <c r="C1473" s="46"/>
      <c r="D1473" s="35" t="s">
        <v>1119</v>
      </c>
      <c r="E1473" s="34">
        <v>38869</v>
      </c>
      <c r="F1473" s="347" t="s">
        <v>280</v>
      </c>
      <c r="G1473" s="347" t="s">
        <v>281</v>
      </c>
      <c r="H1473" s="344">
        <v>25.930383333333332</v>
      </c>
      <c r="I1473" s="344">
        <v>-81.65336666666667</v>
      </c>
      <c r="J1473" s="56" t="s">
        <v>9104</v>
      </c>
      <c r="K1473" s="56" t="s">
        <v>9105</v>
      </c>
      <c r="L1473" s="49" t="s">
        <v>1746</v>
      </c>
      <c r="M1473" s="117"/>
      <c r="N1473" s="35" t="s">
        <v>364</v>
      </c>
      <c r="O1473" s="203" t="s">
        <v>1969</v>
      </c>
      <c r="P1473" s="216" t="s">
        <v>1969</v>
      </c>
      <c r="Q1473" s="443">
        <v>0</v>
      </c>
      <c r="R1473" s="47"/>
      <c r="S1473" s="36">
        <v>0</v>
      </c>
      <c r="T1473" s="35"/>
      <c r="U1473" s="34"/>
      <c r="V1473" s="82">
        <v>0</v>
      </c>
      <c r="W1473" s="55" t="s">
        <v>2689</v>
      </c>
      <c r="X1473" s="55" t="s">
        <v>1898</v>
      </c>
      <c r="Y1473" s="157">
        <v>0</v>
      </c>
      <c r="Z1473" s="57" t="s">
        <v>1746</v>
      </c>
      <c r="AA1473" s="55" t="s">
        <v>6987</v>
      </c>
      <c r="AB1473" s="55">
        <v>138</v>
      </c>
      <c r="AC1473" s="55" t="s">
        <v>2020</v>
      </c>
      <c r="AD1473" s="89" t="s">
        <v>2600</v>
      </c>
      <c r="AE1473" s="243">
        <v>16830</v>
      </c>
      <c r="AF1473" s="157" t="s">
        <v>3901</v>
      </c>
      <c r="AG1473" s="89" t="s">
        <v>7480</v>
      </c>
      <c r="AH1473" s="58" t="s">
        <v>7481</v>
      </c>
      <c r="AI1473" s="58" t="s">
        <v>7482</v>
      </c>
      <c r="AJ1473" s="59" t="s">
        <v>307</v>
      </c>
      <c r="AK1473" s="56">
        <v>25.930358055555555</v>
      </c>
      <c r="AL1473" s="56">
        <v>-81.653400000000005</v>
      </c>
      <c r="AM1473" s="60">
        <v>9.2182999996150272</v>
      </c>
      <c r="AN1473" s="60">
        <v>10.931933416334385</v>
      </c>
      <c r="AO1473" s="60">
        <v>14.29979800913533</v>
      </c>
    </row>
    <row r="1474" spans="1:41" s="290" customFormat="1" x14ac:dyDescent="0.2">
      <c r="A1474" s="45" t="s">
        <v>65</v>
      </c>
      <c r="B1474" s="42" t="s">
        <v>113</v>
      </c>
      <c r="C1474" s="46"/>
      <c r="D1474" s="35" t="s">
        <v>899</v>
      </c>
      <c r="E1474" s="34">
        <v>42852</v>
      </c>
      <c r="F1474" s="347" t="s">
        <v>942</v>
      </c>
      <c r="G1474" s="347" t="s">
        <v>943</v>
      </c>
      <c r="H1474" s="344">
        <v>25.930333333333333</v>
      </c>
      <c r="I1474" s="344">
        <v>-81.653416666666672</v>
      </c>
      <c r="J1474" s="56" t="s">
        <v>9106</v>
      </c>
      <c r="K1474" s="56" t="s">
        <v>9107</v>
      </c>
      <c r="L1474" s="49" t="s">
        <v>1746</v>
      </c>
      <c r="M1474" s="117"/>
      <c r="N1474" s="35" t="s">
        <v>364</v>
      </c>
      <c r="O1474" s="203" t="s">
        <v>944</v>
      </c>
      <c r="P1474" s="216" t="s">
        <v>945</v>
      </c>
      <c r="Q1474" s="443">
        <v>0</v>
      </c>
      <c r="R1474" s="47"/>
      <c r="S1474" s="36">
        <v>0</v>
      </c>
      <c r="T1474" s="35"/>
      <c r="U1474" s="34"/>
      <c r="V1474" s="82">
        <v>0</v>
      </c>
      <c r="W1474" s="55" t="s">
        <v>2689</v>
      </c>
      <c r="X1474" s="55" t="s">
        <v>1898</v>
      </c>
      <c r="Y1474" s="157">
        <v>0</v>
      </c>
      <c r="Z1474" s="57" t="s">
        <v>1746</v>
      </c>
      <c r="AA1474" s="55" t="s">
        <v>6987</v>
      </c>
      <c r="AB1474" s="55">
        <v>138</v>
      </c>
      <c r="AC1474" s="55" t="s">
        <v>2020</v>
      </c>
      <c r="AD1474" s="89" t="s">
        <v>2600</v>
      </c>
      <c r="AE1474" s="243">
        <v>16830</v>
      </c>
      <c r="AF1474" s="157" t="s">
        <v>3901</v>
      </c>
      <c r="AG1474" s="89" t="s">
        <v>7480</v>
      </c>
      <c r="AH1474" s="58" t="s">
        <v>7481</v>
      </c>
      <c r="AI1474" s="58" t="s">
        <v>7482</v>
      </c>
      <c r="AJ1474" s="59" t="s">
        <v>307</v>
      </c>
      <c r="AK1474" s="56">
        <v>25.930358055555555</v>
      </c>
      <c r="AL1474" s="56">
        <v>-81.653400000000005</v>
      </c>
      <c r="AM1474" s="60">
        <v>-9.0156999996946752</v>
      </c>
      <c r="AN1474" s="60">
        <v>-5.4659667081671923</v>
      </c>
      <c r="AO1474" s="60">
        <v>10.543227140647529</v>
      </c>
    </row>
    <row r="1475" spans="1:41" s="290" customFormat="1" x14ac:dyDescent="0.2">
      <c r="A1475" s="45" t="s">
        <v>65</v>
      </c>
      <c r="B1475" s="42" t="s">
        <v>113</v>
      </c>
      <c r="C1475" s="46"/>
      <c r="D1475" s="35" t="s">
        <v>424</v>
      </c>
      <c r="E1475" s="34">
        <v>43149</v>
      </c>
      <c r="F1475" s="347" t="s">
        <v>2142</v>
      </c>
      <c r="G1475" s="347" t="s">
        <v>2143</v>
      </c>
      <c r="H1475" s="344">
        <v>25.930416666666666</v>
      </c>
      <c r="I1475" s="344">
        <v>-81.653433333333339</v>
      </c>
      <c r="J1475" s="56" t="s">
        <v>9108</v>
      </c>
      <c r="K1475" s="56" t="s">
        <v>7479</v>
      </c>
      <c r="L1475" s="49" t="s">
        <v>2144</v>
      </c>
      <c r="M1475" s="120"/>
      <c r="N1475" s="35" t="s">
        <v>1920</v>
      </c>
      <c r="O1475" s="203" t="s">
        <v>1969</v>
      </c>
      <c r="P1475" s="216">
        <v>0</v>
      </c>
      <c r="Q1475" s="443">
        <v>0</v>
      </c>
      <c r="R1475" s="47"/>
      <c r="S1475" s="36">
        <v>0</v>
      </c>
      <c r="T1475" s="35"/>
      <c r="U1475" s="34"/>
      <c r="V1475" s="82" t="s">
        <v>1969</v>
      </c>
      <c r="W1475" s="55" t="s">
        <v>2689</v>
      </c>
      <c r="X1475" s="55" t="s">
        <v>1898</v>
      </c>
      <c r="Y1475" s="157" t="s">
        <v>1920</v>
      </c>
      <c r="Z1475" s="57" t="s">
        <v>1746</v>
      </c>
      <c r="AA1475" s="55" t="s">
        <v>7301</v>
      </c>
      <c r="AB1475" s="55">
        <v>138</v>
      </c>
      <c r="AC1475" s="55" t="s">
        <v>2020</v>
      </c>
      <c r="AD1475" s="89" t="s">
        <v>2600</v>
      </c>
      <c r="AE1475" s="243">
        <v>16830</v>
      </c>
      <c r="AF1475" s="157" t="s">
        <v>3901</v>
      </c>
      <c r="AG1475" s="89" t="s">
        <v>7480</v>
      </c>
      <c r="AH1475" s="58" t="s">
        <v>7481</v>
      </c>
      <c r="AI1475" s="58" t="s">
        <v>7482</v>
      </c>
      <c r="AJ1475" s="59" t="s">
        <v>307</v>
      </c>
      <c r="AK1475" s="56">
        <v>25.930358055555555</v>
      </c>
      <c r="AL1475" s="56">
        <v>-81.653400000000005</v>
      </c>
      <c r="AM1475" s="60">
        <v>21.374300000018565</v>
      </c>
      <c r="AN1475" s="60">
        <v>-10.931933416334385</v>
      </c>
      <c r="AO1475" s="60">
        <v>24.007662708184693</v>
      </c>
    </row>
    <row r="1476" spans="1:41" s="290" customFormat="1" x14ac:dyDescent="0.2">
      <c r="A1476" s="45" t="s">
        <v>65</v>
      </c>
      <c r="B1476" s="42" t="s">
        <v>113</v>
      </c>
      <c r="C1476" s="46"/>
      <c r="D1476" s="35" t="s">
        <v>424</v>
      </c>
      <c r="E1476" s="34">
        <v>43481</v>
      </c>
      <c r="F1476" s="347" t="s">
        <v>280</v>
      </c>
      <c r="G1476" s="347" t="s">
        <v>2143</v>
      </c>
      <c r="H1476" s="344">
        <v>25.930383333333332</v>
      </c>
      <c r="I1476" s="344">
        <v>-81.653433333333339</v>
      </c>
      <c r="J1476" s="56" t="s">
        <v>9104</v>
      </c>
      <c r="K1476" s="56" t="s">
        <v>7479</v>
      </c>
      <c r="L1476" s="49" t="s">
        <v>2144</v>
      </c>
      <c r="M1476" s="117"/>
      <c r="N1476" s="35" t="s">
        <v>1920</v>
      </c>
      <c r="O1476" s="203" t="s">
        <v>1969</v>
      </c>
      <c r="P1476" s="216">
        <v>0</v>
      </c>
      <c r="Q1476" s="443">
        <v>0</v>
      </c>
      <c r="R1476" s="47"/>
      <c r="S1476" s="36">
        <v>0</v>
      </c>
      <c r="T1476" s="35"/>
      <c r="U1476" s="34"/>
      <c r="V1476" s="82" t="s">
        <v>1969</v>
      </c>
      <c r="W1476" s="55" t="s">
        <v>2689</v>
      </c>
      <c r="X1476" s="55" t="s">
        <v>1898</v>
      </c>
      <c r="Y1476" s="157" t="s">
        <v>1920</v>
      </c>
      <c r="Z1476" s="57" t="s">
        <v>1746</v>
      </c>
      <c r="AA1476" s="55" t="s">
        <v>7301</v>
      </c>
      <c r="AB1476" s="55">
        <v>138</v>
      </c>
      <c r="AC1476" s="55" t="s">
        <v>2020</v>
      </c>
      <c r="AD1476" s="89" t="s">
        <v>2600</v>
      </c>
      <c r="AE1476" s="243">
        <v>16830</v>
      </c>
      <c r="AF1476" s="157" t="s">
        <v>3901</v>
      </c>
      <c r="AG1476" s="89" t="s">
        <v>7480</v>
      </c>
      <c r="AH1476" s="58" t="s">
        <v>7481</v>
      </c>
      <c r="AI1476" s="58" t="s">
        <v>7482</v>
      </c>
      <c r="AJ1476" s="59" t="s">
        <v>307</v>
      </c>
      <c r="AK1476" s="56">
        <v>25.930358055555555</v>
      </c>
      <c r="AL1476" s="56">
        <v>-81.653400000000005</v>
      </c>
      <c r="AM1476" s="60">
        <v>9.2182999996150272</v>
      </c>
      <c r="AN1476" s="60">
        <v>-10.931933416334385</v>
      </c>
      <c r="AO1476" s="60">
        <v>14.29979800913533</v>
      </c>
    </row>
    <row r="1477" spans="1:41" s="290" customFormat="1" ht="25.5" x14ac:dyDescent="0.2">
      <c r="A1477" s="45" t="s">
        <v>65</v>
      </c>
      <c r="B1477" s="42" t="s">
        <v>113</v>
      </c>
      <c r="C1477" s="46"/>
      <c r="D1477" s="35" t="s">
        <v>2857</v>
      </c>
      <c r="E1477" s="34">
        <v>43853</v>
      </c>
      <c r="F1477" s="347" t="s">
        <v>280</v>
      </c>
      <c r="G1477" s="347" t="s">
        <v>2143</v>
      </c>
      <c r="H1477" s="344">
        <v>25.930383333333332</v>
      </c>
      <c r="I1477" s="344">
        <v>-81.653433333333339</v>
      </c>
      <c r="J1477" s="56" t="s">
        <v>9104</v>
      </c>
      <c r="K1477" s="56" t="s">
        <v>7479</v>
      </c>
      <c r="L1477" s="49" t="s">
        <v>2864</v>
      </c>
      <c r="M1477" s="117" t="s">
        <v>2833</v>
      </c>
      <c r="N1477" s="35" t="s">
        <v>1920</v>
      </c>
      <c r="O1477" s="207" t="s">
        <v>3266</v>
      </c>
      <c r="P1477" s="216" t="s">
        <v>1969</v>
      </c>
      <c r="Q1477" s="443">
        <v>0</v>
      </c>
      <c r="R1477" s="47"/>
      <c r="S1477" s="36">
        <v>0</v>
      </c>
      <c r="T1477" s="35"/>
      <c r="U1477" s="34"/>
      <c r="V1477" s="82" t="s">
        <v>1969</v>
      </c>
      <c r="W1477" s="55" t="s">
        <v>2689</v>
      </c>
      <c r="X1477" s="55" t="s">
        <v>1898</v>
      </c>
      <c r="Y1477" s="157" t="s">
        <v>1920</v>
      </c>
      <c r="Z1477" s="57" t="s">
        <v>1746</v>
      </c>
      <c r="AA1477" s="55" t="s">
        <v>7301</v>
      </c>
      <c r="AB1477" s="55">
        <v>138</v>
      </c>
      <c r="AC1477" s="55" t="s">
        <v>2020</v>
      </c>
      <c r="AD1477" s="89" t="s">
        <v>2600</v>
      </c>
      <c r="AE1477" s="243">
        <v>16830</v>
      </c>
      <c r="AF1477" s="157" t="s">
        <v>3901</v>
      </c>
      <c r="AG1477" s="89" t="s">
        <v>7480</v>
      </c>
      <c r="AH1477" s="58" t="s">
        <v>7481</v>
      </c>
      <c r="AI1477" s="58" t="s">
        <v>7482</v>
      </c>
      <c r="AJ1477" s="59" t="s">
        <v>307</v>
      </c>
      <c r="AK1477" s="56">
        <v>25.930358055555555</v>
      </c>
      <c r="AL1477" s="56">
        <v>-81.653400000000005</v>
      </c>
      <c r="AM1477" s="60">
        <v>9.2182999996150272</v>
      </c>
      <c r="AN1477" s="60">
        <v>-10.931933416334385</v>
      </c>
      <c r="AO1477" s="60">
        <v>14.29979800913533</v>
      </c>
    </row>
    <row r="1478" spans="1:41" s="290" customFormat="1" x14ac:dyDescent="0.2">
      <c r="A1478" s="45" t="s">
        <v>65</v>
      </c>
      <c r="B1478" s="42" t="s">
        <v>113</v>
      </c>
      <c r="C1478" s="46"/>
      <c r="D1478" s="35" t="s">
        <v>3695</v>
      </c>
      <c r="E1478" s="34">
        <v>44258</v>
      </c>
      <c r="F1478" s="347" t="s">
        <v>280</v>
      </c>
      <c r="G1478" s="347" t="s">
        <v>2143</v>
      </c>
      <c r="H1478" s="344">
        <v>25.930383333333332</v>
      </c>
      <c r="I1478" s="344">
        <v>-81.653433333333339</v>
      </c>
      <c r="J1478" s="56" t="s">
        <v>9104</v>
      </c>
      <c r="K1478" s="56" t="s">
        <v>7479</v>
      </c>
      <c r="L1478" s="49" t="s">
        <v>8318</v>
      </c>
      <c r="M1478" s="117" t="s">
        <v>2833</v>
      </c>
      <c r="N1478" s="35" t="s">
        <v>1919</v>
      </c>
      <c r="O1478" s="207" t="s">
        <v>3707</v>
      </c>
      <c r="P1478" s="216" t="s">
        <v>1969</v>
      </c>
      <c r="Q1478" s="443">
        <v>0</v>
      </c>
      <c r="R1478" s="47"/>
      <c r="S1478" s="36">
        <v>0</v>
      </c>
      <c r="T1478" s="35" t="s">
        <v>3310</v>
      </c>
      <c r="U1478" s="34"/>
      <c r="V1478" s="82" t="s">
        <v>1969</v>
      </c>
      <c r="W1478" s="55" t="s">
        <v>2689</v>
      </c>
      <c r="X1478" s="55" t="s">
        <v>1898</v>
      </c>
      <c r="Y1478" s="157" t="s">
        <v>1919</v>
      </c>
      <c r="Z1478" s="57" t="s">
        <v>1746</v>
      </c>
      <c r="AA1478" s="55" t="s">
        <v>6966</v>
      </c>
      <c r="AB1478" s="55">
        <v>138</v>
      </c>
      <c r="AC1478" s="55" t="s">
        <v>2020</v>
      </c>
      <c r="AD1478" s="89" t="s">
        <v>2600</v>
      </c>
      <c r="AE1478" s="243">
        <v>16830</v>
      </c>
      <c r="AF1478" s="157" t="s">
        <v>3901</v>
      </c>
      <c r="AG1478" s="89" t="s">
        <v>7480</v>
      </c>
      <c r="AH1478" s="58" t="s">
        <v>7481</v>
      </c>
      <c r="AI1478" s="58" t="s">
        <v>7482</v>
      </c>
      <c r="AJ1478" s="59" t="s">
        <v>307</v>
      </c>
      <c r="AK1478" s="56">
        <v>25.930358055555555</v>
      </c>
      <c r="AL1478" s="56">
        <v>-81.653400000000005</v>
      </c>
      <c r="AM1478" s="60">
        <v>9.2182999996150272</v>
      </c>
      <c r="AN1478" s="60">
        <v>-10.931933416334385</v>
      </c>
      <c r="AO1478" s="60">
        <v>14.29979800913533</v>
      </c>
    </row>
    <row r="1479" spans="1:41" s="290" customFormat="1" x14ac:dyDescent="0.2">
      <c r="A1479" s="45" t="s">
        <v>65</v>
      </c>
      <c r="B1479" s="42" t="s">
        <v>113</v>
      </c>
      <c r="C1479" s="46"/>
      <c r="D1479" s="35" t="s">
        <v>424</v>
      </c>
      <c r="E1479" s="34">
        <v>44666</v>
      </c>
      <c r="F1479" s="347" t="s">
        <v>280</v>
      </c>
      <c r="G1479" s="347" t="s">
        <v>2143</v>
      </c>
      <c r="H1479" s="344">
        <v>25.930383333333332</v>
      </c>
      <c r="I1479" s="344">
        <v>-81.653433333333339</v>
      </c>
      <c r="J1479" s="56" t="s">
        <v>9104</v>
      </c>
      <c r="K1479" s="56" t="s">
        <v>7479</v>
      </c>
      <c r="L1479" s="49" t="s">
        <v>8318</v>
      </c>
      <c r="M1479" s="117" t="s">
        <v>2833</v>
      </c>
      <c r="N1479" s="35" t="s">
        <v>1919</v>
      </c>
      <c r="O1479" s="207" t="s">
        <v>4575</v>
      </c>
      <c r="P1479" s="216" t="s">
        <v>1969</v>
      </c>
      <c r="Q1479" s="443">
        <v>0</v>
      </c>
      <c r="R1479" s="47"/>
      <c r="S1479" s="36">
        <v>0</v>
      </c>
      <c r="T1479" s="35"/>
      <c r="U1479" s="34"/>
      <c r="V1479" s="82" t="s">
        <v>1969</v>
      </c>
      <c r="W1479" s="55" t="s">
        <v>2689</v>
      </c>
      <c r="X1479" s="55" t="s">
        <v>1898</v>
      </c>
      <c r="Y1479" s="157" t="s">
        <v>1919</v>
      </c>
      <c r="Z1479" s="57" t="s">
        <v>1746</v>
      </c>
      <c r="AA1479" s="55" t="s">
        <v>6966</v>
      </c>
      <c r="AB1479" s="55">
        <v>138</v>
      </c>
      <c r="AC1479" s="55" t="s">
        <v>2020</v>
      </c>
      <c r="AD1479" s="89" t="s">
        <v>2600</v>
      </c>
      <c r="AE1479" s="243">
        <v>16830</v>
      </c>
      <c r="AF1479" s="157" t="s">
        <v>3901</v>
      </c>
      <c r="AG1479" s="89" t="s">
        <v>7480</v>
      </c>
      <c r="AH1479" s="58" t="s">
        <v>7481</v>
      </c>
      <c r="AI1479" s="58" t="s">
        <v>7482</v>
      </c>
      <c r="AJ1479" s="59" t="s">
        <v>307</v>
      </c>
      <c r="AK1479" s="56">
        <v>25.930358055555555</v>
      </c>
      <c r="AL1479" s="56">
        <v>-81.653400000000005</v>
      </c>
      <c r="AM1479" s="60">
        <v>9.2182999996150272</v>
      </c>
      <c r="AN1479" s="60">
        <v>-10.931933416334385</v>
      </c>
      <c r="AO1479" s="60">
        <v>14.29979800913533</v>
      </c>
    </row>
    <row r="1480" spans="1:41" s="290" customFormat="1" x14ac:dyDescent="0.2">
      <c r="A1480" s="45" t="s">
        <v>65</v>
      </c>
      <c r="B1480" s="42" t="s">
        <v>113</v>
      </c>
      <c r="C1480" s="46"/>
      <c r="D1480" s="35" t="s">
        <v>3695</v>
      </c>
      <c r="E1480" s="34">
        <v>44666</v>
      </c>
      <c r="F1480" s="347" t="s">
        <v>280</v>
      </c>
      <c r="G1480" s="347" t="s">
        <v>2143</v>
      </c>
      <c r="H1480" s="344">
        <v>25.930383333333332</v>
      </c>
      <c r="I1480" s="344">
        <v>-81.653433333333339</v>
      </c>
      <c r="J1480" s="56" t="s">
        <v>9104</v>
      </c>
      <c r="K1480" s="56" t="s">
        <v>7479</v>
      </c>
      <c r="L1480" s="49" t="s">
        <v>8318</v>
      </c>
      <c r="M1480" s="117" t="s">
        <v>2833</v>
      </c>
      <c r="N1480" s="35" t="s">
        <v>1919</v>
      </c>
      <c r="O1480" s="207"/>
      <c r="P1480" s="216" t="s">
        <v>1969</v>
      </c>
      <c r="Q1480" s="443">
        <v>0</v>
      </c>
      <c r="R1480" s="47"/>
      <c r="S1480" s="36">
        <v>0</v>
      </c>
      <c r="T1480" s="35"/>
      <c r="U1480" s="34"/>
      <c r="V1480" s="82" t="s">
        <v>1969</v>
      </c>
      <c r="W1480" s="55" t="s">
        <v>2689</v>
      </c>
      <c r="X1480" s="55" t="s">
        <v>1898</v>
      </c>
      <c r="Y1480" s="157" t="s">
        <v>1919</v>
      </c>
      <c r="Z1480" s="57" t="s">
        <v>1746</v>
      </c>
      <c r="AA1480" s="55" t="s">
        <v>6966</v>
      </c>
      <c r="AB1480" s="55">
        <v>138</v>
      </c>
      <c r="AC1480" s="55" t="s">
        <v>2020</v>
      </c>
      <c r="AD1480" s="89" t="s">
        <v>2600</v>
      </c>
      <c r="AE1480" s="243">
        <v>16830</v>
      </c>
      <c r="AF1480" s="157" t="s">
        <v>3901</v>
      </c>
      <c r="AG1480" s="89" t="s">
        <v>7480</v>
      </c>
      <c r="AH1480" s="58" t="s">
        <v>7481</v>
      </c>
      <c r="AI1480" s="58" t="s">
        <v>7482</v>
      </c>
      <c r="AJ1480" s="59" t="s">
        <v>307</v>
      </c>
      <c r="AK1480" s="56">
        <v>25.930358055555555</v>
      </c>
      <c r="AL1480" s="56">
        <v>-81.653400000000005</v>
      </c>
      <c r="AM1480" s="60">
        <v>9.2182999996150272</v>
      </c>
      <c r="AN1480" s="60">
        <v>-10.931933416334385</v>
      </c>
      <c r="AO1480" s="60">
        <v>14.29979800913533</v>
      </c>
    </row>
    <row r="1481" spans="1:41" s="290" customFormat="1" x14ac:dyDescent="0.2">
      <c r="A1481" s="45" t="s">
        <v>65</v>
      </c>
      <c r="B1481" s="42" t="s">
        <v>113</v>
      </c>
      <c r="C1481" s="46"/>
      <c r="D1481" s="35" t="s">
        <v>424</v>
      </c>
      <c r="E1481" s="34">
        <v>44978</v>
      </c>
      <c r="F1481" s="347" t="s">
        <v>280</v>
      </c>
      <c r="G1481" s="347" t="s">
        <v>2143</v>
      </c>
      <c r="H1481" s="344">
        <v>25.930383333333332</v>
      </c>
      <c r="I1481" s="344">
        <v>-81.653433333333339</v>
      </c>
      <c r="J1481" s="56" t="s">
        <v>9104</v>
      </c>
      <c r="K1481" s="56" t="s">
        <v>7479</v>
      </c>
      <c r="L1481" s="49" t="s">
        <v>8318</v>
      </c>
      <c r="M1481" s="117" t="s">
        <v>2833</v>
      </c>
      <c r="N1481" s="35" t="s">
        <v>1919</v>
      </c>
      <c r="O1481" s="207" t="s">
        <v>4949</v>
      </c>
      <c r="P1481" s="216" t="s">
        <v>1969</v>
      </c>
      <c r="Q1481" s="443">
        <v>0</v>
      </c>
      <c r="R1481" s="47"/>
      <c r="S1481" s="36">
        <v>0</v>
      </c>
      <c r="T1481" s="35"/>
      <c r="U1481" s="34"/>
      <c r="V1481" s="82" t="s">
        <v>1969</v>
      </c>
      <c r="W1481" s="55" t="s">
        <v>2689</v>
      </c>
      <c r="X1481" s="55" t="s">
        <v>1898</v>
      </c>
      <c r="Y1481" s="157" t="s">
        <v>1919</v>
      </c>
      <c r="Z1481" s="57" t="s">
        <v>1746</v>
      </c>
      <c r="AA1481" s="55" t="s">
        <v>6966</v>
      </c>
      <c r="AB1481" s="55">
        <v>138</v>
      </c>
      <c r="AC1481" s="55" t="s">
        <v>2020</v>
      </c>
      <c r="AD1481" s="89" t="s">
        <v>2600</v>
      </c>
      <c r="AE1481" s="243">
        <v>16830</v>
      </c>
      <c r="AF1481" s="157" t="s">
        <v>3901</v>
      </c>
      <c r="AG1481" s="89" t="s">
        <v>7480</v>
      </c>
      <c r="AH1481" s="58" t="s">
        <v>7481</v>
      </c>
      <c r="AI1481" s="58" t="s">
        <v>7482</v>
      </c>
      <c r="AJ1481" s="59" t="s">
        <v>307</v>
      </c>
      <c r="AK1481" s="56">
        <v>25.930358055555555</v>
      </c>
      <c r="AL1481" s="56">
        <v>-81.653400000000005</v>
      </c>
      <c r="AM1481" s="60">
        <v>9.2182999996150272</v>
      </c>
      <c r="AN1481" s="60">
        <v>-10.931933416334385</v>
      </c>
      <c r="AO1481" s="60">
        <v>14.29979800913533</v>
      </c>
    </row>
    <row r="1482" spans="1:41" s="290" customFormat="1" x14ac:dyDescent="0.2">
      <c r="A1482" s="45" t="s">
        <v>65</v>
      </c>
      <c r="B1482" s="42" t="s">
        <v>113</v>
      </c>
      <c r="C1482" s="46"/>
      <c r="D1482" s="35" t="s">
        <v>5027</v>
      </c>
      <c r="E1482" s="34">
        <v>45366</v>
      </c>
      <c r="F1482" s="347" t="s">
        <v>1103</v>
      </c>
      <c r="G1482" s="347" t="s">
        <v>2143</v>
      </c>
      <c r="H1482" s="344">
        <v>25.930399999999999</v>
      </c>
      <c r="I1482" s="344">
        <v>-81.653433333333339</v>
      </c>
      <c r="J1482" s="56" t="s">
        <v>7478</v>
      </c>
      <c r="K1482" s="56" t="s">
        <v>7479</v>
      </c>
      <c r="L1482" s="49" t="s">
        <v>4314</v>
      </c>
      <c r="M1482" s="117" t="s">
        <v>2833</v>
      </c>
      <c r="N1482" s="35" t="s">
        <v>364</v>
      </c>
      <c r="O1482" s="207" t="s">
        <v>5757</v>
      </c>
      <c r="P1482" s="216" t="s">
        <v>1969</v>
      </c>
      <c r="Q1482" s="443">
        <v>0</v>
      </c>
      <c r="R1482" s="47"/>
      <c r="S1482" s="36">
        <v>0</v>
      </c>
      <c r="T1482" s="35" t="s">
        <v>2011</v>
      </c>
      <c r="U1482" s="34"/>
      <c r="V1482" s="82">
        <v>0</v>
      </c>
      <c r="W1482" s="55" t="s">
        <v>2689</v>
      </c>
      <c r="X1482" s="55" t="s">
        <v>1898</v>
      </c>
      <c r="Y1482" s="157">
        <v>0</v>
      </c>
      <c r="Z1482" s="57" t="s">
        <v>1746</v>
      </c>
      <c r="AA1482" s="55" t="s">
        <v>6987</v>
      </c>
      <c r="AB1482" s="55">
        <v>138</v>
      </c>
      <c r="AC1482" s="55" t="s">
        <v>2020</v>
      </c>
      <c r="AD1482" s="89" t="s">
        <v>2600</v>
      </c>
      <c r="AE1482" s="243">
        <v>16830</v>
      </c>
      <c r="AF1482" s="157" t="s">
        <v>3901</v>
      </c>
      <c r="AG1482" s="89" t="s">
        <v>7480</v>
      </c>
      <c r="AH1482" s="58" t="s">
        <v>7481</v>
      </c>
      <c r="AI1482" s="58" t="s">
        <v>7482</v>
      </c>
      <c r="AJ1482" s="59" t="s">
        <v>307</v>
      </c>
      <c r="AK1482" s="56">
        <v>25.930358055555555</v>
      </c>
      <c r="AL1482" s="56">
        <v>-81.653400000000005</v>
      </c>
      <c r="AM1482" s="60">
        <v>15.296299999816796</v>
      </c>
      <c r="AN1482" s="60">
        <v>-10.931933416334385</v>
      </c>
      <c r="AO1482" s="60">
        <v>18.801169163208009</v>
      </c>
    </row>
    <row r="1483" spans="1:41" s="290" customFormat="1" x14ac:dyDescent="0.2">
      <c r="A1483" s="45" t="s">
        <v>65</v>
      </c>
      <c r="B1483" s="42" t="s">
        <v>113</v>
      </c>
      <c r="C1483" s="46"/>
      <c r="D1483" s="35" t="s">
        <v>424</v>
      </c>
      <c r="E1483" s="34">
        <v>45695</v>
      </c>
      <c r="F1483" s="347" t="s">
        <v>1103</v>
      </c>
      <c r="G1483" s="347" t="s">
        <v>2143</v>
      </c>
      <c r="H1483" s="344">
        <v>25.930399999999999</v>
      </c>
      <c r="I1483" s="344">
        <v>-81.653433333333339</v>
      </c>
      <c r="J1483" s="56" t="s">
        <v>7478</v>
      </c>
      <c r="K1483" s="56" t="s">
        <v>7479</v>
      </c>
      <c r="L1483" s="49" t="s">
        <v>4314</v>
      </c>
      <c r="M1483" s="117" t="s">
        <v>2833</v>
      </c>
      <c r="N1483" s="35" t="s">
        <v>364</v>
      </c>
      <c r="O1483" s="207" t="s">
        <v>6015</v>
      </c>
      <c r="P1483" s="216" t="s">
        <v>1969</v>
      </c>
      <c r="Q1483" s="443">
        <v>0</v>
      </c>
      <c r="R1483" s="47"/>
      <c r="S1483" s="36">
        <v>0</v>
      </c>
      <c r="T1483" s="35"/>
      <c r="U1483" s="34"/>
      <c r="V1483" s="82">
        <v>0</v>
      </c>
      <c r="W1483" s="55" t="s">
        <v>2689</v>
      </c>
      <c r="X1483" s="55" t="s">
        <v>1898</v>
      </c>
      <c r="Y1483" s="157">
        <v>0</v>
      </c>
      <c r="Z1483" s="57" t="s">
        <v>1746</v>
      </c>
      <c r="AA1483" s="55" t="s">
        <v>6987</v>
      </c>
      <c r="AB1483" s="55">
        <v>138</v>
      </c>
      <c r="AC1483" s="55" t="s">
        <v>2020</v>
      </c>
      <c r="AD1483" s="89" t="s">
        <v>2600</v>
      </c>
      <c r="AE1483" s="243">
        <v>16830</v>
      </c>
      <c r="AF1483" s="157" t="s">
        <v>3901</v>
      </c>
      <c r="AG1483" s="89" t="s">
        <v>7480</v>
      </c>
      <c r="AH1483" s="58" t="s">
        <v>7481</v>
      </c>
      <c r="AI1483" s="58" t="s">
        <v>7482</v>
      </c>
      <c r="AJ1483" s="59" t="s">
        <v>307</v>
      </c>
      <c r="AK1483" s="56">
        <v>25.930358055555555</v>
      </c>
      <c r="AL1483" s="56">
        <v>-81.653400000000005</v>
      </c>
      <c r="AM1483" s="60">
        <v>15.296299999816796</v>
      </c>
      <c r="AN1483" s="60">
        <v>-10.931933416334385</v>
      </c>
      <c r="AO1483" s="60">
        <v>18.801169163208009</v>
      </c>
    </row>
    <row r="1484" spans="1:41" s="290" customFormat="1" x14ac:dyDescent="0.2">
      <c r="A1484" s="45" t="s">
        <v>65</v>
      </c>
      <c r="B1484" s="42" t="s">
        <v>113</v>
      </c>
      <c r="C1484" s="46" t="s">
        <v>473</v>
      </c>
      <c r="D1484" s="35" t="s">
        <v>6273</v>
      </c>
      <c r="E1484" s="34">
        <v>46106</v>
      </c>
      <c r="F1484" s="347" t="s">
        <v>1103</v>
      </c>
      <c r="G1484" s="347" t="s">
        <v>2143</v>
      </c>
      <c r="H1484" s="344">
        <v>25.930399999999999</v>
      </c>
      <c r="I1484" s="344">
        <v>-81.653433333333339</v>
      </c>
      <c r="J1484" s="56" t="s">
        <v>7478</v>
      </c>
      <c r="K1484" s="56" t="s">
        <v>7479</v>
      </c>
      <c r="L1484" s="49" t="s">
        <v>3071</v>
      </c>
      <c r="M1484" s="117" t="s">
        <v>2833</v>
      </c>
      <c r="N1484" s="35" t="s">
        <v>364</v>
      </c>
      <c r="O1484" s="207" t="s">
        <v>6929</v>
      </c>
      <c r="P1484" s="216" t="s">
        <v>1969</v>
      </c>
      <c r="Q1484" s="443">
        <v>0</v>
      </c>
      <c r="R1484" s="47"/>
      <c r="S1484" s="36">
        <v>0</v>
      </c>
      <c r="T1484" s="35"/>
      <c r="U1484" s="34"/>
      <c r="V1484" s="82">
        <v>0</v>
      </c>
      <c r="W1484" s="55" t="s">
        <v>2689</v>
      </c>
      <c r="X1484" s="55" t="s">
        <v>1898</v>
      </c>
      <c r="Y1484" s="157">
        <v>0</v>
      </c>
      <c r="Z1484" s="57" t="s">
        <v>1746</v>
      </c>
      <c r="AA1484" s="55" t="s">
        <v>6987</v>
      </c>
      <c r="AB1484" s="55">
        <v>138</v>
      </c>
      <c r="AC1484" s="55" t="s">
        <v>2020</v>
      </c>
      <c r="AD1484" s="89" t="s">
        <v>2600</v>
      </c>
      <c r="AE1484" s="243">
        <v>16830</v>
      </c>
      <c r="AF1484" s="157" t="s">
        <v>3901</v>
      </c>
      <c r="AG1484" s="89" t="s">
        <v>7480</v>
      </c>
      <c r="AH1484" s="58" t="s">
        <v>7481</v>
      </c>
      <c r="AI1484" s="58" t="s">
        <v>7482</v>
      </c>
      <c r="AJ1484" s="59" t="s">
        <v>307</v>
      </c>
      <c r="AK1484" s="56">
        <v>25.930358055555555</v>
      </c>
      <c r="AL1484" s="56">
        <v>-81.653400000000005</v>
      </c>
      <c r="AM1484" s="60">
        <v>15.296299999816796</v>
      </c>
      <c r="AN1484" s="60">
        <v>-10.931933416334385</v>
      </c>
      <c r="AO1484" s="60">
        <v>18.801169163208009</v>
      </c>
    </row>
    <row r="1485" spans="1:41" s="290" customFormat="1" x14ac:dyDescent="0.2">
      <c r="A1485" s="45" t="s">
        <v>1849</v>
      </c>
      <c r="B1485" s="42" t="s">
        <v>98</v>
      </c>
      <c r="C1485" s="46"/>
      <c r="D1485" s="35" t="s">
        <v>426</v>
      </c>
      <c r="E1485" s="34">
        <v>42471</v>
      </c>
      <c r="F1485" s="347" t="s">
        <v>379</v>
      </c>
      <c r="G1485" s="347" t="s">
        <v>380</v>
      </c>
      <c r="H1485" s="344">
        <v>25.885183333333334</v>
      </c>
      <c r="I1485" s="344">
        <v>-81.643466666666669</v>
      </c>
      <c r="J1485" s="56" t="s">
        <v>9109</v>
      </c>
      <c r="K1485" s="56" t="s">
        <v>9110</v>
      </c>
      <c r="L1485" s="49" t="s">
        <v>1782</v>
      </c>
      <c r="M1485" s="120"/>
      <c r="N1485" s="35" t="s">
        <v>387</v>
      </c>
      <c r="O1485" s="203" t="s">
        <v>368</v>
      </c>
      <c r="P1485" s="216" t="s">
        <v>369</v>
      </c>
      <c r="Q1485" s="443">
        <v>0</v>
      </c>
      <c r="R1485" s="47"/>
      <c r="S1485" s="36">
        <v>0</v>
      </c>
      <c r="T1485" s="35"/>
      <c r="U1485" s="34"/>
      <c r="V1485" s="82">
        <v>0</v>
      </c>
      <c r="W1485" s="55" t="s">
        <v>2689</v>
      </c>
      <c r="X1485" s="55" t="s">
        <v>1898</v>
      </c>
      <c r="Y1485" s="157" t="s">
        <v>387</v>
      </c>
      <c r="Z1485" s="57" t="s">
        <v>1746</v>
      </c>
      <c r="AA1485" s="55" t="s">
        <v>6982</v>
      </c>
      <c r="AB1485" s="55">
        <v>139</v>
      </c>
      <c r="AC1485" s="55" t="s">
        <v>2029</v>
      </c>
      <c r="AD1485" s="89" t="s">
        <v>2616</v>
      </c>
      <c r="AE1485" s="243">
        <v>16675</v>
      </c>
      <c r="AF1485" s="157">
        <v>0</v>
      </c>
      <c r="AG1485" s="89" t="s">
        <v>7485</v>
      </c>
      <c r="AH1485" s="58" t="s">
        <v>7486</v>
      </c>
      <c r="AI1485" s="58" t="s">
        <v>2473</v>
      </c>
      <c r="AJ1485" s="59" t="s">
        <v>314</v>
      </c>
      <c r="AK1485" s="56">
        <v>25.885137499999999</v>
      </c>
      <c r="AL1485" s="56">
        <v>-81.643409722222216</v>
      </c>
      <c r="AM1485" s="60">
        <v>16.714500000554864</v>
      </c>
      <c r="AN1485" s="60">
        <v>-18.675386254846476</v>
      </c>
      <c r="AO1485" s="60">
        <v>25.062812332941753</v>
      </c>
    </row>
    <row r="1486" spans="1:41" s="290" customFormat="1" x14ac:dyDescent="0.2">
      <c r="A1486" s="45" t="s">
        <v>1849</v>
      </c>
      <c r="B1486" s="42" t="s">
        <v>98</v>
      </c>
      <c r="C1486" s="46"/>
      <c r="D1486" s="35" t="s">
        <v>426</v>
      </c>
      <c r="E1486" s="34">
        <v>43137</v>
      </c>
      <c r="F1486" s="347" t="s">
        <v>379</v>
      </c>
      <c r="G1486" s="347" t="s">
        <v>380</v>
      </c>
      <c r="H1486" s="344">
        <v>25.885183333333334</v>
      </c>
      <c r="I1486" s="344">
        <v>-81.643466666666669</v>
      </c>
      <c r="J1486" s="56" t="s">
        <v>9109</v>
      </c>
      <c r="K1486" s="56" t="s">
        <v>9110</v>
      </c>
      <c r="L1486" s="49" t="s">
        <v>2102</v>
      </c>
      <c r="M1486" s="120"/>
      <c r="N1486" s="35" t="s">
        <v>1920</v>
      </c>
      <c r="O1486" s="203" t="s">
        <v>1969</v>
      </c>
      <c r="P1486" s="216" t="s">
        <v>1969</v>
      </c>
      <c r="Q1486" s="443">
        <v>0</v>
      </c>
      <c r="R1486" s="47"/>
      <c r="S1486" s="36">
        <v>0</v>
      </c>
      <c r="T1486" s="35"/>
      <c r="U1486" s="34"/>
      <c r="V1486" s="82" t="s">
        <v>1969</v>
      </c>
      <c r="W1486" s="55" t="s">
        <v>2689</v>
      </c>
      <c r="X1486" s="55" t="s">
        <v>1898</v>
      </c>
      <c r="Y1486" s="157" t="s">
        <v>1920</v>
      </c>
      <c r="Z1486" s="57" t="s">
        <v>1746</v>
      </c>
      <c r="AA1486" s="55" t="s">
        <v>7301</v>
      </c>
      <c r="AB1486" s="55">
        <v>139</v>
      </c>
      <c r="AC1486" s="55" t="s">
        <v>2029</v>
      </c>
      <c r="AD1486" s="89" t="s">
        <v>2616</v>
      </c>
      <c r="AE1486" s="243">
        <v>16675</v>
      </c>
      <c r="AF1486" s="157">
        <v>0</v>
      </c>
      <c r="AG1486" s="89" t="s">
        <v>7485</v>
      </c>
      <c r="AH1486" s="58" t="s">
        <v>7486</v>
      </c>
      <c r="AI1486" s="58" t="s">
        <v>2473</v>
      </c>
      <c r="AJ1486" s="59" t="s">
        <v>314</v>
      </c>
      <c r="AK1486" s="56">
        <v>25.885137499999999</v>
      </c>
      <c r="AL1486" s="56">
        <v>-81.643409722222216</v>
      </c>
      <c r="AM1486" s="60">
        <v>16.714500000554864</v>
      </c>
      <c r="AN1486" s="60">
        <v>-18.675386254846476</v>
      </c>
      <c r="AO1486" s="60">
        <v>25.062812332941753</v>
      </c>
    </row>
    <row r="1487" spans="1:41" s="290" customFormat="1" x14ac:dyDescent="0.2">
      <c r="A1487" s="45" t="s">
        <v>1849</v>
      </c>
      <c r="B1487" s="42" t="s">
        <v>98</v>
      </c>
      <c r="C1487" s="46"/>
      <c r="D1487" s="35" t="s">
        <v>424</v>
      </c>
      <c r="E1487" s="34">
        <v>43481</v>
      </c>
      <c r="F1487" s="347" t="s">
        <v>379</v>
      </c>
      <c r="G1487" s="347" t="s">
        <v>2473</v>
      </c>
      <c r="H1487" s="344">
        <v>25.885183333333334</v>
      </c>
      <c r="I1487" s="344">
        <v>-81.643416666666667</v>
      </c>
      <c r="J1487" s="56" t="s">
        <v>9109</v>
      </c>
      <c r="K1487" s="56" t="s">
        <v>9111</v>
      </c>
      <c r="L1487" s="49" t="s">
        <v>2102</v>
      </c>
      <c r="M1487" s="117"/>
      <c r="N1487" s="35" t="s">
        <v>1920</v>
      </c>
      <c r="O1487" s="203"/>
      <c r="P1487" s="216">
        <v>0</v>
      </c>
      <c r="Q1487" s="443">
        <v>0</v>
      </c>
      <c r="R1487" s="47"/>
      <c r="S1487" s="36">
        <v>0</v>
      </c>
      <c r="T1487" s="35"/>
      <c r="U1487" s="34"/>
      <c r="V1487" s="82" t="s">
        <v>1969</v>
      </c>
      <c r="W1487" s="55" t="s">
        <v>2689</v>
      </c>
      <c r="X1487" s="55" t="s">
        <v>1898</v>
      </c>
      <c r="Y1487" s="157" t="s">
        <v>1920</v>
      </c>
      <c r="Z1487" s="57" t="s">
        <v>1746</v>
      </c>
      <c r="AA1487" s="55" t="s">
        <v>7301</v>
      </c>
      <c r="AB1487" s="55">
        <v>139</v>
      </c>
      <c r="AC1487" s="55" t="s">
        <v>2029</v>
      </c>
      <c r="AD1487" s="89" t="s">
        <v>2616</v>
      </c>
      <c r="AE1487" s="243">
        <v>16675</v>
      </c>
      <c r="AF1487" s="157">
        <v>0</v>
      </c>
      <c r="AG1487" s="89" t="s">
        <v>7485</v>
      </c>
      <c r="AH1487" s="58" t="s">
        <v>7486</v>
      </c>
      <c r="AI1487" s="58" t="s">
        <v>2473</v>
      </c>
      <c r="AJ1487" s="59" t="s">
        <v>314</v>
      </c>
      <c r="AK1487" s="56">
        <v>25.885137499999999</v>
      </c>
      <c r="AL1487" s="56">
        <v>-81.643409722222216</v>
      </c>
      <c r="AM1487" s="60">
        <v>16.714500000554864</v>
      </c>
      <c r="AN1487" s="60">
        <v>-2.2774861303448986</v>
      </c>
      <c r="AO1487" s="60">
        <v>16.86894938466714</v>
      </c>
    </row>
    <row r="1488" spans="1:41" s="290" customFormat="1" x14ac:dyDescent="0.2">
      <c r="A1488" s="45" t="s">
        <v>1849</v>
      </c>
      <c r="B1488" s="42" t="s">
        <v>98</v>
      </c>
      <c r="C1488" s="46"/>
      <c r="D1488" s="35" t="s">
        <v>2844</v>
      </c>
      <c r="E1488" s="34">
        <v>43847</v>
      </c>
      <c r="F1488" s="347" t="s">
        <v>2843</v>
      </c>
      <c r="G1488" s="347" t="s">
        <v>2473</v>
      </c>
      <c r="H1488" s="344">
        <v>25.885149999999999</v>
      </c>
      <c r="I1488" s="344">
        <v>-81.643416666666667</v>
      </c>
      <c r="J1488" s="56" t="s">
        <v>9112</v>
      </c>
      <c r="K1488" s="56" t="s">
        <v>9111</v>
      </c>
      <c r="L1488" s="49" t="s">
        <v>2102</v>
      </c>
      <c r="M1488" s="117" t="s">
        <v>2833</v>
      </c>
      <c r="N1488" s="35" t="s">
        <v>1920</v>
      </c>
      <c r="O1488" s="207" t="s">
        <v>3270</v>
      </c>
      <c r="P1488" s="216" t="s">
        <v>3271</v>
      </c>
      <c r="Q1488" s="443">
        <v>0</v>
      </c>
      <c r="R1488" s="47"/>
      <c r="S1488" s="36">
        <v>0</v>
      </c>
      <c r="T1488" s="35"/>
      <c r="U1488" s="34"/>
      <c r="V1488" s="82" t="s">
        <v>1969</v>
      </c>
      <c r="W1488" s="55" t="s">
        <v>2689</v>
      </c>
      <c r="X1488" s="55" t="s">
        <v>1898</v>
      </c>
      <c r="Y1488" s="157" t="s">
        <v>1920</v>
      </c>
      <c r="Z1488" s="57" t="s">
        <v>1746</v>
      </c>
      <c r="AA1488" s="55" t="s">
        <v>7301</v>
      </c>
      <c r="AB1488" s="55">
        <v>139</v>
      </c>
      <c r="AC1488" s="55" t="s">
        <v>2029</v>
      </c>
      <c r="AD1488" s="89" t="s">
        <v>2616</v>
      </c>
      <c r="AE1488" s="243">
        <v>16675</v>
      </c>
      <c r="AF1488" s="157">
        <v>0</v>
      </c>
      <c r="AG1488" s="89" t="s">
        <v>7485</v>
      </c>
      <c r="AH1488" s="58" t="s">
        <v>7486</v>
      </c>
      <c r="AI1488" s="58" t="s">
        <v>2473</v>
      </c>
      <c r="AJ1488" s="59" t="s">
        <v>314</v>
      </c>
      <c r="AK1488" s="56">
        <v>25.885137499999999</v>
      </c>
      <c r="AL1488" s="56">
        <v>-81.643409722222216</v>
      </c>
      <c r="AM1488" s="60">
        <v>4.5585000001513265</v>
      </c>
      <c r="AN1488" s="60">
        <v>-2.2774861303448986</v>
      </c>
      <c r="AO1488" s="60">
        <v>5.0957693555824353</v>
      </c>
    </row>
    <row r="1489" spans="1:41" s="290" customFormat="1" ht="25.5" x14ac:dyDescent="0.2">
      <c r="A1489" s="45" t="s">
        <v>1849</v>
      </c>
      <c r="B1489" s="42" t="s">
        <v>98</v>
      </c>
      <c r="C1489" s="46"/>
      <c r="D1489" s="35" t="s">
        <v>2857</v>
      </c>
      <c r="E1489" s="34">
        <v>44257</v>
      </c>
      <c r="F1489" s="347" t="s">
        <v>3471</v>
      </c>
      <c r="G1489" s="347" t="s">
        <v>380</v>
      </c>
      <c r="H1489" s="344">
        <v>25.885166666666667</v>
      </c>
      <c r="I1489" s="344">
        <v>-81.643466666666669</v>
      </c>
      <c r="J1489" s="56" t="s">
        <v>9113</v>
      </c>
      <c r="K1489" s="56" t="s">
        <v>9110</v>
      </c>
      <c r="L1489" s="49" t="s">
        <v>3472</v>
      </c>
      <c r="M1489" s="117" t="s">
        <v>2833</v>
      </c>
      <c r="N1489" s="35" t="s">
        <v>1920</v>
      </c>
      <c r="O1489" s="207" t="s">
        <v>3473</v>
      </c>
      <c r="P1489" s="216" t="s">
        <v>3474</v>
      </c>
      <c r="Q1489" s="443">
        <v>0</v>
      </c>
      <c r="R1489" s="47"/>
      <c r="S1489" s="36">
        <v>0</v>
      </c>
      <c r="T1489" s="35"/>
      <c r="U1489" s="34"/>
      <c r="V1489" s="82" t="s">
        <v>1969</v>
      </c>
      <c r="W1489" s="55" t="s">
        <v>2689</v>
      </c>
      <c r="X1489" s="55" t="s">
        <v>1898</v>
      </c>
      <c r="Y1489" s="157" t="s">
        <v>1920</v>
      </c>
      <c r="Z1489" s="57" t="s">
        <v>1746</v>
      </c>
      <c r="AA1489" s="55" t="s">
        <v>7301</v>
      </c>
      <c r="AB1489" s="55">
        <v>139</v>
      </c>
      <c r="AC1489" s="55" t="s">
        <v>2029</v>
      </c>
      <c r="AD1489" s="89" t="s">
        <v>2616</v>
      </c>
      <c r="AE1489" s="243">
        <v>16675</v>
      </c>
      <c r="AF1489" s="157">
        <v>0</v>
      </c>
      <c r="AG1489" s="89" t="s">
        <v>7485</v>
      </c>
      <c r="AH1489" s="58" t="s">
        <v>7486</v>
      </c>
      <c r="AI1489" s="58" t="s">
        <v>2473</v>
      </c>
      <c r="AJ1489" s="59" t="s">
        <v>314</v>
      </c>
      <c r="AK1489" s="56">
        <v>25.885137499999999</v>
      </c>
      <c r="AL1489" s="56">
        <v>-81.643409722222216</v>
      </c>
      <c r="AM1489" s="60">
        <v>10.636500000353095</v>
      </c>
      <c r="AN1489" s="60">
        <v>-18.675386254846476</v>
      </c>
      <c r="AO1489" s="60">
        <v>21.49197952784294</v>
      </c>
    </row>
    <row r="1490" spans="1:41" s="290" customFormat="1" ht="25.5" x14ac:dyDescent="0.2">
      <c r="A1490" s="45" t="s">
        <v>1849</v>
      </c>
      <c r="B1490" s="42" t="s">
        <v>98</v>
      </c>
      <c r="C1490" s="46"/>
      <c r="D1490" s="35" t="s">
        <v>424</v>
      </c>
      <c r="E1490" s="34">
        <v>44666</v>
      </c>
      <c r="F1490" s="347" t="s">
        <v>379</v>
      </c>
      <c r="G1490" s="347" t="s">
        <v>380</v>
      </c>
      <c r="H1490" s="344">
        <v>25.885183333333334</v>
      </c>
      <c r="I1490" s="344">
        <v>-81.643466666666669</v>
      </c>
      <c r="J1490" s="56" t="s">
        <v>9109</v>
      </c>
      <c r="K1490" s="56" t="s">
        <v>9110</v>
      </c>
      <c r="L1490" s="49" t="s">
        <v>3472</v>
      </c>
      <c r="M1490" s="117" t="s">
        <v>2833</v>
      </c>
      <c r="N1490" s="35" t="s">
        <v>1920</v>
      </c>
      <c r="O1490" s="207" t="s">
        <v>4555</v>
      </c>
      <c r="P1490" s="216">
        <v>0</v>
      </c>
      <c r="Q1490" s="443">
        <v>0</v>
      </c>
      <c r="R1490" s="47"/>
      <c r="S1490" s="36">
        <v>0</v>
      </c>
      <c r="T1490" s="35"/>
      <c r="U1490" s="34"/>
      <c r="V1490" s="82" t="s">
        <v>1969</v>
      </c>
      <c r="W1490" s="55" t="s">
        <v>2689</v>
      </c>
      <c r="X1490" s="55" t="s">
        <v>1898</v>
      </c>
      <c r="Y1490" s="157" t="s">
        <v>1920</v>
      </c>
      <c r="Z1490" s="57" t="s">
        <v>1746</v>
      </c>
      <c r="AA1490" s="55" t="s">
        <v>7301</v>
      </c>
      <c r="AB1490" s="55">
        <v>139</v>
      </c>
      <c r="AC1490" s="55" t="s">
        <v>2029</v>
      </c>
      <c r="AD1490" s="89" t="s">
        <v>2616</v>
      </c>
      <c r="AE1490" s="243">
        <v>16675</v>
      </c>
      <c r="AF1490" s="157">
        <v>0</v>
      </c>
      <c r="AG1490" s="89" t="s">
        <v>7485</v>
      </c>
      <c r="AH1490" s="58" t="s">
        <v>7486</v>
      </c>
      <c r="AI1490" s="58" t="s">
        <v>2473</v>
      </c>
      <c r="AJ1490" s="59" t="s">
        <v>314</v>
      </c>
      <c r="AK1490" s="56">
        <v>25.885137499999999</v>
      </c>
      <c r="AL1490" s="56">
        <v>-81.643409722222216</v>
      </c>
      <c r="AM1490" s="60">
        <v>16.714500000554864</v>
      </c>
      <c r="AN1490" s="60">
        <v>-18.675386254846476</v>
      </c>
      <c r="AO1490" s="60">
        <v>25.062812332941753</v>
      </c>
    </row>
    <row r="1491" spans="1:41" s="290" customFormat="1" ht="25.5" x14ac:dyDescent="0.2">
      <c r="A1491" s="45" t="s">
        <v>1849</v>
      </c>
      <c r="B1491" s="42" t="s">
        <v>98</v>
      </c>
      <c r="C1491" s="46"/>
      <c r="D1491" s="35" t="s">
        <v>424</v>
      </c>
      <c r="E1491" s="34">
        <v>44978</v>
      </c>
      <c r="F1491" s="347" t="s">
        <v>379</v>
      </c>
      <c r="G1491" s="347" t="s">
        <v>2473</v>
      </c>
      <c r="H1491" s="344">
        <v>25.885183333333334</v>
      </c>
      <c r="I1491" s="344">
        <v>-81.643416666666667</v>
      </c>
      <c r="J1491" s="56" t="s">
        <v>9109</v>
      </c>
      <c r="K1491" s="56" t="s">
        <v>9111</v>
      </c>
      <c r="L1491" s="49" t="s">
        <v>3472</v>
      </c>
      <c r="M1491" s="117" t="s">
        <v>2833</v>
      </c>
      <c r="N1491" s="35" t="s">
        <v>1920</v>
      </c>
      <c r="O1491" s="207" t="s">
        <v>4967</v>
      </c>
      <c r="P1491" s="216">
        <v>0</v>
      </c>
      <c r="Q1491" s="443">
        <v>0</v>
      </c>
      <c r="R1491" s="47"/>
      <c r="S1491" s="36">
        <v>0</v>
      </c>
      <c r="T1491" s="35"/>
      <c r="U1491" s="34"/>
      <c r="V1491" s="82" t="s">
        <v>1969</v>
      </c>
      <c r="W1491" s="55" t="s">
        <v>2689</v>
      </c>
      <c r="X1491" s="55" t="s">
        <v>1898</v>
      </c>
      <c r="Y1491" s="157" t="s">
        <v>1920</v>
      </c>
      <c r="Z1491" s="57" t="s">
        <v>1746</v>
      </c>
      <c r="AA1491" s="55" t="s">
        <v>7301</v>
      </c>
      <c r="AB1491" s="55">
        <v>139</v>
      </c>
      <c r="AC1491" s="55" t="s">
        <v>2029</v>
      </c>
      <c r="AD1491" s="89" t="s">
        <v>2616</v>
      </c>
      <c r="AE1491" s="243">
        <v>16675</v>
      </c>
      <c r="AF1491" s="157">
        <v>0</v>
      </c>
      <c r="AG1491" s="89" t="s">
        <v>7485</v>
      </c>
      <c r="AH1491" s="58" t="s">
        <v>7486</v>
      </c>
      <c r="AI1491" s="58" t="s">
        <v>2473</v>
      </c>
      <c r="AJ1491" s="59" t="s">
        <v>314</v>
      </c>
      <c r="AK1491" s="56">
        <v>25.885137499999999</v>
      </c>
      <c r="AL1491" s="56">
        <v>-81.643409722222216</v>
      </c>
      <c r="AM1491" s="60">
        <v>16.714500000554864</v>
      </c>
      <c r="AN1491" s="60">
        <v>-2.2774861303448986</v>
      </c>
      <c r="AO1491" s="60">
        <v>16.86894938466714</v>
      </c>
    </row>
    <row r="1492" spans="1:41" s="290" customFormat="1" ht="25.5" x14ac:dyDescent="0.2">
      <c r="A1492" s="45" t="s">
        <v>1849</v>
      </c>
      <c r="B1492" s="42" t="s">
        <v>98</v>
      </c>
      <c r="C1492" s="46"/>
      <c r="D1492" s="35" t="s">
        <v>5027</v>
      </c>
      <c r="E1492" s="34">
        <v>45366</v>
      </c>
      <c r="F1492" s="347" t="s">
        <v>5799</v>
      </c>
      <c r="G1492" s="347" t="s">
        <v>5800</v>
      </c>
      <c r="H1492" s="344">
        <v>25.885200000000001</v>
      </c>
      <c r="I1492" s="344">
        <v>-81.6434</v>
      </c>
      <c r="J1492" s="56" t="s">
        <v>7483</v>
      </c>
      <c r="K1492" s="56" t="s">
        <v>7484</v>
      </c>
      <c r="L1492" s="49" t="s">
        <v>3472</v>
      </c>
      <c r="M1492" s="117" t="s">
        <v>2833</v>
      </c>
      <c r="N1492" s="35" t="s">
        <v>1920</v>
      </c>
      <c r="O1492" s="207" t="s">
        <v>5759</v>
      </c>
      <c r="P1492" s="216" t="s">
        <v>1969</v>
      </c>
      <c r="Q1492" s="443">
        <v>0</v>
      </c>
      <c r="R1492" s="47"/>
      <c r="S1492" s="36">
        <v>0</v>
      </c>
      <c r="T1492" s="35"/>
      <c r="U1492" s="34"/>
      <c r="V1492" s="82" t="s">
        <v>1969</v>
      </c>
      <c r="W1492" s="55" t="s">
        <v>2689</v>
      </c>
      <c r="X1492" s="55" t="s">
        <v>1898</v>
      </c>
      <c r="Y1492" s="157" t="s">
        <v>1920</v>
      </c>
      <c r="Z1492" s="57" t="s">
        <v>1746</v>
      </c>
      <c r="AA1492" s="55" t="s">
        <v>7301</v>
      </c>
      <c r="AB1492" s="55">
        <v>139</v>
      </c>
      <c r="AC1492" s="55" t="s">
        <v>2029</v>
      </c>
      <c r="AD1492" s="89" t="s">
        <v>2616</v>
      </c>
      <c r="AE1492" s="243">
        <v>16675</v>
      </c>
      <c r="AF1492" s="157">
        <v>0</v>
      </c>
      <c r="AG1492" s="89" t="s">
        <v>7485</v>
      </c>
      <c r="AH1492" s="58" t="s">
        <v>7486</v>
      </c>
      <c r="AI1492" s="58" t="s">
        <v>2473</v>
      </c>
      <c r="AJ1492" s="59" t="s">
        <v>314</v>
      </c>
      <c r="AK1492" s="56">
        <v>25.885137499999999</v>
      </c>
      <c r="AL1492" s="56">
        <v>-81.643409722222216</v>
      </c>
      <c r="AM1492" s="60">
        <v>22.792500000756633</v>
      </c>
      <c r="AN1492" s="60">
        <v>3.1884805778222942</v>
      </c>
      <c r="AO1492" s="60">
        <v>23.014440351215171</v>
      </c>
    </row>
    <row r="1493" spans="1:41" s="290" customFormat="1" ht="25.5" x14ac:dyDescent="0.2">
      <c r="A1493" s="45" t="s">
        <v>1849</v>
      </c>
      <c r="B1493" s="42" t="s">
        <v>98</v>
      </c>
      <c r="C1493" s="46"/>
      <c r="D1493" s="35" t="s">
        <v>424</v>
      </c>
      <c r="E1493" s="34">
        <v>45695</v>
      </c>
      <c r="F1493" s="347" t="s">
        <v>5799</v>
      </c>
      <c r="G1493" s="347" t="s">
        <v>5800</v>
      </c>
      <c r="H1493" s="344">
        <v>25.885200000000001</v>
      </c>
      <c r="I1493" s="344">
        <v>-81.6434</v>
      </c>
      <c r="J1493" s="56" t="s">
        <v>7483</v>
      </c>
      <c r="K1493" s="56" t="s">
        <v>7484</v>
      </c>
      <c r="L1493" s="49" t="s">
        <v>3472</v>
      </c>
      <c r="M1493" s="117" t="s">
        <v>2833</v>
      </c>
      <c r="N1493" s="35" t="s">
        <v>1920</v>
      </c>
      <c r="O1493" s="207" t="s">
        <v>6016</v>
      </c>
      <c r="P1493" s="216" t="s">
        <v>1969</v>
      </c>
      <c r="Q1493" s="443">
        <v>0</v>
      </c>
      <c r="R1493" s="47"/>
      <c r="S1493" s="36">
        <v>0</v>
      </c>
      <c r="T1493" s="35"/>
      <c r="U1493" s="34">
        <v>42471</v>
      </c>
      <c r="V1493" s="82" t="s">
        <v>1969</v>
      </c>
      <c r="W1493" s="55" t="s">
        <v>2689</v>
      </c>
      <c r="X1493" s="55" t="s">
        <v>1898</v>
      </c>
      <c r="Y1493" s="157" t="s">
        <v>1920</v>
      </c>
      <c r="Z1493" s="57" t="s">
        <v>1746</v>
      </c>
      <c r="AA1493" s="55" t="s">
        <v>7301</v>
      </c>
      <c r="AB1493" s="55">
        <v>139</v>
      </c>
      <c r="AC1493" s="55" t="s">
        <v>2029</v>
      </c>
      <c r="AD1493" s="89" t="s">
        <v>2616</v>
      </c>
      <c r="AE1493" s="243">
        <v>16675</v>
      </c>
      <c r="AF1493" s="157">
        <v>0</v>
      </c>
      <c r="AG1493" s="89" t="s">
        <v>7485</v>
      </c>
      <c r="AH1493" s="58" t="s">
        <v>7486</v>
      </c>
      <c r="AI1493" s="58" t="s">
        <v>2473</v>
      </c>
      <c r="AJ1493" s="59" t="s">
        <v>314</v>
      </c>
      <c r="AK1493" s="56">
        <v>25.885137499999999</v>
      </c>
      <c r="AL1493" s="56">
        <v>-81.643409722222216</v>
      </c>
      <c r="AM1493" s="60">
        <v>22.792500000756633</v>
      </c>
      <c r="AN1493" s="60">
        <v>3.1884805778222942</v>
      </c>
      <c r="AO1493" s="60">
        <v>23.014440351215171</v>
      </c>
    </row>
    <row r="1494" spans="1:41" s="290" customFormat="1" x14ac:dyDescent="0.2">
      <c r="A1494" s="45" t="s">
        <v>1849</v>
      </c>
      <c r="B1494" s="42" t="s">
        <v>98</v>
      </c>
      <c r="C1494" s="46" t="s">
        <v>473</v>
      </c>
      <c r="D1494" s="35" t="s">
        <v>6273</v>
      </c>
      <c r="E1494" s="34">
        <v>46106</v>
      </c>
      <c r="F1494" s="347" t="s">
        <v>5799</v>
      </c>
      <c r="G1494" s="347" t="s">
        <v>5800</v>
      </c>
      <c r="H1494" s="344">
        <v>25.885200000000001</v>
      </c>
      <c r="I1494" s="344">
        <v>-81.6434</v>
      </c>
      <c r="J1494" s="56" t="s">
        <v>7483</v>
      </c>
      <c r="K1494" s="56" t="s">
        <v>7484</v>
      </c>
      <c r="L1494" s="49" t="s">
        <v>6933</v>
      </c>
      <c r="M1494" s="117" t="s">
        <v>2833</v>
      </c>
      <c r="N1494" s="35" t="s">
        <v>1920</v>
      </c>
      <c r="O1494" s="207" t="s">
        <v>6932</v>
      </c>
      <c r="P1494" s="216" t="s">
        <v>1969</v>
      </c>
      <c r="Q1494" s="443">
        <v>0</v>
      </c>
      <c r="R1494" s="47"/>
      <c r="S1494" s="36">
        <v>0</v>
      </c>
      <c r="T1494" s="35"/>
      <c r="U1494" s="34">
        <v>42471</v>
      </c>
      <c r="V1494" s="82" t="s">
        <v>1969</v>
      </c>
      <c r="W1494" s="55" t="s">
        <v>2689</v>
      </c>
      <c r="X1494" s="55" t="s">
        <v>1898</v>
      </c>
      <c r="Y1494" s="157" t="s">
        <v>1920</v>
      </c>
      <c r="Z1494" s="57" t="s">
        <v>1746</v>
      </c>
      <c r="AA1494" s="55" t="s">
        <v>7301</v>
      </c>
      <c r="AB1494" s="55">
        <v>139</v>
      </c>
      <c r="AC1494" s="55" t="s">
        <v>2029</v>
      </c>
      <c r="AD1494" s="89" t="s">
        <v>2616</v>
      </c>
      <c r="AE1494" s="243">
        <v>16675</v>
      </c>
      <c r="AF1494" s="157">
        <v>0</v>
      </c>
      <c r="AG1494" s="89" t="s">
        <v>7485</v>
      </c>
      <c r="AH1494" s="58" t="s">
        <v>7486</v>
      </c>
      <c r="AI1494" s="58" t="s">
        <v>2473</v>
      </c>
      <c r="AJ1494" s="59" t="s">
        <v>314</v>
      </c>
      <c r="AK1494" s="56">
        <v>25.885137499999999</v>
      </c>
      <c r="AL1494" s="56">
        <v>-81.643409722222216</v>
      </c>
      <c r="AM1494" s="60">
        <v>22.792500000756633</v>
      </c>
      <c r="AN1494" s="60">
        <v>3.1884805778222942</v>
      </c>
      <c r="AO1494" s="60">
        <v>23.014440351215171</v>
      </c>
    </row>
    <row r="1495" spans="1:41" s="290" customFormat="1" x14ac:dyDescent="0.2">
      <c r="A1495" s="45" t="s">
        <v>1850</v>
      </c>
      <c r="B1495" s="42" t="s">
        <v>99</v>
      </c>
      <c r="C1495" s="46"/>
      <c r="D1495" s="35" t="s">
        <v>426</v>
      </c>
      <c r="E1495" s="34">
        <v>42471</v>
      </c>
      <c r="F1495" s="347" t="s">
        <v>402</v>
      </c>
      <c r="G1495" s="347" t="s">
        <v>403</v>
      </c>
      <c r="H1495" s="344">
        <v>25.888766666666665</v>
      </c>
      <c r="I1495" s="344">
        <v>-81.654499999999999</v>
      </c>
      <c r="J1495" s="56" t="s">
        <v>9114</v>
      </c>
      <c r="K1495" s="56" t="s">
        <v>9115</v>
      </c>
      <c r="L1495" s="49" t="s">
        <v>428</v>
      </c>
      <c r="M1495" s="120"/>
      <c r="N1495" s="35" t="s">
        <v>387</v>
      </c>
      <c r="O1495" s="240" t="s">
        <v>4554</v>
      </c>
      <c r="P1495" s="216"/>
      <c r="Q1495" s="443">
        <v>0</v>
      </c>
      <c r="R1495" s="47"/>
      <c r="S1495" s="36">
        <v>0</v>
      </c>
      <c r="T1495" s="35"/>
      <c r="U1495" s="34"/>
      <c r="V1495" s="82">
        <v>0</v>
      </c>
      <c r="W1495" s="55" t="s">
        <v>2689</v>
      </c>
      <c r="X1495" s="55" t="s">
        <v>1898</v>
      </c>
      <c r="Y1495" s="157" t="s">
        <v>387</v>
      </c>
      <c r="Z1495" s="57" t="s">
        <v>1746</v>
      </c>
      <c r="AA1495" s="55" t="s">
        <v>6982</v>
      </c>
      <c r="AB1495" s="55">
        <v>140</v>
      </c>
      <c r="AC1495" s="55" t="s">
        <v>2029</v>
      </c>
      <c r="AD1495" s="89" t="s">
        <v>2616</v>
      </c>
      <c r="AE1495" s="243">
        <v>16680</v>
      </c>
      <c r="AF1495" s="157">
        <v>0</v>
      </c>
      <c r="AG1495" s="89" t="s">
        <v>7489</v>
      </c>
      <c r="AH1495" s="58" t="s">
        <v>3929</v>
      </c>
      <c r="AI1495" s="58" t="s">
        <v>3244</v>
      </c>
      <c r="AJ1495" s="59" t="s">
        <v>315</v>
      </c>
      <c r="AK1495" s="56">
        <v>25.888583333333333</v>
      </c>
      <c r="AL1495" s="56">
        <v>-81.654466666666664</v>
      </c>
      <c r="AM1495" s="60">
        <v>66.857999999628248</v>
      </c>
      <c r="AN1495" s="60">
        <v>-10.931933416334385</v>
      </c>
      <c r="AO1495" s="60">
        <v>67.745843652355973</v>
      </c>
    </row>
    <row r="1496" spans="1:41" s="290" customFormat="1" x14ac:dyDescent="0.2">
      <c r="A1496" s="45" t="s">
        <v>1850</v>
      </c>
      <c r="B1496" s="42" t="s">
        <v>99</v>
      </c>
      <c r="C1496" s="46"/>
      <c r="D1496" s="35" t="s">
        <v>426</v>
      </c>
      <c r="E1496" s="34">
        <v>43137</v>
      </c>
      <c r="F1496" s="347" t="s">
        <v>402</v>
      </c>
      <c r="G1496" s="347" t="s">
        <v>403</v>
      </c>
      <c r="H1496" s="344">
        <v>25.888766666666665</v>
      </c>
      <c r="I1496" s="344">
        <v>-81.654499999999999</v>
      </c>
      <c r="J1496" s="56" t="s">
        <v>9114</v>
      </c>
      <c r="K1496" s="56" t="s">
        <v>9115</v>
      </c>
      <c r="L1496" s="49" t="s">
        <v>2103</v>
      </c>
      <c r="M1496" s="120"/>
      <c r="N1496" s="35" t="s">
        <v>1920</v>
      </c>
      <c r="O1496" s="203" t="s">
        <v>1969</v>
      </c>
      <c r="P1496" s="216">
        <v>0</v>
      </c>
      <c r="Q1496" s="443">
        <v>0</v>
      </c>
      <c r="R1496" s="47"/>
      <c r="S1496" s="36">
        <v>0</v>
      </c>
      <c r="T1496" s="35"/>
      <c r="U1496" s="34"/>
      <c r="V1496" s="82" t="s">
        <v>1969</v>
      </c>
      <c r="W1496" s="55" t="s">
        <v>2689</v>
      </c>
      <c r="X1496" s="55" t="s">
        <v>1898</v>
      </c>
      <c r="Y1496" s="157" t="s">
        <v>1920</v>
      </c>
      <c r="Z1496" s="57" t="s">
        <v>1746</v>
      </c>
      <c r="AA1496" s="55" t="s">
        <v>7301</v>
      </c>
      <c r="AB1496" s="55">
        <v>140</v>
      </c>
      <c r="AC1496" s="55" t="s">
        <v>2029</v>
      </c>
      <c r="AD1496" s="89" t="s">
        <v>2616</v>
      </c>
      <c r="AE1496" s="243">
        <v>16680</v>
      </c>
      <c r="AF1496" s="157">
        <v>0</v>
      </c>
      <c r="AG1496" s="89" t="s">
        <v>7489</v>
      </c>
      <c r="AH1496" s="58" t="s">
        <v>3929</v>
      </c>
      <c r="AI1496" s="58" t="s">
        <v>3244</v>
      </c>
      <c r="AJ1496" s="59" t="s">
        <v>315</v>
      </c>
      <c r="AK1496" s="56">
        <v>25.888583333333333</v>
      </c>
      <c r="AL1496" s="56">
        <v>-81.654466666666664</v>
      </c>
      <c r="AM1496" s="60">
        <v>66.857999999628248</v>
      </c>
      <c r="AN1496" s="60">
        <v>-10.931933416334385</v>
      </c>
      <c r="AO1496" s="60">
        <v>67.745843652355973</v>
      </c>
    </row>
    <row r="1497" spans="1:41" s="290" customFormat="1" x14ac:dyDescent="0.2">
      <c r="A1497" s="45" t="s">
        <v>1850</v>
      </c>
      <c r="B1497" s="42" t="s">
        <v>99</v>
      </c>
      <c r="C1497" s="46"/>
      <c r="D1497" s="35" t="s">
        <v>424</v>
      </c>
      <c r="E1497" s="34">
        <v>43481</v>
      </c>
      <c r="F1497" s="347" t="s">
        <v>402</v>
      </c>
      <c r="G1497" s="347" t="s">
        <v>2474</v>
      </c>
      <c r="H1497" s="344">
        <v>25.888766666666665</v>
      </c>
      <c r="I1497" s="344">
        <v>-81.654516666666666</v>
      </c>
      <c r="J1497" s="56" t="s">
        <v>9114</v>
      </c>
      <c r="K1497" s="56" t="s">
        <v>9116</v>
      </c>
      <c r="L1497" s="49" t="s">
        <v>2103</v>
      </c>
      <c r="M1497" s="120"/>
      <c r="N1497" s="35" t="s">
        <v>1920</v>
      </c>
      <c r="O1497" s="203"/>
      <c r="P1497" s="216">
        <v>0</v>
      </c>
      <c r="Q1497" s="443">
        <v>0</v>
      </c>
      <c r="R1497" s="47"/>
      <c r="S1497" s="36">
        <v>0</v>
      </c>
      <c r="T1497" s="35"/>
      <c r="U1497" s="34"/>
      <c r="V1497" s="82" t="s">
        <v>1969</v>
      </c>
      <c r="W1497" s="55" t="s">
        <v>2689</v>
      </c>
      <c r="X1497" s="55" t="s">
        <v>1898</v>
      </c>
      <c r="Y1497" s="157" t="s">
        <v>1920</v>
      </c>
      <c r="Z1497" s="57" t="s">
        <v>1746</v>
      </c>
      <c r="AA1497" s="55" t="s">
        <v>7301</v>
      </c>
      <c r="AB1497" s="55">
        <v>140</v>
      </c>
      <c r="AC1497" s="55" t="s">
        <v>2029</v>
      </c>
      <c r="AD1497" s="89" t="s">
        <v>2616</v>
      </c>
      <c r="AE1497" s="243">
        <v>16680</v>
      </c>
      <c r="AF1497" s="157">
        <v>0</v>
      </c>
      <c r="AG1497" s="89" t="s">
        <v>7489</v>
      </c>
      <c r="AH1497" s="58" t="s">
        <v>3929</v>
      </c>
      <c r="AI1497" s="58" t="s">
        <v>3244</v>
      </c>
      <c r="AJ1497" s="59" t="s">
        <v>315</v>
      </c>
      <c r="AK1497" s="56">
        <v>25.888583333333333</v>
      </c>
      <c r="AL1497" s="56">
        <v>-81.654466666666664</v>
      </c>
      <c r="AM1497" s="60">
        <v>66.857999999628248</v>
      </c>
      <c r="AN1497" s="60">
        <v>-16.397900124501579</v>
      </c>
      <c r="AO1497" s="60">
        <v>68.839547445080001</v>
      </c>
    </row>
    <row r="1498" spans="1:41" s="290" customFormat="1" x14ac:dyDescent="0.2">
      <c r="A1498" s="45" t="s">
        <v>1850</v>
      </c>
      <c r="B1498" s="42" t="s">
        <v>99</v>
      </c>
      <c r="C1498" s="46"/>
      <c r="D1498" s="35" t="s">
        <v>429</v>
      </c>
      <c r="E1498" s="34">
        <v>43536</v>
      </c>
      <c r="F1498" s="347" t="s">
        <v>2722</v>
      </c>
      <c r="G1498" s="347" t="s">
        <v>2723</v>
      </c>
      <c r="H1498" s="344">
        <v>25.888816666666667</v>
      </c>
      <c r="I1498" s="344">
        <v>-81.654483333333332</v>
      </c>
      <c r="J1498" s="56" t="s">
        <v>9117</v>
      </c>
      <c r="K1498" s="56" t="s">
        <v>9118</v>
      </c>
      <c r="L1498" s="49" t="s">
        <v>2103</v>
      </c>
      <c r="M1498" s="117"/>
      <c r="N1498" s="35" t="s">
        <v>1920</v>
      </c>
      <c r="O1498" s="203"/>
      <c r="P1498" s="216">
        <v>0</v>
      </c>
      <c r="Q1498" s="443">
        <v>0</v>
      </c>
      <c r="R1498" s="47"/>
      <c r="S1498" s="36">
        <v>0</v>
      </c>
      <c r="T1498" s="35"/>
      <c r="U1498" s="34"/>
      <c r="V1498" s="82" t="s">
        <v>1969</v>
      </c>
      <c r="W1498" s="55" t="s">
        <v>2689</v>
      </c>
      <c r="X1498" s="55" t="s">
        <v>1898</v>
      </c>
      <c r="Y1498" s="157" t="s">
        <v>1920</v>
      </c>
      <c r="Z1498" s="57" t="s">
        <v>1746</v>
      </c>
      <c r="AA1498" s="55" t="s">
        <v>7301</v>
      </c>
      <c r="AB1498" s="55">
        <v>140</v>
      </c>
      <c r="AC1498" s="55" t="s">
        <v>2029</v>
      </c>
      <c r="AD1498" s="89" t="s">
        <v>2616</v>
      </c>
      <c r="AE1498" s="243">
        <v>16680</v>
      </c>
      <c r="AF1498" s="157">
        <v>0</v>
      </c>
      <c r="AG1498" s="89" t="s">
        <v>7489</v>
      </c>
      <c r="AH1498" s="58" t="s">
        <v>3929</v>
      </c>
      <c r="AI1498" s="58" t="s">
        <v>3244</v>
      </c>
      <c r="AJ1498" s="59" t="s">
        <v>315</v>
      </c>
      <c r="AK1498" s="56">
        <v>25.888583333333333</v>
      </c>
      <c r="AL1498" s="56">
        <v>-81.654466666666664</v>
      </c>
      <c r="AM1498" s="60">
        <v>85.092000000233554</v>
      </c>
      <c r="AN1498" s="60">
        <v>-5.4659667081671923</v>
      </c>
      <c r="AO1498" s="60">
        <v>85.267375097950207</v>
      </c>
    </row>
    <row r="1499" spans="1:41" s="290" customFormat="1" x14ac:dyDescent="0.2">
      <c r="A1499" s="45" t="s">
        <v>1850</v>
      </c>
      <c r="B1499" s="42" t="s">
        <v>99</v>
      </c>
      <c r="C1499" s="46"/>
      <c r="D1499" s="35" t="s">
        <v>429</v>
      </c>
      <c r="E1499" s="34">
        <v>43841</v>
      </c>
      <c r="F1499" s="347" t="s">
        <v>2722</v>
      </c>
      <c r="G1499" s="347" t="s">
        <v>2723</v>
      </c>
      <c r="H1499" s="344">
        <v>25.888816666666667</v>
      </c>
      <c r="I1499" s="344">
        <v>-81.654483333333332</v>
      </c>
      <c r="J1499" s="56" t="s">
        <v>9117</v>
      </c>
      <c r="K1499" s="56" t="s">
        <v>9118</v>
      </c>
      <c r="L1499" s="49" t="s">
        <v>2103</v>
      </c>
      <c r="M1499" s="117" t="s">
        <v>2833</v>
      </c>
      <c r="N1499" s="35" t="s">
        <v>1920</v>
      </c>
      <c r="O1499" s="207" t="s">
        <v>3272</v>
      </c>
      <c r="P1499" s="216" t="s">
        <v>3273</v>
      </c>
      <c r="Q1499" s="443">
        <v>0</v>
      </c>
      <c r="R1499" s="47"/>
      <c r="S1499" s="36">
        <v>0</v>
      </c>
      <c r="T1499" s="35"/>
      <c r="U1499" s="34"/>
      <c r="V1499" s="82" t="s">
        <v>1969</v>
      </c>
      <c r="W1499" s="55" t="s">
        <v>2689</v>
      </c>
      <c r="X1499" s="55" t="s">
        <v>1898</v>
      </c>
      <c r="Y1499" s="157" t="s">
        <v>1920</v>
      </c>
      <c r="Z1499" s="57" t="s">
        <v>1746</v>
      </c>
      <c r="AA1499" s="55" t="s">
        <v>7301</v>
      </c>
      <c r="AB1499" s="55">
        <v>140</v>
      </c>
      <c r="AC1499" s="55" t="s">
        <v>2029</v>
      </c>
      <c r="AD1499" s="89" t="s">
        <v>2616</v>
      </c>
      <c r="AE1499" s="243">
        <v>16680</v>
      </c>
      <c r="AF1499" s="157">
        <v>0</v>
      </c>
      <c r="AG1499" s="89" t="s">
        <v>7489</v>
      </c>
      <c r="AH1499" s="58" t="s">
        <v>3929</v>
      </c>
      <c r="AI1499" s="58" t="s">
        <v>3244</v>
      </c>
      <c r="AJ1499" s="59" t="s">
        <v>315</v>
      </c>
      <c r="AK1499" s="56">
        <v>25.888583333333333</v>
      </c>
      <c r="AL1499" s="56">
        <v>-81.654466666666664</v>
      </c>
      <c r="AM1499" s="60">
        <v>85.092000000233554</v>
      </c>
      <c r="AN1499" s="60">
        <v>-5.4659667081671923</v>
      </c>
      <c r="AO1499" s="60">
        <v>85.267375097950207</v>
      </c>
    </row>
    <row r="1500" spans="1:41" s="290" customFormat="1" ht="25.5" x14ac:dyDescent="0.2">
      <c r="A1500" s="45" t="s">
        <v>1850</v>
      </c>
      <c r="B1500" s="42" t="s">
        <v>99</v>
      </c>
      <c r="C1500" s="46"/>
      <c r="D1500" s="35" t="s">
        <v>2857</v>
      </c>
      <c r="E1500" s="34">
        <v>44257</v>
      </c>
      <c r="F1500" s="347" t="s">
        <v>2722</v>
      </c>
      <c r="G1500" s="347" t="s">
        <v>3244</v>
      </c>
      <c r="H1500" s="344">
        <v>25.888816666666667</v>
      </c>
      <c r="I1500" s="344">
        <v>-81.654466666666664</v>
      </c>
      <c r="J1500" s="56" t="s">
        <v>9117</v>
      </c>
      <c r="K1500" s="56" t="s">
        <v>7488</v>
      </c>
      <c r="L1500" s="49" t="s">
        <v>3475</v>
      </c>
      <c r="M1500" s="117" t="s">
        <v>2833</v>
      </c>
      <c r="N1500" s="35" t="s">
        <v>1920</v>
      </c>
      <c r="O1500" s="207" t="s">
        <v>3272</v>
      </c>
      <c r="P1500" s="216" t="s">
        <v>3273</v>
      </c>
      <c r="Q1500" s="443">
        <v>0</v>
      </c>
      <c r="R1500" s="47"/>
      <c r="S1500" s="36">
        <v>0</v>
      </c>
      <c r="T1500" s="35"/>
      <c r="U1500" s="34"/>
      <c r="V1500" s="82" t="s">
        <v>1969</v>
      </c>
      <c r="W1500" s="55" t="s">
        <v>2689</v>
      </c>
      <c r="X1500" s="55" t="s">
        <v>1898</v>
      </c>
      <c r="Y1500" s="157" t="s">
        <v>1920</v>
      </c>
      <c r="Z1500" s="57" t="s">
        <v>1746</v>
      </c>
      <c r="AA1500" s="55" t="s">
        <v>7301</v>
      </c>
      <c r="AB1500" s="55">
        <v>140</v>
      </c>
      <c r="AC1500" s="55" t="s">
        <v>2029</v>
      </c>
      <c r="AD1500" s="89" t="s">
        <v>2616</v>
      </c>
      <c r="AE1500" s="243">
        <v>16680</v>
      </c>
      <c r="AF1500" s="157">
        <v>0</v>
      </c>
      <c r="AG1500" s="89" t="s">
        <v>7489</v>
      </c>
      <c r="AH1500" s="58" t="s">
        <v>3929</v>
      </c>
      <c r="AI1500" s="58" t="s">
        <v>3244</v>
      </c>
      <c r="AJ1500" s="59" t="s">
        <v>315</v>
      </c>
      <c r="AK1500" s="56">
        <v>25.888583333333333</v>
      </c>
      <c r="AL1500" s="56">
        <v>-81.654466666666664</v>
      </c>
      <c r="AM1500" s="60">
        <v>85.092000000233554</v>
      </c>
      <c r="AN1500" s="60">
        <v>0</v>
      </c>
      <c r="AO1500" s="60">
        <v>85.092000000233554</v>
      </c>
    </row>
    <row r="1501" spans="1:41" s="290" customFormat="1" ht="25.5" x14ac:dyDescent="0.2">
      <c r="A1501" s="45" t="s">
        <v>1850</v>
      </c>
      <c r="B1501" s="42" t="s">
        <v>99</v>
      </c>
      <c r="C1501" s="46"/>
      <c r="D1501" s="35" t="s">
        <v>424</v>
      </c>
      <c r="E1501" s="34">
        <v>44666</v>
      </c>
      <c r="F1501" s="347" t="s">
        <v>2722</v>
      </c>
      <c r="G1501" s="347" t="s">
        <v>3244</v>
      </c>
      <c r="H1501" s="344">
        <v>25.888816666666667</v>
      </c>
      <c r="I1501" s="344">
        <v>-81.654466666666664</v>
      </c>
      <c r="J1501" s="56" t="s">
        <v>9117</v>
      </c>
      <c r="K1501" s="56" t="s">
        <v>7488</v>
      </c>
      <c r="L1501" s="49" t="s">
        <v>3475</v>
      </c>
      <c r="M1501" s="117" t="s">
        <v>2833</v>
      </c>
      <c r="N1501" s="35" t="s">
        <v>1920</v>
      </c>
      <c r="O1501" s="207" t="s">
        <v>4554</v>
      </c>
      <c r="P1501" s="216">
        <v>0</v>
      </c>
      <c r="Q1501" s="443">
        <v>0</v>
      </c>
      <c r="R1501" s="47"/>
      <c r="S1501" s="36">
        <v>0</v>
      </c>
      <c r="T1501" s="35"/>
      <c r="U1501" s="34"/>
      <c r="V1501" s="82" t="s">
        <v>1969</v>
      </c>
      <c r="W1501" s="55" t="s">
        <v>2689</v>
      </c>
      <c r="X1501" s="55" t="s">
        <v>1898</v>
      </c>
      <c r="Y1501" s="157" t="s">
        <v>1920</v>
      </c>
      <c r="Z1501" s="57" t="s">
        <v>1746</v>
      </c>
      <c r="AA1501" s="55" t="s">
        <v>7301</v>
      </c>
      <c r="AB1501" s="55">
        <v>140</v>
      </c>
      <c r="AC1501" s="55" t="s">
        <v>2029</v>
      </c>
      <c r="AD1501" s="89" t="s">
        <v>2616</v>
      </c>
      <c r="AE1501" s="243">
        <v>16680</v>
      </c>
      <c r="AF1501" s="157">
        <v>0</v>
      </c>
      <c r="AG1501" s="89" t="s">
        <v>7489</v>
      </c>
      <c r="AH1501" s="58" t="s">
        <v>3929</v>
      </c>
      <c r="AI1501" s="58" t="s">
        <v>3244</v>
      </c>
      <c r="AJ1501" s="59" t="s">
        <v>315</v>
      </c>
      <c r="AK1501" s="56">
        <v>25.888583333333333</v>
      </c>
      <c r="AL1501" s="56">
        <v>-81.654466666666664</v>
      </c>
      <c r="AM1501" s="60">
        <v>85.092000000233554</v>
      </c>
      <c r="AN1501" s="60">
        <v>0</v>
      </c>
      <c r="AO1501" s="60">
        <v>85.092000000233554</v>
      </c>
    </row>
    <row r="1502" spans="1:41" s="290" customFormat="1" ht="25.5" x14ac:dyDescent="0.2">
      <c r="A1502" s="45" t="s">
        <v>1850</v>
      </c>
      <c r="B1502" s="42" t="s">
        <v>99</v>
      </c>
      <c r="C1502" s="46"/>
      <c r="D1502" s="35" t="s">
        <v>424</v>
      </c>
      <c r="E1502" s="34">
        <v>44978</v>
      </c>
      <c r="F1502" s="347" t="s">
        <v>4968</v>
      </c>
      <c r="G1502" s="347" t="s">
        <v>3244</v>
      </c>
      <c r="H1502" s="344">
        <v>25.888833333333334</v>
      </c>
      <c r="I1502" s="344">
        <v>-81.654466666666664</v>
      </c>
      <c r="J1502" s="56" t="s">
        <v>9119</v>
      </c>
      <c r="K1502" s="56" t="s">
        <v>7488</v>
      </c>
      <c r="L1502" s="49" t="s">
        <v>4969</v>
      </c>
      <c r="M1502" s="117" t="s">
        <v>2833</v>
      </c>
      <c r="N1502" s="35" t="s">
        <v>1919</v>
      </c>
      <c r="O1502" s="207" t="s">
        <v>4970</v>
      </c>
      <c r="P1502" s="216">
        <v>0</v>
      </c>
      <c r="Q1502" s="443">
        <v>0</v>
      </c>
      <c r="R1502" s="47"/>
      <c r="S1502" s="36">
        <v>0</v>
      </c>
      <c r="T1502" s="35" t="s">
        <v>3310</v>
      </c>
      <c r="U1502" s="34"/>
      <c r="V1502" s="82" t="s">
        <v>1969</v>
      </c>
      <c r="W1502" s="55" t="s">
        <v>2689</v>
      </c>
      <c r="X1502" s="55" t="s">
        <v>1898</v>
      </c>
      <c r="Y1502" s="157" t="s">
        <v>1919</v>
      </c>
      <c r="Z1502" s="57" t="s">
        <v>1746</v>
      </c>
      <c r="AA1502" s="55" t="s">
        <v>6966</v>
      </c>
      <c r="AB1502" s="55">
        <v>140</v>
      </c>
      <c r="AC1502" s="55" t="s">
        <v>2029</v>
      </c>
      <c r="AD1502" s="89" t="s">
        <v>2616</v>
      </c>
      <c r="AE1502" s="243">
        <v>16680</v>
      </c>
      <c r="AF1502" s="157">
        <v>0</v>
      </c>
      <c r="AG1502" s="89" t="s">
        <v>7489</v>
      </c>
      <c r="AH1502" s="58" t="s">
        <v>3929</v>
      </c>
      <c r="AI1502" s="58" t="s">
        <v>3244</v>
      </c>
      <c r="AJ1502" s="59" t="s">
        <v>315</v>
      </c>
      <c r="AK1502" s="56">
        <v>25.888583333333333</v>
      </c>
      <c r="AL1502" s="56">
        <v>-81.654466666666664</v>
      </c>
      <c r="AM1502" s="60">
        <v>91.170000000435323</v>
      </c>
      <c r="AN1502" s="60">
        <v>0</v>
      </c>
      <c r="AO1502" s="60">
        <v>91.170000000435323</v>
      </c>
    </row>
    <row r="1503" spans="1:41" s="290" customFormat="1" ht="25.5" x14ac:dyDescent="0.2">
      <c r="A1503" s="45" t="s">
        <v>1850</v>
      </c>
      <c r="B1503" s="42" t="s">
        <v>99</v>
      </c>
      <c r="C1503" s="46"/>
      <c r="D1503" s="35" t="s">
        <v>5027</v>
      </c>
      <c r="E1503" s="34">
        <v>45366</v>
      </c>
      <c r="F1503" s="347" t="s">
        <v>5801</v>
      </c>
      <c r="G1503" s="347" t="s">
        <v>3244</v>
      </c>
      <c r="H1503" s="344">
        <v>25.888850000000001</v>
      </c>
      <c r="I1503" s="344">
        <v>-81.654466666666664</v>
      </c>
      <c r="J1503" s="56" t="s">
        <v>7487</v>
      </c>
      <c r="K1503" s="56" t="s">
        <v>7488</v>
      </c>
      <c r="L1503" s="49" t="s">
        <v>4969</v>
      </c>
      <c r="M1503" s="117" t="s">
        <v>2833</v>
      </c>
      <c r="N1503" s="35" t="s">
        <v>1919</v>
      </c>
      <c r="O1503" s="207" t="s">
        <v>5758</v>
      </c>
      <c r="P1503" s="216">
        <v>0</v>
      </c>
      <c r="Q1503" s="443">
        <v>0</v>
      </c>
      <c r="R1503" s="47"/>
      <c r="S1503" s="36">
        <v>0</v>
      </c>
      <c r="T1503" s="35"/>
      <c r="U1503" s="34"/>
      <c r="V1503" s="82" t="s">
        <v>1969</v>
      </c>
      <c r="W1503" s="55" t="s">
        <v>2689</v>
      </c>
      <c r="X1503" s="55" t="s">
        <v>1898</v>
      </c>
      <c r="Y1503" s="157" t="s">
        <v>1919</v>
      </c>
      <c r="Z1503" s="57" t="s">
        <v>1746</v>
      </c>
      <c r="AA1503" s="55" t="s">
        <v>6966</v>
      </c>
      <c r="AB1503" s="55">
        <v>140</v>
      </c>
      <c r="AC1503" s="55" t="s">
        <v>2029</v>
      </c>
      <c r="AD1503" s="89" t="s">
        <v>2616</v>
      </c>
      <c r="AE1503" s="243">
        <v>16680</v>
      </c>
      <c r="AF1503" s="157">
        <v>0</v>
      </c>
      <c r="AG1503" s="89" t="s">
        <v>7489</v>
      </c>
      <c r="AH1503" s="58" t="s">
        <v>3929</v>
      </c>
      <c r="AI1503" s="58" t="s">
        <v>3244</v>
      </c>
      <c r="AJ1503" s="59" t="s">
        <v>315</v>
      </c>
      <c r="AK1503" s="56">
        <v>25.888583333333333</v>
      </c>
      <c r="AL1503" s="56">
        <v>-81.654466666666664</v>
      </c>
      <c r="AM1503" s="60">
        <v>97.248000000637091</v>
      </c>
      <c r="AN1503" s="60">
        <v>0</v>
      </c>
      <c r="AO1503" s="60">
        <v>97.248000000637091</v>
      </c>
    </row>
    <row r="1504" spans="1:41" s="290" customFormat="1" ht="38.25" x14ac:dyDescent="0.2">
      <c r="A1504" s="45" t="s">
        <v>1850</v>
      </c>
      <c r="B1504" s="42" t="s">
        <v>99</v>
      </c>
      <c r="C1504" s="46"/>
      <c r="D1504" s="35" t="s">
        <v>424</v>
      </c>
      <c r="E1504" s="34">
        <v>45695</v>
      </c>
      <c r="F1504" s="347" t="s">
        <v>5801</v>
      </c>
      <c r="G1504" s="347" t="s">
        <v>3244</v>
      </c>
      <c r="H1504" s="344">
        <v>25.888850000000001</v>
      </c>
      <c r="I1504" s="344">
        <v>-81.654466666666664</v>
      </c>
      <c r="J1504" s="56" t="s">
        <v>7487</v>
      </c>
      <c r="K1504" s="56" t="s">
        <v>7488</v>
      </c>
      <c r="L1504" s="49" t="s">
        <v>8330</v>
      </c>
      <c r="M1504" s="117" t="s">
        <v>2833</v>
      </c>
      <c r="N1504" s="35" t="s">
        <v>2022</v>
      </c>
      <c r="O1504" s="207" t="s">
        <v>6017</v>
      </c>
      <c r="P1504" s="216">
        <v>0</v>
      </c>
      <c r="Q1504" s="443">
        <v>0</v>
      </c>
      <c r="R1504" s="47"/>
      <c r="S1504" s="36">
        <v>0</v>
      </c>
      <c r="T1504" s="35"/>
      <c r="U1504" s="34">
        <v>43137</v>
      </c>
      <c r="V1504" s="82" t="s">
        <v>1969</v>
      </c>
      <c r="W1504" s="55" t="s">
        <v>2689</v>
      </c>
      <c r="X1504" s="55" t="s">
        <v>1898</v>
      </c>
      <c r="Y1504" s="157" t="s">
        <v>2022</v>
      </c>
      <c r="Z1504" s="57" t="s">
        <v>1746</v>
      </c>
      <c r="AA1504" s="55" t="s">
        <v>7019</v>
      </c>
      <c r="AB1504" s="55">
        <v>140</v>
      </c>
      <c r="AC1504" s="55" t="s">
        <v>2029</v>
      </c>
      <c r="AD1504" s="89" t="s">
        <v>2616</v>
      </c>
      <c r="AE1504" s="243">
        <v>16680</v>
      </c>
      <c r="AF1504" s="157">
        <v>0</v>
      </c>
      <c r="AG1504" s="89" t="s">
        <v>7489</v>
      </c>
      <c r="AH1504" s="58" t="s">
        <v>3929</v>
      </c>
      <c r="AI1504" s="58" t="s">
        <v>3244</v>
      </c>
      <c r="AJ1504" s="59" t="s">
        <v>315</v>
      </c>
      <c r="AK1504" s="56">
        <v>25.888583333333333</v>
      </c>
      <c r="AL1504" s="56">
        <v>-81.654466666666664</v>
      </c>
      <c r="AM1504" s="60">
        <v>97.248000000637091</v>
      </c>
      <c r="AN1504" s="60">
        <v>0</v>
      </c>
      <c r="AO1504" s="60">
        <v>97.248000000637091</v>
      </c>
    </row>
    <row r="1505" spans="1:41" s="290" customFormat="1" x14ac:dyDescent="0.2">
      <c r="A1505" s="45" t="s">
        <v>1850</v>
      </c>
      <c r="B1505" s="42" t="s">
        <v>99</v>
      </c>
      <c r="C1505" s="46" t="s">
        <v>473</v>
      </c>
      <c r="D1505" s="35" t="s">
        <v>6273</v>
      </c>
      <c r="E1505" s="34">
        <v>46106</v>
      </c>
      <c r="F1505" s="347" t="s">
        <v>5801</v>
      </c>
      <c r="G1505" s="347" t="s">
        <v>3244</v>
      </c>
      <c r="H1505" s="344">
        <v>25.888850000000001</v>
      </c>
      <c r="I1505" s="344">
        <v>-81.654466666666664</v>
      </c>
      <c r="J1505" s="56" t="s">
        <v>7487</v>
      </c>
      <c r="K1505" s="56" t="s">
        <v>7488</v>
      </c>
      <c r="L1505" s="49" t="s">
        <v>8565</v>
      </c>
      <c r="M1505" s="117" t="s">
        <v>2833</v>
      </c>
      <c r="N1505" s="35" t="s">
        <v>2022</v>
      </c>
      <c r="O1505" s="207" t="s">
        <v>6934</v>
      </c>
      <c r="P1505" s="216" t="s">
        <v>6005</v>
      </c>
      <c r="Q1505" s="443">
        <v>0</v>
      </c>
      <c r="R1505" s="47"/>
      <c r="S1505" s="36">
        <v>0</v>
      </c>
      <c r="T1505" s="35"/>
      <c r="U1505" s="34">
        <v>43137</v>
      </c>
      <c r="V1505" s="82" t="s">
        <v>1969</v>
      </c>
      <c r="W1505" s="55" t="s">
        <v>2689</v>
      </c>
      <c r="X1505" s="55" t="s">
        <v>1898</v>
      </c>
      <c r="Y1505" s="157" t="s">
        <v>2022</v>
      </c>
      <c r="Z1505" s="57" t="s">
        <v>1746</v>
      </c>
      <c r="AA1505" s="55" t="s">
        <v>7019</v>
      </c>
      <c r="AB1505" s="55">
        <v>140</v>
      </c>
      <c r="AC1505" s="55" t="s">
        <v>2029</v>
      </c>
      <c r="AD1505" s="89" t="s">
        <v>2616</v>
      </c>
      <c r="AE1505" s="243">
        <v>16680</v>
      </c>
      <c r="AF1505" s="157">
        <v>0</v>
      </c>
      <c r="AG1505" s="89" t="s">
        <v>7489</v>
      </c>
      <c r="AH1505" s="58" t="s">
        <v>3929</v>
      </c>
      <c r="AI1505" s="58" t="s">
        <v>3244</v>
      </c>
      <c r="AJ1505" s="59" t="s">
        <v>315</v>
      </c>
      <c r="AK1505" s="56">
        <v>25.888583333333333</v>
      </c>
      <c r="AL1505" s="488">
        <v>-81.654466666666664</v>
      </c>
      <c r="AM1505" s="60">
        <v>97.248000000637091</v>
      </c>
      <c r="AN1505" s="60">
        <v>0</v>
      </c>
      <c r="AO1505" s="60">
        <v>97.248000000637091</v>
      </c>
    </row>
    <row r="1506" spans="1:41" s="290" customFormat="1" x14ac:dyDescent="0.2">
      <c r="A1506" s="45" t="s">
        <v>1010</v>
      </c>
      <c r="B1506" s="42" t="s">
        <v>104</v>
      </c>
      <c r="C1506" s="46"/>
      <c r="D1506" s="35" t="s">
        <v>424</v>
      </c>
      <c r="E1506" s="34">
        <v>42852</v>
      </c>
      <c r="F1506" s="347" t="s">
        <v>1925</v>
      </c>
      <c r="G1506" s="347" t="s">
        <v>986</v>
      </c>
      <c r="H1506" s="344">
        <v>25.974416666666666</v>
      </c>
      <c r="I1506" s="344">
        <v>-81.74348333333333</v>
      </c>
      <c r="J1506" s="56" t="s">
        <v>7490</v>
      </c>
      <c r="K1506" s="56" t="s">
        <v>9120</v>
      </c>
      <c r="L1506" s="49" t="s">
        <v>1746</v>
      </c>
      <c r="M1506" s="117"/>
      <c r="N1506" s="35" t="s">
        <v>364</v>
      </c>
      <c r="O1506" s="203" t="s">
        <v>1969</v>
      </c>
      <c r="P1506" s="216" t="s">
        <v>1969</v>
      </c>
      <c r="Q1506" s="443">
        <v>0</v>
      </c>
      <c r="R1506" s="47"/>
      <c r="S1506" s="36">
        <v>0</v>
      </c>
      <c r="T1506" s="35"/>
      <c r="U1506" s="34"/>
      <c r="V1506" s="82">
        <v>0</v>
      </c>
      <c r="W1506" s="55" t="s">
        <v>2689</v>
      </c>
      <c r="X1506" s="55" t="s">
        <v>1897</v>
      </c>
      <c r="Y1506" s="157">
        <v>0</v>
      </c>
      <c r="Z1506" s="57" t="s">
        <v>1746</v>
      </c>
      <c r="AA1506" s="55" t="s">
        <v>6987</v>
      </c>
      <c r="AB1506" s="55">
        <v>141</v>
      </c>
      <c r="AC1506" s="55" t="s">
        <v>427</v>
      </c>
      <c r="AD1506" s="89" t="s">
        <v>2617</v>
      </c>
      <c r="AE1506" s="243">
        <v>17090</v>
      </c>
      <c r="AF1506" s="157" t="s">
        <v>3901</v>
      </c>
      <c r="AG1506" s="89" t="s">
        <v>7492</v>
      </c>
      <c r="AH1506" s="58" t="s">
        <v>7493</v>
      </c>
      <c r="AI1506" s="58" t="s">
        <v>7494</v>
      </c>
      <c r="AJ1506" s="59" t="s">
        <v>1169</v>
      </c>
      <c r="AK1506" s="56">
        <v>25.974375555555554</v>
      </c>
      <c r="AL1506" s="56">
        <v>-81.743521111111107</v>
      </c>
      <c r="AM1506" s="60">
        <v>14.99240000058407</v>
      </c>
      <c r="AN1506" s="60">
        <v>12.389524537890894</v>
      </c>
      <c r="AO1506" s="60">
        <v>19.44922559004635</v>
      </c>
    </row>
    <row r="1507" spans="1:41" s="290" customFormat="1" x14ac:dyDescent="0.2">
      <c r="A1507" s="45" t="s">
        <v>1010</v>
      </c>
      <c r="B1507" s="42" t="s">
        <v>104</v>
      </c>
      <c r="C1507" s="46"/>
      <c r="D1507" s="35" t="s">
        <v>424</v>
      </c>
      <c r="E1507" s="34">
        <v>43124</v>
      </c>
      <c r="F1507" s="347" t="s">
        <v>972</v>
      </c>
      <c r="G1507" s="347" t="s">
        <v>1991</v>
      </c>
      <c r="H1507" s="344">
        <v>25.974333333333334</v>
      </c>
      <c r="I1507" s="344">
        <v>-81.743466666666663</v>
      </c>
      <c r="J1507" s="56" t="s">
        <v>8697</v>
      </c>
      <c r="K1507" s="56" t="s">
        <v>9121</v>
      </c>
      <c r="L1507" s="49" t="s">
        <v>1746</v>
      </c>
      <c r="M1507" s="117"/>
      <c r="N1507" s="35" t="s">
        <v>364</v>
      </c>
      <c r="O1507" s="203" t="s">
        <v>1969</v>
      </c>
      <c r="P1507" s="216" t="s">
        <v>1969</v>
      </c>
      <c r="Q1507" s="443">
        <v>0</v>
      </c>
      <c r="R1507" s="47"/>
      <c r="S1507" s="36">
        <v>0</v>
      </c>
      <c r="T1507" s="35"/>
      <c r="U1507" s="34"/>
      <c r="V1507" s="82">
        <v>0</v>
      </c>
      <c r="W1507" s="55" t="s">
        <v>2689</v>
      </c>
      <c r="X1507" s="55" t="s">
        <v>1897</v>
      </c>
      <c r="Y1507" s="157">
        <v>0</v>
      </c>
      <c r="Z1507" s="57" t="s">
        <v>1746</v>
      </c>
      <c r="AA1507" s="55" t="s">
        <v>6987</v>
      </c>
      <c r="AB1507" s="55">
        <v>141</v>
      </c>
      <c r="AC1507" s="55" t="s">
        <v>427</v>
      </c>
      <c r="AD1507" s="89" t="s">
        <v>2617</v>
      </c>
      <c r="AE1507" s="243">
        <v>17090</v>
      </c>
      <c r="AF1507" s="157" t="s">
        <v>3901</v>
      </c>
      <c r="AG1507" s="89" t="s">
        <v>7492</v>
      </c>
      <c r="AH1507" s="58" t="s">
        <v>7493</v>
      </c>
      <c r="AI1507" s="58" t="s">
        <v>7494</v>
      </c>
      <c r="AJ1507" s="59" t="s">
        <v>1169</v>
      </c>
      <c r="AK1507" s="56">
        <v>25.974375555555554</v>
      </c>
      <c r="AL1507" s="56">
        <v>-81.743521111111107</v>
      </c>
      <c r="AM1507" s="60">
        <v>-15.39759999912917</v>
      </c>
      <c r="AN1507" s="60">
        <v>17.855491246058087</v>
      </c>
      <c r="AO1507" s="60">
        <v>23.577630359542908</v>
      </c>
    </row>
    <row r="1508" spans="1:41" s="290" customFormat="1" x14ac:dyDescent="0.2">
      <c r="A1508" s="45" t="s">
        <v>1010</v>
      </c>
      <c r="B1508" s="42" t="s">
        <v>104</v>
      </c>
      <c r="C1508" s="46"/>
      <c r="D1508" s="35" t="s">
        <v>425</v>
      </c>
      <c r="E1508" s="34">
        <v>43556</v>
      </c>
      <c r="F1508" s="347" t="s">
        <v>2792</v>
      </c>
      <c r="G1508" s="347" t="s">
        <v>2793</v>
      </c>
      <c r="H1508" s="344">
        <v>25.974316666666667</v>
      </c>
      <c r="I1508" s="344">
        <v>-81.743449999999996</v>
      </c>
      <c r="J1508" s="56" t="s">
        <v>9122</v>
      </c>
      <c r="K1508" s="56" t="s">
        <v>9123</v>
      </c>
      <c r="L1508" s="49" t="s">
        <v>2068</v>
      </c>
      <c r="M1508" s="117" t="s">
        <v>2833</v>
      </c>
      <c r="N1508" s="35" t="s">
        <v>364</v>
      </c>
      <c r="O1508" s="203" t="s">
        <v>1969</v>
      </c>
      <c r="P1508" s="216" t="s">
        <v>1969</v>
      </c>
      <c r="Q1508" s="443">
        <v>0</v>
      </c>
      <c r="R1508" s="47"/>
      <c r="S1508" s="36">
        <v>0</v>
      </c>
      <c r="T1508" s="35"/>
      <c r="U1508" s="34"/>
      <c r="V1508" s="82">
        <v>0</v>
      </c>
      <c r="W1508" s="55" t="s">
        <v>2689</v>
      </c>
      <c r="X1508" s="55" t="s">
        <v>1897</v>
      </c>
      <c r="Y1508" s="157">
        <v>0</v>
      </c>
      <c r="Z1508" s="57" t="s">
        <v>1746</v>
      </c>
      <c r="AA1508" s="55" t="s">
        <v>6987</v>
      </c>
      <c r="AB1508" s="55">
        <v>141</v>
      </c>
      <c r="AC1508" s="55" t="s">
        <v>427</v>
      </c>
      <c r="AD1508" s="89" t="s">
        <v>2617</v>
      </c>
      <c r="AE1508" s="243">
        <v>17090</v>
      </c>
      <c r="AF1508" s="157" t="s">
        <v>3901</v>
      </c>
      <c r="AG1508" s="89" t="s">
        <v>7492</v>
      </c>
      <c r="AH1508" s="58" t="s">
        <v>7493</v>
      </c>
      <c r="AI1508" s="58" t="s">
        <v>7494</v>
      </c>
      <c r="AJ1508" s="59" t="s">
        <v>1169</v>
      </c>
      <c r="AK1508" s="56">
        <v>25.974375555555554</v>
      </c>
      <c r="AL1508" s="56">
        <v>-81.743521111111107</v>
      </c>
      <c r="AM1508" s="60">
        <v>-21.475599999330939</v>
      </c>
      <c r="AN1508" s="60">
        <v>23.321457954225281</v>
      </c>
      <c r="AO1508" s="60">
        <v>31.703182749401687</v>
      </c>
    </row>
    <row r="1509" spans="1:41" s="290" customFormat="1" x14ac:dyDescent="0.2">
      <c r="A1509" s="45" t="s">
        <v>1010</v>
      </c>
      <c r="B1509" s="42" t="s">
        <v>104</v>
      </c>
      <c r="C1509" s="46"/>
      <c r="D1509" s="35" t="s">
        <v>425</v>
      </c>
      <c r="E1509" s="34">
        <v>43908</v>
      </c>
      <c r="F1509" s="347" t="s">
        <v>2792</v>
      </c>
      <c r="G1509" s="347" t="s">
        <v>2793</v>
      </c>
      <c r="H1509" s="344">
        <v>25.974316666666667</v>
      </c>
      <c r="I1509" s="344">
        <v>-81.743449999999996</v>
      </c>
      <c r="J1509" s="56" t="s">
        <v>9122</v>
      </c>
      <c r="K1509" s="56" t="s">
        <v>9123</v>
      </c>
      <c r="L1509" s="49" t="s">
        <v>2428</v>
      </c>
      <c r="M1509" s="117" t="s">
        <v>2833</v>
      </c>
      <c r="N1509" s="35" t="s">
        <v>364</v>
      </c>
      <c r="O1509" s="203" t="s">
        <v>1969</v>
      </c>
      <c r="P1509" s="216" t="s">
        <v>1969</v>
      </c>
      <c r="Q1509" s="443">
        <v>0</v>
      </c>
      <c r="R1509" s="47"/>
      <c r="S1509" s="36">
        <v>0</v>
      </c>
      <c r="T1509" s="35"/>
      <c r="U1509" s="34"/>
      <c r="V1509" s="82">
        <v>0</v>
      </c>
      <c r="W1509" s="55" t="s">
        <v>2689</v>
      </c>
      <c r="X1509" s="55" t="s">
        <v>1897</v>
      </c>
      <c r="Y1509" s="157">
        <v>0</v>
      </c>
      <c r="Z1509" s="57" t="s">
        <v>1746</v>
      </c>
      <c r="AA1509" s="55" t="s">
        <v>6987</v>
      </c>
      <c r="AB1509" s="55">
        <v>141</v>
      </c>
      <c r="AC1509" s="55" t="s">
        <v>427</v>
      </c>
      <c r="AD1509" s="89" t="s">
        <v>2617</v>
      </c>
      <c r="AE1509" s="243">
        <v>17090</v>
      </c>
      <c r="AF1509" s="157" t="s">
        <v>3901</v>
      </c>
      <c r="AG1509" s="89" t="s">
        <v>7492</v>
      </c>
      <c r="AH1509" s="58" t="s">
        <v>7493</v>
      </c>
      <c r="AI1509" s="58" t="s">
        <v>7494</v>
      </c>
      <c r="AJ1509" s="59" t="s">
        <v>1169</v>
      </c>
      <c r="AK1509" s="56">
        <v>25.974375555555554</v>
      </c>
      <c r="AL1509" s="56">
        <v>-81.743521111111107</v>
      </c>
      <c r="AM1509" s="60">
        <v>-21.475599999330939</v>
      </c>
      <c r="AN1509" s="60">
        <v>23.321457954225281</v>
      </c>
      <c r="AO1509" s="60">
        <v>31.703182749401687</v>
      </c>
    </row>
    <row r="1510" spans="1:41" s="290" customFormat="1" x14ac:dyDescent="0.2">
      <c r="A1510" s="45" t="s">
        <v>1010</v>
      </c>
      <c r="B1510" s="42" t="s">
        <v>104</v>
      </c>
      <c r="C1510" s="46"/>
      <c r="D1510" s="35" t="s">
        <v>2844</v>
      </c>
      <c r="E1510" s="34">
        <v>44256</v>
      </c>
      <c r="F1510" s="347" t="s">
        <v>2792</v>
      </c>
      <c r="G1510" s="347" t="s">
        <v>2793</v>
      </c>
      <c r="H1510" s="344">
        <v>25.974316666666667</v>
      </c>
      <c r="I1510" s="344">
        <v>-81.743449999999996</v>
      </c>
      <c r="J1510" s="56" t="s">
        <v>9122</v>
      </c>
      <c r="K1510" s="56" t="s">
        <v>9123</v>
      </c>
      <c r="L1510" s="49" t="s">
        <v>3554</v>
      </c>
      <c r="M1510" s="117" t="s">
        <v>2833</v>
      </c>
      <c r="N1510" s="35" t="s">
        <v>364</v>
      </c>
      <c r="O1510" s="240" t="s">
        <v>3553</v>
      </c>
      <c r="P1510" s="216" t="s">
        <v>1969</v>
      </c>
      <c r="Q1510" s="443">
        <v>0</v>
      </c>
      <c r="R1510" s="47"/>
      <c r="S1510" s="36">
        <v>0</v>
      </c>
      <c r="T1510" s="35"/>
      <c r="U1510" s="34"/>
      <c r="V1510" s="82">
        <v>0</v>
      </c>
      <c r="W1510" s="55" t="s">
        <v>2689</v>
      </c>
      <c r="X1510" s="55" t="s">
        <v>1897</v>
      </c>
      <c r="Y1510" s="157">
        <v>0</v>
      </c>
      <c r="Z1510" s="57" t="s">
        <v>1746</v>
      </c>
      <c r="AA1510" s="55" t="s">
        <v>6987</v>
      </c>
      <c r="AB1510" s="55">
        <v>141</v>
      </c>
      <c r="AC1510" s="55" t="s">
        <v>427</v>
      </c>
      <c r="AD1510" s="89" t="s">
        <v>2617</v>
      </c>
      <c r="AE1510" s="243">
        <v>17090</v>
      </c>
      <c r="AF1510" s="157" t="s">
        <v>3901</v>
      </c>
      <c r="AG1510" s="89" t="s">
        <v>7492</v>
      </c>
      <c r="AH1510" s="58" t="s">
        <v>7493</v>
      </c>
      <c r="AI1510" s="58" t="s">
        <v>7494</v>
      </c>
      <c r="AJ1510" s="59" t="s">
        <v>1169</v>
      </c>
      <c r="AK1510" s="56">
        <v>25.974375555555554</v>
      </c>
      <c r="AL1510" s="56">
        <v>-81.743521111111107</v>
      </c>
      <c r="AM1510" s="60">
        <v>-21.475599999330939</v>
      </c>
      <c r="AN1510" s="60">
        <v>23.321457954225281</v>
      </c>
      <c r="AO1510" s="60">
        <v>31.703182749401687</v>
      </c>
    </row>
    <row r="1511" spans="1:41" s="290" customFormat="1" ht="25.5" x14ac:dyDescent="0.2">
      <c r="A1511" s="45" t="s">
        <v>1010</v>
      </c>
      <c r="B1511" s="42" t="s">
        <v>104</v>
      </c>
      <c r="C1511" s="46"/>
      <c r="D1511" s="35" t="s">
        <v>425</v>
      </c>
      <c r="E1511" s="34">
        <v>44640</v>
      </c>
      <c r="F1511" s="347" t="s">
        <v>2792</v>
      </c>
      <c r="G1511" s="347" t="s">
        <v>2793</v>
      </c>
      <c r="H1511" s="344">
        <v>25.974316666666667</v>
      </c>
      <c r="I1511" s="344">
        <v>-81.743449999999996</v>
      </c>
      <c r="J1511" s="56" t="s">
        <v>9122</v>
      </c>
      <c r="K1511" s="56" t="s">
        <v>9123</v>
      </c>
      <c r="L1511" s="49" t="s">
        <v>4485</v>
      </c>
      <c r="M1511" s="117" t="s">
        <v>2833</v>
      </c>
      <c r="N1511" s="35" t="s">
        <v>364</v>
      </c>
      <c r="O1511" s="240" t="s">
        <v>4484</v>
      </c>
      <c r="P1511" s="216" t="s">
        <v>1969</v>
      </c>
      <c r="Q1511" s="443">
        <v>0</v>
      </c>
      <c r="R1511" s="47"/>
      <c r="S1511" s="36">
        <v>0</v>
      </c>
      <c r="T1511" s="35"/>
      <c r="U1511" s="34"/>
      <c r="V1511" s="82">
        <v>0</v>
      </c>
      <c r="W1511" s="55" t="s">
        <v>2689</v>
      </c>
      <c r="X1511" s="55" t="s">
        <v>1897</v>
      </c>
      <c r="Y1511" s="157">
        <v>0</v>
      </c>
      <c r="Z1511" s="57" t="s">
        <v>1746</v>
      </c>
      <c r="AA1511" s="55" t="s">
        <v>6987</v>
      </c>
      <c r="AB1511" s="55">
        <v>141</v>
      </c>
      <c r="AC1511" s="55" t="s">
        <v>427</v>
      </c>
      <c r="AD1511" s="89" t="s">
        <v>2617</v>
      </c>
      <c r="AE1511" s="243">
        <v>17090</v>
      </c>
      <c r="AF1511" s="157" t="s">
        <v>3901</v>
      </c>
      <c r="AG1511" s="89" t="s">
        <v>7492</v>
      </c>
      <c r="AH1511" s="58" t="s">
        <v>7493</v>
      </c>
      <c r="AI1511" s="58" t="s">
        <v>7494</v>
      </c>
      <c r="AJ1511" s="59" t="s">
        <v>1169</v>
      </c>
      <c r="AK1511" s="56">
        <v>25.974375555555554</v>
      </c>
      <c r="AL1511" s="56">
        <v>-81.743521111111107</v>
      </c>
      <c r="AM1511" s="60">
        <v>-21.475599999330939</v>
      </c>
      <c r="AN1511" s="60">
        <v>23.321457954225281</v>
      </c>
      <c r="AO1511" s="60">
        <v>31.703182749401687</v>
      </c>
    </row>
    <row r="1512" spans="1:41" s="290" customFormat="1" x14ac:dyDescent="0.2">
      <c r="A1512" s="45" t="s">
        <v>1010</v>
      </c>
      <c r="B1512" s="42" t="s">
        <v>104</v>
      </c>
      <c r="C1512" s="46"/>
      <c r="D1512" s="35" t="s">
        <v>4327</v>
      </c>
      <c r="E1512" s="34">
        <v>44981</v>
      </c>
      <c r="F1512" s="347" t="s">
        <v>2792</v>
      </c>
      <c r="G1512" s="347" t="s">
        <v>1991</v>
      </c>
      <c r="H1512" s="344">
        <v>25.974316666666667</v>
      </c>
      <c r="I1512" s="344">
        <v>-81.743466666666663</v>
      </c>
      <c r="J1512" s="56" t="s">
        <v>9122</v>
      </c>
      <c r="K1512" s="56" t="s">
        <v>9121</v>
      </c>
      <c r="L1512" s="49" t="s">
        <v>3554</v>
      </c>
      <c r="M1512" s="117" t="s">
        <v>2833</v>
      </c>
      <c r="N1512" s="35" t="s">
        <v>364</v>
      </c>
      <c r="O1512" s="240" t="s">
        <v>4911</v>
      </c>
      <c r="P1512" s="216" t="s">
        <v>1969</v>
      </c>
      <c r="Q1512" s="443">
        <v>0</v>
      </c>
      <c r="R1512" s="47"/>
      <c r="S1512" s="36">
        <v>0</v>
      </c>
      <c r="T1512" s="35"/>
      <c r="U1512" s="34"/>
      <c r="V1512" s="82">
        <v>0</v>
      </c>
      <c r="W1512" s="55" t="s">
        <v>2689</v>
      </c>
      <c r="X1512" s="55" t="s">
        <v>1897</v>
      </c>
      <c r="Y1512" s="157">
        <v>0</v>
      </c>
      <c r="Z1512" s="57" t="s">
        <v>1746</v>
      </c>
      <c r="AA1512" s="55" t="s">
        <v>6987</v>
      </c>
      <c r="AB1512" s="55">
        <v>141</v>
      </c>
      <c r="AC1512" s="55" t="s">
        <v>427</v>
      </c>
      <c r="AD1512" s="89" t="s">
        <v>2617</v>
      </c>
      <c r="AE1512" s="243">
        <v>17090</v>
      </c>
      <c r="AF1512" s="157" t="s">
        <v>3901</v>
      </c>
      <c r="AG1512" s="89" t="s">
        <v>7492</v>
      </c>
      <c r="AH1512" s="58" t="s">
        <v>7493</v>
      </c>
      <c r="AI1512" s="58" t="s">
        <v>7494</v>
      </c>
      <c r="AJ1512" s="59" t="s">
        <v>1169</v>
      </c>
      <c r="AK1512" s="56">
        <v>25.974375555555554</v>
      </c>
      <c r="AL1512" s="56">
        <v>-81.743521111111107</v>
      </c>
      <c r="AM1512" s="60">
        <v>-21.475599999330939</v>
      </c>
      <c r="AN1512" s="60">
        <v>17.855491246058087</v>
      </c>
      <c r="AO1512" s="60">
        <v>27.928837479732664</v>
      </c>
    </row>
    <row r="1513" spans="1:41" s="290" customFormat="1" x14ac:dyDescent="0.2">
      <c r="A1513" s="45" t="s">
        <v>1010</v>
      </c>
      <c r="B1513" s="42" t="s">
        <v>104</v>
      </c>
      <c r="C1513" s="46"/>
      <c r="D1513" s="35" t="s">
        <v>4327</v>
      </c>
      <c r="E1513" s="34">
        <v>45350</v>
      </c>
      <c r="F1513" s="347" t="s">
        <v>972</v>
      </c>
      <c r="G1513" s="347" t="s">
        <v>1991</v>
      </c>
      <c r="H1513" s="344">
        <v>25.974333333333334</v>
      </c>
      <c r="I1513" s="344">
        <v>-81.743466666666663</v>
      </c>
      <c r="J1513" s="56" t="s">
        <v>8697</v>
      </c>
      <c r="K1513" s="56" t="s">
        <v>9121</v>
      </c>
      <c r="L1513" s="49" t="s">
        <v>2428</v>
      </c>
      <c r="M1513" s="117" t="s">
        <v>2833</v>
      </c>
      <c r="N1513" s="35" t="s">
        <v>364</v>
      </c>
      <c r="O1513" s="240" t="s">
        <v>5650</v>
      </c>
      <c r="P1513" s="216" t="s">
        <v>1969</v>
      </c>
      <c r="Q1513" s="443">
        <v>0</v>
      </c>
      <c r="R1513" s="47"/>
      <c r="S1513" s="36">
        <v>0</v>
      </c>
      <c r="T1513" s="35"/>
      <c r="U1513" s="34"/>
      <c r="V1513" s="82">
        <v>0</v>
      </c>
      <c r="W1513" s="55" t="s">
        <v>2689</v>
      </c>
      <c r="X1513" s="55" t="s">
        <v>1897</v>
      </c>
      <c r="Y1513" s="157">
        <v>0</v>
      </c>
      <c r="Z1513" s="57" t="s">
        <v>1746</v>
      </c>
      <c r="AA1513" s="55" t="s">
        <v>6987</v>
      </c>
      <c r="AB1513" s="55">
        <v>141</v>
      </c>
      <c r="AC1513" s="55" t="s">
        <v>427</v>
      </c>
      <c r="AD1513" s="89" t="s">
        <v>2617</v>
      </c>
      <c r="AE1513" s="243">
        <v>17090</v>
      </c>
      <c r="AF1513" s="157" t="s">
        <v>3901</v>
      </c>
      <c r="AG1513" s="89" t="s">
        <v>7492</v>
      </c>
      <c r="AH1513" s="58" t="s">
        <v>7493</v>
      </c>
      <c r="AI1513" s="58" t="s">
        <v>7494</v>
      </c>
      <c r="AJ1513" s="59" t="s">
        <v>1169</v>
      </c>
      <c r="AK1513" s="56">
        <v>25.974375555555554</v>
      </c>
      <c r="AL1513" s="56">
        <v>-81.743521111111107</v>
      </c>
      <c r="AM1513" s="60">
        <v>-15.39759999912917</v>
      </c>
      <c r="AN1513" s="60">
        <v>17.855491246058087</v>
      </c>
      <c r="AO1513" s="60">
        <v>23.577630359542908</v>
      </c>
    </row>
    <row r="1514" spans="1:41" s="290" customFormat="1" x14ac:dyDescent="0.2">
      <c r="A1514" s="45" t="s">
        <v>1010</v>
      </c>
      <c r="B1514" s="42" t="s">
        <v>104</v>
      </c>
      <c r="C1514" s="46"/>
      <c r="D1514" s="35" t="s">
        <v>5508</v>
      </c>
      <c r="E1514" s="34">
        <v>45730</v>
      </c>
      <c r="F1514" s="347" t="s">
        <v>1925</v>
      </c>
      <c r="G1514" s="347" t="s">
        <v>6132</v>
      </c>
      <c r="H1514" s="344">
        <v>25.974416666666666</v>
      </c>
      <c r="I1514" s="344">
        <v>-81.743600000000001</v>
      </c>
      <c r="J1514" s="56" t="s">
        <v>7490</v>
      </c>
      <c r="K1514" s="56" t="s">
        <v>7491</v>
      </c>
      <c r="L1514" s="49" t="s">
        <v>2428</v>
      </c>
      <c r="M1514" s="117" t="s">
        <v>2833</v>
      </c>
      <c r="N1514" s="35" t="s">
        <v>364</v>
      </c>
      <c r="O1514" s="240" t="s">
        <v>6223</v>
      </c>
      <c r="P1514" s="216" t="s">
        <v>1969</v>
      </c>
      <c r="Q1514" s="443">
        <v>0</v>
      </c>
      <c r="R1514" s="47"/>
      <c r="S1514" s="36">
        <v>0</v>
      </c>
      <c r="T1514" s="35"/>
      <c r="U1514" s="34"/>
      <c r="V1514" s="82">
        <v>0</v>
      </c>
      <c r="W1514" s="55" t="s">
        <v>2689</v>
      </c>
      <c r="X1514" s="55" t="s">
        <v>1897</v>
      </c>
      <c r="Y1514" s="157">
        <v>0</v>
      </c>
      <c r="Z1514" s="57" t="s">
        <v>1746</v>
      </c>
      <c r="AA1514" s="55" t="s">
        <v>6987</v>
      </c>
      <c r="AB1514" s="55">
        <v>141</v>
      </c>
      <c r="AC1514" s="55" t="s">
        <v>427</v>
      </c>
      <c r="AD1514" s="89" t="s">
        <v>2617</v>
      </c>
      <c r="AE1514" s="243">
        <v>17090</v>
      </c>
      <c r="AF1514" s="157" t="s">
        <v>3901</v>
      </c>
      <c r="AG1514" s="89" t="s">
        <v>7492</v>
      </c>
      <c r="AH1514" s="58" t="s">
        <v>7493</v>
      </c>
      <c r="AI1514" s="58" t="s">
        <v>7494</v>
      </c>
      <c r="AJ1514" s="59" t="s">
        <v>1169</v>
      </c>
      <c r="AK1514" s="56">
        <v>25.974375555555554</v>
      </c>
      <c r="AL1514" s="56">
        <v>-81.743521111111107</v>
      </c>
      <c r="AM1514" s="60">
        <v>14.99240000058407</v>
      </c>
      <c r="AN1514" s="60">
        <v>-25.872242419279456</v>
      </c>
      <c r="AO1514" s="60">
        <v>29.902257198737964</v>
      </c>
    </row>
    <row r="1515" spans="1:41" s="290" customFormat="1" x14ac:dyDescent="0.2">
      <c r="A1515" s="45" t="s">
        <v>1010</v>
      </c>
      <c r="B1515" s="42" t="s">
        <v>104</v>
      </c>
      <c r="C1515" s="46" t="s">
        <v>473</v>
      </c>
      <c r="D1515" s="35" t="s">
        <v>5508</v>
      </c>
      <c r="E1515" s="34">
        <v>46093</v>
      </c>
      <c r="F1515" s="347" t="s">
        <v>1925</v>
      </c>
      <c r="G1515" s="347" t="s">
        <v>6132</v>
      </c>
      <c r="H1515" s="344">
        <v>25.974416666666666</v>
      </c>
      <c r="I1515" s="344">
        <v>-81.743600000000001</v>
      </c>
      <c r="J1515" s="56" t="s">
        <v>7490</v>
      </c>
      <c r="K1515" s="56" t="s">
        <v>7491</v>
      </c>
      <c r="L1515" s="49" t="s">
        <v>2428</v>
      </c>
      <c r="M1515" s="117" t="s">
        <v>2833</v>
      </c>
      <c r="N1515" s="35" t="s">
        <v>364</v>
      </c>
      <c r="O1515" s="240" t="s">
        <v>6849</v>
      </c>
      <c r="P1515" s="216" t="s">
        <v>1969</v>
      </c>
      <c r="Q1515" s="443">
        <v>0</v>
      </c>
      <c r="R1515" s="47"/>
      <c r="S1515" s="36">
        <v>0</v>
      </c>
      <c r="T1515" s="35"/>
      <c r="U1515" s="34"/>
      <c r="V1515" s="82">
        <v>0</v>
      </c>
      <c r="W1515" s="55" t="s">
        <v>2689</v>
      </c>
      <c r="X1515" s="55" t="s">
        <v>1897</v>
      </c>
      <c r="Y1515" s="157">
        <v>0</v>
      </c>
      <c r="Z1515" s="57" t="s">
        <v>1746</v>
      </c>
      <c r="AA1515" s="55" t="s">
        <v>6987</v>
      </c>
      <c r="AB1515" s="55">
        <v>141</v>
      </c>
      <c r="AC1515" s="55" t="s">
        <v>427</v>
      </c>
      <c r="AD1515" s="89" t="s">
        <v>2617</v>
      </c>
      <c r="AE1515" s="243">
        <v>17090</v>
      </c>
      <c r="AF1515" s="157" t="s">
        <v>3901</v>
      </c>
      <c r="AG1515" s="89" t="s">
        <v>7492</v>
      </c>
      <c r="AH1515" s="58" t="s">
        <v>7493</v>
      </c>
      <c r="AI1515" s="58" t="s">
        <v>7494</v>
      </c>
      <c r="AJ1515" s="59" t="s">
        <v>1169</v>
      </c>
      <c r="AK1515" s="56">
        <v>25.974375555555554</v>
      </c>
      <c r="AL1515" s="56">
        <v>-81.743521111111107</v>
      </c>
      <c r="AM1515" s="60">
        <v>14.99240000058407</v>
      </c>
      <c r="AN1515" s="60">
        <v>-25.872242419279456</v>
      </c>
      <c r="AO1515" s="60">
        <v>29.902257198737964</v>
      </c>
    </row>
    <row r="1516" spans="1:41" s="290" customFormat="1" x14ac:dyDescent="0.2">
      <c r="A1516" s="45" t="s">
        <v>1012</v>
      </c>
      <c r="B1516" s="42" t="s">
        <v>983</v>
      </c>
      <c r="C1516" s="46"/>
      <c r="D1516" s="35" t="s">
        <v>424</v>
      </c>
      <c r="E1516" s="34">
        <v>42852</v>
      </c>
      <c r="F1516" s="347" t="s">
        <v>1927</v>
      </c>
      <c r="G1516" s="347" t="s">
        <v>988</v>
      </c>
      <c r="H1516" s="344">
        <v>25.976883333333333</v>
      </c>
      <c r="I1516" s="344">
        <v>-81.741316666666663</v>
      </c>
      <c r="J1516" s="56" t="s">
        <v>9124</v>
      </c>
      <c r="K1516" s="56" t="s">
        <v>9125</v>
      </c>
      <c r="L1516" s="49" t="s">
        <v>1746</v>
      </c>
      <c r="M1516" s="117"/>
      <c r="N1516" s="35" t="s">
        <v>364</v>
      </c>
      <c r="O1516" s="203" t="s">
        <v>1969</v>
      </c>
      <c r="P1516" s="216" t="s">
        <v>1969</v>
      </c>
      <c r="Q1516" s="443">
        <v>0</v>
      </c>
      <c r="R1516" s="47"/>
      <c r="S1516" s="36">
        <v>0</v>
      </c>
      <c r="T1516" s="35"/>
      <c r="U1516" s="34"/>
      <c r="V1516" s="82">
        <v>0</v>
      </c>
      <c r="W1516" s="55" t="s">
        <v>2689</v>
      </c>
      <c r="X1516" s="55" t="s">
        <v>1897</v>
      </c>
      <c r="Y1516" s="157">
        <v>0</v>
      </c>
      <c r="Z1516" s="57" t="s">
        <v>1746</v>
      </c>
      <c r="AA1516" s="55" t="s">
        <v>6987</v>
      </c>
      <c r="AB1516" s="55">
        <v>142</v>
      </c>
      <c r="AC1516" s="55" t="s">
        <v>427</v>
      </c>
      <c r="AD1516" s="89" t="s">
        <v>2617</v>
      </c>
      <c r="AE1516" s="243">
        <v>17100</v>
      </c>
      <c r="AF1516" s="157" t="s">
        <v>3901</v>
      </c>
      <c r="AG1516" s="89" t="s">
        <v>7497</v>
      </c>
      <c r="AH1516" s="58" t="s">
        <v>1992</v>
      </c>
      <c r="AI1516" s="58" t="s">
        <v>7498</v>
      </c>
      <c r="AJ1516" s="59" t="s">
        <v>1167</v>
      </c>
      <c r="AK1516" s="56">
        <v>25.976818333333334</v>
      </c>
      <c r="AL1516" s="56">
        <v>-81.741367777777782</v>
      </c>
      <c r="AM1516" s="60">
        <v>23.704199999750415</v>
      </c>
      <c r="AN1516" s="60">
        <v>16.762297907220987</v>
      </c>
      <c r="AO1516" s="60">
        <v>29.032115471639205</v>
      </c>
    </row>
    <row r="1517" spans="1:41" s="290" customFormat="1" x14ac:dyDescent="0.2">
      <c r="A1517" s="45" t="s">
        <v>1012</v>
      </c>
      <c r="B1517" s="42" t="s">
        <v>983</v>
      </c>
      <c r="C1517" s="46"/>
      <c r="D1517" s="35" t="s">
        <v>424</v>
      </c>
      <c r="E1517" s="34">
        <v>43124</v>
      </c>
      <c r="F1517" s="347" t="s">
        <v>1992</v>
      </c>
      <c r="G1517" s="347" t="s">
        <v>1993</v>
      </c>
      <c r="H1517" s="344">
        <v>25.976816666666668</v>
      </c>
      <c r="I1517" s="344">
        <v>-81.741299999999995</v>
      </c>
      <c r="J1517" s="56" t="s">
        <v>9126</v>
      </c>
      <c r="K1517" s="56" t="s">
        <v>9127</v>
      </c>
      <c r="L1517" s="49" t="s">
        <v>1978</v>
      </c>
      <c r="M1517" s="120"/>
      <c r="N1517" s="35" t="s">
        <v>364</v>
      </c>
      <c r="O1517" s="203" t="s">
        <v>1969</v>
      </c>
      <c r="P1517" s="216" t="s">
        <v>1969</v>
      </c>
      <c r="Q1517" s="443">
        <v>0</v>
      </c>
      <c r="R1517" s="47"/>
      <c r="S1517" s="36">
        <v>0</v>
      </c>
      <c r="T1517" s="35"/>
      <c r="U1517" s="34"/>
      <c r="V1517" s="82">
        <v>0</v>
      </c>
      <c r="W1517" s="55" t="s">
        <v>2689</v>
      </c>
      <c r="X1517" s="55" t="s">
        <v>1897</v>
      </c>
      <c r="Y1517" s="157">
        <v>0</v>
      </c>
      <c r="Z1517" s="57" t="s">
        <v>1746</v>
      </c>
      <c r="AA1517" s="55" t="s">
        <v>6987</v>
      </c>
      <c r="AB1517" s="55">
        <v>142</v>
      </c>
      <c r="AC1517" s="55" t="s">
        <v>427</v>
      </c>
      <c r="AD1517" s="89" t="s">
        <v>2617</v>
      </c>
      <c r="AE1517" s="243">
        <v>17100</v>
      </c>
      <c r="AF1517" s="157" t="s">
        <v>3901</v>
      </c>
      <c r="AG1517" s="89" t="s">
        <v>7497</v>
      </c>
      <c r="AH1517" s="58" t="s">
        <v>1992</v>
      </c>
      <c r="AI1517" s="58" t="s">
        <v>7498</v>
      </c>
      <c r="AJ1517" s="59" t="s">
        <v>1167</v>
      </c>
      <c r="AK1517" s="56">
        <v>25.976818333333334</v>
      </c>
      <c r="AL1517" s="56">
        <v>-81.741367777777782</v>
      </c>
      <c r="AM1517" s="60">
        <v>-0.60779999976105614</v>
      </c>
      <c r="AN1517" s="60">
        <v>22.228264615388181</v>
      </c>
      <c r="AO1517" s="60">
        <v>22.236572772156858</v>
      </c>
    </row>
    <row r="1518" spans="1:41" s="290" customFormat="1" x14ac:dyDescent="0.2">
      <c r="A1518" s="45" t="s">
        <v>1012</v>
      </c>
      <c r="B1518" s="42" t="s">
        <v>983</v>
      </c>
      <c r="C1518" s="46"/>
      <c r="D1518" s="35" t="s">
        <v>425</v>
      </c>
      <c r="E1518" s="34">
        <v>43556</v>
      </c>
      <c r="F1518" s="347" t="s">
        <v>1992</v>
      </c>
      <c r="G1518" s="347" t="s">
        <v>1993</v>
      </c>
      <c r="H1518" s="344">
        <v>25.976816666666668</v>
      </c>
      <c r="I1518" s="344">
        <v>-81.741299999999995</v>
      </c>
      <c r="J1518" s="56" t="s">
        <v>9126</v>
      </c>
      <c r="K1518" s="56" t="s">
        <v>9127</v>
      </c>
      <c r="L1518" s="49" t="s">
        <v>1978</v>
      </c>
      <c r="M1518" s="117"/>
      <c r="N1518" s="35" t="s">
        <v>364</v>
      </c>
      <c r="O1518" s="203" t="s">
        <v>1969</v>
      </c>
      <c r="P1518" s="216" t="s">
        <v>1969</v>
      </c>
      <c r="Q1518" s="443">
        <v>0</v>
      </c>
      <c r="R1518" s="47"/>
      <c r="S1518" s="36">
        <v>0</v>
      </c>
      <c r="T1518" s="35"/>
      <c r="U1518" s="34"/>
      <c r="V1518" s="82">
        <v>0</v>
      </c>
      <c r="W1518" s="55" t="s">
        <v>2689</v>
      </c>
      <c r="X1518" s="55" t="s">
        <v>1897</v>
      </c>
      <c r="Y1518" s="157">
        <v>0</v>
      </c>
      <c r="Z1518" s="57" t="s">
        <v>1746</v>
      </c>
      <c r="AA1518" s="55" t="s">
        <v>6987</v>
      </c>
      <c r="AB1518" s="55">
        <v>142</v>
      </c>
      <c r="AC1518" s="55" t="s">
        <v>427</v>
      </c>
      <c r="AD1518" s="89" t="s">
        <v>2617</v>
      </c>
      <c r="AE1518" s="243">
        <v>17100</v>
      </c>
      <c r="AF1518" s="157" t="s">
        <v>3901</v>
      </c>
      <c r="AG1518" s="89" t="s">
        <v>7497</v>
      </c>
      <c r="AH1518" s="58" t="s">
        <v>1992</v>
      </c>
      <c r="AI1518" s="58" t="s">
        <v>7498</v>
      </c>
      <c r="AJ1518" s="59" t="s">
        <v>1167</v>
      </c>
      <c r="AK1518" s="56">
        <v>25.976818333333334</v>
      </c>
      <c r="AL1518" s="56">
        <v>-81.741367777777782</v>
      </c>
      <c r="AM1518" s="60">
        <v>-0.60779999976105614</v>
      </c>
      <c r="AN1518" s="60">
        <v>22.228264615388181</v>
      </c>
      <c r="AO1518" s="60">
        <v>22.236572772156858</v>
      </c>
    </row>
    <row r="1519" spans="1:41" s="290" customFormat="1" x14ac:dyDescent="0.2">
      <c r="A1519" s="45" t="s">
        <v>1012</v>
      </c>
      <c r="B1519" s="42" t="s">
        <v>983</v>
      </c>
      <c r="C1519" s="46"/>
      <c r="D1519" s="35" t="s">
        <v>425</v>
      </c>
      <c r="E1519" s="34">
        <v>43903</v>
      </c>
      <c r="F1519" s="347" t="s">
        <v>3006</v>
      </c>
      <c r="G1519" s="347" t="s">
        <v>1993</v>
      </c>
      <c r="H1519" s="344">
        <v>25.976833333333332</v>
      </c>
      <c r="I1519" s="344">
        <v>-81.741299999999995</v>
      </c>
      <c r="J1519" s="56" t="s">
        <v>9128</v>
      </c>
      <c r="K1519" s="56" t="s">
        <v>9127</v>
      </c>
      <c r="L1519" s="49" t="s">
        <v>1978</v>
      </c>
      <c r="M1519" s="117" t="s">
        <v>2833</v>
      </c>
      <c r="N1519" s="35" t="s">
        <v>364</v>
      </c>
      <c r="O1519" s="203" t="s">
        <v>1969</v>
      </c>
      <c r="P1519" s="216" t="s">
        <v>1969</v>
      </c>
      <c r="Q1519" s="443">
        <v>0</v>
      </c>
      <c r="R1519" s="47"/>
      <c r="S1519" s="36">
        <v>0</v>
      </c>
      <c r="T1519" s="35"/>
      <c r="U1519" s="34"/>
      <c r="V1519" s="82">
        <v>0</v>
      </c>
      <c r="W1519" s="55" t="s">
        <v>2689</v>
      </c>
      <c r="X1519" s="55" t="s">
        <v>1897</v>
      </c>
      <c r="Y1519" s="157">
        <v>0</v>
      </c>
      <c r="Z1519" s="57" t="s">
        <v>1746</v>
      </c>
      <c r="AA1519" s="55" t="s">
        <v>6987</v>
      </c>
      <c r="AB1519" s="55">
        <v>142</v>
      </c>
      <c r="AC1519" s="55" t="s">
        <v>427</v>
      </c>
      <c r="AD1519" s="89" t="s">
        <v>2617</v>
      </c>
      <c r="AE1519" s="243">
        <v>17100</v>
      </c>
      <c r="AF1519" s="157" t="s">
        <v>3901</v>
      </c>
      <c r="AG1519" s="89" t="s">
        <v>7497</v>
      </c>
      <c r="AH1519" s="58" t="s">
        <v>1992</v>
      </c>
      <c r="AI1519" s="58" t="s">
        <v>7498</v>
      </c>
      <c r="AJ1519" s="59" t="s">
        <v>1167</v>
      </c>
      <c r="AK1519" s="56">
        <v>25.976818333333334</v>
      </c>
      <c r="AL1519" s="56">
        <v>-81.741367777777782</v>
      </c>
      <c r="AM1519" s="60">
        <v>5.4701999991451089</v>
      </c>
      <c r="AN1519" s="60">
        <v>22.228264615388181</v>
      </c>
      <c r="AO1519" s="60">
        <v>22.891457704619107</v>
      </c>
    </row>
    <row r="1520" spans="1:41" s="290" customFormat="1" x14ac:dyDescent="0.2">
      <c r="A1520" s="45" t="s">
        <v>1012</v>
      </c>
      <c r="B1520" s="42" t="s">
        <v>983</v>
      </c>
      <c r="C1520" s="46"/>
      <c r="D1520" s="35" t="s">
        <v>2844</v>
      </c>
      <c r="E1520" s="34">
        <v>44256</v>
      </c>
      <c r="F1520" s="347" t="s">
        <v>3006</v>
      </c>
      <c r="G1520" s="347" t="s">
        <v>1993</v>
      </c>
      <c r="H1520" s="344">
        <v>25.976833333333332</v>
      </c>
      <c r="I1520" s="344">
        <v>-81.741299999999995</v>
      </c>
      <c r="J1520" s="56" t="s">
        <v>9128</v>
      </c>
      <c r="K1520" s="56" t="s">
        <v>9127</v>
      </c>
      <c r="L1520" s="49" t="s">
        <v>1978</v>
      </c>
      <c r="M1520" s="117" t="s">
        <v>2833</v>
      </c>
      <c r="N1520" s="35" t="s">
        <v>364</v>
      </c>
      <c r="O1520" s="240" t="s">
        <v>3555</v>
      </c>
      <c r="P1520" s="216">
        <v>0</v>
      </c>
      <c r="Q1520" s="443">
        <v>0</v>
      </c>
      <c r="R1520" s="47"/>
      <c r="S1520" s="36">
        <v>0</v>
      </c>
      <c r="T1520" s="35"/>
      <c r="U1520" s="34"/>
      <c r="V1520" s="82">
        <v>0</v>
      </c>
      <c r="W1520" s="55" t="s">
        <v>2689</v>
      </c>
      <c r="X1520" s="55" t="s">
        <v>1897</v>
      </c>
      <c r="Y1520" s="157">
        <v>0</v>
      </c>
      <c r="Z1520" s="57" t="s">
        <v>1746</v>
      </c>
      <c r="AA1520" s="55" t="s">
        <v>6987</v>
      </c>
      <c r="AB1520" s="55">
        <v>142</v>
      </c>
      <c r="AC1520" s="55" t="s">
        <v>427</v>
      </c>
      <c r="AD1520" s="89" t="s">
        <v>2617</v>
      </c>
      <c r="AE1520" s="243">
        <v>17100</v>
      </c>
      <c r="AF1520" s="157" t="s">
        <v>3901</v>
      </c>
      <c r="AG1520" s="89" t="s">
        <v>7497</v>
      </c>
      <c r="AH1520" s="58" t="s">
        <v>1992</v>
      </c>
      <c r="AI1520" s="58" t="s">
        <v>7498</v>
      </c>
      <c r="AJ1520" s="59" t="s">
        <v>1167</v>
      </c>
      <c r="AK1520" s="56">
        <v>25.976818333333334</v>
      </c>
      <c r="AL1520" s="56">
        <v>-81.741367777777782</v>
      </c>
      <c r="AM1520" s="60">
        <v>5.4701999991451089</v>
      </c>
      <c r="AN1520" s="60">
        <v>22.228264615388181</v>
      </c>
      <c r="AO1520" s="60">
        <v>22.891457704619107</v>
      </c>
    </row>
    <row r="1521" spans="1:41" s="290" customFormat="1" x14ac:dyDescent="0.2">
      <c r="A1521" s="45" t="s">
        <v>1012</v>
      </c>
      <c r="B1521" s="42" t="s">
        <v>983</v>
      </c>
      <c r="C1521" s="46"/>
      <c r="D1521" s="35" t="s">
        <v>425</v>
      </c>
      <c r="E1521" s="34">
        <v>44640</v>
      </c>
      <c r="F1521" s="347" t="s">
        <v>3006</v>
      </c>
      <c r="G1521" s="347" t="s">
        <v>1993</v>
      </c>
      <c r="H1521" s="344">
        <v>25.976833333333332</v>
      </c>
      <c r="I1521" s="344">
        <v>-81.741299999999995</v>
      </c>
      <c r="J1521" s="56" t="s">
        <v>9128</v>
      </c>
      <c r="K1521" s="56" t="s">
        <v>9127</v>
      </c>
      <c r="L1521" s="49" t="s">
        <v>4486</v>
      </c>
      <c r="M1521" s="117" t="s">
        <v>2833</v>
      </c>
      <c r="N1521" s="35" t="s">
        <v>364</v>
      </c>
      <c r="O1521" s="240" t="s">
        <v>4487</v>
      </c>
      <c r="P1521" s="216" t="s">
        <v>1969</v>
      </c>
      <c r="Q1521" s="443">
        <v>0</v>
      </c>
      <c r="R1521" s="47"/>
      <c r="S1521" s="36">
        <v>0</v>
      </c>
      <c r="T1521" s="35"/>
      <c r="U1521" s="34"/>
      <c r="V1521" s="82">
        <v>0</v>
      </c>
      <c r="W1521" s="55" t="s">
        <v>2689</v>
      </c>
      <c r="X1521" s="55" t="s">
        <v>1897</v>
      </c>
      <c r="Y1521" s="157">
        <v>0</v>
      </c>
      <c r="Z1521" s="57" t="s">
        <v>1746</v>
      </c>
      <c r="AA1521" s="55" t="s">
        <v>6987</v>
      </c>
      <c r="AB1521" s="55">
        <v>142</v>
      </c>
      <c r="AC1521" s="55" t="s">
        <v>427</v>
      </c>
      <c r="AD1521" s="89" t="s">
        <v>2617</v>
      </c>
      <c r="AE1521" s="243">
        <v>17100</v>
      </c>
      <c r="AF1521" s="157" t="s">
        <v>3901</v>
      </c>
      <c r="AG1521" s="89" t="s">
        <v>7497</v>
      </c>
      <c r="AH1521" s="58" t="s">
        <v>1992</v>
      </c>
      <c r="AI1521" s="58" t="s">
        <v>7498</v>
      </c>
      <c r="AJ1521" s="59" t="s">
        <v>1167</v>
      </c>
      <c r="AK1521" s="56">
        <v>25.976818333333334</v>
      </c>
      <c r="AL1521" s="56">
        <v>-81.741367777777782</v>
      </c>
      <c r="AM1521" s="60">
        <v>5.4701999991451089</v>
      </c>
      <c r="AN1521" s="60">
        <v>22.228264615388181</v>
      </c>
      <c r="AO1521" s="60">
        <v>22.891457704619107</v>
      </c>
    </row>
    <row r="1522" spans="1:41" s="290" customFormat="1" x14ac:dyDescent="0.2">
      <c r="A1522" s="45" t="s">
        <v>1012</v>
      </c>
      <c r="B1522" s="42" t="s">
        <v>983</v>
      </c>
      <c r="C1522" s="46"/>
      <c r="D1522" s="35" t="s">
        <v>4327</v>
      </c>
      <c r="E1522" s="34">
        <v>44981</v>
      </c>
      <c r="F1522" s="347" t="s">
        <v>3006</v>
      </c>
      <c r="G1522" s="347" t="s">
        <v>1993</v>
      </c>
      <c r="H1522" s="344">
        <v>25.976833333333332</v>
      </c>
      <c r="I1522" s="344">
        <v>-81.741299999999995</v>
      </c>
      <c r="J1522" s="56" t="s">
        <v>9128</v>
      </c>
      <c r="K1522" s="56" t="s">
        <v>9127</v>
      </c>
      <c r="L1522" s="49" t="s">
        <v>2244</v>
      </c>
      <c r="M1522" s="117"/>
      <c r="N1522" s="35" t="s">
        <v>448</v>
      </c>
      <c r="O1522" s="240" t="s">
        <v>5281</v>
      </c>
      <c r="P1522" s="216">
        <v>0</v>
      </c>
      <c r="Q1522" s="443">
        <v>0</v>
      </c>
      <c r="R1522" s="47"/>
      <c r="S1522" s="36">
        <v>0</v>
      </c>
      <c r="T1522" s="35" t="s">
        <v>3310</v>
      </c>
      <c r="U1522" s="34"/>
      <c r="V1522" s="82" t="s">
        <v>1969</v>
      </c>
      <c r="W1522" s="55" t="s">
        <v>2689</v>
      </c>
      <c r="X1522" s="55" t="s">
        <v>1897</v>
      </c>
      <c r="Y1522" s="157" t="s">
        <v>448</v>
      </c>
      <c r="Z1522" s="57" t="s">
        <v>1746</v>
      </c>
      <c r="AA1522" s="55" t="s">
        <v>6972</v>
      </c>
      <c r="AB1522" s="55">
        <v>142</v>
      </c>
      <c r="AC1522" s="55" t="s">
        <v>427</v>
      </c>
      <c r="AD1522" s="89" t="s">
        <v>2617</v>
      </c>
      <c r="AE1522" s="243">
        <v>17100</v>
      </c>
      <c r="AF1522" s="157" t="s">
        <v>3901</v>
      </c>
      <c r="AG1522" s="89" t="s">
        <v>7497</v>
      </c>
      <c r="AH1522" s="58" t="s">
        <v>1992</v>
      </c>
      <c r="AI1522" s="58" t="s">
        <v>7498</v>
      </c>
      <c r="AJ1522" s="59" t="s">
        <v>1167</v>
      </c>
      <c r="AK1522" s="56">
        <v>25.976818333333334</v>
      </c>
      <c r="AL1522" s="56">
        <v>-81.741367777777782</v>
      </c>
      <c r="AM1522" s="60">
        <v>5.4701999991451089</v>
      </c>
      <c r="AN1522" s="60">
        <v>22.228264615388181</v>
      </c>
      <c r="AO1522" s="60">
        <v>22.891457704619107</v>
      </c>
    </row>
    <row r="1523" spans="1:41" s="290" customFormat="1" x14ac:dyDescent="0.2">
      <c r="A1523" s="45" t="s">
        <v>1012</v>
      </c>
      <c r="B1523" s="42" t="s">
        <v>983</v>
      </c>
      <c r="C1523" s="46"/>
      <c r="D1523" s="35" t="s">
        <v>4327</v>
      </c>
      <c r="E1523" s="34">
        <v>45350</v>
      </c>
      <c r="F1523" s="347" t="s">
        <v>3006</v>
      </c>
      <c r="G1523" s="347" t="s">
        <v>1993</v>
      </c>
      <c r="H1523" s="344">
        <v>25.976833333333332</v>
      </c>
      <c r="I1523" s="344">
        <v>-81.741299999999995</v>
      </c>
      <c r="J1523" s="56" t="s">
        <v>9128</v>
      </c>
      <c r="K1523" s="56" t="s">
        <v>9127</v>
      </c>
      <c r="L1523" s="49" t="s">
        <v>5651</v>
      </c>
      <c r="M1523" s="117"/>
      <c r="N1523" s="35" t="s">
        <v>427</v>
      </c>
      <c r="O1523" s="240" t="s">
        <v>5652</v>
      </c>
      <c r="P1523" s="216">
        <v>0</v>
      </c>
      <c r="Q1523" s="443">
        <v>0</v>
      </c>
      <c r="R1523" s="47"/>
      <c r="S1523" s="36">
        <v>0</v>
      </c>
      <c r="T1523" s="35" t="s">
        <v>2011</v>
      </c>
      <c r="U1523" s="34"/>
      <c r="V1523" s="82" t="s">
        <v>1969</v>
      </c>
      <c r="W1523" s="55" t="s">
        <v>2689</v>
      </c>
      <c r="X1523" s="55" t="s">
        <v>1897</v>
      </c>
      <c r="Y1523" s="157" t="s">
        <v>427</v>
      </c>
      <c r="Z1523" s="57" t="s">
        <v>1746</v>
      </c>
      <c r="AA1523" s="55" t="s">
        <v>7125</v>
      </c>
      <c r="AB1523" s="55">
        <v>142</v>
      </c>
      <c r="AC1523" s="55" t="s">
        <v>427</v>
      </c>
      <c r="AD1523" s="89" t="s">
        <v>2617</v>
      </c>
      <c r="AE1523" s="243">
        <v>17100</v>
      </c>
      <c r="AF1523" s="157" t="s">
        <v>3901</v>
      </c>
      <c r="AG1523" s="89" t="s">
        <v>7497</v>
      </c>
      <c r="AH1523" s="58" t="s">
        <v>1992</v>
      </c>
      <c r="AI1523" s="58" t="s">
        <v>7498</v>
      </c>
      <c r="AJ1523" s="59" t="s">
        <v>1167</v>
      </c>
      <c r="AK1523" s="56">
        <v>25.976818333333334</v>
      </c>
      <c r="AL1523" s="56">
        <v>-81.741367777777782</v>
      </c>
      <c r="AM1523" s="60">
        <v>5.4701999991451089</v>
      </c>
      <c r="AN1523" s="60">
        <v>22.228264615388181</v>
      </c>
      <c r="AO1523" s="60">
        <v>22.891457704619107</v>
      </c>
    </row>
    <row r="1524" spans="1:41" s="290" customFormat="1" ht="25.5" x14ac:dyDescent="0.2">
      <c r="A1524" s="45" t="s">
        <v>1012</v>
      </c>
      <c r="B1524" s="42" t="s">
        <v>983</v>
      </c>
      <c r="C1524" s="46"/>
      <c r="D1524" s="35" t="s">
        <v>5508</v>
      </c>
      <c r="E1524" s="34">
        <v>45730</v>
      </c>
      <c r="F1524" s="347" t="s">
        <v>3006</v>
      </c>
      <c r="G1524" s="347" t="s">
        <v>6133</v>
      </c>
      <c r="H1524" s="344">
        <v>25.976833333333332</v>
      </c>
      <c r="I1524" s="344">
        <v>-81.741349999999997</v>
      </c>
      <c r="J1524" s="56" t="s">
        <v>9128</v>
      </c>
      <c r="K1524" s="56" t="s">
        <v>7496</v>
      </c>
      <c r="L1524" s="49" t="s">
        <v>6134</v>
      </c>
      <c r="M1524" s="117"/>
      <c r="N1524" s="35" t="s">
        <v>387</v>
      </c>
      <c r="O1524" s="240" t="s">
        <v>6208</v>
      </c>
      <c r="P1524" s="216" t="s">
        <v>1969</v>
      </c>
      <c r="Q1524" s="443">
        <v>0</v>
      </c>
      <c r="R1524" s="47"/>
      <c r="S1524" s="36">
        <v>0</v>
      </c>
      <c r="T1524" s="35" t="s">
        <v>2011</v>
      </c>
      <c r="U1524" s="34"/>
      <c r="V1524" s="82">
        <v>0</v>
      </c>
      <c r="W1524" s="55" t="s">
        <v>2689</v>
      </c>
      <c r="X1524" s="55" t="s">
        <v>1897</v>
      </c>
      <c r="Y1524" s="157" t="s">
        <v>387</v>
      </c>
      <c r="Z1524" s="57" t="s">
        <v>1746</v>
      </c>
      <c r="AA1524" s="55" t="s">
        <v>6982</v>
      </c>
      <c r="AB1524" s="55">
        <v>142</v>
      </c>
      <c r="AC1524" s="55" t="s">
        <v>427</v>
      </c>
      <c r="AD1524" s="89" t="s">
        <v>2617</v>
      </c>
      <c r="AE1524" s="243">
        <v>17100</v>
      </c>
      <c r="AF1524" s="157" t="s">
        <v>3901</v>
      </c>
      <c r="AG1524" s="89" t="s">
        <v>7497</v>
      </c>
      <c r="AH1524" s="58" t="s">
        <v>1992</v>
      </c>
      <c r="AI1524" s="58" t="s">
        <v>7498</v>
      </c>
      <c r="AJ1524" s="59" t="s">
        <v>1167</v>
      </c>
      <c r="AK1524" s="56">
        <v>25.976818333333334</v>
      </c>
      <c r="AL1524" s="56">
        <v>-81.741367777777782</v>
      </c>
      <c r="AM1524" s="60">
        <v>5.4701999991451089</v>
      </c>
      <c r="AN1524" s="60">
        <v>5.8303644908866019</v>
      </c>
      <c r="AO1524" s="60">
        <v>7.9947631689274283</v>
      </c>
    </row>
    <row r="1525" spans="1:41" s="290" customFormat="1" ht="25.5" x14ac:dyDescent="0.2">
      <c r="A1525" s="45" t="s">
        <v>1012</v>
      </c>
      <c r="B1525" s="42" t="s">
        <v>983</v>
      </c>
      <c r="C1525" s="46" t="s">
        <v>473</v>
      </c>
      <c r="D1525" s="35" t="s">
        <v>5508</v>
      </c>
      <c r="E1525" s="34">
        <v>46093</v>
      </c>
      <c r="F1525" s="347" t="s">
        <v>6851</v>
      </c>
      <c r="G1525" s="347" t="s">
        <v>6133</v>
      </c>
      <c r="H1525" s="344">
        <v>25.976766666666666</v>
      </c>
      <c r="I1525" s="344">
        <v>-81.741349999999997</v>
      </c>
      <c r="J1525" s="56" t="s">
        <v>7495</v>
      </c>
      <c r="K1525" s="56" t="s">
        <v>7496</v>
      </c>
      <c r="L1525" s="49" t="s">
        <v>6852</v>
      </c>
      <c r="M1525" s="117"/>
      <c r="N1525" s="35" t="s">
        <v>427</v>
      </c>
      <c r="O1525" s="240" t="s">
        <v>6850</v>
      </c>
      <c r="P1525" s="216" t="s">
        <v>6005</v>
      </c>
      <c r="Q1525" s="443">
        <v>0</v>
      </c>
      <c r="R1525" s="47"/>
      <c r="S1525" s="36">
        <v>0</v>
      </c>
      <c r="T1525" s="35" t="s">
        <v>3310</v>
      </c>
      <c r="U1525" s="34" t="s">
        <v>8520</v>
      </c>
      <c r="V1525" s="82" t="s">
        <v>1969</v>
      </c>
      <c r="W1525" s="55" t="s">
        <v>2689</v>
      </c>
      <c r="X1525" s="55" t="s">
        <v>1897</v>
      </c>
      <c r="Y1525" s="157" t="s">
        <v>427</v>
      </c>
      <c r="Z1525" s="57" t="s">
        <v>1746</v>
      </c>
      <c r="AA1525" s="55" t="s">
        <v>7125</v>
      </c>
      <c r="AB1525" s="55">
        <v>142</v>
      </c>
      <c r="AC1525" s="55" t="s">
        <v>427</v>
      </c>
      <c r="AD1525" s="89" t="s">
        <v>2617</v>
      </c>
      <c r="AE1525" s="243">
        <v>17100</v>
      </c>
      <c r="AF1525" s="157" t="s">
        <v>3901</v>
      </c>
      <c r="AG1525" s="89" t="s">
        <v>7497</v>
      </c>
      <c r="AH1525" s="58" t="s">
        <v>1992</v>
      </c>
      <c r="AI1525" s="58" t="s">
        <v>7498</v>
      </c>
      <c r="AJ1525" s="59" t="s">
        <v>1167</v>
      </c>
      <c r="AK1525" s="56">
        <v>25.976818333333334</v>
      </c>
      <c r="AL1525" s="56">
        <v>-81.741367777777782</v>
      </c>
      <c r="AM1525" s="60">
        <v>-18.841800000366362</v>
      </c>
      <c r="AN1525" s="60">
        <v>5.8303644908866019</v>
      </c>
      <c r="AO1525" s="60">
        <v>19.723249665062735</v>
      </c>
    </row>
    <row r="1526" spans="1:41" s="290" customFormat="1" x14ac:dyDescent="0.2">
      <c r="A1526" s="45" t="s">
        <v>1011</v>
      </c>
      <c r="B1526" s="42" t="s">
        <v>98</v>
      </c>
      <c r="C1526" s="46"/>
      <c r="D1526" s="35" t="s">
        <v>424</v>
      </c>
      <c r="E1526" s="34">
        <v>42852</v>
      </c>
      <c r="F1526" s="347" t="s">
        <v>1926</v>
      </c>
      <c r="G1526" s="347" t="s">
        <v>987</v>
      </c>
      <c r="H1526" s="344">
        <v>25.976483333333334</v>
      </c>
      <c r="I1526" s="344">
        <v>-81.740966666666665</v>
      </c>
      <c r="J1526" s="56" t="s">
        <v>9129</v>
      </c>
      <c r="K1526" s="56" t="s">
        <v>9130</v>
      </c>
      <c r="L1526" s="49" t="s">
        <v>1746</v>
      </c>
      <c r="M1526" s="117"/>
      <c r="N1526" s="35" t="s">
        <v>364</v>
      </c>
      <c r="O1526" s="203" t="s">
        <v>1969</v>
      </c>
      <c r="P1526" s="216" t="s">
        <v>1969</v>
      </c>
      <c r="Q1526" s="443">
        <v>0</v>
      </c>
      <c r="R1526" s="47"/>
      <c r="S1526" s="36">
        <v>0</v>
      </c>
      <c r="T1526" s="35"/>
      <c r="U1526" s="34"/>
      <c r="V1526" s="82">
        <v>0</v>
      </c>
      <c r="W1526" s="55" t="s">
        <v>2689</v>
      </c>
      <c r="X1526" s="55" t="s">
        <v>1897</v>
      </c>
      <c r="Y1526" s="157">
        <v>0</v>
      </c>
      <c r="Z1526" s="57" t="s">
        <v>1746</v>
      </c>
      <c r="AA1526" s="55" t="s">
        <v>6987</v>
      </c>
      <c r="AB1526" s="55">
        <v>143</v>
      </c>
      <c r="AC1526" s="55" t="s">
        <v>427</v>
      </c>
      <c r="AD1526" s="89" t="s">
        <v>2617</v>
      </c>
      <c r="AE1526" s="243">
        <v>17095</v>
      </c>
      <c r="AF1526" s="157" t="s">
        <v>3901</v>
      </c>
      <c r="AG1526" s="89" t="s">
        <v>7501</v>
      </c>
      <c r="AH1526" s="58" t="s">
        <v>7502</v>
      </c>
      <c r="AI1526" s="58" t="s">
        <v>7503</v>
      </c>
      <c r="AJ1526" s="59" t="s">
        <v>1168</v>
      </c>
      <c r="AK1526" s="56">
        <v>25.976563611111111</v>
      </c>
      <c r="AL1526" s="56">
        <v>-81.741104722222218</v>
      </c>
      <c r="AM1526" s="60">
        <v>-29.275699999503502</v>
      </c>
      <c r="AN1526" s="60">
        <v>45.27642423024362</v>
      </c>
      <c r="AO1526" s="60">
        <v>53.916798880663542</v>
      </c>
    </row>
    <row r="1527" spans="1:41" s="290" customFormat="1" x14ac:dyDescent="0.2">
      <c r="A1527" s="45" t="s">
        <v>1011</v>
      </c>
      <c r="B1527" s="42" t="s">
        <v>98</v>
      </c>
      <c r="C1527" s="46"/>
      <c r="D1527" s="35" t="s">
        <v>424</v>
      </c>
      <c r="E1527" s="34">
        <v>43124</v>
      </c>
      <c r="F1527" s="347" t="s">
        <v>1994</v>
      </c>
      <c r="G1527" s="347" t="s">
        <v>1995</v>
      </c>
      <c r="H1527" s="344">
        <v>25.976500000000001</v>
      </c>
      <c r="I1527" s="344">
        <v>-81.741</v>
      </c>
      <c r="J1527" s="56" t="s">
        <v>8243</v>
      </c>
      <c r="K1527" s="56" t="s">
        <v>9131</v>
      </c>
      <c r="L1527" s="49" t="s">
        <v>1978</v>
      </c>
      <c r="M1527" s="120"/>
      <c r="N1527" s="35" t="s">
        <v>364</v>
      </c>
      <c r="O1527" s="203" t="s">
        <v>1969</v>
      </c>
      <c r="P1527" s="216" t="s">
        <v>1969</v>
      </c>
      <c r="Q1527" s="443">
        <v>0</v>
      </c>
      <c r="R1527" s="47"/>
      <c r="S1527" s="36">
        <v>0</v>
      </c>
      <c r="T1527" s="35"/>
      <c r="U1527" s="34"/>
      <c r="V1527" s="82">
        <v>0</v>
      </c>
      <c r="W1527" s="55" t="s">
        <v>2689</v>
      </c>
      <c r="X1527" s="55" t="s">
        <v>1897</v>
      </c>
      <c r="Y1527" s="157">
        <v>0</v>
      </c>
      <c r="Z1527" s="57" t="s">
        <v>1746</v>
      </c>
      <c r="AA1527" s="55" t="s">
        <v>6987</v>
      </c>
      <c r="AB1527" s="55">
        <v>143</v>
      </c>
      <c r="AC1527" s="55" t="s">
        <v>427</v>
      </c>
      <c r="AD1527" s="89" t="s">
        <v>2617</v>
      </c>
      <c r="AE1527" s="243">
        <v>17095</v>
      </c>
      <c r="AF1527" s="157" t="s">
        <v>3901</v>
      </c>
      <c r="AG1527" s="89" t="s">
        <v>7501</v>
      </c>
      <c r="AH1527" s="58" t="s">
        <v>7502</v>
      </c>
      <c r="AI1527" s="58" t="s">
        <v>7503</v>
      </c>
      <c r="AJ1527" s="59" t="s">
        <v>1168</v>
      </c>
      <c r="AK1527" s="56">
        <v>25.976563611111111</v>
      </c>
      <c r="AL1527" s="56">
        <v>-81.741104722222218</v>
      </c>
      <c r="AM1527" s="60">
        <v>-23.197699999301733</v>
      </c>
      <c r="AN1527" s="60">
        <v>34.344490813909239</v>
      </c>
      <c r="AO1527" s="60">
        <v>41.444871027960744</v>
      </c>
    </row>
    <row r="1528" spans="1:41" s="290" customFormat="1" x14ac:dyDescent="0.2">
      <c r="A1528" s="45" t="s">
        <v>1011</v>
      </c>
      <c r="B1528" s="42" t="s">
        <v>98</v>
      </c>
      <c r="C1528" s="46"/>
      <c r="D1528" s="35" t="s">
        <v>425</v>
      </c>
      <c r="E1528" s="34">
        <v>43556</v>
      </c>
      <c r="F1528" s="347" t="s">
        <v>1926</v>
      </c>
      <c r="G1528" s="347" t="s">
        <v>2794</v>
      </c>
      <c r="H1528" s="344">
        <v>25.976483333333334</v>
      </c>
      <c r="I1528" s="344">
        <v>-81.740983333333332</v>
      </c>
      <c r="J1528" s="56" t="s">
        <v>9129</v>
      </c>
      <c r="K1528" s="56" t="s">
        <v>9132</v>
      </c>
      <c r="L1528" s="49" t="s">
        <v>1978</v>
      </c>
      <c r="M1528" s="117"/>
      <c r="N1528" s="35" t="s">
        <v>364</v>
      </c>
      <c r="O1528" s="203" t="s">
        <v>1969</v>
      </c>
      <c r="P1528" s="216">
        <v>0</v>
      </c>
      <c r="Q1528" s="443">
        <v>0</v>
      </c>
      <c r="R1528" s="47"/>
      <c r="S1528" s="36">
        <v>0</v>
      </c>
      <c r="T1528" s="35"/>
      <c r="U1528" s="34"/>
      <c r="V1528" s="82">
        <v>0</v>
      </c>
      <c r="W1528" s="55" t="s">
        <v>2689</v>
      </c>
      <c r="X1528" s="55" t="s">
        <v>1897</v>
      </c>
      <c r="Y1528" s="157">
        <v>0</v>
      </c>
      <c r="Z1528" s="57" t="s">
        <v>1746</v>
      </c>
      <c r="AA1528" s="55" t="s">
        <v>6987</v>
      </c>
      <c r="AB1528" s="55">
        <v>143</v>
      </c>
      <c r="AC1528" s="55" t="s">
        <v>427</v>
      </c>
      <c r="AD1528" s="89" t="s">
        <v>2617</v>
      </c>
      <c r="AE1528" s="243">
        <v>17095</v>
      </c>
      <c r="AF1528" s="157" t="s">
        <v>3901</v>
      </c>
      <c r="AG1528" s="89" t="s">
        <v>7501</v>
      </c>
      <c r="AH1528" s="58" t="s">
        <v>7502</v>
      </c>
      <c r="AI1528" s="58" t="s">
        <v>7503</v>
      </c>
      <c r="AJ1528" s="59" t="s">
        <v>1168</v>
      </c>
      <c r="AK1528" s="56">
        <v>25.976563611111111</v>
      </c>
      <c r="AL1528" s="56">
        <v>-81.741104722222218</v>
      </c>
      <c r="AM1528" s="60">
        <v>-29.275699999503502</v>
      </c>
      <c r="AN1528" s="60">
        <v>39.810457522076426</v>
      </c>
      <c r="AO1528" s="60">
        <v>49.415980599174404</v>
      </c>
    </row>
    <row r="1529" spans="1:41" s="290" customFormat="1" x14ac:dyDescent="0.2">
      <c r="A1529" s="45" t="s">
        <v>1011</v>
      </c>
      <c r="B1529" s="42" t="s">
        <v>98</v>
      </c>
      <c r="C1529" s="46"/>
      <c r="D1529" s="35" t="s">
        <v>425</v>
      </c>
      <c r="E1529" s="34">
        <v>43903</v>
      </c>
      <c r="F1529" s="347" t="s">
        <v>3007</v>
      </c>
      <c r="G1529" s="347" t="s">
        <v>1995</v>
      </c>
      <c r="H1529" s="344">
        <v>25.976533333333332</v>
      </c>
      <c r="I1529" s="344">
        <v>-81.741</v>
      </c>
      <c r="J1529" s="56" t="s">
        <v>9133</v>
      </c>
      <c r="K1529" s="56" t="s">
        <v>9131</v>
      </c>
      <c r="L1529" s="49" t="s">
        <v>1978</v>
      </c>
      <c r="M1529" s="117" t="s">
        <v>2833</v>
      </c>
      <c r="N1529" s="35" t="s">
        <v>364</v>
      </c>
      <c r="O1529" s="203" t="s">
        <v>1969</v>
      </c>
      <c r="P1529" s="216">
        <v>0</v>
      </c>
      <c r="Q1529" s="443">
        <v>0</v>
      </c>
      <c r="R1529" s="47"/>
      <c r="S1529" s="36">
        <v>0</v>
      </c>
      <c r="T1529" s="35"/>
      <c r="U1529" s="34"/>
      <c r="V1529" s="82">
        <v>0</v>
      </c>
      <c r="W1529" s="55" t="s">
        <v>2689</v>
      </c>
      <c r="X1529" s="55" t="s">
        <v>1897</v>
      </c>
      <c r="Y1529" s="157">
        <v>0</v>
      </c>
      <c r="Z1529" s="57" t="s">
        <v>1746</v>
      </c>
      <c r="AA1529" s="55" t="s">
        <v>6987</v>
      </c>
      <c r="AB1529" s="55">
        <v>143</v>
      </c>
      <c r="AC1529" s="55" t="s">
        <v>427</v>
      </c>
      <c r="AD1529" s="89" t="s">
        <v>2617</v>
      </c>
      <c r="AE1529" s="243">
        <v>17095</v>
      </c>
      <c r="AF1529" s="157" t="s">
        <v>3901</v>
      </c>
      <c r="AG1529" s="89" t="s">
        <v>7501</v>
      </c>
      <c r="AH1529" s="58" t="s">
        <v>7502</v>
      </c>
      <c r="AI1529" s="58" t="s">
        <v>7503</v>
      </c>
      <c r="AJ1529" s="59" t="s">
        <v>1168</v>
      </c>
      <c r="AK1529" s="56">
        <v>25.976563611111111</v>
      </c>
      <c r="AL1529" s="56">
        <v>-81.741104722222218</v>
      </c>
      <c r="AM1529" s="60">
        <v>-11.041700000193799</v>
      </c>
      <c r="AN1529" s="60">
        <v>34.344490813909239</v>
      </c>
      <c r="AO1529" s="60">
        <v>36.075797817386878</v>
      </c>
    </row>
    <row r="1530" spans="1:41" s="290" customFormat="1" x14ac:dyDescent="0.2">
      <c r="A1530" s="45" t="s">
        <v>1011</v>
      </c>
      <c r="B1530" s="42" t="s">
        <v>98</v>
      </c>
      <c r="C1530" s="46"/>
      <c r="D1530" s="35" t="s">
        <v>2844</v>
      </c>
      <c r="E1530" s="34">
        <v>44256</v>
      </c>
      <c r="F1530" s="347" t="s">
        <v>3007</v>
      </c>
      <c r="G1530" s="347" t="s">
        <v>1995</v>
      </c>
      <c r="H1530" s="344">
        <v>25.976533333333332</v>
      </c>
      <c r="I1530" s="344">
        <v>-81.741</v>
      </c>
      <c r="J1530" s="56" t="s">
        <v>9133</v>
      </c>
      <c r="K1530" s="56" t="s">
        <v>9131</v>
      </c>
      <c r="L1530" s="49" t="s">
        <v>1978</v>
      </c>
      <c r="M1530" s="117" t="s">
        <v>2833</v>
      </c>
      <c r="N1530" s="35" t="s">
        <v>364</v>
      </c>
      <c r="O1530" s="240" t="s">
        <v>3556</v>
      </c>
      <c r="P1530" s="216">
        <v>0</v>
      </c>
      <c r="Q1530" s="443">
        <v>0</v>
      </c>
      <c r="R1530" s="47"/>
      <c r="S1530" s="36">
        <v>0</v>
      </c>
      <c r="T1530" s="35"/>
      <c r="U1530" s="34"/>
      <c r="V1530" s="82">
        <v>0</v>
      </c>
      <c r="W1530" s="55" t="s">
        <v>2689</v>
      </c>
      <c r="X1530" s="55" t="s">
        <v>1897</v>
      </c>
      <c r="Y1530" s="157">
        <v>0</v>
      </c>
      <c r="Z1530" s="57" t="s">
        <v>1746</v>
      </c>
      <c r="AA1530" s="55" t="s">
        <v>6987</v>
      </c>
      <c r="AB1530" s="55">
        <v>143</v>
      </c>
      <c r="AC1530" s="55" t="s">
        <v>427</v>
      </c>
      <c r="AD1530" s="89" t="s">
        <v>2617</v>
      </c>
      <c r="AE1530" s="243">
        <v>17095</v>
      </c>
      <c r="AF1530" s="157" t="s">
        <v>3901</v>
      </c>
      <c r="AG1530" s="89" t="s">
        <v>7501</v>
      </c>
      <c r="AH1530" s="58" t="s">
        <v>7502</v>
      </c>
      <c r="AI1530" s="58" t="s">
        <v>7503</v>
      </c>
      <c r="AJ1530" s="59" t="s">
        <v>1168</v>
      </c>
      <c r="AK1530" s="56">
        <v>25.976563611111111</v>
      </c>
      <c r="AL1530" s="56">
        <v>-81.741104722222218</v>
      </c>
      <c r="AM1530" s="60">
        <v>-11.041700000193799</v>
      </c>
      <c r="AN1530" s="60">
        <v>34.344490813909239</v>
      </c>
      <c r="AO1530" s="60">
        <v>36.075797817386878</v>
      </c>
    </row>
    <row r="1531" spans="1:41" s="290" customFormat="1" x14ac:dyDescent="0.2">
      <c r="A1531" s="45" t="s">
        <v>1011</v>
      </c>
      <c r="B1531" s="42" t="s">
        <v>98</v>
      </c>
      <c r="C1531" s="46"/>
      <c r="D1531" s="35" t="s">
        <v>425</v>
      </c>
      <c r="E1531" s="34">
        <v>44640</v>
      </c>
      <c r="F1531" s="347" t="s">
        <v>3007</v>
      </c>
      <c r="G1531" s="347" t="s">
        <v>1995</v>
      </c>
      <c r="H1531" s="344">
        <v>25.976533333333332</v>
      </c>
      <c r="I1531" s="344">
        <v>-81.741</v>
      </c>
      <c r="J1531" s="56" t="s">
        <v>9133</v>
      </c>
      <c r="K1531" s="56" t="s">
        <v>9131</v>
      </c>
      <c r="L1531" s="49" t="s">
        <v>4488</v>
      </c>
      <c r="M1531" s="117" t="s">
        <v>2833</v>
      </c>
      <c r="N1531" s="35" t="s">
        <v>364</v>
      </c>
      <c r="O1531" s="240" t="s">
        <v>4489</v>
      </c>
      <c r="P1531" s="216" t="s">
        <v>1969</v>
      </c>
      <c r="Q1531" s="443">
        <v>0</v>
      </c>
      <c r="R1531" s="47"/>
      <c r="S1531" s="36">
        <v>0</v>
      </c>
      <c r="T1531" s="35"/>
      <c r="U1531" s="34"/>
      <c r="V1531" s="82">
        <v>0</v>
      </c>
      <c r="W1531" s="55" t="s">
        <v>2689</v>
      </c>
      <c r="X1531" s="55" t="s">
        <v>1897</v>
      </c>
      <c r="Y1531" s="157">
        <v>0</v>
      </c>
      <c r="Z1531" s="57" t="s">
        <v>1746</v>
      </c>
      <c r="AA1531" s="55" t="s">
        <v>6987</v>
      </c>
      <c r="AB1531" s="55">
        <v>143</v>
      </c>
      <c r="AC1531" s="55" t="s">
        <v>427</v>
      </c>
      <c r="AD1531" s="89" t="s">
        <v>2617</v>
      </c>
      <c r="AE1531" s="243">
        <v>17095</v>
      </c>
      <c r="AF1531" s="157" t="s">
        <v>3901</v>
      </c>
      <c r="AG1531" s="89" t="s">
        <v>7501</v>
      </c>
      <c r="AH1531" s="58" t="s">
        <v>7502</v>
      </c>
      <c r="AI1531" s="58" t="s">
        <v>7503</v>
      </c>
      <c r="AJ1531" s="59" t="s">
        <v>1168</v>
      </c>
      <c r="AK1531" s="56">
        <v>25.976563611111111</v>
      </c>
      <c r="AL1531" s="56">
        <v>-81.741104722222218</v>
      </c>
      <c r="AM1531" s="60">
        <v>-11.041700000193799</v>
      </c>
      <c r="AN1531" s="60">
        <v>34.344490813909239</v>
      </c>
      <c r="AO1531" s="60">
        <v>36.075797817386878</v>
      </c>
    </row>
    <row r="1532" spans="1:41" s="290" customFormat="1" x14ac:dyDescent="0.2">
      <c r="A1532" s="45" t="s">
        <v>1011</v>
      </c>
      <c r="B1532" s="42" t="s">
        <v>98</v>
      </c>
      <c r="C1532" s="46"/>
      <c r="D1532" s="35" t="s">
        <v>4327</v>
      </c>
      <c r="E1532" s="34">
        <v>44981</v>
      </c>
      <c r="F1532" s="347" t="s">
        <v>4912</v>
      </c>
      <c r="G1532" s="347" t="s">
        <v>4913</v>
      </c>
      <c r="H1532" s="344">
        <v>25.976616666666665</v>
      </c>
      <c r="I1532" s="344">
        <v>-81.74111666666667</v>
      </c>
      <c r="J1532" s="56" t="s">
        <v>9134</v>
      </c>
      <c r="K1532" s="56" t="s">
        <v>7500</v>
      </c>
      <c r="L1532" s="49" t="s">
        <v>5280</v>
      </c>
      <c r="M1532" s="117" t="s">
        <v>2835</v>
      </c>
      <c r="N1532" s="35" t="s">
        <v>364</v>
      </c>
      <c r="O1532" s="240" t="s">
        <v>5279</v>
      </c>
      <c r="P1532" s="216" t="s">
        <v>1969</v>
      </c>
      <c r="Q1532" s="443">
        <v>0</v>
      </c>
      <c r="R1532" s="47"/>
      <c r="S1532" s="36">
        <v>0</v>
      </c>
      <c r="T1532" s="35"/>
      <c r="U1532" s="34"/>
      <c r="V1532" s="82">
        <v>0</v>
      </c>
      <c r="W1532" s="55" t="s">
        <v>2689</v>
      </c>
      <c r="X1532" s="55" t="s">
        <v>1897</v>
      </c>
      <c r="Y1532" s="157">
        <v>0</v>
      </c>
      <c r="Z1532" s="57" t="s">
        <v>1746</v>
      </c>
      <c r="AA1532" s="55" t="s">
        <v>6987</v>
      </c>
      <c r="AB1532" s="55">
        <v>143</v>
      </c>
      <c r="AC1532" s="55" t="s">
        <v>427</v>
      </c>
      <c r="AD1532" s="89" t="s">
        <v>2617</v>
      </c>
      <c r="AE1532" s="243">
        <v>17095</v>
      </c>
      <c r="AF1532" s="157" t="s">
        <v>3901</v>
      </c>
      <c r="AG1532" s="89" t="s">
        <v>7501</v>
      </c>
      <c r="AH1532" s="58" t="s">
        <v>7502</v>
      </c>
      <c r="AI1532" s="58" t="s">
        <v>7503</v>
      </c>
      <c r="AJ1532" s="59" t="s">
        <v>1168</v>
      </c>
      <c r="AK1532" s="56">
        <v>25.976563611111111</v>
      </c>
      <c r="AL1532" s="56">
        <v>-81.741104722222218</v>
      </c>
      <c r="AM1532" s="60">
        <v>19.34829999951944</v>
      </c>
      <c r="AN1532" s="60">
        <v>-3.9172761432611125</v>
      </c>
      <c r="AO1532" s="60">
        <v>19.740865362338265</v>
      </c>
    </row>
    <row r="1533" spans="1:41" s="290" customFormat="1" x14ac:dyDescent="0.2">
      <c r="A1533" s="45" t="s">
        <v>1011</v>
      </c>
      <c r="B1533" s="42" t="s">
        <v>98</v>
      </c>
      <c r="C1533" s="46"/>
      <c r="D1533" s="35" t="s">
        <v>4327</v>
      </c>
      <c r="E1533" s="34">
        <v>45350</v>
      </c>
      <c r="F1533" s="347" t="s">
        <v>5654</v>
      </c>
      <c r="G1533" s="347" t="s">
        <v>5653</v>
      </c>
      <c r="H1533" s="344">
        <v>25.976683333333334</v>
      </c>
      <c r="I1533" s="344">
        <v>-81.740883333333329</v>
      </c>
      <c r="J1533" s="56" t="s">
        <v>9135</v>
      </c>
      <c r="K1533" s="56" t="s">
        <v>9136</v>
      </c>
      <c r="L1533" s="49" t="s">
        <v>5280</v>
      </c>
      <c r="M1533" s="117" t="s">
        <v>2835</v>
      </c>
      <c r="N1533" s="35" t="s">
        <v>364</v>
      </c>
      <c r="O1533" s="240" t="s">
        <v>5655</v>
      </c>
      <c r="P1533" s="216" t="s">
        <v>1969</v>
      </c>
      <c r="Q1533" s="443">
        <v>0</v>
      </c>
      <c r="R1533" s="47"/>
      <c r="S1533" s="36">
        <v>0</v>
      </c>
      <c r="T1533" s="35"/>
      <c r="U1533" s="34"/>
      <c r="V1533" s="82">
        <v>0</v>
      </c>
      <c r="W1533" s="55" t="s">
        <v>2689</v>
      </c>
      <c r="X1533" s="55" t="s">
        <v>1897</v>
      </c>
      <c r="Y1533" s="157">
        <v>0</v>
      </c>
      <c r="Z1533" s="57" t="s">
        <v>1746</v>
      </c>
      <c r="AA1533" s="55" t="s">
        <v>6987</v>
      </c>
      <c r="AB1533" s="55">
        <v>143</v>
      </c>
      <c r="AC1533" s="55" t="s">
        <v>427</v>
      </c>
      <c r="AD1533" s="89" t="s">
        <v>2617</v>
      </c>
      <c r="AE1533" s="243">
        <v>17095</v>
      </c>
      <c r="AF1533" s="157" t="s">
        <v>3901</v>
      </c>
      <c r="AG1533" s="89" t="s">
        <v>7501</v>
      </c>
      <c r="AH1533" s="58" t="s">
        <v>7502</v>
      </c>
      <c r="AI1533" s="58" t="s">
        <v>7503</v>
      </c>
      <c r="AJ1533" s="59" t="s">
        <v>1168</v>
      </c>
      <c r="AK1533" s="56">
        <v>25.976563611111111</v>
      </c>
      <c r="AL1533" s="56">
        <v>-81.741104722222218</v>
      </c>
      <c r="AM1533" s="60">
        <v>43.660300000326515</v>
      </c>
      <c r="AN1533" s="60">
        <v>72.606257771079584</v>
      </c>
      <c r="AO1533" s="60">
        <v>84.722431879868552</v>
      </c>
    </row>
    <row r="1534" spans="1:41" s="290" customFormat="1" ht="25.5" x14ac:dyDescent="0.2">
      <c r="A1534" s="45" t="s">
        <v>1011</v>
      </c>
      <c r="B1534" s="42" t="s">
        <v>98</v>
      </c>
      <c r="C1534" s="46"/>
      <c r="D1534" s="35" t="s">
        <v>5508</v>
      </c>
      <c r="E1534" s="34">
        <v>45730</v>
      </c>
      <c r="F1534" s="347" t="s">
        <v>6135</v>
      </c>
      <c r="G1534" s="347" t="s">
        <v>4913</v>
      </c>
      <c r="H1534" s="344">
        <v>25.976666666666667</v>
      </c>
      <c r="I1534" s="344">
        <v>-81.74111666666667</v>
      </c>
      <c r="J1534" s="56" t="s">
        <v>7499</v>
      </c>
      <c r="K1534" s="56" t="s">
        <v>7500</v>
      </c>
      <c r="L1534" s="49" t="s">
        <v>6136</v>
      </c>
      <c r="M1534" s="117" t="s">
        <v>2835</v>
      </c>
      <c r="N1534" s="35" t="s">
        <v>387</v>
      </c>
      <c r="O1534" s="240" t="s">
        <v>6207</v>
      </c>
      <c r="P1534" s="216" t="s">
        <v>6005</v>
      </c>
      <c r="Q1534" s="443">
        <v>0</v>
      </c>
      <c r="R1534" s="47"/>
      <c r="S1534" s="36">
        <v>0</v>
      </c>
      <c r="T1534" s="35" t="s">
        <v>3310</v>
      </c>
      <c r="U1534" s="34"/>
      <c r="V1534" s="82">
        <v>0</v>
      </c>
      <c r="W1534" s="55" t="s">
        <v>2689</v>
      </c>
      <c r="X1534" s="55" t="s">
        <v>1897</v>
      </c>
      <c r="Y1534" s="157" t="s">
        <v>387</v>
      </c>
      <c r="Z1534" s="57" t="s">
        <v>1746</v>
      </c>
      <c r="AA1534" s="55" t="s">
        <v>6982</v>
      </c>
      <c r="AB1534" s="55">
        <v>143</v>
      </c>
      <c r="AC1534" s="55" t="s">
        <v>427</v>
      </c>
      <c r="AD1534" s="89" t="s">
        <v>2617</v>
      </c>
      <c r="AE1534" s="243">
        <v>17095</v>
      </c>
      <c r="AF1534" s="157" t="s">
        <v>3901</v>
      </c>
      <c r="AG1534" s="89" t="s">
        <v>7501</v>
      </c>
      <c r="AH1534" s="58" t="s">
        <v>7502</v>
      </c>
      <c r="AI1534" s="58" t="s">
        <v>7503</v>
      </c>
      <c r="AJ1534" s="59" t="s">
        <v>1168</v>
      </c>
      <c r="AK1534" s="56">
        <v>25.976563611111111</v>
      </c>
      <c r="AL1534" s="56">
        <v>-81.741104722222218</v>
      </c>
      <c r="AM1534" s="60">
        <v>37.582300000124746</v>
      </c>
      <c r="AN1534" s="60">
        <v>-3.9172761432611125</v>
      </c>
      <c r="AO1534" s="60">
        <v>37.785901149528499</v>
      </c>
    </row>
    <row r="1535" spans="1:41" s="290" customFormat="1" ht="25.5" x14ac:dyDescent="0.2">
      <c r="A1535" s="45" t="s">
        <v>1011</v>
      </c>
      <c r="B1535" s="42" t="s">
        <v>98</v>
      </c>
      <c r="C1535" s="46" t="s">
        <v>473</v>
      </c>
      <c r="D1535" s="35" t="s">
        <v>5508</v>
      </c>
      <c r="E1535" s="34">
        <v>46094</v>
      </c>
      <c r="F1535" s="347" t="s">
        <v>6135</v>
      </c>
      <c r="G1535" s="347" t="s">
        <v>4913</v>
      </c>
      <c r="H1535" s="344">
        <v>25.976666666666667</v>
      </c>
      <c r="I1535" s="344">
        <v>-81.74111666666667</v>
      </c>
      <c r="J1535" s="56" t="s">
        <v>7499</v>
      </c>
      <c r="K1535" s="56" t="s">
        <v>7500</v>
      </c>
      <c r="L1535" s="49" t="s">
        <v>6136</v>
      </c>
      <c r="M1535" s="117" t="s">
        <v>2835</v>
      </c>
      <c r="N1535" s="35" t="s">
        <v>387</v>
      </c>
      <c r="O1535" s="240" t="s">
        <v>6853</v>
      </c>
      <c r="P1535" s="216" t="s">
        <v>6005</v>
      </c>
      <c r="Q1535" s="443">
        <v>0</v>
      </c>
      <c r="R1535" s="47"/>
      <c r="S1535" s="36">
        <v>0</v>
      </c>
      <c r="T1535" s="35" t="s">
        <v>3310</v>
      </c>
      <c r="U1535" s="34"/>
      <c r="V1535" s="82">
        <v>0</v>
      </c>
      <c r="W1535" s="55" t="s">
        <v>2689</v>
      </c>
      <c r="X1535" s="55" t="s">
        <v>1897</v>
      </c>
      <c r="Y1535" s="157" t="s">
        <v>387</v>
      </c>
      <c r="Z1535" s="57" t="s">
        <v>1746</v>
      </c>
      <c r="AA1535" s="55" t="s">
        <v>6982</v>
      </c>
      <c r="AB1535" s="55">
        <v>143</v>
      </c>
      <c r="AC1535" s="55" t="s">
        <v>427</v>
      </c>
      <c r="AD1535" s="89" t="s">
        <v>2617</v>
      </c>
      <c r="AE1535" s="243">
        <v>17095</v>
      </c>
      <c r="AF1535" s="157" t="s">
        <v>3901</v>
      </c>
      <c r="AG1535" s="89" t="s">
        <v>7501</v>
      </c>
      <c r="AH1535" s="58" t="s">
        <v>7502</v>
      </c>
      <c r="AI1535" s="58" t="s">
        <v>7503</v>
      </c>
      <c r="AJ1535" s="59" t="s">
        <v>1168</v>
      </c>
      <c r="AK1535" s="56">
        <v>25.976563611111111</v>
      </c>
      <c r="AL1535" s="56">
        <v>-81.741104722222218</v>
      </c>
      <c r="AM1535" s="60">
        <v>37.582300000124746</v>
      </c>
      <c r="AN1535" s="60">
        <v>-3.9172761432611125</v>
      </c>
      <c r="AO1535" s="60">
        <v>37.785901149528499</v>
      </c>
    </row>
    <row r="1536" spans="1:41" s="290" customFormat="1" ht="25.5" x14ac:dyDescent="0.2">
      <c r="A1536" s="90" t="s">
        <v>2808</v>
      </c>
      <c r="B1536" s="91" t="s">
        <v>2810</v>
      </c>
      <c r="C1536" s="92"/>
      <c r="D1536" s="35" t="s">
        <v>425</v>
      </c>
      <c r="E1536" s="34">
        <v>43556</v>
      </c>
      <c r="F1536" s="347" t="s">
        <v>2809</v>
      </c>
      <c r="G1536" s="347" t="s">
        <v>192</v>
      </c>
      <c r="H1536" s="373">
        <v>25.977966666666667</v>
      </c>
      <c r="I1536" s="373">
        <v>-81.739466666666672</v>
      </c>
      <c r="J1536" s="312" t="s">
        <v>6220</v>
      </c>
      <c r="K1536" s="312" t="s">
        <v>6221</v>
      </c>
      <c r="L1536" s="49" t="s">
        <v>2940</v>
      </c>
      <c r="M1536" s="119"/>
      <c r="N1536" s="94" t="s">
        <v>364</v>
      </c>
      <c r="O1536" s="212" t="s">
        <v>1969</v>
      </c>
      <c r="P1536" s="216">
        <v>0</v>
      </c>
      <c r="Q1536" s="443">
        <v>0</v>
      </c>
      <c r="R1536" s="96"/>
      <c r="S1536" s="97"/>
      <c r="T1536" s="94"/>
      <c r="U1536" s="34"/>
      <c r="V1536" s="305">
        <v>0</v>
      </c>
      <c r="W1536" s="42" t="s">
        <v>2689</v>
      </c>
      <c r="X1536" s="42" t="s">
        <v>1897</v>
      </c>
      <c r="Y1536" s="306">
        <v>0</v>
      </c>
      <c r="Z1536" s="307" t="s">
        <v>3903</v>
      </c>
      <c r="AA1536" s="42" t="s">
        <v>3904</v>
      </c>
      <c r="AB1536" s="42">
        <v>144</v>
      </c>
      <c r="AC1536" s="42" t="s">
        <v>427</v>
      </c>
      <c r="AD1536" s="308" t="s">
        <v>2617</v>
      </c>
      <c r="AE1536" s="309" t="s">
        <v>1746</v>
      </c>
      <c r="AF1536" s="306">
        <v>0</v>
      </c>
      <c r="AG1536" s="308" t="s">
        <v>4858</v>
      </c>
      <c r="AH1536" s="310" t="s">
        <v>3903</v>
      </c>
      <c r="AI1536" s="310" t="s">
        <v>3903</v>
      </c>
      <c r="AJ1536" s="311" t="s">
        <v>3903</v>
      </c>
      <c r="AK1536" s="312" t="s">
        <v>3903</v>
      </c>
      <c r="AL1536" s="312" t="s">
        <v>3903</v>
      </c>
      <c r="AM1536" s="313" t="s">
        <v>3903</v>
      </c>
      <c r="AN1536" s="313" t="s">
        <v>3903</v>
      </c>
      <c r="AO1536" s="313" t="s">
        <v>3903</v>
      </c>
    </row>
    <row r="1537" spans="1:41" s="290" customFormat="1" ht="38.25" x14ac:dyDescent="0.2">
      <c r="A1537" s="90" t="s">
        <v>2808</v>
      </c>
      <c r="B1537" s="91" t="s">
        <v>2810</v>
      </c>
      <c r="C1537" s="92"/>
      <c r="D1537" s="94" t="s">
        <v>425</v>
      </c>
      <c r="E1537" s="34">
        <v>43908</v>
      </c>
      <c r="F1537" s="347" t="s">
        <v>2809</v>
      </c>
      <c r="G1537" s="347" t="s">
        <v>192</v>
      </c>
      <c r="H1537" s="373">
        <v>25.977966666666667</v>
      </c>
      <c r="I1537" s="373">
        <v>-81.739466666666672</v>
      </c>
      <c r="J1537" s="312" t="s">
        <v>6220</v>
      </c>
      <c r="K1537" s="312" t="s">
        <v>6221</v>
      </c>
      <c r="L1537" s="49" t="s">
        <v>3058</v>
      </c>
      <c r="M1537" s="119"/>
      <c r="N1537" s="35" t="s">
        <v>448</v>
      </c>
      <c r="O1537" s="212"/>
      <c r="P1537" s="216">
        <v>0</v>
      </c>
      <c r="Q1537" s="443">
        <v>0</v>
      </c>
      <c r="R1537" s="96"/>
      <c r="S1537" s="97"/>
      <c r="T1537" s="35" t="s">
        <v>3310</v>
      </c>
      <c r="U1537" s="34"/>
      <c r="V1537" s="305" t="s">
        <v>1969</v>
      </c>
      <c r="W1537" s="42" t="s">
        <v>2689</v>
      </c>
      <c r="X1537" s="42" t="s">
        <v>1897</v>
      </c>
      <c r="Y1537" s="306" t="s">
        <v>448</v>
      </c>
      <c r="Z1537" s="307" t="s">
        <v>3903</v>
      </c>
      <c r="AA1537" s="42" t="s">
        <v>3912</v>
      </c>
      <c r="AB1537" s="42">
        <v>144</v>
      </c>
      <c r="AC1537" s="42" t="s">
        <v>427</v>
      </c>
      <c r="AD1537" s="308" t="s">
        <v>2617</v>
      </c>
      <c r="AE1537" s="309" t="s">
        <v>1746</v>
      </c>
      <c r="AF1537" s="306">
        <v>0</v>
      </c>
      <c r="AG1537" s="308" t="s">
        <v>4858</v>
      </c>
      <c r="AH1537" s="310" t="s">
        <v>3903</v>
      </c>
      <c r="AI1537" s="310" t="s">
        <v>3903</v>
      </c>
      <c r="AJ1537" s="311" t="s">
        <v>3903</v>
      </c>
      <c r="AK1537" s="312" t="s">
        <v>3903</v>
      </c>
      <c r="AL1537" s="312" t="s">
        <v>3903</v>
      </c>
      <c r="AM1537" s="313" t="s">
        <v>3903</v>
      </c>
      <c r="AN1537" s="313" t="s">
        <v>3903</v>
      </c>
      <c r="AO1537" s="313" t="s">
        <v>3903</v>
      </c>
    </row>
    <row r="1538" spans="1:41" s="290" customFormat="1" ht="38.25" x14ac:dyDescent="0.2">
      <c r="A1538" s="90" t="s">
        <v>2808</v>
      </c>
      <c r="B1538" s="91" t="s">
        <v>2810</v>
      </c>
      <c r="C1538" s="92"/>
      <c r="D1538" s="35" t="s">
        <v>2844</v>
      </c>
      <c r="E1538" s="34">
        <v>44256</v>
      </c>
      <c r="F1538" s="347" t="s">
        <v>2809</v>
      </c>
      <c r="G1538" s="347" t="s">
        <v>192</v>
      </c>
      <c r="H1538" s="373">
        <v>25.977966666666667</v>
      </c>
      <c r="I1538" s="373">
        <v>-81.739466666666672</v>
      </c>
      <c r="J1538" s="312" t="s">
        <v>6220</v>
      </c>
      <c r="K1538" s="312" t="s">
        <v>6221</v>
      </c>
      <c r="L1538" s="49" t="s">
        <v>4466</v>
      </c>
      <c r="M1538" s="119"/>
      <c r="N1538" s="35" t="s">
        <v>448</v>
      </c>
      <c r="O1538" s="240"/>
      <c r="P1538" s="216">
        <v>0</v>
      </c>
      <c r="Q1538" s="443" t="s">
        <v>3294</v>
      </c>
      <c r="R1538" s="96"/>
      <c r="S1538" s="97"/>
      <c r="T1538" s="35"/>
      <c r="U1538" s="34"/>
      <c r="V1538" s="305">
        <v>0</v>
      </c>
      <c r="W1538" s="42" t="s">
        <v>2689</v>
      </c>
      <c r="X1538" s="42" t="s">
        <v>1897</v>
      </c>
      <c r="Y1538" s="306" t="s">
        <v>448</v>
      </c>
      <c r="Z1538" s="307" t="s">
        <v>3903</v>
      </c>
      <c r="AA1538" s="42" t="s">
        <v>3912</v>
      </c>
      <c r="AB1538" s="42">
        <v>144</v>
      </c>
      <c r="AC1538" s="42" t="s">
        <v>427</v>
      </c>
      <c r="AD1538" s="308" t="s">
        <v>2617</v>
      </c>
      <c r="AE1538" s="309" t="s">
        <v>1746</v>
      </c>
      <c r="AF1538" s="306">
        <v>0</v>
      </c>
      <c r="AG1538" s="308" t="s">
        <v>4858</v>
      </c>
      <c r="AH1538" s="310" t="s">
        <v>3903</v>
      </c>
      <c r="AI1538" s="310" t="s">
        <v>3903</v>
      </c>
      <c r="AJ1538" s="311" t="s">
        <v>3903</v>
      </c>
      <c r="AK1538" s="312" t="s">
        <v>3903</v>
      </c>
      <c r="AL1538" s="312" t="s">
        <v>3903</v>
      </c>
      <c r="AM1538" s="313" t="s">
        <v>3903</v>
      </c>
      <c r="AN1538" s="313" t="s">
        <v>3903</v>
      </c>
      <c r="AO1538" s="313" t="s">
        <v>3903</v>
      </c>
    </row>
    <row r="1539" spans="1:41" s="290" customFormat="1" ht="38.25" x14ac:dyDescent="0.2">
      <c r="A1539" s="90" t="s">
        <v>2808</v>
      </c>
      <c r="B1539" s="91" t="s">
        <v>2810</v>
      </c>
      <c r="C1539" s="92"/>
      <c r="D1539" s="35" t="s">
        <v>425</v>
      </c>
      <c r="E1539" s="34">
        <v>44640</v>
      </c>
      <c r="F1539" s="347" t="s">
        <v>2809</v>
      </c>
      <c r="G1539" s="347" t="s">
        <v>192</v>
      </c>
      <c r="H1539" s="373">
        <v>25.977966666666667</v>
      </c>
      <c r="I1539" s="373">
        <v>-81.739466666666672</v>
      </c>
      <c r="J1539" s="312" t="s">
        <v>6220</v>
      </c>
      <c r="K1539" s="312" t="s">
        <v>6221</v>
      </c>
      <c r="L1539" s="49" t="s">
        <v>4490</v>
      </c>
      <c r="M1539" s="119"/>
      <c r="N1539" s="35" t="s">
        <v>2022</v>
      </c>
      <c r="O1539" s="240" t="s">
        <v>4491</v>
      </c>
      <c r="P1539" s="216">
        <v>0</v>
      </c>
      <c r="Q1539" s="443" t="s">
        <v>3294</v>
      </c>
      <c r="R1539" s="96"/>
      <c r="S1539" s="97"/>
      <c r="T1539" s="35"/>
      <c r="U1539" s="34"/>
      <c r="V1539" s="305" t="s">
        <v>1969</v>
      </c>
      <c r="W1539" s="42" t="s">
        <v>2689</v>
      </c>
      <c r="X1539" s="42" t="s">
        <v>1897</v>
      </c>
      <c r="Y1539" s="306" t="s">
        <v>2022</v>
      </c>
      <c r="Z1539" s="307" t="s">
        <v>3903</v>
      </c>
      <c r="AA1539" s="42" t="s">
        <v>4857</v>
      </c>
      <c r="AB1539" s="42">
        <v>144</v>
      </c>
      <c r="AC1539" s="42" t="s">
        <v>427</v>
      </c>
      <c r="AD1539" s="308" t="s">
        <v>2617</v>
      </c>
      <c r="AE1539" s="309" t="s">
        <v>1746</v>
      </c>
      <c r="AF1539" s="306">
        <v>0</v>
      </c>
      <c r="AG1539" s="308" t="s">
        <v>4858</v>
      </c>
      <c r="AH1539" s="310" t="s">
        <v>3903</v>
      </c>
      <c r="AI1539" s="310" t="s">
        <v>3903</v>
      </c>
      <c r="AJ1539" s="311" t="s">
        <v>3903</v>
      </c>
      <c r="AK1539" s="312" t="s">
        <v>3903</v>
      </c>
      <c r="AL1539" s="312" t="s">
        <v>3903</v>
      </c>
      <c r="AM1539" s="313" t="s">
        <v>3903</v>
      </c>
      <c r="AN1539" s="313" t="s">
        <v>3903</v>
      </c>
      <c r="AO1539" s="313" t="s">
        <v>3903</v>
      </c>
    </row>
    <row r="1540" spans="1:41" s="290" customFormat="1" ht="38.25" x14ac:dyDescent="0.2">
      <c r="A1540" s="90" t="s">
        <v>2808</v>
      </c>
      <c r="B1540" s="91" t="s">
        <v>2810</v>
      </c>
      <c r="C1540" s="92"/>
      <c r="D1540" s="35" t="s">
        <v>4327</v>
      </c>
      <c r="E1540" s="34">
        <v>44981</v>
      </c>
      <c r="F1540" s="347" t="s">
        <v>4914</v>
      </c>
      <c r="G1540" s="347" t="s">
        <v>4915</v>
      </c>
      <c r="H1540" s="373">
        <v>25.978616666666667</v>
      </c>
      <c r="I1540" s="373">
        <v>-81.739233333333331</v>
      </c>
      <c r="J1540" s="312" t="s">
        <v>6082</v>
      </c>
      <c r="K1540" s="312" t="s">
        <v>6083</v>
      </c>
      <c r="L1540" s="49" t="s">
        <v>5485</v>
      </c>
      <c r="M1540" s="119"/>
      <c r="N1540" s="35" t="s">
        <v>387</v>
      </c>
      <c r="O1540" s="240" t="s">
        <v>4916</v>
      </c>
      <c r="P1540" s="216">
        <v>0</v>
      </c>
      <c r="Q1540" s="443">
        <v>0</v>
      </c>
      <c r="R1540" s="96"/>
      <c r="S1540" s="97"/>
      <c r="T1540" s="35" t="s">
        <v>2011</v>
      </c>
      <c r="U1540" s="34"/>
      <c r="V1540" s="305">
        <v>0</v>
      </c>
      <c r="W1540" s="42" t="s">
        <v>2689</v>
      </c>
      <c r="X1540" s="42" t="s">
        <v>1897</v>
      </c>
      <c r="Y1540" s="306" t="s">
        <v>387</v>
      </c>
      <c r="Z1540" s="307" t="s">
        <v>3903</v>
      </c>
      <c r="AA1540" s="42" t="s">
        <v>3914</v>
      </c>
      <c r="AB1540" s="42">
        <v>144</v>
      </c>
      <c r="AC1540" s="42" t="s">
        <v>427</v>
      </c>
      <c r="AD1540" s="308" t="s">
        <v>2617</v>
      </c>
      <c r="AE1540" s="309" t="s">
        <v>1746</v>
      </c>
      <c r="AF1540" s="306">
        <v>0</v>
      </c>
      <c r="AG1540" s="308" t="s">
        <v>4858</v>
      </c>
      <c r="AH1540" s="310" t="s">
        <v>3903</v>
      </c>
      <c r="AI1540" s="310" t="s">
        <v>3903</v>
      </c>
      <c r="AJ1540" s="311" t="s">
        <v>3903</v>
      </c>
      <c r="AK1540" s="312" t="s">
        <v>3903</v>
      </c>
      <c r="AL1540" s="312" t="s">
        <v>3903</v>
      </c>
      <c r="AM1540" s="313" t="s">
        <v>3903</v>
      </c>
      <c r="AN1540" s="313" t="s">
        <v>3903</v>
      </c>
      <c r="AO1540" s="313" t="s">
        <v>3903</v>
      </c>
    </row>
    <row r="1541" spans="1:41" s="290" customFormat="1" x14ac:dyDescent="0.2">
      <c r="A1541" s="90" t="s">
        <v>2808</v>
      </c>
      <c r="B1541" s="91" t="s">
        <v>2810</v>
      </c>
      <c r="C1541" s="92"/>
      <c r="D1541" s="35" t="s">
        <v>4327</v>
      </c>
      <c r="E1541" s="34">
        <v>45350</v>
      </c>
      <c r="F1541" s="347" t="s">
        <v>4914</v>
      </c>
      <c r="G1541" s="347" t="s">
        <v>4915</v>
      </c>
      <c r="H1541" s="373">
        <v>25.978616666666667</v>
      </c>
      <c r="I1541" s="373">
        <v>-81.739233333333331</v>
      </c>
      <c r="J1541" s="312" t="s">
        <v>6082</v>
      </c>
      <c r="K1541" s="312" t="s">
        <v>6083</v>
      </c>
      <c r="L1541" s="49" t="s">
        <v>2244</v>
      </c>
      <c r="M1541" s="119"/>
      <c r="N1541" s="35" t="s">
        <v>448</v>
      </c>
      <c r="O1541" s="240"/>
      <c r="P1541" s="216">
        <v>0</v>
      </c>
      <c r="Q1541" s="443">
        <v>0</v>
      </c>
      <c r="R1541" s="96"/>
      <c r="S1541" s="97"/>
      <c r="T1541" s="35" t="s">
        <v>3310</v>
      </c>
      <c r="U1541" s="34"/>
      <c r="V1541" s="305" t="s">
        <v>1969</v>
      </c>
      <c r="W1541" s="42" t="s">
        <v>2689</v>
      </c>
      <c r="X1541" s="42" t="s">
        <v>1897</v>
      </c>
      <c r="Y1541" s="306" t="s">
        <v>448</v>
      </c>
      <c r="Z1541" s="307" t="s">
        <v>3903</v>
      </c>
      <c r="AA1541" s="42" t="s">
        <v>3912</v>
      </c>
      <c r="AB1541" s="42">
        <v>144</v>
      </c>
      <c r="AC1541" s="42" t="s">
        <v>427</v>
      </c>
      <c r="AD1541" s="308" t="s">
        <v>2617</v>
      </c>
      <c r="AE1541" s="309" t="s">
        <v>1746</v>
      </c>
      <c r="AF1541" s="306">
        <v>0</v>
      </c>
      <c r="AG1541" s="308" t="s">
        <v>4858</v>
      </c>
      <c r="AH1541" s="310" t="s">
        <v>3903</v>
      </c>
      <c r="AI1541" s="310" t="s">
        <v>3903</v>
      </c>
      <c r="AJ1541" s="311" t="s">
        <v>3903</v>
      </c>
      <c r="AK1541" s="312" t="s">
        <v>3903</v>
      </c>
      <c r="AL1541" s="312" t="s">
        <v>3903</v>
      </c>
      <c r="AM1541" s="313" t="s">
        <v>3903</v>
      </c>
      <c r="AN1541" s="313" t="s">
        <v>3903</v>
      </c>
      <c r="AO1541" s="313" t="s">
        <v>3903</v>
      </c>
    </row>
    <row r="1542" spans="1:41" s="290" customFormat="1" ht="25.5" x14ac:dyDescent="0.2">
      <c r="A1542" s="45" t="s">
        <v>2808</v>
      </c>
      <c r="B1542" s="91" t="s">
        <v>2810</v>
      </c>
      <c r="C1542" s="92"/>
      <c r="D1542" s="35" t="s">
        <v>5508</v>
      </c>
      <c r="E1542" s="34">
        <v>45730</v>
      </c>
      <c r="F1542" s="347" t="s">
        <v>4914</v>
      </c>
      <c r="G1542" s="347" t="s">
        <v>4915</v>
      </c>
      <c r="H1542" s="373">
        <v>25.978616666666667</v>
      </c>
      <c r="I1542" s="373">
        <v>-81.739233333333331</v>
      </c>
      <c r="J1542" s="312" t="s">
        <v>6082</v>
      </c>
      <c r="K1542" s="312" t="s">
        <v>6083</v>
      </c>
      <c r="L1542" s="49" t="s">
        <v>6217</v>
      </c>
      <c r="M1542" s="119"/>
      <c r="N1542" s="35" t="s">
        <v>448</v>
      </c>
      <c r="O1542" s="240" t="s">
        <v>6216</v>
      </c>
      <c r="P1542" s="216">
        <v>0</v>
      </c>
      <c r="Q1542" s="443">
        <v>0</v>
      </c>
      <c r="R1542" s="96"/>
      <c r="S1542" s="97"/>
      <c r="T1542" s="35"/>
      <c r="U1542" s="34"/>
      <c r="V1542" s="305" t="s">
        <v>1969</v>
      </c>
      <c r="W1542" s="42" t="s">
        <v>2689</v>
      </c>
      <c r="X1542" s="42" t="s">
        <v>1897</v>
      </c>
      <c r="Y1542" s="306" t="s">
        <v>448</v>
      </c>
      <c r="Z1542" s="307" t="s">
        <v>3903</v>
      </c>
      <c r="AA1542" s="42" t="s">
        <v>3912</v>
      </c>
      <c r="AB1542" s="42">
        <v>144</v>
      </c>
      <c r="AC1542" s="42" t="s">
        <v>427</v>
      </c>
      <c r="AD1542" s="308" t="s">
        <v>2617</v>
      </c>
      <c r="AE1542" s="309" t="s">
        <v>1746</v>
      </c>
      <c r="AF1542" s="306">
        <v>0</v>
      </c>
      <c r="AG1542" s="308" t="s">
        <v>4858</v>
      </c>
      <c r="AH1542" s="310" t="s">
        <v>3903</v>
      </c>
      <c r="AI1542" s="310" t="s">
        <v>3903</v>
      </c>
      <c r="AJ1542" s="311" t="s">
        <v>3903</v>
      </c>
      <c r="AK1542" s="312" t="s">
        <v>3903</v>
      </c>
      <c r="AL1542" s="312" t="s">
        <v>3903</v>
      </c>
      <c r="AM1542" s="313" t="s">
        <v>3903</v>
      </c>
      <c r="AN1542" s="313" t="s">
        <v>3903</v>
      </c>
      <c r="AO1542" s="313" t="s">
        <v>3903</v>
      </c>
    </row>
    <row r="1543" spans="1:41" s="290" customFormat="1" x14ac:dyDescent="0.2">
      <c r="A1543" s="45" t="s">
        <v>978</v>
      </c>
      <c r="B1543" s="42" t="s">
        <v>984</v>
      </c>
      <c r="C1543" s="46"/>
      <c r="D1543" s="35" t="s">
        <v>424</v>
      </c>
      <c r="E1543" s="34">
        <v>42852</v>
      </c>
      <c r="F1543" s="347" t="s">
        <v>1930</v>
      </c>
      <c r="G1543" s="347" t="s">
        <v>990</v>
      </c>
      <c r="H1543" s="344">
        <v>25.979900000000001</v>
      </c>
      <c r="I1543" s="344">
        <v>-81.738183333333339</v>
      </c>
      <c r="J1543" s="56" t="s">
        <v>9137</v>
      </c>
      <c r="K1543" s="56" t="s">
        <v>7281</v>
      </c>
      <c r="L1543" s="49" t="s">
        <v>1746</v>
      </c>
      <c r="M1543" s="117"/>
      <c r="N1543" s="35" t="s">
        <v>364</v>
      </c>
      <c r="O1543" s="203" t="s">
        <v>1969</v>
      </c>
      <c r="P1543" s="216" t="s">
        <v>1969</v>
      </c>
      <c r="Q1543" s="443">
        <v>0</v>
      </c>
      <c r="R1543" s="47"/>
      <c r="S1543" s="36">
        <v>0</v>
      </c>
      <c r="T1543" s="35"/>
      <c r="U1543" s="34"/>
      <c r="V1543" s="82">
        <v>0</v>
      </c>
      <c r="W1543" s="55" t="s">
        <v>2689</v>
      </c>
      <c r="X1543" s="55" t="s">
        <v>1897</v>
      </c>
      <c r="Y1543" s="157">
        <v>0</v>
      </c>
      <c r="Z1543" s="57" t="s">
        <v>1746</v>
      </c>
      <c r="AA1543" s="55" t="s">
        <v>6987</v>
      </c>
      <c r="AB1543" s="55">
        <v>145</v>
      </c>
      <c r="AC1543" s="55" t="s">
        <v>427</v>
      </c>
      <c r="AD1543" s="89" t="s">
        <v>2617</v>
      </c>
      <c r="AE1543" s="243">
        <v>17160</v>
      </c>
      <c r="AF1543" s="157" t="s">
        <v>3901</v>
      </c>
      <c r="AG1543" s="89" t="s">
        <v>7506</v>
      </c>
      <c r="AH1543" s="58" t="s">
        <v>7507</v>
      </c>
      <c r="AI1543" s="58" t="s">
        <v>7508</v>
      </c>
      <c r="AJ1543" s="59" t="s">
        <v>1141</v>
      </c>
      <c r="AK1543" s="56">
        <v>25.979913611111112</v>
      </c>
      <c r="AL1543" s="56">
        <v>-81.738221388888888</v>
      </c>
      <c r="AM1543" s="60">
        <v>-4.9636999999920306</v>
      </c>
      <c r="AN1543" s="60">
        <v>12.480623981240466</v>
      </c>
      <c r="AO1543" s="60">
        <v>13.431466511555449</v>
      </c>
    </row>
    <row r="1544" spans="1:41" s="290" customFormat="1" x14ac:dyDescent="0.2">
      <c r="A1544" s="45" t="s">
        <v>978</v>
      </c>
      <c r="B1544" s="42" t="s">
        <v>984</v>
      </c>
      <c r="C1544" s="46"/>
      <c r="D1544" s="35" t="s">
        <v>424</v>
      </c>
      <c r="E1544" s="34">
        <v>43124</v>
      </c>
      <c r="F1544" s="347" t="s">
        <v>1996</v>
      </c>
      <c r="G1544" s="347" t="s">
        <v>1997</v>
      </c>
      <c r="H1544" s="344">
        <v>25.979883333333333</v>
      </c>
      <c r="I1544" s="344">
        <v>-81.738233333333326</v>
      </c>
      <c r="J1544" s="56" t="s">
        <v>9138</v>
      </c>
      <c r="K1544" s="56" t="s">
        <v>9139</v>
      </c>
      <c r="L1544" s="49" t="s">
        <v>1978</v>
      </c>
      <c r="M1544" s="120"/>
      <c r="N1544" s="35" t="s">
        <v>364</v>
      </c>
      <c r="O1544" s="203" t="s">
        <v>1969</v>
      </c>
      <c r="P1544" s="216" t="s">
        <v>1969</v>
      </c>
      <c r="Q1544" s="443">
        <v>0</v>
      </c>
      <c r="R1544" s="47"/>
      <c r="S1544" s="36">
        <v>0</v>
      </c>
      <c r="T1544" s="35"/>
      <c r="U1544" s="34"/>
      <c r="V1544" s="82">
        <v>0</v>
      </c>
      <c r="W1544" s="55" t="s">
        <v>2689</v>
      </c>
      <c r="X1544" s="55" t="s">
        <v>1897</v>
      </c>
      <c r="Y1544" s="157">
        <v>0</v>
      </c>
      <c r="Z1544" s="57" t="s">
        <v>1746</v>
      </c>
      <c r="AA1544" s="55" t="s">
        <v>6987</v>
      </c>
      <c r="AB1544" s="55">
        <v>145</v>
      </c>
      <c r="AC1544" s="55" t="s">
        <v>427</v>
      </c>
      <c r="AD1544" s="89" t="s">
        <v>2617</v>
      </c>
      <c r="AE1544" s="243">
        <v>17160</v>
      </c>
      <c r="AF1544" s="157" t="s">
        <v>3901</v>
      </c>
      <c r="AG1544" s="89" t="s">
        <v>7506</v>
      </c>
      <c r="AH1544" s="58" t="s">
        <v>7507</v>
      </c>
      <c r="AI1544" s="58" t="s">
        <v>7508</v>
      </c>
      <c r="AJ1544" s="59" t="s">
        <v>1141</v>
      </c>
      <c r="AK1544" s="56">
        <v>25.979913611111112</v>
      </c>
      <c r="AL1544" s="56">
        <v>-81.738221388888888</v>
      </c>
      <c r="AM1544" s="60">
        <v>-11.041700000193799</v>
      </c>
      <c r="AN1544" s="60">
        <v>-3.917276138600549</v>
      </c>
      <c r="AO1544" s="60">
        <v>11.715980165582774</v>
      </c>
    </row>
    <row r="1545" spans="1:41" s="290" customFormat="1" x14ac:dyDescent="0.2">
      <c r="A1545" s="45" t="s">
        <v>978</v>
      </c>
      <c r="B1545" s="42" t="s">
        <v>984</v>
      </c>
      <c r="C1545" s="46"/>
      <c r="D1545" s="35" t="s">
        <v>425</v>
      </c>
      <c r="E1545" s="34">
        <v>43556</v>
      </c>
      <c r="F1545" s="347" t="s">
        <v>2795</v>
      </c>
      <c r="G1545" s="347" t="s">
        <v>2796</v>
      </c>
      <c r="H1545" s="344">
        <v>25.979849999999999</v>
      </c>
      <c r="I1545" s="344">
        <v>-81.738249999999994</v>
      </c>
      <c r="J1545" s="56" t="s">
        <v>9140</v>
      </c>
      <c r="K1545" s="56" t="s">
        <v>9141</v>
      </c>
      <c r="L1545" s="49" t="s">
        <v>1978</v>
      </c>
      <c r="M1545" s="117"/>
      <c r="N1545" s="35" t="s">
        <v>364</v>
      </c>
      <c r="O1545" s="203" t="s">
        <v>1969</v>
      </c>
      <c r="P1545" s="216">
        <v>0</v>
      </c>
      <c r="Q1545" s="443">
        <v>0</v>
      </c>
      <c r="R1545" s="47"/>
      <c r="S1545" s="36">
        <v>0</v>
      </c>
      <c r="T1545" s="35"/>
      <c r="U1545" s="34"/>
      <c r="V1545" s="82">
        <v>0</v>
      </c>
      <c r="W1545" s="55" t="s">
        <v>2689</v>
      </c>
      <c r="X1545" s="55" t="s">
        <v>1897</v>
      </c>
      <c r="Y1545" s="157">
        <v>0</v>
      </c>
      <c r="Z1545" s="57" t="s">
        <v>1746</v>
      </c>
      <c r="AA1545" s="55" t="s">
        <v>6987</v>
      </c>
      <c r="AB1545" s="55">
        <v>145</v>
      </c>
      <c r="AC1545" s="55" t="s">
        <v>427</v>
      </c>
      <c r="AD1545" s="89" t="s">
        <v>2617</v>
      </c>
      <c r="AE1545" s="243">
        <v>17160</v>
      </c>
      <c r="AF1545" s="157" t="s">
        <v>3901</v>
      </c>
      <c r="AG1545" s="89" t="s">
        <v>7506</v>
      </c>
      <c r="AH1545" s="58" t="s">
        <v>7507</v>
      </c>
      <c r="AI1545" s="58" t="s">
        <v>7508</v>
      </c>
      <c r="AJ1545" s="59" t="s">
        <v>1141</v>
      </c>
      <c r="AK1545" s="56">
        <v>25.979913611111112</v>
      </c>
      <c r="AL1545" s="56">
        <v>-81.738221388888888</v>
      </c>
      <c r="AM1545" s="60">
        <v>-23.197700000597337</v>
      </c>
      <c r="AN1545" s="60">
        <v>-9.3832428467677413</v>
      </c>
      <c r="AO1545" s="60">
        <v>25.023559531751904</v>
      </c>
    </row>
    <row r="1546" spans="1:41" s="290" customFormat="1" x14ac:dyDescent="0.2">
      <c r="A1546" s="45" t="s">
        <v>978</v>
      </c>
      <c r="B1546" s="42" t="s">
        <v>984</v>
      </c>
      <c r="C1546" s="46"/>
      <c r="D1546" s="35" t="s">
        <v>425</v>
      </c>
      <c r="E1546" s="34">
        <v>43903</v>
      </c>
      <c r="F1546" s="347" t="s">
        <v>2795</v>
      </c>
      <c r="G1546" s="347" t="s">
        <v>2796</v>
      </c>
      <c r="H1546" s="344">
        <v>25.979849999999999</v>
      </c>
      <c r="I1546" s="344">
        <v>-81.738249999999994</v>
      </c>
      <c r="J1546" s="56" t="s">
        <v>9140</v>
      </c>
      <c r="K1546" s="56" t="s">
        <v>9141</v>
      </c>
      <c r="L1546" s="49" t="s">
        <v>1978</v>
      </c>
      <c r="M1546" s="117" t="s">
        <v>2833</v>
      </c>
      <c r="N1546" s="35" t="s">
        <v>364</v>
      </c>
      <c r="O1546" s="203" t="s">
        <v>1969</v>
      </c>
      <c r="P1546" s="216" t="s">
        <v>1969</v>
      </c>
      <c r="Q1546" s="443">
        <v>0</v>
      </c>
      <c r="R1546" s="47"/>
      <c r="S1546" s="36">
        <v>0</v>
      </c>
      <c r="T1546" s="35"/>
      <c r="U1546" s="34"/>
      <c r="V1546" s="82">
        <v>0</v>
      </c>
      <c r="W1546" s="55" t="s">
        <v>2689</v>
      </c>
      <c r="X1546" s="55" t="s">
        <v>1897</v>
      </c>
      <c r="Y1546" s="157">
        <v>0</v>
      </c>
      <c r="Z1546" s="57" t="s">
        <v>1746</v>
      </c>
      <c r="AA1546" s="55" t="s">
        <v>6987</v>
      </c>
      <c r="AB1546" s="55">
        <v>145</v>
      </c>
      <c r="AC1546" s="55" t="s">
        <v>427</v>
      </c>
      <c r="AD1546" s="89" t="s">
        <v>2617</v>
      </c>
      <c r="AE1546" s="243">
        <v>17160</v>
      </c>
      <c r="AF1546" s="157" t="s">
        <v>3901</v>
      </c>
      <c r="AG1546" s="89" t="s">
        <v>7506</v>
      </c>
      <c r="AH1546" s="58" t="s">
        <v>7507</v>
      </c>
      <c r="AI1546" s="58" t="s">
        <v>7508</v>
      </c>
      <c r="AJ1546" s="59" t="s">
        <v>1141</v>
      </c>
      <c r="AK1546" s="56">
        <v>25.979913611111112</v>
      </c>
      <c r="AL1546" s="56">
        <v>-81.738221388888888</v>
      </c>
      <c r="AM1546" s="60">
        <v>-23.197700000597337</v>
      </c>
      <c r="AN1546" s="60">
        <v>-9.3832428467677413</v>
      </c>
      <c r="AO1546" s="60">
        <v>25.023559531751904</v>
      </c>
    </row>
    <row r="1547" spans="1:41" s="290" customFormat="1" x14ac:dyDescent="0.2">
      <c r="A1547" s="45" t="s">
        <v>978</v>
      </c>
      <c r="B1547" s="42" t="s">
        <v>984</v>
      </c>
      <c r="C1547" s="46"/>
      <c r="D1547" s="35" t="s">
        <v>2844</v>
      </c>
      <c r="E1547" s="34">
        <v>44256</v>
      </c>
      <c r="F1547" s="347" t="s">
        <v>2795</v>
      </c>
      <c r="G1547" s="347" t="s">
        <v>2796</v>
      </c>
      <c r="H1547" s="344">
        <v>25.979849999999999</v>
      </c>
      <c r="I1547" s="344">
        <v>-81.738249999999994</v>
      </c>
      <c r="J1547" s="56" t="s">
        <v>9140</v>
      </c>
      <c r="K1547" s="56" t="s">
        <v>9141</v>
      </c>
      <c r="L1547" s="49" t="s">
        <v>1978</v>
      </c>
      <c r="M1547" s="117" t="s">
        <v>2833</v>
      </c>
      <c r="N1547" s="35" t="s">
        <v>364</v>
      </c>
      <c r="O1547" s="240" t="s">
        <v>3557</v>
      </c>
      <c r="P1547" s="216" t="s">
        <v>1969</v>
      </c>
      <c r="Q1547" s="443">
        <v>0</v>
      </c>
      <c r="R1547" s="47"/>
      <c r="S1547" s="36">
        <v>0</v>
      </c>
      <c r="T1547" s="35"/>
      <c r="U1547" s="34"/>
      <c r="V1547" s="82">
        <v>0</v>
      </c>
      <c r="W1547" s="55" t="s">
        <v>2689</v>
      </c>
      <c r="X1547" s="55" t="s">
        <v>1897</v>
      </c>
      <c r="Y1547" s="157">
        <v>0</v>
      </c>
      <c r="Z1547" s="57" t="s">
        <v>1746</v>
      </c>
      <c r="AA1547" s="55" t="s">
        <v>6987</v>
      </c>
      <c r="AB1547" s="55">
        <v>145</v>
      </c>
      <c r="AC1547" s="55" t="s">
        <v>427</v>
      </c>
      <c r="AD1547" s="89" t="s">
        <v>2617</v>
      </c>
      <c r="AE1547" s="243">
        <v>17160</v>
      </c>
      <c r="AF1547" s="157" t="s">
        <v>3901</v>
      </c>
      <c r="AG1547" s="89" t="s">
        <v>7506</v>
      </c>
      <c r="AH1547" s="58" t="s">
        <v>7507</v>
      </c>
      <c r="AI1547" s="58" t="s">
        <v>7508</v>
      </c>
      <c r="AJ1547" s="59" t="s">
        <v>1141</v>
      </c>
      <c r="AK1547" s="56">
        <v>25.979913611111112</v>
      </c>
      <c r="AL1547" s="56">
        <v>-81.738221388888888</v>
      </c>
      <c r="AM1547" s="60">
        <v>-23.197700000597337</v>
      </c>
      <c r="AN1547" s="60">
        <v>-9.3832428467677413</v>
      </c>
      <c r="AO1547" s="60">
        <v>25.023559531751904</v>
      </c>
    </row>
    <row r="1548" spans="1:41" s="290" customFormat="1" ht="25.5" x14ac:dyDescent="0.2">
      <c r="A1548" s="45" t="s">
        <v>978</v>
      </c>
      <c r="B1548" s="42" t="s">
        <v>984</v>
      </c>
      <c r="C1548" s="46"/>
      <c r="D1548" s="35" t="s">
        <v>3213</v>
      </c>
      <c r="E1548" s="34">
        <v>44312</v>
      </c>
      <c r="F1548" s="347" t="s">
        <v>2795</v>
      </c>
      <c r="G1548" s="347" t="s">
        <v>2796</v>
      </c>
      <c r="H1548" s="344">
        <v>25.979849999999999</v>
      </c>
      <c r="I1548" s="344">
        <v>-81.738249999999994</v>
      </c>
      <c r="J1548" s="56" t="s">
        <v>9140</v>
      </c>
      <c r="K1548" s="56" t="s">
        <v>9141</v>
      </c>
      <c r="L1548" s="49" t="s">
        <v>4059</v>
      </c>
      <c r="M1548" s="117" t="s">
        <v>2833</v>
      </c>
      <c r="N1548" s="35" t="s">
        <v>448</v>
      </c>
      <c r="O1548" s="240"/>
      <c r="P1548" s="216" t="s">
        <v>1969</v>
      </c>
      <c r="Q1548" s="443">
        <v>0</v>
      </c>
      <c r="R1548" s="47"/>
      <c r="S1548" s="36">
        <v>0</v>
      </c>
      <c r="T1548" s="35" t="s">
        <v>3310</v>
      </c>
      <c r="U1548" s="34"/>
      <c r="V1548" s="82" t="s">
        <v>1969</v>
      </c>
      <c r="W1548" s="55" t="s">
        <v>2689</v>
      </c>
      <c r="X1548" s="55" t="s">
        <v>1897</v>
      </c>
      <c r="Y1548" s="157" t="s">
        <v>448</v>
      </c>
      <c r="Z1548" s="57" t="s">
        <v>1746</v>
      </c>
      <c r="AA1548" s="55" t="s">
        <v>6972</v>
      </c>
      <c r="AB1548" s="55">
        <v>145</v>
      </c>
      <c r="AC1548" s="55" t="s">
        <v>427</v>
      </c>
      <c r="AD1548" s="89" t="s">
        <v>2617</v>
      </c>
      <c r="AE1548" s="243">
        <v>17160</v>
      </c>
      <c r="AF1548" s="157" t="s">
        <v>3901</v>
      </c>
      <c r="AG1548" s="89" t="s">
        <v>7506</v>
      </c>
      <c r="AH1548" s="58" t="s">
        <v>7507</v>
      </c>
      <c r="AI1548" s="58" t="s">
        <v>7508</v>
      </c>
      <c r="AJ1548" s="59" t="s">
        <v>1141</v>
      </c>
      <c r="AK1548" s="56">
        <v>25.979913611111112</v>
      </c>
      <c r="AL1548" s="56">
        <v>-81.738221388888888</v>
      </c>
      <c r="AM1548" s="60">
        <v>-23.197700000597337</v>
      </c>
      <c r="AN1548" s="60">
        <v>-9.3832428467677413</v>
      </c>
      <c r="AO1548" s="60">
        <v>25.023559531751904</v>
      </c>
    </row>
    <row r="1549" spans="1:41" s="290" customFormat="1" x14ac:dyDescent="0.2">
      <c r="A1549" s="45" t="s">
        <v>978</v>
      </c>
      <c r="B1549" s="42" t="s">
        <v>984</v>
      </c>
      <c r="C1549" s="46"/>
      <c r="D1549" s="35" t="s">
        <v>424</v>
      </c>
      <c r="E1549" s="34">
        <v>44513</v>
      </c>
      <c r="F1549" s="347" t="s">
        <v>2795</v>
      </c>
      <c r="G1549" s="347" t="s">
        <v>2796</v>
      </c>
      <c r="H1549" s="344">
        <v>25.979849999999999</v>
      </c>
      <c r="I1549" s="344">
        <v>-81.738249999999994</v>
      </c>
      <c r="J1549" s="56" t="s">
        <v>9140</v>
      </c>
      <c r="K1549" s="56" t="s">
        <v>9141</v>
      </c>
      <c r="L1549" s="49" t="s">
        <v>3897</v>
      </c>
      <c r="M1549" s="117"/>
      <c r="N1549" s="35" t="s">
        <v>364</v>
      </c>
      <c r="O1549" s="240" t="s">
        <v>3894</v>
      </c>
      <c r="P1549" s="216">
        <v>0</v>
      </c>
      <c r="Q1549" s="443">
        <v>0</v>
      </c>
      <c r="R1549" s="47"/>
      <c r="S1549" s="36">
        <v>0</v>
      </c>
      <c r="T1549" s="35" t="s">
        <v>2011</v>
      </c>
      <c r="U1549" s="34"/>
      <c r="V1549" s="82">
        <v>0</v>
      </c>
      <c r="W1549" s="55" t="s">
        <v>2689</v>
      </c>
      <c r="X1549" s="55" t="s">
        <v>1897</v>
      </c>
      <c r="Y1549" s="157">
        <v>0</v>
      </c>
      <c r="Z1549" s="57" t="s">
        <v>1746</v>
      </c>
      <c r="AA1549" s="55" t="s">
        <v>6987</v>
      </c>
      <c r="AB1549" s="55">
        <v>145</v>
      </c>
      <c r="AC1549" s="55" t="s">
        <v>427</v>
      </c>
      <c r="AD1549" s="89" t="s">
        <v>2617</v>
      </c>
      <c r="AE1549" s="243">
        <v>17160</v>
      </c>
      <c r="AF1549" s="157" t="s">
        <v>3901</v>
      </c>
      <c r="AG1549" s="89" t="s">
        <v>7506</v>
      </c>
      <c r="AH1549" s="58" t="s">
        <v>7507</v>
      </c>
      <c r="AI1549" s="58" t="s">
        <v>7508</v>
      </c>
      <c r="AJ1549" s="59" t="s">
        <v>1141</v>
      </c>
      <c r="AK1549" s="56">
        <v>25.979913611111112</v>
      </c>
      <c r="AL1549" s="56">
        <v>-81.738221388888888</v>
      </c>
      <c r="AM1549" s="60">
        <v>-23.197700000597337</v>
      </c>
      <c r="AN1549" s="60">
        <v>-9.3832428467677413</v>
      </c>
      <c r="AO1549" s="60">
        <v>25.023559531751904</v>
      </c>
    </row>
    <row r="1550" spans="1:41" s="290" customFormat="1" ht="25.5" x14ac:dyDescent="0.2">
      <c r="A1550" s="45" t="s">
        <v>978</v>
      </c>
      <c r="B1550" s="42" t="s">
        <v>984</v>
      </c>
      <c r="C1550" s="46"/>
      <c r="D1550" s="35" t="s">
        <v>425</v>
      </c>
      <c r="E1550" s="34">
        <v>44640</v>
      </c>
      <c r="F1550" s="347" t="s">
        <v>2795</v>
      </c>
      <c r="G1550" s="347" t="s">
        <v>2796</v>
      </c>
      <c r="H1550" s="344">
        <v>25.979849999999999</v>
      </c>
      <c r="I1550" s="344">
        <v>-81.738249999999994</v>
      </c>
      <c r="J1550" s="56" t="s">
        <v>9140</v>
      </c>
      <c r="K1550" s="56" t="s">
        <v>9141</v>
      </c>
      <c r="L1550" s="49" t="s">
        <v>4493</v>
      </c>
      <c r="M1550" s="117"/>
      <c r="N1550" s="35" t="s">
        <v>364</v>
      </c>
      <c r="O1550" s="240" t="s">
        <v>4492</v>
      </c>
      <c r="P1550" s="216" t="s">
        <v>1969</v>
      </c>
      <c r="Q1550" s="443">
        <v>0</v>
      </c>
      <c r="R1550" s="47"/>
      <c r="S1550" s="36">
        <v>0</v>
      </c>
      <c r="T1550" s="35"/>
      <c r="U1550" s="34"/>
      <c r="V1550" s="82">
        <v>0</v>
      </c>
      <c r="W1550" s="55" t="s">
        <v>2689</v>
      </c>
      <c r="X1550" s="55" t="s">
        <v>1897</v>
      </c>
      <c r="Y1550" s="157">
        <v>0</v>
      </c>
      <c r="Z1550" s="57" t="s">
        <v>1746</v>
      </c>
      <c r="AA1550" s="55" t="s">
        <v>6987</v>
      </c>
      <c r="AB1550" s="55">
        <v>145</v>
      </c>
      <c r="AC1550" s="55" t="s">
        <v>427</v>
      </c>
      <c r="AD1550" s="89" t="s">
        <v>2617</v>
      </c>
      <c r="AE1550" s="243">
        <v>17160</v>
      </c>
      <c r="AF1550" s="157" t="s">
        <v>3901</v>
      </c>
      <c r="AG1550" s="89" t="s">
        <v>7506</v>
      </c>
      <c r="AH1550" s="58" t="s">
        <v>7507</v>
      </c>
      <c r="AI1550" s="58" t="s">
        <v>7508</v>
      </c>
      <c r="AJ1550" s="59" t="s">
        <v>1141</v>
      </c>
      <c r="AK1550" s="56">
        <v>25.979913611111112</v>
      </c>
      <c r="AL1550" s="56">
        <v>-81.738221388888888</v>
      </c>
      <c r="AM1550" s="60">
        <v>-23.197700000597337</v>
      </c>
      <c r="AN1550" s="60">
        <v>-9.3832428467677413</v>
      </c>
      <c r="AO1550" s="60">
        <v>25.023559531751904</v>
      </c>
    </row>
    <row r="1551" spans="1:41" s="290" customFormat="1" ht="25.5" x14ac:dyDescent="0.2">
      <c r="A1551" s="45" t="s">
        <v>978</v>
      </c>
      <c r="B1551" s="42" t="s">
        <v>984</v>
      </c>
      <c r="C1551" s="46"/>
      <c r="D1551" s="35" t="s">
        <v>4327</v>
      </c>
      <c r="E1551" s="34">
        <v>44981</v>
      </c>
      <c r="F1551" s="347" t="s">
        <v>4917</v>
      </c>
      <c r="G1551" s="347" t="s">
        <v>4918</v>
      </c>
      <c r="H1551" s="344">
        <v>25.980366666666665</v>
      </c>
      <c r="I1551" s="344">
        <v>-81.738166666666672</v>
      </c>
      <c r="J1551" s="56" t="s">
        <v>9142</v>
      </c>
      <c r="K1551" s="56" t="s">
        <v>9143</v>
      </c>
      <c r="L1551" s="49" t="s">
        <v>4919</v>
      </c>
      <c r="M1551" s="117"/>
      <c r="N1551" s="35" t="s">
        <v>364</v>
      </c>
      <c r="O1551" s="240" t="s">
        <v>4920</v>
      </c>
      <c r="P1551" s="216" t="s">
        <v>1969</v>
      </c>
      <c r="Q1551" s="443">
        <v>0</v>
      </c>
      <c r="R1551" s="47"/>
      <c r="S1551" s="36">
        <v>0</v>
      </c>
      <c r="T1551" s="35"/>
      <c r="U1551" s="34"/>
      <c r="V1551" s="82">
        <v>0</v>
      </c>
      <c r="W1551" s="55" t="s">
        <v>2689</v>
      </c>
      <c r="X1551" s="55" t="s">
        <v>1897</v>
      </c>
      <c r="Y1551" s="157">
        <v>0</v>
      </c>
      <c r="Z1551" s="57">
        <v>166.19214075639076</v>
      </c>
      <c r="AA1551" s="55" t="s">
        <v>7684</v>
      </c>
      <c r="AB1551" s="55">
        <v>145</v>
      </c>
      <c r="AC1551" s="55" t="s">
        <v>427</v>
      </c>
      <c r="AD1551" s="89" t="s">
        <v>2617</v>
      </c>
      <c r="AE1551" s="243">
        <v>17160</v>
      </c>
      <c r="AF1551" s="157" t="s">
        <v>3901</v>
      </c>
      <c r="AG1551" s="89" t="s">
        <v>7506</v>
      </c>
      <c r="AH1551" s="58" t="s">
        <v>7507</v>
      </c>
      <c r="AI1551" s="58" t="s">
        <v>7508</v>
      </c>
      <c r="AJ1551" s="59" t="s">
        <v>1141</v>
      </c>
      <c r="AK1551" s="56">
        <v>25.979913611111112</v>
      </c>
      <c r="AL1551" s="56">
        <v>-81.738221388888888</v>
      </c>
      <c r="AM1551" s="60">
        <v>165.22029999917947</v>
      </c>
      <c r="AN1551" s="60">
        <v>17.946590689407657</v>
      </c>
      <c r="AO1551" s="60">
        <v>166.19214075639076</v>
      </c>
    </row>
    <row r="1552" spans="1:41" s="290" customFormat="1" ht="25.5" x14ac:dyDescent="0.2">
      <c r="A1552" s="45" t="s">
        <v>978</v>
      </c>
      <c r="B1552" s="42" t="s">
        <v>984</v>
      </c>
      <c r="C1552" s="46"/>
      <c r="D1552" s="35" t="s">
        <v>4327</v>
      </c>
      <c r="E1552" s="34">
        <v>45351</v>
      </c>
      <c r="F1552" s="347" t="s">
        <v>5656</v>
      </c>
      <c r="G1552" s="347" t="s">
        <v>5657</v>
      </c>
      <c r="H1552" s="344">
        <v>25.977250000000002</v>
      </c>
      <c r="I1552" s="344">
        <v>-81.739750000000001</v>
      </c>
      <c r="J1552" s="56" t="s">
        <v>9144</v>
      </c>
      <c r="K1552" s="56" t="s">
        <v>9145</v>
      </c>
      <c r="L1552" s="49" t="s">
        <v>6138</v>
      </c>
      <c r="M1552" s="117"/>
      <c r="N1552" s="35" t="s">
        <v>364</v>
      </c>
      <c r="O1552" s="240" t="s">
        <v>4920</v>
      </c>
      <c r="P1552" s="216" t="s">
        <v>1969</v>
      </c>
      <c r="Q1552" s="443">
        <v>0</v>
      </c>
      <c r="R1552" s="47"/>
      <c r="S1552" s="36">
        <v>0</v>
      </c>
      <c r="T1552" s="35"/>
      <c r="U1552" s="34"/>
      <c r="V1552" s="82">
        <v>0</v>
      </c>
      <c r="W1552" s="55" t="s">
        <v>2689</v>
      </c>
      <c r="X1552" s="55" t="s">
        <v>1897</v>
      </c>
      <c r="Y1552" s="157">
        <v>0</v>
      </c>
      <c r="Z1552" s="57">
        <v>1093.1026085206765</v>
      </c>
      <c r="AA1552" s="55" t="s">
        <v>9146</v>
      </c>
      <c r="AB1552" s="55">
        <v>145</v>
      </c>
      <c r="AC1552" s="55" t="s">
        <v>427</v>
      </c>
      <c r="AD1552" s="89" t="s">
        <v>2617</v>
      </c>
      <c r="AE1552" s="243">
        <v>17160</v>
      </c>
      <c r="AF1552" s="157" t="s">
        <v>3901</v>
      </c>
      <c r="AG1552" s="89" t="s">
        <v>7506</v>
      </c>
      <c r="AH1552" s="58" t="s">
        <v>7507</v>
      </c>
      <c r="AI1552" s="58" t="s">
        <v>7508</v>
      </c>
      <c r="AJ1552" s="59" t="s">
        <v>1141</v>
      </c>
      <c r="AK1552" s="56">
        <v>25.979913611111112</v>
      </c>
      <c r="AL1552" s="56">
        <v>-81.738221388888888</v>
      </c>
      <c r="AM1552" s="60">
        <v>-971.3656999996831</v>
      </c>
      <c r="AN1552" s="60">
        <v>-501.32024656783341</v>
      </c>
      <c r="AO1552" s="60">
        <v>1093.1026085206765</v>
      </c>
    </row>
    <row r="1553" spans="1:41" s="290" customFormat="1" ht="25.5" x14ac:dyDescent="0.2">
      <c r="A1553" s="45" t="s">
        <v>978</v>
      </c>
      <c r="B1553" s="42" t="s">
        <v>984</v>
      </c>
      <c r="C1553" s="46"/>
      <c r="D1553" s="35" t="s">
        <v>5508</v>
      </c>
      <c r="E1553" s="34">
        <v>45730</v>
      </c>
      <c r="F1553" s="347" t="s">
        <v>6137</v>
      </c>
      <c r="G1553" s="347" t="s">
        <v>4843</v>
      </c>
      <c r="H1553" s="344">
        <v>25.980166666666666</v>
      </c>
      <c r="I1553" s="344">
        <v>-81.738299999999995</v>
      </c>
      <c r="J1553" s="56" t="s">
        <v>7504</v>
      </c>
      <c r="K1553" s="56" t="s">
        <v>7505</v>
      </c>
      <c r="L1553" s="49" t="s">
        <v>6139</v>
      </c>
      <c r="M1553" s="117"/>
      <c r="N1553" s="35" t="s">
        <v>387</v>
      </c>
      <c r="O1553" s="240" t="s">
        <v>6210</v>
      </c>
      <c r="P1553" s="216" t="s">
        <v>1969</v>
      </c>
      <c r="Q1553" s="443">
        <v>0</v>
      </c>
      <c r="R1553" s="47"/>
      <c r="S1553" s="36">
        <v>0</v>
      </c>
      <c r="T1553" s="35" t="s">
        <v>3310</v>
      </c>
      <c r="U1553" s="34"/>
      <c r="V1553" s="82">
        <v>0</v>
      </c>
      <c r="W1553" s="55" t="s">
        <v>2689</v>
      </c>
      <c r="X1553" s="55" t="s">
        <v>1897</v>
      </c>
      <c r="Y1553" s="157" t="s">
        <v>387</v>
      </c>
      <c r="Z1553" s="57" t="s">
        <v>1746</v>
      </c>
      <c r="AA1553" s="55" t="s">
        <v>6982</v>
      </c>
      <c r="AB1553" s="55">
        <v>145</v>
      </c>
      <c r="AC1553" s="55" t="s">
        <v>427</v>
      </c>
      <c r="AD1553" s="89" t="s">
        <v>2617</v>
      </c>
      <c r="AE1553" s="243">
        <v>17160</v>
      </c>
      <c r="AF1553" s="157" t="s">
        <v>3901</v>
      </c>
      <c r="AG1553" s="89" t="s">
        <v>7506</v>
      </c>
      <c r="AH1553" s="58" t="s">
        <v>7507</v>
      </c>
      <c r="AI1553" s="58" t="s">
        <v>7508</v>
      </c>
      <c r="AJ1553" s="59" t="s">
        <v>1141</v>
      </c>
      <c r="AK1553" s="56">
        <v>25.979913611111112</v>
      </c>
      <c r="AL1553" s="56">
        <v>-81.738221388888888</v>
      </c>
      <c r="AM1553" s="60">
        <v>92.284299999349457</v>
      </c>
      <c r="AN1553" s="60">
        <v>-25.781142971269322</v>
      </c>
      <c r="AO1553" s="60">
        <v>95.817844680805464</v>
      </c>
    </row>
    <row r="1554" spans="1:41" s="290" customFormat="1" x14ac:dyDescent="0.2">
      <c r="A1554" s="45" t="s">
        <v>978</v>
      </c>
      <c r="B1554" s="42" t="s">
        <v>984</v>
      </c>
      <c r="C1554" s="46" t="s">
        <v>473</v>
      </c>
      <c r="D1554" s="35" t="s">
        <v>5508</v>
      </c>
      <c r="E1554" s="34">
        <v>46094</v>
      </c>
      <c r="F1554" s="347" t="s">
        <v>6137</v>
      </c>
      <c r="G1554" s="347" t="s">
        <v>4843</v>
      </c>
      <c r="H1554" s="344">
        <v>25.980166666666666</v>
      </c>
      <c r="I1554" s="344">
        <v>-81.738299999999995</v>
      </c>
      <c r="J1554" s="56" t="s">
        <v>7504</v>
      </c>
      <c r="K1554" s="56" t="s">
        <v>7505</v>
      </c>
      <c r="L1554" s="49" t="s">
        <v>6878</v>
      </c>
      <c r="M1554" s="117"/>
      <c r="N1554" s="35" t="s">
        <v>364</v>
      </c>
      <c r="O1554" s="240"/>
      <c r="P1554" s="216" t="s">
        <v>6005</v>
      </c>
      <c r="Q1554" s="443">
        <v>0</v>
      </c>
      <c r="R1554" s="47"/>
      <c r="S1554" s="36">
        <v>0</v>
      </c>
      <c r="T1554" s="35" t="s">
        <v>3310</v>
      </c>
      <c r="U1554" s="34"/>
      <c r="V1554" s="82">
        <v>0</v>
      </c>
      <c r="W1554" s="55" t="s">
        <v>2689</v>
      </c>
      <c r="X1554" s="55" t="s">
        <v>1897</v>
      </c>
      <c r="Y1554" s="157">
        <v>0</v>
      </c>
      <c r="Z1554" s="57" t="s">
        <v>1746</v>
      </c>
      <c r="AA1554" s="55" t="s">
        <v>6987</v>
      </c>
      <c r="AB1554" s="55">
        <v>145</v>
      </c>
      <c r="AC1554" s="55" t="s">
        <v>427</v>
      </c>
      <c r="AD1554" s="89" t="s">
        <v>2617</v>
      </c>
      <c r="AE1554" s="243">
        <v>17160</v>
      </c>
      <c r="AF1554" s="157" t="s">
        <v>3901</v>
      </c>
      <c r="AG1554" s="89" t="s">
        <v>7506</v>
      </c>
      <c r="AH1554" s="58" t="s">
        <v>7507</v>
      </c>
      <c r="AI1554" s="58" t="s">
        <v>7508</v>
      </c>
      <c r="AJ1554" s="59" t="s">
        <v>1141</v>
      </c>
      <c r="AK1554" s="56">
        <v>25.979913611111112</v>
      </c>
      <c r="AL1554" s="56">
        <v>-81.738221388888888</v>
      </c>
      <c r="AM1554" s="60">
        <v>92.284299999349457</v>
      </c>
      <c r="AN1554" s="60">
        <v>-25.781142971269322</v>
      </c>
      <c r="AO1554" s="60">
        <v>95.817844680805464</v>
      </c>
    </row>
    <row r="1555" spans="1:41" s="290" customFormat="1" x14ac:dyDescent="0.2">
      <c r="A1555" s="45" t="s">
        <v>1013</v>
      </c>
      <c r="B1555" s="42" t="s">
        <v>100</v>
      </c>
      <c r="C1555" s="46"/>
      <c r="D1555" s="35" t="s">
        <v>424</v>
      </c>
      <c r="E1555" s="34">
        <v>42852</v>
      </c>
      <c r="F1555" s="347" t="s">
        <v>1928</v>
      </c>
      <c r="G1555" s="347" t="s">
        <v>1001</v>
      </c>
      <c r="H1555" s="344">
        <v>25.979050000000001</v>
      </c>
      <c r="I1555" s="344">
        <v>-81.739099999999993</v>
      </c>
      <c r="J1555" s="56" t="s">
        <v>9147</v>
      </c>
      <c r="K1555" s="56" t="s">
        <v>9148</v>
      </c>
      <c r="L1555" s="49" t="s">
        <v>1746</v>
      </c>
      <c r="M1555" s="117"/>
      <c r="N1555" s="35" t="s">
        <v>364</v>
      </c>
      <c r="O1555" s="203" t="s">
        <v>1969</v>
      </c>
      <c r="P1555" s="216" t="s">
        <v>1969</v>
      </c>
      <c r="Q1555" s="443">
        <v>0</v>
      </c>
      <c r="R1555" s="47"/>
      <c r="S1555" s="36">
        <v>0</v>
      </c>
      <c r="T1555" s="35"/>
      <c r="U1555" s="34"/>
      <c r="V1555" s="82">
        <v>0</v>
      </c>
      <c r="W1555" s="55" t="s">
        <v>2689</v>
      </c>
      <c r="X1555" s="55" t="s">
        <v>1897</v>
      </c>
      <c r="Y1555" s="157">
        <v>0</v>
      </c>
      <c r="Z1555" s="57" t="s">
        <v>1746</v>
      </c>
      <c r="AA1555" s="55" t="s">
        <v>6987</v>
      </c>
      <c r="AB1555" s="55">
        <v>146</v>
      </c>
      <c r="AC1555" s="55" t="s">
        <v>427</v>
      </c>
      <c r="AD1555" s="89" t="s">
        <v>2617</v>
      </c>
      <c r="AE1555" s="243">
        <v>17165</v>
      </c>
      <c r="AF1555" s="157" t="s">
        <v>3901</v>
      </c>
      <c r="AG1555" s="89" t="s">
        <v>7512</v>
      </c>
      <c r="AH1555" s="58" t="s">
        <v>7513</v>
      </c>
      <c r="AI1555" s="58" t="s">
        <v>7514</v>
      </c>
      <c r="AJ1555" s="59" t="s">
        <v>1140</v>
      </c>
      <c r="AK1555" s="56">
        <v>25.978963888888888</v>
      </c>
      <c r="AL1555" s="56">
        <v>-81.739156388888887</v>
      </c>
      <c r="AM1555" s="60">
        <v>31.403000000610604</v>
      </c>
      <c r="AN1555" s="60">
        <v>18.493187363486772</v>
      </c>
      <c r="AO1555" s="60">
        <v>36.443742781160338</v>
      </c>
    </row>
    <row r="1556" spans="1:41" s="290" customFormat="1" x14ac:dyDescent="0.2">
      <c r="A1556" s="45" t="s">
        <v>1013</v>
      </c>
      <c r="B1556" s="42" t="s">
        <v>100</v>
      </c>
      <c r="C1556" s="46"/>
      <c r="D1556" s="35" t="s">
        <v>424</v>
      </c>
      <c r="E1556" s="34">
        <v>43124</v>
      </c>
      <c r="F1556" s="347" t="s">
        <v>1928</v>
      </c>
      <c r="G1556" s="347" t="s">
        <v>1001</v>
      </c>
      <c r="H1556" s="344">
        <v>25.979050000000001</v>
      </c>
      <c r="I1556" s="344">
        <v>-81.739099999999993</v>
      </c>
      <c r="J1556" s="56" t="s">
        <v>9147</v>
      </c>
      <c r="K1556" s="56" t="s">
        <v>9148</v>
      </c>
      <c r="L1556" s="49" t="s">
        <v>2428</v>
      </c>
      <c r="M1556" s="120"/>
      <c r="N1556" s="35" t="s">
        <v>364</v>
      </c>
      <c r="O1556" s="203" t="s">
        <v>1969</v>
      </c>
      <c r="P1556" s="216" t="s">
        <v>1969</v>
      </c>
      <c r="Q1556" s="443">
        <v>0</v>
      </c>
      <c r="R1556" s="47"/>
      <c r="S1556" s="36">
        <v>0</v>
      </c>
      <c r="T1556" s="35"/>
      <c r="U1556" s="34"/>
      <c r="V1556" s="82">
        <v>0</v>
      </c>
      <c r="W1556" s="55" t="s">
        <v>2689</v>
      </c>
      <c r="X1556" s="55" t="s">
        <v>1897</v>
      </c>
      <c r="Y1556" s="157">
        <v>0</v>
      </c>
      <c r="Z1556" s="57" t="s">
        <v>1746</v>
      </c>
      <c r="AA1556" s="55" t="s">
        <v>6987</v>
      </c>
      <c r="AB1556" s="55">
        <v>146</v>
      </c>
      <c r="AC1556" s="55" t="s">
        <v>427</v>
      </c>
      <c r="AD1556" s="89" t="s">
        <v>2617</v>
      </c>
      <c r="AE1556" s="243">
        <v>17165</v>
      </c>
      <c r="AF1556" s="157" t="s">
        <v>3901</v>
      </c>
      <c r="AG1556" s="89" t="s">
        <v>7512</v>
      </c>
      <c r="AH1556" s="58" t="s">
        <v>7513</v>
      </c>
      <c r="AI1556" s="58" t="s">
        <v>7514</v>
      </c>
      <c r="AJ1556" s="59" t="s">
        <v>1140</v>
      </c>
      <c r="AK1556" s="56">
        <v>25.978963888888888</v>
      </c>
      <c r="AL1556" s="56">
        <v>-81.739156388888887</v>
      </c>
      <c r="AM1556" s="60">
        <v>31.403000000610604</v>
      </c>
      <c r="AN1556" s="60">
        <v>18.493187363486772</v>
      </c>
      <c r="AO1556" s="60">
        <v>36.443742781160338</v>
      </c>
    </row>
    <row r="1557" spans="1:41" s="290" customFormat="1" x14ac:dyDescent="0.2">
      <c r="A1557" s="45" t="s">
        <v>1013</v>
      </c>
      <c r="B1557" s="42" t="s">
        <v>100</v>
      </c>
      <c r="C1557" s="46"/>
      <c r="D1557" s="35" t="s">
        <v>425</v>
      </c>
      <c r="E1557" s="34">
        <v>43556</v>
      </c>
      <c r="F1557" s="347" t="s">
        <v>2800</v>
      </c>
      <c r="G1557" s="347" t="s">
        <v>2801</v>
      </c>
      <c r="H1557" s="344">
        <v>25.979066666666668</v>
      </c>
      <c r="I1557" s="344">
        <v>-81.739116666666661</v>
      </c>
      <c r="J1557" s="56" t="s">
        <v>9149</v>
      </c>
      <c r="K1557" s="56" t="s">
        <v>9150</v>
      </c>
      <c r="L1557" s="49" t="s">
        <v>2428</v>
      </c>
      <c r="M1557" s="117"/>
      <c r="N1557" s="35" t="s">
        <v>364</v>
      </c>
      <c r="O1557" s="203" t="s">
        <v>1969</v>
      </c>
      <c r="P1557" s="216" t="s">
        <v>1969</v>
      </c>
      <c r="Q1557" s="443">
        <v>0</v>
      </c>
      <c r="R1557" s="47"/>
      <c r="S1557" s="36">
        <v>0</v>
      </c>
      <c r="T1557" s="35"/>
      <c r="U1557" s="34"/>
      <c r="V1557" s="82">
        <v>0</v>
      </c>
      <c r="W1557" s="55" t="s">
        <v>2689</v>
      </c>
      <c r="X1557" s="55" t="s">
        <v>1897</v>
      </c>
      <c r="Y1557" s="157">
        <v>0</v>
      </c>
      <c r="Z1557" s="57" t="s">
        <v>1746</v>
      </c>
      <c r="AA1557" s="55" t="s">
        <v>6987</v>
      </c>
      <c r="AB1557" s="55">
        <v>146</v>
      </c>
      <c r="AC1557" s="55" t="s">
        <v>427</v>
      </c>
      <c r="AD1557" s="89" t="s">
        <v>2617</v>
      </c>
      <c r="AE1557" s="243">
        <v>17165</v>
      </c>
      <c r="AF1557" s="157" t="s">
        <v>3901</v>
      </c>
      <c r="AG1557" s="89" t="s">
        <v>7512</v>
      </c>
      <c r="AH1557" s="58" t="s">
        <v>7513</v>
      </c>
      <c r="AI1557" s="58" t="s">
        <v>7514</v>
      </c>
      <c r="AJ1557" s="59" t="s">
        <v>1140</v>
      </c>
      <c r="AK1557" s="56">
        <v>25.978963888888888</v>
      </c>
      <c r="AL1557" s="56">
        <v>-81.739156388888887</v>
      </c>
      <c r="AM1557" s="60">
        <v>37.481000000812372</v>
      </c>
      <c r="AN1557" s="60">
        <v>13.02722065531958</v>
      </c>
      <c r="AO1557" s="60">
        <v>39.680396155573874</v>
      </c>
    </row>
    <row r="1558" spans="1:41" s="290" customFormat="1" ht="25.5" x14ac:dyDescent="0.2">
      <c r="A1558" s="45" t="s">
        <v>1013</v>
      </c>
      <c r="B1558" s="42" t="s">
        <v>100</v>
      </c>
      <c r="C1558" s="46"/>
      <c r="D1558" s="35" t="s">
        <v>425</v>
      </c>
      <c r="E1558" s="34">
        <v>43910</v>
      </c>
      <c r="F1558" s="347" t="s">
        <v>3008</v>
      </c>
      <c r="G1558" s="347" t="s">
        <v>2801</v>
      </c>
      <c r="H1558" s="344">
        <v>25.978999999999999</v>
      </c>
      <c r="I1558" s="344">
        <v>-81.739116666666661</v>
      </c>
      <c r="J1558" s="56" t="s">
        <v>9151</v>
      </c>
      <c r="K1558" s="56" t="s">
        <v>9150</v>
      </c>
      <c r="L1558" s="49" t="s">
        <v>3931</v>
      </c>
      <c r="M1558" s="117" t="s">
        <v>2833</v>
      </c>
      <c r="N1558" s="35" t="s">
        <v>364</v>
      </c>
      <c r="O1558" s="203" t="s">
        <v>1969</v>
      </c>
      <c r="P1558" s="216">
        <v>0</v>
      </c>
      <c r="Q1558" s="443">
        <v>0</v>
      </c>
      <c r="R1558" s="47"/>
      <c r="S1558" s="36">
        <v>0</v>
      </c>
      <c r="T1558" s="35"/>
      <c r="U1558" s="34"/>
      <c r="V1558" s="82">
        <v>0</v>
      </c>
      <c r="W1558" s="55" t="s">
        <v>2689</v>
      </c>
      <c r="X1558" s="55" t="s">
        <v>1897</v>
      </c>
      <c r="Y1558" s="157">
        <v>0</v>
      </c>
      <c r="Z1558" s="57" t="s">
        <v>1746</v>
      </c>
      <c r="AA1558" s="55" t="s">
        <v>6987</v>
      </c>
      <c r="AB1558" s="55">
        <v>146</v>
      </c>
      <c r="AC1558" s="55" t="s">
        <v>427</v>
      </c>
      <c r="AD1558" s="89" t="s">
        <v>2617</v>
      </c>
      <c r="AE1558" s="243">
        <v>17165</v>
      </c>
      <c r="AF1558" s="157" t="s">
        <v>3901</v>
      </c>
      <c r="AG1558" s="89" t="s">
        <v>7512</v>
      </c>
      <c r="AH1558" s="58" t="s">
        <v>7513</v>
      </c>
      <c r="AI1558" s="58" t="s">
        <v>7514</v>
      </c>
      <c r="AJ1558" s="59" t="s">
        <v>1140</v>
      </c>
      <c r="AK1558" s="56">
        <v>25.978963888888888</v>
      </c>
      <c r="AL1558" s="56">
        <v>-81.739156388888887</v>
      </c>
      <c r="AM1558" s="60">
        <v>13.169000000005298</v>
      </c>
      <c r="AN1558" s="60">
        <v>13.02722065531958</v>
      </c>
      <c r="AO1558" s="60">
        <v>18.523796560168886</v>
      </c>
    </row>
    <row r="1559" spans="1:41" s="290" customFormat="1" ht="63.75" x14ac:dyDescent="0.2">
      <c r="A1559" s="45" t="s">
        <v>1013</v>
      </c>
      <c r="B1559" s="42" t="s">
        <v>100</v>
      </c>
      <c r="C1559" s="46"/>
      <c r="D1559" s="35" t="s">
        <v>2844</v>
      </c>
      <c r="E1559" s="34">
        <v>44256</v>
      </c>
      <c r="F1559" s="347" t="s">
        <v>3008</v>
      </c>
      <c r="G1559" s="347" t="s">
        <v>2801</v>
      </c>
      <c r="H1559" s="344">
        <v>25.978999999999999</v>
      </c>
      <c r="I1559" s="344">
        <v>-81.739116666666661</v>
      </c>
      <c r="J1559" s="56" t="s">
        <v>9151</v>
      </c>
      <c r="K1559" s="56" t="s">
        <v>9150</v>
      </c>
      <c r="L1559" s="49" t="s">
        <v>3932</v>
      </c>
      <c r="M1559" s="117" t="s">
        <v>2833</v>
      </c>
      <c r="N1559" s="35" t="s">
        <v>2022</v>
      </c>
      <c r="O1559" s="240" t="s">
        <v>3558</v>
      </c>
      <c r="P1559" s="216">
        <v>0</v>
      </c>
      <c r="Q1559" s="443">
        <v>0</v>
      </c>
      <c r="R1559" s="47"/>
      <c r="S1559" s="36">
        <v>0</v>
      </c>
      <c r="T1559" s="35"/>
      <c r="U1559" s="34"/>
      <c r="V1559" s="82" t="s">
        <v>1969</v>
      </c>
      <c r="W1559" s="55" t="s">
        <v>2689</v>
      </c>
      <c r="X1559" s="55" t="s">
        <v>1897</v>
      </c>
      <c r="Y1559" s="157" t="s">
        <v>2022</v>
      </c>
      <c r="Z1559" s="57" t="s">
        <v>1746</v>
      </c>
      <c r="AA1559" s="55" t="s">
        <v>7019</v>
      </c>
      <c r="AB1559" s="55">
        <v>146</v>
      </c>
      <c r="AC1559" s="55" t="s">
        <v>427</v>
      </c>
      <c r="AD1559" s="89" t="s">
        <v>2617</v>
      </c>
      <c r="AE1559" s="243">
        <v>17165</v>
      </c>
      <c r="AF1559" s="157" t="s">
        <v>3901</v>
      </c>
      <c r="AG1559" s="89" t="s">
        <v>7512</v>
      </c>
      <c r="AH1559" s="58" t="s">
        <v>7513</v>
      </c>
      <c r="AI1559" s="58" t="s">
        <v>7514</v>
      </c>
      <c r="AJ1559" s="59" t="s">
        <v>1140</v>
      </c>
      <c r="AK1559" s="56">
        <v>25.978963888888888</v>
      </c>
      <c r="AL1559" s="56">
        <v>-81.739156388888887</v>
      </c>
      <c r="AM1559" s="60">
        <v>13.169000000005298</v>
      </c>
      <c r="AN1559" s="60">
        <v>13.02722065531958</v>
      </c>
      <c r="AO1559" s="60">
        <v>18.523796560168886</v>
      </c>
    </row>
    <row r="1560" spans="1:41" s="290" customFormat="1" ht="38.25" x14ac:dyDescent="0.2">
      <c r="A1560" s="45" t="s">
        <v>1013</v>
      </c>
      <c r="B1560" s="42" t="s">
        <v>100</v>
      </c>
      <c r="C1560" s="46"/>
      <c r="D1560" s="35" t="s">
        <v>425</v>
      </c>
      <c r="E1560" s="34">
        <v>44640</v>
      </c>
      <c r="F1560" s="347" t="s">
        <v>3008</v>
      </c>
      <c r="G1560" s="347" t="s">
        <v>2801</v>
      </c>
      <c r="H1560" s="344">
        <v>25.978999999999999</v>
      </c>
      <c r="I1560" s="344">
        <v>-81.739116666666661</v>
      </c>
      <c r="J1560" s="56" t="s">
        <v>9151</v>
      </c>
      <c r="K1560" s="56" t="s">
        <v>9150</v>
      </c>
      <c r="L1560" s="49" t="s">
        <v>4498</v>
      </c>
      <c r="M1560" s="117" t="s">
        <v>2833</v>
      </c>
      <c r="N1560" s="35" t="s">
        <v>2022</v>
      </c>
      <c r="O1560" s="240" t="s">
        <v>4494</v>
      </c>
      <c r="P1560" s="216" t="s">
        <v>3558</v>
      </c>
      <c r="Q1560" s="443">
        <v>0</v>
      </c>
      <c r="R1560" s="47"/>
      <c r="S1560" s="36">
        <v>0</v>
      </c>
      <c r="T1560" s="35"/>
      <c r="U1560" s="34"/>
      <c r="V1560" s="82" t="s">
        <v>1969</v>
      </c>
      <c r="W1560" s="55" t="s">
        <v>2689</v>
      </c>
      <c r="X1560" s="55" t="s">
        <v>1897</v>
      </c>
      <c r="Y1560" s="157" t="s">
        <v>2022</v>
      </c>
      <c r="Z1560" s="57" t="s">
        <v>1746</v>
      </c>
      <c r="AA1560" s="55" t="s">
        <v>7019</v>
      </c>
      <c r="AB1560" s="55">
        <v>146</v>
      </c>
      <c r="AC1560" s="55" t="s">
        <v>427</v>
      </c>
      <c r="AD1560" s="89" t="s">
        <v>2617</v>
      </c>
      <c r="AE1560" s="243">
        <v>17165</v>
      </c>
      <c r="AF1560" s="157" t="s">
        <v>3901</v>
      </c>
      <c r="AG1560" s="89" t="s">
        <v>7512</v>
      </c>
      <c r="AH1560" s="58" t="s">
        <v>7513</v>
      </c>
      <c r="AI1560" s="58" t="s">
        <v>7514</v>
      </c>
      <c r="AJ1560" s="59" t="s">
        <v>1140</v>
      </c>
      <c r="AK1560" s="56">
        <v>25.978963888888888</v>
      </c>
      <c r="AL1560" s="56">
        <v>-81.739156388888887</v>
      </c>
      <c r="AM1560" s="60">
        <v>13.169000000005298</v>
      </c>
      <c r="AN1560" s="60">
        <v>13.02722065531958</v>
      </c>
      <c r="AO1560" s="60">
        <v>18.523796560168886</v>
      </c>
    </row>
    <row r="1561" spans="1:41" s="290" customFormat="1" ht="38.25" x14ac:dyDescent="0.2">
      <c r="A1561" s="45" t="s">
        <v>1013</v>
      </c>
      <c r="B1561" s="42" t="s">
        <v>100</v>
      </c>
      <c r="C1561" s="46"/>
      <c r="D1561" s="35" t="s">
        <v>4327</v>
      </c>
      <c r="E1561" s="34">
        <v>44981</v>
      </c>
      <c r="F1561" s="347" t="s">
        <v>3008</v>
      </c>
      <c r="G1561" s="347" t="s">
        <v>4923</v>
      </c>
      <c r="H1561" s="344">
        <v>25.978999999999999</v>
      </c>
      <c r="I1561" s="344">
        <v>-81.739083333333326</v>
      </c>
      <c r="J1561" s="56" t="s">
        <v>9151</v>
      </c>
      <c r="K1561" s="56" t="s">
        <v>9152</v>
      </c>
      <c r="L1561" s="49" t="s">
        <v>4922</v>
      </c>
      <c r="M1561" s="117" t="s">
        <v>2833</v>
      </c>
      <c r="N1561" s="35" t="s">
        <v>364</v>
      </c>
      <c r="O1561" s="240" t="s">
        <v>4921</v>
      </c>
      <c r="P1561" s="216">
        <v>0</v>
      </c>
      <c r="Q1561" s="443">
        <v>0</v>
      </c>
      <c r="R1561" s="47"/>
      <c r="S1561" s="36">
        <v>0</v>
      </c>
      <c r="T1561" s="35" t="s">
        <v>2011</v>
      </c>
      <c r="U1561" s="34"/>
      <c r="V1561" s="82">
        <v>0</v>
      </c>
      <c r="W1561" s="55" t="s">
        <v>2689</v>
      </c>
      <c r="X1561" s="55" t="s">
        <v>1897</v>
      </c>
      <c r="Y1561" s="157">
        <v>0</v>
      </c>
      <c r="Z1561" s="57" t="s">
        <v>1746</v>
      </c>
      <c r="AA1561" s="55" t="s">
        <v>6987</v>
      </c>
      <c r="AB1561" s="55">
        <v>146</v>
      </c>
      <c r="AC1561" s="55" t="s">
        <v>427</v>
      </c>
      <c r="AD1561" s="89" t="s">
        <v>2617</v>
      </c>
      <c r="AE1561" s="243">
        <v>17165</v>
      </c>
      <c r="AF1561" s="157" t="s">
        <v>3901</v>
      </c>
      <c r="AG1561" s="89" t="s">
        <v>7512</v>
      </c>
      <c r="AH1561" s="58" t="s">
        <v>7513</v>
      </c>
      <c r="AI1561" s="58" t="s">
        <v>7514</v>
      </c>
      <c r="AJ1561" s="59" t="s">
        <v>1140</v>
      </c>
      <c r="AK1561" s="56">
        <v>25.978963888888888</v>
      </c>
      <c r="AL1561" s="56">
        <v>-81.739156388888887</v>
      </c>
      <c r="AM1561" s="60">
        <v>13.169000000005298</v>
      </c>
      <c r="AN1561" s="60">
        <v>23.959154071653966</v>
      </c>
      <c r="AO1561" s="60">
        <v>27.339780994539666</v>
      </c>
    </row>
    <row r="1562" spans="1:41" s="290" customFormat="1" ht="25.5" x14ac:dyDescent="0.2">
      <c r="A1562" s="45" t="s">
        <v>1013</v>
      </c>
      <c r="B1562" s="42" t="s">
        <v>100</v>
      </c>
      <c r="C1562" s="46"/>
      <c r="D1562" s="35" t="s">
        <v>4327</v>
      </c>
      <c r="E1562" s="34">
        <v>45350</v>
      </c>
      <c r="F1562" s="347" t="s">
        <v>5658</v>
      </c>
      <c r="G1562" s="347" t="s">
        <v>5659</v>
      </c>
      <c r="H1562" s="344">
        <v>25.98075</v>
      </c>
      <c r="I1562" s="344">
        <v>-81.738016666666667</v>
      </c>
      <c r="J1562" s="56" t="s">
        <v>9153</v>
      </c>
      <c r="K1562" s="56" t="s">
        <v>9154</v>
      </c>
      <c r="L1562" s="49" t="s">
        <v>5843</v>
      </c>
      <c r="M1562" s="120" t="s">
        <v>2835</v>
      </c>
      <c r="N1562" s="35" t="s">
        <v>387</v>
      </c>
      <c r="O1562" s="240" t="s">
        <v>5838</v>
      </c>
      <c r="P1562" s="216">
        <v>0</v>
      </c>
      <c r="Q1562" s="443">
        <v>0</v>
      </c>
      <c r="R1562" s="47"/>
      <c r="S1562" s="36">
        <v>0</v>
      </c>
      <c r="T1562" s="35" t="s">
        <v>3310</v>
      </c>
      <c r="U1562" s="34"/>
      <c r="V1562" s="82">
        <v>0</v>
      </c>
      <c r="W1562" s="55" t="s">
        <v>2689</v>
      </c>
      <c r="X1562" s="55" t="s">
        <v>1897</v>
      </c>
      <c r="Y1562" s="157" t="s">
        <v>387</v>
      </c>
      <c r="Z1562" s="57">
        <v>750.9865513581982</v>
      </c>
      <c r="AA1562" s="55" t="s">
        <v>9155</v>
      </c>
      <c r="AB1562" s="55">
        <v>146</v>
      </c>
      <c r="AC1562" s="55" t="s">
        <v>427</v>
      </c>
      <c r="AD1562" s="89" t="s">
        <v>2617</v>
      </c>
      <c r="AE1562" s="243">
        <v>17165</v>
      </c>
      <c r="AF1562" s="157" t="s">
        <v>3901</v>
      </c>
      <c r="AG1562" s="89" t="s">
        <v>7512</v>
      </c>
      <c r="AH1562" s="58" t="s">
        <v>7513</v>
      </c>
      <c r="AI1562" s="58" t="s">
        <v>7514</v>
      </c>
      <c r="AJ1562" s="59" t="s">
        <v>1140</v>
      </c>
      <c r="AK1562" s="56">
        <v>25.978963888888888</v>
      </c>
      <c r="AL1562" s="56">
        <v>-81.739156388888887</v>
      </c>
      <c r="AM1562" s="60">
        <v>651.35900000046138</v>
      </c>
      <c r="AN1562" s="60">
        <v>373.78102338037263</v>
      </c>
      <c r="AO1562" s="60">
        <v>750.9865513581982</v>
      </c>
    </row>
    <row r="1563" spans="1:41" s="290" customFormat="1" ht="25.5" x14ac:dyDescent="0.2">
      <c r="A1563" s="45" t="s">
        <v>1013</v>
      </c>
      <c r="B1563" s="42" t="s">
        <v>100</v>
      </c>
      <c r="C1563" s="46"/>
      <c r="D1563" s="35" t="s">
        <v>5508</v>
      </c>
      <c r="E1563" s="34">
        <v>45730</v>
      </c>
      <c r="F1563" s="347" t="s">
        <v>6140</v>
      </c>
      <c r="G1563" s="347" t="s">
        <v>409</v>
      </c>
      <c r="H1563" s="344">
        <v>25.977866666666667</v>
      </c>
      <c r="I1563" s="344">
        <v>-81.739833333333337</v>
      </c>
      <c r="J1563" s="56" t="s">
        <v>7509</v>
      </c>
      <c r="K1563" s="56" t="s">
        <v>7510</v>
      </c>
      <c r="L1563" s="49" t="s">
        <v>6141</v>
      </c>
      <c r="M1563" s="120" t="s">
        <v>2835</v>
      </c>
      <c r="N1563" s="35" t="s">
        <v>387</v>
      </c>
      <c r="O1563" s="240" t="s">
        <v>6209</v>
      </c>
      <c r="P1563" s="216">
        <v>0</v>
      </c>
      <c r="Q1563" s="443">
        <v>0</v>
      </c>
      <c r="R1563" s="47"/>
      <c r="S1563" s="36">
        <v>0</v>
      </c>
      <c r="T1563" s="35"/>
      <c r="U1563" s="34"/>
      <c r="V1563" s="82">
        <v>0</v>
      </c>
      <c r="W1563" s="55" t="s">
        <v>2689</v>
      </c>
      <c r="X1563" s="55" t="s">
        <v>1897</v>
      </c>
      <c r="Y1563" s="157" t="s">
        <v>387</v>
      </c>
      <c r="Z1563" s="57">
        <v>457.59826128521138</v>
      </c>
      <c r="AA1563" s="55" t="s">
        <v>7511</v>
      </c>
      <c r="AB1563" s="55">
        <v>146</v>
      </c>
      <c r="AC1563" s="55" t="s">
        <v>427</v>
      </c>
      <c r="AD1563" s="89" t="s">
        <v>2617</v>
      </c>
      <c r="AE1563" s="243">
        <v>17165</v>
      </c>
      <c r="AF1563" s="157" t="s">
        <v>3901</v>
      </c>
      <c r="AG1563" s="89" t="s">
        <v>7512</v>
      </c>
      <c r="AH1563" s="58" t="s">
        <v>7513</v>
      </c>
      <c r="AI1563" s="58" t="s">
        <v>7514</v>
      </c>
      <c r="AJ1563" s="59" t="s">
        <v>1140</v>
      </c>
      <c r="AK1563" s="56">
        <v>25.978963888888888</v>
      </c>
      <c r="AL1563" s="56">
        <v>-81.739156388888887</v>
      </c>
      <c r="AM1563" s="60">
        <v>-400.13499999946333</v>
      </c>
      <c r="AN1563" s="60">
        <v>-222.00934779120914</v>
      </c>
      <c r="AO1563" s="60">
        <v>457.59826128521138</v>
      </c>
    </row>
    <row r="1564" spans="1:41" s="290" customFormat="1" ht="25.5" x14ac:dyDescent="0.2">
      <c r="A1564" s="45" t="s">
        <v>1013</v>
      </c>
      <c r="B1564" s="42" t="s">
        <v>100</v>
      </c>
      <c r="C1564" s="46" t="s">
        <v>473</v>
      </c>
      <c r="D1564" s="35" t="s">
        <v>5508</v>
      </c>
      <c r="E1564" s="34">
        <v>46094</v>
      </c>
      <c r="F1564" s="347" t="s">
        <v>6140</v>
      </c>
      <c r="G1564" s="347" t="s">
        <v>409</v>
      </c>
      <c r="H1564" s="344">
        <v>25.977866666666667</v>
      </c>
      <c r="I1564" s="344">
        <v>-81.739833333333337</v>
      </c>
      <c r="J1564" s="56" t="s">
        <v>7509</v>
      </c>
      <c r="K1564" s="56" t="s">
        <v>7510</v>
      </c>
      <c r="L1564" s="49" t="s">
        <v>6855</v>
      </c>
      <c r="M1564" s="120" t="s">
        <v>2835</v>
      </c>
      <c r="N1564" s="35" t="s">
        <v>387</v>
      </c>
      <c r="O1564" s="240" t="s">
        <v>6854</v>
      </c>
      <c r="P1564" s="216" t="s">
        <v>6005</v>
      </c>
      <c r="Q1564" s="443">
        <v>0</v>
      </c>
      <c r="R1564" s="47"/>
      <c r="S1564" s="36">
        <v>0</v>
      </c>
      <c r="T1564" s="35"/>
      <c r="U1564" s="34"/>
      <c r="V1564" s="82">
        <v>0</v>
      </c>
      <c r="W1564" s="55" t="s">
        <v>2689</v>
      </c>
      <c r="X1564" s="55" t="s">
        <v>1897</v>
      </c>
      <c r="Y1564" s="157" t="s">
        <v>387</v>
      </c>
      <c r="Z1564" s="57">
        <v>457.59826128521138</v>
      </c>
      <c r="AA1564" s="55" t="s">
        <v>7511</v>
      </c>
      <c r="AB1564" s="55">
        <v>146</v>
      </c>
      <c r="AC1564" s="55" t="s">
        <v>427</v>
      </c>
      <c r="AD1564" s="89" t="s">
        <v>2617</v>
      </c>
      <c r="AE1564" s="243">
        <v>17165</v>
      </c>
      <c r="AF1564" s="157" t="s">
        <v>3901</v>
      </c>
      <c r="AG1564" s="89" t="s">
        <v>7512</v>
      </c>
      <c r="AH1564" s="58" t="s">
        <v>7513</v>
      </c>
      <c r="AI1564" s="58" t="s">
        <v>7514</v>
      </c>
      <c r="AJ1564" s="59" t="s">
        <v>1140</v>
      </c>
      <c r="AK1564" s="56">
        <v>25.978963888888888</v>
      </c>
      <c r="AL1564" s="56">
        <v>-81.739156388888887</v>
      </c>
      <c r="AM1564" s="60">
        <v>-400.13499999946333</v>
      </c>
      <c r="AN1564" s="60">
        <v>-222.00934779120914</v>
      </c>
      <c r="AO1564" s="60">
        <v>457.59826128521138</v>
      </c>
    </row>
    <row r="1565" spans="1:41" s="290" customFormat="1" x14ac:dyDescent="0.2">
      <c r="A1565" s="45" t="s">
        <v>979</v>
      </c>
      <c r="B1565" s="42" t="s">
        <v>967</v>
      </c>
      <c r="C1565" s="46"/>
      <c r="D1565" s="35" t="s">
        <v>424</v>
      </c>
      <c r="E1565" s="34">
        <v>42852</v>
      </c>
      <c r="F1565" s="347" t="s">
        <v>1931</v>
      </c>
      <c r="G1565" s="347" t="s">
        <v>997</v>
      </c>
      <c r="H1565" s="344">
        <v>25.980716666666666</v>
      </c>
      <c r="I1565" s="344">
        <v>-81.739016666666672</v>
      </c>
      <c r="J1565" s="56" t="s">
        <v>9156</v>
      </c>
      <c r="K1565" s="56" t="s">
        <v>9157</v>
      </c>
      <c r="L1565" s="49"/>
      <c r="M1565" s="117"/>
      <c r="N1565" s="35" t="s">
        <v>364</v>
      </c>
      <c r="O1565" s="203" t="s">
        <v>1969</v>
      </c>
      <c r="P1565" s="216">
        <v>0</v>
      </c>
      <c r="Q1565" s="443">
        <v>0</v>
      </c>
      <c r="R1565" s="47"/>
      <c r="S1565" s="36">
        <v>0</v>
      </c>
      <c r="T1565" s="35"/>
      <c r="U1565" s="34"/>
      <c r="V1565" s="82">
        <v>0</v>
      </c>
      <c r="W1565" s="55" t="s">
        <v>2689</v>
      </c>
      <c r="X1565" s="55" t="s">
        <v>1897</v>
      </c>
      <c r="Y1565" s="157">
        <v>0</v>
      </c>
      <c r="Z1565" s="57">
        <v>324.43862688811538</v>
      </c>
      <c r="AA1565" s="55" t="s">
        <v>9158</v>
      </c>
      <c r="AB1565" s="55">
        <v>147</v>
      </c>
      <c r="AC1565" s="55" t="s">
        <v>427</v>
      </c>
      <c r="AD1565" s="89" t="s">
        <v>2617</v>
      </c>
      <c r="AE1565" s="243">
        <v>17167</v>
      </c>
      <c r="AF1565" s="157" t="s">
        <v>3901</v>
      </c>
      <c r="AG1565" s="89" t="s">
        <v>7517</v>
      </c>
      <c r="AH1565" s="58" t="s">
        <v>7518</v>
      </c>
      <c r="AI1565" s="58" t="s">
        <v>7519</v>
      </c>
      <c r="AJ1565" s="59" t="s">
        <v>4894</v>
      </c>
      <c r="AK1565" s="56">
        <v>25.979955555555556</v>
      </c>
      <c r="AL1565" s="56">
        <v>-81.738504444444445</v>
      </c>
      <c r="AM1565" s="60">
        <v>277.56199999971301</v>
      </c>
      <c r="AN1565" s="60">
        <v>-167.98737682696591</v>
      </c>
      <c r="AO1565" s="60">
        <v>324.43862688811538</v>
      </c>
    </row>
    <row r="1566" spans="1:41" s="290" customFormat="1" x14ac:dyDescent="0.2">
      <c r="A1566" s="45" t="s">
        <v>979</v>
      </c>
      <c r="B1566" s="42" t="s">
        <v>967</v>
      </c>
      <c r="C1566" s="46"/>
      <c r="D1566" s="35" t="s">
        <v>424</v>
      </c>
      <c r="E1566" s="34">
        <v>43124</v>
      </c>
      <c r="F1566" s="347" t="s">
        <v>1999</v>
      </c>
      <c r="G1566" s="347" t="s">
        <v>2000</v>
      </c>
      <c r="H1566" s="344">
        <v>25.980699999999999</v>
      </c>
      <c r="I1566" s="344">
        <v>-81.739000000000004</v>
      </c>
      <c r="J1566" s="56" t="s">
        <v>9159</v>
      </c>
      <c r="K1566" s="56" t="s">
        <v>9160</v>
      </c>
      <c r="L1566" s="49" t="s">
        <v>1978</v>
      </c>
      <c r="M1566" s="117"/>
      <c r="N1566" s="35" t="s">
        <v>364</v>
      </c>
      <c r="O1566" s="203" t="s">
        <v>1969</v>
      </c>
      <c r="P1566" s="216">
        <v>0</v>
      </c>
      <c r="Q1566" s="443">
        <v>0</v>
      </c>
      <c r="R1566" s="47"/>
      <c r="S1566" s="36">
        <v>0</v>
      </c>
      <c r="T1566" s="35"/>
      <c r="U1566" s="34"/>
      <c r="V1566" s="82">
        <v>0</v>
      </c>
      <c r="W1566" s="55" t="s">
        <v>2689</v>
      </c>
      <c r="X1566" s="55" t="s">
        <v>1897</v>
      </c>
      <c r="Y1566" s="157">
        <v>0</v>
      </c>
      <c r="Z1566" s="57">
        <v>316.41234331602396</v>
      </c>
      <c r="AA1566" s="55" t="s">
        <v>9161</v>
      </c>
      <c r="AB1566" s="55">
        <v>147</v>
      </c>
      <c r="AC1566" s="55" t="s">
        <v>427</v>
      </c>
      <c r="AD1566" s="89" t="s">
        <v>2617</v>
      </c>
      <c r="AE1566" s="243">
        <v>17167</v>
      </c>
      <c r="AF1566" s="157" t="s">
        <v>3901</v>
      </c>
      <c r="AG1566" s="89" t="s">
        <v>7517</v>
      </c>
      <c r="AH1566" s="58" t="s">
        <v>7518</v>
      </c>
      <c r="AI1566" s="58" t="s">
        <v>7519</v>
      </c>
      <c r="AJ1566" s="59" t="s">
        <v>4894</v>
      </c>
      <c r="AK1566" s="56">
        <v>25.979955555555556</v>
      </c>
      <c r="AL1566" s="56">
        <v>-81.738504444444445</v>
      </c>
      <c r="AM1566" s="60">
        <v>271.48399999951124</v>
      </c>
      <c r="AN1566" s="60">
        <v>-162.52141011879871</v>
      </c>
      <c r="AO1566" s="60">
        <v>316.41234331602396</v>
      </c>
    </row>
    <row r="1567" spans="1:41" s="290" customFormat="1" x14ac:dyDescent="0.2">
      <c r="A1567" s="45" t="s">
        <v>979</v>
      </c>
      <c r="B1567" s="42" t="s">
        <v>967</v>
      </c>
      <c r="C1567" s="46"/>
      <c r="D1567" s="35" t="s">
        <v>425</v>
      </c>
      <c r="E1567" s="34">
        <v>43903</v>
      </c>
      <c r="F1567" s="347" t="s">
        <v>3198</v>
      </c>
      <c r="G1567" s="347" t="s">
        <v>2000</v>
      </c>
      <c r="H1567" s="344">
        <v>25.980633333333333</v>
      </c>
      <c r="I1567" s="344">
        <v>-81.739000000000004</v>
      </c>
      <c r="J1567" s="56" t="s">
        <v>9162</v>
      </c>
      <c r="K1567" s="56" t="s">
        <v>9160</v>
      </c>
      <c r="L1567" s="49" t="s">
        <v>3011</v>
      </c>
      <c r="M1567" s="117" t="s">
        <v>2833</v>
      </c>
      <c r="N1567" s="35" t="s">
        <v>364</v>
      </c>
      <c r="O1567" s="203" t="s">
        <v>1969</v>
      </c>
      <c r="P1567" s="216" t="s">
        <v>1969</v>
      </c>
      <c r="Q1567" s="443">
        <v>0</v>
      </c>
      <c r="R1567" s="47"/>
      <c r="S1567" s="36">
        <v>0</v>
      </c>
      <c r="T1567" s="35"/>
      <c r="U1567" s="34"/>
      <c r="V1567" s="82">
        <v>0</v>
      </c>
      <c r="W1567" s="55" t="s">
        <v>2689</v>
      </c>
      <c r="X1567" s="55" t="s">
        <v>1897</v>
      </c>
      <c r="Y1567" s="157">
        <v>0</v>
      </c>
      <c r="Z1567" s="57">
        <v>295.8161698268076</v>
      </c>
      <c r="AA1567" s="55" t="s">
        <v>9163</v>
      </c>
      <c r="AB1567" s="55">
        <v>147</v>
      </c>
      <c r="AC1567" s="55" t="s">
        <v>427</v>
      </c>
      <c r="AD1567" s="89" t="s">
        <v>2617</v>
      </c>
      <c r="AE1567" s="243">
        <v>17167</v>
      </c>
      <c r="AF1567" s="157" t="s">
        <v>3901</v>
      </c>
      <c r="AG1567" s="89" t="s">
        <v>7517</v>
      </c>
      <c r="AH1567" s="58" t="s">
        <v>7518</v>
      </c>
      <c r="AI1567" s="58" t="s">
        <v>7519</v>
      </c>
      <c r="AJ1567" s="59" t="s">
        <v>4894</v>
      </c>
      <c r="AK1567" s="56">
        <v>25.979955555555556</v>
      </c>
      <c r="AL1567" s="56">
        <v>-81.738504444444445</v>
      </c>
      <c r="AM1567" s="60">
        <v>247.17199999999977</v>
      </c>
      <c r="AN1567" s="60">
        <v>-162.52141011879871</v>
      </c>
      <c r="AO1567" s="60">
        <v>295.8161698268076</v>
      </c>
    </row>
    <row r="1568" spans="1:41" s="290" customFormat="1" ht="38.25" x14ac:dyDescent="0.2">
      <c r="A1568" s="45" t="s">
        <v>979</v>
      </c>
      <c r="B1568" s="42" t="s">
        <v>967</v>
      </c>
      <c r="C1568" s="46"/>
      <c r="D1568" s="35" t="s">
        <v>2844</v>
      </c>
      <c r="E1568" s="34">
        <v>44256</v>
      </c>
      <c r="F1568" s="347" t="s">
        <v>3198</v>
      </c>
      <c r="G1568" s="347" t="s">
        <v>2000</v>
      </c>
      <c r="H1568" s="344">
        <v>25.980633333333333</v>
      </c>
      <c r="I1568" s="344">
        <v>-81.739000000000004</v>
      </c>
      <c r="J1568" s="56" t="s">
        <v>9162</v>
      </c>
      <c r="K1568" s="56" t="s">
        <v>9160</v>
      </c>
      <c r="L1568" s="49" t="s">
        <v>3598</v>
      </c>
      <c r="M1568" s="117" t="s">
        <v>2833</v>
      </c>
      <c r="N1568" s="35" t="s">
        <v>2022</v>
      </c>
      <c r="O1568" s="240" t="s">
        <v>3559</v>
      </c>
      <c r="P1568" s="216" t="s">
        <v>1969</v>
      </c>
      <c r="Q1568" s="443">
        <v>0</v>
      </c>
      <c r="R1568" s="47"/>
      <c r="S1568" s="36">
        <v>0</v>
      </c>
      <c r="T1568" s="35"/>
      <c r="U1568" s="34"/>
      <c r="V1568" s="82" t="s">
        <v>1969</v>
      </c>
      <c r="W1568" s="55" t="s">
        <v>2689</v>
      </c>
      <c r="X1568" s="55" t="s">
        <v>1897</v>
      </c>
      <c r="Y1568" s="157" t="s">
        <v>2022</v>
      </c>
      <c r="Z1568" s="57">
        <v>295.8161698268076</v>
      </c>
      <c r="AA1568" s="55" t="s">
        <v>9164</v>
      </c>
      <c r="AB1568" s="55">
        <v>147</v>
      </c>
      <c r="AC1568" s="55" t="s">
        <v>427</v>
      </c>
      <c r="AD1568" s="89" t="s">
        <v>2617</v>
      </c>
      <c r="AE1568" s="243">
        <v>17167</v>
      </c>
      <c r="AF1568" s="157" t="s">
        <v>3901</v>
      </c>
      <c r="AG1568" s="89" t="s">
        <v>7517</v>
      </c>
      <c r="AH1568" s="58" t="s">
        <v>7518</v>
      </c>
      <c r="AI1568" s="58" t="s">
        <v>7519</v>
      </c>
      <c r="AJ1568" s="59" t="s">
        <v>4894</v>
      </c>
      <c r="AK1568" s="56">
        <v>25.979955555555556</v>
      </c>
      <c r="AL1568" s="56">
        <v>-81.738504444444445</v>
      </c>
      <c r="AM1568" s="60">
        <v>247.17199999999977</v>
      </c>
      <c r="AN1568" s="60">
        <v>-162.52141011879871</v>
      </c>
      <c r="AO1568" s="60">
        <v>295.8161698268076</v>
      </c>
    </row>
    <row r="1569" spans="1:41" s="290" customFormat="1" ht="25.5" x14ac:dyDescent="0.2">
      <c r="A1569" s="45" t="s">
        <v>979</v>
      </c>
      <c r="B1569" s="42" t="s">
        <v>967</v>
      </c>
      <c r="C1569" s="46"/>
      <c r="D1569" s="35" t="s">
        <v>424</v>
      </c>
      <c r="E1569" s="34">
        <v>44513</v>
      </c>
      <c r="F1569" s="347" t="s">
        <v>3896</v>
      </c>
      <c r="G1569" s="347" t="s">
        <v>3895</v>
      </c>
      <c r="H1569" s="344">
        <v>25.979766666666666</v>
      </c>
      <c r="I1569" s="344">
        <v>-81.738583333333338</v>
      </c>
      <c r="J1569" s="56" t="s">
        <v>9165</v>
      </c>
      <c r="K1569" s="56" t="s">
        <v>9166</v>
      </c>
      <c r="L1569" s="49" t="s">
        <v>3898</v>
      </c>
      <c r="M1569" s="117"/>
      <c r="N1569" s="35" t="s">
        <v>364</v>
      </c>
      <c r="O1569" s="240" t="s">
        <v>3893</v>
      </c>
      <c r="P1569" s="216">
        <v>0</v>
      </c>
      <c r="Q1569" s="443">
        <v>0</v>
      </c>
      <c r="R1569" s="47"/>
      <c r="S1569" s="36">
        <v>0</v>
      </c>
      <c r="T1569" s="35" t="s">
        <v>2011</v>
      </c>
      <c r="U1569" s="34"/>
      <c r="V1569" s="82">
        <v>0</v>
      </c>
      <c r="W1569" s="55" t="s">
        <v>2689</v>
      </c>
      <c r="X1569" s="55" t="s">
        <v>1897</v>
      </c>
      <c r="Y1569" s="157">
        <v>0</v>
      </c>
      <c r="Z1569" s="57" t="s">
        <v>1746</v>
      </c>
      <c r="AA1569" s="55" t="s">
        <v>6987</v>
      </c>
      <c r="AB1569" s="55">
        <v>147</v>
      </c>
      <c r="AC1569" s="55" t="s">
        <v>427</v>
      </c>
      <c r="AD1569" s="89" t="s">
        <v>2617</v>
      </c>
      <c r="AE1569" s="243">
        <v>17167</v>
      </c>
      <c r="AF1569" s="157" t="s">
        <v>3901</v>
      </c>
      <c r="AG1569" s="89" t="s">
        <v>7517</v>
      </c>
      <c r="AH1569" s="58" t="s">
        <v>7518</v>
      </c>
      <c r="AI1569" s="58" t="s">
        <v>7519</v>
      </c>
      <c r="AJ1569" s="59" t="s">
        <v>4894</v>
      </c>
      <c r="AK1569" s="56">
        <v>25.979955555555556</v>
      </c>
      <c r="AL1569" s="56">
        <v>-81.738504444444445</v>
      </c>
      <c r="AM1569" s="60">
        <v>-68.884000000127372</v>
      </c>
      <c r="AN1569" s="60">
        <v>-25.872242419279456</v>
      </c>
      <c r="AO1569" s="60">
        <v>73.582459756517451</v>
      </c>
    </row>
    <row r="1570" spans="1:41" s="290" customFormat="1" ht="25.5" x14ac:dyDescent="0.2">
      <c r="A1570" s="45" t="s">
        <v>979</v>
      </c>
      <c r="B1570" s="42" t="s">
        <v>967</v>
      </c>
      <c r="C1570" s="46"/>
      <c r="D1570" s="35" t="s">
        <v>425</v>
      </c>
      <c r="E1570" s="34">
        <v>44640</v>
      </c>
      <c r="F1570" s="347" t="s">
        <v>3896</v>
      </c>
      <c r="G1570" s="347" t="s">
        <v>3895</v>
      </c>
      <c r="H1570" s="344">
        <v>25.979766666666666</v>
      </c>
      <c r="I1570" s="344">
        <v>-81.738583333333338</v>
      </c>
      <c r="J1570" s="56" t="s">
        <v>9165</v>
      </c>
      <c r="K1570" s="56" t="s">
        <v>9166</v>
      </c>
      <c r="L1570" s="49" t="s">
        <v>4495</v>
      </c>
      <c r="M1570" s="117"/>
      <c r="N1570" s="35" t="s">
        <v>2022</v>
      </c>
      <c r="O1570" s="240" t="s">
        <v>4496</v>
      </c>
      <c r="P1570" s="216" t="s">
        <v>1969</v>
      </c>
      <c r="Q1570" s="443">
        <v>0</v>
      </c>
      <c r="R1570" s="47"/>
      <c r="S1570" s="36">
        <v>0</v>
      </c>
      <c r="T1570" s="35" t="s">
        <v>3310</v>
      </c>
      <c r="U1570" s="34"/>
      <c r="V1570" s="82" t="s">
        <v>1969</v>
      </c>
      <c r="W1570" s="55" t="s">
        <v>2689</v>
      </c>
      <c r="X1570" s="55" t="s">
        <v>1897</v>
      </c>
      <c r="Y1570" s="157" t="s">
        <v>2022</v>
      </c>
      <c r="Z1570" s="57" t="s">
        <v>1746</v>
      </c>
      <c r="AA1570" s="55" t="s">
        <v>7019</v>
      </c>
      <c r="AB1570" s="55">
        <v>147</v>
      </c>
      <c r="AC1570" s="55" t="s">
        <v>427</v>
      </c>
      <c r="AD1570" s="89" t="s">
        <v>2617</v>
      </c>
      <c r="AE1570" s="243">
        <v>17167</v>
      </c>
      <c r="AF1570" s="157" t="s">
        <v>3901</v>
      </c>
      <c r="AG1570" s="89" t="s">
        <v>7517</v>
      </c>
      <c r="AH1570" s="58" t="s">
        <v>7518</v>
      </c>
      <c r="AI1570" s="58" t="s">
        <v>7519</v>
      </c>
      <c r="AJ1570" s="59" t="s">
        <v>4894</v>
      </c>
      <c r="AK1570" s="56">
        <v>25.979955555555556</v>
      </c>
      <c r="AL1570" s="56">
        <v>-81.738504444444445</v>
      </c>
      <c r="AM1570" s="60">
        <v>-68.884000000127372</v>
      </c>
      <c r="AN1570" s="60">
        <v>-25.872242419279456</v>
      </c>
      <c r="AO1570" s="60">
        <v>73.582459756517451</v>
      </c>
    </row>
    <row r="1571" spans="1:41" s="290" customFormat="1" x14ac:dyDescent="0.2">
      <c r="A1571" s="45" t="s">
        <v>979</v>
      </c>
      <c r="B1571" s="42" t="s">
        <v>967</v>
      </c>
      <c r="C1571" s="46"/>
      <c r="D1571" s="35" t="s">
        <v>4327</v>
      </c>
      <c r="E1571" s="34">
        <v>44981</v>
      </c>
      <c r="F1571" s="347" t="s">
        <v>4925</v>
      </c>
      <c r="G1571" s="347" t="s">
        <v>4926</v>
      </c>
      <c r="H1571" s="344">
        <v>25.979583333333334</v>
      </c>
      <c r="I1571" s="344">
        <v>-81.738433333333333</v>
      </c>
      <c r="J1571" s="56" t="s">
        <v>9167</v>
      </c>
      <c r="K1571" s="56" t="s">
        <v>9168</v>
      </c>
      <c r="L1571" s="49" t="s">
        <v>4927</v>
      </c>
      <c r="M1571" s="117"/>
      <c r="N1571" s="35" t="s">
        <v>387</v>
      </c>
      <c r="O1571" s="240" t="s">
        <v>4924</v>
      </c>
      <c r="P1571" s="216" t="s">
        <v>1969</v>
      </c>
      <c r="Q1571" s="443">
        <v>0</v>
      </c>
      <c r="R1571" s="47"/>
      <c r="S1571" s="36">
        <v>0</v>
      </c>
      <c r="T1571" s="35" t="s">
        <v>2011</v>
      </c>
      <c r="U1571" s="34"/>
      <c r="V1571" s="82">
        <v>0</v>
      </c>
      <c r="W1571" s="55" t="s">
        <v>2689</v>
      </c>
      <c r="X1571" s="55" t="s">
        <v>1897</v>
      </c>
      <c r="Y1571" s="157" t="s">
        <v>387</v>
      </c>
      <c r="Z1571" s="57" t="s">
        <v>1746</v>
      </c>
      <c r="AA1571" s="55" t="s">
        <v>6982</v>
      </c>
      <c r="AB1571" s="55">
        <v>147</v>
      </c>
      <c r="AC1571" s="55" t="s">
        <v>427</v>
      </c>
      <c r="AD1571" s="89" t="s">
        <v>2617</v>
      </c>
      <c r="AE1571" s="243">
        <v>17167</v>
      </c>
      <c r="AF1571" s="157" t="s">
        <v>3901</v>
      </c>
      <c r="AG1571" s="89" t="s">
        <v>7517</v>
      </c>
      <c r="AH1571" s="58" t="s">
        <v>7518</v>
      </c>
      <c r="AI1571" s="58" t="s">
        <v>7519</v>
      </c>
      <c r="AJ1571" s="59" t="s">
        <v>4894</v>
      </c>
      <c r="AK1571" s="56">
        <v>25.979955555555556</v>
      </c>
      <c r="AL1571" s="56">
        <v>-81.738504444444445</v>
      </c>
      <c r="AM1571" s="60">
        <v>-135.74199999975562</v>
      </c>
      <c r="AN1571" s="60">
        <v>23.321457954225281</v>
      </c>
      <c r="AO1571" s="60">
        <v>137.73082794002349</v>
      </c>
    </row>
    <row r="1572" spans="1:41" s="290" customFormat="1" ht="25.5" x14ac:dyDescent="0.2">
      <c r="A1572" s="45" t="s">
        <v>979</v>
      </c>
      <c r="B1572" s="42" t="s">
        <v>967</v>
      </c>
      <c r="C1572" s="46"/>
      <c r="D1572" s="35" t="s">
        <v>4327</v>
      </c>
      <c r="E1572" s="34">
        <v>45350</v>
      </c>
      <c r="F1572" s="347" t="s">
        <v>5660</v>
      </c>
      <c r="G1572" s="347" t="s">
        <v>5661</v>
      </c>
      <c r="H1572" s="344">
        <v>25.980283333333333</v>
      </c>
      <c r="I1572" s="344">
        <v>-81.737066666666664</v>
      </c>
      <c r="J1572" s="56" t="s">
        <v>9169</v>
      </c>
      <c r="K1572" s="56" t="s">
        <v>9170</v>
      </c>
      <c r="L1572" s="49" t="s">
        <v>5842</v>
      </c>
      <c r="M1572" s="120" t="s">
        <v>2835</v>
      </c>
      <c r="N1572" s="35" t="s">
        <v>364</v>
      </c>
      <c r="O1572" s="240" t="s">
        <v>5839</v>
      </c>
      <c r="P1572" s="216" t="s">
        <v>1969</v>
      </c>
      <c r="Q1572" s="443">
        <v>0</v>
      </c>
      <c r="R1572" s="47"/>
      <c r="S1572" s="36">
        <v>0</v>
      </c>
      <c r="T1572" s="35"/>
      <c r="U1572" s="34"/>
      <c r="V1572" s="82">
        <v>0</v>
      </c>
      <c r="W1572" s="55" t="s">
        <v>2689</v>
      </c>
      <c r="X1572" s="55" t="s">
        <v>1897</v>
      </c>
      <c r="Y1572" s="157">
        <v>0</v>
      </c>
      <c r="Z1572" s="57">
        <v>486.44589073556045</v>
      </c>
      <c r="AA1572" s="55" t="s">
        <v>9171</v>
      </c>
      <c r="AB1572" s="55">
        <v>147</v>
      </c>
      <c r="AC1572" s="55" t="s">
        <v>427</v>
      </c>
      <c r="AD1572" s="89" t="s">
        <v>2617</v>
      </c>
      <c r="AE1572" s="243">
        <v>17167</v>
      </c>
      <c r="AF1572" s="157" t="s">
        <v>3901</v>
      </c>
      <c r="AG1572" s="89" t="s">
        <v>7517</v>
      </c>
      <c r="AH1572" s="58" t="s">
        <v>7518</v>
      </c>
      <c r="AI1572" s="58" t="s">
        <v>7519</v>
      </c>
      <c r="AJ1572" s="59" t="s">
        <v>4894</v>
      </c>
      <c r="AK1572" s="56">
        <v>25.979955555555556</v>
      </c>
      <c r="AL1572" s="56">
        <v>-81.738504444444445</v>
      </c>
      <c r="AM1572" s="60">
        <v>119.53399999964944</v>
      </c>
      <c r="AN1572" s="60">
        <v>471.53072800995341</v>
      </c>
      <c r="AO1572" s="60">
        <v>486.44589073556045</v>
      </c>
    </row>
    <row r="1573" spans="1:41" s="290" customFormat="1" ht="25.5" x14ac:dyDescent="0.2">
      <c r="A1573" s="45" t="s">
        <v>979</v>
      </c>
      <c r="B1573" s="42" t="s">
        <v>967</v>
      </c>
      <c r="C1573" s="46"/>
      <c r="D1573" s="35" t="s">
        <v>5508</v>
      </c>
      <c r="E1573" s="34">
        <v>45730</v>
      </c>
      <c r="F1573" s="347" t="s">
        <v>6142</v>
      </c>
      <c r="G1573" s="347" t="s">
        <v>6143</v>
      </c>
      <c r="H1573" s="344">
        <v>25.980116666666667</v>
      </c>
      <c r="I1573" s="344">
        <v>-81.738416666666666</v>
      </c>
      <c r="J1573" s="56" t="s">
        <v>7515</v>
      </c>
      <c r="K1573" s="56" t="s">
        <v>7516</v>
      </c>
      <c r="L1573" s="49" t="s">
        <v>6144</v>
      </c>
      <c r="M1573" s="120" t="s">
        <v>2835</v>
      </c>
      <c r="N1573" s="35" t="s">
        <v>364</v>
      </c>
      <c r="O1573" s="240" t="s">
        <v>6211</v>
      </c>
      <c r="P1573" s="216" t="s">
        <v>1969</v>
      </c>
      <c r="Q1573" s="443">
        <v>0</v>
      </c>
      <c r="R1573" s="47"/>
      <c r="S1573" s="36">
        <v>0</v>
      </c>
      <c r="T1573" s="35"/>
      <c r="U1573" s="34"/>
      <c r="V1573" s="82">
        <v>0</v>
      </c>
      <c r="W1573" s="55" t="s">
        <v>2689</v>
      </c>
      <c r="X1573" s="55" t="s">
        <v>1897</v>
      </c>
      <c r="Y1573" s="157">
        <v>0</v>
      </c>
      <c r="Z1573" s="57" t="s">
        <v>1746</v>
      </c>
      <c r="AA1573" s="55" t="s">
        <v>6987</v>
      </c>
      <c r="AB1573" s="55">
        <v>147</v>
      </c>
      <c r="AC1573" s="55" t="s">
        <v>427</v>
      </c>
      <c r="AD1573" s="89" t="s">
        <v>2617</v>
      </c>
      <c r="AE1573" s="243">
        <v>17167</v>
      </c>
      <c r="AF1573" s="157" t="s">
        <v>3901</v>
      </c>
      <c r="AG1573" s="89" t="s">
        <v>7517</v>
      </c>
      <c r="AH1573" s="58" t="s">
        <v>7518</v>
      </c>
      <c r="AI1573" s="58" t="s">
        <v>7519</v>
      </c>
      <c r="AJ1573" s="59" t="s">
        <v>4894</v>
      </c>
      <c r="AK1573" s="56">
        <v>25.979955555555556</v>
      </c>
      <c r="AL1573" s="56">
        <v>-81.738504444444445</v>
      </c>
      <c r="AM1573" s="60">
        <v>58.754000000222959</v>
      </c>
      <c r="AN1573" s="60">
        <v>28.787424662392475</v>
      </c>
      <c r="AO1573" s="60">
        <v>65.427428000182928</v>
      </c>
    </row>
    <row r="1574" spans="1:41" s="290" customFormat="1" x14ac:dyDescent="0.2">
      <c r="A1574" s="45" t="s">
        <v>979</v>
      </c>
      <c r="B1574" s="42" t="s">
        <v>967</v>
      </c>
      <c r="C1574" s="46" t="s">
        <v>473</v>
      </c>
      <c r="D1574" s="35" t="s">
        <v>5508</v>
      </c>
      <c r="E1574" s="34">
        <v>46094</v>
      </c>
      <c r="F1574" s="347" t="s">
        <v>6142</v>
      </c>
      <c r="G1574" s="347" t="s">
        <v>6143</v>
      </c>
      <c r="H1574" s="344">
        <v>25.980116666666667</v>
      </c>
      <c r="I1574" s="344">
        <v>-81.738416666666666</v>
      </c>
      <c r="J1574" s="56" t="s">
        <v>7515</v>
      </c>
      <c r="K1574" s="56" t="s">
        <v>7516</v>
      </c>
      <c r="L1574" s="49" t="s">
        <v>6857</v>
      </c>
      <c r="M1574" s="120" t="s">
        <v>2835</v>
      </c>
      <c r="N1574" s="35" t="s">
        <v>364</v>
      </c>
      <c r="O1574" s="240" t="s">
        <v>6856</v>
      </c>
      <c r="P1574" s="216" t="s">
        <v>6005</v>
      </c>
      <c r="Q1574" s="443">
        <v>0</v>
      </c>
      <c r="R1574" s="47"/>
      <c r="S1574" s="36">
        <v>0</v>
      </c>
      <c r="T1574" s="35"/>
      <c r="U1574" s="34"/>
      <c r="V1574" s="82">
        <v>0</v>
      </c>
      <c r="W1574" s="55" t="s">
        <v>2689</v>
      </c>
      <c r="X1574" s="55" t="s">
        <v>1897</v>
      </c>
      <c r="Y1574" s="157">
        <v>0</v>
      </c>
      <c r="Z1574" s="57" t="s">
        <v>1746</v>
      </c>
      <c r="AA1574" s="55" t="s">
        <v>6987</v>
      </c>
      <c r="AB1574" s="55">
        <v>147</v>
      </c>
      <c r="AC1574" s="55" t="s">
        <v>427</v>
      </c>
      <c r="AD1574" s="89" t="s">
        <v>2617</v>
      </c>
      <c r="AE1574" s="243">
        <v>17167</v>
      </c>
      <c r="AF1574" s="157" t="s">
        <v>3901</v>
      </c>
      <c r="AG1574" s="89" t="s">
        <v>7517</v>
      </c>
      <c r="AH1574" s="58" t="s">
        <v>7518</v>
      </c>
      <c r="AI1574" s="58" t="s">
        <v>7519</v>
      </c>
      <c r="AJ1574" s="59" t="s">
        <v>4894</v>
      </c>
      <c r="AK1574" s="56">
        <v>25.979955555555556</v>
      </c>
      <c r="AL1574" s="56">
        <v>-81.738504444444445</v>
      </c>
      <c r="AM1574" s="60">
        <v>58.754000000222959</v>
      </c>
      <c r="AN1574" s="60">
        <v>28.787424662392475</v>
      </c>
      <c r="AO1574" s="60">
        <v>65.427428000182928</v>
      </c>
    </row>
    <row r="1575" spans="1:41" s="290" customFormat="1" x14ac:dyDescent="0.2">
      <c r="A1575" s="45" t="s">
        <v>980</v>
      </c>
      <c r="B1575" s="42" t="s">
        <v>103</v>
      </c>
      <c r="C1575" s="46"/>
      <c r="D1575" s="35" t="s">
        <v>424</v>
      </c>
      <c r="E1575" s="34">
        <v>42852</v>
      </c>
      <c r="F1575" s="347" t="s">
        <v>1935</v>
      </c>
      <c r="G1575" s="347" t="s">
        <v>998</v>
      </c>
      <c r="H1575" s="344">
        <v>25.984850000000002</v>
      </c>
      <c r="I1575" s="344">
        <v>-81.740200000000002</v>
      </c>
      <c r="J1575" s="56" t="s">
        <v>7520</v>
      </c>
      <c r="K1575" s="56" t="s">
        <v>9172</v>
      </c>
      <c r="L1575" s="49" t="s">
        <v>1836</v>
      </c>
      <c r="M1575" s="120"/>
      <c r="N1575" s="35" t="s">
        <v>364</v>
      </c>
      <c r="O1575" s="203" t="s">
        <v>1969</v>
      </c>
      <c r="P1575" s="216" t="s">
        <v>1969</v>
      </c>
      <c r="Q1575" s="443">
        <v>0</v>
      </c>
      <c r="R1575" s="47"/>
      <c r="S1575" s="36">
        <v>0</v>
      </c>
      <c r="T1575" s="35"/>
      <c r="U1575" s="34"/>
      <c r="V1575" s="82">
        <v>0</v>
      </c>
      <c r="W1575" s="55" t="s">
        <v>2689</v>
      </c>
      <c r="X1575" s="55" t="s">
        <v>1897</v>
      </c>
      <c r="Y1575" s="157">
        <v>0</v>
      </c>
      <c r="Z1575" s="57" t="s">
        <v>1746</v>
      </c>
      <c r="AA1575" s="55" t="s">
        <v>6987</v>
      </c>
      <c r="AB1575" s="55">
        <v>148</v>
      </c>
      <c r="AC1575" s="55" t="s">
        <v>427</v>
      </c>
      <c r="AD1575" s="89" t="s">
        <v>2617</v>
      </c>
      <c r="AE1575" s="243">
        <v>17170</v>
      </c>
      <c r="AF1575" s="157" t="s">
        <v>3901</v>
      </c>
      <c r="AG1575" s="89" t="s">
        <v>7522</v>
      </c>
      <c r="AH1575" s="58" t="s">
        <v>2983</v>
      </c>
      <c r="AI1575" s="58" t="s">
        <v>2984</v>
      </c>
      <c r="AJ1575" s="59" t="s">
        <v>1139</v>
      </c>
      <c r="AK1575" s="56">
        <v>25.984821944444445</v>
      </c>
      <c r="AL1575" s="56">
        <v>-81.740224444444451</v>
      </c>
      <c r="AM1575" s="60">
        <v>10.231300000512391</v>
      </c>
      <c r="AN1575" s="60">
        <v>8.0167511732213654</v>
      </c>
      <c r="AO1575" s="60">
        <v>12.997992117009112</v>
      </c>
    </row>
    <row r="1576" spans="1:41" s="290" customFormat="1" x14ac:dyDescent="0.2">
      <c r="A1576" s="45" t="s">
        <v>980</v>
      </c>
      <c r="B1576" s="42" t="s">
        <v>103</v>
      </c>
      <c r="C1576" s="46"/>
      <c r="D1576" s="35" t="s">
        <v>424</v>
      </c>
      <c r="E1576" s="34">
        <v>43124</v>
      </c>
      <c r="F1576" s="347" t="s">
        <v>1935</v>
      </c>
      <c r="G1576" s="347" t="s">
        <v>998</v>
      </c>
      <c r="H1576" s="344">
        <v>25.984850000000002</v>
      </c>
      <c r="I1576" s="344">
        <v>-81.740200000000002</v>
      </c>
      <c r="J1576" s="56" t="s">
        <v>7520</v>
      </c>
      <c r="K1576" s="56" t="s">
        <v>9172</v>
      </c>
      <c r="L1576" s="49"/>
      <c r="M1576" s="117"/>
      <c r="N1576" s="35" t="s">
        <v>364</v>
      </c>
      <c r="O1576" s="240" t="s">
        <v>3859</v>
      </c>
      <c r="P1576" s="216" t="s">
        <v>1969</v>
      </c>
      <c r="Q1576" s="443">
        <v>0</v>
      </c>
      <c r="R1576" s="47"/>
      <c r="S1576" s="36">
        <v>0</v>
      </c>
      <c r="T1576" s="35"/>
      <c r="U1576" s="34"/>
      <c r="V1576" s="82">
        <v>0</v>
      </c>
      <c r="W1576" s="55" t="s">
        <v>2689</v>
      </c>
      <c r="X1576" s="55" t="s">
        <v>1897</v>
      </c>
      <c r="Y1576" s="157">
        <v>0</v>
      </c>
      <c r="Z1576" s="57" t="s">
        <v>1746</v>
      </c>
      <c r="AA1576" s="55" t="s">
        <v>6987</v>
      </c>
      <c r="AB1576" s="55">
        <v>148</v>
      </c>
      <c r="AC1576" s="55" t="s">
        <v>427</v>
      </c>
      <c r="AD1576" s="89" t="s">
        <v>2617</v>
      </c>
      <c r="AE1576" s="243">
        <v>17170</v>
      </c>
      <c r="AF1576" s="157" t="s">
        <v>3901</v>
      </c>
      <c r="AG1576" s="89" t="s">
        <v>7522</v>
      </c>
      <c r="AH1576" s="58" t="s">
        <v>2983</v>
      </c>
      <c r="AI1576" s="58" t="s">
        <v>2984</v>
      </c>
      <c r="AJ1576" s="59" t="s">
        <v>1139</v>
      </c>
      <c r="AK1576" s="56">
        <v>25.984821944444445</v>
      </c>
      <c r="AL1576" s="56">
        <v>-81.740224444444451</v>
      </c>
      <c r="AM1576" s="60">
        <v>10.231300000512391</v>
      </c>
      <c r="AN1576" s="60">
        <v>8.0167511732213654</v>
      </c>
      <c r="AO1576" s="60">
        <v>12.997992117009112</v>
      </c>
    </row>
    <row r="1577" spans="1:41" s="290" customFormat="1" x14ac:dyDescent="0.2">
      <c r="A1577" s="45" t="s">
        <v>980</v>
      </c>
      <c r="B1577" s="42" t="s">
        <v>103</v>
      </c>
      <c r="C1577" s="46"/>
      <c r="D1577" s="35" t="s">
        <v>425</v>
      </c>
      <c r="E1577" s="34">
        <v>43903</v>
      </c>
      <c r="F1577" s="347" t="s">
        <v>2983</v>
      </c>
      <c r="G1577" s="347" t="s">
        <v>2984</v>
      </c>
      <c r="H1577" s="344">
        <v>25.984816666666667</v>
      </c>
      <c r="I1577" s="344">
        <v>-81.740216666666669</v>
      </c>
      <c r="J1577" s="56" t="s">
        <v>9173</v>
      </c>
      <c r="K1577" s="56" t="s">
        <v>9174</v>
      </c>
      <c r="L1577" s="49" t="s">
        <v>3009</v>
      </c>
      <c r="M1577" s="117" t="s">
        <v>2833</v>
      </c>
      <c r="N1577" s="35" t="s">
        <v>364</v>
      </c>
      <c r="O1577" s="203" t="s">
        <v>1969</v>
      </c>
      <c r="P1577" s="216" t="s">
        <v>1969</v>
      </c>
      <c r="Q1577" s="443">
        <v>0</v>
      </c>
      <c r="R1577" s="47"/>
      <c r="S1577" s="36">
        <v>0</v>
      </c>
      <c r="T1577" s="35"/>
      <c r="U1577" s="34"/>
      <c r="V1577" s="82">
        <v>0</v>
      </c>
      <c r="W1577" s="55" t="s">
        <v>2689</v>
      </c>
      <c r="X1577" s="55" t="s">
        <v>1897</v>
      </c>
      <c r="Y1577" s="157">
        <v>0</v>
      </c>
      <c r="Z1577" s="57" t="s">
        <v>1746</v>
      </c>
      <c r="AA1577" s="55" t="s">
        <v>6987</v>
      </c>
      <c r="AB1577" s="55">
        <v>148</v>
      </c>
      <c r="AC1577" s="55" t="s">
        <v>427</v>
      </c>
      <c r="AD1577" s="89" t="s">
        <v>2617</v>
      </c>
      <c r="AE1577" s="243">
        <v>17170</v>
      </c>
      <c r="AF1577" s="157" t="s">
        <v>3901</v>
      </c>
      <c r="AG1577" s="89" t="s">
        <v>7522</v>
      </c>
      <c r="AH1577" s="58" t="s">
        <v>2983</v>
      </c>
      <c r="AI1577" s="58" t="s">
        <v>2984</v>
      </c>
      <c r="AJ1577" s="59" t="s">
        <v>1139</v>
      </c>
      <c r="AK1577" s="56">
        <v>25.984821944444445</v>
      </c>
      <c r="AL1577" s="56">
        <v>-81.740224444444451</v>
      </c>
      <c r="AM1577" s="60">
        <v>-1.9246999998911463</v>
      </c>
      <c r="AN1577" s="60">
        <v>2.5507844650541736</v>
      </c>
      <c r="AO1577" s="60">
        <v>3.195461074202389</v>
      </c>
    </row>
    <row r="1578" spans="1:41" s="290" customFormat="1" x14ac:dyDescent="0.2">
      <c r="A1578" s="45" t="s">
        <v>980</v>
      </c>
      <c r="B1578" s="42" t="s">
        <v>103</v>
      </c>
      <c r="C1578" s="46"/>
      <c r="D1578" s="35" t="s">
        <v>2844</v>
      </c>
      <c r="E1578" s="34">
        <v>44256</v>
      </c>
      <c r="F1578" s="347" t="s">
        <v>2983</v>
      </c>
      <c r="G1578" s="347" t="s">
        <v>2984</v>
      </c>
      <c r="H1578" s="344">
        <v>25.984816666666667</v>
      </c>
      <c r="I1578" s="344">
        <v>-81.740216666666669</v>
      </c>
      <c r="J1578" s="56" t="s">
        <v>9173</v>
      </c>
      <c r="K1578" s="56" t="s">
        <v>9174</v>
      </c>
      <c r="L1578" s="49" t="s">
        <v>3009</v>
      </c>
      <c r="M1578" s="117" t="s">
        <v>2833</v>
      </c>
      <c r="N1578" s="35" t="s">
        <v>364</v>
      </c>
      <c r="O1578" s="240" t="s">
        <v>3560</v>
      </c>
      <c r="P1578" s="216" t="s">
        <v>1969</v>
      </c>
      <c r="Q1578" s="443">
        <v>0</v>
      </c>
      <c r="R1578" s="47"/>
      <c r="S1578" s="36">
        <v>0</v>
      </c>
      <c r="T1578" s="35"/>
      <c r="U1578" s="34"/>
      <c r="V1578" s="82">
        <v>0</v>
      </c>
      <c r="W1578" s="55" t="s">
        <v>2689</v>
      </c>
      <c r="X1578" s="55" t="s">
        <v>1897</v>
      </c>
      <c r="Y1578" s="157">
        <v>0</v>
      </c>
      <c r="Z1578" s="57" t="s">
        <v>1746</v>
      </c>
      <c r="AA1578" s="55" t="s">
        <v>6987</v>
      </c>
      <c r="AB1578" s="55">
        <v>148</v>
      </c>
      <c r="AC1578" s="55" t="s">
        <v>427</v>
      </c>
      <c r="AD1578" s="89" t="s">
        <v>2617</v>
      </c>
      <c r="AE1578" s="243">
        <v>17170</v>
      </c>
      <c r="AF1578" s="157" t="s">
        <v>3901</v>
      </c>
      <c r="AG1578" s="89" t="s">
        <v>7522</v>
      </c>
      <c r="AH1578" s="58" t="s">
        <v>2983</v>
      </c>
      <c r="AI1578" s="58" t="s">
        <v>2984</v>
      </c>
      <c r="AJ1578" s="59" t="s">
        <v>1139</v>
      </c>
      <c r="AK1578" s="56">
        <v>25.984821944444445</v>
      </c>
      <c r="AL1578" s="56">
        <v>-81.740224444444451</v>
      </c>
      <c r="AM1578" s="60">
        <v>-1.9246999998911463</v>
      </c>
      <c r="AN1578" s="60">
        <v>2.5507844650541736</v>
      </c>
      <c r="AO1578" s="60">
        <v>3.195461074202389</v>
      </c>
    </row>
    <row r="1579" spans="1:41" s="290" customFormat="1" x14ac:dyDescent="0.2">
      <c r="A1579" s="45" t="s">
        <v>980</v>
      </c>
      <c r="B1579" s="42" t="s">
        <v>103</v>
      </c>
      <c r="C1579" s="46"/>
      <c r="D1579" s="35" t="s">
        <v>425</v>
      </c>
      <c r="E1579" s="34">
        <v>44640</v>
      </c>
      <c r="F1579" s="347" t="s">
        <v>2983</v>
      </c>
      <c r="G1579" s="347" t="s">
        <v>2984</v>
      </c>
      <c r="H1579" s="344">
        <v>25.984816666666667</v>
      </c>
      <c r="I1579" s="344">
        <v>-81.740216666666669</v>
      </c>
      <c r="J1579" s="56" t="s">
        <v>9173</v>
      </c>
      <c r="K1579" s="56" t="s">
        <v>9174</v>
      </c>
      <c r="L1579" s="49" t="s">
        <v>3009</v>
      </c>
      <c r="M1579" s="117" t="s">
        <v>2833</v>
      </c>
      <c r="N1579" s="35" t="s">
        <v>364</v>
      </c>
      <c r="O1579" s="240" t="s">
        <v>4497</v>
      </c>
      <c r="P1579" s="216" t="s">
        <v>1969</v>
      </c>
      <c r="Q1579" s="443">
        <v>0</v>
      </c>
      <c r="R1579" s="47"/>
      <c r="S1579" s="36">
        <v>0</v>
      </c>
      <c r="T1579" s="35"/>
      <c r="U1579" s="34"/>
      <c r="V1579" s="82">
        <v>0</v>
      </c>
      <c r="W1579" s="55" t="s">
        <v>2689</v>
      </c>
      <c r="X1579" s="55" t="s">
        <v>1897</v>
      </c>
      <c r="Y1579" s="157">
        <v>0</v>
      </c>
      <c r="Z1579" s="57" t="s">
        <v>1746</v>
      </c>
      <c r="AA1579" s="55" t="s">
        <v>6987</v>
      </c>
      <c r="AB1579" s="55">
        <v>148</v>
      </c>
      <c r="AC1579" s="55" t="s">
        <v>427</v>
      </c>
      <c r="AD1579" s="89" t="s">
        <v>2617</v>
      </c>
      <c r="AE1579" s="243">
        <v>17170</v>
      </c>
      <c r="AF1579" s="157" t="s">
        <v>3901</v>
      </c>
      <c r="AG1579" s="89" t="s">
        <v>7522</v>
      </c>
      <c r="AH1579" s="58" t="s">
        <v>2983</v>
      </c>
      <c r="AI1579" s="58" t="s">
        <v>2984</v>
      </c>
      <c r="AJ1579" s="59" t="s">
        <v>1139</v>
      </c>
      <c r="AK1579" s="56">
        <v>25.984821944444445</v>
      </c>
      <c r="AL1579" s="56">
        <v>-81.740224444444451</v>
      </c>
      <c r="AM1579" s="60">
        <v>-1.9246999998911463</v>
      </c>
      <c r="AN1579" s="60">
        <v>2.5507844650541736</v>
      </c>
      <c r="AO1579" s="60">
        <v>3.195461074202389</v>
      </c>
    </row>
    <row r="1580" spans="1:41" s="290" customFormat="1" x14ac:dyDescent="0.2">
      <c r="A1580" s="45" t="s">
        <v>980</v>
      </c>
      <c r="B1580" s="42" t="s">
        <v>103</v>
      </c>
      <c r="C1580" s="46"/>
      <c r="D1580" s="35" t="s">
        <v>4327</v>
      </c>
      <c r="E1580" s="34">
        <v>44981</v>
      </c>
      <c r="F1580" s="347" t="s">
        <v>4928</v>
      </c>
      <c r="G1580" s="347" t="s">
        <v>4929</v>
      </c>
      <c r="H1580" s="344">
        <v>25.984833333333334</v>
      </c>
      <c r="I1580" s="344">
        <v>-81.740233333333336</v>
      </c>
      <c r="J1580" s="56" t="s">
        <v>9175</v>
      </c>
      <c r="K1580" s="56" t="s">
        <v>7521</v>
      </c>
      <c r="L1580" s="49" t="s">
        <v>3009</v>
      </c>
      <c r="M1580" s="117" t="s">
        <v>2833</v>
      </c>
      <c r="N1580" s="35" t="s">
        <v>364</v>
      </c>
      <c r="O1580" s="240" t="s">
        <v>4930</v>
      </c>
      <c r="P1580" s="216" t="s">
        <v>1969</v>
      </c>
      <c r="Q1580" s="443">
        <v>0</v>
      </c>
      <c r="R1580" s="47"/>
      <c r="S1580" s="36">
        <v>0</v>
      </c>
      <c r="T1580" s="35"/>
      <c r="U1580" s="34"/>
      <c r="V1580" s="82">
        <v>0</v>
      </c>
      <c r="W1580" s="55" t="s">
        <v>2689</v>
      </c>
      <c r="X1580" s="55" t="s">
        <v>1897</v>
      </c>
      <c r="Y1580" s="157">
        <v>0</v>
      </c>
      <c r="Z1580" s="57" t="s">
        <v>1746</v>
      </c>
      <c r="AA1580" s="55" t="s">
        <v>6987</v>
      </c>
      <c r="AB1580" s="55">
        <v>148</v>
      </c>
      <c r="AC1580" s="55" t="s">
        <v>427</v>
      </c>
      <c r="AD1580" s="89" t="s">
        <v>2617</v>
      </c>
      <c r="AE1580" s="243">
        <v>17170</v>
      </c>
      <c r="AF1580" s="157" t="s">
        <v>3901</v>
      </c>
      <c r="AG1580" s="89" t="s">
        <v>7522</v>
      </c>
      <c r="AH1580" s="58" t="s">
        <v>2983</v>
      </c>
      <c r="AI1580" s="58" t="s">
        <v>2984</v>
      </c>
      <c r="AJ1580" s="59" t="s">
        <v>1139</v>
      </c>
      <c r="AK1580" s="56">
        <v>25.984821944444445</v>
      </c>
      <c r="AL1580" s="56">
        <v>-81.740224444444451</v>
      </c>
      <c r="AM1580" s="60">
        <v>4.1533000003106224</v>
      </c>
      <c r="AN1580" s="60">
        <v>-2.9151822431130192</v>
      </c>
      <c r="AO1580" s="60">
        <v>5.0742672774639761</v>
      </c>
    </row>
    <row r="1581" spans="1:41" s="290" customFormat="1" x14ac:dyDescent="0.2">
      <c r="A1581" s="45" t="s">
        <v>980</v>
      </c>
      <c r="B1581" s="42" t="s">
        <v>103</v>
      </c>
      <c r="C1581" s="46"/>
      <c r="D1581" s="35" t="s">
        <v>4327</v>
      </c>
      <c r="E1581" s="34">
        <v>45350</v>
      </c>
      <c r="F1581" s="347" t="s">
        <v>1935</v>
      </c>
      <c r="G1581" s="347" t="s">
        <v>4929</v>
      </c>
      <c r="H1581" s="344">
        <v>25.984850000000002</v>
      </c>
      <c r="I1581" s="344">
        <v>-81.740233333333336</v>
      </c>
      <c r="J1581" s="56" t="s">
        <v>7520</v>
      </c>
      <c r="K1581" s="56" t="s">
        <v>7521</v>
      </c>
      <c r="L1581" s="49" t="s">
        <v>3009</v>
      </c>
      <c r="M1581" s="117" t="s">
        <v>2833</v>
      </c>
      <c r="N1581" s="35" t="s">
        <v>364</v>
      </c>
      <c r="O1581" s="240" t="s">
        <v>5840</v>
      </c>
      <c r="P1581" s="216" t="s">
        <v>1969</v>
      </c>
      <c r="Q1581" s="443">
        <v>0</v>
      </c>
      <c r="R1581" s="47"/>
      <c r="S1581" s="36">
        <v>0</v>
      </c>
      <c r="T1581" s="35"/>
      <c r="U1581" s="34"/>
      <c r="V1581" s="82">
        <v>0</v>
      </c>
      <c r="W1581" s="55" t="s">
        <v>2689</v>
      </c>
      <c r="X1581" s="55" t="s">
        <v>1897</v>
      </c>
      <c r="Y1581" s="157">
        <v>0</v>
      </c>
      <c r="Z1581" s="57" t="s">
        <v>1746</v>
      </c>
      <c r="AA1581" s="55" t="s">
        <v>6987</v>
      </c>
      <c r="AB1581" s="55">
        <v>148</v>
      </c>
      <c r="AC1581" s="55" t="s">
        <v>427</v>
      </c>
      <c r="AD1581" s="89" t="s">
        <v>2617</v>
      </c>
      <c r="AE1581" s="243">
        <v>17170</v>
      </c>
      <c r="AF1581" s="157" t="s">
        <v>3901</v>
      </c>
      <c r="AG1581" s="89" t="s">
        <v>7522</v>
      </c>
      <c r="AH1581" s="58" t="s">
        <v>2983</v>
      </c>
      <c r="AI1581" s="58" t="s">
        <v>2984</v>
      </c>
      <c r="AJ1581" s="59" t="s">
        <v>1139</v>
      </c>
      <c r="AK1581" s="56">
        <v>25.984821944444445</v>
      </c>
      <c r="AL1581" s="56">
        <v>-81.740224444444451</v>
      </c>
      <c r="AM1581" s="60">
        <v>10.231300000512391</v>
      </c>
      <c r="AN1581" s="60">
        <v>-2.9151822431130192</v>
      </c>
      <c r="AO1581" s="60">
        <v>10.638504933074305</v>
      </c>
    </row>
    <row r="1582" spans="1:41" s="290" customFormat="1" x14ac:dyDescent="0.2">
      <c r="A1582" s="45" t="s">
        <v>980</v>
      </c>
      <c r="B1582" s="42" t="s">
        <v>103</v>
      </c>
      <c r="C1582" s="46"/>
      <c r="D1582" s="35" t="s">
        <v>5508</v>
      </c>
      <c r="E1582" s="34">
        <v>45730</v>
      </c>
      <c r="F1582" s="347" t="s">
        <v>1935</v>
      </c>
      <c r="G1582" s="347" t="s">
        <v>4929</v>
      </c>
      <c r="H1582" s="344">
        <v>25.984850000000002</v>
      </c>
      <c r="I1582" s="344">
        <v>-81.740233333333336</v>
      </c>
      <c r="J1582" s="56" t="s">
        <v>7520</v>
      </c>
      <c r="K1582" s="56" t="s">
        <v>7521</v>
      </c>
      <c r="L1582" s="49" t="s">
        <v>6145</v>
      </c>
      <c r="M1582" s="117" t="s">
        <v>2833</v>
      </c>
      <c r="N1582" s="35" t="s">
        <v>364</v>
      </c>
      <c r="O1582" s="240" t="s">
        <v>6212</v>
      </c>
      <c r="P1582" s="216" t="s">
        <v>1969</v>
      </c>
      <c r="Q1582" s="443">
        <v>0</v>
      </c>
      <c r="R1582" s="47"/>
      <c r="S1582" s="36">
        <v>0</v>
      </c>
      <c r="T1582" s="35"/>
      <c r="U1582" s="34"/>
      <c r="V1582" s="82">
        <v>0</v>
      </c>
      <c r="W1582" s="55" t="s">
        <v>2689</v>
      </c>
      <c r="X1582" s="55" t="s">
        <v>1897</v>
      </c>
      <c r="Y1582" s="157">
        <v>0</v>
      </c>
      <c r="Z1582" s="57" t="s">
        <v>1746</v>
      </c>
      <c r="AA1582" s="55" t="s">
        <v>6987</v>
      </c>
      <c r="AB1582" s="55">
        <v>148</v>
      </c>
      <c r="AC1582" s="55" t="s">
        <v>427</v>
      </c>
      <c r="AD1582" s="89" t="s">
        <v>2617</v>
      </c>
      <c r="AE1582" s="243">
        <v>17170</v>
      </c>
      <c r="AF1582" s="157" t="s">
        <v>3901</v>
      </c>
      <c r="AG1582" s="89" t="s">
        <v>7522</v>
      </c>
      <c r="AH1582" s="58" t="s">
        <v>2983</v>
      </c>
      <c r="AI1582" s="58" t="s">
        <v>2984</v>
      </c>
      <c r="AJ1582" s="59" t="s">
        <v>1139</v>
      </c>
      <c r="AK1582" s="56">
        <v>25.984821944444445</v>
      </c>
      <c r="AL1582" s="56">
        <v>-81.740224444444451</v>
      </c>
      <c r="AM1582" s="60">
        <v>10.231300000512391</v>
      </c>
      <c r="AN1582" s="60">
        <v>-2.9151822431130192</v>
      </c>
      <c r="AO1582" s="60">
        <v>10.638504933074305</v>
      </c>
    </row>
    <row r="1583" spans="1:41" s="290" customFormat="1" x14ac:dyDescent="0.2">
      <c r="A1583" s="45" t="s">
        <v>980</v>
      </c>
      <c r="B1583" s="42" t="s">
        <v>103</v>
      </c>
      <c r="C1583" s="46" t="s">
        <v>473</v>
      </c>
      <c r="D1583" s="35" t="s">
        <v>5508</v>
      </c>
      <c r="E1583" s="34">
        <v>46094</v>
      </c>
      <c r="F1583" s="347" t="s">
        <v>1935</v>
      </c>
      <c r="G1583" s="347" t="s">
        <v>4929</v>
      </c>
      <c r="H1583" s="344">
        <v>25.984850000000002</v>
      </c>
      <c r="I1583" s="344">
        <v>-81.740233333333336</v>
      </c>
      <c r="J1583" s="56" t="s">
        <v>7520</v>
      </c>
      <c r="K1583" s="56" t="s">
        <v>7521</v>
      </c>
      <c r="L1583" s="49" t="s">
        <v>6145</v>
      </c>
      <c r="M1583" s="117" t="s">
        <v>2833</v>
      </c>
      <c r="N1583" s="35" t="s">
        <v>364</v>
      </c>
      <c r="O1583" s="240" t="s">
        <v>6858</v>
      </c>
      <c r="P1583" s="216" t="s">
        <v>1969</v>
      </c>
      <c r="Q1583" s="443">
        <v>0</v>
      </c>
      <c r="R1583" s="47"/>
      <c r="S1583" s="36">
        <v>0</v>
      </c>
      <c r="T1583" s="35"/>
      <c r="U1583" s="34"/>
      <c r="V1583" s="82">
        <v>0</v>
      </c>
      <c r="W1583" s="55" t="s">
        <v>2689</v>
      </c>
      <c r="X1583" s="55" t="s">
        <v>1897</v>
      </c>
      <c r="Y1583" s="157">
        <v>0</v>
      </c>
      <c r="Z1583" s="57" t="s">
        <v>1746</v>
      </c>
      <c r="AA1583" s="55" t="s">
        <v>6987</v>
      </c>
      <c r="AB1583" s="55">
        <v>148</v>
      </c>
      <c r="AC1583" s="55" t="s">
        <v>427</v>
      </c>
      <c r="AD1583" s="89" t="s">
        <v>2617</v>
      </c>
      <c r="AE1583" s="243">
        <v>17170</v>
      </c>
      <c r="AF1583" s="157" t="s">
        <v>3901</v>
      </c>
      <c r="AG1583" s="89" t="s">
        <v>7522</v>
      </c>
      <c r="AH1583" s="58" t="s">
        <v>2983</v>
      </c>
      <c r="AI1583" s="58" t="s">
        <v>2984</v>
      </c>
      <c r="AJ1583" s="59" t="s">
        <v>1139</v>
      </c>
      <c r="AK1583" s="56">
        <v>25.984821944444445</v>
      </c>
      <c r="AL1583" s="56">
        <v>-81.740224444444451</v>
      </c>
      <c r="AM1583" s="60">
        <v>10.231300000512391</v>
      </c>
      <c r="AN1583" s="60">
        <v>-2.9151822431130192</v>
      </c>
      <c r="AO1583" s="60">
        <v>10.638504933074305</v>
      </c>
    </row>
    <row r="1584" spans="1:41" s="290" customFormat="1" x14ac:dyDescent="0.2">
      <c r="A1584" s="45" t="s">
        <v>981</v>
      </c>
      <c r="B1584" s="42" t="s">
        <v>102</v>
      </c>
      <c r="C1584" s="46"/>
      <c r="D1584" s="35" t="s">
        <v>424</v>
      </c>
      <c r="E1584" s="34">
        <v>42852</v>
      </c>
      <c r="F1584" s="347" t="s">
        <v>1941</v>
      </c>
      <c r="G1584" s="347" t="s">
        <v>999</v>
      </c>
      <c r="H1584" s="344">
        <v>25.988783333333334</v>
      </c>
      <c r="I1584" s="344">
        <v>-81.741249999999994</v>
      </c>
      <c r="J1584" s="56" t="s">
        <v>9176</v>
      </c>
      <c r="K1584" s="56" t="s">
        <v>9177</v>
      </c>
      <c r="L1584" s="49" t="s">
        <v>1746</v>
      </c>
      <c r="M1584" s="117"/>
      <c r="N1584" s="35" t="s">
        <v>364</v>
      </c>
      <c r="O1584" s="203" t="s">
        <v>1969</v>
      </c>
      <c r="P1584" s="216" t="s">
        <v>1969</v>
      </c>
      <c r="Q1584" s="443">
        <v>0</v>
      </c>
      <c r="R1584" s="47"/>
      <c r="S1584" s="36">
        <v>0</v>
      </c>
      <c r="T1584" s="35"/>
      <c r="U1584" s="34"/>
      <c r="V1584" s="82">
        <v>0</v>
      </c>
      <c r="W1584" s="55" t="s">
        <v>2689</v>
      </c>
      <c r="X1584" s="55" t="s">
        <v>1897</v>
      </c>
      <c r="Y1584" s="157">
        <v>0</v>
      </c>
      <c r="Z1584" s="57" t="s">
        <v>1746</v>
      </c>
      <c r="AA1584" s="55" t="s">
        <v>6987</v>
      </c>
      <c r="AB1584" s="55">
        <v>149</v>
      </c>
      <c r="AC1584" s="55" t="s">
        <v>427</v>
      </c>
      <c r="AD1584" s="89" t="s">
        <v>2617</v>
      </c>
      <c r="AE1584" s="243">
        <v>17175</v>
      </c>
      <c r="AF1584" s="157" t="s">
        <v>3901</v>
      </c>
      <c r="AG1584" s="89" t="s">
        <v>7525</v>
      </c>
      <c r="AH1584" s="58" t="s">
        <v>1941</v>
      </c>
      <c r="AI1584" s="58" t="s">
        <v>4856</v>
      </c>
      <c r="AJ1584" s="59" t="s">
        <v>1138</v>
      </c>
      <c r="AK1584" s="56">
        <v>25.988789166666667</v>
      </c>
      <c r="AL1584" s="56">
        <v>-81.741283611111115</v>
      </c>
      <c r="AM1584" s="60">
        <v>-2.1272999998114983</v>
      </c>
      <c r="AN1584" s="60">
        <v>11.02303286434452</v>
      </c>
      <c r="AO1584" s="60">
        <v>11.226426805427334</v>
      </c>
    </row>
    <row r="1585" spans="1:41" s="290" customFormat="1" x14ac:dyDescent="0.2">
      <c r="A1585" s="45" t="s">
        <v>981</v>
      </c>
      <c r="B1585" s="42" t="s">
        <v>102</v>
      </c>
      <c r="C1585" s="46"/>
      <c r="D1585" s="35" t="s">
        <v>424</v>
      </c>
      <c r="E1585" s="34">
        <v>43124</v>
      </c>
      <c r="F1585" s="347" t="s">
        <v>2002</v>
      </c>
      <c r="G1585" s="347" t="s">
        <v>1993</v>
      </c>
      <c r="H1585" s="344">
        <v>25.988766666666667</v>
      </c>
      <c r="I1585" s="344">
        <v>-81.741299999999995</v>
      </c>
      <c r="J1585" s="56" t="s">
        <v>9178</v>
      </c>
      <c r="K1585" s="56" t="s">
        <v>9127</v>
      </c>
      <c r="L1585" s="49" t="s">
        <v>1746</v>
      </c>
      <c r="M1585" s="117"/>
      <c r="N1585" s="35" t="s">
        <v>364</v>
      </c>
      <c r="O1585" s="203" t="s">
        <v>1969</v>
      </c>
      <c r="P1585" s="216" t="s">
        <v>1969</v>
      </c>
      <c r="Q1585" s="443">
        <v>0</v>
      </c>
      <c r="R1585" s="47"/>
      <c r="S1585" s="36">
        <v>0</v>
      </c>
      <c r="T1585" s="35"/>
      <c r="U1585" s="34"/>
      <c r="V1585" s="82">
        <v>0</v>
      </c>
      <c r="W1585" s="55" t="s">
        <v>2689</v>
      </c>
      <c r="X1585" s="55" t="s">
        <v>1897</v>
      </c>
      <c r="Y1585" s="157">
        <v>0</v>
      </c>
      <c r="Z1585" s="57" t="s">
        <v>1746</v>
      </c>
      <c r="AA1585" s="55" t="s">
        <v>6987</v>
      </c>
      <c r="AB1585" s="55">
        <v>149</v>
      </c>
      <c r="AC1585" s="55" t="s">
        <v>427</v>
      </c>
      <c r="AD1585" s="89" t="s">
        <v>2617</v>
      </c>
      <c r="AE1585" s="243">
        <v>17175</v>
      </c>
      <c r="AF1585" s="157" t="s">
        <v>3901</v>
      </c>
      <c r="AG1585" s="89" t="s">
        <v>7525</v>
      </c>
      <c r="AH1585" s="58" t="s">
        <v>1941</v>
      </c>
      <c r="AI1585" s="58" t="s">
        <v>4856</v>
      </c>
      <c r="AJ1585" s="59" t="s">
        <v>1138</v>
      </c>
      <c r="AK1585" s="56">
        <v>25.988789166666667</v>
      </c>
      <c r="AL1585" s="56">
        <v>-81.741283611111115</v>
      </c>
      <c r="AM1585" s="60">
        <v>-8.205300000013267</v>
      </c>
      <c r="AN1585" s="60">
        <v>-5.3748672601570586</v>
      </c>
      <c r="AO1585" s="60">
        <v>9.8089829317073427</v>
      </c>
    </row>
    <row r="1586" spans="1:41" s="290" customFormat="1" x14ac:dyDescent="0.2">
      <c r="A1586" s="45" t="s">
        <v>981</v>
      </c>
      <c r="B1586" s="42" t="s">
        <v>102</v>
      </c>
      <c r="C1586" s="46"/>
      <c r="D1586" s="35" t="s">
        <v>425</v>
      </c>
      <c r="E1586" s="34">
        <v>43903</v>
      </c>
      <c r="F1586" s="347" t="s">
        <v>3010</v>
      </c>
      <c r="G1586" s="347" t="s">
        <v>1993</v>
      </c>
      <c r="H1586" s="344">
        <v>25.98875</v>
      </c>
      <c r="I1586" s="344">
        <v>-81.741299999999995</v>
      </c>
      <c r="J1586" s="56" t="s">
        <v>9179</v>
      </c>
      <c r="K1586" s="56" t="s">
        <v>9127</v>
      </c>
      <c r="L1586" s="49" t="s">
        <v>3012</v>
      </c>
      <c r="M1586" s="117" t="s">
        <v>2833</v>
      </c>
      <c r="N1586" s="35" t="s">
        <v>364</v>
      </c>
      <c r="O1586" s="203" t="s">
        <v>1969</v>
      </c>
      <c r="P1586" s="216" t="s">
        <v>1969</v>
      </c>
      <c r="Q1586" s="443">
        <v>0</v>
      </c>
      <c r="R1586" s="47"/>
      <c r="S1586" s="36">
        <v>0</v>
      </c>
      <c r="T1586" s="35"/>
      <c r="U1586" s="34"/>
      <c r="V1586" s="82">
        <v>0</v>
      </c>
      <c r="W1586" s="55" t="s">
        <v>2689</v>
      </c>
      <c r="X1586" s="55" t="s">
        <v>1897</v>
      </c>
      <c r="Y1586" s="157">
        <v>0</v>
      </c>
      <c r="Z1586" s="57" t="s">
        <v>1746</v>
      </c>
      <c r="AA1586" s="55" t="s">
        <v>6987</v>
      </c>
      <c r="AB1586" s="55">
        <v>149</v>
      </c>
      <c r="AC1586" s="55" t="s">
        <v>427</v>
      </c>
      <c r="AD1586" s="89" t="s">
        <v>2617</v>
      </c>
      <c r="AE1586" s="243">
        <v>17175</v>
      </c>
      <c r="AF1586" s="157" t="s">
        <v>3901</v>
      </c>
      <c r="AG1586" s="89" t="s">
        <v>7525</v>
      </c>
      <c r="AH1586" s="58" t="s">
        <v>1941</v>
      </c>
      <c r="AI1586" s="58" t="s">
        <v>4856</v>
      </c>
      <c r="AJ1586" s="59" t="s">
        <v>1138</v>
      </c>
      <c r="AK1586" s="56">
        <v>25.988789166666667</v>
      </c>
      <c r="AL1586" s="56">
        <v>-81.741283611111115</v>
      </c>
      <c r="AM1586" s="60">
        <v>-14.283300000215036</v>
      </c>
      <c r="AN1586" s="60">
        <v>-5.3748672601570586</v>
      </c>
      <c r="AO1586" s="60">
        <v>15.261122401725604</v>
      </c>
    </row>
    <row r="1587" spans="1:41" s="290" customFormat="1" ht="25.5" x14ac:dyDescent="0.2">
      <c r="A1587" s="45" t="s">
        <v>981</v>
      </c>
      <c r="B1587" s="42" t="s">
        <v>102</v>
      </c>
      <c r="C1587" s="46"/>
      <c r="D1587" s="35" t="s">
        <v>2844</v>
      </c>
      <c r="E1587" s="34">
        <v>44256</v>
      </c>
      <c r="F1587" s="347" t="s">
        <v>3010</v>
      </c>
      <c r="G1587" s="347" t="s">
        <v>1993</v>
      </c>
      <c r="H1587" s="344">
        <v>25.98875</v>
      </c>
      <c r="I1587" s="344">
        <v>-81.741299999999995</v>
      </c>
      <c r="J1587" s="56" t="s">
        <v>9179</v>
      </c>
      <c r="K1587" s="56" t="s">
        <v>9127</v>
      </c>
      <c r="L1587" s="49" t="s">
        <v>3561</v>
      </c>
      <c r="M1587" s="117" t="s">
        <v>2833</v>
      </c>
      <c r="N1587" s="35" t="s">
        <v>387</v>
      </c>
      <c r="O1587" s="240" t="s">
        <v>3562</v>
      </c>
      <c r="P1587" s="216" t="s">
        <v>1969</v>
      </c>
      <c r="Q1587" s="443">
        <v>0</v>
      </c>
      <c r="R1587" s="47"/>
      <c r="S1587" s="36">
        <v>0</v>
      </c>
      <c r="T1587" s="35"/>
      <c r="U1587" s="34"/>
      <c r="V1587" s="82">
        <v>0</v>
      </c>
      <c r="W1587" s="55" t="s">
        <v>2689</v>
      </c>
      <c r="X1587" s="55" t="s">
        <v>1897</v>
      </c>
      <c r="Y1587" s="157" t="s">
        <v>387</v>
      </c>
      <c r="Z1587" s="57" t="s">
        <v>1746</v>
      </c>
      <c r="AA1587" s="55" t="s">
        <v>6982</v>
      </c>
      <c r="AB1587" s="55">
        <v>149</v>
      </c>
      <c r="AC1587" s="55" t="s">
        <v>427</v>
      </c>
      <c r="AD1587" s="89" t="s">
        <v>2617</v>
      </c>
      <c r="AE1587" s="243">
        <v>17175</v>
      </c>
      <c r="AF1587" s="157" t="s">
        <v>3901</v>
      </c>
      <c r="AG1587" s="89" t="s">
        <v>7525</v>
      </c>
      <c r="AH1587" s="58" t="s">
        <v>1941</v>
      </c>
      <c r="AI1587" s="58" t="s">
        <v>4856</v>
      </c>
      <c r="AJ1587" s="59" t="s">
        <v>1138</v>
      </c>
      <c r="AK1587" s="56">
        <v>25.988789166666667</v>
      </c>
      <c r="AL1587" s="56">
        <v>-81.741283611111115</v>
      </c>
      <c r="AM1587" s="60">
        <v>-14.283300000215036</v>
      </c>
      <c r="AN1587" s="60">
        <v>-5.3748672601570586</v>
      </c>
      <c r="AO1587" s="60">
        <v>15.261122401725604</v>
      </c>
    </row>
    <row r="1588" spans="1:41" s="290" customFormat="1" x14ac:dyDescent="0.2">
      <c r="A1588" s="45" t="s">
        <v>981</v>
      </c>
      <c r="B1588" s="42" t="s">
        <v>102</v>
      </c>
      <c r="C1588" s="46"/>
      <c r="D1588" s="35" t="s">
        <v>425</v>
      </c>
      <c r="E1588" s="34">
        <v>44640</v>
      </c>
      <c r="F1588" s="347" t="s">
        <v>3010</v>
      </c>
      <c r="G1588" s="347" t="s">
        <v>1993</v>
      </c>
      <c r="H1588" s="344">
        <v>25.98875</v>
      </c>
      <c r="I1588" s="344">
        <v>-81.741299999999995</v>
      </c>
      <c r="J1588" s="56" t="s">
        <v>9179</v>
      </c>
      <c r="K1588" s="56" t="s">
        <v>9127</v>
      </c>
      <c r="L1588" s="49" t="s">
        <v>4499</v>
      </c>
      <c r="M1588" s="117" t="s">
        <v>2833</v>
      </c>
      <c r="N1588" s="35" t="s">
        <v>387</v>
      </c>
      <c r="O1588" s="240" t="s">
        <v>3562</v>
      </c>
      <c r="P1588" s="216" t="s">
        <v>1969</v>
      </c>
      <c r="Q1588" s="443">
        <v>0</v>
      </c>
      <c r="R1588" s="47"/>
      <c r="S1588" s="36">
        <v>0</v>
      </c>
      <c r="T1588" s="35"/>
      <c r="U1588" s="34"/>
      <c r="V1588" s="82">
        <v>0</v>
      </c>
      <c r="W1588" s="55" t="s">
        <v>2689</v>
      </c>
      <c r="X1588" s="55" t="s">
        <v>1897</v>
      </c>
      <c r="Y1588" s="157" t="s">
        <v>387</v>
      </c>
      <c r="Z1588" s="57" t="s">
        <v>1746</v>
      </c>
      <c r="AA1588" s="55" t="s">
        <v>6982</v>
      </c>
      <c r="AB1588" s="55">
        <v>149</v>
      </c>
      <c r="AC1588" s="55" t="s">
        <v>427</v>
      </c>
      <c r="AD1588" s="89" t="s">
        <v>2617</v>
      </c>
      <c r="AE1588" s="243">
        <v>17175</v>
      </c>
      <c r="AF1588" s="157" t="s">
        <v>3901</v>
      </c>
      <c r="AG1588" s="89" t="s">
        <v>7525</v>
      </c>
      <c r="AH1588" s="58" t="s">
        <v>1941</v>
      </c>
      <c r="AI1588" s="58" t="s">
        <v>4856</v>
      </c>
      <c r="AJ1588" s="59" t="s">
        <v>1138</v>
      </c>
      <c r="AK1588" s="56">
        <v>25.988789166666667</v>
      </c>
      <c r="AL1588" s="56">
        <v>-81.741283611111115</v>
      </c>
      <c r="AM1588" s="60">
        <v>-14.283300000215036</v>
      </c>
      <c r="AN1588" s="60">
        <v>-5.3748672601570586</v>
      </c>
      <c r="AO1588" s="60">
        <v>15.261122401725604</v>
      </c>
    </row>
    <row r="1589" spans="1:41" s="290" customFormat="1" ht="25.5" x14ac:dyDescent="0.2">
      <c r="A1589" s="45" t="s">
        <v>981</v>
      </c>
      <c r="B1589" s="42" t="s">
        <v>102</v>
      </c>
      <c r="C1589" s="46"/>
      <c r="D1589" s="35" t="s">
        <v>4327</v>
      </c>
      <c r="E1589" s="34">
        <v>44981</v>
      </c>
      <c r="F1589" s="347" t="s">
        <v>3010</v>
      </c>
      <c r="G1589" s="347" t="s">
        <v>1993</v>
      </c>
      <c r="H1589" s="344">
        <v>25.98875</v>
      </c>
      <c r="I1589" s="344">
        <v>-81.741299999999995</v>
      </c>
      <c r="J1589" s="56" t="s">
        <v>9179</v>
      </c>
      <c r="K1589" s="56" t="s">
        <v>9127</v>
      </c>
      <c r="L1589" s="49" t="s">
        <v>4931</v>
      </c>
      <c r="M1589" s="117" t="s">
        <v>2833</v>
      </c>
      <c r="N1589" s="35" t="s">
        <v>387</v>
      </c>
      <c r="O1589" s="240" t="s">
        <v>4932</v>
      </c>
      <c r="P1589" s="216" t="s">
        <v>4933</v>
      </c>
      <c r="Q1589" s="443">
        <v>0</v>
      </c>
      <c r="R1589" s="47"/>
      <c r="S1589" s="36">
        <v>0</v>
      </c>
      <c r="T1589" s="35"/>
      <c r="U1589" s="34"/>
      <c r="V1589" s="82">
        <v>0</v>
      </c>
      <c r="W1589" s="55" t="s">
        <v>2689</v>
      </c>
      <c r="X1589" s="55" t="s">
        <v>1897</v>
      </c>
      <c r="Y1589" s="157" t="s">
        <v>387</v>
      </c>
      <c r="Z1589" s="57" t="s">
        <v>1746</v>
      </c>
      <c r="AA1589" s="55" t="s">
        <v>6982</v>
      </c>
      <c r="AB1589" s="55">
        <v>149</v>
      </c>
      <c r="AC1589" s="55" t="s">
        <v>427</v>
      </c>
      <c r="AD1589" s="89" t="s">
        <v>2617</v>
      </c>
      <c r="AE1589" s="243">
        <v>17175</v>
      </c>
      <c r="AF1589" s="157" t="s">
        <v>3901</v>
      </c>
      <c r="AG1589" s="89" t="s">
        <v>7525</v>
      </c>
      <c r="AH1589" s="58" t="s">
        <v>1941</v>
      </c>
      <c r="AI1589" s="58" t="s">
        <v>4856</v>
      </c>
      <c r="AJ1589" s="59" t="s">
        <v>1138</v>
      </c>
      <c r="AK1589" s="56">
        <v>25.988789166666667</v>
      </c>
      <c r="AL1589" s="56">
        <v>-81.741283611111115</v>
      </c>
      <c r="AM1589" s="60">
        <v>-14.283300000215036</v>
      </c>
      <c r="AN1589" s="60">
        <v>-5.3748672601570586</v>
      </c>
      <c r="AO1589" s="60">
        <v>15.261122401725604</v>
      </c>
    </row>
    <row r="1590" spans="1:41" s="290" customFormat="1" ht="25.5" x14ac:dyDescent="0.2">
      <c r="A1590" s="45" t="s">
        <v>981</v>
      </c>
      <c r="B1590" s="42" t="s">
        <v>102</v>
      </c>
      <c r="C1590" s="46"/>
      <c r="D1590" s="35" t="s">
        <v>4327</v>
      </c>
      <c r="E1590" s="34">
        <v>45351</v>
      </c>
      <c r="F1590" s="347" t="s">
        <v>2002</v>
      </c>
      <c r="G1590" s="347" t="s">
        <v>4856</v>
      </c>
      <c r="H1590" s="344">
        <v>25.988766666666667</v>
      </c>
      <c r="I1590" s="344">
        <v>-81.741283333333328</v>
      </c>
      <c r="J1590" s="56" t="s">
        <v>9178</v>
      </c>
      <c r="K1590" s="56" t="s">
        <v>7524</v>
      </c>
      <c r="L1590" s="49" t="s">
        <v>4931</v>
      </c>
      <c r="M1590" s="117" t="s">
        <v>2833</v>
      </c>
      <c r="N1590" s="35" t="s">
        <v>387</v>
      </c>
      <c r="O1590" s="240" t="s">
        <v>5662</v>
      </c>
      <c r="P1590" s="216" t="s">
        <v>1969</v>
      </c>
      <c r="Q1590" s="443">
        <v>0</v>
      </c>
      <c r="R1590" s="47"/>
      <c r="S1590" s="36">
        <v>0</v>
      </c>
      <c r="T1590" s="35"/>
      <c r="U1590" s="34"/>
      <c r="V1590" s="82">
        <v>0</v>
      </c>
      <c r="W1590" s="55" t="s">
        <v>2689</v>
      </c>
      <c r="X1590" s="55" t="s">
        <v>1897</v>
      </c>
      <c r="Y1590" s="157" t="s">
        <v>387</v>
      </c>
      <c r="Z1590" s="57" t="s">
        <v>1746</v>
      </c>
      <c r="AA1590" s="55" t="s">
        <v>6982</v>
      </c>
      <c r="AB1590" s="55">
        <v>149</v>
      </c>
      <c r="AC1590" s="55" t="s">
        <v>427</v>
      </c>
      <c r="AD1590" s="89" t="s">
        <v>2617</v>
      </c>
      <c r="AE1590" s="243">
        <v>17175</v>
      </c>
      <c r="AF1590" s="157" t="s">
        <v>3901</v>
      </c>
      <c r="AG1590" s="89" t="s">
        <v>7525</v>
      </c>
      <c r="AH1590" s="58" t="s">
        <v>1941</v>
      </c>
      <c r="AI1590" s="58" t="s">
        <v>4856</v>
      </c>
      <c r="AJ1590" s="59" t="s">
        <v>1138</v>
      </c>
      <c r="AK1590" s="56">
        <v>25.988789166666667</v>
      </c>
      <c r="AL1590" s="56">
        <v>-81.741283611111115</v>
      </c>
      <c r="AM1590" s="60">
        <v>-8.205300000013267</v>
      </c>
      <c r="AN1590" s="60">
        <v>9.109944801013406E-2</v>
      </c>
      <c r="AO1590" s="60">
        <v>8.205805700822161</v>
      </c>
    </row>
    <row r="1591" spans="1:41" s="290" customFormat="1" ht="25.5" x14ac:dyDescent="0.2">
      <c r="A1591" s="45" t="s">
        <v>981</v>
      </c>
      <c r="B1591" s="42" t="s">
        <v>102</v>
      </c>
      <c r="C1591" s="46"/>
      <c r="D1591" s="35" t="s">
        <v>5508</v>
      </c>
      <c r="E1591" s="34">
        <v>45730</v>
      </c>
      <c r="F1591" s="347" t="s">
        <v>6146</v>
      </c>
      <c r="G1591" s="347" t="s">
        <v>4856</v>
      </c>
      <c r="H1591" s="344">
        <v>25.988666666666667</v>
      </c>
      <c r="I1591" s="344">
        <v>-81.741283333333328</v>
      </c>
      <c r="J1591" s="56" t="s">
        <v>7523</v>
      </c>
      <c r="K1591" s="56" t="s">
        <v>7524</v>
      </c>
      <c r="L1591" s="49" t="s">
        <v>6147</v>
      </c>
      <c r="M1591" s="117" t="s">
        <v>2833</v>
      </c>
      <c r="N1591" s="35" t="s">
        <v>387</v>
      </c>
      <c r="O1591" s="240" t="s">
        <v>6213</v>
      </c>
      <c r="P1591" s="216" t="s">
        <v>6214</v>
      </c>
      <c r="Q1591" s="443">
        <v>0</v>
      </c>
      <c r="R1591" s="47"/>
      <c r="S1591" s="36">
        <v>0</v>
      </c>
      <c r="T1591" s="35"/>
      <c r="U1591" s="34"/>
      <c r="V1591" s="82">
        <v>0</v>
      </c>
      <c r="W1591" s="55" t="s">
        <v>2689</v>
      </c>
      <c r="X1591" s="55" t="s">
        <v>1897</v>
      </c>
      <c r="Y1591" s="157" t="s">
        <v>387</v>
      </c>
      <c r="Z1591" s="57" t="s">
        <v>1746</v>
      </c>
      <c r="AA1591" s="55" t="s">
        <v>6982</v>
      </c>
      <c r="AB1591" s="55">
        <v>149</v>
      </c>
      <c r="AC1591" s="55" t="s">
        <v>427</v>
      </c>
      <c r="AD1591" s="89" t="s">
        <v>2617</v>
      </c>
      <c r="AE1591" s="243">
        <v>17175</v>
      </c>
      <c r="AF1591" s="157" t="s">
        <v>3901</v>
      </c>
      <c r="AG1591" s="89" t="s">
        <v>7525</v>
      </c>
      <c r="AH1591" s="58" t="s">
        <v>1941</v>
      </c>
      <c r="AI1591" s="58" t="s">
        <v>4856</v>
      </c>
      <c r="AJ1591" s="59" t="s">
        <v>1138</v>
      </c>
      <c r="AK1591" s="56">
        <v>25.988789166666667</v>
      </c>
      <c r="AL1591" s="56">
        <v>-81.741283611111115</v>
      </c>
      <c r="AM1591" s="60">
        <v>-44.673299999928275</v>
      </c>
      <c r="AN1591" s="60">
        <v>9.109944801013406E-2</v>
      </c>
      <c r="AO1591" s="60">
        <v>44.673392886516012</v>
      </c>
    </row>
    <row r="1592" spans="1:41" s="290" customFormat="1" x14ac:dyDescent="0.2">
      <c r="A1592" s="45" t="s">
        <v>981</v>
      </c>
      <c r="B1592" s="42" t="s">
        <v>102</v>
      </c>
      <c r="C1592" s="46" t="s">
        <v>473</v>
      </c>
      <c r="D1592" s="35" t="s">
        <v>5508</v>
      </c>
      <c r="E1592" s="34">
        <v>46094</v>
      </c>
      <c r="F1592" s="347" t="s">
        <v>6146</v>
      </c>
      <c r="G1592" s="347" t="s">
        <v>4856</v>
      </c>
      <c r="H1592" s="344">
        <v>25.988666666666667</v>
      </c>
      <c r="I1592" s="344">
        <v>-81.741283333333328</v>
      </c>
      <c r="J1592" s="56" t="s">
        <v>7523</v>
      </c>
      <c r="K1592" s="56" t="s">
        <v>7524</v>
      </c>
      <c r="L1592" s="49" t="s">
        <v>6860</v>
      </c>
      <c r="M1592" s="117" t="s">
        <v>2833</v>
      </c>
      <c r="N1592" s="35" t="s">
        <v>387</v>
      </c>
      <c r="O1592" s="240" t="s">
        <v>6859</v>
      </c>
      <c r="P1592" s="216" t="s">
        <v>6005</v>
      </c>
      <c r="Q1592" s="443">
        <v>0</v>
      </c>
      <c r="R1592" s="47"/>
      <c r="S1592" s="36">
        <v>0</v>
      </c>
      <c r="T1592" s="35"/>
      <c r="U1592" s="34"/>
      <c r="V1592" s="82">
        <v>0</v>
      </c>
      <c r="W1592" s="55" t="s">
        <v>2689</v>
      </c>
      <c r="X1592" s="55" t="s">
        <v>1897</v>
      </c>
      <c r="Y1592" s="157" t="s">
        <v>387</v>
      </c>
      <c r="Z1592" s="57" t="s">
        <v>1746</v>
      </c>
      <c r="AA1592" s="55" t="s">
        <v>6982</v>
      </c>
      <c r="AB1592" s="55">
        <v>149</v>
      </c>
      <c r="AC1592" s="55" t="s">
        <v>427</v>
      </c>
      <c r="AD1592" s="89" t="s">
        <v>2617</v>
      </c>
      <c r="AE1592" s="243">
        <v>17175</v>
      </c>
      <c r="AF1592" s="157" t="s">
        <v>3901</v>
      </c>
      <c r="AG1592" s="89" t="s">
        <v>7525</v>
      </c>
      <c r="AH1592" s="58" t="s">
        <v>1941</v>
      </c>
      <c r="AI1592" s="58" t="s">
        <v>4856</v>
      </c>
      <c r="AJ1592" s="59" t="s">
        <v>1138</v>
      </c>
      <c r="AK1592" s="56">
        <v>25.988789166666667</v>
      </c>
      <c r="AL1592" s="56">
        <v>-81.741283611111115</v>
      </c>
      <c r="AM1592" s="60">
        <v>-44.673299999928275</v>
      </c>
      <c r="AN1592" s="60">
        <v>9.109944801013406E-2</v>
      </c>
      <c r="AO1592" s="60">
        <v>44.673392886516012</v>
      </c>
    </row>
    <row r="1593" spans="1:41" s="290" customFormat="1" x14ac:dyDescent="0.2">
      <c r="A1593" s="45" t="s">
        <v>982</v>
      </c>
      <c r="B1593" s="42" t="s">
        <v>107</v>
      </c>
      <c r="C1593" s="46"/>
      <c r="D1593" s="35" t="s">
        <v>424</v>
      </c>
      <c r="E1593" s="34">
        <v>42852</v>
      </c>
      <c r="F1593" s="347" t="s">
        <v>1942</v>
      </c>
      <c r="G1593" s="347" t="s">
        <v>1000</v>
      </c>
      <c r="H1593" s="344">
        <v>25.991133333333334</v>
      </c>
      <c r="I1593" s="344">
        <v>-81.742233333333331</v>
      </c>
      <c r="J1593" s="56" t="s">
        <v>9180</v>
      </c>
      <c r="K1593" s="56" t="s">
        <v>9181</v>
      </c>
      <c r="L1593" s="49" t="s">
        <v>1746</v>
      </c>
      <c r="M1593" s="117"/>
      <c r="N1593" s="35" t="s">
        <v>364</v>
      </c>
      <c r="O1593" s="203" t="s">
        <v>1969</v>
      </c>
      <c r="P1593" s="216" t="s">
        <v>1969</v>
      </c>
      <c r="Q1593" s="443">
        <v>0</v>
      </c>
      <c r="R1593" s="47"/>
      <c r="S1593" s="36">
        <v>0</v>
      </c>
      <c r="T1593" s="35"/>
      <c r="U1593" s="34"/>
      <c r="V1593" s="82">
        <v>0</v>
      </c>
      <c r="W1593" s="55" t="s">
        <v>2689</v>
      </c>
      <c r="X1593" s="55" t="s">
        <v>1897</v>
      </c>
      <c r="Y1593" s="157">
        <v>0</v>
      </c>
      <c r="Z1593" s="57" t="s">
        <v>1746</v>
      </c>
      <c r="AA1593" s="55" t="s">
        <v>6987</v>
      </c>
      <c r="AB1593" s="55">
        <v>150</v>
      </c>
      <c r="AC1593" s="55" t="s">
        <v>427</v>
      </c>
      <c r="AD1593" s="89" t="s">
        <v>2617</v>
      </c>
      <c r="AE1593" s="243">
        <v>17180</v>
      </c>
      <c r="AF1593" s="157" t="s">
        <v>3901</v>
      </c>
      <c r="AG1593" s="89" t="s">
        <v>7528</v>
      </c>
      <c r="AH1593" s="58" t="s">
        <v>7529</v>
      </c>
      <c r="AI1593" s="58" t="s">
        <v>7530</v>
      </c>
      <c r="AJ1593" s="59" t="s">
        <v>1137</v>
      </c>
      <c r="AK1593" s="56">
        <v>25.99107888888889</v>
      </c>
      <c r="AL1593" s="56">
        <v>-81.742292222222218</v>
      </c>
      <c r="AM1593" s="60">
        <v>19.854799999968122</v>
      </c>
      <c r="AN1593" s="60">
        <v>19.313082367614598</v>
      </c>
      <c r="AO1593" s="60">
        <v>27.69852403246426</v>
      </c>
    </row>
    <row r="1594" spans="1:41" s="290" customFormat="1" x14ac:dyDescent="0.2">
      <c r="A1594" s="45" t="s">
        <v>982</v>
      </c>
      <c r="B1594" s="42" t="s">
        <v>107</v>
      </c>
      <c r="C1594" s="46"/>
      <c r="D1594" s="35" t="s">
        <v>424</v>
      </c>
      <c r="E1594" s="34">
        <v>43124</v>
      </c>
      <c r="F1594" s="347" t="s">
        <v>1942</v>
      </c>
      <c r="G1594" s="347" t="s">
        <v>2003</v>
      </c>
      <c r="H1594" s="344">
        <v>25.991133333333334</v>
      </c>
      <c r="I1594" s="344">
        <v>-81.742216666666664</v>
      </c>
      <c r="J1594" s="56" t="s">
        <v>9180</v>
      </c>
      <c r="K1594" s="56" t="s">
        <v>9182</v>
      </c>
      <c r="L1594" s="49" t="s">
        <v>8331</v>
      </c>
      <c r="M1594" s="117"/>
      <c r="N1594" s="35" t="s">
        <v>364</v>
      </c>
      <c r="O1594" s="203" t="s">
        <v>1969</v>
      </c>
      <c r="P1594" s="216" t="s">
        <v>1969</v>
      </c>
      <c r="Q1594" s="443">
        <v>0</v>
      </c>
      <c r="R1594" s="47"/>
      <c r="S1594" s="36">
        <v>0</v>
      </c>
      <c r="T1594" s="35"/>
      <c r="U1594" s="34"/>
      <c r="V1594" s="82">
        <v>0</v>
      </c>
      <c r="W1594" s="55" t="s">
        <v>2689</v>
      </c>
      <c r="X1594" s="55" t="s">
        <v>1897</v>
      </c>
      <c r="Y1594" s="157">
        <v>0</v>
      </c>
      <c r="Z1594" s="57" t="s">
        <v>1746</v>
      </c>
      <c r="AA1594" s="55" t="s">
        <v>6987</v>
      </c>
      <c r="AB1594" s="55">
        <v>150</v>
      </c>
      <c r="AC1594" s="55" t="s">
        <v>427</v>
      </c>
      <c r="AD1594" s="89" t="s">
        <v>2617</v>
      </c>
      <c r="AE1594" s="243">
        <v>17180</v>
      </c>
      <c r="AF1594" s="157" t="s">
        <v>3901</v>
      </c>
      <c r="AG1594" s="89" t="s">
        <v>7528</v>
      </c>
      <c r="AH1594" s="58" t="s">
        <v>7529</v>
      </c>
      <c r="AI1594" s="58" t="s">
        <v>7530</v>
      </c>
      <c r="AJ1594" s="59" t="s">
        <v>1137</v>
      </c>
      <c r="AK1594" s="56">
        <v>25.99107888888889</v>
      </c>
      <c r="AL1594" s="56">
        <v>-81.742292222222218</v>
      </c>
      <c r="AM1594" s="60">
        <v>19.854799999968122</v>
      </c>
      <c r="AN1594" s="60">
        <v>24.779049075781789</v>
      </c>
      <c r="AO1594" s="60">
        <v>31.752391345200074</v>
      </c>
    </row>
    <row r="1595" spans="1:41" s="290" customFormat="1" x14ac:dyDescent="0.2">
      <c r="A1595" s="45" t="s">
        <v>982</v>
      </c>
      <c r="B1595" s="42" t="s">
        <v>107</v>
      </c>
      <c r="C1595" s="46"/>
      <c r="D1595" s="35" t="s">
        <v>424</v>
      </c>
      <c r="E1595" s="34">
        <v>43903</v>
      </c>
      <c r="F1595" s="347" t="s">
        <v>1942</v>
      </c>
      <c r="G1595" s="347" t="s">
        <v>1000</v>
      </c>
      <c r="H1595" s="344">
        <v>25.991133333333334</v>
      </c>
      <c r="I1595" s="344">
        <v>-81.742233333333331</v>
      </c>
      <c r="J1595" s="56" t="s">
        <v>9180</v>
      </c>
      <c r="K1595" s="56" t="s">
        <v>9181</v>
      </c>
      <c r="L1595" s="49" t="s">
        <v>3013</v>
      </c>
      <c r="M1595" s="117" t="s">
        <v>2834</v>
      </c>
      <c r="N1595" s="35" t="s">
        <v>364</v>
      </c>
      <c r="O1595" s="203" t="s">
        <v>1969</v>
      </c>
      <c r="P1595" s="216" t="s">
        <v>1969</v>
      </c>
      <c r="Q1595" s="443">
        <v>0</v>
      </c>
      <c r="R1595" s="47"/>
      <c r="S1595" s="36">
        <v>0</v>
      </c>
      <c r="T1595" s="35"/>
      <c r="U1595" s="34"/>
      <c r="V1595" s="82">
        <v>0</v>
      </c>
      <c r="W1595" s="55" t="s">
        <v>2689</v>
      </c>
      <c r="X1595" s="55" t="s">
        <v>1897</v>
      </c>
      <c r="Y1595" s="157">
        <v>0</v>
      </c>
      <c r="Z1595" s="57" t="s">
        <v>1746</v>
      </c>
      <c r="AA1595" s="55" t="s">
        <v>6987</v>
      </c>
      <c r="AB1595" s="55">
        <v>150</v>
      </c>
      <c r="AC1595" s="55" t="s">
        <v>427</v>
      </c>
      <c r="AD1595" s="89" t="s">
        <v>2617</v>
      </c>
      <c r="AE1595" s="243">
        <v>17180</v>
      </c>
      <c r="AF1595" s="157" t="s">
        <v>3901</v>
      </c>
      <c r="AG1595" s="89" t="s">
        <v>7528</v>
      </c>
      <c r="AH1595" s="58" t="s">
        <v>7529</v>
      </c>
      <c r="AI1595" s="58" t="s">
        <v>7530</v>
      </c>
      <c r="AJ1595" s="59" t="s">
        <v>1137</v>
      </c>
      <c r="AK1595" s="56">
        <v>25.99107888888889</v>
      </c>
      <c r="AL1595" s="56">
        <v>-81.742292222222218</v>
      </c>
      <c r="AM1595" s="60">
        <v>19.854799999968122</v>
      </c>
      <c r="AN1595" s="60">
        <v>19.313082367614598</v>
      </c>
      <c r="AO1595" s="60">
        <v>27.69852403246426</v>
      </c>
    </row>
    <row r="1596" spans="1:41" s="290" customFormat="1" x14ac:dyDescent="0.2">
      <c r="A1596" s="45" t="s">
        <v>982</v>
      </c>
      <c r="B1596" s="42" t="s">
        <v>107</v>
      </c>
      <c r="C1596" s="46"/>
      <c r="D1596" s="35" t="s">
        <v>2844</v>
      </c>
      <c r="E1596" s="34">
        <v>44256</v>
      </c>
      <c r="F1596" s="347" t="s">
        <v>1942</v>
      </c>
      <c r="G1596" s="347" t="s">
        <v>1000</v>
      </c>
      <c r="H1596" s="344">
        <v>25.991133333333334</v>
      </c>
      <c r="I1596" s="344">
        <v>-81.742233333333331</v>
      </c>
      <c r="J1596" s="56" t="s">
        <v>9180</v>
      </c>
      <c r="K1596" s="56" t="s">
        <v>9181</v>
      </c>
      <c r="L1596" s="49" t="s">
        <v>3013</v>
      </c>
      <c r="M1596" s="117" t="s">
        <v>2834</v>
      </c>
      <c r="N1596" s="35" t="s">
        <v>364</v>
      </c>
      <c r="O1596" s="240" t="s">
        <v>3563</v>
      </c>
      <c r="P1596" s="216" t="s">
        <v>1969</v>
      </c>
      <c r="Q1596" s="443">
        <v>0</v>
      </c>
      <c r="R1596" s="47"/>
      <c r="S1596" s="36">
        <v>0</v>
      </c>
      <c r="T1596" s="35"/>
      <c r="U1596" s="34"/>
      <c r="V1596" s="82">
        <v>0</v>
      </c>
      <c r="W1596" s="55" t="s">
        <v>2689</v>
      </c>
      <c r="X1596" s="55" t="s">
        <v>1897</v>
      </c>
      <c r="Y1596" s="157">
        <v>0</v>
      </c>
      <c r="Z1596" s="57" t="s">
        <v>1746</v>
      </c>
      <c r="AA1596" s="55" t="s">
        <v>6987</v>
      </c>
      <c r="AB1596" s="55">
        <v>150</v>
      </c>
      <c r="AC1596" s="55" t="s">
        <v>427</v>
      </c>
      <c r="AD1596" s="89" t="s">
        <v>2617</v>
      </c>
      <c r="AE1596" s="243">
        <v>17180</v>
      </c>
      <c r="AF1596" s="157" t="s">
        <v>3901</v>
      </c>
      <c r="AG1596" s="89" t="s">
        <v>7528</v>
      </c>
      <c r="AH1596" s="58" t="s">
        <v>7529</v>
      </c>
      <c r="AI1596" s="58" t="s">
        <v>7530</v>
      </c>
      <c r="AJ1596" s="59" t="s">
        <v>1137</v>
      </c>
      <c r="AK1596" s="56">
        <v>25.99107888888889</v>
      </c>
      <c r="AL1596" s="56">
        <v>-81.742292222222218</v>
      </c>
      <c r="AM1596" s="60">
        <v>19.854799999968122</v>
      </c>
      <c r="AN1596" s="60">
        <v>19.313082367614598</v>
      </c>
      <c r="AO1596" s="60">
        <v>27.69852403246426</v>
      </c>
    </row>
    <row r="1597" spans="1:41" s="290" customFormat="1" ht="25.5" x14ac:dyDescent="0.2">
      <c r="A1597" s="45" t="s">
        <v>982</v>
      </c>
      <c r="B1597" s="42" t="s">
        <v>107</v>
      </c>
      <c r="C1597" s="46"/>
      <c r="D1597" s="35" t="s">
        <v>425</v>
      </c>
      <c r="E1597" s="34">
        <v>44640</v>
      </c>
      <c r="F1597" s="347" t="s">
        <v>1942</v>
      </c>
      <c r="G1597" s="347" t="s">
        <v>1000</v>
      </c>
      <c r="H1597" s="344">
        <v>25.991133333333334</v>
      </c>
      <c r="I1597" s="344">
        <v>-81.742233333333331</v>
      </c>
      <c r="J1597" s="56" t="s">
        <v>9180</v>
      </c>
      <c r="K1597" s="56" t="s">
        <v>9181</v>
      </c>
      <c r="L1597" s="49" t="s">
        <v>4500</v>
      </c>
      <c r="M1597" s="117" t="s">
        <v>2834</v>
      </c>
      <c r="N1597" s="35" t="s">
        <v>387</v>
      </c>
      <c r="O1597" s="240" t="s">
        <v>4501</v>
      </c>
      <c r="P1597" s="216" t="s">
        <v>4501</v>
      </c>
      <c r="Q1597" s="443">
        <v>0</v>
      </c>
      <c r="R1597" s="47"/>
      <c r="S1597" s="36">
        <v>0</v>
      </c>
      <c r="T1597" s="35" t="s">
        <v>3310</v>
      </c>
      <c r="U1597" s="34"/>
      <c r="V1597" s="82">
        <v>0</v>
      </c>
      <c r="W1597" s="55" t="s">
        <v>2689</v>
      </c>
      <c r="X1597" s="55" t="s">
        <v>1897</v>
      </c>
      <c r="Y1597" s="157" t="s">
        <v>387</v>
      </c>
      <c r="Z1597" s="57" t="s">
        <v>1746</v>
      </c>
      <c r="AA1597" s="55" t="s">
        <v>6982</v>
      </c>
      <c r="AB1597" s="55">
        <v>150</v>
      </c>
      <c r="AC1597" s="55" t="s">
        <v>427</v>
      </c>
      <c r="AD1597" s="89" t="s">
        <v>2617</v>
      </c>
      <c r="AE1597" s="243">
        <v>17180</v>
      </c>
      <c r="AF1597" s="157" t="s">
        <v>3901</v>
      </c>
      <c r="AG1597" s="89" t="s">
        <v>7528</v>
      </c>
      <c r="AH1597" s="58" t="s">
        <v>7529</v>
      </c>
      <c r="AI1597" s="58" t="s">
        <v>7530</v>
      </c>
      <c r="AJ1597" s="59" t="s">
        <v>1137</v>
      </c>
      <c r="AK1597" s="56">
        <v>25.99107888888889</v>
      </c>
      <c r="AL1597" s="56">
        <v>-81.742292222222218</v>
      </c>
      <c r="AM1597" s="60">
        <v>19.854799999968122</v>
      </c>
      <c r="AN1597" s="60">
        <v>19.313082367614598</v>
      </c>
      <c r="AO1597" s="60">
        <v>27.69852403246426</v>
      </c>
    </row>
    <row r="1598" spans="1:41" s="290" customFormat="1" x14ac:dyDescent="0.2">
      <c r="A1598" s="45" t="s">
        <v>982</v>
      </c>
      <c r="B1598" s="42" t="s">
        <v>107</v>
      </c>
      <c r="C1598" s="46"/>
      <c r="D1598" s="35" t="s">
        <v>425</v>
      </c>
      <c r="E1598" s="34">
        <v>44640</v>
      </c>
      <c r="F1598" s="347" t="s">
        <v>1942</v>
      </c>
      <c r="G1598" s="347" t="s">
        <v>1000</v>
      </c>
      <c r="H1598" s="344">
        <v>25.991133333333334</v>
      </c>
      <c r="I1598" s="344">
        <v>-81.742233333333331</v>
      </c>
      <c r="J1598" s="56" t="s">
        <v>9180</v>
      </c>
      <c r="K1598" s="56" t="s">
        <v>9181</v>
      </c>
      <c r="L1598" s="49" t="s">
        <v>3013</v>
      </c>
      <c r="M1598" s="117" t="s">
        <v>2834</v>
      </c>
      <c r="N1598" s="35" t="s">
        <v>364</v>
      </c>
      <c r="O1598" s="240" t="s">
        <v>3563</v>
      </c>
      <c r="P1598" s="216" t="s">
        <v>1969</v>
      </c>
      <c r="Q1598" s="443">
        <v>0</v>
      </c>
      <c r="R1598" s="47"/>
      <c r="S1598" s="36">
        <v>0</v>
      </c>
      <c r="T1598" s="35"/>
      <c r="U1598" s="34"/>
      <c r="V1598" s="82">
        <v>0</v>
      </c>
      <c r="W1598" s="55" t="s">
        <v>2689</v>
      </c>
      <c r="X1598" s="55" t="s">
        <v>1897</v>
      </c>
      <c r="Y1598" s="157">
        <v>0</v>
      </c>
      <c r="Z1598" s="57" t="s">
        <v>1746</v>
      </c>
      <c r="AA1598" s="55" t="s">
        <v>6987</v>
      </c>
      <c r="AB1598" s="55">
        <v>150</v>
      </c>
      <c r="AC1598" s="55" t="s">
        <v>427</v>
      </c>
      <c r="AD1598" s="89" t="s">
        <v>2617</v>
      </c>
      <c r="AE1598" s="243">
        <v>17180</v>
      </c>
      <c r="AF1598" s="157" t="s">
        <v>3901</v>
      </c>
      <c r="AG1598" s="89" t="s">
        <v>7528</v>
      </c>
      <c r="AH1598" s="58" t="s">
        <v>7529</v>
      </c>
      <c r="AI1598" s="58" t="s">
        <v>7530</v>
      </c>
      <c r="AJ1598" s="59" t="s">
        <v>1137</v>
      </c>
      <c r="AK1598" s="56">
        <v>25.99107888888889</v>
      </c>
      <c r="AL1598" s="56">
        <v>-81.742292222222218</v>
      </c>
      <c r="AM1598" s="60">
        <v>19.854799999968122</v>
      </c>
      <c r="AN1598" s="60">
        <v>19.313082367614598</v>
      </c>
      <c r="AO1598" s="60">
        <v>27.69852403246426</v>
      </c>
    </row>
    <row r="1599" spans="1:41" s="290" customFormat="1" ht="25.5" x14ac:dyDescent="0.2">
      <c r="A1599" s="45" t="s">
        <v>982</v>
      </c>
      <c r="B1599" s="42" t="s">
        <v>107</v>
      </c>
      <c r="C1599" s="46"/>
      <c r="D1599" s="35" t="s">
        <v>4327</v>
      </c>
      <c r="E1599" s="34">
        <v>44981</v>
      </c>
      <c r="F1599" s="347" t="s">
        <v>1942</v>
      </c>
      <c r="G1599" s="347" t="s">
        <v>4934</v>
      </c>
      <c r="H1599" s="344">
        <v>25.991133333333334</v>
      </c>
      <c r="I1599" s="344">
        <v>-81.742249999999999</v>
      </c>
      <c r="J1599" s="56" t="s">
        <v>9180</v>
      </c>
      <c r="K1599" s="56" t="s">
        <v>7527</v>
      </c>
      <c r="L1599" s="49" t="s">
        <v>4935</v>
      </c>
      <c r="M1599" s="117" t="s">
        <v>2834</v>
      </c>
      <c r="N1599" s="35" t="s">
        <v>364</v>
      </c>
      <c r="O1599" s="240" t="s">
        <v>5309</v>
      </c>
      <c r="P1599" s="216">
        <v>0</v>
      </c>
      <c r="Q1599" s="443">
        <v>0</v>
      </c>
      <c r="R1599" s="47"/>
      <c r="S1599" s="36">
        <v>0</v>
      </c>
      <c r="T1599" s="35"/>
      <c r="U1599" s="34"/>
      <c r="V1599" s="82">
        <v>0</v>
      </c>
      <c r="W1599" s="55" t="s">
        <v>2689</v>
      </c>
      <c r="X1599" s="55" t="s">
        <v>1897</v>
      </c>
      <c r="Y1599" s="157">
        <v>0</v>
      </c>
      <c r="Z1599" s="57" t="s">
        <v>1746</v>
      </c>
      <c r="AA1599" s="55" t="s">
        <v>6987</v>
      </c>
      <c r="AB1599" s="55">
        <v>150</v>
      </c>
      <c r="AC1599" s="55" t="s">
        <v>427</v>
      </c>
      <c r="AD1599" s="89" t="s">
        <v>2617</v>
      </c>
      <c r="AE1599" s="243">
        <v>17180</v>
      </c>
      <c r="AF1599" s="157" t="s">
        <v>3901</v>
      </c>
      <c r="AG1599" s="89" t="s">
        <v>7528</v>
      </c>
      <c r="AH1599" s="58" t="s">
        <v>7529</v>
      </c>
      <c r="AI1599" s="58" t="s">
        <v>7530</v>
      </c>
      <c r="AJ1599" s="59" t="s">
        <v>1137</v>
      </c>
      <c r="AK1599" s="56">
        <v>25.99107888888889</v>
      </c>
      <c r="AL1599" s="56">
        <v>-81.742292222222218</v>
      </c>
      <c r="AM1599" s="60">
        <v>19.854799999968122</v>
      </c>
      <c r="AN1599" s="60">
        <v>13.847115659447404</v>
      </c>
      <c r="AO1599" s="60">
        <v>24.206521747761442</v>
      </c>
    </row>
    <row r="1600" spans="1:41" s="290" customFormat="1" ht="25.5" x14ac:dyDescent="0.2">
      <c r="A1600" s="45" t="s">
        <v>982</v>
      </c>
      <c r="B1600" s="42" t="s">
        <v>107</v>
      </c>
      <c r="C1600" s="46"/>
      <c r="D1600" s="35" t="s">
        <v>4327</v>
      </c>
      <c r="E1600" s="34">
        <v>45350</v>
      </c>
      <c r="F1600" s="347" t="s">
        <v>1942</v>
      </c>
      <c r="G1600" s="347" t="s">
        <v>4934</v>
      </c>
      <c r="H1600" s="344">
        <v>25.991133333333334</v>
      </c>
      <c r="I1600" s="344">
        <v>-81.742249999999999</v>
      </c>
      <c r="J1600" s="56" t="s">
        <v>9180</v>
      </c>
      <c r="K1600" s="56" t="s">
        <v>7527</v>
      </c>
      <c r="L1600" s="49" t="s">
        <v>4935</v>
      </c>
      <c r="M1600" s="117" t="s">
        <v>2834</v>
      </c>
      <c r="N1600" s="35" t="s">
        <v>364</v>
      </c>
      <c r="O1600" s="240" t="s">
        <v>5841</v>
      </c>
      <c r="P1600" s="216" t="s">
        <v>1969</v>
      </c>
      <c r="Q1600" s="443">
        <v>0</v>
      </c>
      <c r="R1600" s="47"/>
      <c r="S1600" s="36">
        <v>0</v>
      </c>
      <c r="T1600" s="35"/>
      <c r="U1600" s="34"/>
      <c r="V1600" s="82">
        <v>0</v>
      </c>
      <c r="W1600" s="55" t="s">
        <v>2689</v>
      </c>
      <c r="X1600" s="55" t="s">
        <v>1897</v>
      </c>
      <c r="Y1600" s="157">
        <v>0</v>
      </c>
      <c r="Z1600" s="57" t="s">
        <v>1746</v>
      </c>
      <c r="AA1600" s="55" t="s">
        <v>6987</v>
      </c>
      <c r="AB1600" s="55">
        <v>150</v>
      </c>
      <c r="AC1600" s="55" t="s">
        <v>427</v>
      </c>
      <c r="AD1600" s="89" t="s">
        <v>2617</v>
      </c>
      <c r="AE1600" s="243">
        <v>17180</v>
      </c>
      <c r="AF1600" s="157" t="s">
        <v>3901</v>
      </c>
      <c r="AG1600" s="89" t="s">
        <v>7528</v>
      </c>
      <c r="AH1600" s="58" t="s">
        <v>7529</v>
      </c>
      <c r="AI1600" s="58" t="s">
        <v>7530</v>
      </c>
      <c r="AJ1600" s="59" t="s">
        <v>1137</v>
      </c>
      <c r="AK1600" s="56">
        <v>25.99107888888889</v>
      </c>
      <c r="AL1600" s="56">
        <v>-81.742292222222218</v>
      </c>
      <c r="AM1600" s="60">
        <v>19.854799999968122</v>
      </c>
      <c r="AN1600" s="60">
        <v>13.847115659447404</v>
      </c>
      <c r="AO1600" s="60">
        <v>24.206521747761442</v>
      </c>
    </row>
    <row r="1601" spans="1:41" s="290" customFormat="1" ht="25.5" x14ac:dyDescent="0.2">
      <c r="A1601" s="45" t="s">
        <v>982</v>
      </c>
      <c r="B1601" s="42" t="s">
        <v>107</v>
      </c>
      <c r="C1601" s="46"/>
      <c r="D1601" s="35" t="s">
        <v>5508</v>
      </c>
      <c r="E1601" s="34">
        <v>45730</v>
      </c>
      <c r="F1601" s="347" t="s">
        <v>6148</v>
      </c>
      <c r="G1601" s="347" t="s">
        <v>4934</v>
      </c>
      <c r="H1601" s="344">
        <v>25.991216666666666</v>
      </c>
      <c r="I1601" s="344">
        <v>-81.742249999999999</v>
      </c>
      <c r="J1601" s="56" t="s">
        <v>7526</v>
      </c>
      <c r="K1601" s="56" t="s">
        <v>7527</v>
      </c>
      <c r="L1601" s="49" t="s">
        <v>4935</v>
      </c>
      <c r="M1601" s="117" t="s">
        <v>2834</v>
      </c>
      <c r="N1601" s="35" t="s">
        <v>364</v>
      </c>
      <c r="O1601" s="240" t="s">
        <v>6215</v>
      </c>
      <c r="P1601" s="216" t="s">
        <v>6005</v>
      </c>
      <c r="Q1601" s="443">
        <v>0</v>
      </c>
      <c r="R1601" s="47"/>
      <c r="S1601" s="36">
        <v>0</v>
      </c>
      <c r="T1601" s="35"/>
      <c r="U1601" s="34"/>
      <c r="V1601" s="82">
        <v>0</v>
      </c>
      <c r="W1601" s="55" t="s">
        <v>2689</v>
      </c>
      <c r="X1601" s="55" t="s">
        <v>1897</v>
      </c>
      <c r="Y1601" s="157">
        <v>0</v>
      </c>
      <c r="Z1601" s="57" t="s">
        <v>1746</v>
      </c>
      <c r="AA1601" s="55" t="s">
        <v>6987</v>
      </c>
      <c r="AB1601" s="55">
        <v>150</v>
      </c>
      <c r="AC1601" s="55" t="s">
        <v>427</v>
      </c>
      <c r="AD1601" s="89" t="s">
        <v>2617</v>
      </c>
      <c r="AE1601" s="243">
        <v>17180</v>
      </c>
      <c r="AF1601" s="157" t="s">
        <v>3901</v>
      </c>
      <c r="AG1601" s="89" t="s">
        <v>7528</v>
      </c>
      <c r="AH1601" s="58" t="s">
        <v>7529</v>
      </c>
      <c r="AI1601" s="58" t="s">
        <v>7530</v>
      </c>
      <c r="AJ1601" s="59" t="s">
        <v>1137</v>
      </c>
      <c r="AK1601" s="56">
        <v>25.99107888888889</v>
      </c>
      <c r="AL1601" s="56">
        <v>-81.742292222222218</v>
      </c>
      <c r="AM1601" s="60">
        <v>50.244799999681362</v>
      </c>
      <c r="AN1601" s="60">
        <v>13.847115659447404</v>
      </c>
      <c r="AO1601" s="60">
        <v>52.117967526507535</v>
      </c>
    </row>
    <row r="1602" spans="1:41" s="290" customFormat="1" ht="25.5" x14ac:dyDescent="0.2">
      <c r="A1602" s="45" t="s">
        <v>982</v>
      </c>
      <c r="B1602" s="42" t="s">
        <v>107</v>
      </c>
      <c r="C1602" s="46" t="s">
        <v>473</v>
      </c>
      <c r="D1602" s="35" t="s">
        <v>5508</v>
      </c>
      <c r="E1602" s="34">
        <v>46094</v>
      </c>
      <c r="F1602" s="347" t="s">
        <v>6148</v>
      </c>
      <c r="G1602" s="347" t="s">
        <v>4934</v>
      </c>
      <c r="H1602" s="344">
        <v>25.991216666666666</v>
      </c>
      <c r="I1602" s="344">
        <v>-81.742249999999999</v>
      </c>
      <c r="J1602" s="56" t="s">
        <v>7526</v>
      </c>
      <c r="K1602" s="56" t="s">
        <v>7527</v>
      </c>
      <c r="L1602" s="49" t="s">
        <v>4935</v>
      </c>
      <c r="M1602" s="117" t="s">
        <v>2834</v>
      </c>
      <c r="N1602" s="35" t="s">
        <v>364</v>
      </c>
      <c r="O1602" s="240" t="s">
        <v>6861</v>
      </c>
      <c r="P1602" s="216" t="s">
        <v>1969</v>
      </c>
      <c r="Q1602" s="443">
        <v>0</v>
      </c>
      <c r="R1602" s="47"/>
      <c r="S1602" s="36">
        <v>0</v>
      </c>
      <c r="T1602" s="35"/>
      <c r="U1602" s="34"/>
      <c r="V1602" s="82">
        <v>0</v>
      </c>
      <c r="W1602" s="55" t="s">
        <v>2689</v>
      </c>
      <c r="X1602" s="55" t="s">
        <v>1897</v>
      </c>
      <c r="Y1602" s="157">
        <v>0</v>
      </c>
      <c r="Z1602" s="57" t="s">
        <v>1746</v>
      </c>
      <c r="AA1602" s="55" t="s">
        <v>6987</v>
      </c>
      <c r="AB1602" s="55">
        <v>150</v>
      </c>
      <c r="AC1602" s="55" t="s">
        <v>427</v>
      </c>
      <c r="AD1602" s="89" t="s">
        <v>2617</v>
      </c>
      <c r="AE1602" s="243">
        <v>17180</v>
      </c>
      <c r="AF1602" s="157" t="s">
        <v>3901</v>
      </c>
      <c r="AG1602" s="89" t="s">
        <v>7528</v>
      </c>
      <c r="AH1602" s="58" t="s">
        <v>7529</v>
      </c>
      <c r="AI1602" s="58" t="s">
        <v>7530</v>
      </c>
      <c r="AJ1602" s="59" t="s">
        <v>1137</v>
      </c>
      <c r="AK1602" s="56">
        <v>25.99107888888889</v>
      </c>
      <c r="AL1602" s="56">
        <v>-81.742292222222218</v>
      </c>
      <c r="AM1602" s="60">
        <v>50.244799999681362</v>
      </c>
      <c r="AN1602" s="60">
        <v>13.847115659447404</v>
      </c>
      <c r="AO1602" s="60">
        <v>52.117967526507535</v>
      </c>
    </row>
    <row r="1603" spans="1:41" s="290" customFormat="1" x14ac:dyDescent="0.2">
      <c r="A1603" s="45" t="s">
        <v>1851</v>
      </c>
      <c r="B1603" s="42" t="s">
        <v>98</v>
      </c>
      <c r="C1603" s="46"/>
      <c r="D1603" s="35" t="s">
        <v>424</v>
      </c>
      <c r="E1603" s="34">
        <v>42852</v>
      </c>
      <c r="F1603" s="347" t="s">
        <v>1929</v>
      </c>
      <c r="G1603" s="347" t="s">
        <v>989</v>
      </c>
      <c r="H1603" s="344">
        <v>25.97945</v>
      </c>
      <c r="I1603" s="344">
        <v>-81.737250000000003</v>
      </c>
      <c r="J1603" s="56" t="s">
        <v>9183</v>
      </c>
      <c r="K1603" s="56" t="s">
        <v>9184</v>
      </c>
      <c r="L1603" s="49" t="s">
        <v>4502</v>
      </c>
      <c r="M1603" s="120"/>
      <c r="N1603" s="35" t="s">
        <v>364</v>
      </c>
      <c r="O1603" s="203" t="s">
        <v>1969</v>
      </c>
      <c r="P1603" s="216" t="s">
        <v>1969</v>
      </c>
      <c r="Q1603" s="443">
        <v>0</v>
      </c>
      <c r="R1603" s="47"/>
      <c r="S1603" s="36">
        <v>0</v>
      </c>
      <c r="T1603" s="35"/>
      <c r="U1603" s="34"/>
      <c r="V1603" s="82">
        <v>0</v>
      </c>
      <c r="W1603" s="55" t="s">
        <v>2688</v>
      </c>
      <c r="X1603" s="55" t="s">
        <v>1898</v>
      </c>
      <c r="Y1603" s="157">
        <v>0</v>
      </c>
      <c r="Z1603" s="57" t="s">
        <v>1746</v>
      </c>
      <c r="AA1603" s="55" t="s">
        <v>6987</v>
      </c>
      <c r="AB1603" s="55">
        <v>151</v>
      </c>
      <c r="AC1603" s="55" t="s">
        <v>2025</v>
      </c>
      <c r="AD1603" s="89" t="s">
        <v>2618</v>
      </c>
      <c r="AE1603" s="243">
        <v>17105</v>
      </c>
      <c r="AF1603" s="157" t="s">
        <v>3901</v>
      </c>
      <c r="AG1603" s="89" t="s">
        <v>7534</v>
      </c>
      <c r="AH1603" s="58" t="s">
        <v>7535</v>
      </c>
      <c r="AI1603" s="58" t="s">
        <v>174</v>
      </c>
      <c r="AJ1603" s="59" t="s">
        <v>1166</v>
      </c>
      <c r="AK1603" s="56">
        <v>25.979305555555555</v>
      </c>
      <c r="AL1603" s="56">
        <v>-81.737361111111113</v>
      </c>
      <c r="AM1603" s="60">
        <v>52.67600000002119</v>
      </c>
      <c r="AN1603" s="60">
        <v>36.439778052894432</v>
      </c>
      <c r="AO1603" s="60">
        <v>64.051685384121157</v>
      </c>
    </row>
    <row r="1604" spans="1:41" s="290" customFormat="1" x14ac:dyDescent="0.2">
      <c r="A1604" s="45" t="s">
        <v>1851</v>
      </c>
      <c r="B1604" s="42" t="s">
        <v>98</v>
      </c>
      <c r="C1604" s="46"/>
      <c r="D1604" s="35" t="s">
        <v>424</v>
      </c>
      <c r="E1604" s="34">
        <v>43124</v>
      </c>
      <c r="F1604" s="347" t="s">
        <v>2004</v>
      </c>
      <c r="G1604" s="347" t="s">
        <v>2005</v>
      </c>
      <c r="H1604" s="344">
        <v>25.979516666666665</v>
      </c>
      <c r="I1604" s="344">
        <v>-81.737200000000001</v>
      </c>
      <c r="J1604" s="56" t="s">
        <v>9185</v>
      </c>
      <c r="K1604" s="56" t="s">
        <v>9186</v>
      </c>
      <c r="L1604" s="49" t="s">
        <v>2803</v>
      </c>
      <c r="M1604" s="120"/>
      <c r="N1604" s="35" t="s">
        <v>364</v>
      </c>
      <c r="O1604" s="203" t="s">
        <v>1969</v>
      </c>
      <c r="P1604" s="216" t="s">
        <v>1969</v>
      </c>
      <c r="Q1604" s="443">
        <v>0</v>
      </c>
      <c r="R1604" s="47"/>
      <c r="S1604" s="36">
        <v>0</v>
      </c>
      <c r="T1604" s="35"/>
      <c r="U1604" s="34"/>
      <c r="V1604" s="82">
        <v>0</v>
      </c>
      <c r="W1604" s="55" t="s">
        <v>2688</v>
      </c>
      <c r="X1604" s="55" t="s">
        <v>1898</v>
      </c>
      <c r="Y1604" s="157">
        <v>0</v>
      </c>
      <c r="Z1604" s="57" t="s">
        <v>1746</v>
      </c>
      <c r="AA1604" s="55" t="s">
        <v>6987</v>
      </c>
      <c r="AB1604" s="55">
        <v>151</v>
      </c>
      <c r="AC1604" s="55" t="s">
        <v>2025</v>
      </c>
      <c r="AD1604" s="89" t="s">
        <v>2618</v>
      </c>
      <c r="AE1604" s="243">
        <v>17105</v>
      </c>
      <c r="AF1604" s="157" t="s">
        <v>3901</v>
      </c>
      <c r="AG1604" s="89" t="s">
        <v>7534</v>
      </c>
      <c r="AH1604" s="58" t="s">
        <v>7535</v>
      </c>
      <c r="AI1604" s="58" t="s">
        <v>174</v>
      </c>
      <c r="AJ1604" s="59" t="s">
        <v>1166</v>
      </c>
      <c r="AK1604" s="56">
        <v>25.979305555555555</v>
      </c>
      <c r="AL1604" s="56">
        <v>-81.737361111111113</v>
      </c>
      <c r="AM1604" s="60">
        <v>76.987999999532661</v>
      </c>
      <c r="AN1604" s="60">
        <v>52.837678177396008</v>
      </c>
      <c r="AO1604" s="60">
        <v>93.375437771965025</v>
      </c>
    </row>
    <row r="1605" spans="1:41" s="290" customFormat="1" x14ac:dyDescent="0.2">
      <c r="A1605" s="45" t="s">
        <v>1851</v>
      </c>
      <c r="B1605" s="42" t="s">
        <v>98</v>
      </c>
      <c r="C1605" s="46"/>
      <c r="D1605" s="35" t="s">
        <v>425</v>
      </c>
      <c r="E1605" s="34">
        <v>43556</v>
      </c>
      <c r="F1605" s="347" t="s">
        <v>2802</v>
      </c>
      <c r="G1605" s="347" t="s">
        <v>168</v>
      </c>
      <c r="H1605" s="344">
        <v>25.979500000000002</v>
      </c>
      <c r="I1605" s="344">
        <v>-81.737183333333334</v>
      </c>
      <c r="J1605" s="56" t="s">
        <v>9187</v>
      </c>
      <c r="K1605" s="56" t="s">
        <v>4832</v>
      </c>
      <c r="L1605" s="49" t="s">
        <v>2803</v>
      </c>
      <c r="M1605" s="117"/>
      <c r="N1605" s="35" t="s">
        <v>364</v>
      </c>
      <c r="O1605" s="203" t="s">
        <v>1969</v>
      </c>
      <c r="P1605" s="216" t="s">
        <v>1969</v>
      </c>
      <c r="Q1605" s="443">
        <v>0</v>
      </c>
      <c r="R1605" s="47"/>
      <c r="S1605" s="36">
        <v>0</v>
      </c>
      <c r="T1605" s="35"/>
      <c r="U1605" s="34"/>
      <c r="V1605" s="82">
        <v>0</v>
      </c>
      <c r="W1605" s="55" t="s">
        <v>2688</v>
      </c>
      <c r="X1605" s="55" t="s">
        <v>1898</v>
      </c>
      <c r="Y1605" s="157">
        <v>0</v>
      </c>
      <c r="Z1605" s="57" t="s">
        <v>1746</v>
      </c>
      <c r="AA1605" s="55" t="s">
        <v>6987</v>
      </c>
      <c r="AB1605" s="55">
        <v>151</v>
      </c>
      <c r="AC1605" s="55" t="s">
        <v>2025</v>
      </c>
      <c r="AD1605" s="89" t="s">
        <v>2618</v>
      </c>
      <c r="AE1605" s="243">
        <v>17105</v>
      </c>
      <c r="AF1605" s="157" t="s">
        <v>3901</v>
      </c>
      <c r="AG1605" s="89" t="s">
        <v>7534</v>
      </c>
      <c r="AH1605" s="58" t="s">
        <v>7535</v>
      </c>
      <c r="AI1605" s="58" t="s">
        <v>174</v>
      </c>
      <c r="AJ1605" s="59" t="s">
        <v>1166</v>
      </c>
      <c r="AK1605" s="56">
        <v>25.979305555555555</v>
      </c>
      <c r="AL1605" s="56">
        <v>-81.737361111111113</v>
      </c>
      <c r="AM1605" s="60">
        <v>70.910000000626496</v>
      </c>
      <c r="AN1605" s="60">
        <v>58.303644885563202</v>
      </c>
      <c r="AO1605" s="60">
        <v>91.801650894908803</v>
      </c>
    </row>
    <row r="1606" spans="1:41" s="290" customFormat="1" x14ac:dyDescent="0.2">
      <c r="A1606" s="45" t="s">
        <v>1851</v>
      </c>
      <c r="B1606" s="42" t="s">
        <v>98</v>
      </c>
      <c r="C1606" s="46"/>
      <c r="D1606" s="35" t="s">
        <v>425</v>
      </c>
      <c r="E1606" s="34">
        <v>43903</v>
      </c>
      <c r="F1606" s="347" t="s">
        <v>2802</v>
      </c>
      <c r="G1606" s="347" t="s">
        <v>168</v>
      </c>
      <c r="H1606" s="344">
        <v>25.979500000000002</v>
      </c>
      <c r="I1606" s="344">
        <v>-81.737183333333334</v>
      </c>
      <c r="J1606" s="56" t="s">
        <v>9187</v>
      </c>
      <c r="K1606" s="56" t="s">
        <v>4832</v>
      </c>
      <c r="L1606" s="49" t="s">
        <v>3014</v>
      </c>
      <c r="M1606" s="117" t="s">
        <v>2833</v>
      </c>
      <c r="N1606" s="35" t="s">
        <v>364</v>
      </c>
      <c r="O1606" s="203" t="s">
        <v>1969</v>
      </c>
      <c r="P1606" s="216" t="s">
        <v>1969</v>
      </c>
      <c r="Q1606" s="443">
        <v>0</v>
      </c>
      <c r="R1606" s="47"/>
      <c r="S1606" s="36">
        <v>0</v>
      </c>
      <c r="T1606" s="35"/>
      <c r="U1606" s="34"/>
      <c r="V1606" s="82">
        <v>0</v>
      </c>
      <c r="W1606" s="55" t="s">
        <v>2688</v>
      </c>
      <c r="X1606" s="55" t="s">
        <v>1898</v>
      </c>
      <c r="Y1606" s="157">
        <v>0</v>
      </c>
      <c r="Z1606" s="57" t="s">
        <v>1746</v>
      </c>
      <c r="AA1606" s="55" t="s">
        <v>6987</v>
      </c>
      <c r="AB1606" s="55">
        <v>151</v>
      </c>
      <c r="AC1606" s="55" t="s">
        <v>2025</v>
      </c>
      <c r="AD1606" s="89" t="s">
        <v>2618</v>
      </c>
      <c r="AE1606" s="243">
        <v>17105</v>
      </c>
      <c r="AF1606" s="157" t="s">
        <v>3901</v>
      </c>
      <c r="AG1606" s="89" t="s">
        <v>7534</v>
      </c>
      <c r="AH1606" s="58" t="s">
        <v>7535</v>
      </c>
      <c r="AI1606" s="58" t="s">
        <v>174</v>
      </c>
      <c r="AJ1606" s="59" t="s">
        <v>1166</v>
      </c>
      <c r="AK1606" s="56">
        <v>25.979305555555555</v>
      </c>
      <c r="AL1606" s="56">
        <v>-81.737361111111113</v>
      </c>
      <c r="AM1606" s="60">
        <v>70.910000000626496</v>
      </c>
      <c r="AN1606" s="60">
        <v>58.303644885563202</v>
      </c>
      <c r="AO1606" s="60">
        <v>91.801650894908803</v>
      </c>
    </row>
    <row r="1607" spans="1:41" s="290" customFormat="1" x14ac:dyDescent="0.2">
      <c r="A1607" s="45" t="s">
        <v>1851</v>
      </c>
      <c r="B1607" s="42" t="s">
        <v>98</v>
      </c>
      <c r="C1607" s="46"/>
      <c r="D1607" s="35" t="s">
        <v>2844</v>
      </c>
      <c r="E1607" s="34">
        <v>44256</v>
      </c>
      <c r="F1607" s="347" t="s">
        <v>2802</v>
      </c>
      <c r="G1607" s="347" t="s">
        <v>168</v>
      </c>
      <c r="H1607" s="344">
        <v>25.979500000000002</v>
      </c>
      <c r="I1607" s="344">
        <v>-81.737183333333334</v>
      </c>
      <c r="J1607" s="56" t="s">
        <v>9187</v>
      </c>
      <c r="K1607" s="56" t="s">
        <v>4832</v>
      </c>
      <c r="L1607" s="49" t="s">
        <v>3564</v>
      </c>
      <c r="M1607" s="117" t="s">
        <v>2833</v>
      </c>
      <c r="N1607" s="35" t="s">
        <v>364</v>
      </c>
      <c r="O1607" s="240" t="s">
        <v>3565</v>
      </c>
      <c r="P1607" s="216" t="s">
        <v>1969</v>
      </c>
      <c r="Q1607" s="443">
        <v>0</v>
      </c>
      <c r="R1607" s="47"/>
      <c r="S1607" s="36">
        <v>0</v>
      </c>
      <c r="T1607" s="35"/>
      <c r="U1607" s="34"/>
      <c r="V1607" s="82">
        <v>0</v>
      </c>
      <c r="W1607" s="55" t="s">
        <v>2688</v>
      </c>
      <c r="X1607" s="55" t="s">
        <v>1898</v>
      </c>
      <c r="Y1607" s="157">
        <v>0</v>
      </c>
      <c r="Z1607" s="57" t="s">
        <v>1746</v>
      </c>
      <c r="AA1607" s="55" t="s">
        <v>6987</v>
      </c>
      <c r="AB1607" s="55">
        <v>151</v>
      </c>
      <c r="AC1607" s="55" t="s">
        <v>2025</v>
      </c>
      <c r="AD1607" s="89" t="s">
        <v>2618</v>
      </c>
      <c r="AE1607" s="243">
        <v>17105</v>
      </c>
      <c r="AF1607" s="157" t="s">
        <v>3901</v>
      </c>
      <c r="AG1607" s="89" t="s">
        <v>7534</v>
      </c>
      <c r="AH1607" s="58" t="s">
        <v>7535</v>
      </c>
      <c r="AI1607" s="58" t="s">
        <v>174</v>
      </c>
      <c r="AJ1607" s="59" t="s">
        <v>1166</v>
      </c>
      <c r="AK1607" s="56">
        <v>25.979305555555555</v>
      </c>
      <c r="AL1607" s="56">
        <v>-81.737361111111113</v>
      </c>
      <c r="AM1607" s="60">
        <v>70.910000000626496</v>
      </c>
      <c r="AN1607" s="60">
        <v>58.303644885563202</v>
      </c>
      <c r="AO1607" s="60">
        <v>91.801650894908803</v>
      </c>
    </row>
    <row r="1608" spans="1:41" s="290" customFormat="1" ht="25.5" x14ac:dyDescent="0.2">
      <c r="A1608" s="45" t="s">
        <v>1851</v>
      </c>
      <c r="B1608" s="42" t="s">
        <v>98</v>
      </c>
      <c r="C1608" s="46"/>
      <c r="D1608" s="35" t="s">
        <v>425</v>
      </c>
      <c r="E1608" s="34">
        <v>44640</v>
      </c>
      <c r="F1608" s="347" t="s">
        <v>2802</v>
      </c>
      <c r="G1608" s="347" t="s">
        <v>168</v>
      </c>
      <c r="H1608" s="344">
        <v>25.979500000000002</v>
      </c>
      <c r="I1608" s="344">
        <v>-81.737183333333334</v>
      </c>
      <c r="J1608" s="56" t="s">
        <v>9187</v>
      </c>
      <c r="K1608" s="56" t="s">
        <v>4832</v>
      </c>
      <c r="L1608" s="49" t="s">
        <v>4503</v>
      </c>
      <c r="M1608" s="117" t="s">
        <v>2833</v>
      </c>
      <c r="N1608" s="35" t="s">
        <v>364</v>
      </c>
      <c r="O1608" s="240" t="s">
        <v>4504</v>
      </c>
      <c r="P1608" s="216" t="s">
        <v>4505</v>
      </c>
      <c r="Q1608" s="443">
        <v>0</v>
      </c>
      <c r="R1608" s="47"/>
      <c r="S1608" s="36">
        <v>0</v>
      </c>
      <c r="T1608" s="35"/>
      <c r="U1608" s="34"/>
      <c r="V1608" s="82">
        <v>0</v>
      </c>
      <c r="W1608" s="55" t="s">
        <v>2688</v>
      </c>
      <c r="X1608" s="55" t="s">
        <v>1898</v>
      </c>
      <c r="Y1608" s="157">
        <v>0</v>
      </c>
      <c r="Z1608" s="57" t="s">
        <v>1746</v>
      </c>
      <c r="AA1608" s="55" t="s">
        <v>6987</v>
      </c>
      <c r="AB1608" s="55">
        <v>151</v>
      </c>
      <c r="AC1608" s="55" t="s">
        <v>2025</v>
      </c>
      <c r="AD1608" s="89" t="s">
        <v>2618</v>
      </c>
      <c r="AE1608" s="243">
        <v>17105</v>
      </c>
      <c r="AF1608" s="157" t="s">
        <v>3901</v>
      </c>
      <c r="AG1608" s="89" t="s">
        <v>7534</v>
      </c>
      <c r="AH1608" s="58" t="s">
        <v>7535</v>
      </c>
      <c r="AI1608" s="58" t="s">
        <v>174</v>
      </c>
      <c r="AJ1608" s="59" t="s">
        <v>1166</v>
      </c>
      <c r="AK1608" s="56">
        <v>25.979305555555555</v>
      </c>
      <c r="AL1608" s="56">
        <v>-81.737361111111113</v>
      </c>
      <c r="AM1608" s="60">
        <v>70.910000000626496</v>
      </c>
      <c r="AN1608" s="60">
        <v>58.303644885563202</v>
      </c>
      <c r="AO1608" s="60">
        <v>91.801650894908803</v>
      </c>
    </row>
    <row r="1609" spans="1:41" s="290" customFormat="1" x14ac:dyDescent="0.2">
      <c r="A1609" s="45" t="s">
        <v>1851</v>
      </c>
      <c r="B1609" s="42" t="s">
        <v>98</v>
      </c>
      <c r="C1609" s="46"/>
      <c r="D1609" s="35" t="s">
        <v>4327</v>
      </c>
      <c r="E1609" s="34">
        <v>44981</v>
      </c>
      <c r="F1609" s="347" t="s">
        <v>4936</v>
      </c>
      <c r="G1609" s="347" t="s">
        <v>4937</v>
      </c>
      <c r="H1609" s="344">
        <v>25.979533333333332</v>
      </c>
      <c r="I1609" s="344">
        <v>-81.73726666666667</v>
      </c>
      <c r="J1609" s="56" t="s">
        <v>9188</v>
      </c>
      <c r="K1609" s="56" t="s">
        <v>9189</v>
      </c>
      <c r="L1609" s="49" t="s">
        <v>4938</v>
      </c>
      <c r="M1609" s="117" t="s">
        <v>2833</v>
      </c>
      <c r="N1609" s="35" t="s">
        <v>387</v>
      </c>
      <c r="O1609" s="240" t="s">
        <v>4943</v>
      </c>
      <c r="P1609" s="216" t="s">
        <v>1969</v>
      </c>
      <c r="Q1609" s="443">
        <v>0</v>
      </c>
      <c r="R1609" s="47"/>
      <c r="S1609" s="36">
        <v>0</v>
      </c>
      <c r="T1609" s="35" t="s">
        <v>3310</v>
      </c>
      <c r="U1609" s="34"/>
      <c r="V1609" s="82">
        <v>0</v>
      </c>
      <c r="W1609" s="55" t="s">
        <v>2688</v>
      </c>
      <c r="X1609" s="55" t="s">
        <v>1898</v>
      </c>
      <c r="Y1609" s="157" t="s">
        <v>387</v>
      </c>
      <c r="Z1609" s="57" t="s">
        <v>1746</v>
      </c>
      <c r="AA1609" s="55" t="s">
        <v>6982</v>
      </c>
      <c r="AB1609" s="55">
        <v>151</v>
      </c>
      <c r="AC1609" s="55" t="s">
        <v>2025</v>
      </c>
      <c r="AD1609" s="89" t="s">
        <v>2618</v>
      </c>
      <c r="AE1609" s="243">
        <v>17105</v>
      </c>
      <c r="AF1609" s="157" t="s">
        <v>3901</v>
      </c>
      <c r="AG1609" s="89" t="s">
        <v>7534</v>
      </c>
      <c r="AH1609" s="58" t="s">
        <v>7535</v>
      </c>
      <c r="AI1609" s="58" t="s">
        <v>174</v>
      </c>
      <c r="AJ1609" s="59" t="s">
        <v>1166</v>
      </c>
      <c r="AK1609" s="56">
        <v>25.979305555555555</v>
      </c>
      <c r="AL1609" s="56">
        <v>-81.737361111111113</v>
      </c>
      <c r="AM1609" s="60">
        <v>83.06599999973443</v>
      </c>
      <c r="AN1609" s="60">
        <v>30.973811344727238</v>
      </c>
      <c r="AO1609" s="60">
        <v>88.652903760534741</v>
      </c>
    </row>
    <row r="1610" spans="1:41" s="290" customFormat="1" ht="25.5" x14ac:dyDescent="0.2">
      <c r="A1610" s="45" t="s">
        <v>1851</v>
      </c>
      <c r="B1610" s="42" t="s">
        <v>98</v>
      </c>
      <c r="C1610" s="46"/>
      <c r="D1610" s="35" t="s">
        <v>4327</v>
      </c>
      <c r="E1610" s="34">
        <v>45350</v>
      </c>
      <c r="F1610" s="347" t="s">
        <v>5663</v>
      </c>
      <c r="G1610" s="347" t="s">
        <v>4937</v>
      </c>
      <c r="H1610" s="344">
        <v>25.97955</v>
      </c>
      <c r="I1610" s="344">
        <v>-81.73726666666667</v>
      </c>
      <c r="J1610" s="56" t="s">
        <v>9190</v>
      </c>
      <c r="K1610" s="56" t="s">
        <v>9189</v>
      </c>
      <c r="L1610" s="49" t="s">
        <v>5664</v>
      </c>
      <c r="M1610" s="117" t="s">
        <v>2833</v>
      </c>
      <c r="N1610" s="35" t="s">
        <v>387</v>
      </c>
      <c r="O1610" s="240" t="s">
        <v>5665</v>
      </c>
      <c r="P1610" s="216" t="s">
        <v>1969</v>
      </c>
      <c r="Q1610" s="443">
        <v>0</v>
      </c>
      <c r="R1610" s="47"/>
      <c r="S1610" s="36">
        <v>0</v>
      </c>
      <c r="T1610" s="35"/>
      <c r="U1610" s="34"/>
      <c r="V1610" s="82">
        <v>0</v>
      </c>
      <c r="W1610" s="55" t="s">
        <v>2688</v>
      </c>
      <c r="X1610" s="55" t="s">
        <v>1898</v>
      </c>
      <c r="Y1610" s="157" t="s">
        <v>387</v>
      </c>
      <c r="Z1610" s="57" t="s">
        <v>1746</v>
      </c>
      <c r="AA1610" s="55" t="s">
        <v>6982</v>
      </c>
      <c r="AB1610" s="55">
        <v>151</v>
      </c>
      <c r="AC1610" s="55" t="s">
        <v>2025</v>
      </c>
      <c r="AD1610" s="89" t="s">
        <v>2618</v>
      </c>
      <c r="AE1610" s="243">
        <v>17105</v>
      </c>
      <c r="AF1610" s="157" t="s">
        <v>3901</v>
      </c>
      <c r="AG1610" s="89" t="s">
        <v>7534</v>
      </c>
      <c r="AH1610" s="58" t="s">
        <v>7535</v>
      </c>
      <c r="AI1610" s="58" t="s">
        <v>174</v>
      </c>
      <c r="AJ1610" s="59" t="s">
        <v>1166</v>
      </c>
      <c r="AK1610" s="56">
        <v>25.979305555555555</v>
      </c>
      <c r="AL1610" s="56">
        <v>-81.737361111111113</v>
      </c>
      <c r="AM1610" s="60">
        <v>89.143999999936199</v>
      </c>
      <c r="AN1610" s="60">
        <v>30.973811344727238</v>
      </c>
      <c r="AO1610" s="60">
        <v>94.371763389307191</v>
      </c>
    </row>
    <row r="1611" spans="1:41" s="290" customFormat="1" ht="25.5" x14ac:dyDescent="0.2">
      <c r="A1611" s="45" t="s">
        <v>1851</v>
      </c>
      <c r="B1611" s="42" t="s">
        <v>98</v>
      </c>
      <c r="C1611" s="46"/>
      <c r="D1611" s="35" t="s">
        <v>5508</v>
      </c>
      <c r="E1611" s="34">
        <v>45730</v>
      </c>
      <c r="F1611" s="347" t="s">
        <v>6113</v>
      </c>
      <c r="G1611" s="347" t="s">
        <v>6114</v>
      </c>
      <c r="H1611" s="344">
        <v>25.978850000000001</v>
      </c>
      <c r="I1611" s="344">
        <v>-81.737650000000002</v>
      </c>
      <c r="J1611" s="56" t="s">
        <v>7531</v>
      </c>
      <c r="K1611" s="56" t="s">
        <v>7532</v>
      </c>
      <c r="L1611" s="49" t="s">
        <v>6115</v>
      </c>
      <c r="M1611" s="117" t="s">
        <v>2833</v>
      </c>
      <c r="N1611" s="35" t="s">
        <v>364</v>
      </c>
      <c r="O1611" s="240" t="s">
        <v>6224</v>
      </c>
      <c r="P1611" s="377" t="s">
        <v>6225</v>
      </c>
      <c r="Q1611" s="443">
        <v>0</v>
      </c>
      <c r="R1611" s="47"/>
      <c r="S1611" s="36">
        <v>0</v>
      </c>
      <c r="T1611" s="35" t="s">
        <v>2011</v>
      </c>
      <c r="U1611" s="34"/>
      <c r="V1611" s="82">
        <v>0</v>
      </c>
      <c r="W1611" s="55" t="s">
        <v>2688</v>
      </c>
      <c r="X1611" s="55" t="s">
        <v>1898</v>
      </c>
      <c r="Y1611" s="157">
        <v>0</v>
      </c>
      <c r="Z1611" s="57">
        <v>191.24894147136862</v>
      </c>
      <c r="AA1611" s="55" t="s">
        <v>7533</v>
      </c>
      <c r="AB1611" s="55">
        <v>151</v>
      </c>
      <c r="AC1611" s="55" t="s">
        <v>2025</v>
      </c>
      <c r="AD1611" s="89" t="s">
        <v>2618</v>
      </c>
      <c r="AE1611" s="243">
        <v>17105</v>
      </c>
      <c r="AF1611" s="157" t="s">
        <v>3901</v>
      </c>
      <c r="AG1611" s="89" t="s">
        <v>7534</v>
      </c>
      <c r="AH1611" s="58" t="s">
        <v>7535</v>
      </c>
      <c r="AI1611" s="58" t="s">
        <v>174</v>
      </c>
      <c r="AJ1611" s="59" t="s">
        <v>1166</v>
      </c>
      <c r="AK1611" s="56">
        <v>25.979305555555555</v>
      </c>
      <c r="AL1611" s="56">
        <v>-81.737361111111113</v>
      </c>
      <c r="AM1611" s="60">
        <v>-166.13199999946886</v>
      </c>
      <c r="AN1611" s="60">
        <v>-94.743422938457627</v>
      </c>
      <c r="AO1611" s="60">
        <v>191.24894147136862</v>
      </c>
    </row>
    <row r="1612" spans="1:41" s="290" customFormat="1" ht="25.5" x14ac:dyDescent="0.2">
      <c r="A1612" s="45" t="s">
        <v>1851</v>
      </c>
      <c r="B1612" s="42" t="s">
        <v>98</v>
      </c>
      <c r="C1612" s="46" t="s">
        <v>473</v>
      </c>
      <c r="D1612" s="35" t="s">
        <v>5508</v>
      </c>
      <c r="E1612" s="34">
        <v>46094</v>
      </c>
      <c r="F1612" s="347" t="s">
        <v>6113</v>
      </c>
      <c r="G1612" s="347" t="s">
        <v>6114</v>
      </c>
      <c r="H1612" s="344">
        <v>25.978850000000001</v>
      </c>
      <c r="I1612" s="344">
        <v>-81.737650000000002</v>
      </c>
      <c r="J1612" s="56" t="s">
        <v>7531</v>
      </c>
      <c r="K1612" s="56" t="s">
        <v>7532</v>
      </c>
      <c r="L1612" s="49" t="s">
        <v>6864</v>
      </c>
      <c r="M1612" s="117" t="s">
        <v>2833</v>
      </c>
      <c r="N1612" s="35" t="s">
        <v>364</v>
      </c>
      <c r="O1612" s="240" t="s">
        <v>6862</v>
      </c>
      <c r="P1612" s="377" t="s">
        <v>6005</v>
      </c>
      <c r="Q1612" s="443">
        <v>0</v>
      </c>
      <c r="R1612" s="47"/>
      <c r="S1612" s="36">
        <v>0</v>
      </c>
      <c r="T1612" s="35" t="s">
        <v>2011</v>
      </c>
      <c r="U1612" s="34"/>
      <c r="V1612" s="82">
        <v>0</v>
      </c>
      <c r="W1612" s="55" t="s">
        <v>2688</v>
      </c>
      <c r="X1612" s="55" t="s">
        <v>1898</v>
      </c>
      <c r="Y1612" s="157">
        <v>0</v>
      </c>
      <c r="Z1612" s="57">
        <v>191.24894147136862</v>
      </c>
      <c r="AA1612" s="55" t="s">
        <v>7533</v>
      </c>
      <c r="AB1612" s="55">
        <v>151</v>
      </c>
      <c r="AC1612" s="55" t="s">
        <v>2025</v>
      </c>
      <c r="AD1612" s="89" t="s">
        <v>2618</v>
      </c>
      <c r="AE1612" s="243">
        <v>17105</v>
      </c>
      <c r="AF1612" s="157" t="s">
        <v>3901</v>
      </c>
      <c r="AG1612" s="89" t="s">
        <v>7534</v>
      </c>
      <c r="AH1612" s="58" t="s">
        <v>7535</v>
      </c>
      <c r="AI1612" s="58" t="s">
        <v>174</v>
      </c>
      <c r="AJ1612" s="59" t="s">
        <v>1166</v>
      </c>
      <c r="AK1612" s="56">
        <v>25.979305555555555</v>
      </c>
      <c r="AL1612" s="56">
        <v>-81.737361111111113</v>
      </c>
      <c r="AM1612" s="60">
        <v>-166.13199999946886</v>
      </c>
      <c r="AN1612" s="60">
        <v>-94.743422938457627</v>
      </c>
      <c r="AO1612" s="60">
        <v>191.24894147136862</v>
      </c>
    </row>
    <row r="1613" spans="1:41" s="290" customFormat="1" x14ac:dyDescent="0.2">
      <c r="A1613" s="45" t="s">
        <v>1852</v>
      </c>
      <c r="B1613" s="42" t="s">
        <v>100</v>
      </c>
      <c r="C1613" s="46"/>
      <c r="D1613" s="35" t="s">
        <v>424</v>
      </c>
      <c r="E1613" s="34">
        <v>42852</v>
      </c>
      <c r="F1613" s="347" t="s">
        <v>1932</v>
      </c>
      <c r="G1613" s="347" t="s">
        <v>522</v>
      </c>
      <c r="H1613" s="344">
        <v>25.981349999999999</v>
      </c>
      <c r="I1613" s="344">
        <v>-81.736649999999997</v>
      </c>
      <c r="J1613" s="56" t="s">
        <v>9191</v>
      </c>
      <c r="K1613" s="56" t="s">
        <v>6491</v>
      </c>
      <c r="L1613" s="49" t="s">
        <v>1746</v>
      </c>
      <c r="M1613" s="117"/>
      <c r="N1613" s="35" t="s">
        <v>364</v>
      </c>
      <c r="O1613" s="203" t="s">
        <v>1969</v>
      </c>
      <c r="P1613" s="216"/>
      <c r="Q1613" s="443">
        <v>0</v>
      </c>
      <c r="R1613" s="47"/>
      <c r="S1613" s="36">
        <v>0</v>
      </c>
      <c r="T1613" s="35"/>
      <c r="U1613" s="34"/>
      <c r="V1613" s="82">
        <v>0</v>
      </c>
      <c r="W1613" s="55" t="s">
        <v>2688</v>
      </c>
      <c r="X1613" s="55" t="s">
        <v>1898</v>
      </c>
      <c r="Y1613" s="157">
        <v>0</v>
      </c>
      <c r="Z1613" s="57">
        <v>371.75109930211988</v>
      </c>
      <c r="AA1613" s="55" t="s">
        <v>9192</v>
      </c>
      <c r="AB1613" s="55">
        <v>152</v>
      </c>
      <c r="AC1613" s="55" t="s">
        <v>2025</v>
      </c>
      <c r="AD1613" s="89" t="s">
        <v>2618</v>
      </c>
      <c r="AE1613" s="243">
        <v>17110</v>
      </c>
      <c r="AF1613" s="157" t="s">
        <v>3901</v>
      </c>
      <c r="AG1613" s="89" t="s">
        <v>7539</v>
      </c>
      <c r="AH1613" s="58" t="s">
        <v>7540</v>
      </c>
      <c r="AI1613" s="58" t="s">
        <v>7541</v>
      </c>
      <c r="AJ1613" s="59" t="s">
        <v>1163</v>
      </c>
      <c r="AK1613" s="56">
        <v>25.980388888888889</v>
      </c>
      <c r="AL1613" s="56">
        <v>-81.737027777777783</v>
      </c>
      <c r="AM1613" s="60">
        <v>350.49799999954303</v>
      </c>
      <c r="AN1613" s="60">
        <v>123.89524538356952</v>
      </c>
      <c r="AO1613" s="60">
        <v>371.75109930211988</v>
      </c>
    </row>
    <row r="1614" spans="1:41" s="290" customFormat="1" x14ac:dyDescent="0.2">
      <c r="A1614" s="45" t="s">
        <v>1852</v>
      </c>
      <c r="B1614" s="42" t="s">
        <v>100</v>
      </c>
      <c r="C1614" s="46"/>
      <c r="D1614" s="35" t="s">
        <v>424</v>
      </c>
      <c r="E1614" s="34">
        <v>43124</v>
      </c>
      <c r="F1614" s="347" t="s">
        <v>1998</v>
      </c>
      <c r="G1614" s="347" t="s">
        <v>522</v>
      </c>
      <c r="H1614" s="344">
        <v>25.981333333333332</v>
      </c>
      <c r="I1614" s="344">
        <v>-81.736649999999997</v>
      </c>
      <c r="J1614" s="56" t="s">
        <v>7536</v>
      </c>
      <c r="K1614" s="56" t="s">
        <v>6491</v>
      </c>
      <c r="L1614" s="49" t="s">
        <v>1978</v>
      </c>
      <c r="M1614" s="120"/>
      <c r="N1614" s="35" t="s">
        <v>364</v>
      </c>
      <c r="O1614" s="203"/>
      <c r="P1614" s="216">
        <v>0</v>
      </c>
      <c r="Q1614" s="443">
        <v>0</v>
      </c>
      <c r="R1614" s="47"/>
      <c r="S1614" s="36">
        <v>0</v>
      </c>
      <c r="T1614" s="35"/>
      <c r="U1614" s="34"/>
      <c r="V1614" s="82">
        <v>0</v>
      </c>
      <c r="W1614" s="55" t="s">
        <v>2688</v>
      </c>
      <c r="X1614" s="55" t="s">
        <v>1898</v>
      </c>
      <c r="Y1614" s="157">
        <v>0</v>
      </c>
      <c r="Z1614" s="57">
        <v>366.02618516740182</v>
      </c>
      <c r="AA1614" s="55" t="s">
        <v>9193</v>
      </c>
      <c r="AB1614" s="55">
        <v>152</v>
      </c>
      <c r="AC1614" s="55" t="s">
        <v>2025</v>
      </c>
      <c r="AD1614" s="89" t="s">
        <v>2618</v>
      </c>
      <c r="AE1614" s="243">
        <v>17110</v>
      </c>
      <c r="AF1614" s="157" t="s">
        <v>3901</v>
      </c>
      <c r="AG1614" s="89" t="s">
        <v>7539</v>
      </c>
      <c r="AH1614" s="58" t="s">
        <v>7540</v>
      </c>
      <c r="AI1614" s="58" t="s">
        <v>7541</v>
      </c>
      <c r="AJ1614" s="59" t="s">
        <v>1163</v>
      </c>
      <c r="AK1614" s="56">
        <v>25.980388888888889</v>
      </c>
      <c r="AL1614" s="56">
        <v>-81.737027777777783</v>
      </c>
      <c r="AM1614" s="60">
        <v>344.41999999934126</v>
      </c>
      <c r="AN1614" s="60">
        <v>123.89524538356952</v>
      </c>
      <c r="AO1614" s="60">
        <v>366.02618516740182</v>
      </c>
    </row>
    <row r="1615" spans="1:41" s="290" customFormat="1" x14ac:dyDescent="0.2">
      <c r="A1615" s="45" t="s">
        <v>1852</v>
      </c>
      <c r="B1615" s="42" t="s">
        <v>100</v>
      </c>
      <c r="C1615" s="46"/>
      <c r="D1615" s="35" t="s">
        <v>425</v>
      </c>
      <c r="E1615" s="34">
        <v>43556</v>
      </c>
      <c r="F1615" s="347" t="s">
        <v>2797</v>
      </c>
      <c r="G1615" s="347" t="s">
        <v>2798</v>
      </c>
      <c r="H1615" s="344">
        <v>25.981300000000001</v>
      </c>
      <c r="I1615" s="344">
        <v>-81.736666666666665</v>
      </c>
      <c r="J1615" s="56" t="s">
        <v>9194</v>
      </c>
      <c r="K1615" s="56" t="s">
        <v>9195</v>
      </c>
      <c r="L1615" s="49" t="s">
        <v>2799</v>
      </c>
      <c r="M1615" s="117"/>
      <c r="N1615" s="35" t="s">
        <v>364</v>
      </c>
      <c r="O1615" s="203" t="s">
        <v>1969</v>
      </c>
      <c r="P1615" s="216" t="s">
        <v>1969</v>
      </c>
      <c r="Q1615" s="443">
        <v>0</v>
      </c>
      <c r="R1615" s="47"/>
      <c r="S1615" s="36">
        <v>0</v>
      </c>
      <c r="T1615" s="35"/>
      <c r="U1615" s="34"/>
      <c r="V1615" s="82">
        <v>0</v>
      </c>
      <c r="W1615" s="55" t="s">
        <v>2688</v>
      </c>
      <c r="X1615" s="55" t="s">
        <v>1898</v>
      </c>
      <c r="Y1615" s="157">
        <v>0</v>
      </c>
      <c r="Z1615" s="57">
        <v>352.73908167898139</v>
      </c>
      <c r="AA1615" s="55" t="s">
        <v>9196</v>
      </c>
      <c r="AB1615" s="55">
        <v>152</v>
      </c>
      <c r="AC1615" s="55" t="s">
        <v>2025</v>
      </c>
      <c r="AD1615" s="89" t="s">
        <v>2618</v>
      </c>
      <c r="AE1615" s="243">
        <v>17110</v>
      </c>
      <c r="AF1615" s="157" t="s">
        <v>3901</v>
      </c>
      <c r="AG1615" s="89" t="s">
        <v>7539</v>
      </c>
      <c r="AH1615" s="58" t="s">
        <v>7540</v>
      </c>
      <c r="AI1615" s="58" t="s">
        <v>7541</v>
      </c>
      <c r="AJ1615" s="59" t="s">
        <v>1163</v>
      </c>
      <c r="AK1615" s="56">
        <v>25.980388888888889</v>
      </c>
      <c r="AL1615" s="56">
        <v>-81.737027777777783</v>
      </c>
      <c r="AM1615" s="60">
        <v>332.2640000002333</v>
      </c>
      <c r="AN1615" s="60">
        <v>118.42927867540232</v>
      </c>
      <c r="AO1615" s="60">
        <v>352.73908167898139</v>
      </c>
    </row>
    <row r="1616" spans="1:41" s="290" customFormat="1" x14ac:dyDescent="0.2">
      <c r="A1616" s="45" t="s">
        <v>1852</v>
      </c>
      <c r="B1616" s="42" t="s">
        <v>100</v>
      </c>
      <c r="C1616" s="46"/>
      <c r="D1616" s="35" t="s">
        <v>425</v>
      </c>
      <c r="E1616" s="34">
        <v>43903</v>
      </c>
      <c r="F1616" s="347" t="s">
        <v>3015</v>
      </c>
      <c r="G1616" s="347" t="s">
        <v>176</v>
      </c>
      <c r="H1616" s="344">
        <v>25.981283333333334</v>
      </c>
      <c r="I1616" s="344">
        <v>-81.736683333333332</v>
      </c>
      <c r="J1616" s="56" t="s">
        <v>9197</v>
      </c>
      <c r="K1616" s="56" t="s">
        <v>6489</v>
      </c>
      <c r="L1616" s="49" t="s">
        <v>3016</v>
      </c>
      <c r="M1616" s="117" t="s">
        <v>2833</v>
      </c>
      <c r="N1616" s="35" t="s">
        <v>364</v>
      </c>
      <c r="O1616" s="203" t="s">
        <v>1969</v>
      </c>
      <c r="P1616" s="216" t="s">
        <v>1969</v>
      </c>
      <c r="Q1616" s="443">
        <v>0</v>
      </c>
      <c r="R1616" s="47"/>
      <c r="S1616" s="36">
        <v>0</v>
      </c>
      <c r="T1616" s="35"/>
      <c r="U1616" s="34"/>
      <c r="V1616" s="82">
        <v>0</v>
      </c>
      <c r="W1616" s="55" t="s">
        <v>2688</v>
      </c>
      <c r="X1616" s="55" t="s">
        <v>1898</v>
      </c>
      <c r="Y1616" s="157">
        <v>0</v>
      </c>
      <c r="Z1616" s="57">
        <v>345.19272362931906</v>
      </c>
      <c r="AA1616" s="55" t="s">
        <v>7559</v>
      </c>
      <c r="AB1616" s="55">
        <v>152</v>
      </c>
      <c r="AC1616" s="55" t="s">
        <v>2025</v>
      </c>
      <c r="AD1616" s="89" t="s">
        <v>2618</v>
      </c>
      <c r="AE1616" s="243">
        <v>17110</v>
      </c>
      <c r="AF1616" s="157" t="s">
        <v>3901</v>
      </c>
      <c r="AG1616" s="89" t="s">
        <v>7539</v>
      </c>
      <c r="AH1616" s="58" t="s">
        <v>7540</v>
      </c>
      <c r="AI1616" s="58" t="s">
        <v>7541</v>
      </c>
      <c r="AJ1616" s="59" t="s">
        <v>1163</v>
      </c>
      <c r="AK1616" s="56">
        <v>25.980388888888889</v>
      </c>
      <c r="AL1616" s="56">
        <v>-81.737027777777783</v>
      </c>
      <c r="AM1616" s="60">
        <v>326.18600000003153</v>
      </c>
      <c r="AN1616" s="60">
        <v>112.96331196723513</v>
      </c>
      <c r="AO1616" s="60">
        <v>345.19272362931906</v>
      </c>
    </row>
    <row r="1617" spans="1:41" s="290" customFormat="1" x14ac:dyDescent="0.2">
      <c r="A1617" s="45" t="s">
        <v>1852</v>
      </c>
      <c r="B1617" s="42" t="s">
        <v>100</v>
      </c>
      <c r="C1617" s="46"/>
      <c r="D1617" s="35" t="s">
        <v>2844</v>
      </c>
      <c r="E1617" s="34">
        <v>44256</v>
      </c>
      <c r="F1617" s="347" t="s">
        <v>3015</v>
      </c>
      <c r="G1617" s="347" t="s">
        <v>176</v>
      </c>
      <c r="H1617" s="344">
        <v>25.981283333333334</v>
      </c>
      <c r="I1617" s="344">
        <v>-81.736683333333332</v>
      </c>
      <c r="J1617" s="56" t="s">
        <v>9197</v>
      </c>
      <c r="K1617" s="56" t="s">
        <v>6489</v>
      </c>
      <c r="L1617" s="49" t="s">
        <v>3016</v>
      </c>
      <c r="M1617" s="117" t="s">
        <v>2833</v>
      </c>
      <c r="N1617" s="35" t="s">
        <v>364</v>
      </c>
      <c r="O1617" s="240" t="s">
        <v>3566</v>
      </c>
      <c r="P1617" s="216" t="s">
        <v>1969</v>
      </c>
      <c r="Q1617" s="443">
        <v>0</v>
      </c>
      <c r="R1617" s="47"/>
      <c r="S1617" s="36">
        <v>0</v>
      </c>
      <c r="T1617" s="35"/>
      <c r="U1617" s="34"/>
      <c r="V1617" s="82">
        <v>0</v>
      </c>
      <c r="W1617" s="55" t="s">
        <v>2688</v>
      </c>
      <c r="X1617" s="55" t="s">
        <v>1898</v>
      </c>
      <c r="Y1617" s="157">
        <v>0</v>
      </c>
      <c r="Z1617" s="57">
        <v>345.19272362931906</v>
      </c>
      <c r="AA1617" s="55" t="s">
        <v>7559</v>
      </c>
      <c r="AB1617" s="55">
        <v>152</v>
      </c>
      <c r="AC1617" s="55" t="s">
        <v>2025</v>
      </c>
      <c r="AD1617" s="89" t="s">
        <v>2618</v>
      </c>
      <c r="AE1617" s="243">
        <v>17110</v>
      </c>
      <c r="AF1617" s="157" t="s">
        <v>3901</v>
      </c>
      <c r="AG1617" s="89" t="s">
        <v>7539</v>
      </c>
      <c r="AH1617" s="58" t="s">
        <v>7540</v>
      </c>
      <c r="AI1617" s="58" t="s">
        <v>7541</v>
      </c>
      <c r="AJ1617" s="59" t="s">
        <v>1163</v>
      </c>
      <c r="AK1617" s="56">
        <v>25.980388888888889</v>
      </c>
      <c r="AL1617" s="56">
        <v>-81.737027777777783</v>
      </c>
      <c r="AM1617" s="60">
        <v>326.18600000003153</v>
      </c>
      <c r="AN1617" s="60">
        <v>112.96331196723513</v>
      </c>
      <c r="AO1617" s="60">
        <v>345.19272362931906</v>
      </c>
    </row>
    <row r="1618" spans="1:41" s="290" customFormat="1" x14ac:dyDescent="0.2">
      <c r="A1618" s="45" t="s">
        <v>1852</v>
      </c>
      <c r="B1618" s="42" t="s">
        <v>100</v>
      </c>
      <c r="C1618" s="46"/>
      <c r="D1618" s="35" t="s">
        <v>425</v>
      </c>
      <c r="E1618" s="34">
        <v>44640</v>
      </c>
      <c r="F1618" s="347" t="s">
        <v>3015</v>
      </c>
      <c r="G1618" s="347" t="s">
        <v>176</v>
      </c>
      <c r="H1618" s="344">
        <v>25.981283333333334</v>
      </c>
      <c r="I1618" s="344">
        <v>-81.736683333333332</v>
      </c>
      <c r="J1618" s="56" t="s">
        <v>9197</v>
      </c>
      <c r="K1618" s="56" t="s">
        <v>6489</v>
      </c>
      <c r="L1618" s="49" t="s">
        <v>4506</v>
      </c>
      <c r="M1618" s="117" t="s">
        <v>2833</v>
      </c>
      <c r="N1618" s="35" t="s">
        <v>364</v>
      </c>
      <c r="O1618" s="240" t="s">
        <v>4507</v>
      </c>
      <c r="P1618" s="216" t="s">
        <v>1969</v>
      </c>
      <c r="Q1618" s="443">
        <v>0</v>
      </c>
      <c r="R1618" s="47"/>
      <c r="S1618" s="36">
        <v>0</v>
      </c>
      <c r="T1618" s="35"/>
      <c r="U1618" s="34"/>
      <c r="V1618" s="82">
        <v>0</v>
      </c>
      <c r="W1618" s="55" t="s">
        <v>2688</v>
      </c>
      <c r="X1618" s="55" t="s">
        <v>1898</v>
      </c>
      <c r="Y1618" s="157">
        <v>0</v>
      </c>
      <c r="Z1618" s="57">
        <v>345.19272362931906</v>
      </c>
      <c r="AA1618" s="55" t="s">
        <v>7559</v>
      </c>
      <c r="AB1618" s="55">
        <v>152</v>
      </c>
      <c r="AC1618" s="55" t="s">
        <v>2025</v>
      </c>
      <c r="AD1618" s="89" t="s">
        <v>2618</v>
      </c>
      <c r="AE1618" s="243">
        <v>17110</v>
      </c>
      <c r="AF1618" s="157" t="s">
        <v>3901</v>
      </c>
      <c r="AG1618" s="89" t="s">
        <v>7539</v>
      </c>
      <c r="AH1618" s="58" t="s">
        <v>7540</v>
      </c>
      <c r="AI1618" s="58" t="s">
        <v>7541</v>
      </c>
      <c r="AJ1618" s="59" t="s">
        <v>1163</v>
      </c>
      <c r="AK1618" s="56">
        <v>25.980388888888889</v>
      </c>
      <c r="AL1618" s="56">
        <v>-81.737027777777783</v>
      </c>
      <c r="AM1618" s="60">
        <v>326.18600000003153</v>
      </c>
      <c r="AN1618" s="60">
        <v>112.96331196723513</v>
      </c>
      <c r="AO1618" s="60">
        <v>345.19272362931906</v>
      </c>
    </row>
    <row r="1619" spans="1:41" s="290" customFormat="1" x14ac:dyDescent="0.2">
      <c r="A1619" s="45" t="s">
        <v>1852</v>
      </c>
      <c r="B1619" s="42" t="s">
        <v>100</v>
      </c>
      <c r="C1619" s="46"/>
      <c r="D1619" s="35" t="s">
        <v>4327</v>
      </c>
      <c r="E1619" s="34">
        <v>44981</v>
      </c>
      <c r="F1619" s="347" t="s">
        <v>4939</v>
      </c>
      <c r="G1619" s="347" t="s">
        <v>176</v>
      </c>
      <c r="H1619" s="344">
        <v>25.981366666666666</v>
      </c>
      <c r="I1619" s="344">
        <v>-81.736683333333332</v>
      </c>
      <c r="J1619" s="56" t="s">
        <v>7542</v>
      </c>
      <c r="K1619" s="56" t="s">
        <v>6489</v>
      </c>
      <c r="L1619" s="49" t="s">
        <v>4940</v>
      </c>
      <c r="M1619" s="117" t="s">
        <v>2833</v>
      </c>
      <c r="N1619" s="35" t="s">
        <v>364</v>
      </c>
      <c r="O1619" s="240" t="s">
        <v>4944</v>
      </c>
      <c r="P1619" s="216">
        <v>0</v>
      </c>
      <c r="Q1619" s="443">
        <v>0</v>
      </c>
      <c r="R1619" s="47"/>
      <c r="S1619" s="36">
        <v>0</v>
      </c>
      <c r="T1619" s="35"/>
      <c r="U1619" s="34"/>
      <c r="V1619" s="82">
        <v>0</v>
      </c>
      <c r="W1619" s="55" t="s">
        <v>2688</v>
      </c>
      <c r="X1619" s="55" t="s">
        <v>1898</v>
      </c>
      <c r="Y1619" s="157">
        <v>0</v>
      </c>
      <c r="Z1619" s="57">
        <v>374.04164691438427</v>
      </c>
      <c r="AA1619" s="55" t="s">
        <v>7382</v>
      </c>
      <c r="AB1619" s="55">
        <v>152</v>
      </c>
      <c r="AC1619" s="55" t="s">
        <v>2025</v>
      </c>
      <c r="AD1619" s="89" t="s">
        <v>2618</v>
      </c>
      <c r="AE1619" s="243">
        <v>17110</v>
      </c>
      <c r="AF1619" s="157" t="s">
        <v>3901</v>
      </c>
      <c r="AG1619" s="89" t="s">
        <v>7539</v>
      </c>
      <c r="AH1619" s="58" t="s">
        <v>7540</v>
      </c>
      <c r="AI1619" s="58" t="s">
        <v>7541</v>
      </c>
      <c r="AJ1619" s="59" t="s">
        <v>1163</v>
      </c>
      <c r="AK1619" s="56">
        <v>25.980388888888889</v>
      </c>
      <c r="AL1619" s="56">
        <v>-81.737027777777783</v>
      </c>
      <c r="AM1619" s="60">
        <v>356.57599999974479</v>
      </c>
      <c r="AN1619" s="60">
        <v>112.96331196723513</v>
      </c>
      <c r="AO1619" s="60">
        <v>374.04164691438427</v>
      </c>
    </row>
    <row r="1620" spans="1:41" s="290" customFormat="1" ht="25.5" x14ac:dyDescent="0.2">
      <c r="A1620" s="45" t="s">
        <v>1852</v>
      </c>
      <c r="B1620" s="42" t="s">
        <v>100</v>
      </c>
      <c r="C1620" s="46"/>
      <c r="D1620" s="35" t="s">
        <v>4327</v>
      </c>
      <c r="E1620" s="34">
        <v>45350</v>
      </c>
      <c r="F1620" s="347" t="s">
        <v>5666</v>
      </c>
      <c r="G1620" s="347" t="s">
        <v>176</v>
      </c>
      <c r="H1620" s="344">
        <v>25.981266666666667</v>
      </c>
      <c r="I1620" s="344">
        <v>-81.736683333333332</v>
      </c>
      <c r="J1620" s="56" t="s">
        <v>9198</v>
      </c>
      <c r="K1620" s="56" t="s">
        <v>6489</v>
      </c>
      <c r="L1620" s="49" t="s">
        <v>5667</v>
      </c>
      <c r="M1620" s="117" t="s">
        <v>2833</v>
      </c>
      <c r="N1620" s="35" t="s">
        <v>364</v>
      </c>
      <c r="O1620" s="240" t="s">
        <v>5668</v>
      </c>
      <c r="P1620" s="216" t="s">
        <v>1969</v>
      </c>
      <c r="Q1620" s="443">
        <v>0</v>
      </c>
      <c r="R1620" s="47"/>
      <c r="S1620" s="36">
        <v>0</v>
      </c>
      <c r="T1620" s="35"/>
      <c r="U1620" s="34"/>
      <c r="V1620" s="82">
        <v>0</v>
      </c>
      <c r="W1620" s="55" t="s">
        <v>2688</v>
      </c>
      <c r="X1620" s="55" t="s">
        <v>1898</v>
      </c>
      <c r="Y1620" s="157">
        <v>0</v>
      </c>
      <c r="Z1620" s="57">
        <v>339.45521282563607</v>
      </c>
      <c r="AA1620" s="55" t="s">
        <v>9199</v>
      </c>
      <c r="AB1620" s="55">
        <v>152</v>
      </c>
      <c r="AC1620" s="55" t="s">
        <v>2025</v>
      </c>
      <c r="AD1620" s="89" t="s">
        <v>2618</v>
      </c>
      <c r="AE1620" s="243">
        <v>17110</v>
      </c>
      <c r="AF1620" s="157" t="s">
        <v>3901</v>
      </c>
      <c r="AG1620" s="89" t="s">
        <v>7539</v>
      </c>
      <c r="AH1620" s="58" t="s">
        <v>7540</v>
      </c>
      <c r="AI1620" s="58" t="s">
        <v>7541</v>
      </c>
      <c r="AJ1620" s="59" t="s">
        <v>1163</v>
      </c>
      <c r="AK1620" s="56">
        <v>25.980388888888889</v>
      </c>
      <c r="AL1620" s="56">
        <v>-81.737027777777783</v>
      </c>
      <c r="AM1620" s="60">
        <v>320.10799999982976</v>
      </c>
      <c r="AN1620" s="60">
        <v>112.96331196723513</v>
      </c>
      <c r="AO1620" s="60">
        <v>339.45521282563607</v>
      </c>
    </row>
    <row r="1621" spans="1:41" s="290" customFormat="1" ht="25.5" x14ac:dyDescent="0.2">
      <c r="A1621" s="45" t="s">
        <v>1852</v>
      </c>
      <c r="B1621" s="42" t="s">
        <v>100</v>
      </c>
      <c r="C1621" s="46"/>
      <c r="D1621" s="35" t="s">
        <v>5508</v>
      </c>
      <c r="E1621" s="34">
        <v>45730</v>
      </c>
      <c r="F1621" s="347" t="s">
        <v>1998</v>
      </c>
      <c r="G1621" s="347" t="s">
        <v>6116</v>
      </c>
      <c r="H1621" s="344">
        <v>25.981333333333332</v>
      </c>
      <c r="I1621" s="344">
        <v>-81.736566666666661</v>
      </c>
      <c r="J1621" s="56" t="s">
        <v>7536</v>
      </c>
      <c r="K1621" s="56" t="s">
        <v>7537</v>
      </c>
      <c r="L1621" s="49" t="s">
        <v>6117</v>
      </c>
      <c r="M1621" s="117" t="s">
        <v>2833</v>
      </c>
      <c r="N1621" s="35" t="s">
        <v>364</v>
      </c>
      <c r="O1621" s="240" t="s">
        <v>6234</v>
      </c>
      <c r="P1621" s="216" t="s">
        <v>1969</v>
      </c>
      <c r="Q1621" s="443">
        <v>0</v>
      </c>
      <c r="R1621" s="47"/>
      <c r="S1621" s="36">
        <v>0</v>
      </c>
      <c r="T1621" s="35"/>
      <c r="U1621" s="34"/>
      <c r="V1621" s="82">
        <v>0</v>
      </c>
      <c r="W1621" s="55" t="s">
        <v>2688</v>
      </c>
      <c r="X1621" s="55" t="s">
        <v>1898</v>
      </c>
      <c r="Y1621" s="157">
        <v>0</v>
      </c>
      <c r="Z1621" s="57">
        <v>376.15709603201543</v>
      </c>
      <c r="AA1621" s="55" t="s">
        <v>7538</v>
      </c>
      <c r="AB1621" s="55">
        <v>152</v>
      </c>
      <c r="AC1621" s="55" t="s">
        <v>2025</v>
      </c>
      <c r="AD1621" s="89" t="s">
        <v>2618</v>
      </c>
      <c r="AE1621" s="243">
        <v>17110</v>
      </c>
      <c r="AF1621" s="157" t="s">
        <v>3901</v>
      </c>
      <c r="AG1621" s="89" t="s">
        <v>7539</v>
      </c>
      <c r="AH1621" s="58" t="s">
        <v>7540</v>
      </c>
      <c r="AI1621" s="58" t="s">
        <v>7541</v>
      </c>
      <c r="AJ1621" s="59" t="s">
        <v>1163</v>
      </c>
      <c r="AK1621" s="56">
        <v>25.980388888888889</v>
      </c>
      <c r="AL1621" s="56">
        <v>-81.737027777777783</v>
      </c>
      <c r="AM1621" s="60">
        <v>344.41999999934126</v>
      </c>
      <c r="AN1621" s="60">
        <v>151.22507892440547</v>
      </c>
      <c r="AO1621" s="60">
        <v>376.15709603201543</v>
      </c>
    </row>
    <row r="1622" spans="1:41" s="290" customFormat="1" x14ac:dyDescent="0.2">
      <c r="A1622" s="45" t="s">
        <v>1852</v>
      </c>
      <c r="B1622" s="42" t="s">
        <v>100</v>
      </c>
      <c r="C1622" s="46" t="s">
        <v>473</v>
      </c>
      <c r="D1622" s="35" t="s">
        <v>5508</v>
      </c>
      <c r="E1622" s="34">
        <v>46094</v>
      </c>
      <c r="F1622" s="347" t="s">
        <v>1998</v>
      </c>
      <c r="G1622" s="347" t="s">
        <v>6116</v>
      </c>
      <c r="H1622" s="344">
        <v>25.981333333333332</v>
      </c>
      <c r="I1622" s="344">
        <v>-81.736566666666661</v>
      </c>
      <c r="J1622" s="56" t="s">
        <v>7536</v>
      </c>
      <c r="K1622" s="56" t="s">
        <v>7537</v>
      </c>
      <c r="L1622" s="49" t="s">
        <v>6863</v>
      </c>
      <c r="M1622" s="117" t="s">
        <v>2833</v>
      </c>
      <c r="N1622" s="35" t="s">
        <v>364</v>
      </c>
      <c r="O1622" s="240" t="s">
        <v>6234</v>
      </c>
      <c r="P1622" s="216" t="s">
        <v>1969</v>
      </c>
      <c r="Q1622" s="443">
        <v>0</v>
      </c>
      <c r="R1622" s="47"/>
      <c r="S1622" s="36">
        <v>0</v>
      </c>
      <c r="T1622" s="35"/>
      <c r="U1622" s="34"/>
      <c r="V1622" s="82">
        <v>0</v>
      </c>
      <c r="W1622" s="55" t="s">
        <v>2688</v>
      </c>
      <c r="X1622" s="55" t="s">
        <v>1898</v>
      </c>
      <c r="Y1622" s="157">
        <v>0</v>
      </c>
      <c r="Z1622" s="57">
        <v>376.15709603201543</v>
      </c>
      <c r="AA1622" s="55" t="s">
        <v>7538</v>
      </c>
      <c r="AB1622" s="55">
        <v>152</v>
      </c>
      <c r="AC1622" s="55" t="s">
        <v>2025</v>
      </c>
      <c r="AD1622" s="89" t="s">
        <v>2618</v>
      </c>
      <c r="AE1622" s="243">
        <v>17110</v>
      </c>
      <c r="AF1622" s="157" t="s">
        <v>3901</v>
      </c>
      <c r="AG1622" s="89" t="s">
        <v>7539</v>
      </c>
      <c r="AH1622" s="58" t="s">
        <v>7540</v>
      </c>
      <c r="AI1622" s="58" t="s">
        <v>7541</v>
      </c>
      <c r="AJ1622" s="59" t="s">
        <v>1163</v>
      </c>
      <c r="AK1622" s="56">
        <v>25.980388888888889</v>
      </c>
      <c r="AL1622" s="56">
        <v>-81.737027777777783</v>
      </c>
      <c r="AM1622" s="60">
        <v>344.41999999934126</v>
      </c>
      <c r="AN1622" s="60">
        <v>151.22507892440547</v>
      </c>
      <c r="AO1622" s="60">
        <v>376.15709603201543</v>
      </c>
    </row>
    <row r="1623" spans="1:41" s="290" customFormat="1" x14ac:dyDescent="0.2">
      <c r="A1623" s="45" t="s">
        <v>1853</v>
      </c>
      <c r="B1623" s="42" t="s">
        <v>99</v>
      </c>
      <c r="C1623" s="46"/>
      <c r="D1623" s="35" t="s">
        <v>424</v>
      </c>
      <c r="E1623" s="34">
        <v>42852</v>
      </c>
      <c r="F1623" s="347" t="s">
        <v>1933</v>
      </c>
      <c r="G1623" s="347" t="s">
        <v>991</v>
      </c>
      <c r="H1623" s="344">
        <v>25.983283333333333</v>
      </c>
      <c r="I1623" s="344">
        <v>-81.734633333333335</v>
      </c>
      <c r="J1623" s="56" t="s">
        <v>9200</v>
      </c>
      <c r="K1623" s="56" t="s">
        <v>9201</v>
      </c>
      <c r="L1623" s="49" t="s">
        <v>1746</v>
      </c>
      <c r="M1623" s="117"/>
      <c r="N1623" s="35" t="s">
        <v>364</v>
      </c>
      <c r="O1623" s="203" t="s">
        <v>1969</v>
      </c>
      <c r="P1623" s="216" t="s">
        <v>1969</v>
      </c>
      <c r="Q1623" s="443">
        <v>0</v>
      </c>
      <c r="R1623" s="47"/>
      <c r="S1623" s="36">
        <v>0</v>
      </c>
      <c r="T1623" s="35"/>
      <c r="U1623" s="34"/>
      <c r="V1623" s="82">
        <v>0</v>
      </c>
      <c r="W1623" s="55" t="s">
        <v>2688</v>
      </c>
      <c r="X1623" s="55" t="s">
        <v>1898</v>
      </c>
      <c r="Y1623" s="157">
        <v>0</v>
      </c>
      <c r="Z1623" s="57">
        <v>192.8237522153737</v>
      </c>
      <c r="AA1623" s="55" t="s">
        <v>9202</v>
      </c>
      <c r="AB1623" s="55">
        <v>153</v>
      </c>
      <c r="AC1623" s="55" t="s">
        <v>2025</v>
      </c>
      <c r="AD1623" s="89" t="s">
        <v>2618</v>
      </c>
      <c r="AE1623" s="243">
        <v>17115</v>
      </c>
      <c r="AF1623" s="157">
        <v>0</v>
      </c>
      <c r="AG1623" s="89" t="s">
        <v>7545</v>
      </c>
      <c r="AH1623" s="58" t="s">
        <v>7546</v>
      </c>
      <c r="AI1623" s="58" t="s">
        <v>971</v>
      </c>
      <c r="AJ1623" s="59" t="s">
        <v>1892</v>
      </c>
      <c r="AK1623" s="56">
        <v>25.982777777777777</v>
      </c>
      <c r="AL1623" s="56">
        <v>-81.734805555555553</v>
      </c>
      <c r="AM1623" s="60">
        <v>184.36600000007417</v>
      </c>
      <c r="AN1623" s="60">
        <v>56.481655981287282</v>
      </c>
      <c r="AO1623" s="60">
        <v>192.8237522153737</v>
      </c>
    </row>
    <row r="1624" spans="1:41" s="290" customFormat="1" x14ac:dyDescent="0.2">
      <c r="A1624" s="45" t="s">
        <v>1853</v>
      </c>
      <c r="B1624" s="42" t="s">
        <v>99</v>
      </c>
      <c r="C1624" s="46"/>
      <c r="D1624" s="35" t="s">
        <v>424</v>
      </c>
      <c r="E1624" s="34">
        <v>43124</v>
      </c>
      <c r="F1624" s="347" t="s">
        <v>2429</v>
      </c>
      <c r="G1624" s="347" t="s">
        <v>2430</v>
      </c>
      <c r="H1624" s="344">
        <v>25.9833</v>
      </c>
      <c r="I1624" s="344">
        <v>-81.734666666666669</v>
      </c>
      <c r="J1624" s="56" t="s">
        <v>9203</v>
      </c>
      <c r="K1624" s="56" t="s">
        <v>6469</v>
      </c>
      <c r="L1624" s="49" t="s">
        <v>2431</v>
      </c>
      <c r="M1624" s="120"/>
      <c r="N1624" s="35" t="s">
        <v>364</v>
      </c>
      <c r="O1624" s="203" t="s">
        <v>1969</v>
      </c>
      <c r="P1624" s="216" t="s">
        <v>1969</v>
      </c>
      <c r="Q1624" s="443">
        <v>0</v>
      </c>
      <c r="R1624" s="47"/>
      <c r="S1624" s="36">
        <v>0</v>
      </c>
      <c r="T1624" s="35"/>
      <c r="U1624" s="34"/>
      <c r="V1624" s="82">
        <v>0</v>
      </c>
      <c r="W1624" s="55" t="s">
        <v>2688</v>
      </c>
      <c r="X1624" s="55" t="s">
        <v>1898</v>
      </c>
      <c r="Y1624" s="157">
        <v>0</v>
      </c>
      <c r="Z1624" s="57">
        <v>195.81545996639099</v>
      </c>
      <c r="AA1624" s="55" t="s">
        <v>9204</v>
      </c>
      <c r="AB1624" s="55">
        <v>153</v>
      </c>
      <c r="AC1624" s="55" t="s">
        <v>2025</v>
      </c>
      <c r="AD1624" s="89" t="s">
        <v>2618</v>
      </c>
      <c r="AE1624" s="243">
        <v>17115</v>
      </c>
      <c r="AF1624" s="157">
        <v>0</v>
      </c>
      <c r="AG1624" s="89" t="s">
        <v>7545</v>
      </c>
      <c r="AH1624" s="58" t="s">
        <v>7546</v>
      </c>
      <c r="AI1624" s="58" t="s">
        <v>971</v>
      </c>
      <c r="AJ1624" s="59" t="s">
        <v>1892</v>
      </c>
      <c r="AK1624" s="56">
        <v>25.982777777777777</v>
      </c>
      <c r="AL1624" s="56">
        <v>-81.734805555555553</v>
      </c>
      <c r="AM1624" s="60">
        <v>190.44400000027593</v>
      </c>
      <c r="AN1624" s="60">
        <v>45.549722564952894</v>
      </c>
      <c r="AO1624" s="60">
        <v>195.81545996639099</v>
      </c>
    </row>
    <row r="1625" spans="1:41" s="290" customFormat="1" x14ac:dyDescent="0.2">
      <c r="A1625" s="45" t="s">
        <v>1853</v>
      </c>
      <c r="B1625" s="42" t="s">
        <v>99</v>
      </c>
      <c r="C1625" s="46"/>
      <c r="D1625" s="35" t="s">
        <v>425</v>
      </c>
      <c r="E1625" s="34">
        <v>43556</v>
      </c>
      <c r="F1625" s="347" t="s">
        <v>1933</v>
      </c>
      <c r="G1625" s="347" t="s">
        <v>2430</v>
      </c>
      <c r="H1625" s="344">
        <v>25.983283333333333</v>
      </c>
      <c r="I1625" s="344">
        <v>-81.734666666666669</v>
      </c>
      <c r="J1625" s="56" t="s">
        <v>9200</v>
      </c>
      <c r="K1625" s="56" t="s">
        <v>6469</v>
      </c>
      <c r="L1625" s="49" t="s">
        <v>2431</v>
      </c>
      <c r="M1625" s="117" t="s">
        <v>2833</v>
      </c>
      <c r="N1625" s="35" t="s">
        <v>364</v>
      </c>
      <c r="O1625" s="203" t="s">
        <v>1969</v>
      </c>
      <c r="P1625" s="216" t="s">
        <v>1969</v>
      </c>
      <c r="Q1625" s="443">
        <v>0</v>
      </c>
      <c r="R1625" s="47"/>
      <c r="S1625" s="36">
        <v>0</v>
      </c>
      <c r="T1625" s="35"/>
      <c r="U1625" s="34"/>
      <c r="V1625" s="82">
        <v>0</v>
      </c>
      <c r="W1625" s="55" t="s">
        <v>2688</v>
      </c>
      <c r="X1625" s="55" t="s">
        <v>1898</v>
      </c>
      <c r="Y1625" s="157">
        <v>0</v>
      </c>
      <c r="Z1625" s="57">
        <v>189.90944995384385</v>
      </c>
      <c r="AA1625" s="55" t="s">
        <v>7865</v>
      </c>
      <c r="AB1625" s="55">
        <v>153</v>
      </c>
      <c r="AC1625" s="55" t="s">
        <v>2025</v>
      </c>
      <c r="AD1625" s="89" t="s">
        <v>2618</v>
      </c>
      <c r="AE1625" s="243">
        <v>17115</v>
      </c>
      <c r="AF1625" s="157">
        <v>0</v>
      </c>
      <c r="AG1625" s="89" t="s">
        <v>7545</v>
      </c>
      <c r="AH1625" s="58" t="s">
        <v>7546</v>
      </c>
      <c r="AI1625" s="58" t="s">
        <v>971</v>
      </c>
      <c r="AJ1625" s="59" t="s">
        <v>1892</v>
      </c>
      <c r="AK1625" s="56">
        <v>25.982777777777777</v>
      </c>
      <c r="AL1625" s="56">
        <v>-81.734805555555553</v>
      </c>
      <c r="AM1625" s="60">
        <v>184.36600000007417</v>
      </c>
      <c r="AN1625" s="60">
        <v>45.549722564952894</v>
      </c>
      <c r="AO1625" s="60">
        <v>189.90944995384385</v>
      </c>
    </row>
    <row r="1626" spans="1:41" s="290" customFormat="1" x14ac:dyDescent="0.2">
      <c r="A1626" s="45" t="s">
        <v>1853</v>
      </c>
      <c r="B1626" s="42" t="s">
        <v>99</v>
      </c>
      <c r="C1626" s="46"/>
      <c r="D1626" s="35" t="s">
        <v>425</v>
      </c>
      <c r="E1626" s="34">
        <v>43903</v>
      </c>
      <c r="F1626" s="347" t="s">
        <v>2429</v>
      </c>
      <c r="G1626" s="347" t="s">
        <v>3017</v>
      </c>
      <c r="H1626" s="344">
        <v>25.9833</v>
      </c>
      <c r="I1626" s="344">
        <v>-81.734650000000002</v>
      </c>
      <c r="J1626" s="56" t="s">
        <v>9203</v>
      </c>
      <c r="K1626" s="56" t="s">
        <v>9205</v>
      </c>
      <c r="L1626" s="49" t="s">
        <v>3018</v>
      </c>
      <c r="M1626" s="117" t="s">
        <v>2833</v>
      </c>
      <c r="N1626" s="35" t="s">
        <v>387</v>
      </c>
      <c r="O1626" s="207" t="s">
        <v>3274</v>
      </c>
      <c r="P1626" s="216" t="s">
        <v>1969</v>
      </c>
      <c r="Q1626" s="443">
        <v>0</v>
      </c>
      <c r="R1626" s="47"/>
      <c r="S1626" s="36">
        <v>0</v>
      </c>
      <c r="T1626" s="35" t="s">
        <v>3310</v>
      </c>
      <c r="U1626" s="34"/>
      <c r="V1626" s="82">
        <v>0</v>
      </c>
      <c r="W1626" s="55" t="s">
        <v>2688</v>
      </c>
      <c r="X1626" s="55" t="s">
        <v>1898</v>
      </c>
      <c r="Y1626" s="157" t="s">
        <v>387</v>
      </c>
      <c r="Z1626" s="57">
        <v>197.15861048434238</v>
      </c>
      <c r="AA1626" s="55" t="s">
        <v>9206</v>
      </c>
      <c r="AB1626" s="55">
        <v>153</v>
      </c>
      <c r="AC1626" s="55" t="s">
        <v>2025</v>
      </c>
      <c r="AD1626" s="89" t="s">
        <v>2618</v>
      </c>
      <c r="AE1626" s="243">
        <v>17115</v>
      </c>
      <c r="AF1626" s="157">
        <v>0</v>
      </c>
      <c r="AG1626" s="89" t="s">
        <v>7545</v>
      </c>
      <c r="AH1626" s="58" t="s">
        <v>7546</v>
      </c>
      <c r="AI1626" s="58" t="s">
        <v>971</v>
      </c>
      <c r="AJ1626" s="59" t="s">
        <v>1892</v>
      </c>
      <c r="AK1626" s="56">
        <v>25.982777777777777</v>
      </c>
      <c r="AL1626" s="56">
        <v>-81.734805555555553</v>
      </c>
      <c r="AM1626" s="60">
        <v>190.44400000027593</v>
      </c>
      <c r="AN1626" s="60">
        <v>51.015689273120088</v>
      </c>
      <c r="AO1626" s="60">
        <v>197.15861048434238</v>
      </c>
    </row>
    <row r="1627" spans="1:41" s="290" customFormat="1" x14ac:dyDescent="0.2">
      <c r="A1627" s="45" t="s">
        <v>1853</v>
      </c>
      <c r="B1627" s="42" t="s">
        <v>99</v>
      </c>
      <c r="C1627" s="46"/>
      <c r="D1627" s="35" t="s">
        <v>2844</v>
      </c>
      <c r="E1627" s="34">
        <v>44256</v>
      </c>
      <c r="F1627" s="347" t="s">
        <v>2429</v>
      </c>
      <c r="G1627" s="347" t="s">
        <v>3017</v>
      </c>
      <c r="H1627" s="344">
        <v>25.9833</v>
      </c>
      <c r="I1627" s="344">
        <v>-81.734650000000002</v>
      </c>
      <c r="J1627" s="56" t="s">
        <v>9203</v>
      </c>
      <c r="K1627" s="56" t="s">
        <v>9205</v>
      </c>
      <c r="L1627" s="49" t="s">
        <v>3567</v>
      </c>
      <c r="M1627" s="117" t="s">
        <v>2833</v>
      </c>
      <c r="N1627" s="35" t="s">
        <v>387</v>
      </c>
      <c r="O1627" s="207" t="s">
        <v>3568</v>
      </c>
      <c r="P1627" s="216" t="s">
        <v>1969</v>
      </c>
      <c r="Q1627" s="443">
        <v>0</v>
      </c>
      <c r="R1627" s="47"/>
      <c r="S1627" s="36">
        <v>0</v>
      </c>
      <c r="T1627" s="35"/>
      <c r="U1627" s="34"/>
      <c r="V1627" s="82">
        <v>0</v>
      </c>
      <c r="W1627" s="55" t="s">
        <v>2688</v>
      </c>
      <c r="X1627" s="55" t="s">
        <v>1898</v>
      </c>
      <c r="Y1627" s="157" t="s">
        <v>387</v>
      </c>
      <c r="Z1627" s="57">
        <v>197.15861048434238</v>
      </c>
      <c r="AA1627" s="55" t="s">
        <v>9206</v>
      </c>
      <c r="AB1627" s="55">
        <v>153</v>
      </c>
      <c r="AC1627" s="55" t="s">
        <v>2025</v>
      </c>
      <c r="AD1627" s="89" t="s">
        <v>2618</v>
      </c>
      <c r="AE1627" s="243">
        <v>17115</v>
      </c>
      <c r="AF1627" s="157">
        <v>0</v>
      </c>
      <c r="AG1627" s="89" t="s">
        <v>7545</v>
      </c>
      <c r="AH1627" s="58" t="s">
        <v>7546</v>
      </c>
      <c r="AI1627" s="58" t="s">
        <v>971</v>
      </c>
      <c r="AJ1627" s="59" t="s">
        <v>1892</v>
      </c>
      <c r="AK1627" s="56">
        <v>25.982777777777777</v>
      </c>
      <c r="AL1627" s="56">
        <v>-81.734805555555553</v>
      </c>
      <c r="AM1627" s="60">
        <v>190.44400000027593</v>
      </c>
      <c r="AN1627" s="60">
        <v>51.015689273120088</v>
      </c>
      <c r="AO1627" s="60">
        <v>197.15861048434238</v>
      </c>
    </row>
    <row r="1628" spans="1:41" s="290" customFormat="1" x14ac:dyDescent="0.2">
      <c r="A1628" s="45" t="s">
        <v>1853</v>
      </c>
      <c r="B1628" s="42" t="s">
        <v>99</v>
      </c>
      <c r="C1628" s="46"/>
      <c r="D1628" s="35" t="s">
        <v>425</v>
      </c>
      <c r="E1628" s="34">
        <v>44640</v>
      </c>
      <c r="F1628" s="347" t="s">
        <v>2429</v>
      </c>
      <c r="G1628" s="347" t="s">
        <v>3017</v>
      </c>
      <c r="H1628" s="344">
        <v>25.9833</v>
      </c>
      <c r="I1628" s="344">
        <v>-81.734650000000002</v>
      </c>
      <c r="J1628" s="56" t="s">
        <v>9203</v>
      </c>
      <c r="K1628" s="56" t="s">
        <v>9205</v>
      </c>
      <c r="L1628" s="49" t="s">
        <v>4508</v>
      </c>
      <c r="M1628" s="117"/>
      <c r="N1628" s="35" t="s">
        <v>448</v>
      </c>
      <c r="O1628" s="207" t="s">
        <v>4509</v>
      </c>
      <c r="P1628" s="216">
        <v>0</v>
      </c>
      <c r="Q1628" s="443">
        <v>0</v>
      </c>
      <c r="R1628" s="47"/>
      <c r="S1628" s="36">
        <v>0</v>
      </c>
      <c r="T1628" s="35" t="s">
        <v>3310</v>
      </c>
      <c r="U1628" s="34"/>
      <c r="V1628" s="82" t="s">
        <v>1969</v>
      </c>
      <c r="W1628" s="55" t="s">
        <v>2688</v>
      </c>
      <c r="X1628" s="55" t="s">
        <v>1898</v>
      </c>
      <c r="Y1628" s="157" t="s">
        <v>448</v>
      </c>
      <c r="Z1628" s="57">
        <v>197.15861048434238</v>
      </c>
      <c r="AA1628" s="55" t="s">
        <v>9207</v>
      </c>
      <c r="AB1628" s="55">
        <v>153</v>
      </c>
      <c r="AC1628" s="55" t="s">
        <v>2025</v>
      </c>
      <c r="AD1628" s="89" t="s">
        <v>2618</v>
      </c>
      <c r="AE1628" s="243">
        <v>17115</v>
      </c>
      <c r="AF1628" s="157">
        <v>0</v>
      </c>
      <c r="AG1628" s="89" t="s">
        <v>7545</v>
      </c>
      <c r="AH1628" s="58" t="s">
        <v>7546</v>
      </c>
      <c r="AI1628" s="58" t="s">
        <v>971</v>
      </c>
      <c r="AJ1628" s="59" t="s">
        <v>1892</v>
      </c>
      <c r="AK1628" s="56">
        <v>25.982777777777777</v>
      </c>
      <c r="AL1628" s="56">
        <v>-81.734805555555553</v>
      </c>
      <c r="AM1628" s="60">
        <v>190.44400000027593</v>
      </c>
      <c r="AN1628" s="60">
        <v>51.015689273120088</v>
      </c>
      <c r="AO1628" s="60">
        <v>197.15861048434238</v>
      </c>
    </row>
    <row r="1629" spans="1:41" s="290" customFormat="1" x14ac:dyDescent="0.2">
      <c r="A1629" s="45" t="s">
        <v>1853</v>
      </c>
      <c r="B1629" s="42" t="s">
        <v>99</v>
      </c>
      <c r="C1629" s="46"/>
      <c r="D1629" s="35" t="s">
        <v>4327</v>
      </c>
      <c r="E1629" s="34">
        <v>44981</v>
      </c>
      <c r="F1629" s="347" t="s">
        <v>2429</v>
      </c>
      <c r="G1629" s="347" t="s">
        <v>3017</v>
      </c>
      <c r="H1629" s="344">
        <v>25.9833</v>
      </c>
      <c r="I1629" s="344">
        <v>-81.734650000000002</v>
      </c>
      <c r="J1629" s="56" t="s">
        <v>9203</v>
      </c>
      <c r="K1629" s="56" t="s">
        <v>9205</v>
      </c>
      <c r="L1629" s="49" t="s">
        <v>4508</v>
      </c>
      <c r="M1629" s="117"/>
      <c r="N1629" s="35" t="s">
        <v>448</v>
      </c>
      <c r="O1629" s="203"/>
      <c r="P1629" s="216">
        <v>0</v>
      </c>
      <c r="Q1629" s="443">
        <v>0</v>
      </c>
      <c r="R1629" s="47"/>
      <c r="S1629" s="36">
        <v>0</v>
      </c>
      <c r="T1629" s="35"/>
      <c r="U1629" s="34"/>
      <c r="V1629" s="82" t="s">
        <v>1969</v>
      </c>
      <c r="W1629" s="55" t="s">
        <v>2688</v>
      </c>
      <c r="X1629" s="55" t="s">
        <v>1898</v>
      </c>
      <c r="Y1629" s="157" t="s">
        <v>448</v>
      </c>
      <c r="Z1629" s="57">
        <v>197.15861048434238</v>
      </c>
      <c r="AA1629" s="55" t="s">
        <v>9207</v>
      </c>
      <c r="AB1629" s="55">
        <v>153</v>
      </c>
      <c r="AC1629" s="55" t="s">
        <v>2025</v>
      </c>
      <c r="AD1629" s="89" t="s">
        <v>2618</v>
      </c>
      <c r="AE1629" s="243">
        <v>17115</v>
      </c>
      <c r="AF1629" s="157">
        <v>0</v>
      </c>
      <c r="AG1629" s="89" t="s">
        <v>7545</v>
      </c>
      <c r="AH1629" s="58" t="s">
        <v>7546</v>
      </c>
      <c r="AI1629" s="58" t="s">
        <v>971</v>
      </c>
      <c r="AJ1629" s="59" t="s">
        <v>1892</v>
      </c>
      <c r="AK1629" s="56">
        <v>25.982777777777777</v>
      </c>
      <c r="AL1629" s="56">
        <v>-81.734805555555553</v>
      </c>
      <c r="AM1629" s="60">
        <v>190.44400000027593</v>
      </c>
      <c r="AN1629" s="60">
        <v>51.015689273120088</v>
      </c>
      <c r="AO1629" s="60">
        <v>197.15861048434238</v>
      </c>
    </row>
    <row r="1630" spans="1:41" s="290" customFormat="1" x14ac:dyDescent="0.2">
      <c r="A1630" s="45" t="s">
        <v>1853</v>
      </c>
      <c r="B1630" s="42" t="s">
        <v>99</v>
      </c>
      <c r="C1630" s="46"/>
      <c r="D1630" s="35" t="s">
        <v>4327</v>
      </c>
      <c r="E1630" s="34">
        <v>45350</v>
      </c>
      <c r="F1630" s="347" t="s">
        <v>2429</v>
      </c>
      <c r="G1630" s="347" t="s">
        <v>3017</v>
      </c>
      <c r="H1630" s="344">
        <v>25.9833</v>
      </c>
      <c r="I1630" s="344">
        <v>-81.734650000000002</v>
      </c>
      <c r="J1630" s="56" t="s">
        <v>9203</v>
      </c>
      <c r="K1630" s="56" t="s">
        <v>9205</v>
      </c>
      <c r="L1630" s="49" t="s">
        <v>4508</v>
      </c>
      <c r="M1630" s="117"/>
      <c r="N1630" s="35" t="s">
        <v>448</v>
      </c>
      <c r="O1630" s="203"/>
      <c r="P1630" s="216">
        <v>0</v>
      </c>
      <c r="Q1630" s="443">
        <v>0</v>
      </c>
      <c r="R1630" s="47"/>
      <c r="S1630" s="36">
        <v>0</v>
      </c>
      <c r="T1630" s="35"/>
      <c r="U1630" s="34"/>
      <c r="V1630" s="82" t="s">
        <v>1969</v>
      </c>
      <c r="W1630" s="55" t="s">
        <v>2688</v>
      </c>
      <c r="X1630" s="55" t="s">
        <v>1898</v>
      </c>
      <c r="Y1630" s="157" t="s">
        <v>448</v>
      </c>
      <c r="Z1630" s="57">
        <v>197.15861048434238</v>
      </c>
      <c r="AA1630" s="55" t="s">
        <v>9207</v>
      </c>
      <c r="AB1630" s="55">
        <v>153</v>
      </c>
      <c r="AC1630" s="55" t="s">
        <v>2025</v>
      </c>
      <c r="AD1630" s="89" t="s">
        <v>2618</v>
      </c>
      <c r="AE1630" s="243">
        <v>17115</v>
      </c>
      <c r="AF1630" s="157">
        <v>0</v>
      </c>
      <c r="AG1630" s="89" t="s">
        <v>7545</v>
      </c>
      <c r="AH1630" s="58" t="s">
        <v>7546</v>
      </c>
      <c r="AI1630" s="58" t="s">
        <v>971</v>
      </c>
      <c r="AJ1630" s="59" t="s">
        <v>1892</v>
      </c>
      <c r="AK1630" s="56">
        <v>25.982777777777777</v>
      </c>
      <c r="AL1630" s="56">
        <v>-81.734805555555553</v>
      </c>
      <c r="AM1630" s="60">
        <v>190.44400000027593</v>
      </c>
      <c r="AN1630" s="60">
        <v>51.015689273120088</v>
      </c>
      <c r="AO1630" s="60">
        <v>197.15861048434238</v>
      </c>
    </row>
    <row r="1631" spans="1:41" s="290" customFormat="1" x14ac:dyDescent="0.2">
      <c r="A1631" s="45" t="s">
        <v>1853</v>
      </c>
      <c r="B1631" s="42" t="s">
        <v>99</v>
      </c>
      <c r="C1631" s="46"/>
      <c r="D1631" s="35" t="s">
        <v>5508</v>
      </c>
      <c r="E1631" s="34">
        <v>45730</v>
      </c>
      <c r="F1631" s="347" t="s">
        <v>4939</v>
      </c>
      <c r="G1631" s="347" t="s">
        <v>6118</v>
      </c>
      <c r="H1631" s="344">
        <v>25.981366666666666</v>
      </c>
      <c r="I1631" s="344">
        <v>-81.735683333333327</v>
      </c>
      <c r="J1631" s="56" t="s">
        <v>7542</v>
      </c>
      <c r="K1631" s="56" t="s">
        <v>7543</v>
      </c>
      <c r="L1631" s="49" t="s">
        <v>4314</v>
      </c>
      <c r="M1631" s="117" t="s">
        <v>2833</v>
      </c>
      <c r="N1631" s="35" t="s">
        <v>364</v>
      </c>
      <c r="O1631" s="379" t="s">
        <v>6226</v>
      </c>
      <c r="P1631" s="216">
        <v>0</v>
      </c>
      <c r="Q1631" s="443">
        <v>0</v>
      </c>
      <c r="R1631" s="47"/>
      <c r="S1631" s="36">
        <v>0</v>
      </c>
      <c r="T1631" s="35" t="s">
        <v>2011</v>
      </c>
      <c r="U1631" s="34"/>
      <c r="V1631" s="82">
        <v>0</v>
      </c>
      <c r="W1631" s="55" t="s">
        <v>2688</v>
      </c>
      <c r="X1631" s="55" t="s">
        <v>1898</v>
      </c>
      <c r="Y1631" s="157">
        <v>0</v>
      </c>
      <c r="Z1631" s="57">
        <v>589.65147221253653</v>
      </c>
      <c r="AA1631" s="55" t="s">
        <v>7544</v>
      </c>
      <c r="AB1631" s="55">
        <v>153</v>
      </c>
      <c r="AC1631" s="55" t="s">
        <v>2025</v>
      </c>
      <c r="AD1631" s="89" t="s">
        <v>2618</v>
      </c>
      <c r="AE1631" s="243">
        <v>17115</v>
      </c>
      <c r="AF1631" s="157">
        <v>0</v>
      </c>
      <c r="AG1631" s="89" t="s">
        <v>7545</v>
      </c>
      <c r="AH1631" s="58" t="s">
        <v>7546</v>
      </c>
      <c r="AI1631" s="58" t="s">
        <v>971</v>
      </c>
      <c r="AJ1631" s="59" t="s">
        <v>1892</v>
      </c>
      <c r="AK1631" s="56">
        <v>25.982777777777777</v>
      </c>
      <c r="AL1631" s="56">
        <v>-81.734805555555553</v>
      </c>
      <c r="AM1631" s="60">
        <v>-514.60399999980837</v>
      </c>
      <c r="AN1631" s="60">
        <v>-287.87424661926417</v>
      </c>
      <c r="AO1631" s="60">
        <v>589.65147221253653</v>
      </c>
    </row>
    <row r="1632" spans="1:41" s="290" customFormat="1" ht="25.5" x14ac:dyDescent="0.2">
      <c r="A1632" s="45" t="s">
        <v>1853</v>
      </c>
      <c r="B1632" s="42" t="s">
        <v>99</v>
      </c>
      <c r="C1632" s="46" t="s">
        <v>473</v>
      </c>
      <c r="D1632" s="35" t="s">
        <v>5508</v>
      </c>
      <c r="E1632" s="34">
        <v>46094</v>
      </c>
      <c r="F1632" s="347" t="s">
        <v>4939</v>
      </c>
      <c r="G1632" s="347" t="s">
        <v>6118</v>
      </c>
      <c r="H1632" s="344">
        <v>25.981366666666666</v>
      </c>
      <c r="I1632" s="344">
        <v>-81.735683333333327</v>
      </c>
      <c r="J1632" s="56" t="s">
        <v>7542</v>
      </c>
      <c r="K1632" s="56" t="s">
        <v>7543</v>
      </c>
      <c r="L1632" s="49" t="s">
        <v>6866</v>
      </c>
      <c r="M1632" s="117" t="s">
        <v>2833</v>
      </c>
      <c r="N1632" s="35" t="s">
        <v>364</v>
      </c>
      <c r="O1632" s="379" t="s">
        <v>6865</v>
      </c>
      <c r="P1632" s="216" t="s">
        <v>6005</v>
      </c>
      <c r="Q1632" s="443">
        <v>0</v>
      </c>
      <c r="R1632" s="47"/>
      <c r="S1632" s="36">
        <v>0</v>
      </c>
      <c r="T1632" s="35" t="s">
        <v>2011</v>
      </c>
      <c r="U1632" s="34"/>
      <c r="V1632" s="82">
        <v>0</v>
      </c>
      <c r="W1632" s="55" t="s">
        <v>2688</v>
      </c>
      <c r="X1632" s="55" t="s">
        <v>1898</v>
      </c>
      <c r="Y1632" s="157">
        <v>0</v>
      </c>
      <c r="Z1632" s="57">
        <v>589.65147221253653</v>
      </c>
      <c r="AA1632" s="55" t="s">
        <v>7544</v>
      </c>
      <c r="AB1632" s="55">
        <v>153</v>
      </c>
      <c r="AC1632" s="55" t="s">
        <v>2025</v>
      </c>
      <c r="AD1632" s="89" t="s">
        <v>2618</v>
      </c>
      <c r="AE1632" s="243">
        <v>17115</v>
      </c>
      <c r="AF1632" s="157">
        <v>0</v>
      </c>
      <c r="AG1632" s="89" t="s">
        <v>7545</v>
      </c>
      <c r="AH1632" s="58" t="s">
        <v>7546</v>
      </c>
      <c r="AI1632" s="58" t="s">
        <v>971</v>
      </c>
      <c r="AJ1632" s="59" t="s">
        <v>1892</v>
      </c>
      <c r="AK1632" s="56">
        <v>25.982777777777777</v>
      </c>
      <c r="AL1632" s="56">
        <v>-81.734805555555553</v>
      </c>
      <c r="AM1632" s="60">
        <v>-514.60399999980837</v>
      </c>
      <c r="AN1632" s="60">
        <v>-287.87424661926417</v>
      </c>
      <c r="AO1632" s="60">
        <v>589.65147221253653</v>
      </c>
    </row>
    <row r="1633" spans="1:41" s="290" customFormat="1" x14ac:dyDescent="0.2">
      <c r="A1633" s="45" t="s">
        <v>1888</v>
      </c>
      <c r="B1633" s="42" t="s">
        <v>103</v>
      </c>
      <c r="C1633" s="46"/>
      <c r="D1633" s="35" t="s">
        <v>424</v>
      </c>
      <c r="E1633" s="34">
        <v>42852</v>
      </c>
      <c r="F1633" s="347" t="s">
        <v>1934</v>
      </c>
      <c r="G1633" s="347" t="s">
        <v>992</v>
      </c>
      <c r="H1633" s="344">
        <v>25.9848</v>
      </c>
      <c r="I1633" s="344">
        <v>-81.733699999999999</v>
      </c>
      <c r="J1633" s="56" t="s">
        <v>9208</v>
      </c>
      <c r="K1633" s="56" t="s">
        <v>9209</v>
      </c>
      <c r="L1633" s="49" t="s">
        <v>1746</v>
      </c>
      <c r="M1633" s="117"/>
      <c r="N1633" s="35" t="s">
        <v>364</v>
      </c>
      <c r="O1633" s="203" t="s">
        <v>1969</v>
      </c>
      <c r="P1633" s="216" t="s">
        <v>1969</v>
      </c>
      <c r="Q1633" s="443">
        <v>0</v>
      </c>
      <c r="R1633" s="47"/>
      <c r="S1633" s="36">
        <v>0</v>
      </c>
      <c r="T1633" s="35"/>
      <c r="U1633" s="34"/>
      <c r="V1633" s="82">
        <v>0</v>
      </c>
      <c r="W1633" s="55" t="s">
        <v>2688</v>
      </c>
      <c r="X1633" s="55" t="s">
        <v>1898</v>
      </c>
      <c r="Y1633" s="157">
        <v>0</v>
      </c>
      <c r="Z1633" s="57">
        <v>439.44203197393352</v>
      </c>
      <c r="AA1633" s="55" t="s">
        <v>9210</v>
      </c>
      <c r="AB1633" s="55">
        <v>154</v>
      </c>
      <c r="AC1633" s="55" t="s">
        <v>2025</v>
      </c>
      <c r="AD1633" s="89" t="s">
        <v>2618</v>
      </c>
      <c r="AE1633" s="243">
        <v>17120</v>
      </c>
      <c r="AF1633" s="157">
        <v>0</v>
      </c>
      <c r="AG1633" s="89" t="s">
        <v>7549</v>
      </c>
      <c r="AH1633" s="58" t="s">
        <v>7550</v>
      </c>
      <c r="AI1633" s="58" t="s">
        <v>7551</v>
      </c>
      <c r="AJ1633" s="59" t="s">
        <v>1158</v>
      </c>
      <c r="AK1633" s="56">
        <v>25.983833333333333</v>
      </c>
      <c r="AL1633" s="56">
        <v>-81.734499999999997</v>
      </c>
      <c r="AM1633" s="60">
        <v>352.52400000004218</v>
      </c>
      <c r="AN1633" s="60">
        <v>262.36640198270413</v>
      </c>
      <c r="AO1633" s="60">
        <v>439.44203197393352</v>
      </c>
    </row>
    <row r="1634" spans="1:41" s="290" customFormat="1" x14ac:dyDescent="0.2">
      <c r="A1634" s="45" t="s">
        <v>1888</v>
      </c>
      <c r="B1634" s="42" t="s">
        <v>103</v>
      </c>
      <c r="C1634" s="46"/>
      <c r="D1634" s="35" t="s">
        <v>424</v>
      </c>
      <c r="E1634" s="34">
        <v>43124</v>
      </c>
      <c r="F1634" s="347" t="s">
        <v>1934</v>
      </c>
      <c r="G1634" s="347" t="s">
        <v>2432</v>
      </c>
      <c r="H1634" s="344">
        <v>25.9848</v>
      </c>
      <c r="I1634" s="344">
        <v>-81.733716666666666</v>
      </c>
      <c r="J1634" s="56" t="s">
        <v>9208</v>
      </c>
      <c r="K1634" s="56" t="s">
        <v>9211</v>
      </c>
      <c r="L1634" s="49" t="s">
        <v>2431</v>
      </c>
      <c r="M1634" s="120"/>
      <c r="N1634" s="35" t="s">
        <v>364</v>
      </c>
      <c r="O1634" s="203" t="s">
        <v>1969</v>
      </c>
      <c r="P1634" s="216" t="s">
        <v>1969</v>
      </c>
      <c r="Q1634" s="443">
        <v>0</v>
      </c>
      <c r="R1634" s="47"/>
      <c r="S1634" s="36">
        <v>0</v>
      </c>
      <c r="T1634" s="35"/>
      <c r="U1634" s="34"/>
      <c r="V1634" s="82">
        <v>0</v>
      </c>
      <c r="W1634" s="55" t="s">
        <v>2688</v>
      </c>
      <c r="X1634" s="55" t="s">
        <v>1898</v>
      </c>
      <c r="Y1634" s="157">
        <v>0</v>
      </c>
      <c r="Z1634" s="57">
        <v>436.20064674444978</v>
      </c>
      <c r="AA1634" s="55" t="s">
        <v>9212</v>
      </c>
      <c r="AB1634" s="55">
        <v>154</v>
      </c>
      <c r="AC1634" s="55" t="s">
        <v>2025</v>
      </c>
      <c r="AD1634" s="89" t="s">
        <v>2618</v>
      </c>
      <c r="AE1634" s="243">
        <v>17120</v>
      </c>
      <c r="AF1634" s="157">
        <v>0</v>
      </c>
      <c r="AG1634" s="89" t="s">
        <v>7549</v>
      </c>
      <c r="AH1634" s="58" t="s">
        <v>7550</v>
      </c>
      <c r="AI1634" s="58" t="s">
        <v>7551</v>
      </c>
      <c r="AJ1634" s="59" t="s">
        <v>1158</v>
      </c>
      <c r="AK1634" s="56">
        <v>25.983833333333333</v>
      </c>
      <c r="AL1634" s="56">
        <v>-81.734499999999997</v>
      </c>
      <c r="AM1634" s="60">
        <v>352.52400000004218</v>
      </c>
      <c r="AN1634" s="60">
        <v>256.90043527453696</v>
      </c>
      <c r="AO1634" s="60">
        <v>436.20064674444978</v>
      </c>
    </row>
    <row r="1635" spans="1:41" s="290" customFormat="1" x14ac:dyDescent="0.2">
      <c r="A1635" s="45" t="s">
        <v>1888</v>
      </c>
      <c r="B1635" s="42" t="s">
        <v>103</v>
      </c>
      <c r="C1635" s="46"/>
      <c r="D1635" s="35" t="s">
        <v>425</v>
      </c>
      <c r="E1635" s="34">
        <v>43903</v>
      </c>
      <c r="F1635" s="347" t="s">
        <v>2804</v>
      </c>
      <c r="G1635" s="347" t="s">
        <v>2432</v>
      </c>
      <c r="H1635" s="344">
        <v>25.984783333333333</v>
      </c>
      <c r="I1635" s="344">
        <v>-81.733716666666666</v>
      </c>
      <c r="J1635" s="56" t="s">
        <v>9213</v>
      </c>
      <c r="K1635" s="56" t="s">
        <v>9211</v>
      </c>
      <c r="L1635" s="49" t="s">
        <v>2244</v>
      </c>
      <c r="M1635" s="117" t="s">
        <v>2833</v>
      </c>
      <c r="N1635" s="35" t="s">
        <v>448</v>
      </c>
      <c r="O1635" s="203"/>
      <c r="P1635" s="216"/>
      <c r="Q1635" s="443">
        <v>0</v>
      </c>
      <c r="R1635" s="47"/>
      <c r="S1635" s="36">
        <v>0</v>
      </c>
      <c r="T1635" s="35" t="s">
        <v>3594</v>
      </c>
      <c r="U1635" s="34"/>
      <c r="V1635" s="82" t="s">
        <v>1969</v>
      </c>
      <c r="W1635" s="55" t="s">
        <v>2688</v>
      </c>
      <c r="X1635" s="55" t="s">
        <v>1898</v>
      </c>
      <c r="Y1635" s="157" t="s">
        <v>448</v>
      </c>
      <c r="Z1635" s="57">
        <v>431.30344835177931</v>
      </c>
      <c r="AA1635" s="55" t="s">
        <v>9214</v>
      </c>
      <c r="AB1635" s="55">
        <v>154</v>
      </c>
      <c r="AC1635" s="55" t="s">
        <v>2025</v>
      </c>
      <c r="AD1635" s="89" t="s">
        <v>2618</v>
      </c>
      <c r="AE1635" s="243">
        <v>17120</v>
      </c>
      <c r="AF1635" s="157">
        <v>0</v>
      </c>
      <c r="AG1635" s="89" t="s">
        <v>7549</v>
      </c>
      <c r="AH1635" s="58" t="s">
        <v>7550</v>
      </c>
      <c r="AI1635" s="58" t="s">
        <v>7551</v>
      </c>
      <c r="AJ1635" s="59" t="s">
        <v>1158</v>
      </c>
      <c r="AK1635" s="56">
        <v>25.983833333333333</v>
      </c>
      <c r="AL1635" s="56">
        <v>-81.734499999999997</v>
      </c>
      <c r="AM1635" s="60">
        <v>346.44599999984041</v>
      </c>
      <c r="AN1635" s="60">
        <v>256.90043527453696</v>
      </c>
      <c r="AO1635" s="60">
        <v>431.30344835177931</v>
      </c>
    </row>
    <row r="1636" spans="1:41" s="290" customFormat="1" x14ac:dyDescent="0.2">
      <c r="A1636" s="45" t="s">
        <v>1888</v>
      </c>
      <c r="B1636" s="42" t="s">
        <v>103</v>
      </c>
      <c r="C1636" s="46"/>
      <c r="D1636" s="35" t="s">
        <v>2844</v>
      </c>
      <c r="E1636" s="34">
        <v>44256</v>
      </c>
      <c r="F1636" s="347" t="s">
        <v>2804</v>
      </c>
      <c r="G1636" s="347" t="s">
        <v>2432</v>
      </c>
      <c r="H1636" s="344">
        <v>25.984783333333333</v>
      </c>
      <c r="I1636" s="344">
        <v>-81.733716666666666</v>
      </c>
      <c r="J1636" s="56" t="s">
        <v>9213</v>
      </c>
      <c r="K1636" s="56" t="s">
        <v>9211</v>
      </c>
      <c r="L1636" s="49" t="s">
        <v>2244</v>
      </c>
      <c r="M1636" s="117" t="s">
        <v>2833</v>
      </c>
      <c r="N1636" s="35" t="s">
        <v>448</v>
      </c>
      <c r="O1636" s="203"/>
      <c r="P1636" s="216"/>
      <c r="Q1636" s="443">
        <v>0</v>
      </c>
      <c r="R1636" s="47"/>
      <c r="S1636" s="36">
        <v>0</v>
      </c>
      <c r="T1636" s="35"/>
      <c r="U1636" s="34"/>
      <c r="V1636" s="82" t="s">
        <v>1969</v>
      </c>
      <c r="W1636" s="55" t="s">
        <v>2688</v>
      </c>
      <c r="X1636" s="55" t="s">
        <v>1898</v>
      </c>
      <c r="Y1636" s="157" t="s">
        <v>448</v>
      </c>
      <c r="Z1636" s="57">
        <v>431.30344835177931</v>
      </c>
      <c r="AA1636" s="55" t="s">
        <v>9214</v>
      </c>
      <c r="AB1636" s="55">
        <v>154</v>
      </c>
      <c r="AC1636" s="55" t="s">
        <v>2025</v>
      </c>
      <c r="AD1636" s="89" t="s">
        <v>2618</v>
      </c>
      <c r="AE1636" s="243">
        <v>17120</v>
      </c>
      <c r="AF1636" s="157">
        <v>0</v>
      </c>
      <c r="AG1636" s="89" t="s">
        <v>7549</v>
      </c>
      <c r="AH1636" s="58" t="s">
        <v>7550</v>
      </c>
      <c r="AI1636" s="58" t="s">
        <v>7551</v>
      </c>
      <c r="AJ1636" s="59" t="s">
        <v>1158</v>
      </c>
      <c r="AK1636" s="56">
        <v>25.983833333333333</v>
      </c>
      <c r="AL1636" s="56">
        <v>-81.734499999999997</v>
      </c>
      <c r="AM1636" s="60">
        <v>346.44599999984041</v>
      </c>
      <c r="AN1636" s="60">
        <v>256.90043527453696</v>
      </c>
      <c r="AO1636" s="60">
        <v>431.30344835177931</v>
      </c>
    </row>
    <row r="1637" spans="1:41" s="290" customFormat="1" x14ac:dyDescent="0.2">
      <c r="A1637" s="45" t="s">
        <v>1888</v>
      </c>
      <c r="B1637" s="42" t="s">
        <v>103</v>
      </c>
      <c r="C1637" s="46"/>
      <c r="D1637" s="35" t="s">
        <v>425</v>
      </c>
      <c r="E1637" s="34">
        <v>44640</v>
      </c>
      <c r="F1637" s="347" t="s">
        <v>2804</v>
      </c>
      <c r="G1637" s="347" t="s">
        <v>2432</v>
      </c>
      <c r="H1637" s="344">
        <v>25.984783333333333</v>
      </c>
      <c r="I1637" s="344">
        <v>-81.733716666666666</v>
      </c>
      <c r="J1637" s="56" t="s">
        <v>9213</v>
      </c>
      <c r="K1637" s="56" t="s">
        <v>9211</v>
      </c>
      <c r="L1637" s="49" t="s">
        <v>2244</v>
      </c>
      <c r="M1637" s="117"/>
      <c r="N1637" s="35" t="s">
        <v>448</v>
      </c>
      <c r="O1637" s="203"/>
      <c r="P1637" s="216"/>
      <c r="Q1637" s="443">
        <v>0</v>
      </c>
      <c r="R1637" s="47"/>
      <c r="S1637" s="36">
        <v>0</v>
      </c>
      <c r="T1637" s="35"/>
      <c r="U1637" s="34"/>
      <c r="V1637" s="82" t="s">
        <v>1969</v>
      </c>
      <c r="W1637" s="55" t="s">
        <v>2688</v>
      </c>
      <c r="X1637" s="55" t="s">
        <v>1898</v>
      </c>
      <c r="Y1637" s="157" t="s">
        <v>448</v>
      </c>
      <c r="Z1637" s="57">
        <v>431.30344835177931</v>
      </c>
      <c r="AA1637" s="55" t="s">
        <v>9214</v>
      </c>
      <c r="AB1637" s="55">
        <v>154</v>
      </c>
      <c r="AC1637" s="55" t="s">
        <v>2025</v>
      </c>
      <c r="AD1637" s="89" t="s">
        <v>2618</v>
      </c>
      <c r="AE1637" s="243">
        <v>17120</v>
      </c>
      <c r="AF1637" s="157">
        <v>0</v>
      </c>
      <c r="AG1637" s="89" t="s">
        <v>7549</v>
      </c>
      <c r="AH1637" s="58" t="s">
        <v>7550</v>
      </c>
      <c r="AI1637" s="58" t="s">
        <v>7551</v>
      </c>
      <c r="AJ1637" s="59" t="s">
        <v>1158</v>
      </c>
      <c r="AK1637" s="56">
        <v>25.983833333333333</v>
      </c>
      <c r="AL1637" s="56">
        <v>-81.734499999999997</v>
      </c>
      <c r="AM1637" s="60">
        <v>346.44599999984041</v>
      </c>
      <c r="AN1637" s="60">
        <v>256.90043527453696</v>
      </c>
      <c r="AO1637" s="60">
        <v>431.30344835177931</v>
      </c>
    </row>
    <row r="1638" spans="1:41" s="290" customFormat="1" x14ac:dyDescent="0.2">
      <c r="A1638" s="45" t="s">
        <v>1888</v>
      </c>
      <c r="B1638" s="42" t="s">
        <v>103</v>
      </c>
      <c r="C1638" s="46"/>
      <c r="D1638" s="35" t="s">
        <v>4327</v>
      </c>
      <c r="E1638" s="34">
        <v>44981</v>
      </c>
      <c r="F1638" s="347" t="s">
        <v>2804</v>
      </c>
      <c r="G1638" s="347" t="s">
        <v>2432</v>
      </c>
      <c r="H1638" s="344">
        <v>25.984783333333333</v>
      </c>
      <c r="I1638" s="344">
        <v>-81.733716666666666</v>
      </c>
      <c r="J1638" s="56" t="s">
        <v>9213</v>
      </c>
      <c r="K1638" s="56" t="s">
        <v>9211</v>
      </c>
      <c r="L1638" s="49" t="s">
        <v>2244</v>
      </c>
      <c r="M1638" s="117"/>
      <c r="N1638" s="35" t="s">
        <v>448</v>
      </c>
      <c r="O1638" s="203"/>
      <c r="P1638" s="216"/>
      <c r="Q1638" s="443">
        <v>0</v>
      </c>
      <c r="R1638" s="47"/>
      <c r="S1638" s="36">
        <v>0</v>
      </c>
      <c r="T1638" s="35"/>
      <c r="U1638" s="34"/>
      <c r="V1638" s="82" t="s">
        <v>1969</v>
      </c>
      <c r="W1638" s="55" t="s">
        <v>2688</v>
      </c>
      <c r="X1638" s="55" t="s">
        <v>1898</v>
      </c>
      <c r="Y1638" s="157" t="s">
        <v>448</v>
      </c>
      <c r="Z1638" s="57">
        <v>431.30344835177931</v>
      </c>
      <c r="AA1638" s="55" t="s">
        <v>9214</v>
      </c>
      <c r="AB1638" s="55">
        <v>154</v>
      </c>
      <c r="AC1638" s="55" t="s">
        <v>2025</v>
      </c>
      <c r="AD1638" s="89" t="s">
        <v>2618</v>
      </c>
      <c r="AE1638" s="243">
        <v>17120</v>
      </c>
      <c r="AF1638" s="157">
        <v>0</v>
      </c>
      <c r="AG1638" s="89" t="s">
        <v>7549</v>
      </c>
      <c r="AH1638" s="58" t="s">
        <v>7550</v>
      </c>
      <c r="AI1638" s="58" t="s">
        <v>7551</v>
      </c>
      <c r="AJ1638" s="59" t="s">
        <v>1158</v>
      </c>
      <c r="AK1638" s="56">
        <v>25.983833333333333</v>
      </c>
      <c r="AL1638" s="56">
        <v>-81.734499999999997</v>
      </c>
      <c r="AM1638" s="60">
        <v>346.44599999984041</v>
      </c>
      <c r="AN1638" s="60">
        <v>256.90043527453696</v>
      </c>
      <c r="AO1638" s="60">
        <v>431.30344835177931</v>
      </c>
    </row>
    <row r="1639" spans="1:41" s="290" customFormat="1" x14ac:dyDescent="0.2">
      <c r="A1639" s="45" t="s">
        <v>1888</v>
      </c>
      <c r="B1639" s="42" t="s">
        <v>103</v>
      </c>
      <c r="C1639" s="46"/>
      <c r="D1639" s="35" t="s">
        <v>4327</v>
      </c>
      <c r="E1639" s="34">
        <v>45350</v>
      </c>
      <c r="F1639" s="347" t="s">
        <v>2804</v>
      </c>
      <c r="G1639" s="347" t="s">
        <v>2432</v>
      </c>
      <c r="H1639" s="344">
        <v>25.984783333333333</v>
      </c>
      <c r="I1639" s="344">
        <v>-81.733716666666666</v>
      </c>
      <c r="J1639" s="56" t="s">
        <v>9213</v>
      </c>
      <c r="K1639" s="56" t="s">
        <v>9211</v>
      </c>
      <c r="L1639" s="49" t="s">
        <v>2244</v>
      </c>
      <c r="M1639" s="117"/>
      <c r="N1639" s="35" t="s">
        <v>448</v>
      </c>
      <c r="O1639" s="203"/>
      <c r="P1639" s="216"/>
      <c r="Q1639" s="443">
        <v>0</v>
      </c>
      <c r="R1639" s="47"/>
      <c r="S1639" s="36">
        <v>0</v>
      </c>
      <c r="T1639" s="35"/>
      <c r="U1639" s="34"/>
      <c r="V1639" s="82" t="s">
        <v>1969</v>
      </c>
      <c r="W1639" s="55" t="s">
        <v>2688</v>
      </c>
      <c r="X1639" s="55" t="s">
        <v>1898</v>
      </c>
      <c r="Y1639" s="157" t="s">
        <v>448</v>
      </c>
      <c r="Z1639" s="57">
        <v>431.30344835177931</v>
      </c>
      <c r="AA1639" s="55" t="s">
        <v>9214</v>
      </c>
      <c r="AB1639" s="55">
        <v>154</v>
      </c>
      <c r="AC1639" s="55" t="s">
        <v>2025</v>
      </c>
      <c r="AD1639" s="89" t="s">
        <v>2618</v>
      </c>
      <c r="AE1639" s="243">
        <v>17120</v>
      </c>
      <c r="AF1639" s="157">
        <v>0</v>
      </c>
      <c r="AG1639" s="89" t="s">
        <v>7549</v>
      </c>
      <c r="AH1639" s="58" t="s">
        <v>7550</v>
      </c>
      <c r="AI1639" s="58" t="s">
        <v>7551</v>
      </c>
      <c r="AJ1639" s="59" t="s">
        <v>1158</v>
      </c>
      <c r="AK1639" s="56">
        <v>25.983833333333333</v>
      </c>
      <c r="AL1639" s="56">
        <v>-81.734499999999997</v>
      </c>
      <c r="AM1639" s="60">
        <v>346.44599999984041</v>
      </c>
      <c r="AN1639" s="60">
        <v>256.90043527453696</v>
      </c>
      <c r="AO1639" s="60">
        <v>431.30344835177931</v>
      </c>
    </row>
    <row r="1640" spans="1:41" s="290" customFormat="1" x14ac:dyDescent="0.2">
      <c r="A1640" s="45" t="s">
        <v>1888</v>
      </c>
      <c r="B1640" s="42" t="s">
        <v>103</v>
      </c>
      <c r="C1640" s="46"/>
      <c r="D1640" s="35" t="s">
        <v>5508</v>
      </c>
      <c r="E1640" s="34">
        <v>45730</v>
      </c>
      <c r="F1640" s="347" t="s">
        <v>6119</v>
      </c>
      <c r="G1640" s="347" t="s">
        <v>6120</v>
      </c>
      <c r="H1640" s="344">
        <v>25.98395</v>
      </c>
      <c r="I1640" s="344">
        <v>-81.7346</v>
      </c>
      <c r="J1640" s="56" t="s">
        <v>7547</v>
      </c>
      <c r="K1640" s="56" t="s">
        <v>7548</v>
      </c>
      <c r="L1640" s="49" t="s">
        <v>4314</v>
      </c>
      <c r="M1640" s="117" t="s">
        <v>2833</v>
      </c>
      <c r="N1640" s="35" t="s">
        <v>364</v>
      </c>
      <c r="O1640" s="379" t="s">
        <v>6227</v>
      </c>
      <c r="P1640" s="216" t="s">
        <v>6228</v>
      </c>
      <c r="Q1640" s="443">
        <v>0</v>
      </c>
      <c r="R1640" s="47"/>
      <c r="S1640" s="36">
        <v>0</v>
      </c>
      <c r="T1640" s="35" t="s">
        <v>2011</v>
      </c>
      <c r="U1640" s="34"/>
      <c r="V1640" s="82">
        <v>0</v>
      </c>
      <c r="W1640" s="55" t="s">
        <v>2688</v>
      </c>
      <c r="X1640" s="55" t="s">
        <v>1898</v>
      </c>
      <c r="Y1640" s="157">
        <v>0</v>
      </c>
      <c r="Z1640" s="57" t="s">
        <v>1746</v>
      </c>
      <c r="AA1640" s="55" t="s">
        <v>6987</v>
      </c>
      <c r="AB1640" s="55">
        <v>154</v>
      </c>
      <c r="AC1640" s="55" t="s">
        <v>2025</v>
      </c>
      <c r="AD1640" s="89" t="s">
        <v>2618</v>
      </c>
      <c r="AE1640" s="243">
        <v>17120</v>
      </c>
      <c r="AF1640" s="157">
        <v>0</v>
      </c>
      <c r="AG1640" s="89" t="s">
        <v>7549</v>
      </c>
      <c r="AH1640" s="58" t="s">
        <v>7550</v>
      </c>
      <c r="AI1640" s="58" t="s">
        <v>7551</v>
      </c>
      <c r="AJ1640" s="59" t="s">
        <v>1158</v>
      </c>
      <c r="AK1640" s="56">
        <v>25.983833333333333</v>
      </c>
      <c r="AL1640" s="56">
        <v>-81.734499999999997</v>
      </c>
      <c r="AM1640" s="60">
        <v>42.546000000116777</v>
      </c>
      <c r="AN1640" s="60">
        <v>-32.795800249003157</v>
      </c>
      <c r="AO1640" s="60">
        <v>53.718959688199959</v>
      </c>
    </row>
    <row r="1641" spans="1:41" s="290" customFormat="1" x14ac:dyDescent="0.2">
      <c r="A1641" s="45" t="s">
        <v>1888</v>
      </c>
      <c r="B1641" s="42" t="s">
        <v>103</v>
      </c>
      <c r="C1641" s="46" t="s">
        <v>473</v>
      </c>
      <c r="D1641" s="35" t="s">
        <v>5508</v>
      </c>
      <c r="E1641" s="34">
        <v>46094</v>
      </c>
      <c r="F1641" s="347" t="s">
        <v>6119</v>
      </c>
      <c r="G1641" s="347" t="s">
        <v>6120</v>
      </c>
      <c r="H1641" s="344">
        <v>25.98395</v>
      </c>
      <c r="I1641" s="344">
        <v>-81.7346</v>
      </c>
      <c r="J1641" s="56" t="s">
        <v>7547</v>
      </c>
      <c r="K1641" s="56" t="s">
        <v>7548</v>
      </c>
      <c r="L1641" s="49" t="s">
        <v>2540</v>
      </c>
      <c r="M1641" s="117" t="s">
        <v>2833</v>
      </c>
      <c r="N1641" s="35" t="s">
        <v>364</v>
      </c>
      <c r="O1641" s="379" t="s">
        <v>6867</v>
      </c>
      <c r="P1641" s="216" t="s">
        <v>6005</v>
      </c>
      <c r="Q1641" s="443">
        <v>0</v>
      </c>
      <c r="R1641" s="47"/>
      <c r="S1641" s="36">
        <v>0</v>
      </c>
      <c r="T1641" s="35" t="s">
        <v>2011</v>
      </c>
      <c r="U1641" s="34"/>
      <c r="V1641" s="82">
        <v>0</v>
      </c>
      <c r="W1641" s="55" t="s">
        <v>2688</v>
      </c>
      <c r="X1641" s="55" t="s">
        <v>1898</v>
      </c>
      <c r="Y1641" s="157">
        <v>0</v>
      </c>
      <c r="Z1641" s="57" t="s">
        <v>1746</v>
      </c>
      <c r="AA1641" s="55" t="s">
        <v>6987</v>
      </c>
      <c r="AB1641" s="55">
        <v>154</v>
      </c>
      <c r="AC1641" s="55" t="s">
        <v>2025</v>
      </c>
      <c r="AD1641" s="89" t="s">
        <v>2618</v>
      </c>
      <c r="AE1641" s="243">
        <v>17120</v>
      </c>
      <c r="AF1641" s="157">
        <v>0</v>
      </c>
      <c r="AG1641" s="89" t="s">
        <v>7549</v>
      </c>
      <c r="AH1641" s="58" t="s">
        <v>7550</v>
      </c>
      <c r="AI1641" s="58" t="s">
        <v>7551</v>
      </c>
      <c r="AJ1641" s="59" t="s">
        <v>1158</v>
      </c>
      <c r="AK1641" s="56">
        <v>25.983833333333333</v>
      </c>
      <c r="AL1641" s="56">
        <v>-81.734499999999997</v>
      </c>
      <c r="AM1641" s="60">
        <v>42.546000000116777</v>
      </c>
      <c r="AN1641" s="60">
        <v>-32.795800249003157</v>
      </c>
      <c r="AO1641" s="60">
        <v>53.718959688199959</v>
      </c>
    </row>
    <row r="1642" spans="1:41" s="290" customFormat="1" x14ac:dyDescent="0.2">
      <c r="A1642" s="45" t="s">
        <v>1854</v>
      </c>
      <c r="B1642" s="42" t="s">
        <v>102</v>
      </c>
      <c r="C1642" s="46"/>
      <c r="D1642" s="35" t="s">
        <v>424</v>
      </c>
      <c r="E1642" s="34">
        <v>42852</v>
      </c>
      <c r="F1642" s="347" t="s">
        <v>1936</v>
      </c>
      <c r="G1642" s="347" t="s">
        <v>993</v>
      </c>
      <c r="H1642" s="344">
        <v>25.984933333333334</v>
      </c>
      <c r="I1642" s="344">
        <v>-81.73223333333334</v>
      </c>
      <c r="J1642" s="56" t="s">
        <v>9215</v>
      </c>
      <c r="K1642" s="56" t="s">
        <v>9216</v>
      </c>
      <c r="L1642" s="49" t="s">
        <v>1837</v>
      </c>
      <c r="M1642" s="120"/>
      <c r="N1642" s="35" t="s">
        <v>364</v>
      </c>
      <c r="O1642" s="203" t="s">
        <v>1969</v>
      </c>
      <c r="P1642" s="216" t="s">
        <v>1969</v>
      </c>
      <c r="Q1642" s="443">
        <v>0</v>
      </c>
      <c r="R1642" s="47"/>
      <c r="S1642" s="36">
        <v>0</v>
      </c>
      <c r="T1642" s="35"/>
      <c r="U1642" s="34"/>
      <c r="V1642" s="82">
        <v>0</v>
      </c>
      <c r="W1642" s="55" t="s">
        <v>2688</v>
      </c>
      <c r="X1642" s="55" t="s">
        <v>1898</v>
      </c>
      <c r="Y1642" s="157">
        <v>0</v>
      </c>
      <c r="Z1642" s="57" t="s">
        <v>1746</v>
      </c>
      <c r="AA1642" s="55" t="s">
        <v>6987</v>
      </c>
      <c r="AB1642" s="55">
        <v>155</v>
      </c>
      <c r="AC1642" s="55" t="s">
        <v>2025</v>
      </c>
      <c r="AD1642" s="89" t="s">
        <v>2618</v>
      </c>
      <c r="AE1642" s="243">
        <v>17125</v>
      </c>
      <c r="AF1642" s="157">
        <v>0</v>
      </c>
      <c r="AG1642" s="89" t="s">
        <v>7554</v>
      </c>
      <c r="AH1642" s="58" t="s">
        <v>7555</v>
      </c>
      <c r="AI1642" s="58" t="s">
        <v>7556</v>
      </c>
      <c r="AJ1642" s="59" t="s">
        <v>1155</v>
      </c>
      <c r="AK1642" s="56">
        <v>25.984888888888889</v>
      </c>
      <c r="AL1642" s="56">
        <v>-81.732388888888892</v>
      </c>
      <c r="AM1642" s="60">
        <v>16.208000000106182</v>
      </c>
      <c r="AN1642" s="60">
        <v>51.015689273120088</v>
      </c>
      <c r="AO1642" s="60">
        <v>53.528495364758591</v>
      </c>
    </row>
    <row r="1643" spans="1:41" s="290" customFormat="1" x14ac:dyDescent="0.2">
      <c r="A1643" s="45" t="s">
        <v>1854</v>
      </c>
      <c r="B1643" s="42" t="s">
        <v>102</v>
      </c>
      <c r="C1643" s="46"/>
      <c r="D1643" s="35" t="s">
        <v>424</v>
      </c>
      <c r="E1643" s="34">
        <v>43124</v>
      </c>
      <c r="F1643" s="347" t="s">
        <v>2433</v>
      </c>
      <c r="G1643" s="347" t="s">
        <v>993</v>
      </c>
      <c r="H1643" s="344">
        <v>25.984966666666665</v>
      </c>
      <c r="I1643" s="344">
        <v>-81.73223333333334</v>
      </c>
      <c r="J1643" s="56" t="s">
        <v>9217</v>
      </c>
      <c r="K1643" s="56" t="s">
        <v>9216</v>
      </c>
      <c r="L1643" s="49" t="s">
        <v>2434</v>
      </c>
      <c r="M1643" s="120"/>
      <c r="N1643" s="35" t="s">
        <v>387</v>
      </c>
      <c r="O1643" s="203" t="s">
        <v>1969</v>
      </c>
      <c r="P1643" s="216" t="s">
        <v>1969</v>
      </c>
      <c r="Q1643" s="443">
        <v>0</v>
      </c>
      <c r="R1643" s="47"/>
      <c r="S1643" s="36">
        <v>0</v>
      </c>
      <c r="T1643" s="35"/>
      <c r="U1643" s="34"/>
      <c r="V1643" s="82">
        <v>0</v>
      </c>
      <c r="W1643" s="55" t="s">
        <v>2688</v>
      </c>
      <c r="X1643" s="55" t="s">
        <v>1898</v>
      </c>
      <c r="Y1643" s="157" t="s">
        <v>387</v>
      </c>
      <c r="Z1643" s="57" t="s">
        <v>1746</v>
      </c>
      <c r="AA1643" s="55" t="s">
        <v>6982</v>
      </c>
      <c r="AB1643" s="55">
        <v>155</v>
      </c>
      <c r="AC1643" s="55" t="s">
        <v>2025</v>
      </c>
      <c r="AD1643" s="89" t="s">
        <v>2618</v>
      </c>
      <c r="AE1643" s="243">
        <v>17125</v>
      </c>
      <c r="AF1643" s="157">
        <v>0</v>
      </c>
      <c r="AG1643" s="89" t="s">
        <v>7554</v>
      </c>
      <c r="AH1643" s="58" t="s">
        <v>7555</v>
      </c>
      <c r="AI1643" s="58" t="s">
        <v>7556</v>
      </c>
      <c r="AJ1643" s="59" t="s">
        <v>1155</v>
      </c>
      <c r="AK1643" s="56">
        <v>25.984888888888889</v>
      </c>
      <c r="AL1643" s="56">
        <v>-81.732388888888892</v>
      </c>
      <c r="AM1643" s="60">
        <v>28.363999999214116</v>
      </c>
      <c r="AN1643" s="60">
        <v>51.015689273120088</v>
      </c>
      <c r="AO1643" s="60">
        <v>58.37051522786961</v>
      </c>
    </row>
    <row r="1644" spans="1:41" s="290" customFormat="1" x14ac:dyDescent="0.2">
      <c r="A1644" s="45" t="s">
        <v>1854</v>
      </c>
      <c r="B1644" s="42" t="s">
        <v>102</v>
      </c>
      <c r="C1644" s="46"/>
      <c r="D1644" s="35" t="s">
        <v>425</v>
      </c>
      <c r="E1644" s="34">
        <v>43556</v>
      </c>
      <c r="F1644" s="347" t="s">
        <v>2805</v>
      </c>
      <c r="G1644" s="347" t="s">
        <v>2806</v>
      </c>
      <c r="H1644" s="344">
        <v>25.984950000000001</v>
      </c>
      <c r="I1644" s="344">
        <v>-81.732249999999993</v>
      </c>
      <c r="J1644" s="56" t="s">
        <v>7552</v>
      </c>
      <c r="K1644" s="56" t="s">
        <v>9218</v>
      </c>
      <c r="L1644" s="49" t="s">
        <v>8332</v>
      </c>
      <c r="M1644" s="117"/>
      <c r="N1644" s="35" t="s">
        <v>364</v>
      </c>
      <c r="O1644" s="203" t="s">
        <v>1969</v>
      </c>
      <c r="P1644" s="216" t="s">
        <v>1969</v>
      </c>
      <c r="Q1644" s="443">
        <v>0</v>
      </c>
      <c r="R1644" s="47"/>
      <c r="S1644" s="36">
        <v>0</v>
      </c>
      <c r="T1644" s="35"/>
      <c r="U1644" s="34"/>
      <c r="V1644" s="82">
        <v>0</v>
      </c>
      <c r="W1644" s="55" t="s">
        <v>2688</v>
      </c>
      <c r="X1644" s="55" t="s">
        <v>1898</v>
      </c>
      <c r="Y1644" s="157">
        <v>0</v>
      </c>
      <c r="Z1644" s="57" t="s">
        <v>1746</v>
      </c>
      <c r="AA1644" s="55" t="s">
        <v>6987</v>
      </c>
      <c r="AB1644" s="55">
        <v>155</v>
      </c>
      <c r="AC1644" s="55" t="s">
        <v>2025</v>
      </c>
      <c r="AD1644" s="89" t="s">
        <v>2618</v>
      </c>
      <c r="AE1644" s="243">
        <v>17125</v>
      </c>
      <c r="AF1644" s="157">
        <v>0</v>
      </c>
      <c r="AG1644" s="89" t="s">
        <v>7554</v>
      </c>
      <c r="AH1644" s="58" t="s">
        <v>7555</v>
      </c>
      <c r="AI1644" s="58" t="s">
        <v>7556</v>
      </c>
      <c r="AJ1644" s="59" t="s">
        <v>1155</v>
      </c>
      <c r="AK1644" s="56">
        <v>25.984888888888889</v>
      </c>
      <c r="AL1644" s="56">
        <v>-81.732388888888892</v>
      </c>
      <c r="AM1644" s="60">
        <v>22.286000000307951</v>
      </c>
      <c r="AN1644" s="60">
        <v>45.549722569613458</v>
      </c>
      <c r="AO1644" s="60">
        <v>50.709397769865888</v>
      </c>
    </row>
    <row r="1645" spans="1:41" s="290" customFormat="1" ht="25.5" x14ac:dyDescent="0.2">
      <c r="A1645" s="45" t="s">
        <v>1854</v>
      </c>
      <c r="B1645" s="42" t="s">
        <v>102</v>
      </c>
      <c r="C1645" s="46"/>
      <c r="D1645" s="35" t="s">
        <v>425</v>
      </c>
      <c r="E1645" s="34">
        <v>43903</v>
      </c>
      <c r="F1645" s="347" t="s">
        <v>2805</v>
      </c>
      <c r="G1645" s="347" t="s">
        <v>3019</v>
      </c>
      <c r="H1645" s="344">
        <v>25.984950000000001</v>
      </c>
      <c r="I1645" s="344">
        <v>-81.732216666666673</v>
      </c>
      <c r="J1645" s="56" t="s">
        <v>7552</v>
      </c>
      <c r="K1645" s="56" t="s">
        <v>7553</v>
      </c>
      <c r="L1645" s="49" t="s">
        <v>8333</v>
      </c>
      <c r="M1645" s="117"/>
      <c r="N1645" s="35" t="s">
        <v>387</v>
      </c>
      <c r="O1645" s="207" t="s">
        <v>3275</v>
      </c>
      <c r="P1645" s="216" t="s">
        <v>1969</v>
      </c>
      <c r="Q1645" s="443">
        <v>0</v>
      </c>
      <c r="R1645" s="47"/>
      <c r="S1645" s="36">
        <v>0</v>
      </c>
      <c r="T1645" s="35"/>
      <c r="U1645" s="34"/>
      <c r="V1645" s="82">
        <v>0</v>
      </c>
      <c r="W1645" s="55" t="s">
        <v>2688</v>
      </c>
      <c r="X1645" s="55" t="s">
        <v>1898</v>
      </c>
      <c r="Y1645" s="157" t="s">
        <v>387</v>
      </c>
      <c r="Z1645" s="57" t="s">
        <v>1746</v>
      </c>
      <c r="AA1645" s="55" t="s">
        <v>6982</v>
      </c>
      <c r="AB1645" s="55">
        <v>155</v>
      </c>
      <c r="AC1645" s="55" t="s">
        <v>2025</v>
      </c>
      <c r="AD1645" s="89" t="s">
        <v>2618</v>
      </c>
      <c r="AE1645" s="243">
        <v>17125</v>
      </c>
      <c r="AF1645" s="157">
        <v>0</v>
      </c>
      <c r="AG1645" s="89" t="s">
        <v>7554</v>
      </c>
      <c r="AH1645" s="58" t="s">
        <v>7555</v>
      </c>
      <c r="AI1645" s="58" t="s">
        <v>7556</v>
      </c>
      <c r="AJ1645" s="59" t="s">
        <v>1155</v>
      </c>
      <c r="AK1645" s="56">
        <v>25.984888888888889</v>
      </c>
      <c r="AL1645" s="56">
        <v>-81.732388888888892</v>
      </c>
      <c r="AM1645" s="60">
        <v>22.286000000307951</v>
      </c>
      <c r="AN1645" s="60">
        <v>56.481655981287282</v>
      </c>
      <c r="AO1645" s="60">
        <v>60.719381241924815</v>
      </c>
    </row>
    <row r="1646" spans="1:41" s="290" customFormat="1" ht="25.5" x14ac:dyDescent="0.2">
      <c r="A1646" s="45" t="s">
        <v>1854</v>
      </c>
      <c r="B1646" s="42" t="s">
        <v>102</v>
      </c>
      <c r="C1646" s="46"/>
      <c r="D1646" s="35" t="s">
        <v>2844</v>
      </c>
      <c r="E1646" s="34">
        <v>44256</v>
      </c>
      <c r="F1646" s="347" t="s">
        <v>2805</v>
      </c>
      <c r="G1646" s="347" t="s">
        <v>3019</v>
      </c>
      <c r="H1646" s="344">
        <v>25.984950000000001</v>
      </c>
      <c r="I1646" s="344">
        <v>-81.732216666666673</v>
      </c>
      <c r="J1646" s="56" t="s">
        <v>7552</v>
      </c>
      <c r="K1646" s="56" t="s">
        <v>7553</v>
      </c>
      <c r="L1646" s="49" t="s">
        <v>8334</v>
      </c>
      <c r="M1646" s="117"/>
      <c r="N1646" s="35" t="s">
        <v>387</v>
      </c>
      <c r="O1646" s="207" t="s">
        <v>3569</v>
      </c>
      <c r="P1646" s="216" t="s">
        <v>1969</v>
      </c>
      <c r="Q1646" s="443">
        <v>0</v>
      </c>
      <c r="R1646" s="47"/>
      <c r="S1646" s="36">
        <v>0</v>
      </c>
      <c r="T1646" s="35"/>
      <c r="U1646" s="34"/>
      <c r="V1646" s="82">
        <v>0</v>
      </c>
      <c r="W1646" s="55" t="s">
        <v>2688</v>
      </c>
      <c r="X1646" s="55" t="s">
        <v>1898</v>
      </c>
      <c r="Y1646" s="157" t="s">
        <v>387</v>
      </c>
      <c r="Z1646" s="57" t="s">
        <v>1746</v>
      </c>
      <c r="AA1646" s="55" t="s">
        <v>6982</v>
      </c>
      <c r="AB1646" s="55">
        <v>155</v>
      </c>
      <c r="AC1646" s="55" t="s">
        <v>2025</v>
      </c>
      <c r="AD1646" s="89" t="s">
        <v>2618</v>
      </c>
      <c r="AE1646" s="243">
        <v>17125</v>
      </c>
      <c r="AF1646" s="157">
        <v>0</v>
      </c>
      <c r="AG1646" s="89" t="s">
        <v>7554</v>
      </c>
      <c r="AH1646" s="58" t="s">
        <v>7555</v>
      </c>
      <c r="AI1646" s="58" t="s">
        <v>7556</v>
      </c>
      <c r="AJ1646" s="59" t="s">
        <v>1155</v>
      </c>
      <c r="AK1646" s="56">
        <v>25.984888888888889</v>
      </c>
      <c r="AL1646" s="56">
        <v>-81.732388888888892</v>
      </c>
      <c r="AM1646" s="60">
        <v>22.286000000307951</v>
      </c>
      <c r="AN1646" s="60">
        <v>56.481655981287282</v>
      </c>
      <c r="AO1646" s="60">
        <v>60.719381241924815</v>
      </c>
    </row>
    <row r="1647" spans="1:41" s="290" customFormat="1" ht="25.5" x14ac:dyDescent="0.2">
      <c r="A1647" s="45" t="s">
        <v>1854</v>
      </c>
      <c r="B1647" s="42" t="s">
        <v>102</v>
      </c>
      <c r="C1647" s="46"/>
      <c r="D1647" s="35" t="s">
        <v>425</v>
      </c>
      <c r="E1647" s="34">
        <v>44640</v>
      </c>
      <c r="F1647" s="347" t="s">
        <v>2805</v>
      </c>
      <c r="G1647" s="347" t="s">
        <v>3019</v>
      </c>
      <c r="H1647" s="344">
        <v>25.984950000000001</v>
      </c>
      <c r="I1647" s="344">
        <v>-81.732216666666673</v>
      </c>
      <c r="J1647" s="56" t="s">
        <v>7552</v>
      </c>
      <c r="K1647" s="56" t="s">
        <v>7553</v>
      </c>
      <c r="L1647" s="49" t="s">
        <v>8335</v>
      </c>
      <c r="M1647" s="117"/>
      <c r="N1647" s="35" t="s">
        <v>387</v>
      </c>
      <c r="O1647" s="207" t="s">
        <v>4942</v>
      </c>
      <c r="P1647" s="216" t="s">
        <v>1969</v>
      </c>
      <c r="Q1647" s="443">
        <v>0</v>
      </c>
      <c r="R1647" s="47"/>
      <c r="S1647" s="36">
        <v>0</v>
      </c>
      <c r="T1647" s="35"/>
      <c r="U1647" s="34"/>
      <c r="V1647" s="82">
        <v>0</v>
      </c>
      <c r="W1647" s="55" t="s">
        <v>2688</v>
      </c>
      <c r="X1647" s="55" t="s">
        <v>1898</v>
      </c>
      <c r="Y1647" s="157" t="s">
        <v>387</v>
      </c>
      <c r="Z1647" s="57" t="s">
        <v>1746</v>
      </c>
      <c r="AA1647" s="55" t="s">
        <v>6982</v>
      </c>
      <c r="AB1647" s="55">
        <v>155</v>
      </c>
      <c r="AC1647" s="55" t="s">
        <v>2025</v>
      </c>
      <c r="AD1647" s="89" t="s">
        <v>2618</v>
      </c>
      <c r="AE1647" s="243">
        <v>17125</v>
      </c>
      <c r="AF1647" s="157">
        <v>0</v>
      </c>
      <c r="AG1647" s="89" t="s">
        <v>7554</v>
      </c>
      <c r="AH1647" s="58" t="s">
        <v>7555</v>
      </c>
      <c r="AI1647" s="58" t="s">
        <v>7556</v>
      </c>
      <c r="AJ1647" s="59" t="s">
        <v>1155</v>
      </c>
      <c r="AK1647" s="56">
        <v>25.984888888888889</v>
      </c>
      <c r="AL1647" s="56">
        <v>-81.732388888888892</v>
      </c>
      <c r="AM1647" s="60">
        <v>22.286000000307951</v>
      </c>
      <c r="AN1647" s="60">
        <v>56.481655981287282</v>
      </c>
      <c r="AO1647" s="60">
        <v>60.719381241924815</v>
      </c>
    </row>
    <row r="1648" spans="1:41" s="290" customFormat="1" ht="25.5" x14ac:dyDescent="0.2">
      <c r="A1648" s="45" t="s">
        <v>1854</v>
      </c>
      <c r="B1648" s="42" t="s">
        <v>102</v>
      </c>
      <c r="C1648" s="46"/>
      <c r="D1648" s="35" t="s">
        <v>4327</v>
      </c>
      <c r="E1648" s="34">
        <v>44981</v>
      </c>
      <c r="F1648" s="347" t="s">
        <v>4941</v>
      </c>
      <c r="G1648" s="347" t="s">
        <v>3019</v>
      </c>
      <c r="H1648" s="344">
        <v>25.984916666666667</v>
      </c>
      <c r="I1648" s="344">
        <v>-81.732216666666673</v>
      </c>
      <c r="J1648" s="56" t="s">
        <v>9219</v>
      </c>
      <c r="K1648" s="56" t="s">
        <v>7553</v>
      </c>
      <c r="L1648" s="49" t="s">
        <v>8336</v>
      </c>
      <c r="M1648" s="117"/>
      <c r="N1648" s="35" t="s">
        <v>387</v>
      </c>
      <c r="O1648" s="207" t="s">
        <v>4945</v>
      </c>
      <c r="P1648" s="216" t="s">
        <v>1969</v>
      </c>
      <c r="Q1648" s="443">
        <v>0</v>
      </c>
      <c r="R1648" s="47"/>
      <c r="S1648" s="36">
        <v>0</v>
      </c>
      <c r="T1648" s="35"/>
      <c r="U1648" s="34"/>
      <c r="V1648" s="82">
        <v>0</v>
      </c>
      <c r="W1648" s="55" t="s">
        <v>2688</v>
      </c>
      <c r="X1648" s="55" t="s">
        <v>1898</v>
      </c>
      <c r="Y1648" s="157" t="s">
        <v>387</v>
      </c>
      <c r="Z1648" s="57" t="s">
        <v>1746</v>
      </c>
      <c r="AA1648" s="55" t="s">
        <v>6982</v>
      </c>
      <c r="AB1648" s="55">
        <v>155</v>
      </c>
      <c r="AC1648" s="55" t="s">
        <v>2025</v>
      </c>
      <c r="AD1648" s="89" t="s">
        <v>2618</v>
      </c>
      <c r="AE1648" s="243">
        <v>17125</v>
      </c>
      <c r="AF1648" s="157">
        <v>0</v>
      </c>
      <c r="AG1648" s="89" t="s">
        <v>7554</v>
      </c>
      <c r="AH1648" s="58" t="s">
        <v>7555</v>
      </c>
      <c r="AI1648" s="58" t="s">
        <v>7556</v>
      </c>
      <c r="AJ1648" s="59" t="s">
        <v>1155</v>
      </c>
      <c r="AK1648" s="56">
        <v>25.984888888888889</v>
      </c>
      <c r="AL1648" s="56">
        <v>-81.732388888888892</v>
      </c>
      <c r="AM1648" s="60">
        <v>10.129999999904413</v>
      </c>
      <c r="AN1648" s="60">
        <v>56.481655981287282</v>
      </c>
      <c r="AO1648" s="60">
        <v>57.382875166608272</v>
      </c>
    </row>
    <row r="1649" spans="1:41" s="290" customFormat="1" ht="25.5" x14ac:dyDescent="0.2">
      <c r="A1649" s="45" t="s">
        <v>1854</v>
      </c>
      <c r="B1649" s="42" t="s">
        <v>102</v>
      </c>
      <c r="C1649" s="46"/>
      <c r="D1649" s="35" t="s">
        <v>4327</v>
      </c>
      <c r="E1649" s="34">
        <v>45350</v>
      </c>
      <c r="F1649" s="347" t="s">
        <v>2805</v>
      </c>
      <c r="G1649" s="347" t="s">
        <v>3019</v>
      </c>
      <c r="H1649" s="344">
        <v>25.984950000000001</v>
      </c>
      <c r="I1649" s="344">
        <v>-81.732216666666673</v>
      </c>
      <c r="J1649" s="56" t="s">
        <v>7552</v>
      </c>
      <c r="K1649" s="56" t="s">
        <v>7553</v>
      </c>
      <c r="L1649" s="49" t="s">
        <v>8336</v>
      </c>
      <c r="M1649" s="117"/>
      <c r="N1649" s="35" t="s">
        <v>387</v>
      </c>
      <c r="O1649" s="207" t="s">
        <v>5669</v>
      </c>
      <c r="P1649" s="216" t="s">
        <v>1969</v>
      </c>
      <c r="Q1649" s="443">
        <v>0</v>
      </c>
      <c r="R1649" s="47"/>
      <c r="S1649" s="36">
        <v>0</v>
      </c>
      <c r="T1649" s="35"/>
      <c r="U1649" s="34"/>
      <c r="V1649" s="82">
        <v>0</v>
      </c>
      <c r="W1649" s="55" t="s">
        <v>2688</v>
      </c>
      <c r="X1649" s="55" t="s">
        <v>1898</v>
      </c>
      <c r="Y1649" s="157" t="s">
        <v>387</v>
      </c>
      <c r="Z1649" s="57" t="s">
        <v>1746</v>
      </c>
      <c r="AA1649" s="55" t="s">
        <v>6982</v>
      </c>
      <c r="AB1649" s="55">
        <v>155</v>
      </c>
      <c r="AC1649" s="55" t="s">
        <v>2025</v>
      </c>
      <c r="AD1649" s="89" t="s">
        <v>2618</v>
      </c>
      <c r="AE1649" s="243">
        <v>17125</v>
      </c>
      <c r="AF1649" s="157">
        <v>0</v>
      </c>
      <c r="AG1649" s="89" t="s">
        <v>7554</v>
      </c>
      <c r="AH1649" s="58" t="s">
        <v>7555</v>
      </c>
      <c r="AI1649" s="58" t="s">
        <v>7556</v>
      </c>
      <c r="AJ1649" s="59" t="s">
        <v>1155</v>
      </c>
      <c r="AK1649" s="56">
        <v>25.984888888888889</v>
      </c>
      <c r="AL1649" s="56">
        <v>-81.732388888888892</v>
      </c>
      <c r="AM1649" s="60">
        <v>22.286000000307951</v>
      </c>
      <c r="AN1649" s="60">
        <v>56.481655981287282</v>
      </c>
      <c r="AO1649" s="60">
        <v>60.719381241924815</v>
      </c>
    </row>
    <row r="1650" spans="1:41" s="290" customFormat="1" x14ac:dyDescent="0.2">
      <c r="A1650" s="45" t="s">
        <v>1854</v>
      </c>
      <c r="B1650" s="42" t="s">
        <v>102</v>
      </c>
      <c r="C1650" s="46"/>
      <c r="D1650" s="35" t="s">
        <v>5508</v>
      </c>
      <c r="E1650" s="34">
        <v>45730</v>
      </c>
      <c r="F1650" s="347" t="s">
        <v>2805</v>
      </c>
      <c r="G1650" s="347" t="s">
        <v>3019</v>
      </c>
      <c r="H1650" s="344">
        <v>25.984950000000001</v>
      </c>
      <c r="I1650" s="344">
        <v>-81.732216666666673</v>
      </c>
      <c r="J1650" s="56" t="s">
        <v>7552</v>
      </c>
      <c r="K1650" s="56" t="s">
        <v>7553</v>
      </c>
      <c r="L1650" s="49" t="s">
        <v>2244</v>
      </c>
      <c r="M1650" s="117"/>
      <c r="N1650" s="35" t="s">
        <v>448</v>
      </c>
      <c r="O1650" s="207" t="s">
        <v>6229</v>
      </c>
      <c r="P1650" s="216" t="s">
        <v>6005</v>
      </c>
      <c r="Q1650" s="443">
        <v>0</v>
      </c>
      <c r="R1650" s="47"/>
      <c r="S1650" s="36">
        <v>0</v>
      </c>
      <c r="T1650" s="35" t="s">
        <v>3310</v>
      </c>
      <c r="U1650" s="34">
        <v>45730</v>
      </c>
      <c r="V1650" s="82" t="s">
        <v>1969</v>
      </c>
      <c r="W1650" s="55" t="s">
        <v>2688</v>
      </c>
      <c r="X1650" s="55" t="s">
        <v>1898</v>
      </c>
      <c r="Y1650" s="157" t="s">
        <v>448</v>
      </c>
      <c r="Z1650" s="57" t="s">
        <v>1746</v>
      </c>
      <c r="AA1650" s="55" t="s">
        <v>6972</v>
      </c>
      <c r="AB1650" s="55">
        <v>155</v>
      </c>
      <c r="AC1650" s="55" t="s">
        <v>2025</v>
      </c>
      <c r="AD1650" s="89" t="s">
        <v>2618</v>
      </c>
      <c r="AE1650" s="243">
        <v>17125</v>
      </c>
      <c r="AF1650" s="157">
        <v>0</v>
      </c>
      <c r="AG1650" s="89" t="s">
        <v>7554</v>
      </c>
      <c r="AH1650" s="58" t="s">
        <v>7555</v>
      </c>
      <c r="AI1650" s="58" t="s">
        <v>7556</v>
      </c>
      <c r="AJ1650" s="59" t="s">
        <v>1155</v>
      </c>
      <c r="AK1650" s="56">
        <v>25.984888888888889</v>
      </c>
      <c r="AL1650" s="56">
        <v>-81.732388888888892</v>
      </c>
      <c r="AM1650" s="60">
        <v>22.286000000307951</v>
      </c>
      <c r="AN1650" s="60">
        <v>56.481655981287282</v>
      </c>
      <c r="AO1650" s="60">
        <v>60.719381241924815</v>
      </c>
    </row>
    <row r="1651" spans="1:41" s="290" customFormat="1" x14ac:dyDescent="0.2">
      <c r="A1651" s="45" t="s">
        <v>1854</v>
      </c>
      <c r="B1651" s="42" t="s">
        <v>102</v>
      </c>
      <c r="C1651" s="46" t="s">
        <v>473</v>
      </c>
      <c r="D1651" s="35" t="s">
        <v>5508</v>
      </c>
      <c r="E1651" s="34">
        <v>46094</v>
      </c>
      <c r="F1651" s="347" t="s">
        <v>2805</v>
      </c>
      <c r="G1651" s="347" t="s">
        <v>3019</v>
      </c>
      <c r="H1651" s="344">
        <v>25.984950000000001</v>
      </c>
      <c r="I1651" s="344">
        <v>-81.732216666666673</v>
      </c>
      <c r="J1651" s="56" t="s">
        <v>7552</v>
      </c>
      <c r="K1651" s="56" t="s">
        <v>7553</v>
      </c>
      <c r="L1651" s="49" t="s">
        <v>2244</v>
      </c>
      <c r="M1651" s="117"/>
      <c r="N1651" s="35" t="s">
        <v>448</v>
      </c>
      <c r="O1651" s="207" t="s">
        <v>6868</v>
      </c>
      <c r="P1651" s="216" t="s">
        <v>6005</v>
      </c>
      <c r="Q1651" s="443">
        <v>0</v>
      </c>
      <c r="R1651" s="47"/>
      <c r="S1651" s="36">
        <v>0</v>
      </c>
      <c r="T1651" s="35" t="s">
        <v>3310</v>
      </c>
      <c r="U1651" s="34">
        <v>45730</v>
      </c>
      <c r="V1651" s="82" t="s">
        <v>1969</v>
      </c>
      <c r="W1651" s="55" t="s">
        <v>2688</v>
      </c>
      <c r="X1651" s="55" t="s">
        <v>1898</v>
      </c>
      <c r="Y1651" s="157" t="s">
        <v>448</v>
      </c>
      <c r="Z1651" s="57" t="s">
        <v>1746</v>
      </c>
      <c r="AA1651" s="55" t="s">
        <v>6972</v>
      </c>
      <c r="AB1651" s="55">
        <v>155</v>
      </c>
      <c r="AC1651" s="55" t="s">
        <v>2025</v>
      </c>
      <c r="AD1651" s="89" t="s">
        <v>2618</v>
      </c>
      <c r="AE1651" s="243">
        <v>17125</v>
      </c>
      <c r="AF1651" s="157">
        <v>0</v>
      </c>
      <c r="AG1651" s="89" t="s">
        <v>7554</v>
      </c>
      <c r="AH1651" s="58" t="s">
        <v>7555</v>
      </c>
      <c r="AI1651" s="58" t="s">
        <v>7556</v>
      </c>
      <c r="AJ1651" s="59" t="s">
        <v>1155</v>
      </c>
      <c r="AK1651" s="56">
        <v>25.984888888888889</v>
      </c>
      <c r="AL1651" s="56">
        <v>-81.732388888888892</v>
      </c>
      <c r="AM1651" s="60">
        <v>22.286000000307951</v>
      </c>
      <c r="AN1651" s="60">
        <v>56.481655981287282</v>
      </c>
      <c r="AO1651" s="60">
        <v>60.719381241924815</v>
      </c>
    </row>
    <row r="1652" spans="1:41" s="290" customFormat="1" x14ac:dyDescent="0.2">
      <c r="A1652" s="45" t="s">
        <v>1855</v>
      </c>
      <c r="B1652" s="42" t="s">
        <v>108</v>
      </c>
      <c r="C1652" s="46"/>
      <c r="D1652" s="35" t="s">
        <v>424</v>
      </c>
      <c r="E1652" s="34">
        <v>42852</v>
      </c>
      <c r="F1652" s="347" t="s">
        <v>1937</v>
      </c>
      <c r="G1652" s="347" t="s">
        <v>994</v>
      </c>
      <c r="H1652" s="344">
        <v>25.984983333333332</v>
      </c>
      <c r="I1652" s="344">
        <v>-81.728250000000003</v>
      </c>
      <c r="J1652" s="56" t="s">
        <v>9220</v>
      </c>
      <c r="K1652" s="56" t="s">
        <v>9221</v>
      </c>
      <c r="L1652" s="49" t="s">
        <v>1838</v>
      </c>
      <c r="M1652" s="120"/>
      <c r="N1652" s="35" t="s">
        <v>364</v>
      </c>
      <c r="O1652" s="203" t="s">
        <v>1969</v>
      </c>
      <c r="P1652" s="216" t="s">
        <v>1969</v>
      </c>
      <c r="Q1652" s="443">
        <v>0</v>
      </c>
      <c r="R1652" s="47"/>
      <c r="S1652" s="36">
        <v>0</v>
      </c>
      <c r="T1652" s="35"/>
      <c r="U1652" s="34"/>
      <c r="V1652" s="82">
        <v>0</v>
      </c>
      <c r="W1652" s="55" t="s">
        <v>2688</v>
      </c>
      <c r="X1652" s="55" t="s">
        <v>1898</v>
      </c>
      <c r="Y1652" s="157">
        <v>0</v>
      </c>
      <c r="Z1652" s="57">
        <v>575.81507967981133</v>
      </c>
      <c r="AA1652" s="55" t="s">
        <v>9222</v>
      </c>
      <c r="AB1652" s="55">
        <v>156</v>
      </c>
      <c r="AC1652" s="55" t="s">
        <v>2025</v>
      </c>
      <c r="AD1652" s="89" t="s">
        <v>2618</v>
      </c>
      <c r="AE1652" s="243">
        <v>17135</v>
      </c>
      <c r="AF1652" s="157">
        <v>0</v>
      </c>
      <c r="AG1652" s="89" t="s">
        <v>7560</v>
      </c>
      <c r="AH1652" s="58" t="s">
        <v>7561</v>
      </c>
      <c r="AI1652" s="58" t="s">
        <v>7562</v>
      </c>
      <c r="AJ1652" s="59" t="s">
        <v>1152</v>
      </c>
      <c r="AK1652" s="56">
        <v>25.985111111111109</v>
      </c>
      <c r="AL1652" s="56">
        <v>-81.73</v>
      </c>
      <c r="AM1652" s="60">
        <v>-46.597999999819422</v>
      </c>
      <c r="AN1652" s="60">
        <v>573.92650433891299</v>
      </c>
      <c r="AO1652" s="60">
        <v>575.81507967981133</v>
      </c>
    </row>
    <row r="1653" spans="1:41" s="290" customFormat="1" x14ac:dyDescent="0.2">
      <c r="A1653" s="45" t="s">
        <v>1855</v>
      </c>
      <c r="B1653" s="42" t="s">
        <v>108</v>
      </c>
      <c r="C1653" s="46"/>
      <c r="D1653" s="35" t="s">
        <v>424</v>
      </c>
      <c r="E1653" s="34">
        <v>43124</v>
      </c>
      <c r="F1653" s="347" t="s">
        <v>2435</v>
      </c>
      <c r="G1653" s="347" t="s">
        <v>994</v>
      </c>
      <c r="H1653" s="344">
        <v>25.985016666666667</v>
      </c>
      <c r="I1653" s="344">
        <v>-81.728250000000003</v>
      </c>
      <c r="J1653" s="56" t="s">
        <v>9223</v>
      </c>
      <c r="K1653" s="56" t="s">
        <v>9221</v>
      </c>
      <c r="L1653" s="49" t="s">
        <v>2436</v>
      </c>
      <c r="M1653" s="120"/>
      <c r="N1653" s="35" t="s">
        <v>364</v>
      </c>
      <c r="O1653" s="203" t="s">
        <v>1969</v>
      </c>
      <c r="P1653" s="216" t="s">
        <v>1969</v>
      </c>
      <c r="Q1653" s="443">
        <v>0</v>
      </c>
      <c r="R1653" s="47"/>
      <c r="S1653" s="36">
        <v>0</v>
      </c>
      <c r="T1653" s="35"/>
      <c r="U1653" s="34"/>
      <c r="V1653" s="82">
        <v>0</v>
      </c>
      <c r="W1653" s="55" t="s">
        <v>2688</v>
      </c>
      <c r="X1653" s="55" t="s">
        <v>1898</v>
      </c>
      <c r="Y1653" s="157">
        <v>0</v>
      </c>
      <c r="Z1653" s="57">
        <v>574.95902788515639</v>
      </c>
      <c r="AA1653" s="55" t="s">
        <v>9224</v>
      </c>
      <c r="AB1653" s="55">
        <v>156</v>
      </c>
      <c r="AC1653" s="55" t="s">
        <v>2025</v>
      </c>
      <c r="AD1653" s="89" t="s">
        <v>2618</v>
      </c>
      <c r="AE1653" s="243">
        <v>17135</v>
      </c>
      <c r="AF1653" s="157">
        <v>0</v>
      </c>
      <c r="AG1653" s="89" t="s">
        <v>7560</v>
      </c>
      <c r="AH1653" s="58" t="s">
        <v>7561</v>
      </c>
      <c r="AI1653" s="58" t="s">
        <v>7562</v>
      </c>
      <c r="AJ1653" s="59" t="s">
        <v>1152</v>
      </c>
      <c r="AK1653" s="56">
        <v>25.985111111111109</v>
      </c>
      <c r="AL1653" s="56">
        <v>-81.73</v>
      </c>
      <c r="AM1653" s="60">
        <v>-34.441999999415884</v>
      </c>
      <c r="AN1653" s="60">
        <v>573.92650433891299</v>
      </c>
      <c r="AO1653" s="60">
        <v>574.95902788515639</v>
      </c>
    </row>
    <row r="1654" spans="1:41" s="290" customFormat="1" x14ac:dyDescent="0.2">
      <c r="A1654" s="45" t="s">
        <v>1855</v>
      </c>
      <c r="B1654" s="42" t="s">
        <v>108</v>
      </c>
      <c r="C1654" s="46"/>
      <c r="D1654" s="35" t="s">
        <v>425</v>
      </c>
      <c r="E1654" s="34">
        <v>43556</v>
      </c>
      <c r="F1654" s="347" t="s">
        <v>2435</v>
      </c>
      <c r="G1654" s="347" t="s">
        <v>994</v>
      </c>
      <c r="H1654" s="344">
        <v>25.985016666666667</v>
      </c>
      <c r="I1654" s="344">
        <v>-81.728250000000003</v>
      </c>
      <c r="J1654" s="56" t="s">
        <v>9223</v>
      </c>
      <c r="K1654" s="56" t="s">
        <v>9221</v>
      </c>
      <c r="L1654" s="49" t="s">
        <v>2436</v>
      </c>
      <c r="M1654" s="117" t="s">
        <v>2833</v>
      </c>
      <c r="N1654" s="35" t="s">
        <v>364</v>
      </c>
      <c r="O1654" s="203" t="s">
        <v>1969</v>
      </c>
      <c r="P1654" s="216" t="s">
        <v>1969</v>
      </c>
      <c r="Q1654" s="443">
        <v>0</v>
      </c>
      <c r="R1654" s="47"/>
      <c r="S1654" s="36">
        <v>0</v>
      </c>
      <c r="T1654" s="35"/>
      <c r="U1654" s="34"/>
      <c r="V1654" s="82">
        <v>0</v>
      </c>
      <c r="W1654" s="55" t="s">
        <v>2688</v>
      </c>
      <c r="X1654" s="55" t="s">
        <v>1898</v>
      </c>
      <c r="Y1654" s="157">
        <v>0</v>
      </c>
      <c r="Z1654" s="57">
        <v>574.95902788515639</v>
      </c>
      <c r="AA1654" s="55" t="s">
        <v>9224</v>
      </c>
      <c r="AB1654" s="55">
        <v>156</v>
      </c>
      <c r="AC1654" s="55" t="s">
        <v>2025</v>
      </c>
      <c r="AD1654" s="89" t="s">
        <v>2618</v>
      </c>
      <c r="AE1654" s="243">
        <v>17135</v>
      </c>
      <c r="AF1654" s="157">
        <v>0</v>
      </c>
      <c r="AG1654" s="89" t="s">
        <v>7560</v>
      </c>
      <c r="AH1654" s="58" t="s">
        <v>7561</v>
      </c>
      <c r="AI1654" s="58" t="s">
        <v>7562</v>
      </c>
      <c r="AJ1654" s="59" t="s">
        <v>1152</v>
      </c>
      <c r="AK1654" s="56">
        <v>25.985111111111109</v>
      </c>
      <c r="AL1654" s="56">
        <v>-81.73</v>
      </c>
      <c r="AM1654" s="60">
        <v>-34.441999999415884</v>
      </c>
      <c r="AN1654" s="60">
        <v>573.92650433891299</v>
      </c>
      <c r="AO1654" s="60">
        <v>574.95902788515639</v>
      </c>
    </row>
    <row r="1655" spans="1:41" s="290" customFormat="1" x14ac:dyDescent="0.2">
      <c r="A1655" s="45" t="s">
        <v>1855</v>
      </c>
      <c r="B1655" s="42" t="s">
        <v>108</v>
      </c>
      <c r="C1655" s="46"/>
      <c r="D1655" s="35" t="s">
        <v>425</v>
      </c>
      <c r="E1655" s="34">
        <v>43903</v>
      </c>
      <c r="F1655" s="347" t="s">
        <v>3020</v>
      </c>
      <c r="G1655" s="347" t="s">
        <v>3021</v>
      </c>
      <c r="H1655" s="344">
        <v>25.985033333333334</v>
      </c>
      <c r="I1655" s="344">
        <v>-81.728233333333336</v>
      </c>
      <c r="J1655" s="56" t="s">
        <v>9225</v>
      </c>
      <c r="K1655" s="56" t="s">
        <v>9226</v>
      </c>
      <c r="L1655" s="49" t="s">
        <v>3022</v>
      </c>
      <c r="M1655" s="117" t="s">
        <v>2833</v>
      </c>
      <c r="N1655" s="35" t="s">
        <v>364</v>
      </c>
      <c r="O1655" s="203" t="s">
        <v>1969</v>
      </c>
      <c r="P1655" s="216" t="s">
        <v>1969</v>
      </c>
      <c r="Q1655" s="443">
        <v>0</v>
      </c>
      <c r="R1655" s="47"/>
      <c r="S1655" s="36">
        <v>0</v>
      </c>
      <c r="T1655" s="35"/>
      <c r="U1655" s="34"/>
      <c r="V1655" s="82">
        <v>0</v>
      </c>
      <c r="W1655" s="55" t="s">
        <v>2688</v>
      </c>
      <c r="X1655" s="55" t="s">
        <v>1898</v>
      </c>
      <c r="Y1655" s="157">
        <v>0</v>
      </c>
      <c r="Z1655" s="57">
        <v>580.08633150764479</v>
      </c>
      <c r="AA1655" s="55" t="s">
        <v>9227</v>
      </c>
      <c r="AB1655" s="55">
        <v>156</v>
      </c>
      <c r="AC1655" s="55" t="s">
        <v>2025</v>
      </c>
      <c r="AD1655" s="89" t="s">
        <v>2618</v>
      </c>
      <c r="AE1655" s="243">
        <v>17135</v>
      </c>
      <c r="AF1655" s="157">
        <v>0</v>
      </c>
      <c r="AG1655" s="89" t="s">
        <v>7560</v>
      </c>
      <c r="AH1655" s="58" t="s">
        <v>7561</v>
      </c>
      <c r="AI1655" s="58" t="s">
        <v>7562</v>
      </c>
      <c r="AJ1655" s="59" t="s">
        <v>1152</v>
      </c>
      <c r="AK1655" s="56">
        <v>25.985111111111109</v>
      </c>
      <c r="AL1655" s="56">
        <v>-81.73</v>
      </c>
      <c r="AM1655" s="60">
        <v>-28.363999999214116</v>
      </c>
      <c r="AN1655" s="60">
        <v>579.39247104708022</v>
      </c>
      <c r="AO1655" s="60">
        <v>580.08633150764479</v>
      </c>
    </row>
    <row r="1656" spans="1:41" s="290" customFormat="1" x14ac:dyDescent="0.2">
      <c r="A1656" s="45" t="s">
        <v>1855</v>
      </c>
      <c r="B1656" s="42" t="s">
        <v>108</v>
      </c>
      <c r="C1656" s="46"/>
      <c r="D1656" s="35" t="s">
        <v>2844</v>
      </c>
      <c r="E1656" s="34">
        <v>44256</v>
      </c>
      <c r="F1656" s="347" t="s">
        <v>3020</v>
      </c>
      <c r="G1656" s="347" t="s">
        <v>3021</v>
      </c>
      <c r="H1656" s="344">
        <v>25.985033333333334</v>
      </c>
      <c r="I1656" s="344">
        <v>-81.728233333333336</v>
      </c>
      <c r="J1656" s="56" t="s">
        <v>9225</v>
      </c>
      <c r="K1656" s="56" t="s">
        <v>9226</v>
      </c>
      <c r="L1656" s="49" t="s">
        <v>3570</v>
      </c>
      <c r="M1656" s="117" t="s">
        <v>2833</v>
      </c>
      <c r="N1656" s="35" t="s">
        <v>364</v>
      </c>
      <c r="O1656" s="240" t="s">
        <v>3571</v>
      </c>
      <c r="P1656" s="216" t="s">
        <v>1969</v>
      </c>
      <c r="Q1656" s="443">
        <v>0</v>
      </c>
      <c r="R1656" s="47"/>
      <c r="S1656" s="36">
        <v>0</v>
      </c>
      <c r="T1656" s="35"/>
      <c r="U1656" s="34"/>
      <c r="V1656" s="82">
        <v>0</v>
      </c>
      <c r="W1656" s="55" t="s">
        <v>2688</v>
      </c>
      <c r="X1656" s="55" t="s">
        <v>1898</v>
      </c>
      <c r="Y1656" s="157">
        <v>0</v>
      </c>
      <c r="Z1656" s="57">
        <v>580.08633150764479</v>
      </c>
      <c r="AA1656" s="55" t="s">
        <v>9227</v>
      </c>
      <c r="AB1656" s="55">
        <v>156</v>
      </c>
      <c r="AC1656" s="55" t="s">
        <v>2025</v>
      </c>
      <c r="AD1656" s="89" t="s">
        <v>2618</v>
      </c>
      <c r="AE1656" s="243">
        <v>17135</v>
      </c>
      <c r="AF1656" s="157">
        <v>0</v>
      </c>
      <c r="AG1656" s="89" t="s">
        <v>7560</v>
      </c>
      <c r="AH1656" s="58" t="s">
        <v>7561</v>
      </c>
      <c r="AI1656" s="58" t="s">
        <v>7562</v>
      </c>
      <c r="AJ1656" s="59" t="s">
        <v>1152</v>
      </c>
      <c r="AK1656" s="56">
        <v>25.985111111111109</v>
      </c>
      <c r="AL1656" s="56">
        <v>-81.73</v>
      </c>
      <c r="AM1656" s="60">
        <v>-28.363999999214116</v>
      </c>
      <c r="AN1656" s="60">
        <v>579.39247104708022</v>
      </c>
      <c r="AO1656" s="60">
        <v>580.08633150764479</v>
      </c>
    </row>
    <row r="1657" spans="1:41" s="290" customFormat="1" x14ac:dyDescent="0.2">
      <c r="A1657" s="45" t="s">
        <v>1855</v>
      </c>
      <c r="B1657" s="42" t="s">
        <v>108</v>
      </c>
      <c r="C1657" s="46"/>
      <c r="D1657" s="35" t="s">
        <v>425</v>
      </c>
      <c r="E1657" s="34">
        <v>44640</v>
      </c>
      <c r="F1657" s="347" t="s">
        <v>3020</v>
      </c>
      <c r="G1657" s="347" t="s">
        <v>3021</v>
      </c>
      <c r="H1657" s="344">
        <v>25.985033333333334</v>
      </c>
      <c r="I1657" s="344">
        <v>-81.728233333333336</v>
      </c>
      <c r="J1657" s="56" t="s">
        <v>9225</v>
      </c>
      <c r="K1657" s="56" t="s">
        <v>9226</v>
      </c>
      <c r="L1657" s="49" t="s">
        <v>4510</v>
      </c>
      <c r="M1657" s="117" t="s">
        <v>2833</v>
      </c>
      <c r="N1657" s="35" t="s">
        <v>364</v>
      </c>
      <c r="O1657" s="240" t="s">
        <v>4511</v>
      </c>
      <c r="P1657" s="216" t="s">
        <v>1969</v>
      </c>
      <c r="Q1657" s="443">
        <v>0</v>
      </c>
      <c r="R1657" s="47"/>
      <c r="S1657" s="36">
        <v>0</v>
      </c>
      <c r="T1657" s="35"/>
      <c r="U1657" s="34"/>
      <c r="V1657" s="82">
        <v>0</v>
      </c>
      <c r="W1657" s="55" t="s">
        <v>2688</v>
      </c>
      <c r="X1657" s="55" t="s">
        <v>1898</v>
      </c>
      <c r="Y1657" s="157">
        <v>0</v>
      </c>
      <c r="Z1657" s="57">
        <v>580.08633150764479</v>
      </c>
      <c r="AA1657" s="55" t="s">
        <v>9227</v>
      </c>
      <c r="AB1657" s="55">
        <v>156</v>
      </c>
      <c r="AC1657" s="55" t="s">
        <v>2025</v>
      </c>
      <c r="AD1657" s="89" t="s">
        <v>2618</v>
      </c>
      <c r="AE1657" s="243">
        <v>17135</v>
      </c>
      <c r="AF1657" s="157">
        <v>0</v>
      </c>
      <c r="AG1657" s="89" t="s">
        <v>7560</v>
      </c>
      <c r="AH1657" s="58" t="s">
        <v>7561</v>
      </c>
      <c r="AI1657" s="58" t="s">
        <v>7562</v>
      </c>
      <c r="AJ1657" s="59" t="s">
        <v>1152</v>
      </c>
      <c r="AK1657" s="56">
        <v>25.985111111111109</v>
      </c>
      <c r="AL1657" s="56">
        <v>-81.73</v>
      </c>
      <c r="AM1657" s="60">
        <v>-28.363999999214116</v>
      </c>
      <c r="AN1657" s="60">
        <v>579.39247104708022</v>
      </c>
      <c r="AO1657" s="60">
        <v>580.08633150764479</v>
      </c>
    </row>
    <row r="1658" spans="1:41" s="290" customFormat="1" x14ac:dyDescent="0.2">
      <c r="A1658" s="45" t="s">
        <v>1855</v>
      </c>
      <c r="B1658" s="42" t="s">
        <v>108</v>
      </c>
      <c r="C1658" s="46"/>
      <c r="D1658" s="35" t="s">
        <v>4327</v>
      </c>
      <c r="E1658" s="34">
        <v>44981</v>
      </c>
      <c r="F1658" s="347" t="s">
        <v>2435</v>
      </c>
      <c r="G1658" s="347" t="s">
        <v>3021</v>
      </c>
      <c r="H1658" s="344">
        <v>25.985016666666667</v>
      </c>
      <c r="I1658" s="344">
        <v>-81.728233333333336</v>
      </c>
      <c r="J1658" s="56" t="s">
        <v>9223</v>
      </c>
      <c r="K1658" s="56" t="s">
        <v>9226</v>
      </c>
      <c r="L1658" s="49" t="s">
        <v>4510</v>
      </c>
      <c r="M1658" s="117" t="s">
        <v>2833</v>
      </c>
      <c r="N1658" s="35" t="s">
        <v>387</v>
      </c>
      <c r="O1658" s="240" t="s">
        <v>4946</v>
      </c>
      <c r="P1658" s="216" t="s">
        <v>1969</v>
      </c>
      <c r="Q1658" s="443">
        <v>0</v>
      </c>
      <c r="R1658" s="47"/>
      <c r="S1658" s="36">
        <v>0</v>
      </c>
      <c r="T1658" s="35" t="s">
        <v>3310</v>
      </c>
      <c r="U1658" s="34"/>
      <c r="V1658" s="82">
        <v>0</v>
      </c>
      <c r="W1658" s="55" t="s">
        <v>2688</v>
      </c>
      <c r="X1658" s="55" t="s">
        <v>1898</v>
      </c>
      <c r="Y1658" s="157" t="s">
        <v>387</v>
      </c>
      <c r="Z1658" s="57">
        <v>580.41527105168541</v>
      </c>
      <c r="AA1658" s="55" t="s">
        <v>9228</v>
      </c>
      <c r="AB1658" s="55">
        <v>156</v>
      </c>
      <c r="AC1658" s="55" t="s">
        <v>2025</v>
      </c>
      <c r="AD1658" s="89" t="s">
        <v>2618</v>
      </c>
      <c r="AE1658" s="243">
        <v>17135</v>
      </c>
      <c r="AF1658" s="157">
        <v>0</v>
      </c>
      <c r="AG1658" s="89" t="s">
        <v>7560</v>
      </c>
      <c r="AH1658" s="58" t="s">
        <v>7561</v>
      </c>
      <c r="AI1658" s="58" t="s">
        <v>7562</v>
      </c>
      <c r="AJ1658" s="59" t="s">
        <v>1152</v>
      </c>
      <c r="AK1658" s="56">
        <v>25.985111111111109</v>
      </c>
      <c r="AL1658" s="56">
        <v>-81.73</v>
      </c>
      <c r="AM1658" s="60">
        <v>-34.441999999415884</v>
      </c>
      <c r="AN1658" s="60">
        <v>579.39247104708022</v>
      </c>
      <c r="AO1658" s="60">
        <v>580.41527105168541</v>
      </c>
    </row>
    <row r="1659" spans="1:41" s="290" customFormat="1" x14ac:dyDescent="0.2">
      <c r="A1659" s="45" t="s">
        <v>1855</v>
      </c>
      <c r="B1659" s="42" t="s">
        <v>108</v>
      </c>
      <c r="C1659" s="46"/>
      <c r="D1659" s="35" t="s">
        <v>4327</v>
      </c>
      <c r="E1659" s="34">
        <v>45350</v>
      </c>
      <c r="F1659" s="347" t="s">
        <v>2435</v>
      </c>
      <c r="G1659" s="347" t="s">
        <v>3021</v>
      </c>
      <c r="H1659" s="344">
        <v>25.985016666666667</v>
      </c>
      <c r="I1659" s="344">
        <v>-81.728233333333336</v>
      </c>
      <c r="J1659" s="56" t="s">
        <v>9223</v>
      </c>
      <c r="K1659" s="56" t="s">
        <v>9226</v>
      </c>
      <c r="L1659" s="49" t="s">
        <v>4510</v>
      </c>
      <c r="M1659" s="117" t="s">
        <v>2833</v>
      </c>
      <c r="N1659" s="35" t="s">
        <v>387</v>
      </c>
      <c r="O1659" s="240" t="s">
        <v>5670</v>
      </c>
      <c r="P1659" s="216" t="s">
        <v>1969</v>
      </c>
      <c r="Q1659" s="443">
        <v>0</v>
      </c>
      <c r="R1659" s="47"/>
      <c r="S1659" s="36">
        <v>0</v>
      </c>
      <c r="T1659" s="35"/>
      <c r="U1659" s="34"/>
      <c r="V1659" s="82">
        <v>0</v>
      </c>
      <c r="W1659" s="55" t="s">
        <v>2688</v>
      </c>
      <c r="X1659" s="55" t="s">
        <v>1898</v>
      </c>
      <c r="Y1659" s="157" t="s">
        <v>387</v>
      </c>
      <c r="Z1659" s="57">
        <v>580.41527105168541</v>
      </c>
      <c r="AA1659" s="55" t="s">
        <v>9228</v>
      </c>
      <c r="AB1659" s="55">
        <v>156</v>
      </c>
      <c r="AC1659" s="55" t="s">
        <v>2025</v>
      </c>
      <c r="AD1659" s="89" t="s">
        <v>2618</v>
      </c>
      <c r="AE1659" s="243">
        <v>17135</v>
      </c>
      <c r="AF1659" s="157">
        <v>0</v>
      </c>
      <c r="AG1659" s="89" t="s">
        <v>7560</v>
      </c>
      <c r="AH1659" s="58" t="s">
        <v>7561</v>
      </c>
      <c r="AI1659" s="58" t="s">
        <v>7562</v>
      </c>
      <c r="AJ1659" s="59" t="s">
        <v>1152</v>
      </c>
      <c r="AK1659" s="56">
        <v>25.985111111111109</v>
      </c>
      <c r="AL1659" s="56">
        <v>-81.73</v>
      </c>
      <c r="AM1659" s="60">
        <v>-34.441999999415884</v>
      </c>
      <c r="AN1659" s="60">
        <v>579.39247104708022</v>
      </c>
      <c r="AO1659" s="60">
        <v>580.41527105168541</v>
      </c>
    </row>
    <row r="1660" spans="1:41" s="290" customFormat="1" x14ac:dyDescent="0.2">
      <c r="A1660" s="45" t="s">
        <v>1855</v>
      </c>
      <c r="B1660" s="42" t="s">
        <v>108</v>
      </c>
      <c r="C1660" s="46"/>
      <c r="D1660" s="35" t="s">
        <v>5508</v>
      </c>
      <c r="E1660" s="34">
        <v>45730</v>
      </c>
      <c r="F1660" s="347" t="s">
        <v>6122</v>
      </c>
      <c r="G1660" s="347" t="s">
        <v>6121</v>
      </c>
      <c r="H1660" s="344">
        <v>25.985183333333332</v>
      </c>
      <c r="I1660" s="344">
        <v>-81.728949999999998</v>
      </c>
      <c r="J1660" s="56" t="s">
        <v>7557</v>
      </c>
      <c r="K1660" s="56" t="s">
        <v>7558</v>
      </c>
      <c r="L1660" s="49" t="s">
        <v>6123</v>
      </c>
      <c r="M1660" s="117" t="s">
        <v>2833</v>
      </c>
      <c r="N1660" s="35" t="s">
        <v>364</v>
      </c>
      <c r="O1660" s="240" t="s">
        <v>6230</v>
      </c>
      <c r="P1660" s="216" t="s">
        <v>1969</v>
      </c>
      <c r="Q1660" s="443">
        <v>0</v>
      </c>
      <c r="R1660" s="47"/>
      <c r="S1660" s="36">
        <v>0</v>
      </c>
      <c r="T1660" s="35" t="s">
        <v>2011</v>
      </c>
      <c r="U1660" s="34"/>
      <c r="V1660" s="82">
        <v>0</v>
      </c>
      <c r="W1660" s="55" t="s">
        <v>2688</v>
      </c>
      <c r="X1660" s="55" t="s">
        <v>1898</v>
      </c>
      <c r="Y1660" s="157">
        <v>0</v>
      </c>
      <c r="Z1660" s="57">
        <v>345.3616624685647</v>
      </c>
      <c r="AA1660" s="55" t="s">
        <v>7559</v>
      </c>
      <c r="AB1660" s="55">
        <v>156</v>
      </c>
      <c r="AC1660" s="55" t="s">
        <v>2025</v>
      </c>
      <c r="AD1660" s="89" t="s">
        <v>2618</v>
      </c>
      <c r="AE1660" s="243">
        <v>17135</v>
      </c>
      <c r="AF1660" s="157">
        <v>0</v>
      </c>
      <c r="AG1660" s="89" t="s">
        <v>7560</v>
      </c>
      <c r="AH1660" s="58" t="s">
        <v>7561</v>
      </c>
      <c r="AI1660" s="58" t="s">
        <v>7562</v>
      </c>
      <c r="AJ1660" s="59" t="s">
        <v>1152</v>
      </c>
      <c r="AK1660" s="56">
        <v>25.985111111111109</v>
      </c>
      <c r="AL1660" s="56">
        <v>-81.73</v>
      </c>
      <c r="AM1660" s="60">
        <v>26.338000000010595</v>
      </c>
      <c r="AN1660" s="60">
        <v>344.35590260521201</v>
      </c>
      <c r="AO1660" s="60">
        <v>345.3616624685647</v>
      </c>
    </row>
    <row r="1661" spans="1:41" s="290" customFormat="1" ht="25.5" x14ac:dyDescent="0.2">
      <c r="A1661" s="45" t="s">
        <v>1855</v>
      </c>
      <c r="B1661" s="42" t="s">
        <v>108</v>
      </c>
      <c r="C1661" s="46" t="s">
        <v>473</v>
      </c>
      <c r="D1661" s="35" t="s">
        <v>5508</v>
      </c>
      <c r="E1661" s="34">
        <v>46094</v>
      </c>
      <c r="F1661" s="347" t="s">
        <v>6122</v>
      </c>
      <c r="G1661" s="347" t="s">
        <v>6121</v>
      </c>
      <c r="H1661" s="344">
        <v>25.985183333333332</v>
      </c>
      <c r="I1661" s="344">
        <v>-81.728949999999998</v>
      </c>
      <c r="J1661" s="56" t="s">
        <v>7557</v>
      </c>
      <c r="K1661" s="56" t="s">
        <v>7558</v>
      </c>
      <c r="L1661" s="49" t="s">
        <v>6870</v>
      </c>
      <c r="M1661" s="117" t="s">
        <v>2833</v>
      </c>
      <c r="N1661" s="35" t="s">
        <v>364</v>
      </c>
      <c r="O1661" s="240" t="s">
        <v>6869</v>
      </c>
      <c r="P1661" s="216" t="s">
        <v>6005</v>
      </c>
      <c r="Q1661" s="443">
        <v>0</v>
      </c>
      <c r="R1661" s="47"/>
      <c r="S1661" s="36">
        <v>0</v>
      </c>
      <c r="T1661" s="35" t="s">
        <v>2011</v>
      </c>
      <c r="U1661" s="34"/>
      <c r="V1661" s="82">
        <v>0</v>
      </c>
      <c r="W1661" s="55" t="s">
        <v>2688</v>
      </c>
      <c r="X1661" s="55" t="s">
        <v>1898</v>
      </c>
      <c r="Y1661" s="157">
        <v>0</v>
      </c>
      <c r="Z1661" s="57">
        <v>345.3616624685647</v>
      </c>
      <c r="AA1661" s="55" t="s">
        <v>7559</v>
      </c>
      <c r="AB1661" s="55">
        <v>156</v>
      </c>
      <c r="AC1661" s="55" t="s">
        <v>2025</v>
      </c>
      <c r="AD1661" s="89" t="s">
        <v>2618</v>
      </c>
      <c r="AE1661" s="243">
        <v>17135</v>
      </c>
      <c r="AF1661" s="157">
        <v>0</v>
      </c>
      <c r="AG1661" s="89" t="s">
        <v>7560</v>
      </c>
      <c r="AH1661" s="58" t="s">
        <v>7561</v>
      </c>
      <c r="AI1661" s="58" t="s">
        <v>7562</v>
      </c>
      <c r="AJ1661" s="59" t="s">
        <v>1152</v>
      </c>
      <c r="AK1661" s="56">
        <v>25.985111111111109</v>
      </c>
      <c r="AL1661" s="56">
        <v>-81.73</v>
      </c>
      <c r="AM1661" s="60">
        <v>26.338000000010595</v>
      </c>
      <c r="AN1661" s="60">
        <v>344.35590260521201</v>
      </c>
      <c r="AO1661" s="60">
        <v>345.3616624685647</v>
      </c>
    </row>
    <row r="1662" spans="1:41" s="290" customFormat="1" x14ac:dyDescent="0.2">
      <c r="A1662" s="45" t="s">
        <v>1856</v>
      </c>
      <c r="B1662" s="42" t="s">
        <v>109</v>
      </c>
      <c r="C1662" s="46"/>
      <c r="D1662" s="35" t="s">
        <v>424</v>
      </c>
      <c r="E1662" s="34">
        <v>42852</v>
      </c>
      <c r="F1662" s="347" t="s">
        <v>1940</v>
      </c>
      <c r="G1662" s="347" t="s">
        <v>995</v>
      </c>
      <c r="H1662" s="344">
        <v>25.985566666666667</v>
      </c>
      <c r="I1662" s="344">
        <v>-81.72826666666667</v>
      </c>
      <c r="J1662" s="56" t="s">
        <v>9229</v>
      </c>
      <c r="K1662" s="56" t="s">
        <v>7564</v>
      </c>
      <c r="L1662" s="49" t="s">
        <v>1746</v>
      </c>
      <c r="M1662" s="117"/>
      <c r="N1662" s="35" t="s">
        <v>364</v>
      </c>
      <c r="O1662" s="203" t="s">
        <v>1969</v>
      </c>
      <c r="P1662" s="216" t="s">
        <v>1969</v>
      </c>
      <c r="Q1662" s="443">
        <v>0</v>
      </c>
      <c r="R1662" s="47"/>
      <c r="S1662" s="36">
        <v>0</v>
      </c>
      <c r="T1662" s="35"/>
      <c r="U1662" s="34"/>
      <c r="V1662" s="82">
        <v>0</v>
      </c>
      <c r="W1662" s="55" t="s">
        <v>2688</v>
      </c>
      <c r="X1662" s="55" t="s">
        <v>1898</v>
      </c>
      <c r="Y1662" s="157">
        <v>0</v>
      </c>
      <c r="Z1662" s="57">
        <v>570.36721193229505</v>
      </c>
      <c r="AA1662" s="55" t="s">
        <v>9230</v>
      </c>
      <c r="AB1662" s="55">
        <v>157</v>
      </c>
      <c r="AC1662" s="55" t="s">
        <v>2025</v>
      </c>
      <c r="AD1662" s="89" t="s">
        <v>2618</v>
      </c>
      <c r="AE1662" s="243">
        <v>17140</v>
      </c>
      <c r="AF1662" s="157">
        <v>0</v>
      </c>
      <c r="AG1662" s="89" t="s">
        <v>7566</v>
      </c>
      <c r="AH1662" s="58" t="s">
        <v>7567</v>
      </c>
      <c r="AI1662" s="58" t="s">
        <v>7562</v>
      </c>
      <c r="AJ1662" s="59" t="s">
        <v>1150</v>
      </c>
      <c r="AK1662" s="56">
        <v>25.985694444444444</v>
      </c>
      <c r="AL1662" s="56">
        <v>-81.73</v>
      </c>
      <c r="AM1662" s="60">
        <v>-46.597999999819422</v>
      </c>
      <c r="AN1662" s="60">
        <v>568.46053763074576</v>
      </c>
      <c r="AO1662" s="60">
        <v>570.36721193229505</v>
      </c>
    </row>
    <row r="1663" spans="1:41" s="290" customFormat="1" x14ac:dyDescent="0.2">
      <c r="A1663" s="45" t="s">
        <v>1856</v>
      </c>
      <c r="B1663" s="42" t="s">
        <v>109</v>
      </c>
      <c r="C1663" s="46"/>
      <c r="D1663" s="35" t="s">
        <v>424</v>
      </c>
      <c r="E1663" s="34">
        <v>43124</v>
      </c>
      <c r="F1663" s="347" t="s">
        <v>1938</v>
      </c>
      <c r="G1663" s="347" t="s">
        <v>2437</v>
      </c>
      <c r="H1663" s="344">
        <v>25.985500000000002</v>
      </c>
      <c r="I1663" s="344">
        <v>-81.728300000000004</v>
      </c>
      <c r="J1663" s="56" t="s">
        <v>7568</v>
      </c>
      <c r="K1663" s="56" t="s">
        <v>9231</v>
      </c>
      <c r="L1663" s="49" t="s">
        <v>2159</v>
      </c>
      <c r="M1663" s="120"/>
      <c r="N1663" s="35" t="s">
        <v>364</v>
      </c>
      <c r="O1663" s="203" t="s">
        <v>1969</v>
      </c>
      <c r="P1663" s="216" t="s">
        <v>1969</v>
      </c>
      <c r="Q1663" s="443">
        <v>0</v>
      </c>
      <c r="R1663" s="47"/>
      <c r="S1663" s="36">
        <v>0</v>
      </c>
      <c r="T1663" s="35"/>
      <c r="U1663" s="34"/>
      <c r="V1663" s="82">
        <v>0</v>
      </c>
      <c r="W1663" s="55" t="s">
        <v>2688</v>
      </c>
      <c r="X1663" s="55" t="s">
        <v>1898</v>
      </c>
      <c r="Y1663" s="157">
        <v>0</v>
      </c>
      <c r="Z1663" s="57">
        <v>562.01990411121108</v>
      </c>
      <c r="AA1663" s="55" t="s">
        <v>9232</v>
      </c>
      <c r="AB1663" s="55">
        <v>157</v>
      </c>
      <c r="AC1663" s="55" t="s">
        <v>2025</v>
      </c>
      <c r="AD1663" s="89" t="s">
        <v>2618</v>
      </c>
      <c r="AE1663" s="243">
        <v>17140</v>
      </c>
      <c r="AF1663" s="157">
        <v>0</v>
      </c>
      <c r="AG1663" s="89" t="s">
        <v>7566</v>
      </c>
      <c r="AH1663" s="58" t="s">
        <v>7567</v>
      </c>
      <c r="AI1663" s="58" t="s">
        <v>7562</v>
      </c>
      <c r="AJ1663" s="59" t="s">
        <v>1150</v>
      </c>
      <c r="AK1663" s="56">
        <v>25.985694444444444</v>
      </c>
      <c r="AL1663" s="56">
        <v>-81.73</v>
      </c>
      <c r="AM1663" s="60">
        <v>-70.909999999330893</v>
      </c>
      <c r="AN1663" s="60">
        <v>557.52860421441142</v>
      </c>
      <c r="AO1663" s="60">
        <v>562.01990411121108</v>
      </c>
    </row>
    <row r="1664" spans="1:41" s="290" customFormat="1" x14ac:dyDescent="0.2">
      <c r="A1664" s="45" t="s">
        <v>1856</v>
      </c>
      <c r="B1664" s="42" t="s">
        <v>109</v>
      </c>
      <c r="C1664" s="46"/>
      <c r="D1664" s="35" t="s">
        <v>425</v>
      </c>
      <c r="E1664" s="34">
        <v>43556</v>
      </c>
      <c r="F1664" s="347" t="s">
        <v>2807</v>
      </c>
      <c r="G1664" s="347" t="s">
        <v>2437</v>
      </c>
      <c r="H1664" s="344">
        <v>25.985533333333333</v>
      </c>
      <c r="I1664" s="344">
        <v>-81.728300000000004</v>
      </c>
      <c r="J1664" s="56" t="s">
        <v>9233</v>
      </c>
      <c r="K1664" s="56" t="s">
        <v>9231</v>
      </c>
      <c r="L1664" s="49" t="s">
        <v>2159</v>
      </c>
      <c r="M1664" s="117" t="s">
        <v>2833</v>
      </c>
      <c r="N1664" s="35" t="s">
        <v>364</v>
      </c>
      <c r="O1664" s="203" t="s">
        <v>1969</v>
      </c>
      <c r="P1664" s="216" t="s">
        <v>1969</v>
      </c>
      <c r="Q1664" s="443">
        <v>0</v>
      </c>
      <c r="R1664" s="47"/>
      <c r="S1664" s="36">
        <v>0</v>
      </c>
      <c r="T1664" s="35"/>
      <c r="U1664" s="34"/>
      <c r="V1664" s="82">
        <v>0</v>
      </c>
      <c r="W1664" s="55" t="s">
        <v>2688</v>
      </c>
      <c r="X1664" s="55" t="s">
        <v>1898</v>
      </c>
      <c r="Y1664" s="157">
        <v>0</v>
      </c>
      <c r="Z1664" s="57">
        <v>560.61589081410807</v>
      </c>
      <c r="AA1664" s="55" t="s">
        <v>9234</v>
      </c>
      <c r="AB1664" s="55">
        <v>157</v>
      </c>
      <c r="AC1664" s="55" t="s">
        <v>2025</v>
      </c>
      <c r="AD1664" s="89" t="s">
        <v>2618</v>
      </c>
      <c r="AE1664" s="243">
        <v>17140</v>
      </c>
      <c r="AF1664" s="157">
        <v>0</v>
      </c>
      <c r="AG1664" s="89" t="s">
        <v>7566</v>
      </c>
      <c r="AH1664" s="58" t="s">
        <v>7567</v>
      </c>
      <c r="AI1664" s="58" t="s">
        <v>7562</v>
      </c>
      <c r="AJ1664" s="59" t="s">
        <v>1150</v>
      </c>
      <c r="AK1664" s="56">
        <v>25.985694444444444</v>
      </c>
      <c r="AL1664" s="56">
        <v>-81.73</v>
      </c>
      <c r="AM1664" s="60">
        <v>-58.754000000222959</v>
      </c>
      <c r="AN1664" s="60">
        <v>557.52860421441142</v>
      </c>
      <c r="AO1664" s="60">
        <v>560.61589081410807</v>
      </c>
    </row>
    <row r="1665" spans="1:41" s="290" customFormat="1" ht="25.5" x14ac:dyDescent="0.2">
      <c r="A1665" s="45" t="s">
        <v>1856</v>
      </c>
      <c r="B1665" s="42" t="s">
        <v>109</v>
      </c>
      <c r="C1665" s="46"/>
      <c r="D1665" s="35" t="s">
        <v>425</v>
      </c>
      <c r="E1665" s="34">
        <v>43903</v>
      </c>
      <c r="F1665" s="347" t="s">
        <v>1939</v>
      </c>
      <c r="G1665" s="347" t="s">
        <v>2437</v>
      </c>
      <c r="H1665" s="344">
        <v>25.98555</v>
      </c>
      <c r="I1665" s="344">
        <v>-81.728300000000004</v>
      </c>
      <c r="J1665" s="56" t="s">
        <v>7563</v>
      </c>
      <c r="K1665" s="56" t="s">
        <v>9231</v>
      </c>
      <c r="L1665" s="49" t="s">
        <v>3023</v>
      </c>
      <c r="M1665" s="117" t="s">
        <v>2833</v>
      </c>
      <c r="N1665" s="35" t="s">
        <v>387</v>
      </c>
      <c r="O1665" s="207" t="s">
        <v>3276</v>
      </c>
      <c r="P1665" s="216" t="s">
        <v>1969</v>
      </c>
      <c r="Q1665" s="443">
        <v>0</v>
      </c>
      <c r="R1665" s="47"/>
      <c r="S1665" s="36">
        <v>0</v>
      </c>
      <c r="T1665" s="35" t="s">
        <v>3310</v>
      </c>
      <c r="U1665" s="34"/>
      <c r="V1665" s="82">
        <v>0</v>
      </c>
      <c r="W1665" s="55" t="s">
        <v>2688</v>
      </c>
      <c r="X1665" s="55" t="s">
        <v>1898</v>
      </c>
      <c r="Y1665" s="157" t="s">
        <v>387</v>
      </c>
      <c r="Z1665" s="57">
        <v>560.01152264330426</v>
      </c>
      <c r="AA1665" s="55" t="s">
        <v>9235</v>
      </c>
      <c r="AB1665" s="55">
        <v>157</v>
      </c>
      <c r="AC1665" s="55" t="s">
        <v>2025</v>
      </c>
      <c r="AD1665" s="89" t="s">
        <v>2618</v>
      </c>
      <c r="AE1665" s="243">
        <v>17140</v>
      </c>
      <c r="AF1665" s="157">
        <v>0</v>
      </c>
      <c r="AG1665" s="89" t="s">
        <v>7566</v>
      </c>
      <c r="AH1665" s="58" t="s">
        <v>7567</v>
      </c>
      <c r="AI1665" s="58" t="s">
        <v>7562</v>
      </c>
      <c r="AJ1665" s="59" t="s">
        <v>1150</v>
      </c>
      <c r="AK1665" s="56">
        <v>25.985694444444444</v>
      </c>
      <c r="AL1665" s="56">
        <v>-81.73</v>
      </c>
      <c r="AM1665" s="60">
        <v>-52.67600000002119</v>
      </c>
      <c r="AN1665" s="60">
        <v>557.52860421441142</v>
      </c>
      <c r="AO1665" s="60">
        <v>560.01152264330426</v>
      </c>
    </row>
    <row r="1666" spans="1:41" s="290" customFormat="1" ht="25.5" x14ac:dyDescent="0.2">
      <c r="A1666" s="45" t="s">
        <v>1856</v>
      </c>
      <c r="B1666" s="42" t="s">
        <v>109</v>
      </c>
      <c r="C1666" s="46"/>
      <c r="D1666" s="35" t="s">
        <v>2844</v>
      </c>
      <c r="E1666" s="34">
        <v>44256</v>
      </c>
      <c r="F1666" s="347" t="s">
        <v>1939</v>
      </c>
      <c r="G1666" s="347" t="s">
        <v>2437</v>
      </c>
      <c r="H1666" s="344">
        <v>25.98555</v>
      </c>
      <c r="I1666" s="344">
        <v>-81.728300000000004</v>
      </c>
      <c r="J1666" s="56" t="s">
        <v>7563</v>
      </c>
      <c r="K1666" s="56" t="s">
        <v>9231</v>
      </c>
      <c r="L1666" s="49" t="s">
        <v>3572</v>
      </c>
      <c r="M1666" s="117" t="s">
        <v>2833</v>
      </c>
      <c r="N1666" s="35" t="s">
        <v>387</v>
      </c>
      <c r="O1666" s="207" t="s">
        <v>3834</v>
      </c>
      <c r="P1666" s="216" t="s">
        <v>1969</v>
      </c>
      <c r="Q1666" s="443">
        <v>0</v>
      </c>
      <c r="R1666" s="47"/>
      <c r="S1666" s="36">
        <v>0</v>
      </c>
      <c r="T1666" s="35"/>
      <c r="U1666" s="34"/>
      <c r="V1666" s="82">
        <v>0</v>
      </c>
      <c r="W1666" s="55" t="s">
        <v>2688</v>
      </c>
      <c r="X1666" s="55" t="s">
        <v>1898</v>
      </c>
      <c r="Y1666" s="157" t="s">
        <v>387</v>
      </c>
      <c r="Z1666" s="57">
        <v>560.01152264330426</v>
      </c>
      <c r="AA1666" s="55" t="s">
        <v>9235</v>
      </c>
      <c r="AB1666" s="55">
        <v>157</v>
      </c>
      <c r="AC1666" s="55" t="s">
        <v>2025</v>
      </c>
      <c r="AD1666" s="89" t="s">
        <v>2618</v>
      </c>
      <c r="AE1666" s="243">
        <v>17140</v>
      </c>
      <c r="AF1666" s="157">
        <v>0</v>
      </c>
      <c r="AG1666" s="89" t="s">
        <v>7566</v>
      </c>
      <c r="AH1666" s="58" t="s">
        <v>7567</v>
      </c>
      <c r="AI1666" s="58" t="s">
        <v>7562</v>
      </c>
      <c r="AJ1666" s="59" t="s">
        <v>1150</v>
      </c>
      <c r="AK1666" s="56">
        <v>25.985694444444444</v>
      </c>
      <c r="AL1666" s="56">
        <v>-81.73</v>
      </c>
      <c r="AM1666" s="60">
        <v>-52.67600000002119</v>
      </c>
      <c r="AN1666" s="60">
        <v>557.52860421441142</v>
      </c>
      <c r="AO1666" s="60">
        <v>560.01152264330426</v>
      </c>
    </row>
    <row r="1667" spans="1:41" s="290" customFormat="1" x14ac:dyDescent="0.2">
      <c r="A1667" s="45" t="s">
        <v>1856</v>
      </c>
      <c r="B1667" s="42" t="s">
        <v>109</v>
      </c>
      <c r="C1667" s="46"/>
      <c r="D1667" s="35" t="s">
        <v>425</v>
      </c>
      <c r="E1667" s="34">
        <v>44640</v>
      </c>
      <c r="F1667" s="347" t="s">
        <v>1939</v>
      </c>
      <c r="G1667" s="347" t="s">
        <v>2437</v>
      </c>
      <c r="H1667" s="344">
        <v>25.98555</v>
      </c>
      <c r="I1667" s="344">
        <v>-81.728300000000004</v>
      </c>
      <c r="J1667" s="56" t="s">
        <v>7563</v>
      </c>
      <c r="K1667" s="56" t="s">
        <v>9231</v>
      </c>
      <c r="L1667" s="49" t="s">
        <v>4512</v>
      </c>
      <c r="M1667" s="117" t="s">
        <v>2833</v>
      </c>
      <c r="N1667" s="35" t="s">
        <v>387</v>
      </c>
      <c r="O1667" s="207" t="s">
        <v>4513</v>
      </c>
      <c r="P1667" s="216" t="s">
        <v>1969</v>
      </c>
      <c r="Q1667" s="443">
        <v>0</v>
      </c>
      <c r="R1667" s="47"/>
      <c r="S1667" s="36">
        <v>0</v>
      </c>
      <c r="T1667" s="35"/>
      <c r="U1667" s="34"/>
      <c r="V1667" s="82">
        <v>0</v>
      </c>
      <c r="W1667" s="55" t="s">
        <v>2688</v>
      </c>
      <c r="X1667" s="55" t="s">
        <v>1898</v>
      </c>
      <c r="Y1667" s="157" t="s">
        <v>387</v>
      </c>
      <c r="Z1667" s="57">
        <v>560.01152264330426</v>
      </c>
      <c r="AA1667" s="55" t="s">
        <v>9235</v>
      </c>
      <c r="AB1667" s="55">
        <v>157</v>
      </c>
      <c r="AC1667" s="55" t="s">
        <v>2025</v>
      </c>
      <c r="AD1667" s="89" t="s">
        <v>2618</v>
      </c>
      <c r="AE1667" s="243">
        <v>17140</v>
      </c>
      <c r="AF1667" s="157">
        <v>0</v>
      </c>
      <c r="AG1667" s="89" t="s">
        <v>7566</v>
      </c>
      <c r="AH1667" s="58" t="s">
        <v>7567</v>
      </c>
      <c r="AI1667" s="58" t="s">
        <v>7562</v>
      </c>
      <c r="AJ1667" s="59" t="s">
        <v>1150</v>
      </c>
      <c r="AK1667" s="56">
        <v>25.985694444444444</v>
      </c>
      <c r="AL1667" s="56">
        <v>-81.73</v>
      </c>
      <c r="AM1667" s="60">
        <v>-52.67600000002119</v>
      </c>
      <c r="AN1667" s="60">
        <v>557.52860421441142</v>
      </c>
      <c r="AO1667" s="60">
        <v>560.01152264330426</v>
      </c>
    </row>
    <row r="1668" spans="1:41" s="290" customFormat="1" ht="25.5" x14ac:dyDescent="0.2">
      <c r="A1668" s="45" t="s">
        <v>1856</v>
      </c>
      <c r="B1668" s="42" t="s">
        <v>109</v>
      </c>
      <c r="C1668" s="46"/>
      <c r="D1668" s="35" t="s">
        <v>4327</v>
      </c>
      <c r="E1668" s="34">
        <v>44981</v>
      </c>
      <c r="F1668" s="347" t="s">
        <v>1939</v>
      </c>
      <c r="G1668" s="347" t="s">
        <v>2437</v>
      </c>
      <c r="H1668" s="344">
        <v>25.98555</v>
      </c>
      <c r="I1668" s="344">
        <v>-81.728300000000004</v>
      </c>
      <c r="J1668" s="56" t="s">
        <v>7563</v>
      </c>
      <c r="K1668" s="56" t="s">
        <v>9231</v>
      </c>
      <c r="L1668" s="49" t="s">
        <v>4948</v>
      </c>
      <c r="M1668" s="117" t="s">
        <v>2833</v>
      </c>
      <c r="N1668" s="35" t="s">
        <v>387</v>
      </c>
      <c r="O1668" s="207" t="s">
        <v>4947</v>
      </c>
      <c r="P1668" s="216" t="s">
        <v>1969</v>
      </c>
      <c r="Q1668" s="443">
        <v>0</v>
      </c>
      <c r="R1668" s="47"/>
      <c r="S1668" s="36">
        <v>0</v>
      </c>
      <c r="T1668" s="35"/>
      <c r="U1668" s="34"/>
      <c r="V1668" s="82">
        <v>0</v>
      </c>
      <c r="W1668" s="55" t="s">
        <v>2688</v>
      </c>
      <c r="X1668" s="55" t="s">
        <v>1898</v>
      </c>
      <c r="Y1668" s="157" t="s">
        <v>387</v>
      </c>
      <c r="Z1668" s="57">
        <v>560.01152264330426</v>
      </c>
      <c r="AA1668" s="55" t="s">
        <v>9235</v>
      </c>
      <c r="AB1668" s="55">
        <v>157</v>
      </c>
      <c r="AC1668" s="55" t="s">
        <v>2025</v>
      </c>
      <c r="AD1668" s="89" t="s">
        <v>2618</v>
      </c>
      <c r="AE1668" s="243">
        <v>17140</v>
      </c>
      <c r="AF1668" s="157">
        <v>0</v>
      </c>
      <c r="AG1668" s="89" t="s">
        <v>7566</v>
      </c>
      <c r="AH1668" s="58" t="s">
        <v>7567</v>
      </c>
      <c r="AI1668" s="58" t="s">
        <v>7562</v>
      </c>
      <c r="AJ1668" s="59" t="s">
        <v>1150</v>
      </c>
      <c r="AK1668" s="56">
        <v>25.985694444444444</v>
      </c>
      <c r="AL1668" s="56">
        <v>-81.73</v>
      </c>
      <c r="AM1668" s="60">
        <v>-52.67600000002119</v>
      </c>
      <c r="AN1668" s="60">
        <v>557.52860421441142</v>
      </c>
      <c r="AO1668" s="60">
        <v>560.01152264330426</v>
      </c>
    </row>
    <row r="1669" spans="1:41" s="290" customFormat="1" ht="25.5" x14ac:dyDescent="0.2">
      <c r="A1669" s="45" t="s">
        <v>1856</v>
      </c>
      <c r="B1669" s="42" t="s">
        <v>109</v>
      </c>
      <c r="C1669" s="46"/>
      <c r="D1669" s="35" t="s">
        <v>4327</v>
      </c>
      <c r="E1669" s="34">
        <v>45350</v>
      </c>
      <c r="F1669" s="347" t="s">
        <v>1939</v>
      </c>
      <c r="G1669" s="347" t="s">
        <v>995</v>
      </c>
      <c r="H1669" s="344">
        <v>25.98555</v>
      </c>
      <c r="I1669" s="344">
        <v>-81.72826666666667</v>
      </c>
      <c r="J1669" s="56" t="s">
        <v>7563</v>
      </c>
      <c r="K1669" s="56" t="s">
        <v>7564</v>
      </c>
      <c r="L1669" s="49" t="s">
        <v>5672</v>
      </c>
      <c r="M1669" s="117" t="s">
        <v>2833</v>
      </c>
      <c r="N1669" s="35" t="s">
        <v>387</v>
      </c>
      <c r="O1669" s="207" t="s">
        <v>5671</v>
      </c>
      <c r="P1669" s="216" t="s">
        <v>1969</v>
      </c>
      <c r="Q1669" s="443">
        <v>0</v>
      </c>
      <c r="R1669" s="47"/>
      <c r="S1669" s="36">
        <v>0</v>
      </c>
      <c r="T1669" s="35" t="s">
        <v>2011</v>
      </c>
      <c r="U1669" s="34"/>
      <c r="V1669" s="82">
        <v>0</v>
      </c>
      <c r="W1669" s="55" t="s">
        <v>2688</v>
      </c>
      <c r="X1669" s="55" t="s">
        <v>1898</v>
      </c>
      <c r="Y1669" s="157" t="s">
        <v>387</v>
      </c>
      <c r="Z1669" s="57">
        <v>570.89591329719531</v>
      </c>
      <c r="AA1669" s="55" t="s">
        <v>7565</v>
      </c>
      <c r="AB1669" s="55">
        <v>157</v>
      </c>
      <c r="AC1669" s="55" t="s">
        <v>2025</v>
      </c>
      <c r="AD1669" s="89" t="s">
        <v>2618</v>
      </c>
      <c r="AE1669" s="243">
        <v>17140</v>
      </c>
      <c r="AF1669" s="157">
        <v>0</v>
      </c>
      <c r="AG1669" s="89" t="s">
        <v>7566</v>
      </c>
      <c r="AH1669" s="58" t="s">
        <v>7567</v>
      </c>
      <c r="AI1669" s="58" t="s">
        <v>7562</v>
      </c>
      <c r="AJ1669" s="59" t="s">
        <v>1150</v>
      </c>
      <c r="AK1669" s="56">
        <v>25.985694444444444</v>
      </c>
      <c r="AL1669" s="56">
        <v>-81.73</v>
      </c>
      <c r="AM1669" s="60">
        <v>-52.67600000002119</v>
      </c>
      <c r="AN1669" s="60">
        <v>568.46053763074576</v>
      </c>
      <c r="AO1669" s="60">
        <v>570.89591329719531</v>
      </c>
    </row>
    <row r="1670" spans="1:41" s="290" customFormat="1" ht="25.5" x14ac:dyDescent="0.2">
      <c r="A1670" s="45" t="s">
        <v>1856</v>
      </c>
      <c r="B1670" s="42" t="s">
        <v>109</v>
      </c>
      <c r="C1670" s="46"/>
      <c r="D1670" s="35" t="s">
        <v>5508</v>
      </c>
      <c r="E1670" s="34">
        <v>45730</v>
      </c>
      <c r="F1670" s="347" t="s">
        <v>1939</v>
      </c>
      <c r="G1670" s="347" t="s">
        <v>995</v>
      </c>
      <c r="H1670" s="344">
        <v>25.98555</v>
      </c>
      <c r="I1670" s="344">
        <v>-81.72826666666667</v>
      </c>
      <c r="J1670" s="56" t="s">
        <v>7563</v>
      </c>
      <c r="K1670" s="56" t="s">
        <v>7564</v>
      </c>
      <c r="L1670" s="49" t="s">
        <v>6149</v>
      </c>
      <c r="M1670" s="117" t="s">
        <v>2833</v>
      </c>
      <c r="N1670" s="35" t="s">
        <v>387</v>
      </c>
      <c r="O1670" s="207" t="s">
        <v>6231</v>
      </c>
      <c r="P1670" s="216" t="s">
        <v>1969</v>
      </c>
      <c r="Q1670" s="443">
        <v>0</v>
      </c>
      <c r="R1670" s="47"/>
      <c r="S1670" s="36">
        <v>0</v>
      </c>
      <c r="T1670" s="35"/>
      <c r="U1670" s="34"/>
      <c r="V1670" s="82">
        <v>0</v>
      </c>
      <c r="W1670" s="55" t="s">
        <v>2688</v>
      </c>
      <c r="X1670" s="55" t="s">
        <v>1898</v>
      </c>
      <c r="Y1670" s="157" t="s">
        <v>387</v>
      </c>
      <c r="Z1670" s="57">
        <v>570.89591329719531</v>
      </c>
      <c r="AA1670" s="55" t="s">
        <v>7565</v>
      </c>
      <c r="AB1670" s="55">
        <v>157</v>
      </c>
      <c r="AC1670" s="55" t="s">
        <v>2025</v>
      </c>
      <c r="AD1670" s="89" t="s">
        <v>2618</v>
      </c>
      <c r="AE1670" s="243">
        <v>17140</v>
      </c>
      <c r="AF1670" s="157">
        <v>0</v>
      </c>
      <c r="AG1670" s="89" t="s">
        <v>7566</v>
      </c>
      <c r="AH1670" s="58" t="s">
        <v>7567</v>
      </c>
      <c r="AI1670" s="58" t="s">
        <v>7562</v>
      </c>
      <c r="AJ1670" s="59" t="s">
        <v>1150</v>
      </c>
      <c r="AK1670" s="56">
        <v>25.985694444444444</v>
      </c>
      <c r="AL1670" s="56">
        <v>-81.73</v>
      </c>
      <c r="AM1670" s="60">
        <v>-52.67600000002119</v>
      </c>
      <c r="AN1670" s="60">
        <v>568.46053763074576</v>
      </c>
      <c r="AO1670" s="60">
        <v>570.89591329719531</v>
      </c>
    </row>
    <row r="1671" spans="1:41" s="290" customFormat="1" ht="38.25" x14ac:dyDescent="0.2">
      <c r="A1671" s="45" t="s">
        <v>1856</v>
      </c>
      <c r="B1671" s="42" t="s">
        <v>109</v>
      </c>
      <c r="C1671" s="46" t="s">
        <v>473</v>
      </c>
      <c r="D1671" s="35" t="s">
        <v>5508</v>
      </c>
      <c r="E1671" s="34">
        <v>46094</v>
      </c>
      <c r="F1671" s="347" t="s">
        <v>1939</v>
      </c>
      <c r="G1671" s="347" t="s">
        <v>995</v>
      </c>
      <c r="H1671" s="344">
        <v>25.98555</v>
      </c>
      <c r="I1671" s="344">
        <v>-81.72826666666667</v>
      </c>
      <c r="J1671" s="56" t="s">
        <v>7563</v>
      </c>
      <c r="K1671" s="56" t="s">
        <v>7564</v>
      </c>
      <c r="L1671" s="49" t="s">
        <v>6871</v>
      </c>
      <c r="M1671" s="117" t="s">
        <v>2833</v>
      </c>
      <c r="N1671" s="35" t="s">
        <v>387</v>
      </c>
      <c r="O1671" s="207" t="s">
        <v>6231</v>
      </c>
      <c r="P1671" s="216" t="s">
        <v>6005</v>
      </c>
      <c r="Q1671" s="443">
        <v>0</v>
      </c>
      <c r="R1671" s="47"/>
      <c r="S1671" s="36">
        <v>0</v>
      </c>
      <c r="T1671" s="35"/>
      <c r="U1671" s="34"/>
      <c r="V1671" s="82">
        <v>0</v>
      </c>
      <c r="W1671" s="55" t="s">
        <v>2688</v>
      </c>
      <c r="X1671" s="55" t="s">
        <v>1898</v>
      </c>
      <c r="Y1671" s="157" t="s">
        <v>387</v>
      </c>
      <c r="Z1671" s="57">
        <v>570.89591329719531</v>
      </c>
      <c r="AA1671" s="55" t="s">
        <v>7565</v>
      </c>
      <c r="AB1671" s="55">
        <v>157</v>
      </c>
      <c r="AC1671" s="55" t="s">
        <v>2025</v>
      </c>
      <c r="AD1671" s="89" t="s">
        <v>2618</v>
      </c>
      <c r="AE1671" s="243">
        <v>17140</v>
      </c>
      <c r="AF1671" s="157">
        <v>0</v>
      </c>
      <c r="AG1671" s="89" t="s">
        <v>7566</v>
      </c>
      <c r="AH1671" s="58" t="s">
        <v>7567</v>
      </c>
      <c r="AI1671" s="58" t="s">
        <v>7562</v>
      </c>
      <c r="AJ1671" s="59" t="s">
        <v>1150</v>
      </c>
      <c r="AK1671" s="56">
        <v>25.985694444444444</v>
      </c>
      <c r="AL1671" s="56">
        <v>-81.73</v>
      </c>
      <c r="AM1671" s="60">
        <v>-52.67600000002119</v>
      </c>
      <c r="AN1671" s="60">
        <v>568.46053763074576</v>
      </c>
      <c r="AO1671" s="60">
        <v>570.89591329719531</v>
      </c>
    </row>
    <row r="1672" spans="1:41" s="290" customFormat="1" x14ac:dyDescent="0.2">
      <c r="A1672" s="45" t="s">
        <v>1857</v>
      </c>
      <c r="B1672" s="42" t="s">
        <v>110</v>
      </c>
      <c r="C1672" s="46"/>
      <c r="D1672" s="35" t="s">
        <v>424</v>
      </c>
      <c r="E1672" s="34">
        <v>42852</v>
      </c>
      <c r="F1672" s="347" t="s">
        <v>1938</v>
      </c>
      <c r="G1672" s="347" t="s">
        <v>985</v>
      </c>
      <c r="H1672" s="344">
        <v>25.985500000000002</v>
      </c>
      <c r="I1672" s="344">
        <v>-81.728133333333332</v>
      </c>
      <c r="J1672" s="56" t="s">
        <v>7568</v>
      </c>
      <c r="K1672" s="56" t="s">
        <v>9236</v>
      </c>
      <c r="L1672" s="49" t="s">
        <v>438</v>
      </c>
      <c r="M1672" s="120"/>
      <c r="N1672" s="35" t="s">
        <v>448</v>
      </c>
      <c r="O1672" s="203"/>
      <c r="P1672" s="216">
        <v>0</v>
      </c>
      <c r="Q1672" s="443">
        <v>0</v>
      </c>
      <c r="R1672" s="47"/>
      <c r="S1672" s="36" t="s">
        <v>473</v>
      </c>
      <c r="T1672" s="35"/>
      <c r="U1672" s="34"/>
      <c r="V1672" s="82" t="s">
        <v>1969</v>
      </c>
      <c r="W1672" s="55" t="s">
        <v>2688</v>
      </c>
      <c r="X1672" s="55" t="s">
        <v>1898</v>
      </c>
      <c r="Y1672" s="157" t="s">
        <v>448</v>
      </c>
      <c r="Z1672" s="57" t="s">
        <v>3905</v>
      </c>
      <c r="AA1672" s="55" t="s">
        <v>3906</v>
      </c>
      <c r="AB1672" s="55">
        <v>158</v>
      </c>
      <c r="AC1672" s="55" t="s">
        <v>2025</v>
      </c>
      <c r="AD1672" s="89" t="s">
        <v>2618</v>
      </c>
      <c r="AE1672" s="243">
        <v>17145</v>
      </c>
      <c r="AF1672" s="157">
        <v>0</v>
      </c>
      <c r="AG1672" s="89" t="s">
        <v>7571</v>
      </c>
      <c r="AH1672" s="58" t="s">
        <v>1938</v>
      </c>
      <c r="AI1672" s="58" t="s">
        <v>985</v>
      </c>
      <c r="AJ1672" s="59" t="s">
        <v>1147</v>
      </c>
      <c r="AK1672" s="56">
        <v>25.985500000000002</v>
      </c>
      <c r="AL1672" s="56">
        <v>-81.728138888888893</v>
      </c>
      <c r="AM1672" s="60">
        <v>0</v>
      </c>
      <c r="AN1672" s="60">
        <v>1.8219889042759188</v>
      </c>
      <c r="AO1672" s="60" t="s">
        <v>3905</v>
      </c>
    </row>
    <row r="1673" spans="1:41" s="290" customFormat="1" x14ac:dyDescent="0.2">
      <c r="A1673" s="45" t="s">
        <v>1857</v>
      </c>
      <c r="B1673" s="42" t="s">
        <v>110</v>
      </c>
      <c r="C1673" s="46"/>
      <c r="D1673" s="35" t="s">
        <v>424</v>
      </c>
      <c r="E1673" s="34">
        <v>43124</v>
      </c>
      <c r="F1673" s="347" t="s">
        <v>1938</v>
      </c>
      <c r="G1673" s="347" t="s">
        <v>985</v>
      </c>
      <c r="H1673" s="344">
        <v>25.985500000000002</v>
      </c>
      <c r="I1673" s="344">
        <v>-81.728133333333332</v>
      </c>
      <c r="J1673" s="56" t="s">
        <v>7568</v>
      </c>
      <c r="K1673" s="56" t="s">
        <v>9236</v>
      </c>
      <c r="L1673" s="49" t="s">
        <v>438</v>
      </c>
      <c r="M1673" s="120"/>
      <c r="N1673" s="35" t="s">
        <v>448</v>
      </c>
      <c r="O1673" s="203"/>
      <c r="P1673" s="216">
        <v>0</v>
      </c>
      <c r="Q1673" s="443">
        <v>0</v>
      </c>
      <c r="R1673" s="47"/>
      <c r="S1673" s="36" t="s">
        <v>473</v>
      </c>
      <c r="T1673" s="35"/>
      <c r="U1673" s="34"/>
      <c r="V1673" s="82" t="s">
        <v>1969</v>
      </c>
      <c r="W1673" s="55" t="s">
        <v>2688</v>
      </c>
      <c r="X1673" s="55" t="s">
        <v>1898</v>
      </c>
      <c r="Y1673" s="157" t="s">
        <v>448</v>
      </c>
      <c r="Z1673" s="57" t="s">
        <v>3905</v>
      </c>
      <c r="AA1673" s="55" t="s">
        <v>3906</v>
      </c>
      <c r="AB1673" s="55">
        <v>158</v>
      </c>
      <c r="AC1673" s="55" t="s">
        <v>2025</v>
      </c>
      <c r="AD1673" s="89" t="s">
        <v>2618</v>
      </c>
      <c r="AE1673" s="243">
        <v>17145</v>
      </c>
      <c r="AF1673" s="157">
        <v>0</v>
      </c>
      <c r="AG1673" s="89" t="s">
        <v>7571</v>
      </c>
      <c r="AH1673" s="58" t="s">
        <v>1938</v>
      </c>
      <c r="AI1673" s="58" t="s">
        <v>985</v>
      </c>
      <c r="AJ1673" s="59" t="s">
        <v>1147</v>
      </c>
      <c r="AK1673" s="56">
        <v>25.985500000000002</v>
      </c>
      <c r="AL1673" s="56">
        <v>-81.728138888888893</v>
      </c>
      <c r="AM1673" s="60">
        <v>0</v>
      </c>
      <c r="AN1673" s="60">
        <v>1.8219889042759188</v>
      </c>
      <c r="AO1673" s="60" t="s">
        <v>3905</v>
      </c>
    </row>
    <row r="1674" spans="1:41" s="290" customFormat="1" x14ac:dyDescent="0.2">
      <c r="A1674" s="45" t="s">
        <v>1857</v>
      </c>
      <c r="B1674" s="42" t="s">
        <v>110</v>
      </c>
      <c r="C1674" s="46"/>
      <c r="D1674" s="35" t="s">
        <v>425</v>
      </c>
      <c r="E1674" s="34">
        <v>43556</v>
      </c>
      <c r="F1674" s="347" t="s">
        <v>1938</v>
      </c>
      <c r="G1674" s="347" t="s">
        <v>985</v>
      </c>
      <c r="H1674" s="344">
        <v>25.985500000000002</v>
      </c>
      <c r="I1674" s="344">
        <v>-81.728133333333332</v>
      </c>
      <c r="J1674" s="56" t="s">
        <v>7568</v>
      </c>
      <c r="K1674" s="56" t="s">
        <v>9236</v>
      </c>
      <c r="L1674" s="49" t="s">
        <v>2820</v>
      </c>
      <c r="M1674" s="117"/>
      <c r="N1674" s="35" t="s">
        <v>448</v>
      </c>
      <c r="O1674" s="203"/>
      <c r="P1674" s="216">
        <v>0</v>
      </c>
      <c r="Q1674" s="443" t="s">
        <v>3294</v>
      </c>
      <c r="R1674" s="47"/>
      <c r="S1674" s="36" t="s">
        <v>473</v>
      </c>
      <c r="T1674" s="35"/>
      <c r="U1674" s="34"/>
      <c r="V1674" s="82">
        <v>0</v>
      </c>
      <c r="W1674" s="55" t="s">
        <v>2688</v>
      </c>
      <c r="X1674" s="55" t="s">
        <v>1898</v>
      </c>
      <c r="Y1674" s="157" t="s">
        <v>448</v>
      </c>
      <c r="Z1674" s="57" t="s">
        <v>3905</v>
      </c>
      <c r="AA1674" s="55" t="s">
        <v>3906</v>
      </c>
      <c r="AB1674" s="55">
        <v>158</v>
      </c>
      <c r="AC1674" s="55" t="s">
        <v>2025</v>
      </c>
      <c r="AD1674" s="89" t="s">
        <v>2618</v>
      </c>
      <c r="AE1674" s="243">
        <v>17145</v>
      </c>
      <c r="AF1674" s="157">
        <v>0</v>
      </c>
      <c r="AG1674" s="89" t="s">
        <v>7571</v>
      </c>
      <c r="AH1674" s="58" t="s">
        <v>1938</v>
      </c>
      <c r="AI1674" s="58" t="s">
        <v>985</v>
      </c>
      <c r="AJ1674" s="59" t="s">
        <v>1147</v>
      </c>
      <c r="AK1674" s="56">
        <v>25.985500000000002</v>
      </c>
      <c r="AL1674" s="56">
        <v>-81.728138888888893</v>
      </c>
      <c r="AM1674" s="60">
        <v>0</v>
      </c>
      <c r="AN1674" s="60">
        <v>1.8219889042759188</v>
      </c>
      <c r="AO1674" s="60" t="s">
        <v>3905</v>
      </c>
    </row>
    <row r="1675" spans="1:41" s="290" customFormat="1" x14ac:dyDescent="0.2">
      <c r="A1675" s="45" t="s">
        <v>1857</v>
      </c>
      <c r="B1675" s="42" t="s">
        <v>110</v>
      </c>
      <c r="C1675" s="46"/>
      <c r="D1675" s="35" t="s">
        <v>425</v>
      </c>
      <c r="E1675" s="34">
        <v>43903</v>
      </c>
      <c r="F1675" s="347" t="s">
        <v>1938</v>
      </c>
      <c r="G1675" s="347" t="s">
        <v>985</v>
      </c>
      <c r="H1675" s="344">
        <v>25.985500000000002</v>
      </c>
      <c r="I1675" s="344">
        <v>-81.728133333333332</v>
      </c>
      <c r="J1675" s="56" t="s">
        <v>7568</v>
      </c>
      <c r="K1675" s="56" t="s">
        <v>9236</v>
      </c>
      <c r="L1675" s="49" t="s">
        <v>2820</v>
      </c>
      <c r="M1675" s="117"/>
      <c r="N1675" s="35" t="s">
        <v>448</v>
      </c>
      <c r="O1675" s="203"/>
      <c r="P1675" s="216">
        <v>0</v>
      </c>
      <c r="Q1675" s="443" t="s">
        <v>3294</v>
      </c>
      <c r="R1675" s="47"/>
      <c r="S1675" s="36" t="s">
        <v>473</v>
      </c>
      <c r="T1675" s="35"/>
      <c r="U1675" s="34"/>
      <c r="V1675" s="82">
        <v>0</v>
      </c>
      <c r="W1675" s="55" t="s">
        <v>2688</v>
      </c>
      <c r="X1675" s="55" t="s">
        <v>1898</v>
      </c>
      <c r="Y1675" s="157" t="s">
        <v>448</v>
      </c>
      <c r="Z1675" s="57" t="s">
        <v>3905</v>
      </c>
      <c r="AA1675" s="55" t="s">
        <v>3906</v>
      </c>
      <c r="AB1675" s="55">
        <v>158</v>
      </c>
      <c r="AC1675" s="55" t="s">
        <v>2025</v>
      </c>
      <c r="AD1675" s="89" t="s">
        <v>2618</v>
      </c>
      <c r="AE1675" s="243">
        <v>17145</v>
      </c>
      <c r="AF1675" s="157">
        <v>0</v>
      </c>
      <c r="AG1675" s="89" t="s">
        <v>7571</v>
      </c>
      <c r="AH1675" s="58" t="s">
        <v>1938</v>
      </c>
      <c r="AI1675" s="58" t="s">
        <v>985</v>
      </c>
      <c r="AJ1675" s="59" t="s">
        <v>1147</v>
      </c>
      <c r="AK1675" s="56">
        <v>25.985500000000002</v>
      </c>
      <c r="AL1675" s="56">
        <v>-81.728138888888893</v>
      </c>
      <c r="AM1675" s="60">
        <v>0</v>
      </c>
      <c r="AN1675" s="60">
        <v>1.8219889042759188</v>
      </c>
      <c r="AO1675" s="60" t="s">
        <v>3905</v>
      </c>
    </row>
    <row r="1676" spans="1:41" s="290" customFormat="1" x14ac:dyDescent="0.2">
      <c r="A1676" s="45" t="s">
        <v>1857</v>
      </c>
      <c r="B1676" s="42" t="s">
        <v>110</v>
      </c>
      <c r="C1676" s="46"/>
      <c r="D1676" s="35" t="s">
        <v>2844</v>
      </c>
      <c r="E1676" s="34">
        <v>44256</v>
      </c>
      <c r="F1676" s="347" t="s">
        <v>1938</v>
      </c>
      <c r="G1676" s="347" t="s">
        <v>985</v>
      </c>
      <c r="H1676" s="344">
        <v>25.985500000000002</v>
      </c>
      <c r="I1676" s="344">
        <v>-81.728133333333332</v>
      </c>
      <c r="J1676" s="56" t="s">
        <v>7568</v>
      </c>
      <c r="K1676" s="56" t="s">
        <v>9236</v>
      </c>
      <c r="L1676" s="49" t="s">
        <v>2820</v>
      </c>
      <c r="M1676" s="117"/>
      <c r="N1676" s="35" t="s">
        <v>448</v>
      </c>
      <c r="O1676" s="203"/>
      <c r="P1676" s="216">
        <v>0</v>
      </c>
      <c r="Q1676" s="443" t="s">
        <v>3294</v>
      </c>
      <c r="R1676" s="47"/>
      <c r="S1676" s="36" t="s">
        <v>473</v>
      </c>
      <c r="T1676" s="35"/>
      <c r="U1676" s="34"/>
      <c r="V1676" s="82">
        <v>0</v>
      </c>
      <c r="W1676" s="55" t="s">
        <v>2688</v>
      </c>
      <c r="X1676" s="55" t="s">
        <v>1898</v>
      </c>
      <c r="Y1676" s="157" t="s">
        <v>448</v>
      </c>
      <c r="Z1676" s="57" t="s">
        <v>3905</v>
      </c>
      <c r="AA1676" s="55" t="s">
        <v>3906</v>
      </c>
      <c r="AB1676" s="55">
        <v>158</v>
      </c>
      <c r="AC1676" s="55" t="s">
        <v>2025</v>
      </c>
      <c r="AD1676" s="89" t="s">
        <v>2618</v>
      </c>
      <c r="AE1676" s="243">
        <v>17145</v>
      </c>
      <c r="AF1676" s="157">
        <v>0</v>
      </c>
      <c r="AG1676" s="89" t="s">
        <v>7571</v>
      </c>
      <c r="AH1676" s="58" t="s">
        <v>1938</v>
      </c>
      <c r="AI1676" s="58" t="s">
        <v>985</v>
      </c>
      <c r="AJ1676" s="59" t="s">
        <v>1147</v>
      </c>
      <c r="AK1676" s="56">
        <v>25.985500000000002</v>
      </c>
      <c r="AL1676" s="56">
        <v>-81.728138888888893</v>
      </c>
      <c r="AM1676" s="60">
        <v>0</v>
      </c>
      <c r="AN1676" s="60">
        <v>1.8219889042759188</v>
      </c>
      <c r="AO1676" s="60" t="s">
        <v>3905</v>
      </c>
    </row>
    <row r="1677" spans="1:41" s="290" customFormat="1" x14ac:dyDescent="0.2">
      <c r="A1677" s="45" t="s">
        <v>1857</v>
      </c>
      <c r="B1677" s="42" t="s">
        <v>110</v>
      </c>
      <c r="C1677" s="46"/>
      <c r="D1677" s="35" t="s">
        <v>425</v>
      </c>
      <c r="E1677" s="34">
        <v>44640</v>
      </c>
      <c r="F1677" s="347" t="s">
        <v>1938</v>
      </c>
      <c r="G1677" s="347" t="s">
        <v>985</v>
      </c>
      <c r="H1677" s="344">
        <v>25.985500000000002</v>
      </c>
      <c r="I1677" s="344">
        <v>-81.728133333333332</v>
      </c>
      <c r="J1677" s="56" t="s">
        <v>7568</v>
      </c>
      <c r="K1677" s="56" t="s">
        <v>9236</v>
      </c>
      <c r="L1677" s="49" t="s">
        <v>2820</v>
      </c>
      <c r="M1677" s="117"/>
      <c r="N1677" s="35" t="s">
        <v>448</v>
      </c>
      <c r="O1677" s="203"/>
      <c r="P1677" s="216">
        <v>0</v>
      </c>
      <c r="Q1677" s="443" t="s">
        <v>3294</v>
      </c>
      <c r="R1677" s="47"/>
      <c r="S1677" s="36" t="s">
        <v>473</v>
      </c>
      <c r="T1677" s="35"/>
      <c r="U1677" s="34"/>
      <c r="V1677" s="82">
        <v>0</v>
      </c>
      <c r="W1677" s="55" t="s">
        <v>2688</v>
      </c>
      <c r="X1677" s="55" t="s">
        <v>1898</v>
      </c>
      <c r="Y1677" s="157" t="s">
        <v>448</v>
      </c>
      <c r="Z1677" s="57" t="s">
        <v>3905</v>
      </c>
      <c r="AA1677" s="55" t="s">
        <v>3906</v>
      </c>
      <c r="AB1677" s="55">
        <v>158</v>
      </c>
      <c r="AC1677" s="55" t="s">
        <v>2025</v>
      </c>
      <c r="AD1677" s="89" t="s">
        <v>2618</v>
      </c>
      <c r="AE1677" s="243">
        <v>17145</v>
      </c>
      <c r="AF1677" s="157">
        <v>0</v>
      </c>
      <c r="AG1677" s="89" t="s">
        <v>7571</v>
      </c>
      <c r="AH1677" s="58" t="s">
        <v>1938</v>
      </c>
      <c r="AI1677" s="58" t="s">
        <v>985</v>
      </c>
      <c r="AJ1677" s="59" t="s">
        <v>1147</v>
      </c>
      <c r="AK1677" s="56">
        <v>25.985500000000002</v>
      </c>
      <c r="AL1677" s="56">
        <v>-81.728138888888893</v>
      </c>
      <c r="AM1677" s="60">
        <v>0</v>
      </c>
      <c r="AN1677" s="60">
        <v>1.8219889042759188</v>
      </c>
      <c r="AO1677" s="60" t="s">
        <v>3905</v>
      </c>
    </row>
    <row r="1678" spans="1:41" s="290" customFormat="1" x14ac:dyDescent="0.2">
      <c r="A1678" s="45" t="s">
        <v>1857</v>
      </c>
      <c r="B1678" s="42" t="s">
        <v>110</v>
      </c>
      <c r="C1678" s="46"/>
      <c r="D1678" s="35" t="s">
        <v>4327</v>
      </c>
      <c r="E1678" s="34">
        <v>44981</v>
      </c>
      <c r="F1678" s="347" t="s">
        <v>1938</v>
      </c>
      <c r="G1678" s="347" t="s">
        <v>985</v>
      </c>
      <c r="H1678" s="344">
        <v>25.985500000000002</v>
      </c>
      <c r="I1678" s="344">
        <v>-81.728133333333332</v>
      </c>
      <c r="J1678" s="56" t="s">
        <v>7568</v>
      </c>
      <c r="K1678" s="56" t="s">
        <v>9236</v>
      </c>
      <c r="L1678" s="49" t="s">
        <v>2820</v>
      </c>
      <c r="M1678" s="117"/>
      <c r="N1678" s="35" t="s">
        <v>448</v>
      </c>
      <c r="O1678" s="203"/>
      <c r="P1678" s="216">
        <v>0</v>
      </c>
      <c r="Q1678" s="443" t="s">
        <v>3294</v>
      </c>
      <c r="R1678" s="47"/>
      <c r="S1678" s="36" t="s">
        <v>473</v>
      </c>
      <c r="T1678" s="35"/>
      <c r="U1678" s="34"/>
      <c r="V1678" s="82">
        <v>0</v>
      </c>
      <c r="W1678" s="55" t="s">
        <v>2688</v>
      </c>
      <c r="X1678" s="55" t="s">
        <v>1898</v>
      </c>
      <c r="Y1678" s="157" t="s">
        <v>448</v>
      </c>
      <c r="Z1678" s="57" t="s">
        <v>3905</v>
      </c>
      <c r="AA1678" s="55" t="s">
        <v>3906</v>
      </c>
      <c r="AB1678" s="55">
        <v>158</v>
      </c>
      <c r="AC1678" s="55" t="s">
        <v>2025</v>
      </c>
      <c r="AD1678" s="89" t="s">
        <v>2618</v>
      </c>
      <c r="AE1678" s="243">
        <v>17145</v>
      </c>
      <c r="AF1678" s="157">
        <v>0</v>
      </c>
      <c r="AG1678" s="89" t="s">
        <v>7571</v>
      </c>
      <c r="AH1678" s="58" t="s">
        <v>1938</v>
      </c>
      <c r="AI1678" s="58" t="s">
        <v>985</v>
      </c>
      <c r="AJ1678" s="59" t="s">
        <v>1147</v>
      </c>
      <c r="AK1678" s="56">
        <v>25.985500000000002</v>
      </c>
      <c r="AL1678" s="56">
        <v>-81.728138888888893</v>
      </c>
      <c r="AM1678" s="60">
        <v>0</v>
      </c>
      <c r="AN1678" s="60">
        <v>1.8219889042759188</v>
      </c>
      <c r="AO1678" s="60" t="s">
        <v>3905</v>
      </c>
    </row>
    <row r="1679" spans="1:41" s="290" customFormat="1" x14ac:dyDescent="0.2">
      <c r="A1679" s="45" t="s">
        <v>1857</v>
      </c>
      <c r="B1679" s="42" t="s">
        <v>110</v>
      </c>
      <c r="C1679" s="46"/>
      <c r="D1679" s="35" t="s">
        <v>4327</v>
      </c>
      <c r="E1679" s="34">
        <v>45350</v>
      </c>
      <c r="F1679" s="347" t="s">
        <v>1938</v>
      </c>
      <c r="G1679" s="347" t="s">
        <v>985</v>
      </c>
      <c r="H1679" s="344">
        <v>25.985500000000002</v>
      </c>
      <c r="I1679" s="344">
        <v>-81.728133333333332</v>
      </c>
      <c r="J1679" s="56" t="s">
        <v>7568</v>
      </c>
      <c r="K1679" s="56" t="s">
        <v>9236</v>
      </c>
      <c r="L1679" s="49" t="s">
        <v>2820</v>
      </c>
      <c r="M1679" s="117"/>
      <c r="N1679" s="35" t="s">
        <v>448</v>
      </c>
      <c r="O1679" s="203"/>
      <c r="P1679" s="216">
        <v>0</v>
      </c>
      <c r="Q1679" s="443" t="s">
        <v>3294</v>
      </c>
      <c r="R1679" s="47"/>
      <c r="S1679" s="36" t="s">
        <v>473</v>
      </c>
      <c r="T1679" s="35"/>
      <c r="U1679" s="34"/>
      <c r="V1679" s="82">
        <v>0</v>
      </c>
      <c r="W1679" s="55" t="s">
        <v>2688</v>
      </c>
      <c r="X1679" s="55" t="s">
        <v>1898</v>
      </c>
      <c r="Y1679" s="157" t="s">
        <v>448</v>
      </c>
      <c r="Z1679" s="57" t="s">
        <v>3905</v>
      </c>
      <c r="AA1679" s="55" t="s">
        <v>3906</v>
      </c>
      <c r="AB1679" s="55">
        <v>158</v>
      </c>
      <c r="AC1679" s="55" t="s">
        <v>2025</v>
      </c>
      <c r="AD1679" s="89" t="s">
        <v>2618</v>
      </c>
      <c r="AE1679" s="243">
        <v>17145</v>
      </c>
      <c r="AF1679" s="157">
        <v>0</v>
      </c>
      <c r="AG1679" s="89" t="s">
        <v>7571</v>
      </c>
      <c r="AH1679" s="58" t="s">
        <v>1938</v>
      </c>
      <c r="AI1679" s="58" t="s">
        <v>985</v>
      </c>
      <c r="AJ1679" s="59" t="s">
        <v>1147</v>
      </c>
      <c r="AK1679" s="56">
        <v>25.985500000000002</v>
      </c>
      <c r="AL1679" s="56">
        <v>-81.728138888888893</v>
      </c>
      <c r="AM1679" s="60">
        <v>0</v>
      </c>
      <c r="AN1679" s="60">
        <v>1.8219889042759188</v>
      </c>
      <c r="AO1679" s="60" t="s">
        <v>3905</v>
      </c>
    </row>
    <row r="1680" spans="1:41" s="290" customFormat="1" x14ac:dyDescent="0.2">
      <c r="A1680" s="45" t="s">
        <v>1857</v>
      </c>
      <c r="B1680" s="42" t="s">
        <v>110</v>
      </c>
      <c r="C1680" s="46"/>
      <c r="D1680" s="35" t="s">
        <v>5508</v>
      </c>
      <c r="E1680" s="34">
        <v>45730</v>
      </c>
      <c r="F1680" s="347" t="s">
        <v>1938</v>
      </c>
      <c r="G1680" s="347" t="s">
        <v>6124</v>
      </c>
      <c r="H1680" s="344">
        <v>25.985500000000002</v>
      </c>
      <c r="I1680" s="344">
        <v>-81.727249999999998</v>
      </c>
      <c r="J1680" s="56" t="s">
        <v>7568</v>
      </c>
      <c r="K1680" s="56" t="s">
        <v>7569</v>
      </c>
      <c r="L1680" s="49" t="s">
        <v>6125</v>
      </c>
      <c r="M1680" s="117"/>
      <c r="N1680" s="35" t="s">
        <v>364</v>
      </c>
      <c r="O1680" s="379" t="s">
        <v>6232</v>
      </c>
      <c r="P1680" s="216">
        <v>0</v>
      </c>
      <c r="Q1680" s="443">
        <v>0</v>
      </c>
      <c r="R1680" s="47"/>
      <c r="S1680" s="36"/>
      <c r="T1680" s="35" t="s">
        <v>2011</v>
      </c>
      <c r="U1680" s="34"/>
      <c r="V1680" s="82">
        <v>0</v>
      </c>
      <c r="W1680" s="55" t="s">
        <v>2688</v>
      </c>
      <c r="X1680" s="55" t="s">
        <v>1898</v>
      </c>
      <c r="Y1680" s="157">
        <v>0</v>
      </c>
      <c r="Z1680" s="57">
        <v>291.51822442781599</v>
      </c>
      <c r="AA1680" s="55" t="s">
        <v>7570</v>
      </c>
      <c r="AB1680" s="55">
        <v>158</v>
      </c>
      <c r="AC1680" s="55" t="s">
        <v>2025</v>
      </c>
      <c r="AD1680" s="89" t="s">
        <v>2618</v>
      </c>
      <c r="AE1680" s="243">
        <v>17145</v>
      </c>
      <c r="AF1680" s="157">
        <v>0</v>
      </c>
      <c r="AG1680" s="89" t="s">
        <v>7571</v>
      </c>
      <c r="AH1680" s="58" t="s">
        <v>1938</v>
      </c>
      <c r="AI1680" s="58" t="s">
        <v>985</v>
      </c>
      <c r="AJ1680" s="59" t="s">
        <v>1147</v>
      </c>
      <c r="AK1680" s="56">
        <v>25.985500000000002</v>
      </c>
      <c r="AL1680" s="56">
        <v>-81.728138888888893</v>
      </c>
      <c r="AM1680" s="60">
        <v>0</v>
      </c>
      <c r="AN1680" s="60">
        <v>291.51822442781599</v>
      </c>
      <c r="AO1680" s="60">
        <v>291.51822442781599</v>
      </c>
    </row>
    <row r="1681" spans="1:41" s="290" customFormat="1" ht="25.5" x14ac:dyDescent="0.2">
      <c r="A1681" s="45" t="s">
        <v>1857</v>
      </c>
      <c r="B1681" s="42" t="s">
        <v>110</v>
      </c>
      <c r="C1681" s="46" t="s">
        <v>473</v>
      </c>
      <c r="D1681" s="35" t="s">
        <v>5508</v>
      </c>
      <c r="E1681" s="34">
        <v>46094</v>
      </c>
      <c r="F1681" s="347" t="s">
        <v>1938</v>
      </c>
      <c r="G1681" s="347" t="s">
        <v>6124</v>
      </c>
      <c r="H1681" s="344">
        <v>25.985500000000002</v>
      </c>
      <c r="I1681" s="344">
        <v>-81.727249999999998</v>
      </c>
      <c r="J1681" s="56" t="s">
        <v>7568</v>
      </c>
      <c r="K1681" s="56" t="s">
        <v>7569</v>
      </c>
      <c r="L1681" s="49" t="s">
        <v>6873</v>
      </c>
      <c r="M1681" s="117"/>
      <c r="N1681" s="35" t="s">
        <v>364</v>
      </c>
      <c r="O1681" s="379" t="s">
        <v>6872</v>
      </c>
      <c r="P1681" s="216" t="s">
        <v>6005</v>
      </c>
      <c r="Q1681" s="443">
        <v>0</v>
      </c>
      <c r="R1681" s="47"/>
      <c r="S1681" s="36"/>
      <c r="T1681" s="35" t="s">
        <v>2011</v>
      </c>
      <c r="U1681" s="34"/>
      <c r="V1681" s="82">
        <v>0</v>
      </c>
      <c r="W1681" s="55" t="s">
        <v>2688</v>
      </c>
      <c r="X1681" s="55" t="s">
        <v>1898</v>
      </c>
      <c r="Y1681" s="157">
        <v>0</v>
      </c>
      <c r="Z1681" s="57">
        <v>291.51822442781599</v>
      </c>
      <c r="AA1681" s="55" t="s">
        <v>7570</v>
      </c>
      <c r="AB1681" s="55">
        <v>158</v>
      </c>
      <c r="AC1681" s="55" t="s">
        <v>2025</v>
      </c>
      <c r="AD1681" s="89" t="s">
        <v>2618</v>
      </c>
      <c r="AE1681" s="243">
        <v>17145</v>
      </c>
      <c r="AF1681" s="157">
        <v>0</v>
      </c>
      <c r="AG1681" s="89" t="s">
        <v>7571</v>
      </c>
      <c r="AH1681" s="58" t="s">
        <v>1938</v>
      </c>
      <c r="AI1681" s="58" t="s">
        <v>985</v>
      </c>
      <c r="AJ1681" s="59" t="s">
        <v>1147</v>
      </c>
      <c r="AK1681" s="56">
        <v>25.985500000000002</v>
      </c>
      <c r="AL1681" s="56">
        <v>-81.728138888888893</v>
      </c>
      <c r="AM1681" s="60">
        <v>0</v>
      </c>
      <c r="AN1681" s="60">
        <v>291.51822442781599</v>
      </c>
      <c r="AO1681" s="60">
        <v>291.51822442781599</v>
      </c>
    </row>
    <row r="1682" spans="1:41" s="290" customFormat="1" x14ac:dyDescent="0.2">
      <c r="A1682" s="45" t="s">
        <v>1858</v>
      </c>
      <c r="B1682" s="42" t="s">
        <v>111</v>
      </c>
      <c r="C1682" s="46"/>
      <c r="D1682" s="35" t="s">
        <v>424</v>
      </c>
      <c r="E1682" s="34">
        <v>42852</v>
      </c>
      <c r="F1682" s="347" t="s">
        <v>1939</v>
      </c>
      <c r="G1682" s="347" t="s">
        <v>996</v>
      </c>
      <c r="H1682" s="344">
        <v>25.98555</v>
      </c>
      <c r="I1682" s="344">
        <v>-81.727683333333331</v>
      </c>
      <c r="J1682" s="56" t="s">
        <v>7563</v>
      </c>
      <c r="K1682" s="56" t="s">
        <v>9237</v>
      </c>
      <c r="L1682" s="49" t="s">
        <v>1839</v>
      </c>
      <c r="M1682" s="120"/>
      <c r="N1682" s="35" t="s">
        <v>387</v>
      </c>
      <c r="O1682" s="203" t="s">
        <v>1969</v>
      </c>
      <c r="P1682" s="216" t="s">
        <v>1969</v>
      </c>
      <c r="Q1682" s="443">
        <v>0</v>
      </c>
      <c r="R1682" s="47"/>
      <c r="S1682" s="36">
        <v>0</v>
      </c>
      <c r="T1682" s="35"/>
      <c r="U1682" s="34"/>
      <c r="V1682" s="82">
        <v>0</v>
      </c>
      <c r="W1682" s="55" t="s">
        <v>2688</v>
      </c>
      <c r="X1682" s="55" t="s">
        <v>1898</v>
      </c>
      <c r="Y1682" s="157" t="s">
        <v>387</v>
      </c>
      <c r="Z1682" s="57">
        <v>189.21586717954773</v>
      </c>
      <c r="AA1682" s="55" t="s">
        <v>9238</v>
      </c>
      <c r="AB1682" s="55">
        <v>159</v>
      </c>
      <c r="AC1682" s="55" t="s">
        <v>2025</v>
      </c>
      <c r="AD1682" s="89" t="s">
        <v>2618</v>
      </c>
      <c r="AE1682" s="243">
        <v>17150</v>
      </c>
      <c r="AF1682" s="157">
        <v>0</v>
      </c>
      <c r="AG1682" s="89" t="s">
        <v>7575</v>
      </c>
      <c r="AH1682" s="58" t="s">
        <v>7576</v>
      </c>
      <c r="AI1682" s="58" t="s">
        <v>7577</v>
      </c>
      <c r="AJ1682" s="59" t="s">
        <v>1144</v>
      </c>
      <c r="AK1682" s="56">
        <v>25.985833333333332</v>
      </c>
      <c r="AL1682" s="56">
        <v>-81.728166666666667</v>
      </c>
      <c r="AM1682" s="60">
        <v>-103.32599999954326</v>
      </c>
      <c r="AN1682" s="60">
        <v>158.51303453218802</v>
      </c>
      <c r="AO1682" s="60">
        <v>189.21586717954773</v>
      </c>
    </row>
    <row r="1683" spans="1:41" s="290" customFormat="1" x14ac:dyDescent="0.2">
      <c r="A1683" s="45" t="s">
        <v>1858</v>
      </c>
      <c r="B1683" s="42" t="s">
        <v>111</v>
      </c>
      <c r="C1683" s="46"/>
      <c r="D1683" s="35" t="s">
        <v>424</v>
      </c>
      <c r="E1683" s="34">
        <v>43124</v>
      </c>
      <c r="F1683" s="347" t="s">
        <v>1939</v>
      </c>
      <c r="G1683" s="347" t="s">
        <v>996</v>
      </c>
      <c r="H1683" s="344">
        <v>25.98555</v>
      </c>
      <c r="I1683" s="344">
        <v>-81.727683333333331</v>
      </c>
      <c r="J1683" s="56" t="s">
        <v>7563</v>
      </c>
      <c r="K1683" s="56" t="s">
        <v>9237</v>
      </c>
      <c r="L1683" s="49" t="s">
        <v>438</v>
      </c>
      <c r="M1683" s="120"/>
      <c r="N1683" s="35" t="s">
        <v>448</v>
      </c>
      <c r="O1683" s="203"/>
      <c r="P1683" s="216">
        <v>0</v>
      </c>
      <c r="Q1683" s="443">
        <v>0</v>
      </c>
      <c r="R1683" s="47"/>
      <c r="S1683" s="36">
        <v>0</v>
      </c>
      <c r="T1683" s="35"/>
      <c r="U1683" s="34"/>
      <c r="V1683" s="82" t="s">
        <v>1969</v>
      </c>
      <c r="W1683" s="55" t="s">
        <v>2688</v>
      </c>
      <c r="X1683" s="55" t="s">
        <v>1898</v>
      </c>
      <c r="Y1683" s="157" t="s">
        <v>448</v>
      </c>
      <c r="Z1683" s="57">
        <v>189.21586717954773</v>
      </c>
      <c r="AA1683" s="55" t="s">
        <v>9239</v>
      </c>
      <c r="AB1683" s="55">
        <v>159</v>
      </c>
      <c r="AC1683" s="55" t="s">
        <v>2025</v>
      </c>
      <c r="AD1683" s="89" t="s">
        <v>2618</v>
      </c>
      <c r="AE1683" s="243">
        <v>17150</v>
      </c>
      <c r="AF1683" s="157">
        <v>0</v>
      </c>
      <c r="AG1683" s="89" t="s">
        <v>7575</v>
      </c>
      <c r="AH1683" s="58" t="s">
        <v>7576</v>
      </c>
      <c r="AI1683" s="58" t="s">
        <v>7577</v>
      </c>
      <c r="AJ1683" s="59" t="s">
        <v>1144</v>
      </c>
      <c r="AK1683" s="56">
        <v>25.985833333333332</v>
      </c>
      <c r="AL1683" s="56">
        <v>-81.728166666666667</v>
      </c>
      <c r="AM1683" s="60">
        <v>-103.32599999954326</v>
      </c>
      <c r="AN1683" s="60">
        <v>158.51303453218802</v>
      </c>
      <c r="AO1683" s="60">
        <v>189.21586717954773</v>
      </c>
    </row>
    <row r="1684" spans="1:41" s="290" customFormat="1" x14ac:dyDescent="0.2">
      <c r="A1684" s="45" t="s">
        <v>1858</v>
      </c>
      <c r="B1684" s="42" t="s">
        <v>111</v>
      </c>
      <c r="C1684" s="46"/>
      <c r="D1684" s="35" t="s">
        <v>425</v>
      </c>
      <c r="E1684" s="34">
        <v>43556</v>
      </c>
      <c r="F1684" s="347" t="s">
        <v>1939</v>
      </c>
      <c r="G1684" s="347" t="s">
        <v>996</v>
      </c>
      <c r="H1684" s="344">
        <v>25.98555</v>
      </c>
      <c r="I1684" s="344">
        <v>-81.727683333333331</v>
      </c>
      <c r="J1684" s="56" t="s">
        <v>7563</v>
      </c>
      <c r="K1684" s="56" t="s">
        <v>9237</v>
      </c>
      <c r="L1684" s="49" t="s">
        <v>2244</v>
      </c>
      <c r="M1684" s="117"/>
      <c r="N1684" s="35" t="s">
        <v>448</v>
      </c>
      <c r="O1684" s="203"/>
      <c r="P1684" s="216">
        <v>0</v>
      </c>
      <c r="Q1684" s="443">
        <v>0</v>
      </c>
      <c r="R1684" s="47"/>
      <c r="S1684" s="36">
        <v>0</v>
      </c>
      <c r="T1684" s="35"/>
      <c r="U1684" s="34"/>
      <c r="V1684" s="82" t="s">
        <v>1969</v>
      </c>
      <c r="W1684" s="55" t="s">
        <v>2688</v>
      </c>
      <c r="X1684" s="55" t="s">
        <v>1898</v>
      </c>
      <c r="Y1684" s="157" t="s">
        <v>448</v>
      </c>
      <c r="Z1684" s="57">
        <v>189.21586717954773</v>
      </c>
      <c r="AA1684" s="55" t="s">
        <v>9239</v>
      </c>
      <c r="AB1684" s="55">
        <v>159</v>
      </c>
      <c r="AC1684" s="55" t="s">
        <v>2025</v>
      </c>
      <c r="AD1684" s="89" t="s">
        <v>2618</v>
      </c>
      <c r="AE1684" s="243">
        <v>17150</v>
      </c>
      <c r="AF1684" s="157">
        <v>0</v>
      </c>
      <c r="AG1684" s="89" t="s">
        <v>7575</v>
      </c>
      <c r="AH1684" s="58" t="s">
        <v>7576</v>
      </c>
      <c r="AI1684" s="58" t="s">
        <v>7577</v>
      </c>
      <c r="AJ1684" s="59" t="s">
        <v>1144</v>
      </c>
      <c r="AK1684" s="56">
        <v>25.985833333333332</v>
      </c>
      <c r="AL1684" s="56">
        <v>-81.728166666666667</v>
      </c>
      <c r="AM1684" s="60">
        <v>-103.32599999954326</v>
      </c>
      <c r="AN1684" s="60">
        <v>158.51303453218802</v>
      </c>
      <c r="AO1684" s="60">
        <v>189.21586717954773</v>
      </c>
    </row>
    <row r="1685" spans="1:41" s="290" customFormat="1" x14ac:dyDescent="0.2">
      <c r="A1685" s="45" t="s">
        <v>1858</v>
      </c>
      <c r="B1685" s="42" t="s">
        <v>111</v>
      </c>
      <c r="C1685" s="46"/>
      <c r="D1685" s="35" t="s">
        <v>425</v>
      </c>
      <c r="E1685" s="34">
        <v>43903</v>
      </c>
      <c r="F1685" s="347" t="s">
        <v>1939</v>
      </c>
      <c r="G1685" s="347" t="s">
        <v>996</v>
      </c>
      <c r="H1685" s="344">
        <v>25.98555</v>
      </c>
      <c r="I1685" s="344">
        <v>-81.727683333333331</v>
      </c>
      <c r="J1685" s="56" t="s">
        <v>7563</v>
      </c>
      <c r="K1685" s="56" t="s">
        <v>9237</v>
      </c>
      <c r="L1685" s="49" t="s">
        <v>2244</v>
      </c>
      <c r="M1685" s="117"/>
      <c r="N1685" s="35" t="s">
        <v>448</v>
      </c>
      <c r="O1685" s="203"/>
      <c r="P1685" s="216">
        <v>0</v>
      </c>
      <c r="Q1685" s="443">
        <v>0</v>
      </c>
      <c r="R1685" s="47"/>
      <c r="S1685" s="36">
        <v>0</v>
      </c>
      <c r="T1685" s="35"/>
      <c r="U1685" s="34"/>
      <c r="V1685" s="82" t="s">
        <v>1969</v>
      </c>
      <c r="W1685" s="55" t="s">
        <v>2688</v>
      </c>
      <c r="X1685" s="55" t="s">
        <v>1898</v>
      </c>
      <c r="Y1685" s="157" t="s">
        <v>448</v>
      </c>
      <c r="Z1685" s="57">
        <v>189.21586717954773</v>
      </c>
      <c r="AA1685" s="55" t="s">
        <v>9239</v>
      </c>
      <c r="AB1685" s="55">
        <v>159</v>
      </c>
      <c r="AC1685" s="55" t="s">
        <v>2025</v>
      </c>
      <c r="AD1685" s="89" t="s">
        <v>2618</v>
      </c>
      <c r="AE1685" s="243">
        <v>17150</v>
      </c>
      <c r="AF1685" s="157">
        <v>0</v>
      </c>
      <c r="AG1685" s="89" t="s">
        <v>7575</v>
      </c>
      <c r="AH1685" s="58" t="s">
        <v>7576</v>
      </c>
      <c r="AI1685" s="58" t="s">
        <v>7577</v>
      </c>
      <c r="AJ1685" s="59" t="s">
        <v>1144</v>
      </c>
      <c r="AK1685" s="56">
        <v>25.985833333333332</v>
      </c>
      <c r="AL1685" s="56">
        <v>-81.728166666666667</v>
      </c>
      <c r="AM1685" s="60">
        <v>-103.32599999954326</v>
      </c>
      <c r="AN1685" s="60">
        <v>158.51303453218802</v>
      </c>
      <c r="AO1685" s="60">
        <v>189.21586717954773</v>
      </c>
    </row>
    <row r="1686" spans="1:41" s="290" customFormat="1" x14ac:dyDescent="0.2">
      <c r="A1686" s="45" t="s">
        <v>1858</v>
      </c>
      <c r="B1686" s="42" t="s">
        <v>111</v>
      </c>
      <c r="C1686" s="46"/>
      <c r="D1686" s="35" t="s">
        <v>2844</v>
      </c>
      <c r="E1686" s="34">
        <v>44256</v>
      </c>
      <c r="F1686" s="347" t="s">
        <v>1939</v>
      </c>
      <c r="G1686" s="347" t="s">
        <v>996</v>
      </c>
      <c r="H1686" s="344">
        <v>25.98555</v>
      </c>
      <c r="I1686" s="344">
        <v>-81.727683333333331</v>
      </c>
      <c r="J1686" s="56" t="s">
        <v>7563</v>
      </c>
      <c r="K1686" s="56" t="s">
        <v>9237</v>
      </c>
      <c r="L1686" s="49" t="s">
        <v>2244</v>
      </c>
      <c r="M1686" s="117"/>
      <c r="N1686" s="35" t="s">
        <v>448</v>
      </c>
      <c r="O1686" s="203"/>
      <c r="P1686" s="216">
        <v>0</v>
      </c>
      <c r="Q1686" s="443">
        <v>0</v>
      </c>
      <c r="R1686" s="47"/>
      <c r="S1686" s="36">
        <v>0</v>
      </c>
      <c r="T1686" s="35"/>
      <c r="U1686" s="34"/>
      <c r="V1686" s="82" t="s">
        <v>1969</v>
      </c>
      <c r="W1686" s="55" t="s">
        <v>2688</v>
      </c>
      <c r="X1686" s="55" t="s">
        <v>1898</v>
      </c>
      <c r="Y1686" s="157" t="s">
        <v>448</v>
      </c>
      <c r="Z1686" s="57">
        <v>189.21586717954773</v>
      </c>
      <c r="AA1686" s="55" t="s">
        <v>9239</v>
      </c>
      <c r="AB1686" s="55">
        <v>159</v>
      </c>
      <c r="AC1686" s="55" t="s">
        <v>2025</v>
      </c>
      <c r="AD1686" s="89" t="s">
        <v>2618</v>
      </c>
      <c r="AE1686" s="243">
        <v>17150</v>
      </c>
      <c r="AF1686" s="157">
        <v>0</v>
      </c>
      <c r="AG1686" s="89" t="s">
        <v>7575</v>
      </c>
      <c r="AH1686" s="58" t="s">
        <v>7576</v>
      </c>
      <c r="AI1686" s="58" t="s">
        <v>7577</v>
      </c>
      <c r="AJ1686" s="59" t="s">
        <v>1144</v>
      </c>
      <c r="AK1686" s="56">
        <v>25.985833333333332</v>
      </c>
      <c r="AL1686" s="56">
        <v>-81.728166666666667</v>
      </c>
      <c r="AM1686" s="60">
        <v>-103.32599999954326</v>
      </c>
      <c r="AN1686" s="60">
        <v>158.51303453218802</v>
      </c>
      <c r="AO1686" s="60">
        <v>189.21586717954773</v>
      </c>
    </row>
    <row r="1687" spans="1:41" s="290" customFormat="1" x14ac:dyDescent="0.2">
      <c r="A1687" s="45" t="s">
        <v>1858</v>
      </c>
      <c r="B1687" s="42" t="s">
        <v>111</v>
      </c>
      <c r="C1687" s="46"/>
      <c r="D1687" s="35" t="s">
        <v>425</v>
      </c>
      <c r="E1687" s="34">
        <v>44640</v>
      </c>
      <c r="F1687" s="347" t="s">
        <v>1939</v>
      </c>
      <c r="G1687" s="347" t="s">
        <v>996</v>
      </c>
      <c r="H1687" s="344">
        <v>25.98555</v>
      </c>
      <c r="I1687" s="344">
        <v>-81.727683333333331</v>
      </c>
      <c r="J1687" s="56" t="s">
        <v>7563</v>
      </c>
      <c r="K1687" s="56" t="s">
        <v>9237</v>
      </c>
      <c r="L1687" s="49" t="s">
        <v>2244</v>
      </c>
      <c r="M1687" s="117"/>
      <c r="N1687" s="35" t="s">
        <v>448</v>
      </c>
      <c r="O1687" s="203"/>
      <c r="P1687" s="216">
        <v>0</v>
      </c>
      <c r="Q1687" s="443">
        <v>0</v>
      </c>
      <c r="R1687" s="47"/>
      <c r="S1687" s="36">
        <v>0</v>
      </c>
      <c r="T1687" s="35"/>
      <c r="U1687" s="34"/>
      <c r="V1687" s="82" t="s">
        <v>1969</v>
      </c>
      <c r="W1687" s="55" t="s">
        <v>2688</v>
      </c>
      <c r="X1687" s="55" t="s">
        <v>1898</v>
      </c>
      <c r="Y1687" s="157" t="s">
        <v>448</v>
      </c>
      <c r="Z1687" s="57">
        <v>189.21586717954773</v>
      </c>
      <c r="AA1687" s="55" t="s">
        <v>9239</v>
      </c>
      <c r="AB1687" s="55">
        <v>159</v>
      </c>
      <c r="AC1687" s="55" t="s">
        <v>2025</v>
      </c>
      <c r="AD1687" s="89" t="s">
        <v>2618</v>
      </c>
      <c r="AE1687" s="243">
        <v>17150</v>
      </c>
      <c r="AF1687" s="157">
        <v>0</v>
      </c>
      <c r="AG1687" s="89" t="s">
        <v>7575</v>
      </c>
      <c r="AH1687" s="58" t="s">
        <v>7576</v>
      </c>
      <c r="AI1687" s="58" t="s">
        <v>7577</v>
      </c>
      <c r="AJ1687" s="59" t="s">
        <v>1144</v>
      </c>
      <c r="AK1687" s="56">
        <v>25.985833333333332</v>
      </c>
      <c r="AL1687" s="56">
        <v>-81.728166666666667</v>
      </c>
      <c r="AM1687" s="60">
        <v>-103.32599999954326</v>
      </c>
      <c r="AN1687" s="60">
        <v>158.51303453218802</v>
      </c>
      <c r="AO1687" s="60">
        <v>189.21586717954773</v>
      </c>
    </row>
    <row r="1688" spans="1:41" s="290" customFormat="1" x14ac:dyDescent="0.2">
      <c r="A1688" s="45" t="s">
        <v>1858</v>
      </c>
      <c r="B1688" s="42" t="s">
        <v>111</v>
      </c>
      <c r="C1688" s="46"/>
      <c r="D1688" s="35" t="s">
        <v>4327</v>
      </c>
      <c r="E1688" s="34">
        <v>44981</v>
      </c>
      <c r="F1688" s="347" t="s">
        <v>1939</v>
      </c>
      <c r="G1688" s="347" t="s">
        <v>996</v>
      </c>
      <c r="H1688" s="344">
        <v>25.98555</v>
      </c>
      <c r="I1688" s="344">
        <v>-81.727683333333331</v>
      </c>
      <c r="J1688" s="56" t="s">
        <v>7563</v>
      </c>
      <c r="K1688" s="56" t="s">
        <v>9237</v>
      </c>
      <c r="L1688" s="49" t="s">
        <v>2244</v>
      </c>
      <c r="M1688" s="117"/>
      <c r="N1688" s="35" t="s">
        <v>448</v>
      </c>
      <c r="O1688" s="203"/>
      <c r="P1688" s="216">
        <v>0</v>
      </c>
      <c r="Q1688" s="443">
        <v>0</v>
      </c>
      <c r="R1688" s="47"/>
      <c r="S1688" s="36">
        <v>0</v>
      </c>
      <c r="T1688" s="35"/>
      <c r="U1688" s="34"/>
      <c r="V1688" s="82" t="s">
        <v>1969</v>
      </c>
      <c r="W1688" s="55" t="s">
        <v>2688</v>
      </c>
      <c r="X1688" s="55" t="s">
        <v>1898</v>
      </c>
      <c r="Y1688" s="157" t="s">
        <v>448</v>
      </c>
      <c r="Z1688" s="57">
        <v>189.21586717954773</v>
      </c>
      <c r="AA1688" s="55" t="s">
        <v>9239</v>
      </c>
      <c r="AB1688" s="55">
        <v>159</v>
      </c>
      <c r="AC1688" s="55" t="s">
        <v>2025</v>
      </c>
      <c r="AD1688" s="89" t="s">
        <v>2618</v>
      </c>
      <c r="AE1688" s="243">
        <v>17150</v>
      </c>
      <c r="AF1688" s="157">
        <v>0</v>
      </c>
      <c r="AG1688" s="89" t="s">
        <v>7575</v>
      </c>
      <c r="AH1688" s="58" t="s">
        <v>7576</v>
      </c>
      <c r="AI1688" s="58" t="s">
        <v>7577</v>
      </c>
      <c r="AJ1688" s="59" t="s">
        <v>1144</v>
      </c>
      <c r="AK1688" s="56">
        <v>25.985833333333332</v>
      </c>
      <c r="AL1688" s="56">
        <v>-81.728166666666667</v>
      </c>
      <c r="AM1688" s="60">
        <v>-103.32599999954326</v>
      </c>
      <c r="AN1688" s="60">
        <v>158.51303453218802</v>
      </c>
      <c r="AO1688" s="60">
        <v>189.21586717954773</v>
      </c>
    </row>
    <row r="1689" spans="1:41" s="290" customFormat="1" x14ac:dyDescent="0.2">
      <c r="A1689" s="45" t="s">
        <v>1858</v>
      </c>
      <c r="B1689" s="42" t="s">
        <v>111</v>
      </c>
      <c r="C1689" s="46"/>
      <c r="D1689" s="35" t="s">
        <v>4327</v>
      </c>
      <c r="E1689" s="34">
        <v>45350</v>
      </c>
      <c r="F1689" s="347" t="s">
        <v>1939</v>
      </c>
      <c r="G1689" s="347" t="s">
        <v>996</v>
      </c>
      <c r="H1689" s="344">
        <v>25.98555</v>
      </c>
      <c r="I1689" s="344">
        <v>-81.727683333333331</v>
      </c>
      <c r="J1689" s="56" t="s">
        <v>7563</v>
      </c>
      <c r="K1689" s="56" t="s">
        <v>9237</v>
      </c>
      <c r="L1689" s="49" t="s">
        <v>2244</v>
      </c>
      <c r="M1689" s="117"/>
      <c r="N1689" s="35" t="s">
        <v>448</v>
      </c>
      <c r="O1689" s="203"/>
      <c r="P1689" s="216">
        <v>0</v>
      </c>
      <c r="Q1689" s="443">
        <v>0</v>
      </c>
      <c r="R1689" s="47"/>
      <c r="S1689" s="36">
        <v>0</v>
      </c>
      <c r="T1689" s="35"/>
      <c r="U1689" s="34"/>
      <c r="V1689" s="82" t="s">
        <v>1969</v>
      </c>
      <c r="W1689" s="55" t="s">
        <v>2688</v>
      </c>
      <c r="X1689" s="55" t="s">
        <v>1898</v>
      </c>
      <c r="Y1689" s="157" t="s">
        <v>448</v>
      </c>
      <c r="Z1689" s="57">
        <v>189.21586717954773</v>
      </c>
      <c r="AA1689" s="55" t="s">
        <v>9239</v>
      </c>
      <c r="AB1689" s="55">
        <v>159</v>
      </c>
      <c r="AC1689" s="55" t="s">
        <v>2025</v>
      </c>
      <c r="AD1689" s="89" t="s">
        <v>2618</v>
      </c>
      <c r="AE1689" s="243">
        <v>17150</v>
      </c>
      <c r="AF1689" s="157">
        <v>0</v>
      </c>
      <c r="AG1689" s="89" t="s">
        <v>7575</v>
      </c>
      <c r="AH1689" s="58" t="s">
        <v>7576</v>
      </c>
      <c r="AI1689" s="58" t="s">
        <v>7577</v>
      </c>
      <c r="AJ1689" s="59" t="s">
        <v>1144</v>
      </c>
      <c r="AK1689" s="56">
        <v>25.985833333333332</v>
      </c>
      <c r="AL1689" s="56">
        <v>-81.728166666666667</v>
      </c>
      <c r="AM1689" s="60">
        <v>-103.32599999954326</v>
      </c>
      <c r="AN1689" s="60">
        <v>158.51303453218802</v>
      </c>
      <c r="AO1689" s="60">
        <v>189.21586717954773</v>
      </c>
    </row>
    <row r="1690" spans="1:41" s="290" customFormat="1" x14ac:dyDescent="0.2">
      <c r="A1690" s="45" t="s">
        <v>1858</v>
      </c>
      <c r="B1690" s="42" t="s">
        <v>111</v>
      </c>
      <c r="C1690" s="46"/>
      <c r="D1690" s="35" t="s">
        <v>5508</v>
      </c>
      <c r="E1690" s="34">
        <v>45730</v>
      </c>
      <c r="F1690" s="347" t="s">
        <v>6130</v>
      </c>
      <c r="G1690" s="347" t="s">
        <v>6126</v>
      </c>
      <c r="H1690" s="344">
        <v>25.985800000000001</v>
      </c>
      <c r="I1690" s="344">
        <v>-81.727333333333334</v>
      </c>
      <c r="J1690" s="56" t="s">
        <v>7572</v>
      </c>
      <c r="K1690" s="56" t="s">
        <v>7573</v>
      </c>
      <c r="L1690" s="49" t="s">
        <v>6131</v>
      </c>
      <c r="M1690" s="117"/>
      <c r="N1690" s="35" t="s">
        <v>364</v>
      </c>
      <c r="O1690" s="379" t="s">
        <v>6233</v>
      </c>
      <c r="P1690" s="216">
        <v>0</v>
      </c>
      <c r="Q1690" s="443">
        <v>0</v>
      </c>
      <c r="R1690" s="47"/>
      <c r="S1690" s="36">
        <v>0</v>
      </c>
      <c r="T1690" s="35" t="s">
        <v>2011</v>
      </c>
      <c r="U1690" s="34"/>
      <c r="V1690" s="82">
        <v>0</v>
      </c>
      <c r="W1690" s="55" t="s">
        <v>2688</v>
      </c>
      <c r="X1690" s="55" t="s">
        <v>1898</v>
      </c>
      <c r="Y1690" s="157">
        <v>0</v>
      </c>
      <c r="Z1690" s="57">
        <v>273.56854436843366</v>
      </c>
      <c r="AA1690" s="55" t="s">
        <v>7574</v>
      </c>
      <c r="AB1690" s="55">
        <v>159</v>
      </c>
      <c r="AC1690" s="55" t="s">
        <v>2025</v>
      </c>
      <c r="AD1690" s="89" t="s">
        <v>2618</v>
      </c>
      <c r="AE1690" s="243">
        <v>17150</v>
      </c>
      <c r="AF1690" s="157">
        <v>0</v>
      </c>
      <c r="AG1690" s="89" t="s">
        <v>7575</v>
      </c>
      <c r="AH1690" s="58" t="s">
        <v>7576</v>
      </c>
      <c r="AI1690" s="58" t="s">
        <v>7577</v>
      </c>
      <c r="AJ1690" s="59" t="s">
        <v>1144</v>
      </c>
      <c r="AK1690" s="56">
        <v>25.985833333333332</v>
      </c>
      <c r="AL1690" s="56">
        <v>-81.728166666666667</v>
      </c>
      <c r="AM1690" s="60">
        <v>-12.155999999107934</v>
      </c>
      <c r="AN1690" s="60">
        <v>273.29833539903854</v>
      </c>
      <c r="AO1690" s="60">
        <v>273.56854436843366</v>
      </c>
    </row>
    <row r="1691" spans="1:41" s="290" customFormat="1" ht="25.5" x14ac:dyDescent="0.2">
      <c r="A1691" s="45" t="s">
        <v>1858</v>
      </c>
      <c r="B1691" s="42" t="s">
        <v>111</v>
      </c>
      <c r="C1691" s="46" t="s">
        <v>473</v>
      </c>
      <c r="D1691" s="35" t="s">
        <v>5508</v>
      </c>
      <c r="E1691" s="34">
        <v>46094</v>
      </c>
      <c r="F1691" s="347" t="s">
        <v>6130</v>
      </c>
      <c r="G1691" s="347" t="s">
        <v>6126</v>
      </c>
      <c r="H1691" s="344">
        <v>25.985800000000001</v>
      </c>
      <c r="I1691" s="344">
        <v>-81.727333333333334</v>
      </c>
      <c r="J1691" s="56" t="s">
        <v>7572</v>
      </c>
      <c r="K1691" s="56" t="s">
        <v>7573</v>
      </c>
      <c r="L1691" s="49" t="s">
        <v>6875</v>
      </c>
      <c r="M1691" s="117"/>
      <c r="N1691" s="35" t="s">
        <v>364</v>
      </c>
      <c r="O1691" s="379" t="s">
        <v>6874</v>
      </c>
      <c r="P1691" s="216" t="s">
        <v>6005</v>
      </c>
      <c r="Q1691" s="443">
        <v>0</v>
      </c>
      <c r="R1691" s="47"/>
      <c r="S1691" s="36">
        <v>0</v>
      </c>
      <c r="T1691" s="35" t="s">
        <v>2011</v>
      </c>
      <c r="U1691" s="34"/>
      <c r="V1691" s="82">
        <v>0</v>
      </c>
      <c r="W1691" s="55" t="s">
        <v>2688</v>
      </c>
      <c r="X1691" s="55" t="s">
        <v>1898</v>
      </c>
      <c r="Y1691" s="157">
        <v>0</v>
      </c>
      <c r="Z1691" s="57">
        <v>273.56854436843366</v>
      </c>
      <c r="AA1691" s="55" t="s">
        <v>7574</v>
      </c>
      <c r="AB1691" s="55">
        <v>159</v>
      </c>
      <c r="AC1691" s="55" t="s">
        <v>2025</v>
      </c>
      <c r="AD1691" s="89" t="s">
        <v>2618</v>
      </c>
      <c r="AE1691" s="243">
        <v>17150</v>
      </c>
      <c r="AF1691" s="157">
        <v>0</v>
      </c>
      <c r="AG1691" s="89" t="s">
        <v>7575</v>
      </c>
      <c r="AH1691" s="58" t="s">
        <v>7576</v>
      </c>
      <c r="AI1691" s="58" t="s">
        <v>7577</v>
      </c>
      <c r="AJ1691" s="59" t="s">
        <v>1144</v>
      </c>
      <c r="AK1691" s="56">
        <v>25.985833333333332</v>
      </c>
      <c r="AL1691" s="56">
        <v>-81.728166666666667</v>
      </c>
      <c r="AM1691" s="60">
        <v>-12.155999999107934</v>
      </c>
      <c r="AN1691" s="60">
        <v>273.29833539903854</v>
      </c>
      <c r="AO1691" s="60">
        <v>273.56854436843366</v>
      </c>
    </row>
    <row r="1692" spans="1:41" s="290" customFormat="1" x14ac:dyDescent="0.2">
      <c r="A1692" s="45" t="s">
        <v>543</v>
      </c>
      <c r="B1692" s="42" t="s">
        <v>104</v>
      </c>
      <c r="C1692" s="46"/>
      <c r="D1692" s="35" t="s">
        <v>429</v>
      </c>
      <c r="E1692" s="34">
        <v>42781</v>
      </c>
      <c r="F1692" s="347" t="s">
        <v>1924</v>
      </c>
      <c r="G1692" s="347" t="s">
        <v>1661</v>
      </c>
      <c r="H1692" s="344">
        <v>25.882200000000001</v>
      </c>
      <c r="I1692" s="344">
        <v>-81.68131666666666</v>
      </c>
      <c r="J1692" s="56" t="s">
        <v>9240</v>
      </c>
      <c r="K1692" s="56" t="s">
        <v>9241</v>
      </c>
      <c r="L1692" s="49" t="s">
        <v>1792</v>
      </c>
      <c r="M1692" s="120"/>
      <c r="N1692" s="35" t="s">
        <v>387</v>
      </c>
      <c r="O1692" s="203" t="s">
        <v>1969</v>
      </c>
      <c r="P1692" s="216" t="s">
        <v>1969</v>
      </c>
      <c r="Q1692" s="443">
        <v>0</v>
      </c>
      <c r="R1692" s="47"/>
      <c r="S1692" s="36">
        <v>0</v>
      </c>
      <c r="T1692" s="35"/>
      <c r="U1692" s="34"/>
      <c r="V1692" s="82">
        <v>0</v>
      </c>
      <c r="W1692" s="55" t="s">
        <v>2690</v>
      </c>
      <c r="X1692" s="55" t="s">
        <v>1898</v>
      </c>
      <c r="Y1692" s="157" t="s">
        <v>387</v>
      </c>
      <c r="Z1692" s="57" t="s">
        <v>1746</v>
      </c>
      <c r="AA1692" s="55" t="s">
        <v>6982</v>
      </c>
      <c r="AB1692" s="55">
        <v>160</v>
      </c>
      <c r="AC1692" s="55" t="s">
        <v>2021</v>
      </c>
      <c r="AD1692" s="89" t="s">
        <v>2619</v>
      </c>
      <c r="AE1692" s="243">
        <v>16790.009999999998</v>
      </c>
      <c r="AF1692" s="157" t="s">
        <v>3901</v>
      </c>
      <c r="AG1692" s="89" t="s">
        <v>7580</v>
      </c>
      <c r="AH1692" s="58" t="s">
        <v>7581</v>
      </c>
      <c r="AI1692" s="58" t="s">
        <v>4859</v>
      </c>
      <c r="AJ1692" s="59" t="s">
        <v>1378</v>
      </c>
      <c r="AK1692" s="56">
        <v>25.882127777777779</v>
      </c>
      <c r="AL1692" s="56">
        <v>-81.681296944444441</v>
      </c>
      <c r="AM1692" s="60">
        <v>26.338000000010595</v>
      </c>
      <c r="AN1692" s="60">
        <v>-6.468060603654723</v>
      </c>
      <c r="AO1692" s="60">
        <v>27.120583547798311</v>
      </c>
    </row>
    <row r="1693" spans="1:41" s="290" customFormat="1" x14ac:dyDescent="0.2">
      <c r="A1693" s="45" t="s">
        <v>543</v>
      </c>
      <c r="B1693" s="42" t="s">
        <v>104</v>
      </c>
      <c r="C1693" s="46"/>
      <c r="D1693" s="35" t="s">
        <v>1658</v>
      </c>
      <c r="E1693" s="34">
        <v>43040</v>
      </c>
      <c r="F1693" s="347" t="s">
        <v>1924</v>
      </c>
      <c r="G1693" s="347" t="s">
        <v>1661</v>
      </c>
      <c r="H1693" s="344">
        <v>25.882200000000001</v>
      </c>
      <c r="I1693" s="344">
        <v>-81.68131666666666</v>
      </c>
      <c r="J1693" s="56" t="s">
        <v>9240</v>
      </c>
      <c r="K1693" s="56" t="s">
        <v>9241</v>
      </c>
      <c r="L1693" s="49" t="s">
        <v>2402</v>
      </c>
      <c r="M1693" s="120"/>
      <c r="N1693" s="35" t="s">
        <v>448</v>
      </c>
      <c r="O1693" s="203"/>
      <c r="P1693" s="216">
        <v>0</v>
      </c>
      <c r="Q1693" s="443">
        <v>0</v>
      </c>
      <c r="R1693" s="47"/>
      <c r="S1693" s="36">
        <v>0</v>
      </c>
      <c r="T1693" s="35"/>
      <c r="U1693" s="34"/>
      <c r="V1693" s="82" t="s">
        <v>1969</v>
      </c>
      <c r="W1693" s="55" t="s">
        <v>2690</v>
      </c>
      <c r="X1693" s="55" t="s">
        <v>1898</v>
      </c>
      <c r="Y1693" s="157" t="s">
        <v>448</v>
      </c>
      <c r="Z1693" s="57" t="s">
        <v>1746</v>
      </c>
      <c r="AA1693" s="55" t="s">
        <v>6972</v>
      </c>
      <c r="AB1693" s="55">
        <v>160</v>
      </c>
      <c r="AC1693" s="55" t="s">
        <v>2021</v>
      </c>
      <c r="AD1693" s="89" t="s">
        <v>2619</v>
      </c>
      <c r="AE1693" s="243">
        <v>16790.009999999998</v>
      </c>
      <c r="AF1693" s="157" t="s">
        <v>3901</v>
      </c>
      <c r="AG1693" s="89" t="s">
        <v>7580</v>
      </c>
      <c r="AH1693" s="58" t="s">
        <v>7581</v>
      </c>
      <c r="AI1693" s="58" t="s">
        <v>4859</v>
      </c>
      <c r="AJ1693" s="59" t="s">
        <v>1378</v>
      </c>
      <c r="AK1693" s="56">
        <v>25.882127777777779</v>
      </c>
      <c r="AL1693" s="56">
        <v>-81.681296944444441</v>
      </c>
      <c r="AM1693" s="60">
        <v>26.338000000010595</v>
      </c>
      <c r="AN1693" s="60">
        <v>-6.468060603654723</v>
      </c>
      <c r="AO1693" s="60">
        <v>27.120583547798311</v>
      </c>
    </row>
    <row r="1694" spans="1:41" s="290" customFormat="1" x14ac:dyDescent="0.2">
      <c r="A1694" s="45" t="s">
        <v>543</v>
      </c>
      <c r="B1694" s="42" t="s">
        <v>104</v>
      </c>
      <c r="C1694" s="46"/>
      <c r="D1694" s="35" t="s">
        <v>429</v>
      </c>
      <c r="E1694" s="34">
        <v>43185</v>
      </c>
      <c r="F1694" s="347" t="s">
        <v>1924</v>
      </c>
      <c r="G1694" s="347" t="s">
        <v>1661</v>
      </c>
      <c r="H1694" s="344">
        <v>25.882200000000001</v>
      </c>
      <c r="I1694" s="344">
        <v>-81.68131666666666</v>
      </c>
      <c r="J1694" s="56" t="s">
        <v>9240</v>
      </c>
      <c r="K1694" s="56" t="s">
        <v>9241</v>
      </c>
      <c r="L1694" s="49" t="s">
        <v>2244</v>
      </c>
      <c r="M1694" s="120"/>
      <c r="N1694" s="35" t="s">
        <v>448</v>
      </c>
      <c r="O1694" s="203" t="s">
        <v>1969</v>
      </c>
      <c r="P1694" s="216" t="s">
        <v>1969</v>
      </c>
      <c r="Q1694" s="443">
        <v>0</v>
      </c>
      <c r="R1694" s="47"/>
      <c r="S1694" s="36">
        <v>0</v>
      </c>
      <c r="T1694" s="35"/>
      <c r="U1694" s="34"/>
      <c r="V1694" s="82" t="s">
        <v>1969</v>
      </c>
      <c r="W1694" s="55" t="s">
        <v>2690</v>
      </c>
      <c r="X1694" s="55" t="s">
        <v>1898</v>
      </c>
      <c r="Y1694" s="157" t="s">
        <v>448</v>
      </c>
      <c r="Z1694" s="57" t="s">
        <v>1746</v>
      </c>
      <c r="AA1694" s="55" t="s">
        <v>6972</v>
      </c>
      <c r="AB1694" s="55">
        <v>160</v>
      </c>
      <c r="AC1694" s="55" t="s">
        <v>2021</v>
      </c>
      <c r="AD1694" s="89" t="s">
        <v>2619</v>
      </c>
      <c r="AE1694" s="243">
        <v>16790.009999999998</v>
      </c>
      <c r="AF1694" s="157" t="s">
        <v>3901</v>
      </c>
      <c r="AG1694" s="89" t="s">
        <v>7580</v>
      </c>
      <c r="AH1694" s="58" t="s">
        <v>7581</v>
      </c>
      <c r="AI1694" s="58" t="s">
        <v>4859</v>
      </c>
      <c r="AJ1694" s="59" t="s">
        <v>1378</v>
      </c>
      <c r="AK1694" s="56">
        <v>25.882127777777779</v>
      </c>
      <c r="AL1694" s="56">
        <v>-81.681296944444441</v>
      </c>
      <c r="AM1694" s="60">
        <v>26.338000000010595</v>
      </c>
      <c r="AN1694" s="60">
        <v>-6.468060603654723</v>
      </c>
      <c r="AO1694" s="60">
        <v>27.120583547798311</v>
      </c>
    </row>
    <row r="1695" spans="1:41" s="290" customFormat="1" x14ac:dyDescent="0.2">
      <c r="A1695" s="45" t="s">
        <v>543</v>
      </c>
      <c r="B1695" s="42" t="s">
        <v>104</v>
      </c>
      <c r="C1695" s="46"/>
      <c r="D1695" s="35" t="s">
        <v>429</v>
      </c>
      <c r="E1695" s="34">
        <v>43536</v>
      </c>
      <c r="F1695" s="347" t="s">
        <v>1924</v>
      </c>
      <c r="G1695" s="347" t="s">
        <v>1661</v>
      </c>
      <c r="H1695" s="344">
        <v>25.882200000000001</v>
      </c>
      <c r="I1695" s="344">
        <v>-81.68131666666666</v>
      </c>
      <c r="J1695" s="56" t="s">
        <v>9240</v>
      </c>
      <c r="K1695" s="56" t="s">
        <v>9241</v>
      </c>
      <c r="L1695" s="49" t="s">
        <v>2244</v>
      </c>
      <c r="M1695" s="117"/>
      <c r="N1695" s="35" t="s">
        <v>448</v>
      </c>
      <c r="O1695" s="203" t="s">
        <v>1969</v>
      </c>
      <c r="P1695" s="216" t="s">
        <v>1969</v>
      </c>
      <c r="Q1695" s="443">
        <v>0</v>
      </c>
      <c r="R1695" s="47"/>
      <c r="S1695" s="36">
        <v>0</v>
      </c>
      <c r="T1695" s="35"/>
      <c r="U1695" s="34"/>
      <c r="V1695" s="82" t="s">
        <v>1969</v>
      </c>
      <c r="W1695" s="55" t="s">
        <v>2690</v>
      </c>
      <c r="X1695" s="55" t="s">
        <v>1898</v>
      </c>
      <c r="Y1695" s="157" t="s">
        <v>448</v>
      </c>
      <c r="Z1695" s="57" t="s">
        <v>1746</v>
      </c>
      <c r="AA1695" s="55" t="s">
        <v>6972</v>
      </c>
      <c r="AB1695" s="55">
        <v>160</v>
      </c>
      <c r="AC1695" s="55" t="s">
        <v>2021</v>
      </c>
      <c r="AD1695" s="89" t="s">
        <v>2619</v>
      </c>
      <c r="AE1695" s="243">
        <v>16790.009999999998</v>
      </c>
      <c r="AF1695" s="157" t="s">
        <v>3901</v>
      </c>
      <c r="AG1695" s="89" t="s">
        <v>7580</v>
      </c>
      <c r="AH1695" s="58" t="s">
        <v>7581</v>
      </c>
      <c r="AI1695" s="58" t="s">
        <v>4859</v>
      </c>
      <c r="AJ1695" s="59" t="s">
        <v>1378</v>
      </c>
      <c r="AK1695" s="56">
        <v>25.882127777777779</v>
      </c>
      <c r="AL1695" s="56">
        <v>-81.681296944444441</v>
      </c>
      <c r="AM1695" s="60">
        <v>26.338000000010595</v>
      </c>
      <c r="AN1695" s="60">
        <v>-6.468060603654723</v>
      </c>
      <c r="AO1695" s="60">
        <v>27.120583547798311</v>
      </c>
    </row>
    <row r="1696" spans="1:41" s="290" customFormat="1" x14ac:dyDescent="0.2">
      <c r="A1696" s="45" t="s">
        <v>543</v>
      </c>
      <c r="B1696" s="42" t="s">
        <v>104</v>
      </c>
      <c r="C1696" s="46"/>
      <c r="D1696" s="35" t="s">
        <v>2844</v>
      </c>
      <c r="E1696" s="34">
        <v>43904</v>
      </c>
      <c r="F1696" s="347" t="s">
        <v>1924</v>
      </c>
      <c r="G1696" s="347" t="s">
        <v>1661</v>
      </c>
      <c r="H1696" s="344">
        <v>25.882200000000001</v>
      </c>
      <c r="I1696" s="344">
        <v>-81.68131666666666</v>
      </c>
      <c r="J1696" s="56" t="s">
        <v>9240</v>
      </c>
      <c r="K1696" s="56" t="s">
        <v>9241</v>
      </c>
      <c r="L1696" s="49" t="s">
        <v>2244</v>
      </c>
      <c r="M1696" s="117"/>
      <c r="N1696" s="35" t="s">
        <v>448</v>
      </c>
      <c r="O1696" s="203"/>
      <c r="P1696" s="216">
        <v>0</v>
      </c>
      <c r="Q1696" s="443">
        <v>0</v>
      </c>
      <c r="R1696" s="47"/>
      <c r="S1696" s="36">
        <v>0</v>
      </c>
      <c r="T1696" s="35"/>
      <c r="U1696" s="34"/>
      <c r="V1696" s="82" t="s">
        <v>1969</v>
      </c>
      <c r="W1696" s="55" t="s">
        <v>2690</v>
      </c>
      <c r="X1696" s="55" t="s">
        <v>1898</v>
      </c>
      <c r="Y1696" s="157" t="s">
        <v>448</v>
      </c>
      <c r="Z1696" s="57" t="s">
        <v>1746</v>
      </c>
      <c r="AA1696" s="55" t="s">
        <v>6972</v>
      </c>
      <c r="AB1696" s="55">
        <v>160</v>
      </c>
      <c r="AC1696" s="55" t="s">
        <v>2021</v>
      </c>
      <c r="AD1696" s="89" t="s">
        <v>2619</v>
      </c>
      <c r="AE1696" s="243">
        <v>16790.009999999998</v>
      </c>
      <c r="AF1696" s="157" t="s">
        <v>3901</v>
      </c>
      <c r="AG1696" s="89" t="s">
        <v>7580</v>
      </c>
      <c r="AH1696" s="58" t="s">
        <v>7581</v>
      </c>
      <c r="AI1696" s="58" t="s">
        <v>4859</v>
      </c>
      <c r="AJ1696" s="59" t="s">
        <v>1378</v>
      </c>
      <c r="AK1696" s="56">
        <v>25.882127777777779</v>
      </c>
      <c r="AL1696" s="56">
        <v>-81.681296944444441</v>
      </c>
      <c r="AM1696" s="60">
        <v>26.338000000010595</v>
      </c>
      <c r="AN1696" s="60">
        <v>-6.468060603654723</v>
      </c>
      <c r="AO1696" s="60">
        <v>27.120583547798311</v>
      </c>
    </row>
    <row r="1697" spans="1:41" s="290" customFormat="1" x14ac:dyDescent="0.2">
      <c r="A1697" s="45" t="s">
        <v>543</v>
      </c>
      <c r="B1697" s="42" t="s">
        <v>104</v>
      </c>
      <c r="C1697" s="46"/>
      <c r="D1697" s="35" t="s">
        <v>2857</v>
      </c>
      <c r="E1697" s="34">
        <v>44257</v>
      </c>
      <c r="F1697" s="347" t="s">
        <v>1924</v>
      </c>
      <c r="G1697" s="347" t="s">
        <v>1661</v>
      </c>
      <c r="H1697" s="344">
        <v>25.882200000000001</v>
      </c>
      <c r="I1697" s="344">
        <v>-81.68131666666666</v>
      </c>
      <c r="J1697" s="56" t="s">
        <v>9240</v>
      </c>
      <c r="K1697" s="56" t="s">
        <v>9241</v>
      </c>
      <c r="L1697" s="49" t="s">
        <v>2244</v>
      </c>
      <c r="M1697" s="117"/>
      <c r="N1697" s="35" t="s">
        <v>448</v>
      </c>
      <c r="O1697" s="203"/>
      <c r="P1697" s="216">
        <v>0</v>
      </c>
      <c r="Q1697" s="443">
        <v>0</v>
      </c>
      <c r="R1697" s="47"/>
      <c r="S1697" s="36">
        <v>0</v>
      </c>
      <c r="T1697" s="35"/>
      <c r="U1697" s="34"/>
      <c r="V1697" s="82" t="s">
        <v>1969</v>
      </c>
      <c r="W1697" s="55" t="s">
        <v>2690</v>
      </c>
      <c r="X1697" s="55" t="s">
        <v>1898</v>
      </c>
      <c r="Y1697" s="157" t="s">
        <v>448</v>
      </c>
      <c r="Z1697" s="57" t="s">
        <v>1746</v>
      </c>
      <c r="AA1697" s="55" t="s">
        <v>6972</v>
      </c>
      <c r="AB1697" s="55">
        <v>160</v>
      </c>
      <c r="AC1697" s="55" t="s">
        <v>2021</v>
      </c>
      <c r="AD1697" s="89" t="s">
        <v>2619</v>
      </c>
      <c r="AE1697" s="243">
        <v>16790.009999999998</v>
      </c>
      <c r="AF1697" s="157" t="s">
        <v>3901</v>
      </c>
      <c r="AG1697" s="89" t="s">
        <v>7580</v>
      </c>
      <c r="AH1697" s="58" t="s">
        <v>7581</v>
      </c>
      <c r="AI1697" s="58" t="s">
        <v>4859</v>
      </c>
      <c r="AJ1697" s="59" t="s">
        <v>1378</v>
      </c>
      <c r="AK1697" s="56">
        <v>25.882127777777779</v>
      </c>
      <c r="AL1697" s="56">
        <v>-81.681296944444441</v>
      </c>
      <c r="AM1697" s="60">
        <v>26.338000000010595</v>
      </c>
      <c r="AN1697" s="60">
        <v>-6.468060603654723</v>
      </c>
      <c r="AO1697" s="60">
        <v>27.120583547798311</v>
      </c>
    </row>
    <row r="1698" spans="1:41" s="290" customFormat="1" ht="38.25" x14ac:dyDescent="0.2">
      <c r="A1698" s="45" t="s">
        <v>543</v>
      </c>
      <c r="B1698" s="42" t="s">
        <v>104</v>
      </c>
      <c r="C1698" s="46"/>
      <c r="D1698" s="35" t="s">
        <v>424</v>
      </c>
      <c r="E1698" s="34">
        <v>44666</v>
      </c>
      <c r="F1698" s="347" t="s">
        <v>1924</v>
      </c>
      <c r="G1698" s="347" t="s">
        <v>1661</v>
      </c>
      <c r="H1698" s="344">
        <v>25.882200000000001</v>
      </c>
      <c r="I1698" s="344">
        <v>-81.68131666666666</v>
      </c>
      <c r="J1698" s="56" t="s">
        <v>9240</v>
      </c>
      <c r="K1698" s="56" t="s">
        <v>9241</v>
      </c>
      <c r="L1698" s="49" t="s">
        <v>4604</v>
      </c>
      <c r="M1698" s="117"/>
      <c r="N1698" s="35" t="s">
        <v>448</v>
      </c>
      <c r="O1698" s="240" t="s">
        <v>4603</v>
      </c>
      <c r="P1698" s="216">
        <v>0</v>
      </c>
      <c r="Q1698" s="443">
        <v>0</v>
      </c>
      <c r="R1698" s="47"/>
      <c r="S1698" s="36">
        <v>0</v>
      </c>
      <c r="T1698" s="35"/>
      <c r="U1698" s="34"/>
      <c r="V1698" s="82" t="s">
        <v>1969</v>
      </c>
      <c r="W1698" s="55" t="s">
        <v>2690</v>
      </c>
      <c r="X1698" s="55" t="s">
        <v>1898</v>
      </c>
      <c r="Y1698" s="157" t="s">
        <v>448</v>
      </c>
      <c r="Z1698" s="57" t="s">
        <v>1746</v>
      </c>
      <c r="AA1698" s="55" t="s">
        <v>6972</v>
      </c>
      <c r="AB1698" s="55">
        <v>160</v>
      </c>
      <c r="AC1698" s="55" t="s">
        <v>2021</v>
      </c>
      <c r="AD1698" s="89" t="s">
        <v>2619</v>
      </c>
      <c r="AE1698" s="243">
        <v>16790.009999999998</v>
      </c>
      <c r="AF1698" s="157" t="s">
        <v>3901</v>
      </c>
      <c r="AG1698" s="89" t="s">
        <v>7580</v>
      </c>
      <c r="AH1698" s="58" t="s">
        <v>7581</v>
      </c>
      <c r="AI1698" s="58" t="s">
        <v>4859</v>
      </c>
      <c r="AJ1698" s="59" t="s">
        <v>1378</v>
      </c>
      <c r="AK1698" s="56">
        <v>25.882127777777779</v>
      </c>
      <c r="AL1698" s="56">
        <v>-81.681296944444441</v>
      </c>
      <c r="AM1698" s="60">
        <v>26.338000000010595</v>
      </c>
      <c r="AN1698" s="60">
        <v>-6.468060603654723</v>
      </c>
      <c r="AO1698" s="60">
        <v>27.120583547798311</v>
      </c>
    </row>
    <row r="1699" spans="1:41" s="290" customFormat="1" ht="51" x14ac:dyDescent="0.2">
      <c r="A1699" s="45" t="s">
        <v>543</v>
      </c>
      <c r="B1699" s="42" t="s">
        <v>104</v>
      </c>
      <c r="C1699" s="46"/>
      <c r="D1699" s="35" t="s">
        <v>424</v>
      </c>
      <c r="E1699" s="34">
        <v>44978</v>
      </c>
      <c r="F1699" s="347" t="s">
        <v>5009</v>
      </c>
      <c r="G1699" s="347" t="s">
        <v>4859</v>
      </c>
      <c r="H1699" s="344">
        <v>25.882149999999999</v>
      </c>
      <c r="I1699" s="344">
        <v>-81.681299999999993</v>
      </c>
      <c r="J1699" s="56" t="s">
        <v>7578</v>
      </c>
      <c r="K1699" s="56" t="s">
        <v>9242</v>
      </c>
      <c r="L1699" s="49" t="s">
        <v>5007</v>
      </c>
      <c r="M1699" s="117"/>
      <c r="N1699" s="35" t="s">
        <v>1919</v>
      </c>
      <c r="O1699" s="240" t="s">
        <v>5008</v>
      </c>
      <c r="P1699" s="216">
        <v>0</v>
      </c>
      <c r="Q1699" s="443">
        <v>0</v>
      </c>
      <c r="R1699" s="47"/>
      <c r="S1699" s="36">
        <v>0</v>
      </c>
      <c r="T1699" s="35" t="s">
        <v>2011</v>
      </c>
      <c r="U1699" s="34"/>
      <c r="V1699" s="82" t="s">
        <v>1969</v>
      </c>
      <c r="W1699" s="55" t="s">
        <v>2690</v>
      </c>
      <c r="X1699" s="55" t="s">
        <v>1898</v>
      </c>
      <c r="Y1699" s="157" t="s">
        <v>1919</v>
      </c>
      <c r="Z1699" s="57" t="s">
        <v>1746</v>
      </c>
      <c r="AA1699" s="55" t="s">
        <v>6966</v>
      </c>
      <c r="AB1699" s="55">
        <v>160</v>
      </c>
      <c r="AC1699" s="55" t="s">
        <v>2021</v>
      </c>
      <c r="AD1699" s="89" t="s">
        <v>2619</v>
      </c>
      <c r="AE1699" s="243">
        <v>16790.009999999998</v>
      </c>
      <c r="AF1699" s="157" t="s">
        <v>3901</v>
      </c>
      <c r="AG1699" s="89" t="s">
        <v>7580</v>
      </c>
      <c r="AH1699" s="58" t="s">
        <v>7581</v>
      </c>
      <c r="AI1699" s="58" t="s">
        <v>4859</v>
      </c>
      <c r="AJ1699" s="59" t="s">
        <v>1378</v>
      </c>
      <c r="AK1699" s="56">
        <v>25.882127777777779</v>
      </c>
      <c r="AL1699" s="56">
        <v>-81.681296944444441</v>
      </c>
      <c r="AM1699" s="60">
        <v>8.1039999994052891</v>
      </c>
      <c r="AN1699" s="60">
        <v>-1.0020938954875298</v>
      </c>
      <c r="AO1699" s="60">
        <v>8.1657215336879023</v>
      </c>
    </row>
    <row r="1700" spans="1:41" s="290" customFormat="1" x14ac:dyDescent="0.2">
      <c r="A1700" s="45" t="s">
        <v>543</v>
      </c>
      <c r="B1700" s="42" t="s">
        <v>104</v>
      </c>
      <c r="C1700" s="46"/>
      <c r="D1700" s="35" t="s">
        <v>5027</v>
      </c>
      <c r="E1700" s="34">
        <v>45366</v>
      </c>
      <c r="F1700" s="347" t="s">
        <v>5009</v>
      </c>
      <c r="G1700" s="347" t="s">
        <v>5779</v>
      </c>
      <c r="H1700" s="344">
        <v>25.882149999999999</v>
      </c>
      <c r="I1700" s="344">
        <v>-81.681250000000006</v>
      </c>
      <c r="J1700" s="56" t="s">
        <v>7578</v>
      </c>
      <c r="K1700" s="56" t="s">
        <v>7579</v>
      </c>
      <c r="L1700" s="49" t="s">
        <v>5780</v>
      </c>
      <c r="M1700" s="117" t="s">
        <v>2834</v>
      </c>
      <c r="N1700" s="35" t="s">
        <v>364</v>
      </c>
      <c r="O1700" s="240" t="s">
        <v>5781</v>
      </c>
      <c r="P1700" s="216">
        <v>0</v>
      </c>
      <c r="Q1700" s="443">
        <v>0</v>
      </c>
      <c r="R1700" s="47"/>
      <c r="S1700" s="36">
        <v>0</v>
      </c>
      <c r="T1700" s="35" t="s">
        <v>2011</v>
      </c>
      <c r="U1700" s="34"/>
      <c r="V1700" s="82">
        <v>0</v>
      </c>
      <c r="W1700" s="55" t="s">
        <v>2690</v>
      </c>
      <c r="X1700" s="55" t="s">
        <v>1898</v>
      </c>
      <c r="Y1700" s="157">
        <v>0</v>
      </c>
      <c r="Z1700" s="57" t="s">
        <v>1746</v>
      </c>
      <c r="AA1700" s="55" t="s">
        <v>6987</v>
      </c>
      <c r="AB1700" s="55">
        <v>160</v>
      </c>
      <c r="AC1700" s="55" t="s">
        <v>2021</v>
      </c>
      <c r="AD1700" s="89" t="s">
        <v>2619</v>
      </c>
      <c r="AE1700" s="243">
        <v>16790.009999999998</v>
      </c>
      <c r="AF1700" s="157" t="s">
        <v>3901</v>
      </c>
      <c r="AG1700" s="89" t="s">
        <v>7580</v>
      </c>
      <c r="AH1700" s="58" t="s">
        <v>7581</v>
      </c>
      <c r="AI1700" s="58" t="s">
        <v>4859</v>
      </c>
      <c r="AJ1700" s="59" t="s">
        <v>1378</v>
      </c>
      <c r="AK1700" s="56">
        <v>25.882127777777779</v>
      </c>
      <c r="AL1700" s="56">
        <v>-81.681296944444441</v>
      </c>
      <c r="AM1700" s="60">
        <v>8.1039999994052891</v>
      </c>
      <c r="AN1700" s="60">
        <v>15.395806224353485</v>
      </c>
      <c r="AO1700" s="60">
        <v>17.398438587649252</v>
      </c>
    </row>
    <row r="1701" spans="1:41" s="290" customFormat="1" x14ac:dyDescent="0.2">
      <c r="A1701" s="45" t="s">
        <v>543</v>
      </c>
      <c r="B1701" s="42" t="s">
        <v>104</v>
      </c>
      <c r="C1701" s="46"/>
      <c r="D1701" s="35" t="s">
        <v>4516</v>
      </c>
      <c r="E1701" s="34">
        <v>45762</v>
      </c>
      <c r="F1701" s="347" t="s">
        <v>5009</v>
      </c>
      <c r="G1701" s="347" t="s">
        <v>5779</v>
      </c>
      <c r="H1701" s="344">
        <v>25.882149999999999</v>
      </c>
      <c r="I1701" s="344">
        <v>-81.681250000000006</v>
      </c>
      <c r="J1701" s="56" t="s">
        <v>7578</v>
      </c>
      <c r="K1701" s="56" t="s">
        <v>7579</v>
      </c>
      <c r="L1701" s="49" t="s">
        <v>5780</v>
      </c>
      <c r="M1701" s="117" t="s">
        <v>2834</v>
      </c>
      <c r="N1701" s="35" t="s">
        <v>364</v>
      </c>
      <c r="O1701" s="240" t="s">
        <v>6524</v>
      </c>
      <c r="P1701" s="216" t="s">
        <v>1969</v>
      </c>
      <c r="Q1701" s="443">
        <v>0</v>
      </c>
      <c r="R1701" s="47"/>
      <c r="S1701" s="36">
        <v>0</v>
      </c>
      <c r="T1701" s="35"/>
      <c r="U1701" s="34"/>
      <c r="V1701" s="82">
        <v>0</v>
      </c>
      <c r="W1701" s="55" t="s">
        <v>2690</v>
      </c>
      <c r="X1701" s="55" t="s">
        <v>1898</v>
      </c>
      <c r="Y1701" s="157">
        <v>0</v>
      </c>
      <c r="Z1701" s="57" t="s">
        <v>1746</v>
      </c>
      <c r="AA1701" s="55" t="s">
        <v>6987</v>
      </c>
      <c r="AB1701" s="55">
        <v>160</v>
      </c>
      <c r="AC1701" s="55" t="s">
        <v>2021</v>
      </c>
      <c r="AD1701" s="89" t="s">
        <v>2619</v>
      </c>
      <c r="AE1701" s="243">
        <v>16790.009999999998</v>
      </c>
      <c r="AF1701" s="157" t="s">
        <v>3901</v>
      </c>
      <c r="AG1701" s="89" t="s">
        <v>7580</v>
      </c>
      <c r="AH1701" s="58" t="s">
        <v>7581</v>
      </c>
      <c r="AI1701" s="58" t="s">
        <v>4859</v>
      </c>
      <c r="AJ1701" s="59" t="s">
        <v>1378</v>
      </c>
      <c r="AK1701" s="56">
        <v>25.882127777777779</v>
      </c>
      <c r="AL1701" s="56">
        <v>-81.681296944444441</v>
      </c>
      <c r="AM1701" s="60">
        <v>8.1039999994052891</v>
      </c>
      <c r="AN1701" s="60">
        <v>15.395806224353485</v>
      </c>
      <c r="AO1701" s="60">
        <v>17.398438587649252</v>
      </c>
    </row>
    <row r="1702" spans="1:41" s="290" customFormat="1" x14ac:dyDescent="0.2">
      <c r="A1702" s="45" t="s">
        <v>543</v>
      </c>
      <c r="B1702" s="42" t="s">
        <v>104</v>
      </c>
      <c r="C1702" s="46" t="s">
        <v>473</v>
      </c>
      <c r="D1702" s="35" t="s">
        <v>6273</v>
      </c>
      <c r="E1702" s="34">
        <v>46106</v>
      </c>
      <c r="F1702" s="347" t="s">
        <v>5009</v>
      </c>
      <c r="G1702" s="347" t="s">
        <v>5779</v>
      </c>
      <c r="H1702" s="344">
        <v>25.882149999999999</v>
      </c>
      <c r="I1702" s="344">
        <v>-81.681250000000006</v>
      </c>
      <c r="J1702" s="56" t="s">
        <v>7578</v>
      </c>
      <c r="K1702" s="56" t="s">
        <v>7579</v>
      </c>
      <c r="L1702" s="49" t="s">
        <v>6590</v>
      </c>
      <c r="M1702" s="117" t="s">
        <v>2834</v>
      </c>
      <c r="N1702" s="35" t="s">
        <v>364</v>
      </c>
      <c r="O1702" s="240" t="s">
        <v>6937</v>
      </c>
      <c r="P1702" s="216" t="s">
        <v>1969</v>
      </c>
      <c r="Q1702" s="443">
        <v>0</v>
      </c>
      <c r="R1702" s="47"/>
      <c r="S1702" s="36">
        <v>0</v>
      </c>
      <c r="T1702" s="35"/>
      <c r="U1702" s="34"/>
      <c r="V1702" s="82">
        <v>0</v>
      </c>
      <c r="W1702" s="55" t="s">
        <v>2690</v>
      </c>
      <c r="X1702" s="55" t="s">
        <v>1898</v>
      </c>
      <c r="Y1702" s="157">
        <v>0</v>
      </c>
      <c r="Z1702" s="57" t="s">
        <v>1746</v>
      </c>
      <c r="AA1702" s="55" t="s">
        <v>6987</v>
      </c>
      <c r="AB1702" s="55">
        <v>160</v>
      </c>
      <c r="AC1702" s="55" t="s">
        <v>2021</v>
      </c>
      <c r="AD1702" s="89" t="s">
        <v>2619</v>
      </c>
      <c r="AE1702" s="243">
        <v>16790.009999999998</v>
      </c>
      <c r="AF1702" s="157" t="s">
        <v>3901</v>
      </c>
      <c r="AG1702" s="89" t="s">
        <v>7580</v>
      </c>
      <c r="AH1702" s="58" t="s">
        <v>7581</v>
      </c>
      <c r="AI1702" s="58" t="s">
        <v>4859</v>
      </c>
      <c r="AJ1702" s="59" t="s">
        <v>1378</v>
      </c>
      <c r="AK1702" s="56">
        <v>25.882127777777779</v>
      </c>
      <c r="AL1702" s="56">
        <v>-81.681296944444441</v>
      </c>
      <c r="AM1702" s="60">
        <v>8.1039999994052891</v>
      </c>
      <c r="AN1702" s="60">
        <v>15.395806224353485</v>
      </c>
      <c r="AO1702" s="60">
        <v>17.398438587649252</v>
      </c>
    </row>
    <row r="1703" spans="1:41" s="290" customFormat="1" x14ac:dyDescent="0.2">
      <c r="A1703" s="45" t="s">
        <v>544</v>
      </c>
      <c r="B1703" s="42" t="s">
        <v>98</v>
      </c>
      <c r="C1703" s="46"/>
      <c r="D1703" s="35" t="s">
        <v>429</v>
      </c>
      <c r="E1703" s="34">
        <v>42781</v>
      </c>
      <c r="F1703" s="347" t="s">
        <v>1917</v>
      </c>
      <c r="G1703" s="347" t="s">
        <v>1918</v>
      </c>
      <c r="H1703" s="344">
        <v>25.888100000000001</v>
      </c>
      <c r="I1703" s="344">
        <v>-81.685833333333335</v>
      </c>
      <c r="J1703" s="56" t="s">
        <v>9243</v>
      </c>
      <c r="K1703" s="56" t="s">
        <v>7583</v>
      </c>
      <c r="L1703" s="49" t="s">
        <v>1746</v>
      </c>
      <c r="M1703" s="117"/>
      <c r="N1703" s="35" t="s">
        <v>364</v>
      </c>
      <c r="O1703" s="203" t="s">
        <v>1969</v>
      </c>
      <c r="P1703" s="216" t="s">
        <v>1969</v>
      </c>
      <c r="Q1703" s="443">
        <v>0</v>
      </c>
      <c r="R1703" s="47"/>
      <c r="S1703" s="36">
        <v>0</v>
      </c>
      <c r="T1703" s="35"/>
      <c r="U1703" s="34"/>
      <c r="V1703" s="82">
        <v>0</v>
      </c>
      <c r="W1703" s="55" t="s">
        <v>2690</v>
      </c>
      <c r="X1703" s="55" t="s">
        <v>1898</v>
      </c>
      <c r="Y1703" s="157">
        <v>0</v>
      </c>
      <c r="Z1703" s="57" t="s">
        <v>1746</v>
      </c>
      <c r="AA1703" s="55" t="s">
        <v>6987</v>
      </c>
      <c r="AB1703" s="55">
        <v>161</v>
      </c>
      <c r="AC1703" s="55" t="s">
        <v>2021</v>
      </c>
      <c r="AD1703" s="89" t="s">
        <v>2619</v>
      </c>
      <c r="AE1703" s="243">
        <v>16790.02</v>
      </c>
      <c r="AF1703" s="157" t="s">
        <v>3901</v>
      </c>
      <c r="AG1703" s="89" t="s">
        <v>7584</v>
      </c>
      <c r="AH1703" s="58" t="s">
        <v>1917</v>
      </c>
      <c r="AI1703" s="58" t="s">
        <v>1918</v>
      </c>
      <c r="AJ1703" s="59" t="s">
        <v>1375</v>
      </c>
      <c r="AK1703" s="56">
        <v>25.888106666666665</v>
      </c>
      <c r="AL1703" s="56">
        <v>-81.685826111111112</v>
      </c>
      <c r="AM1703" s="60">
        <v>-2.4311999990442246</v>
      </c>
      <c r="AN1703" s="60">
        <v>-2.3685855736944688</v>
      </c>
      <c r="AO1703" s="60">
        <v>3.3942497043184954</v>
      </c>
    </row>
    <row r="1704" spans="1:41" s="290" customFormat="1" x14ac:dyDescent="0.2">
      <c r="A1704" s="45" t="s">
        <v>544</v>
      </c>
      <c r="B1704" s="42" t="s">
        <v>98</v>
      </c>
      <c r="C1704" s="46"/>
      <c r="D1704" s="35" t="s">
        <v>429</v>
      </c>
      <c r="E1704" s="34">
        <v>43185</v>
      </c>
      <c r="F1704" s="347" t="s">
        <v>2255</v>
      </c>
      <c r="G1704" s="347" t="s">
        <v>1918</v>
      </c>
      <c r="H1704" s="344">
        <v>25.888166666666667</v>
      </c>
      <c r="I1704" s="344">
        <v>-81.685833333333335</v>
      </c>
      <c r="J1704" s="56" t="s">
        <v>9244</v>
      </c>
      <c r="K1704" s="56" t="s">
        <v>7583</v>
      </c>
      <c r="L1704" s="49" t="s">
        <v>8337</v>
      </c>
      <c r="M1704" s="120"/>
      <c r="N1704" s="35" t="s">
        <v>427</v>
      </c>
      <c r="O1704" s="203" t="s">
        <v>1969</v>
      </c>
      <c r="P1704" s="216" t="s">
        <v>1969</v>
      </c>
      <c r="Q1704" s="443">
        <v>0</v>
      </c>
      <c r="R1704" s="47"/>
      <c r="S1704" s="36">
        <v>0</v>
      </c>
      <c r="T1704" s="35"/>
      <c r="U1704" s="34"/>
      <c r="V1704" s="82" t="s">
        <v>1969</v>
      </c>
      <c r="W1704" s="55" t="s">
        <v>2690</v>
      </c>
      <c r="X1704" s="55" t="s">
        <v>1898</v>
      </c>
      <c r="Y1704" s="157" t="s">
        <v>427</v>
      </c>
      <c r="Z1704" s="57" t="s">
        <v>1746</v>
      </c>
      <c r="AA1704" s="55" t="s">
        <v>7125</v>
      </c>
      <c r="AB1704" s="55">
        <v>161</v>
      </c>
      <c r="AC1704" s="55" t="s">
        <v>2021</v>
      </c>
      <c r="AD1704" s="89" t="s">
        <v>2619</v>
      </c>
      <c r="AE1704" s="243">
        <v>16790.02</v>
      </c>
      <c r="AF1704" s="157" t="s">
        <v>3901</v>
      </c>
      <c r="AG1704" s="89" t="s">
        <v>7584</v>
      </c>
      <c r="AH1704" s="58" t="s">
        <v>1917</v>
      </c>
      <c r="AI1704" s="58" t="s">
        <v>1918</v>
      </c>
      <c r="AJ1704" s="59" t="s">
        <v>1375</v>
      </c>
      <c r="AK1704" s="56">
        <v>25.888106666666665</v>
      </c>
      <c r="AL1704" s="56">
        <v>-81.685826111111112</v>
      </c>
      <c r="AM1704" s="60">
        <v>21.880800000467246</v>
      </c>
      <c r="AN1704" s="60">
        <v>-2.3685855736944688</v>
      </c>
      <c r="AO1704" s="60">
        <v>22.008625724482688</v>
      </c>
    </row>
    <row r="1705" spans="1:41" s="290" customFormat="1" x14ac:dyDescent="0.2">
      <c r="A1705" s="45" t="s">
        <v>544</v>
      </c>
      <c r="B1705" s="42" t="s">
        <v>98</v>
      </c>
      <c r="C1705" s="46"/>
      <c r="D1705" s="35" t="s">
        <v>429</v>
      </c>
      <c r="E1705" s="34">
        <v>43536</v>
      </c>
      <c r="F1705" s="347" t="s">
        <v>2255</v>
      </c>
      <c r="G1705" s="347" t="s">
        <v>2711</v>
      </c>
      <c r="H1705" s="344">
        <v>25.888166666666667</v>
      </c>
      <c r="I1705" s="344">
        <v>-81.685816666666668</v>
      </c>
      <c r="J1705" s="56" t="s">
        <v>9244</v>
      </c>
      <c r="K1705" s="56" t="s">
        <v>9245</v>
      </c>
      <c r="L1705" s="49" t="s">
        <v>2480</v>
      </c>
      <c r="M1705" s="117" t="s">
        <v>2833</v>
      </c>
      <c r="N1705" s="35" t="s">
        <v>364</v>
      </c>
      <c r="O1705" s="203" t="s">
        <v>1969</v>
      </c>
      <c r="P1705" s="216" t="s">
        <v>1969</v>
      </c>
      <c r="Q1705" s="443">
        <v>0</v>
      </c>
      <c r="R1705" s="47"/>
      <c r="S1705" s="36">
        <v>0</v>
      </c>
      <c r="T1705" s="35"/>
      <c r="U1705" s="34"/>
      <c r="V1705" s="82">
        <v>0</v>
      </c>
      <c r="W1705" s="55" t="s">
        <v>2690</v>
      </c>
      <c r="X1705" s="55" t="s">
        <v>1898</v>
      </c>
      <c r="Y1705" s="157">
        <v>0</v>
      </c>
      <c r="Z1705" s="57" t="s">
        <v>1746</v>
      </c>
      <c r="AA1705" s="55" t="s">
        <v>6987</v>
      </c>
      <c r="AB1705" s="55">
        <v>161</v>
      </c>
      <c r="AC1705" s="55" t="s">
        <v>2021</v>
      </c>
      <c r="AD1705" s="89" t="s">
        <v>2619</v>
      </c>
      <c r="AE1705" s="243">
        <v>16790.02</v>
      </c>
      <c r="AF1705" s="157" t="s">
        <v>3901</v>
      </c>
      <c r="AG1705" s="89" t="s">
        <v>7584</v>
      </c>
      <c r="AH1705" s="58" t="s">
        <v>1917</v>
      </c>
      <c r="AI1705" s="58" t="s">
        <v>1918</v>
      </c>
      <c r="AJ1705" s="59" t="s">
        <v>1375</v>
      </c>
      <c r="AK1705" s="56">
        <v>25.888106666666665</v>
      </c>
      <c r="AL1705" s="56">
        <v>-81.685826111111112</v>
      </c>
      <c r="AM1705" s="60">
        <v>21.880800000467246</v>
      </c>
      <c r="AN1705" s="60">
        <v>3.0973811344727236</v>
      </c>
      <c r="AO1705" s="60">
        <v>22.098940665847199</v>
      </c>
    </row>
    <row r="1706" spans="1:41" s="290" customFormat="1" x14ac:dyDescent="0.2">
      <c r="A1706" s="45" t="s">
        <v>544</v>
      </c>
      <c r="B1706" s="42" t="s">
        <v>98</v>
      </c>
      <c r="C1706" s="46"/>
      <c r="D1706" s="35" t="s">
        <v>2844</v>
      </c>
      <c r="E1706" s="34">
        <v>43904</v>
      </c>
      <c r="F1706" s="347" t="s">
        <v>2255</v>
      </c>
      <c r="G1706" s="347" t="s">
        <v>2711</v>
      </c>
      <c r="H1706" s="344">
        <v>25.888166666666667</v>
      </c>
      <c r="I1706" s="344">
        <v>-81.685816666666668</v>
      </c>
      <c r="J1706" s="56" t="s">
        <v>9244</v>
      </c>
      <c r="K1706" s="56" t="s">
        <v>9245</v>
      </c>
      <c r="L1706" s="49" t="s">
        <v>8338</v>
      </c>
      <c r="M1706" s="117" t="s">
        <v>2833</v>
      </c>
      <c r="N1706" s="35" t="s">
        <v>364</v>
      </c>
      <c r="O1706" s="203" t="s">
        <v>1969</v>
      </c>
      <c r="P1706" s="216" t="s">
        <v>1969</v>
      </c>
      <c r="Q1706" s="443">
        <v>0</v>
      </c>
      <c r="R1706" s="47"/>
      <c r="S1706" s="36">
        <v>0</v>
      </c>
      <c r="T1706" s="35"/>
      <c r="U1706" s="34"/>
      <c r="V1706" s="82">
        <v>0</v>
      </c>
      <c r="W1706" s="55" t="s">
        <v>2690</v>
      </c>
      <c r="X1706" s="55" t="s">
        <v>1898</v>
      </c>
      <c r="Y1706" s="157">
        <v>0</v>
      </c>
      <c r="Z1706" s="57" t="s">
        <v>1746</v>
      </c>
      <c r="AA1706" s="55" t="s">
        <v>6987</v>
      </c>
      <c r="AB1706" s="55">
        <v>161</v>
      </c>
      <c r="AC1706" s="55" t="s">
        <v>2021</v>
      </c>
      <c r="AD1706" s="89" t="s">
        <v>2619</v>
      </c>
      <c r="AE1706" s="243">
        <v>16790.02</v>
      </c>
      <c r="AF1706" s="157" t="s">
        <v>3901</v>
      </c>
      <c r="AG1706" s="89" t="s">
        <v>7584</v>
      </c>
      <c r="AH1706" s="58" t="s">
        <v>1917</v>
      </c>
      <c r="AI1706" s="58" t="s">
        <v>1918</v>
      </c>
      <c r="AJ1706" s="59" t="s">
        <v>1375</v>
      </c>
      <c r="AK1706" s="56">
        <v>25.888106666666665</v>
      </c>
      <c r="AL1706" s="56">
        <v>-81.685826111111112</v>
      </c>
      <c r="AM1706" s="60">
        <v>21.880800000467246</v>
      </c>
      <c r="AN1706" s="60">
        <v>3.0973811344727236</v>
      </c>
      <c r="AO1706" s="60">
        <v>22.098940665847199</v>
      </c>
    </row>
    <row r="1707" spans="1:41" s="290" customFormat="1" ht="25.5" x14ac:dyDescent="0.2">
      <c r="A1707" s="45" t="s">
        <v>544</v>
      </c>
      <c r="B1707" s="42" t="s">
        <v>98</v>
      </c>
      <c r="C1707" s="46"/>
      <c r="D1707" s="35" t="s">
        <v>2857</v>
      </c>
      <c r="E1707" s="34">
        <v>44257</v>
      </c>
      <c r="F1707" s="347" t="s">
        <v>3476</v>
      </c>
      <c r="G1707" s="347" t="s">
        <v>1918</v>
      </c>
      <c r="H1707" s="344">
        <v>25.888133333333332</v>
      </c>
      <c r="I1707" s="344">
        <v>-81.685833333333335</v>
      </c>
      <c r="J1707" s="56" t="s">
        <v>9246</v>
      </c>
      <c r="K1707" s="56" t="s">
        <v>7583</v>
      </c>
      <c r="L1707" s="49" t="s">
        <v>8339</v>
      </c>
      <c r="M1707" s="117" t="s">
        <v>2833</v>
      </c>
      <c r="N1707" s="35" t="s">
        <v>364</v>
      </c>
      <c r="O1707" s="240" t="s">
        <v>3477</v>
      </c>
      <c r="P1707" s="216" t="s">
        <v>1969</v>
      </c>
      <c r="Q1707" s="443">
        <v>0</v>
      </c>
      <c r="R1707" s="47"/>
      <c r="S1707" s="36">
        <v>0</v>
      </c>
      <c r="T1707" s="35"/>
      <c r="U1707" s="34"/>
      <c r="V1707" s="82">
        <v>0</v>
      </c>
      <c r="W1707" s="55" t="s">
        <v>2690</v>
      </c>
      <c r="X1707" s="55" t="s">
        <v>1898</v>
      </c>
      <c r="Y1707" s="157">
        <v>0</v>
      </c>
      <c r="Z1707" s="57" t="s">
        <v>1746</v>
      </c>
      <c r="AA1707" s="55" t="s">
        <v>6987</v>
      </c>
      <c r="AB1707" s="55">
        <v>161</v>
      </c>
      <c r="AC1707" s="55" t="s">
        <v>2021</v>
      </c>
      <c r="AD1707" s="89" t="s">
        <v>2619</v>
      </c>
      <c r="AE1707" s="243">
        <v>16790.02</v>
      </c>
      <c r="AF1707" s="157" t="s">
        <v>3901</v>
      </c>
      <c r="AG1707" s="89" t="s">
        <v>7584</v>
      </c>
      <c r="AH1707" s="58" t="s">
        <v>1917</v>
      </c>
      <c r="AI1707" s="58" t="s">
        <v>1918</v>
      </c>
      <c r="AJ1707" s="59" t="s">
        <v>1375</v>
      </c>
      <c r="AK1707" s="56">
        <v>25.888106666666665</v>
      </c>
      <c r="AL1707" s="56">
        <v>-81.685826111111112</v>
      </c>
      <c r="AM1707" s="60">
        <v>9.7248000000637091</v>
      </c>
      <c r="AN1707" s="60">
        <v>-2.3685855736944688</v>
      </c>
      <c r="AO1707" s="60">
        <v>10.009092499380385</v>
      </c>
    </row>
    <row r="1708" spans="1:41" s="290" customFormat="1" ht="25.5" x14ac:dyDescent="0.2">
      <c r="A1708" s="45" t="s">
        <v>544</v>
      </c>
      <c r="B1708" s="42" t="s">
        <v>98</v>
      </c>
      <c r="C1708" s="46"/>
      <c r="D1708" s="35" t="s">
        <v>424</v>
      </c>
      <c r="E1708" s="34">
        <v>44666</v>
      </c>
      <c r="F1708" s="347" t="s">
        <v>3476</v>
      </c>
      <c r="G1708" s="347" t="s">
        <v>4605</v>
      </c>
      <c r="H1708" s="344">
        <v>25.888133333333332</v>
      </c>
      <c r="I1708" s="344">
        <v>-81.685866666666669</v>
      </c>
      <c r="J1708" s="56" t="s">
        <v>9246</v>
      </c>
      <c r="K1708" s="56" t="s">
        <v>9247</v>
      </c>
      <c r="L1708" s="49" t="s">
        <v>8339</v>
      </c>
      <c r="M1708" s="117" t="s">
        <v>2833</v>
      </c>
      <c r="N1708" s="35" t="s">
        <v>364</v>
      </c>
      <c r="O1708" s="240" t="s">
        <v>4606</v>
      </c>
      <c r="P1708" s="216" t="s">
        <v>1969</v>
      </c>
      <c r="Q1708" s="443">
        <v>0</v>
      </c>
      <c r="R1708" s="47"/>
      <c r="S1708" s="36">
        <v>0</v>
      </c>
      <c r="T1708" s="35"/>
      <c r="U1708" s="34"/>
      <c r="V1708" s="82">
        <v>0</v>
      </c>
      <c r="W1708" s="55" t="s">
        <v>2690</v>
      </c>
      <c r="X1708" s="55" t="s">
        <v>1898</v>
      </c>
      <c r="Y1708" s="157">
        <v>0</v>
      </c>
      <c r="Z1708" s="57" t="s">
        <v>1746</v>
      </c>
      <c r="AA1708" s="55" t="s">
        <v>6987</v>
      </c>
      <c r="AB1708" s="55">
        <v>161</v>
      </c>
      <c r="AC1708" s="55" t="s">
        <v>2021</v>
      </c>
      <c r="AD1708" s="89" t="s">
        <v>2619</v>
      </c>
      <c r="AE1708" s="243">
        <v>16790.02</v>
      </c>
      <c r="AF1708" s="157" t="s">
        <v>3901</v>
      </c>
      <c r="AG1708" s="89" t="s">
        <v>7584</v>
      </c>
      <c r="AH1708" s="58" t="s">
        <v>1917</v>
      </c>
      <c r="AI1708" s="58" t="s">
        <v>1918</v>
      </c>
      <c r="AJ1708" s="59" t="s">
        <v>1375</v>
      </c>
      <c r="AK1708" s="56">
        <v>25.888106666666665</v>
      </c>
      <c r="AL1708" s="56">
        <v>-81.685826111111112</v>
      </c>
      <c r="AM1708" s="60">
        <v>9.7248000000637091</v>
      </c>
      <c r="AN1708" s="60">
        <v>-13.300518990028854</v>
      </c>
      <c r="AO1708" s="60">
        <v>16.476514814892052</v>
      </c>
    </row>
    <row r="1709" spans="1:41" s="290" customFormat="1" x14ac:dyDescent="0.2">
      <c r="A1709" s="45" t="s">
        <v>544</v>
      </c>
      <c r="B1709" s="42" t="s">
        <v>98</v>
      </c>
      <c r="C1709" s="46"/>
      <c r="D1709" s="35" t="s">
        <v>424</v>
      </c>
      <c r="E1709" s="34">
        <v>44978</v>
      </c>
      <c r="F1709" s="347" t="s">
        <v>5012</v>
      </c>
      <c r="G1709" s="347" t="s">
        <v>1918</v>
      </c>
      <c r="H1709" s="344">
        <v>25.888233333333332</v>
      </c>
      <c r="I1709" s="344">
        <v>-81.685833333333335</v>
      </c>
      <c r="J1709" s="56" t="s">
        <v>7582</v>
      </c>
      <c r="K1709" s="56" t="s">
        <v>7583</v>
      </c>
      <c r="L1709" s="49" t="s">
        <v>5011</v>
      </c>
      <c r="M1709" s="117" t="s">
        <v>2834</v>
      </c>
      <c r="N1709" s="35" t="s">
        <v>364</v>
      </c>
      <c r="O1709" s="240" t="s">
        <v>5010</v>
      </c>
      <c r="P1709" s="216" t="s">
        <v>1969</v>
      </c>
      <c r="Q1709" s="443">
        <v>0</v>
      </c>
      <c r="R1709" s="47"/>
      <c r="S1709" s="36">
        <v>0</v>
      </c>
      <c r="T1709" s="35" t="s">
        <v>2011</v>
      </c>
      <c r="U1709" s="34"/>
      <c r="V1709" s="82">
        <v>0</v>
      </c>
      <c r="W1709" s="55" t="s">
        <v>2690</v>
      </c>
      <c r="X1709" s="55" t="s">
        <v>1898</v>
      </c>
      <c r="Y1709" s="157">
        <v>0</v>
      </c>
      <c r="Z1709" s="57" t="s">
        <v>1746</v>
      </c>
      <c r="AA1709" s="55" t="s">
        <v>6987</v>
      </c>
      <c r="AB1709" s="55">
        <v>161</v>
      </c>
      <c r="AC1709" s="55" t="s">
        <v>2021</v>
      </c>
      <c r="AD1709" s="89" t="s">
        <v>2619</v>
      </c>
      <c r="AE1709" s="243">
        <v>16790.02</v>
      </c>
      <c r="AF1709" s="157" t="s">
        <v>3901</v>
      </c>
      <c r="AG1709" s="89" t="s">
        <v>7584</v>
      </c>
      <c r="AH1709" s="58" t="s">
        <v>1917</v>
      </c>
      <c r="AI1709" s="58" t="s">
        <v>1918</v>
      </c>
      <c r="AJ1709" s="59" t="s">
        <v>1375</v>
      </c>
      <c r="AK1709" s="56">
        <v>25.888106666666665</v>
      </c>
      <c r="AL1709" s="56">
        <v>-81.685826111111112</v>
      </c>
      <c r="AM1709" s="60">
        <v>46.192799999978718</v>
      </c>
      <c r="AN1709" s="60">
        <v>-2.3685855736944688</v>
      </c>
      <c r="AO1709" s="60">
        <v>46.253486024925159</v>
      </c>
    </row>
    <row r="1710" spans="1:41" s="290" customFormat="1" x14ac:dyDescent="0.2">
      <c r="A1710" s="45" t="s">
        <v>544</v>
      </c>
      <c r="B1710" s="42" t="s">
        <v>98</v>
      </c>
      <c r="C1710" s="46"/>
      <c r="D1710" s="35" t="s">
        <v>5027</v>
      </c>
      <c r="E1710" s="34">
        <v>45366</v>
      </c>
      <c r="F1710" s="347" t="s">
        <v>5012</v>
      </c>
      <c r="G1710" s="347" t="s">
        <v>1918</v>
      </c>
      <c r="H1710" s="344">
        <v>25.888233333333332</v>
      </c>
      <c r="I1710" s="344">
        <v>-81.685833333333335</v>
      </c>
      <c r="J1710" s="56" t="s">
        <v>7582</v>
      </c>
      <c r="K1710" s="56" t="s">
        <v>7583</v>
      </c>
      <c r="L1710" s="49" t="s">
        <v>5782</v>
      </c>
      <c r="M1710" s="117" t="s">
        <v>2834</v>
      </c>
      <c r="N1710" s="35" t="s">
        <v>364</v>
      </c>
      <c r="O1710" s="240" t="s">
        <v>5783</v>
      </c>
      <c r="P1710" s="216" t="s">
        <v>1969</v>
      </c>
      <c r="Q1710" s="443">
        <v>0</v>
      </c>
      <c r="R1710" s="47"/>
      <c r="S1710" s="36">
        <v>0</v>
      </c>
      <c r="T1710" s="35"/>
      <c r="U1710" s="34"/>
      <c r="V1710" s="82">
        <v>0</v>
      </c>
      <c r="W1710" s="55" t="s">
        <v>2690</v>
      </c>
      <c r="X1710" s="55" t="s">
        <v>1898</v>
      </c>
      <c r="Y1710" s="157">
        <v>0</v>
      </c>
      <c r="Z1710" s="57" t="s">
        <v>1746</v>
      </c>
      <c r="AA1710" s="55" t="s">
        <v>6987</v>
      </c>
      <c r="AB1710" s="55">
        <v>161</v>
      </c>
      <c r="AC1710" s="55" t="s">
        <v>2021</v>
      </c>
      <c r="AD1710" s="89" t="s">
        <v>2619</v>
      </c>
      <c r="AE1710" s="243">
        <v>16790.02</v>
      </c>
      <c r="AF1710" s="157" t="s">
        <v>3901</v>
      </c>
      <c r="AG1710" s="89" t="s">
        <v>7584</v>
      </c>
      <c r="AH1710" s="58" t="s">
        <v>1917</v>
      </c>
      <c r="AI1710" s="58" t="s">
        <v>1918</v>
      </c>
      <c r="AJ1710" s="59" t="s">
        <v>1375</v>
      </c>
      <c r="AK1710" s="56">
        <v>25.888106666666665</v>
      </c>
      <c r="AL1710" s="56">
        <v>-81.685826111111112</v>
      </c>
      <c r="AM1710" s="60">
        <v>46.192799999978718</v>
      </c>
      <c r="AN1710" s="60">
        <v>-2.3685855736944688</v>
      </c>
      <c r="AO1710" s="60">
        <v>46.253486024925159</v>
      </c>
    </row>
    <row r="1711" spans="1:41" s="290" customFormat="1" x14ac:dyDescent="0.2">
      <c r="A1711" s="45" t="s">
        <v>544</v>
      </c>
      <c r="B1711" s="42" t="s">
        <v>98</v>
      </c>
      <c r="C1711" s="46"/>
      <c r="D1711" s="35" t="s">
        <v>4516</v>
      </c>
      <c r="E1711" s="34">
        <v>45762</v>
      </c>
      <c r="F1711" s="347" t="s">
        <v>5012</v>
      </c>
      <c r="G1711" s="347" t="s">
        <v>1918</v>
      </c>
      <c r="H1711" s="344">
        <v>25.888233333333332</v>
      </c>
      <c r="I1711" s="344">
        <v>-81.685833333333335</v>
      </c>
      <c r="J1711" s="56" t="s">
        <v>7582</v>
      </c>
      <c r="K1711" s="56" t="s">
        <v>7583</v>
      </c>
      <c r="L1711" s="49" t="s">
        <v>5782</v>
      </c>
      <c r="M1711" s="117" t="s">
        <v>2834</v>
      </c>
      <c r="N1711" s="35" t="s">
        <v>364</v>
      </c>
      <c r="O1711" s="240" t="s">
        <v>6525</v>
      </c>
      <c r="P1711" s="216" t="s">
        <v>1969</v>
      </c>
      <c r="Q1711" s="443">
        <v>0</v>
      </c>
      <c r="R1711" s="47"/>
      <c r="S1711" s="36">
        <v>0</v>
      </c>
      <c r="T1711" s="35"/>
      <c r="U1711" s="34"/>
      <c r="V1711" s="82">
        <v>0</v>
      </c>
      <c r="W1711" s="55" t="s">
        <v>2690</v>
      </c>
      <c r="X1711" s="55" t="s">
        <v>1898</v>
      </c>
      <c r="Y1711" s="157">
        <v>0</v>
      </c>
      <c r="Z1711" s="57" t="s">
        <v>1746</v>
      </c>
      <c r="AA1711" s="55" t="s">
        <v>6987</v>
      </c>
      <c r="AB1711" s="55">
        <v>161</v>
      </c>
      <c r="AC1711" s="55" t="s">
        <v>2021</v>
      </c>
      <c r="AD1711" s="89" t="s">
        <v>2619</v>
      </c>
      <c r="AE1711" s="243">
        <v>16790.02</v>
      </c>
      <c r="AF1711" s="157" t="s">
        <v>3901</v>
      </c>
      <c r="AG1711" s="89" t="s">
        <v>7584</v>
      </c>
      <c r="AH1711" s="58" t="s">
        <v>1917</v>
      </c>
      <c r="AI1711" s="58" t="s">
        <v>1918</v>
      </c>
      <c r="AJ1711" s="59" t="s">
        <v>1375</v>
      </c>
      <c r="AK1711" s="56">
        <v>25.888106666666665</v>
      </c>
      <c r="AL1711" s="56">
        <v>-81.685826111111112</v>
      </c>
      <c r="AM1711" s="60">
        <v>46.192799999978718</v>
      </c>
      <c r="AN1711" s="60">
        <v>-2.3685855736944688</v>
      </c>
      <c r="AO1711" s="60">
        <v>46.253486024925159</v>
      </c>
    </row>
    <row r="1712" spans="1:41" s="290" customFormat="1" x14ac:dyDescent="0.2">
      <c r="A1712" s="45" t="s">
        <v>544</v>
      </c>
      <c r="B1712" s="42" t="s">
        <v>98</v>
      </c>
      <c r="C1712" s="46" t="s">
        <v>473</v>
      </c>
      <c r="D1712" s="35" t="s">
        <v>6273</v>
      </c>
      <c r="E1712" s="34">
        <v>46106</v>
      </c>
      <c r="F1712" s="347" t="s">
        <v>5012</v>
      </c>
      <c r="G1712" s="347" t="s">
        <v>1918</v>
      </c>
      <c r="H1712" s="344">
        <v>25.888233333333332</v>
      </c>
      <c r="I1712" s="344">
        <v>-81.685833333333335</v>
      </c>
      <c r="J1712" s="56" t="s">
        <v>7582</v>
      </c>
      <c r="K1712" s="56" t="s">
        <v>7583</v>
      </c>
      <c r="L1712" s="49" t="s">
        <v>5782</v>
      </c>
      <c r="M1712" s="117" t="s">
        <v>2834</v>
      </c>
      <c r="N1712" s="35" t="s">
        <v>364</v>
      </c>
      <c r="O1712" s="240" t="s">
        <v>6938</v>
      </c>
      <c r="P1712" s="216" t="s">
        <v>1969</v>
      </c>
      <c r="Q1712" s="443">
        <v>0</v>
      </c>
      <c r="R1712" s="47"/>
      <c r="S1712" s="36">
        <v>0</v>
      </c>
      <c r="T1712" s="35"/>
      <c r="U1712" s="34"/>
      <c r="V1712" s="82">
        <v>0</v>
      </c>
      <c r="W1712" s="55" t="s">
        <v>2690</v>
      </c>
      <c r="X1712" s="55" t="s">
        <v>1898</v>
      </c>
      <c r="Y1712" s="157">
        <v>0</v>
      </c>
      <c r="Z1712" s="57" t="s">
        <v>1746</v>
      </c>
      <c r="AA1712" s="55" t="s">
        <v>6987</v>
      </c>
      <c r="AB1712" s="55">
        <v>161</v>
      </c>
      <c r="AC1712" s="55" t="s">
        <v>2021</v>
      </c>
      <c r="AD1712" s="89" t="s">
        <v>2619</v>
      </c>
      <c r="AE1712" s="243">
        <v>16790.02</v>
      </c>
      <c r="AF1712" s="157" t="s">
        <v>3901</v>
      </c>
      <c r="AG1712" s="89" t="s">
        <v>7584</v>
      </c>
      <c r="AH1712" s="58" t="s">
        <v>1917</v>
      </c>
      <c r="AI1712" s="58" t="s">
        <v>1918</v>
      </c>
      <c r="AJ1712" s="59" t="s">
        <v>1375</v>
      </c>
      <c r="AK1712" s="56">
        <v>25.888106666666665</v>
      </c>
      <c r="AL1712" s="56">
        <v>-81.685826111111112</v>
      </c>
      <c r="AM1712" s="60">
        <v>46.192799999978718</v>
      </c>
      <c r="AN1712" s="60">
        <v>-2.3685855736944688</v>
      </c>
      <c r="AO1712" s="60">
        <v>46.253486024925159</v>
      </c>
    </row>
    <row r="1713" spans="1:41" s="290" customFormat="1" x14ac:dyDescent="0.2">
      <c r="A1713" s="45" t="s">
        <v>545</v>
      </c>
      <c r="B1713" s="42" t="s">
        <v>100</v>
      </c>
      <c r="C1713" s="46"/>
      <c r="D1713" s="35" t="s">
        <v>429</v>
      </c>
      <c r="E1713" s="34">
        <v>42781</v>
      </c>
      <c r="F1713" s="347" t="s">
        <v>1662</v>
      </c>
      <c r="G1713" s="347" t="s">
        <v>1663</v>
      </c>
      <c r="H1713" s="344">
        <v>25.890283333333333</v>
      </c>
      <c r="I1713" s="344">
        <v>-81.69101666666667</v>
      </c>
      <c r="J1713" s="56" t="s">
        <v>9248</v>
      </c>
      <c r="K1713" s="56" t="s">
        <v>9249</v>
      </c>
      <c r="L1713" s="49" t="s">
        <v>1746</v>
      </c>
      <c r="M1713" s="117"/>
      <c r="N1713" s="35" t="s">
        <v>364</v>
      </c>
      <c r="O1713" s="203" t="s">
        <v>1969</v>
      </c>
      <c r="P1713" s="216" t="s">
        <v>1969</v>
      </c>
      <c r="Q1713" s="443">
        <v>0</v>
      </c>
      <c r="R1713" s="47"/>
      <c r="S1713" s="36">
        <v>0</v>
      </c>
      <c r="T1713" s="35"/>
      <c r="U1713" s="34"/>
      <c r="V1713" s="82">
        <v>0</v>
      </c>
      <c r="W1713" s="55" t="s">
        <v>2690</v>
      </c>
      <c r="X1713" s="55" t="s">
        <v>1898</v>
      </c>
      <c r="Y1713" s="157">
        <v>0</v>
      </c>
      <c r="Z1713" s="57" t="s">
        <v>1746</v>
      </c>
      <c r="AA1713" s="55" t="s">
        <v>6987</v>
      </c>
      <c r="AB1713" s="55">
        <v>162</v>
      </c>
      <c r="AC1713" s="55" t="s">
        <v>2021</v>
      </c>
      <c r="AD1713" s="89" t="s">
        <v>2619</v>
      </c>
      <c r="AE1713" s="243">
        <v>16790.03</v>
      </c>
      <c r="AF1713" s="157" t="s">
        <v>3901</v>
      </c>
      <c r="AG1713" s="89" t="s">
        <v>7587</v>
      </c>
      <c r="AH1713" s="58" t="s">
        <v>7588</v>
      </c>
      <c r="AI1713" s="58" t="s">
        <v>2256</v>
      </c>
      <c r="AJ1713" s="59" t="s">
        <v>1372</v>
      </c>
      <c r="AK1713" s="56">
        <v>25.890274999999999</v>
      </c>
      <c r="AL1713" s="56">
        <v>-81.690984166666667</v>
      </c>
      <c r="AM1713" s="60">
        <v>3.0390000001008843</v>
      </c>
      <c r="AN1713" s="60">
        <v>-10.658635081625111</v>
      </c>
      <c r="AO1713" s="60">
        <v>11.083412056035032</v>
      </c>
    </row>
    <row r="1714" spans="1:41" s="290" customFormat="1" x14ac:dyDescent="0.2">
      <c r="A1714" s="45" t="s">
        <v>545</v>
      </c>
      <c r="B1714" s="42" t="s">
        <v>100</v>
      </c>
      <c r="C1714" s="46"/>
      <c r="D1714" s="35" t="s">
        <v>429</v>
      </c>
      <c r="E1714" s="34">
        <v>43185</v>
      </c>
      <c r="F1714" s="347" t="s">
        <v>1662</v>
      </c>
      <c r="G1714" s="347" t="s">
        <v>2256</v>
      </c>
      <c r="H1714" s="344">
        <v>25.890283333333333</v>
      </c>
      <c r="I1714" s="344">
        <v>-81.690983333333335</v>
      </c>
      <c r="J1714" s="56" t="s">
        <v>9248</v>
      </c>
      <c r="K1714" s="56" t="s">
        <v>9250</v>
      </c>
      <c r="L1714" s="49" t="s">
        <v>2159</v>
      </c>
      <c r="M1714" s="120"/>
      <c r="N1714" s="35" t="s">
        <v>364</v>
      </c>
      <c r="O1714" s="203" t="s">
        <v>1969</v>
      </c>
      <c r="P1714" s="216" t="s">
        <v>1969</v>
      </c>
      <c r="Q1714" s="443">
        <v>0</v>
      </c>
      <c r="R1714" s="47"/>
      <c r="S1714" s="36">
        <v>0</v>
      </c>
      <c r="T1714" s="35"/>
      <c r="U1714" s="34"/>
      <c r="V1714" s="82">
        <v>0</v>
      </c>
      <c r="W1714" s="55" t="s">
        <v>2690</v>
      </c>
      <c r="X1714" s="55" t="s">
        <v>1898</v>
      </c>
      <c r="Y1714" s="157">
        <v>0</v>
      </c>
      <c r="Z1714" s="57" t="s">
        <v>1746</v>
      </c>
      <c r="AA1714" s="55" t="s">
        <v>6987</v>
      </c>
      <c r="AB1714" s="55">
        <v>162</v>
      </c>
      <c r="AC1714" s="55" t="s">
        <v>2021</v>
      </c>
      <c r="AD1714" s="89" t="s">
        <v>2619</v>
      </c>
      <c r="AE1714" s="243">
        <v>16790.03</v>
      </c>
      <c r="AF1714" s="157" t="s">
        <v>3901</v>
      </c>
      <c r="AG1714" s="89" t="s">
        <v>7587</v>
      </c>
      <c r="AH1714" s="58" t="s">
        <v>7588</v>
      </c>
      <c r="AI1714" s="58" t="s">
        <v>2256</v>
      </c>
      <c r="AJ1714" s="59" t="s">
        <v>1372</v>
      </c>
      <c r="AK1714" s="56">
        <v>25.890274999999999</v>
      </c>
      <c r="AL1714" s="56">
        <v>-81.690984166666667</v>
      </c>
      <c r="AM1714" s="60">
        <v>3.0390000001008843</v>
      </c>
      <c r="AN1714" s="60">
        <v>0.27329833470927511</v>
      </c>
      <c r="AO1714" s="60">
        <v>3.051264161027039</v>
      </c>
    </row>
    <row r="1715" spans="1:41" s="290" customFormat="1" x14ac:dyDescent="0.2">
      <c r="A1715" s="45" t="s">
        <v>545</v>
      </c>
      <c r="B1715" s="42" t="s">
        <v>100</v>
      </c>
      <c r="C1715" s="46"/>
      <c r="D1715" s="35" t="s">
        <v>429</v>
      </c>
      <c r="E1715" s="34">
        <v>43536</v>
      </c>
      <c r="F1715" s="347" t="s">
        <v>2709</v>
      </c>
      <c r="G1715" s="347" t="s">
        <v>2710</v>
      </c>
      <c r="H1715" s="344">
        <v>25.8903</v>
      </c>
      <c r="I1715" s="344">
        <v>-81.691000000000003</v>
      </c>
      <c r="J1715" s="56" t="s">
        <v>9251</v>
      </c>
      <c r="K1715" s="56" t="s">
        <v>9252</v>
      </c>
      <c r="L1715" s="49" t="s">
        <v>2159</v>
      </c>
      <c r="M1715" s="117" t="s">
        <v>2833</v>
      </c>
      <c r="N1715" s="35" t="s">
        <v>364</v>
      </c>
      <c r="O1715" s="203" t="s">
        <v>1969</v>
      </c>
      <c r="P1715" s="216" t="s">
        <v>1969</v>
      </c>
      <c r="Q1715" s="443">
        <v>0</v>
      </c>
      <c r="R1715" s="47"/>
      <c r="S1715" s="36">
        <v>0</v>
      </c>
      <c r="T1715" s="35"/>
      <c r="U1715" s="34"/>
      <c r="V1715" s="82">
        <v>0</v>
      </c>
      <c r="W1715" s="55" t="s">
        <v>2690</v>
      </c>
      <c r="X1715" s="55" t="s">
        <v>1898</v>
      </c>
      <c r="Y1715" s="157">
        <v>0</v>
      </c>
      <c r="Z1715" s="57" t="s">
        <v>1746</v>
      </c>
      <c r="AA1715" s="55" t="s">
        <v>6987</v>
      </c>
      <c r="AB1715" s="55">
        <v>162</v>
      </c>
      <c r="AC1715" s="55" t="s">
        <v>2021</v>
      </c>
      <c r="AD1715" s="89" t="s">
        <v>2619</v>
      </c>
      <c r="AE1715" s="243">
        <v>16790.03</v>
      </c>
      <c r="AF1715" s="157" t="s">
        <v>3901</v>
      </c>
      <c r="AG1715" s="89" t="s">
        <v>7587</v>
      </c>
      <c r="AH1715" s="58" t="s">
        <v>7588</v>
      </c>
      <c r="AI1715" s="58" t="s">
        <v>2256</v>
      </c>
      <c r="AJ1715" s="59" t="s">
        <v>1372</v>
      </c>
      <c r="AK1715" s="56">
        <v>25.890274999999999</v>
      </c>
      <c r="AL1715" s="56">
        <v>-81.690984166666667</v>
      </c>
      <c r="AM1715" s="60">
        <v>9.117000000302653</v>
      </c>
      <c r="AN1715" s="60">
        <v>-5.1926683734579173</v>
      </c>
      <c r="AO1715" s="60">
        <v>10.49206813941983</v>
      </c>
    </row>
    <row r="1716" spans="1:41" s="290" customFormat="1" x14ac:dyDescent="0.2">
      <c r="A1716" s="45" t="s">
        <v>545</v>
      </c>
      <c r="B1716" s="42" t="s">
        <v>100</v>
      </c>
      <c r="C1716" s="46"/>
      <c r="D1716" s="35" t="s">
        <v>429</v>
      </c>
      <c r="E1716" s="34">
        <v>43904</v>
      </c>
      <c r="F1716" s="347" t="s">
        <v>2709</v>
      </c>
      <c r="G1716" s="347" t="s">
        <v>2710</v>
      </c>
      <c r="H1716" s="344">
        <v>25.8903</v>
      </c>
      <c r="I1716" s="344">
        <v>-81.691000000000003</v>
      </c>
      <c r="J1716" s="56" t="s">
        <v>9251</v>
      </c>
      <c r="K1716" s="56" t="s">
        <v>9252</v>
      </c>
      <c r="L1716" s="49" t="s">
        <v>2480</v>
      </c>
      <c r="M1716" s="117" t="s">
        <v>2833</v>
      </c>
      <c r="N1716" s="35" t="s">
        <v>364</v>
      </c>
      <c r="O1716" s="203" t="s">
        <v>1969</v>
      </c>
      <c r="P1716" s="216" t="s">
        <v>1969</v>
      </c>
      <c r="Q1716" s="443">
        <v>0</v>
      </c>
      <c r="R1716" s="47"/>
      <c r="S1716" s="36">
        <v>0</v>
      </c>
      <c r="T1716" s="35"/>
      <c r="U1716" s="34"/>
      <c r="V1716" s="82">
        <v>0</v>
      </c>
      <c r="W1716" s="55" t="s">
        <v>2690</v>
      </c>
      <c r="X1716" s="55" t="s">
        <v>1898</v>
      </c>
      <c r="Y1716" s="157">
        <v>0</v>
      </c>
      <c r="Z1716" s="57" t="s">
        <v>1746</v>
      </c>
      <c r="AA1716" s="55" t="s">
        <v>6987</v>
      </c>
      <c r="AB1716" s="55">
        <v>162</v>
      </c>
      <c r="AC1716" s="55" t="s">
        <v>2021</v>
      </c>
      <c r="AD1716" s="89" t="s">
        <v>2619</v>
      </c>
      <c r="AE1716" s="243">
        <v>16790.03</v>
      </c>
      <c r="AF1716" s="157" t="s">
        <v>3901</v>
      </c>
      <c r="AG1716" s="89" t="s">
        <v>7587</v>
      </c>
      <c r="AH1716" s="58" t="s">
        <v>7588</v>
      </c>
      <c r="AI1716" s="58" t="s">
        <v>2256</v>
      </c>
      <c r="AJ1716" s="59" t="s">
        <v>1372</v>
      </c>
      <c r="AK1716" s="56">
        <v>25.890274999999999</v>
      </c>
      <c r="AL1716" s="56">
        <v>-81.690984166666667</v>
      </c>
      <c r="AM1716" s="60">
        <v>9.117000000302653</v>
      </c>
      <c r="AN1716" s="60">
        <v>-5.1926683734579173</v>
      </c>
      <c r="AO1716" s="60">
        <v>10.49206813941983</v>
      </c>
    </row>
    <row r="1717" spans="1:41" s="290" customFormat="1" ht="38.25" x14ac:dyDescent="0.2">
      <c r="A1717" s="45" t="s">
        <v>545</v>
      </c>
      <c r="B1717" s="42" t="s">
        <v>100</v>
      </c>
      <c r="C1717" s="46"/>
      <c r="D1717" s="35" t="s">
        <v>2857</v>
      </c>
      <c r="E1717" s="34">
        <v>44257</v>
      </c>
      <c r="F1717" s="347" t="s">
        <v>3478</v>
      </c>
      <c r="G1717" s="347" t="s">
        <v>3479</v>
      </c>
      <c r="H1717" s="344">
        <v>25.890316666666667</v>
      </c>
      <c r="I1717" s="344">
        <v>-81.690933333333334</v>
      </c>
      <c r="J1717" s="56" t="s">
        <v>7585</v>
      </c>
      <c r="K1717" s="56" t="s">
        <v>9253</v>
      </c>
      <c r="L1717" s="49" t="s">
        <v>3480</v>
      </c>
      <c r="M1717" s="117" t="s">
        <v>2833</v>
      </c>
      <c r="N1717" s="35" t="s">
        <v>364</v>
      </c>
      <c r="O1717" s="240" t="s">
        <v>3481</v>
      </c>
      <c r="P1717" s="216" t="s">
        <v>1969</v>
      </c>
      <c r="Q1717" s="443">
        <v>0</v>
      </c>
      <c r="R1717" s="47"/>
      <c r="S1717" s="36">
        <v>0</v>
      </c>
      <c r="T1717" s="35"/>
      <c r="U1717" s="34"/>
      <c r="V1717" s="82">
        <v>0</v>
      </c>
      <c r="W1717" s="55" t="s">
        <v>2690</v>
      </c>
      <c r="X1717" s="55" t="s">
        <v>1898</v>
      </c>
      <c r="Y1717" s="157">
        <v>0</v>
      </c>
      <c r="Z1717" s="57" t="s">
        <v>1746</v>
      </c>
      <c r="AA1717" s="55" t="s">
        <v>6987</v>
      </c>
      <c r="AB1717" s="55">
        <v>162</v>
      </c>
      <c r="AC1717" s="55" t="s">
        <v>2021</v>
      </c>
      <c r="AD1717" s="89" t="s">
        <v>2619</v>
      </c>
      <c r="AE1717" s="243">
        <v>16790.03</v>
      </c>
      <c r="AF1717" s="157" t="s">
        <v>3901</v>
      </c>
      <c r="AG1717" s="89" t="s">
        <v>7587</v>
      </c>
      <c r="AH1717" s="58" t="s">
        <v>7588</v>
      </c>
      <c r="AI1717" s="58" t="s">
        <v>2256</v>
      </c>
      <c r="AJ1717" s="59" t="s">
        <v>1372</v>
      </c>
      <c r="AK1717" s="56">
        <v>25.890274999999999</v>
      </c>
      <c r="AL1717" s="56">
        <v>-81.690984166666667</v>
      </c>
      <c r="AM1717" s="60">
        <v>15.195000000504422</v>
      </c>
      <c r="AN1717" s="60">
        <v>16.671198459210853</v>
      </c>
      <c r="AO1717" s="60">
        <v>22.556969722942036</v>
      </c>
    </row>
    <row r="1718" spans="1:41" s="290" customFormat="1" ht="38.25" x14ac:dyDescent="0.2">
      <c r="A1718" s="45" t="s">
        <v>545</v>
      </c>
      <c r="B1718" s="42" t="s">
        <v>100</v>
      </c>
      <c r="C1718" s="46"/>
      <c r="D1718" s="35" t="s">
        <v>424</v>
      </c>
      <c r="E1718" s="34">
        <v>44666</v>
      </c>
      <c r="F1718" s="347" t="s">
        <v>3478</v>
      </c>
      <c r="G1718" s="347" t="s">
        <v>3479</v>
      </c>
      <c r="H1718" s="344">
        <v>25.890316666666667</v>
      </c>
      <c r="I1718" s="344">
        <v>-81.690933333333334</v>
      </c>
      <c r="J1718" s="56" t="s">
        <v>7585</v>
      </c>
      <c r="K1718" s="56" t="s">
        <v>9253</v>
      </c>
      <c r="L1718" s="49" t="s">
        <v>4607</v>
      </c>
      <c r="M1718" s="117" t="s">
        <v>2833</v>
      </c>
      <c r="N1718" s="35" t="s">
        <v>364</v>
      </c>
      <c r="O1718" s="240" t="s">
        <v>4608</v>
      </c>
      <c r="P1718" s="216" t="s">
        <v>1969</v>
      </c>
      <c r="Q1718" s="443">
        <v>0</v>
      </c>
      <c r="R1718" s="47"/>
      <c r="S1718" s="36">
        <v>0</v>
      </c>
      <c r="T1718" s="35"/>
      <c r="U1718" s="34"/>
      <c r="V1718" s="82">
        <v>0</v>
      </c>
      <c r="W1718" s="55" t="s">
        <v>2690</v>
      </c>
      <c r="X1718" s="55" t="s">
        <v>1898</v>
      </c>
      <c r="Y1718" s="157">
        <v>0</v>
      </c>
      <c r="Z1718" s="57" t="s">
        <v>1746</v>
      </c>
      <c r="AA1718" s="55" t="s">
        <v>6987</v>
      </c>
      <c r="AB1718" s="55">
        <v>162</v>
      </c>
      <c r="AC1718" s="55" t="s">
        <v>2021</v>
      </c>
      <c r="AD1718" s="89" t="s">
        <v>2619</v>
      </c>
      <c r="AE1718" s="243">
        <v>16790.03</v>
      </c>
      <c r="AF1718" s="157" t="s">
        <v>3901</v>
      </c>
      <c r="AG1718" s="89" t="s">
        <v>7587</v>
      </c>
      <c r="AH1718" s="58" t="s">
        <v>7588</v>
      </c>
      <c r="AI1718" s="58" t="s">
        <v>2256</v>
      </c>
      <c r="AJ1718" s="59" t="s">
        <v>1372</v>
      </c>
      <c r="AK1718" s="56">
        <v>25.890274999999999</v>
      </c>
      <c r="AL1718" s="56">
        <v>-81.690984166666667</v>
      </c>
      <c r="AM1718" s="60">
        <v>15.195000000504422</v>
      </c>
      <c r="AN1718" s="60">
        <v>16.671198459210853</v>
      </c>
      <c r="AO1718" s="60">
        <v>22.556969722942036</v>
      </c>
    </row>
    <row r="1719" spans="1:41" s="290" customFormat="1" ht="38.25" x14ac:dyDescent="0.2">
      <c r="A1719" s="45" t="s">
        <v>545</v>
      </c>
      <c r="B1719" s="42" t="s">
        <v>100</v>
      </c>
      <c r="C1719" s="46"/>
      <c r="D1719" s="35" t="s">
        <v>424</v>
      </c>
      <c r="E1719" s="34">
        <v>44978</v>
      </c>
      <c r="F1719" s="347" t="s">
        <v>3478</v>
      </c>
      <c r="G1719" s="347" t="s">
        <v>253</v>
      </c>
      <c r="H1719" s="344">
        <v>25.890316666666667</v>
      </c>
      <c r="I1719" s="344">
        <v>-81.690950000000001</v>
      </c>
      <c r="J1719" s="56" t="s">
        <v>7585</v>
      </c>
      <c r="K1719" s="56" t="s">
        <v>7586</v>
      </c>
      <c r="L1719" s="49" t="s">
        <v>5784</v>
      </c>
      <c r="M1719" s="117" t="s">
        <v>2833</v>
      </c>
      <c r="N1719" s="35" t="s">
        <v>364</v>
      </c>
      <c r="O1719" s="240" t="s">
        <v>5014</v>
      </c>
      <c r="P1719" s="216" t="s">
        <v>1969</v>
      </c>
      <c r="Q1719" s="443">
        <v>0</v>
      </c>
      <c r="R1719" s="47"/>
      <c r="S1719" s="36">
        <v>0</v>
      </c>
      <c r="T1719" s="35"/>
      <c r="U1719" s="34"/>
      <c r="V1719" s="82">
        <v>0</v>
      </c>
      <c r="W1719" s="55" t="s">
        <v>2690</v>
      </c>
      <c r="X1719" s="55" t="s">
        <v>1898</v>
      </c>
      <c r="Y1719" s="157">
        <v>0</v>
      </c>
      <c r="Z1719" s="57" t="s">
        <v>1746</v>
      </c>
      <c r="AA1719" s="55" t="s">
        <v>6987</v>
      </c>
      <c r="AB1719" s="55">
        <v>162</v>
      </c>
      <c r="AC1719" s="55" t="s">
        <v>2021</v>
      </c>
      <c r="AD1719" s="89" t="s">
        <v>2619</v>
      </c>
      <c r="AE1719" s="243">
        <v>16790.03</v>
      </c>
      <c r="AF1719" s="157" t="s">
        <v>3901</v>
      </c>
      <c r="AG1719" s="89" t="s">
        <v>7587</v>
      </c>
      <c r="AH1719" s="58" t="s">
        <v>7588</v>
      </c>
      <c r="AI1719" s="58" t="s">
        <v>2256</v>
      </c>
      <c r="AJ1719" s="59" t="s">
        <v>1372</v>
      </c>
      <c r="AK1719" s="56">
        <v>25.890274999999999</v>
      </c>
      <c r="AL1719" s="56">
        <v>-81.690984166666667</v>
      </c>
      <c r="AM1719" s="60">
        <v>15.195000000504422</v>
      </c>
      <c r="AN1719" s="60">
        <v>11.205231751043661</v>
      </c>
      <c r="AO1719" s="60">
        <v>18.879757509298852</v>
      </c>
    </row>
    <row r="1720" spans="1:41" s="290" customFormat="1" ht="38.25" x14ac:dyDescent="0.2">
      <c r="A1720" s="45" t="s">
        <v>545</v>
      </c>
      <c r="B1720" s="42" t="s">
        <v>100</v>
      </c>
      <c r="C1720" s="46"/>
      <c r="D1720" s="35" t="s">
        <v>5027</v>
      </c>
      <c r="E1720" s="34">
        <v>45366</v>
      </c>
      <c r="F1720" s="347" t="s">
        <v>3478</v>
      </c>
      <c r="G1720" s="347" t="s">
        <v>253</v>
      </c>
      <c r="H1720" s="344">
        <v>25.890316666666667</v>
      </c>
      <c r="I1720" s="344">
        <v>-81.690950000000001</v>
      </c>
      <c r="J1720" s="56" t="s">
        <v>7585</v>
      </c>
      <c r="K1720" s="56" t="s">
        <v>7586</v>
      </c>
      <c r="L1720" s="49" t="s">
        <v>5013</v>
      </c>
      <c r="M1720" s="117" t="s">
        <v>2833</v>
      </c>
      <c r="N1720" s="35" t="s">
        <v>364</v>
      </c>
      <c r="O1720" s="240" t="s">
        <v>5785</v>
      </c>
      <c r="P1720" s="216" t="s">
        <v>1969</v>
      </c>
      <c r="Q1720" s="443">
        <v>0</v>
      </c>
      <c r="R1720" s="47"/>
      <c r="S1720" s="36">
        <v>0</v>
      </c>
      <c r="T1720" s="35"/>
      <c r="U1720" s="34"/>
      <c r="V1720" s="82">
        <v>0</v>
      </c>
      <c r="W1720" s="55" t="s">
        <v>2690</v>
      </c>
      <c r="X1720" s="55" t="s">
        <v>1898</v>
      </c>
      <c r="Y1720" s="157">
        <v>0</v>
      </c>
      <c r="Z1720" s="57" t="s">
        <v>1746</v>
      </c>
      <c r="AA1720" s="55" t="s">
        <v>6987</v>
      </c>
      <c r="AB1720" s="55">
        <v>162</v>
      </c>
      <c r="AC1720" s="55" t="s">
        <v>2021</v>
      </c>
      <c r="AD1720" s="89" t="s">
        <v>2619</v>
      </c>
      <c r="AE1720" s="243">
        <v>16790.03</v>
      </c>
      <c r="AF1720" s="157" t="s">
        <v>3901</v>
      </c>
      <c r="AG1720" s="89" t="s">
        <v>7587</v>
      </c>
      <c r="AH1720" s="58" t="s">
        <v>7588</v>
      </c>
      <c r="AI1720" s="58" t="s">
        <v>2256</v>
      </c>
      <c r="AJ1720" s="59" t="s">
        <v>1372</v>
      </c>
      <c r="AK1720" s="56">
        <v>25.890274999999999</v>
      </c>
      <c r="AL1720" s="56">
        <v>-81.690984166666667</v>
      </c>
      <c r="AM1720" s="60">
        <v>15.195000000504422</v>
      </c>
      <c r="AN1720" s="60">
        <v>11.205231751043661</v>
      </c>
      <c r="AO1720" s="60">
        <v>18.879757509298852</v>
      </c>
    </row>
    <row r="1721" spans="1:41" s="290" customFormat="1" ht="38.25" x14ac:dyDescent="0.2">
      <c r="A1721" s="45" t="s">
        <v>545</v>
      </c>
      <c r="B1721" s="42" t="s">
        <v>100</v>
      </c>
      <c r="C1721" s="46"/>
      <c r="D1721" s="35" t="s">
        <v>4516</v>
      </c>
      <c r="E1721" s="34">
        <v>45762</v>
      </c>
      <c r="F1721" s="347" t="s">
        <v>3478</v>
      </c>
      <c r="G1721" s="347" t="s">
        <v>253</v>
      </c>
      <c r="H1721" s="344">
        <v>25.890316666666667</v>
      </c>
      <c r="I1721" s="344">
        <v>-81.690950000000001</v>
      </c>
      <c r="J1721" s="56" t="s">
        <v>7585</v>
      </c>
      <c r="K1721" s="56" t="s">
        <v>7586</v>
      </c>
      <c r="L1721" s="49" t="s">
        <v>5013</v>
      </c>
      <c r="M1721" s="117" t="s">
        <v>2833</v>
      </c>
      <c r="N1721" s="35" t="s">
        <v>364</v>
      </c>
      <c r="O1721" s="240" t="s">
        <v>6526</v>
      </c>
      <c r="P1721" s="216" t="s">
        <v>1969</v>
      </c>
      <c r="Q1721" s="443">
        <v>0</v>
      </c>
      <c r="R1721" s="47"/>
      <c r="S1721" s="36">
        <v>0</v>
      </c>
      <c r="T1721" s="35"/>
      <c r="U1721" s="34"/>
      <c r="V1721" s="82">
        <v>0</v>
      </c>
      <c r="W1721" s="55" t="s">
        <v>2690</v>
      </c>
      <c r="X1721" s="55" t="s">
        <v>1898</v>
      </c>
      <c r="Y1721" s="157">
        <v>0</v>
      </c>
      <c r="Z1721" s="57" t="s">
        <v>1746</v>
      </c>
      <c r="AA1721" s="55" t="s">
        <v>6987</v>
      </c>
      <c r="AB1721" s="55">
        <v>162</v>
      </c>
      <c r="AC1721" s="55" t="s">
        <v>2021</v>
      </c>
      <c r="AD1721" s="89" t="s">
        <v>2619</v>
      </c>
      <c r="AE1721" s="243">
        <v>16790.03</v>
      </c>
      <c r="AF1721" s="157" t="s">
        <v>3901</v>
      </c>
      <c r="AG1721" s="89" t="s">
        <v>7587</v>
      </c>
      <c r="AH1721" s="58" t="s">
        <v>7588</v>
      </c>
      <c r="AI1721" s="58" t="s">
        <v>2256</v>
      </c>
      <c r="AJ1721" s="59" t="s">
        <v>1372</v>
      </c>
      <c r="AK1721" s="56">
        <v>25.890274999999999</v>
      </c>
      <c r="AL1721" s="56">
        <v>-81.690984166666667</v>
      </c>
      <c r="AM1721" s="60">
        <v>15.195000000504422</v>
      </c>
      <c r="AN1721" s="60">
        <v>11.205231751043661</v>
      </c>
      <c r="AO1721" s="60">
        <v>18.879757509298852</v>
      </c>
    </row>
    <row r="1722" spans="1:41" s="290" customFormat="1" ht="38.25" x14ac:dyDescent="0.2">
      <c r="A1722" s="45" t="s">
        <v>545</v>
      </c>
      <c r="B1722" s="42" t="s">
        <v>100</v>
      </c>
      <c r="C1722" s="46" t="s">
        <v>473</v>
      </c>
      <c r="D1722" s="35" t="s">
        <v>6273</v>
      </c>
      <c r="E1722" s="34">
        <v>46106</v>
      </c>
      <c r="F1722" s="347" t="s">
        <v>3478</v>
      </c>
      <c r="G1722" s="347" t="s">
        <v>253</v>
      </c>
      <c r="H1722" s="344">
        <v>25.890316666666667</v>
      </c>
      <c r="I1722" s="344">
        <v>-81.690950000000001</v>
      </c>
      <c r="J1722" s="56" t="s">
        <v>7585</v>
      </c>
      <c r="K1722" s="56" t="s">
        <v>7586</v>
      </c>
      <c r="L1722" s="49" t="s">
        <v>6940</v>
      </c>
      <c r="M1722" s="117" t="s">
        <v>2833</v>
      </c>
      <c r="N1722" s="35" t="s">
        <v>364</v>
      </c>
      <c r="O1722" s="240" t="s">
        <v>6939</v>
      </c>
      <c r="P1722" s="216" t="s">
        <v>1969</v>
      </c>
      <c r="Q1722" s="443">
        <v>0</v>
      </c>
      <c r="R1722" s="47"/>
      <c r="S1722" s="36">
        <v>0</v>
      </c>
      <c r="T1722" s="35"/>
      <c r="U1722" s="34"/>
      <c r="V1722" s="82">
        <v>0</v>
      </c>
      <c r="W1722" s="55" t="s">
        <v>2690</v>
      </c>
      <c r="X1722" s="55" t="s">
        <v>1898</v>
      </c>
      <c r="Y1722" s="157">
        <v>0</v>
      </c>
      <c r="Z1722" s="57" t="s">
        <v>1746</v>
      </c>
      <c r="AA1722" s="55" t="s">
        <v>6987</v>
      </c>
      <c r="AB1722" s="55">
        <v>162</v>
      </c>
      <c r="AC1722" s="55" t="s">
        <v>2021</v>
      </c>
      <c r="AD1722" s="89" t="s">
        <v>2619</v>
      </c>
      <c r="AE1722" s="243">
        <v>16790.03</v>
      </c>
      <c r="AF1722" s="157" t="s">
        <v>3901</v>
      </c>
      <c r="AG1722" s="89" t="s">
        <v>7587</v>
      </c>
      <c r="AH1722" s="58" t="s">
        <v>7588</v>
      </c>
      <c r="AI1722" s="58" t="s">
        <v>2256</v>
      </c>
      <c r="AJ1722" s="59" t="s">
        <v>1372</v>
      </c>
      <c r="AK1722" s="56">
        <v>25.890274999999999</v>
      </c>
      <c r="AL1722" s="56">
        <v>-81.690984166666667</v>
      </c>
      <c r="AM1722" s="60">
        <v>15.195000000504422</v>
      </c>
      <c r="AN1722" s="60">
        <v>11.205231751043661</v>
      </c>
      <c r="AO1722" s="60">
        <v>18.879757509298852</v>
      </c>
    </row>
    <row r="1723" spans="1:41" s="290" customFormat="1" x14ac:dyDescent="0.2">
      <c r="A1723" s="45" t="s">
        <v>546</v>
      </c>
      <c r="B1723" s="42" t="s">
        <v>99</v>
      </c>
      <c r="C1723" s="46"/>
      <c r="D1723" s="35" t="s">
        <v>429</v>
      </c>
      <c r="E1723" s="34">
        <v>42781</v>
      </c>
      <c r="F1723" s="347" t="s">
        <v>1002</v>
      </c>
      <c r="G1723" s="347" t="s">
        <v>1005</v>
      </c>
      <c r="H1723" s="344">
        <v>25.892600000000002</v>
      </c>
      <c r="I1723" s="344">
        <v>-81.694833333333335</v>
      </c>
      <c r="J1723" s="56" t="s">
        <v>9254</v>
      </c>
      <c r="K1723" s="56" t="s">
        <v>9255</v>
      </c>
      <c r="L1723" s="49" t="s">
        <v>438</v>
      </c>
      <c r="M1723" s="120"/>
      <c r="N1723" s="35" t="s">
        <v>448</v>
      </c>
      <c r="O1723" s="203"/>
      <c r="P1723" s="216">
        <v>0</v>
      </c>
      <c r="Q1723" s="443">
        <v>0</v>
      </c>
      <c r="R1723" s="47"/>
      <c r="S1723" s="36" t="s">
        <v>473</v>
      </c>
      <c r="T1723" s="35"/>
      <c r="U1723" s="34"/>
      <c r="V1723" s="82" t="s">
        <v>1969</v>
      </c>
      <c r="W1723" s="55" t="s">
        <v>2690</v>
      </c>
      <c r="X1723" s="55" t="s">
        <v>1898</v>
      </c>
      <c r="Y1723" s="157" t="s">
        <v>448</v>
      </c>
      <c r="Z1723" s="57" t="s">
        <v>3905</v>
      </c>
      <c r="AA1723" s="55" t="s">
        <v>3906</v>
      </c>
      <c r="AB1723" s="55">
        <v>163</v>
      </c>
      <c r="AC1723" s="55" t="s">
        <v>2021</v>
      </c>
      <c r="AD1723" s="89" t="s">
        <v>2619</v>
      </c>
      <c r="AE1723" s="243">
        <v>16790.04</v>
      </c>
      <c r="AF1723" s="157" t="s">
        <v>3901</v>
      </c>
      <c r="AG1723" s="89" t="s">
        <v>9256</v>
      </c>
      <c r="AH1723" s="58" t="s">
        <v>1002</v>
      </c>
      <c r="AI1723" s="58" t="s">
        <v>1005</v>
      </c>
      <c r="AJ1723" s="59" t="s">
        <v>1369</v>
      </c>
      <c r="AK1723" s="56">
        <v>25.892598888888887</v>
      </c>
      <c r="AL1723" s="56">
        <v>-81.694826388888885</v>
      </c>
      <c r="AM1723" s="60">
        <v>0.40520000113630772</v>
      </c>
      <c r="AN1723" s="60">
        <v>-2.2774861303448986</v>
      </c>
      <c r="AO1723" s="60" t="s">
        <v>3905</v>
      </c>
    </row>
    <row r="1724" spans="1:41" s="290" customFormat="1" x14ac:dyDescent="0.2">
      <c r="A1724" s="45" t="s">
        <v>546</v>
      </c>
      <c r="B1724" s="42" t="s">
        <v>99</v>
      </c>
      <c r="C1724" s="46"/>
      <c r="D1724" s="35" t="s">
        <v>1658</v>
      </c>
      <c r="E1724" s="34">
        <v>43040</v>
      </c>
      <c r="F1724" s="347" t="s">
        <v>1002</v>
      </c>
      <c r="G1724" s="347" t="s">
        <v>1005</v>
      </c>
      <c r="H1724" s="344">
        <v>25.892600000000002</v>
      </c>
      <c r="I1724" s="344">
        <v>-81.694833333333335</v>
      </c>
      <c r="J1724" s="56" t="s">
        <v>9254</v>
      </c>
      <c r="K1724" s="56" t="s">
        <v>9255</v>
      </c>
      <c r="L1724" s="49" t="s">
        <v>2289</v>
      </c>
      <c r="M1724" s="120"/>
      <c r="N1724" s="35" t="s">
        <v>448</v>
      </c>
      <c r="O1724" s="203"/>
      <c r="P1724" s="216">
        <v>0</v>
      </c>
      <c r="Q1724" s="443">
        <v>0</v>
      </c>
      <c r="R1724" s="47"/>
      <c r="S1724" s="36" t="s">
        <v>473</v>
      </c>
      <c r="T1724" s="35"/>
      <c r="U1724" s="34"/>
      <c r="V1724" s="82" t="s">
        <v>1969</v>
      </c>
      <c r="W1724" s="55" t="s">
        <v>2690</v>
      </c>
      <c r="X1724" s="55" t="s">
        <v>1898</v>
      </c>
      <c r="Y1724" s="157" t="s">
        <v>448</v>
      </c>
      <c r="Z1724" s="57" t="s">
        <v>3905</v>
      </c>
      <c r="AA1724" s="55" t="s">
        <v>3906</v>
      </c>
      <c r="AB1724" s="55">
        <v>163</v>
      </c>
      <c r="AC1724" s="55" t="s">
        <v>2021</v>
      </c>
      <c r="AD1724" s="89" t="s">
        <v>2619</v>
      </c>
      <c r="AE1724" s="243">
        <v>16790.04</v>
      </c>
      <c r="AF1724" s="157" t="s">
        <v>3901</v>
      </c>
      <c r="AG1724" s="89" t="s">
        <v>9256</v>
      </c>
      <c r="AH1724" s="58" t="s">
        <v>1002</v>
      </c>
      <c r="AI1724" s="58" t="s">
        <v>1005</v>
      </c>
      <c r="AJ1724" s="59" t="s">
        <v>1369</v>
      </c>
      <c r="AK1724" s="56">
        <v>25.892598888888887</v>
      </c>
      <c r="AL1724" s="56">
        <v>-81.694826388888885</v>
      </c>
      <c r="AM1724" s="60">
        <v>0.40520000113630772</v>
      </c>
      <c r="AN1724" s="60">
        <v>-2.2774861303448986</v>
      </c>
      <c r="AO1724" s="60" t="s">
        <v>3905</v>
      </c>
    </row>
    <row r="1725" spans="1:41" s="290" customFormat="1" x14ac:dyDescent="0.2">
      <c r="A1725" s="45" t="s">
        <v>546</v>
      </c>
      <c r="B1725" s="42" t="s">
        <v>99</v>
      </c>
      <c r="C1725" s="46"/>
      <c r="D1725" s="35" t="s">
        <v>429</v>
      </c>
      <c r="E1725" s="34">
        <v>43185</v>
      </c>
      <c r="F1725" s="347" t="s">
        <v>852</v>
      </c>
      <c r="G1725" s="347" t="s">
        <v>2645</v>
      </c>
      <c r="H1725" s="344">
        <v>25.892566666666667</v>
      </c>
      <c r="I1725" s="344">
        <v>-81.694816666666668</v>
      </c>
      <c r="J1725" s="56" t="s">
        <v>9257</v>
      </c>
      <c r="K1725" s="56" t="s">
        <v>9258</v>
      </c>
      <c r="L1725" s="49" t="s">
        <v>2257</v>
      </c>
      <c r="M1725" s="120"/>
      <c r="N1725" s="35" t="s">
        <v>427</v>
      </c>
      <c r="O1725" s="203"/>
      <c r="P1725" s="216">
        <v>0</v>
      </c>
      <c r="Q1725" s="443">
        <v>0</v>
      </c>
      <c r="R1725" s="47"/>
      <c r="S1725" s="36"/>
      <c r="T1725" s="35"/>
      <c r="U1725" s="34"/>
      <c r="V1725" s="82" t="s">
        <v>1969</v>
      </c>
      <c r="W1725" s="55" t="s">
        <v>2690</v>
      </c>
      <c r="X1725" s="55" t="s">
        <v>1898</v>
      </c>
      <c r="Y1725" s="157" t="s">
        <v>427</v>
      </c>
      <c r="Z1725" s="57" t="s">
        <v>1746</v>
      </c>
      <c r="AA1725" s="55" t="s">
        <v>7125</v>
      </c>
      <c r="AB1725" s="55">
        <v>163</v>
      </c>
      <c r="AC1725" s="55" t="s">
        <v>2021</v>
      </c>
      <c r="AD1725" s="89" t="s">
        <v>2619</v>
      </c>
      <c r="AE1725" s="243">
        <v>16790.04</v>
      </c>
      <c r="AF1725" s="157" t="s">
        <v>3901</v>
      </c>
      <c r="AG1725" s="89" t="s">
        <v>9256</v>
      </c>
      <c r="AH1725" s="58" t="s">
        <v>1002</v>
      </c>
      <c r="AI1725" s="58" t="s">
        <v>1005</v>
      </c>
      <c r="AJ1725" s="59" t="s">
        <v>1369</v>
      </c>
      <c r="AK1725" s="56">
        <v>25.892598888888887</v>
      </c>
      <c r="AL1725" s="56">
        <v>-81.694826388888885</v>
      </c>
      <c r="AM1725" s="60">
        <v>-11.75079999926723</v>
      </c>
      <c r="AN1725" s="60">
        <v>3.1884805778222942</v>
      </c>
      <c r="AO1725" s="60">
        <v>12.175701582164731</v>
      </c>
    </row>
    <row r="1726" spans="1:41" s="290" customFormat="1" x14ac:dyDescent="0.2">
      <c r="A1726" s="45" t="s">
        <v>546</v>
      </c>
      <c r="B1726" s="42" t="s">
        <v>99</v>
      </c>
      <c r="C1726" s="46"/>
      <c r="D1726" s="35" t="s">
        <v>429</v>
      </c>
      <c r="E1726" s="34">
        <v>43536</v>
      </c>
      <c r="F1726" s="347" t="s">
        <v>852</v>
      </c>
      <c r="G1726" s="347" t="s">
        <v>2645</v>
      </c>
      <c r="H1726" s="344">
        <v>25.892566666666667</v>
      </c>
      <c r="I1726" s="344">
        <v>-81.694816666666668</v>
      </c>
      <c r="J1726" s="56" t="s">
        <v>9257</v>
      </c>
      <c r="K1726" s="56" t="s">
        <v>9258</v>
      </c>
      <c r="L1726" s="49" t="s">
        <v>8315</v>
      </c>
      <c r="M1726" s="117"/>
      <c r="N1726" s="35" t="s">
        <v>1919</v>
      </c>
      <c r="O1726" s="203" t="s">
        <v>1969</v>
      </c>
      <c r="P1726" s="216">
        <v>0</v>
      </c>
      <c r="Q1726" s="443">
        <v>0</v>
      </c>
      <c r="R1726" s="47"/>
      <c r="S1726" s="36"/>
      <c r="T1726" s="35"/>
      <c r="U1726" s="34"/>
      <c r="V1726" s="82" t="s">
        <v>1969</v>
      </c>
      <c r="W1726" s="55" t="s">
        <v>2690</v>
      </c>
      <c r="X1726" s="55" t="s">
        <v>1898</v>
      </c>
      <c r="Y1726" s="157" t="s">
        <v>1919</v>
      </c>
      <c r="Z1726" s="57" t="s">
        <v>1746</v>
      </c>
      <c r="AA1726" s="55" t="s">
        <v>6966</v>
      </c>
      <c r="AB1726" s="55">
        <v>163</v>
      </c>
      <c r="AC1726" s="55" t="s">
        <v>2021</v>
      </c>
      <c r="AD1726" s="89" t="s">
        <v>2619</v>
      </c>
      <c r="AE1726" s="243">
        <v>16790.04</v>
      </c>
      <c r="AF1726" s="157" t="s">
        <v>3901</v>
      </c>
      <c r="AG1726" s="89" t="s">
        <v>9256</v>
      </c>
      <c r="AH1726" s="58" t="s">
        <v>1002</v>
      </c>
      <c r="AI1726" s="58" t="s">
        <v>1005</v>
      </c>
      <c r="AJ1726" s="59" t="s">
        <v>1369</v>
      </c>
      <c r="AK1726" s="56">
        <v>25.892598888888887</v>
      </c>
      <c r="AL1726" s="56">
        <v>-81.694826388888885</v>
      </c>
      <c r="AM1726" s="60">
        <v>-11.75079999926723</v>
      </c>
      <c r="AN1726" s="60">
        <v>3.1884805778222942</v>
      </c>
      <c r="AO1726" s="60">
        <v>12.175701582164731</v>
      </c>
    </row>
    <row r="1727" spans="1:41" s="290" customFormat="1" x14ac:dyDescent="0.2">
      <c r="A1727" s="45" t="s">
        <v>546</v>
      </c>
      <c r="B1727" s="42" t="s">
        <v>99</v>
      </c>
      <c r="C1727" s="46"/>
      <c r="D1727" s="35" t="s">
        <v>429</v>
      </c>
      <c r="E1727" s="34">
        <v>43904</v>
      </c>
      <c r="F1727" s="347" t="s">
        <v>1002</v>
      </c>
      <c r="G1727" s="347" t="s">
        <v>2645</v>
      </c>
      <c r="H1727" s="344">
        <v>25.892600000000002</v>
      </c>
      <c r="I1727" s="344">
        <v>-81.694816666666668</v>
      </c>
      <c r="J1727" s="56" t="s">
        <v>9254</v>
      </c>
      <c r="K1727" s="56" t="s">
        <v>9258</v>
      </c>
      <c r="L1727" s="49" t="s">
        <v>8315</v>
      </c>
      <c r="M1727" s="117" t="s">
        <v>2833</v>
      </c>
      <c r="N1727" s="35" t="s">
        <v>1919</v>
      </c>
      <c r="O1727" s="207" t="s">
        <v>3277</v>
      </c>
      <c r="P1727" s="216">
        <v>0</v>
      </c>
      <c r="Q1727" s="443">
        <v>0</v>
      </c>
      <c r="R1727" s="47"/>
      <c r="S1727" s="36"/>
      <c r="T1727" s="35"/>
      <c r="U1727" s="34"/>
      <c r="V1727" s="82" t="s">
        <v>1969</v>
      </c>
      <c r="W1727" s="55" t="s">
        <v>2690</v>
      </c>
      <c r="X1727" s="55" t="s">
        <v>1898</v>
      </c>
      <c r="Y1727" s="157" t="s">
        <v>1919</v>
      </c>
      <c r="Z1727" s="57" t="s">
        <v>1746</v>
      </c>
      <c r="AA1727" s="55" t="s">
        <v>6966</v>
      </c>
      <c r="AB1727" s="55">
        <v>163</v>
      </c>
      <c r="AC1727" s="55" t="s">
        <v>2021</v>
      </c>
      <c r="AD1727" s="89" t="s">
        <v>2619</v>
      </c>
      <c r="AE1727" s="243">
        <v>16790.04</v>
      </c>
      <c r="AF1727" s="157" t="s">
        <v>3901</v>
      </c>
      <c r="AG1727" s="89" t="s">
        <v>9256</v>
      </c>
      <c r="AH1727" s="58" t="s">
        <v>1002</v>
      </c>
      <c r="AI1727" s="58" t="s">
        <v>1005</v>
      </c>
      <c r="AJ1727" s="59" t="s">
        <v>1369</v>
      </c>
      <c r="AK1727" s="56">
        <v>25.892598888888887</v>
      </c>
      <c r="AL1727" s="56">
        <v>-81.694826388888885</v>
      </c>
      <c r="AM1727" s="60">
        <v>0.40520000113630772</v>
      </c>
      <c r="AN1727" s="60">
        <v>3.1884805778222942</v>
      </c>
      <c r="AO1727" s="60">
        <v>3.2141243653708944</v>
      </c>
    </row>
    <row r="1728" spans="1:41" s="290" customFormat="1" x14ac:dyDescent="0.2">
      <c r="A1728" s="45" t="s">
        <v>546</v>
      </c>
      <c r="B1728" s="42" t="s">
        <v>99</v>
      </c>
      <c r="C1728" s="46"/>
      <c r="D1728" s="35" t="s">
        <v>2857</v>
      </c>
      <c r="E1728" s="34">
        <v>44257</v>
      </c>
      <c r="F1728" s="347" t="s">
        <v>3532</v>
      </c>
      <c r="G1728" s="347" t="s">
        <v>2645</v>
      </c>
      <c r="H1728" s="344">
        <v>25.89255</v>
      </c>
      <c r="I1728" s="344">
        <v>-81.694816666666668</v>
      </c>
      <c r="J1728" s="56" t="s">
        <v>7589</v>
      </c>
      <c r="K1728" s="56" t="s">
        <v>9258</v>
      </c>
      <c r="L1728" s="49" t="s">
        <v>8340</v>
      </c>
      <c r="M1728" s="117" t="s">
        <v>2833</v>
      </c>
      <c r="N1728" s="35" t="s">
        <v>1919</v>
      </c>
      <c r="O1728" s="207" t="s">
        <v>3533</v>
      </c>
      <c r="P1728" s="216">
        <v>0</v>
      </c>
      <c r="Q1728" s="443">
        <v>0</v>
      </c>
      <c r="R1728" s="47"/>
      <c r="S1728" s="36"/>
      <c r="T1728" s="35"/>
      <c r="U1728" s="34"/>
      <c r="V1728" s="82" t="s">
        <v>1969</v>
      </c>
      <c r="W1728" s="55" t="s">
        <v>2690</v>
      </c>
      <c r="X1728" s="55" t="s">
        <v>1898</v>
      </c>
      <c r="Y1728" s="157" t="s">
        <v>1919</v>
      </c>
      <c r="Z1728" s="57" t="s">
        <v>1746</v>
      </c>
      <c r="AA1728" s="55" t="s">
        <v>6966</v>
      </c>
      <c r="AB1728" s="55">
        <v>163</v>
      </c>
      <c r="AC1728" s="55" t="s">
        <v>2021</v>
      </c>
      <c r="AD1728" s="89" t="s">
        <v>2619</v>
      </c>
      <c r="AE1728" s="243">
        <v>16790.04</v>
      </c>
      <c r="AF1728" s="157" t="s">
        <v>3901</v>
      </c>
      <c r="AG1728" s="89" t="s">
        <v>9256</v>
      </c>
      <c r="AH1728" s="58" t="s">
        <v>1002</v>
      </c>
      <c r="AI1728" s="58" t="s">
        <v>1005</v>
      </c>
      <c r="AJ1728" s="59" t="s">
        <v>1369</v>
      </c>
      <c r="AK1728" s="56">
        <v>25.892598888888887</v>
      </c>
      <c r="AL1728" s="56">
        <v>-81.694826388888885</v>
      </c>
      <c r="AM1728" s="60">
        <v>-17.828799999468998</v>
      </c>
      <c r="AN1728" s="60">
        <v>3.1884805778222942</v>
      </c>
      <c r="AO1728" s="60">
        <v>18.111668002042652</v>
      </c>
    </row>
    <row r="1729" spans="1:41" s="290" customFormat="1" ht="38.25" x14ac:dyDescent="0.2">
      <c r="A1729" s="45" t="s">
        <v>546</v>
      </c>
      <c r="B1729" s="42" t="s">
        <v>99</v>
      </c>
      <c r="C1729" s="46"/>
      <c r="D1729" s="35" t="s">
        <v>424</v>
      </c>
      <c r="E1729" s="34">
        <v>44666</v>
      </c>
      <c r="F1729" s="347" t="s">
        <v>3532</v>
      </c>
      <c r="G1729" s="347" t="s">
        <v>2645</v>
      </c>
      <c r="H1729" s="344">
        <v>25.89255</v>
      </c>
      <c r="I1729" s="344">
        <v>-81.694816666666668</v>
      </c>
      <c r="J1729" s="56" t="s">
        <v>7589</v>
      </c>
      <c r="K1729" s="56" t="s">
        <v>9258</v>
      </c>
      <c r="L1729" s="49" t="s">
        <v>8341</v>
      </c>
      <c r="M1729" s="117" t="s">
        <v>2833</v>
      </c>
      <c r="N1729" s="35" t="s">
        <v>3605</v>
      </c>
      <c r="O1729" s="207" t="s">
        <v>4610</v>
      </c>
      <c r="P1729" s="216">
        <v>0</v>
      </c>
      <c r="Q1729" s="443">
        <v>0</v>
      </c>
      <c r="R1729" s="47"/>
      <c r="S1729" s="36"/>
      <c r="T1729" s="35"/>
      <c r="U1729" s="34"/>
      <c r="V1729" s="82" t="s">
        <v>1969</v>
      </c>
      <c r="W1729" s="55" t="s">
        <v>2690</v>
      </c>
      <c r="X1729" s="55" t="s">
        <v>1898</v>
      </c>
      <c r="Y1729" s="157" t="s">
        <v>3605</v>
      </c>
      <c r="Z1729" s="57" t="s">
        <v>1746</v>
      </c>
      <c r="AA1729" s="55" t="s">
        <v>7664</v>
      </c>
      <c r="AB1729" s="55">
        <v>163</v>
      </c>
      <c r="AC1729" s="55" t="s">
        <v>2021</v>
      </c>
      <c r="AD1729" s="89" t="s">
        <v>2619</v>
      </c>
      <c r="AE1729" s="243">
        <v>16790.04</v>
      </c>
      <c r="AF1729" s="157" t="s">
        <v>3901</v>
      </c>
      <c r="AG1729" s="89" t="s">
        <v>9256</v>
      </c>
      <c r="AH1729" s="58" t="s">
        <v>1002</v>
      </c>
      <c r="AI1729" s="58" t="s">
        <v>1005</v>
      </c>
      <c r="AJ1729" s="59" t="s">
        <v>1369</v>
      </c>
      <c r="AK1729" s="56">
        <v>25.892598888888887</v>
      </c>
      <c r="AL1729" s="56">
        <v>-81.694826388888885</v>
      </c>
      <c r="AM1729" s="60">
        <v>-17.828799999468998</v>
      </c>
      <c r="AN1729" s="60">
        <v>3.1884805778222942</v>
      </c>
      <c r="AO1729" s="60">
        <v>18.111668002042652</v>
      </c>
    </row>
    <row r="1730" spans="1:41" s="290" customFormat="1" ht="25.5" x14ac:dyDescent="0.2">
      <c r="A1730" s="45" t="s">
        <v>546</v>
      </c>
      <c r="B1730" s="42" t="s">
        <v>102</v>
      </c>
      <c r="C1730" s="46"/>
      <c r="D1730" s="35" t="s">
        <v>424</v>
      </c>
      <c r="E1730" s="34">
        <v>44978</v>
      </c>
      <c r="F1730" s="347" t="s">
        <v>3532</v>
      </c>
      <c r="G1730" s="347" t="s">
        <v>2645</v>
      </c>
      <c r="H1730" s="344">
        <v>25.89255</v>
      </c>
      <c r="I1730" s="344">
        <v>-81.694816666666668</v>
      </c>
      <c r="J1730" s="56" t="s">
        <v>7589</v>
      </c>
      <c r="K1730" s="56" t="s">
        <v>9258</v>
      </c>
      <c r="L1730" s="49" t="s">
        <v>5016</v>
      </c>
      <c r="M1730" s="117" t="s">
        <v>2834</v>
      </c>
      <c r="N1730" s="35" t="s">
        <v>364</v>
      </c>
      <c r="O1730" s="207" t="s">
        <v>5017</v>
      </c>
      <c r="P1730" s="216">
        <v>0</v>
      </c>
      <c r="Q1730" s="443">
        <v>0</v>
      </c>
      <c r="R1730" s="47"/>
      <c r="S1730" s="36"/>
      <c r="T1730" s="35" t="s">
        <v>2011</v>
      </c>
      <c r="U1730" s="34"/>
      <c r="V1730" s="82">
        <v>0</v>
      </c>
      <c r="W1730" s="55" t="s">
        <v>2690</v>
      </c>
      <c r="X1730" s="55" t="s">
        <v>1898</v>
      </c>
      <c r="Y1730" s="157">
        <v>0</v>
      </c>
      <c r="Z1730" s="57" t="s">
        <v>1746</v>
      </c>
      <c r="AA1730" s="55" t="s">
        <v>6987</v>
      </c>
      <c r="AB1730" s="55">
        <v>163</v>
      </c>
      <c r="AC1730" s="55" t="s">
        <v>2021</v>
      </c>
      <c r="AD1730" s="89" t="s">
        <v>2619</v>
      </c>
      <c r="AE1730" s="243">
        <v>16790.04</v>
      </c>
      <c r="AF1730" s="157" t="s">
        <v>3901</v>
      </c>
      <c r="AG1730" s="89" t="s">
        <v>7591</v>
      </c>
      <c r="AH1730" s="58" t="s">
        <v>1002</v>
      </c>
      <c r="AI1730" s="58" t="s">
        <v>1005</v>
      </c>
      <c r="AJ1730" s="59" t="s">
        <v>1369</v>
      </c>
      <c r="AK1730" s="56">
        <v>25.892598888888887</v>
      </c>
      <c r="AL1730" s="56">
        <v>-81.694826388888885</v>
      </c>
      <c r="AM1730" s="60">
        <v>-17.828799999468998</v>
      </c>
      <c r="AN1730" s="60">
        <v>3.1884805778222942</v>
      </c>
      <c r="AO1730" s="60">
        <v>18.111668002042652</v>
      </c>
    </row>
    <row r="1731" spans="1:41" s="290" customFormat="1" x14ac:dyDescent="0.2">
      <c r="A1731" s="45" t="s">
        <v>546</v>
      </c>
      <c r="B1731" s="42" t="s">
        <v>102</v>
      </c>
      <c r="C1731" s="46"/>
      <c r="D1731" s="35" t="s">
        <v>5027</v>
      </c>
      <c r="E1731" s="34">
        <v>45366</v>
      </c>
      <c r="F1731" s="347" t="s">
        <v>3532</v>
      </c>
      <c r="G1731" s="347" t="s">
        <v>5787</v>
      </c>
      <c r="H1731" s="344">
        <v>25.89255</v>
      </c>
      <c r="I1731" s="344">
        <v>-81.694649999999996</v>
      </c>
      <c r="J1731" s="56" t="s">
        <v>7589</v>
      </c>
      <c r="K1731" s="56" t="s">
        <v>7590</v>
      </c>
      <c r="L1731" s="49" t="s">
        <v>5788</v>
      </c>
      <c r="M1731" s="117" t="s">
        <v>2834</v>
      </c>
      <c r="N1731" s="35" t="s">
        <v>364</v>
      </c>
      <c r="O1731" s="207" t="s">
        <v>5789</v>
      </c>
      <c r="P1731" s="216" t="s">
        <v>1969</v>
      </c>
      <c r="Q1731" s="443">
        <v>0</v>
      </c>
      <c r="R1731" s="47"/>
      <c r="S1731" s="36"/>
      <c r="T1731" s="35"/>
      <c r="U1731" s="34"/>
      <c r="V1731" s="82">
        <v>0</v>
      </c>
      <c r="W1731" s="55" t="s">
        <v>2690</v>
      </c>
      <c r="X1731" s="55" t="s">
        <v>1898</v>
      </c>
      <c r="Y1731" s="157">
        <v>0</v>
      </c>
      <c r="Z1731" s="57" t="s">
        <v>1746</v>
      </c>
      <c r="AA1731" s="55" t="s">
        <v>6987</v>
      </c>
      <c r="AB1731" s="55">
        <v>163</v>
      </c>
      <c r="AC1731" s="55" t="s">
        <v>2021</v>
      </c>
      <c r="AD1731" s="89" t="s">
        <v>2619</v>
      </c>
      <c r="AE1731" s="243">
        <v>16790.04</v>
      </c>
      <c r="AF1731" s="157" t="s">
        <v>3901</v>
      </c>
      <c r="AG1731" s="89" t="s">
        <v>7591</v>
      </c>
      <c r="AH1731" s="58" t="s">
        <v>1002</v>
      </c>
      <c r="AI1731" s="58" t="s">
        <v>1005</v>
      </c>
      <c r="AJ1731" s="59" t="s">
        <v>1369</v>
      </c>
      <c r="AK1731" s="56">
        <v>25.892598888888887</v>
      </c>
      <c r="AL1731" s="56">
        <v>-81.694826388888885</v>
      </c>
      <c r="AM1731" s="60">
        <v>-17.828799999468998</v>
      </c>
      <c r="AN1731" s="60">
        <v>57.848147659494224</v>
      </c>
      <c r="AO1731" s="60">
        <v>60.533249516738422</v>
      </c>
    </row>
    <row r="1732" spans="1:41" s="290" customFormat="1" ht="38.25" x14ac:dyDescent="0.2">
      <c r="A1732" s="45" t="s">
        <v>546</v>
      </c>
      <c r="B1732" s="42" t="s">
        <v>102</v>
      </c>
      <c r="C1732" s="46"/>
      <c r="D1732" s="35" t="s">
        <v>4516</v>
      </c>
      <c r="E1732" s="34">
        <v>45762</v>
      </c>
      <c r="F1732" s="347" t="s">
        <v>3532</v>
      </c>
      <c r="G1732" s="347" t="s">
        <v>5787</v>
      </c>
      <c r="H1732" s="344">
        <v>25.89255</v>
      </c>
      <c r="I1732" s="344">
        <v>-81.694649999999996</v>
      </c>
      <c r="J1732" s="56" t="s">
        <v>7589</v>
      </c>
      <c r="K1732" s="56" t="s">
        <v>7590</v>
      </c>
      <c r="L1732" s="49" t="s">
        <v>8280</v>
      </c>
      <c r="M1732" s="117" t="s">
        <v>2834</v>
      </c>
      <c r="N1732" s="35" t="s">
        <v>2022</v>
      </c>
      <c r="O1732" s="207" t="s">
        <v>6534</v>
      </c>
      <c r="P1732" s="216" t="s">
        <v>1969</v>
      </c>
      <c r="Q1732" s="443">
        <v>0</v>
      </c>
      <c r="R1732" s="47"/>
      <c r="S1732" s="36"/>
      <c r="T1732" s="35"/>
      <c r="U1732" s="34">
        <v>45762</v>
      </c>
      <c r="V1732" s="82" t="s">
        <v>1969</v>
      </c>
      <c r="W1732" s="55" t="s">
        <v>2690</v>
      </c>
      <c r="X1732" s="55" t="s">
        <v>1898</v>
      </c>
      <c r="Y1732" s="157" t="s">
        <v>2022</v>
      </c>
      <c r="Z1732" s="57" t="s">
        <v>1746</v>
      </c>
      <c r="AA1732" s="55" t="s">
        <v>7019</v>
      </c>
      <c r="AB1732" s="55">
        <v>163</v>
      </c>
      <c r="AC1732" s="55" t="s">
        <v>2021</v>
      </c>
      <c r="AD1732" s="89" t="s">
        <v>2619</v>
      </c>
      <c r="AE1732" s="243">
        <v>16790.04</v>
      </c>
      <c r="AF1732" s="157" t="s">
        <v>3901</v>
      </c>
      <c r="AG1732" s="89" t="s">
        <v>7591</v>
      </c>
      <c r="AH1732" s="58" t="s">
        <v>1002</v>
      </c>
      <c r="AI1732" s="58" t="s">
        <v>1005</v>
      </c>
      <c r="AJ1732" s="59" t="s">
        <v>1369</v>
      </c>
      <c r="AK1732" s="56">
        <v>25.892598888888887</v>
      </c>
      <c r="AL1732" s="56">
        <v>-81.694826388888885</v>
      </c>
      <c r="AM1732" s="60">
        <v>-17.828799999468998</v>
      </c>
      <c r="AN1732" s="60">
        <v>57.848147659494224</v>
      </c>
      <c r="AO1732" s="60">
        <v>60.533249516738422</v>
      </c>
    </row>
    <row r="1733" spans="1:41" s="290" customFormat="1" ht="38.25" x14ac:dyDescent="0.2">
      <c r="A1733" s="45" t="s">
        <v>546</v>
      </c>
      <c r="B1733" s="42" t="s">
        <v>102</v>
      </c>
      <c r="C1733" s="46" t="s">
        <v>473</v>
      </c>
      <c r="D1733" s="35" t="s">
        <v>6273</v>
      </c>
      <c r="E1733" s="34">
        <v>46106</v>
      </c>
      <c r="F1733" s="347" t="s">
        <v>3532</v>
      </c>
      <c r="G1733" s="347" t="s">
        <v>5787</v>
      </c>
      <c r="H1733" s="344">
        <v>25.89255</v>
      </c>
      <c r="I1733" s="344">
        <v>-81.694649999999996</v>
      </c>
      <c r="J1733" s="56" t="s">
        <v>7589</v>
      </c>
      <c r="K1733" s="56" t="s">
        <v>7590</v>
      </c>
      <c r="L1733" s="49" t="s">
        <v>8280</v>
      </c>
      <c r="M1733" s="117" t="s">
        <v>2834</v>
      </c>
      <c r="N1733" s="35" t="s">
        <v>2022</v>
      </c>
      <c r="O1733" s="207" t="s">
        <v>6941</v>
      </c>
      <c r="P1733" s="216" t="s">
        <v>1969</v>
      </c>
      <c r="Q1733" s="443">
        <v>0</v>
      </c>
      <c r="R1733" s="47"/>
      <c r="S1733" s="36"/>
      <c r="T1733" s="35"/>
      <c r="U1733" s="34">
        <v>45762</v>
      </c>
      <c r="V1733" s="82" t="s">
        <v>1969</v>
      </c>
      <c r="W1733" s="55" t="s">
        <v>2690</v>
      </c>
      <c r="X1733" s="55" t="s">
        <v>1898</v>
      </c>
      <c r="Y1733" s="157" t="s">
        <v>2022</v>
      </c>
      <c r="Z1733" s="57" t="s">
        <v>1746</v>
      </c>
      <c r="AA1733" s="55" t="s">
        <v>7019</v>
      </c>
      <c r="AB1733" s="55">
        <v>163</v>
      </c>
      <c r="AC1733" s="55" t="s">
        <v>2021</v>
      </c>
      <c r="AD1733" s="89" t="s">
        <v>2619</v>
      </c>
      <c r="AE1733" s="243">
        <v>16790.04</v>
      </c>
      <c r="AF1733" s="157" t="s">
        <v>3901</v>
      </c>
      <c r="AG1733" s="89" t="s">
        <v>7591</v>
      </c>
      <c r="AH1733" s="58" t="s">
        <v>1002</v>
      </c>
      <c r="AI1733" s="58" t="s">
        <v>1005</v>
      </c>
      <c r="AJ1733" s="59" t="s">
        <v>1369</v>
      </c>
      <c r="AK1733" s="56">
        <v>25.892598888888887</v>
      </c>
      <c r="AL1733" s="56">
        <v>-81.694826388888885</v>
      </c>
      <c r="AM1733" s="60">
        <v>-17.828799999468998</v>
      </c>
      <c r="AN1733" s="60">
        <v>57.848147659494224</v>
      </c>
      <c r="AO1733" s="60">
        <v>60.533249516738422</v>
      </c>
    </row>
    <row r="1734" spans="1:41" s="290" customFormat="1" x14ac:dyDescent="0.2">
      <c r="A1734" s="45" t="s">
        <v>547</v>
      </c>
      <c r="B1734" s="42" t="s">
        <v>103</v>
      </c>
      <c r="C1734" s="46"/>
      <c r="D1734" s="35" t="s">
        <v>429</v>
      </c>
      <c r="E1734" s="34">
        <v>42781</v>
      </c>
      <c r="F1734" s="347" t="s">
        <v>1664</v>
      </c>
      <c r="G1734" s="347" t="s">
        <v>1665</v>
      </c>
      <c r="H1734" s="344">
        <v>25.891166666666667</v>
      </c>
      <c r="I1734" s="344">
        <v>-81.693150000000003</v>
      </c>
      <c r="J1734" s="56" t="s">
        <v>9259</v>
      </c>
      <c r="K1734" s="56" t="s">
        <v>9260</v>
      </c>
      <c r="L1734" s="49" t="s">
        <v>1793</v>
      </c>
      <c r="M1734" s="120"/>
      <c r="N1734" s="35" t="s">
        <v>387</v>
      </c>
      <c r="O1734" s="203" t="s">
        <v>1969</v>
      </c>
      <c r="P1734" s="216" t="s">
        <v>1969</v>
      </c>
      <c r="Q1734" s="443">
        <v>0</v>
      </c>
      <c r="R1734" s="47"/>
      <c r="S1734" s="36">
        <v>0</v>
      </c>
      <c r="T1734" s="35"/>
      <c r="U1734" s="34"/>
      <c r="V1734" s="82">
        <v>0</v>
      </c>
      <c r="W1734" s="55" t="s">
        <v>2690</v>
      </c>
      <c r="X1734" s="55" t="s">
        <v>1898</v>
      </c>
      <c r="Y1734" s="157" t="s">
        <v>387</v>
      </c>
      <c r="Z1734" s="57">
        <v>1443.8906055253401</v>
      </c>
      <c r="AA1734" s="55" t="s">
        <v>9261</v>
      </c>
      <c r="AB1734" s="55">
        <v>164</v>
      </c>
      <c r="AC1734" s="55" t="s">
        <v>2021</v>
      </c>
      <c r="AD1734" s="89" t="s">
        <v>2619</v>
      </c>
      <c r="AE1734" s="243">
        <v>16790.05</v>
      </c>
      <c r="AF1734" s="157" t="s">
        <v>3901</v>
      </c>
      <c r="AG1734" s="89" t="s">
        <v>7595</v>
      </c>
      <c r="AH1734" s="58" t="s">
        <v>7596</v>
      </c>
      <c r="AI1734" s="58" t="s">
        <v>7597</v>
      </c>
      <c r="AJ1734" s="59" t="s">
        <v>1366</v>
      </c>
      <c r="AK1734" s="56">
        <v>25.893822499999999</v>
      </c>
      <c r="AL1734" s="56">
        <v>-81.696415277777774</v>
      </c>
      <c r="AM1734" s="60">
        <v>-968.52929999950265</v>
      </c>
      <c r="AN1734" s="60">
        <v>1070.8739775374163</v>
      </c>
      <c r="AO1734" s="60">
        <v>1443.8906055253401</v>
      </c>
    </row>
    <row r="1735" spans="1:41" s="290" customFormat="1" x14ac:dyDescent="0.2">
      <c r="A1735" s="45" t="s">
        <v>547</v>
      </c>
      <c r="B1735" s="42" t="s">
        <v>103</v>
      </c>
      <c r="C1735" s="46"/>
      <c r="D1735" s="35" t="s">
        <v>429</v>
      </c>
      <c r="E1735" s="34">
        <v>43185</v>
      </c>
      <c r="F1735" s="347" t="s">
        <v>2258</v>
      </c>
      <c r="G1735" s="347" t="s">
        <v>267</v>
      </c>
      <c r="H1735" s="344">
        <v>25.89115</v>
      </c>
      <c r="I1735" s="344">
        <v>-81.693133333333336</v>
      </c>
      <c r="J1735" s="56" t="s">
        <v>9262</v>
      </c>
      <c r="K1735" s="56" t="s">
        <v>9035</v>
      </c>
      <c r="L1735" s="49" t="s">
        <v>2259</v>
      </c>
      <c r="M1735" s="120"/>
      <c r="N1735" s="35" t="s">
        <v>364</v>
      </c>
      <c r="O1735" s="203" t="s">
        <v>1969</v>
      </c>
      <c r="P1735" s="216" t="s">
        <v>1969</v>
      </c>
      <c r="Q1735" s="443">
        <v>0</v>
      </c>
      <c r="R1735" s="47"/>
      <c r="S1735" s="36">
        <v>0</v>
      </c>
      <c r="T1735" s="35"/>
      <c r="U1735" s="34"/>
      <c r="V1735" s="82">
        <v>0</v>
      </c>
      <c r="W1735" s="55" t="s">
        <v>2690</v>
      </c>
      <c r="X1735" s="55" t="s">
        <v>1898</v>
      </c>
      <c r="Y1735" s="157">
        <v>0</v>
      </c>
      <c r="Z1735" s="57">
        <v>1452.0217163635327</v>
      </c>
      <c r="AA1735" s="55" t="s">
        <v>9263</v>
      </c>
      <c r="AB1735" s="55">
        <v>164</v>
      </c>
      <c r="AC1735" s="55" t="s">
        <v>2021</v>
      </c>
      <c r="AD1735" s="89" t="s">
        <v>2619</v>
      </c>
      <c r="AE1735" s="243">
        <v>16790.05</v>
      </c>
      <c r="AF1735" s="157" t="s">
        <v>3901</v>
      </c>
      <c r="AG1735" s="89" t="s">
        <v>7595</v>
      </c>
      <c r="AH1735" s="58" t="s">
        <v>7596</v>
      </c>
      <c r="AI1735" s="58" t="s">
        <v>7597</v>
      </c>
      <c r="AJ1735" s="59" t="s">
        <v>1366</v>
      </c>
      <c r="AK1735" s="56">
        <v>25.893822499999999</v>
      </c>
      <c r="AL1735" s="56">
        <v>-81.696415277777774</v>
      </c>
      <c r="AM1735" s="60">
        <v>-974.60729999970442</v>
      </c>
      <c r="AN1735" s="60">
        <v>1076.3399442455834</v>
      </c>
      <c r="AO1735" s="60">
        <v>1452.0217163635327</v>
      </c>
    </row>
    <row r="1736" spans="1:41" s="290" customFormat="1" x14ac:dyDescent="0.2">
      <c r="A1736" s="45" t="s">
        <v>547</v>
      </c>
      <c r="B1736" s="42" t="s">
        <v>103</v>
      </c>
      <c r="C1736" s="46"/>
      <c r="D1736" s="35" t="s">
        <v>429</v>
      </c>
      <c r="E1736" s="34">
        <v>43536</v>
      </c>
      <c r="F1736" s="355" t="s">
        <v>2708</v>
      </c>
      <c r="G1736" s="355" t="s">
        <v>267</v>
      </c>
      <c r="H1736" s="344">
        <v>25.891183333333334</v>
      </c>
      <c r="I1736" s="344">
        <v>-81.693133333333336</v>
      </c>
      <c r="J1736" s="56" t="s">
        <v>9264</v>
      </c>
      <c r="K1736" s="56" t="s">
        <v>9035</v>
      </c>
      <c r="L1736" s="49" t="s">
        <v>2259</v>
      </c>
      <c r="M1736" s="117" t="s">
        <v>2833</v>
      </c>
      <c r="N1736" s="35" t="s">
        <v>364</v>
      </c>
      <c r="O1736" s="203" t="s">
        <v>1969</v>
      </c>
      <c r="P1736" s="216" t="s">
        <v>1969</v>
      </c>
      <c r="Q1736" s="443">
        <v>0</v>
      </c>
      <c r="R1736" s="47"/>
      <c r="S1736" s="36">
        <v>0</v>
      </c>
      <c r="T1736" s="35"/>
      <c r="U1736" s="34"/>
      <c r="V1736" s="82">
        <v>0</v>
      </c>
      <c r="W1736" s="55" t="s">
        <v>2690</v>
      </c>
      <c r="X1736" s="55" t="s">
        <v>1898</v>
      </c>
      <c r="Y1736" s="157">
        <v>0</v>
      </c>
      <c r="Z1736" s="57">
        <v>1443.8906400586334</v>
      </c>
      <c r="AA1736" s="55" t="s">
        <v>9265</v>
      </c>
      <c r="AB1736" s="55">
        <v>164</v>
      </c>
      <c r="AC1736" s="55" t="s">
        <v>2021</v>
      </c>
      <c r="AD1736" s="89" t="s">
        <v>2619</v>
      </c>
      <c r="AE1736" s="243">
        <v>16790.05</v>
      </c>
      <c r="AF1736" s="157" t="s">
        <v>3901</v>
      </c>
      <c r="AG1736" s="89" t="s">
        <v>7595</v>
      </c>
      <c r="AH1736" s="58" t="s">
        <v>7596</v>
      </c>
      <c r="AI1736" s="58" t="s">
        <v>7597</v>
      </c>
      <c r="AJ1736" s="59" t="s">
        <v>1366</v>
      </c>
      <c r="AK1736" s="56">
        <v>25.893822499999999</v>
      </c>
      <c r="AL1736" s="56">
        <v>-81.696415277777774</v>
      </c>
      <c r="AM1736" s="60">
        <v>-962.45129999930089</v>
      </c>
      <c r="AN1736" s="60">
        <v>1076.3399442455834</v>
      </c>
      <c r="AO1736" s="60">
        <v>1443.8906400586334</v>
      </c>
    </row>
    <row r="1737" spans="1:41" s="290" customFormat="1" ht="46.5" customHeight="1" x14ac:dyDescent="0.2">
      <c r="A1737" s="45" t="s">
        <v>547</v>
      </c>
      <c r="B1737" s="42" t="s">
        <v>103</v>
      </c>
      <c r="C1737" s="46"/>
      <c r="D1737" s="35" t="s">
        <v>429</v>
      </c>
      <c r="E1737" s="34">
        <v>43904</v>
      </c>
      <c r="F1737" s="355" t="s">
        <v>2708</v>
      </c>
      <c r="G1737" s="355" t="s">
        <v>267</v>
      </c>
      <c r="H1737" s="344">
        <v>25.891183333333334</v>
      </c>
      <c r="I1737" s="344">
        <v>-81.693133333333336</v>
      </c>
      <c r="J1737" s="56" t="s">
        <v>9264</v>
      </c>
      <c r="K1737" s="56" t="s">
        <v>9035</v>
      </c>
      <c r="L1737" s="49" t="s">
        <v>2259</v>
      </c>
      <c r="M1737" s="117" t="s">
        <v>2833</v>
      </c>
      <c r="N1737" s="35" t="s">
        <v>364</v>
      </c>
      <c r="O1737" s="203" t="s">
        <v>1969</v>
      </c>
      <c r="P1737" s="216" t="s">
        <v>1969</v>
      </c>
      <c r="Q1737" s="443">
        <v>0</v>
      </c>
      <c r="R1737" s="47"/>
      <c r="S1737" s="36">
        <v>0</v>
      </c>
      <c r="T1737" s="35"/>
      <c r="U1737" s="34"/>
      <c r="V1737" s="82">
        <v>0</v>
      </c>
      <c r="W1737" s="55" t="s">
        <v>2690</v>
      </c>
      <c r="X1737" s="55" t="s">
        <v>1898</v>
      </c>
      <c r="Y1737" s="157">
        <v>0</v>
      </c>
      <c r="Z1737" s="57">
        <v>1443.8906400586334</v>
      </c>
      <c r="AA1737" s="55" t="s">
        <v>9265</v>
      </c>
      <c r="AB1737" s="55">
        <v>164</v>
      </c>
      <c r="AC1737" s="55" t="s">
        <v>2021</v>
      </c>
      <c r="AD1737" s="89" t="s">
        <v>2619</v>
      </c>
      <c r="AE1737" s="243">
        <v>16790.05</v>
      </c>
      <c r="AF1737" s="157" t="s">
        <v>3901</v>
      </c>
      <c r="AG1737" s="89" t="s">
        <v>7595</v>
      </c>
      <c r="AH1737" s="58" t="s">
        <v>7596</v>
      </c>
      <c r="AI1737" s="58" t="s">
        <v>7597</v>
      </c>
      <c r="AJ1737" s="59" t="s">
        <v>1366</v>
      </c>
      <c r="AK1737" s="56">
        <v>25.893822499999999</v>
      </c>
      <c r="AL1737" s="56">
        <v>-81.696415277777774</v>
      </c>
      <c r="AM1737" s="60">
        <v>-962.45129999930089</v>
      </c>
      <c r="AN1737" s="60">
        <v>1076.3399442455834</v>
      </c>
      <c r="AO1737" s="60">
        <v>1443.8906400586334</v>
      </c>
    </row>
    <row r="1738" spans="1:41" s="290" customFormat="1" x14ac:dyDescent="0.2">
      <c r="A1738" s="45" t="s">
        <v>547</v>
      </c>
      <c r="B1738" s="42" t="s">
        <v>103</v>
      </c>
      <c r="C1738" s="46"/>
      <c r="D1738" s="35" t="s">
        <v>2857</v>
      </c>
      <c r="E1738" s="34">
        <v>44257</v>
      </c>
      <c r="F1738" s="355" t="s">
        <v>3482</v>
      </c>
      <c r="G1738" s="355" t="s">
        <v>3483</v>
      </c>
      <c r="H1738" s="344">
        <v>25.891200000000001</v>
      </c>
      <c r="I1738" s="344">
        <v>-81.693100000000001</v>
      </c>
      <c r="J1738" s="56" t="s">
        <v>7592</v>
      </c>
      <c r="K1738" s="56" t="s">
        <v>7593</v>
      </c>
      <c r="L1738" s="49" t="s">
        <v>2259</v>
      </c>
      <c r="M1738" s="117" t="s">
        <v>2833</v>
      </c>
      <c r="N1738" s="35" t="s">
        <v>364</v>
      </c>
      <c r="O1738" s="240" t="s">
        <v>4611</v>
      </c>
      <c r="P1738" s="216" t="s">
        <v>1969</v>
      </c>
      <c r="Q1738" s="443">
        <v>0</v>
      </c>
      <c r="R1738" s="47"/>
      <c r="S1738" s="36">
        <v>0</v>
      </c>
      <c r="T1738" s="35"/>
      <c r="U1738" s="34"/>
      <c r="V1738" s="82">
        <v>0</v>
      </c>
      <c r="W1738" s="55" t="s">
        <v>2690</v>
      </c>
      <c r="X1738" s="55" t="s">
        <v>1898</v>
      </c>
      <c r="Y1738" s="157">
        <v>0</v>
      </c>
      <c r="Z1738" s="57">
        <v>1448.0366103471415</v>
      </c>
      <c r="AA1738" s="55" t="s">
        <v>7594</v>
      </c>
      <c r="AB1738" s="55">
        <v>164</v>
      </c>
      <c r="AC1738" s="55" t="s">
        <v>2021</v>
      </c>
      <c r="AD1738" s="89" t="s">
        <v>2619</v>
      </c>
      <c r="AE1738" s="243">
        <v>16790.05</v>
      </c>
      <c r="AF1738" s="157" t="s">
        <v>3901</v>
      </c>
      <c r="AG1738" s="89" t="s">
        <v>7595</v>
      </c>
      <c r="AH1738" s="58" t="s">
        <v>7596</v>
      </c>
      <c r="AI1738" s="58" t="s">
        <v>7597</v>
      </c>
      <c r="AJ1738" s="59" t="s">
        <v>1366</v>
      </c>
      <c r="AK1738" s="56">
        <v>25.893822499999999</v>
      </c>
      <c r="AL1738" s="56">
        <v>-81.696415277777774</v>
      </c>
      <c r="AM1738" s="60">
        <v>-956.37329999909912</v>
      </c>
      <c r="AN1738" s="60">
        <v>1087.2718776619179</v>
      </c>
      <c r="AO1738" s="60">
        <v>1448.0366103471415</v>
      </c>
    </row>
    <row r="1739" spans="1:41" s="290" customFormat="1" x14ac:dyDescent="0.2">
      <c r="A1739" s="45" t="s">
        <v>547</v>
      </c>
      <c r="B1739" s="42" t="s">
        <v>103</v>
      </c>
      <c r="C1739" s="46"/>
      <c r="D1739" s="35" t="s">
        <v>424</v>
      </c>
      <c r="E1739" s="34">
        <v>44666</v>
      </c>
      <c r="F1739" s="347" t="s">
        <v>3482</v>
      </c>
      <c r="G1739" s="347" t="s">
        <v>3483</v>
      </c>
      <c r="H1739" s="344">
        <v>25.891200000000001</v>
      </c>
      <c r="I1739" s="344">
        <v>-81.693100000000001</v>
      </c>
      <c r="J1739" s="56" t="s">
        <v>7592</v>
      </c>
      <c r="K1739" s="56" t="s">
        <v>7593</v>
      </c>
      <c r="L1739" s="49" t="s">
        <v>2259</v>
      </c>
      <c r="M1739" s="117" t="s">
        <v>2833</v>
      </c>
      <c r="N1739" s="35" t="s">
        <v>364</v>
      </c>
      <c r="O1739" s="240" t="s">
        <v>4609</v>
      </c>
      <c r="P1739" s="216" t="s">
        <v>1969</v>
      </c>
      <c r="Q1739" s="443">
        <v>0</v>
      </c>
      <c r="R1739" s="47"/>
      <c r="S1739" s="36">
        <v>0</v>
      </c>
      <c r="T1739" s="35"/>
      <c r="U1739" s="34"/>
      <c r="V1739" s="82">
        <v>0</v>
      </c>
      <c r="W1739" s="55" t="s">
        <v>2690</v>
      </c>
      <c r="X1739" s="55" t="s">
        <v>1898</v>
      </c>
      <c r="Y1739" s="157">
        <v>0</v>
      </c>
      <c r="Z1739" s="57">
        <v>1448.0366103471415</v>
      </c>
      <c r="AA1739" s="55" t="s">
        <v>7594</v>
      </c>
      <c r="AB1739" s="55">
        <v>164</v>
      </c>
      <c r="AC1739" s="55" t="s">
        <v>2021</v>
      </c>
      <c r="AD1739" s="89" t="s">
        <v>2619</v>
      </c>
      <c r="AE1739" s="243">
        <v>16790.05</v>
      </c>
      <c r="AF1739" s="157" t="s">
        <v>3901</v>
      </c>
      <c r="AG1739" s="89" t="s">
        <v>7595</v>
      </c>
      <c r="AH1739" s="58" t="s">
        <v>7596</v>
      </c>
      <c r="AI1739" s="58" t="s">
        <v>7597</v>
      </c>
      <c r="AJ1739" s="59" t="s">
        <v>1366</v>
      </c>
      <c r="AK1739" s="56">
        <v>25.893822499999999</v>
      </c>
      <c r="AL1739" s="56">
        <v>-81.696415277777774</v>
      </c>
      <c r="AM1739" s="60">
        <v>-956.37329999909912</v>
      </c>
      <c r="AN1739" s="60">
        <v>1087.2718776619179</v>
      </c>
      <c r="AO1739" s="60">
        <v>1448.0366103471415</v>
      </c>
    </row>
    <row r="1740" spans="1:41" s="290" customFormat="1" x14ac:dyDescent="0.2">
      <c r="A1740" s="45" t="s">
        <v>547</v>
      </c>
      <c r="B1740" s="42" t="s">
        <v>103</v>
      </c>
      <c r="C1740" s="46"/>
      <c r="D1740" s="35" t="s">
        <v>424</v>
      </c>
      <c r="E1740" s="34">
        <v>44978</v>
      </c>
      <c r="F1740" s="347" t="s">
        <v>3482</v>
      </c>
      <c r="G1740" s="347" t="s">
        <v>3483</v>
      </c>
      <c r="H1740" s="344">
        <v>25.891200000000001</v>
      </c>
      <c r="I1740" s="344">
        <v>-81.693100000000001</v>
      </c>
      <c r="J1740" s="56" t="s">
        <v>7592</v>
      </c>
      <c r="K1740" s="56" t="s">
        <v>7593</v>
      </c>
      <c r="L1740" s="49" t="s">
        <v>5015</v>
      </c>
      <c r="M1740" s="117" t="s">
        <v>2833</v>
      </c>
      <c r="N1740" s="35" t="s">
        <v>364</v>
      </c>
      <c r="O1740" s="240"/>
      <c r="P1740" s="216"/>
      <c r="Q1740" s="443">
        <v>0</v>
      </c>
      <c r="R1740" s="47"/>
      <c r="S1740" s="36">
        <v>0</v>
      </c>
      <c r="T1740" s="35"/>
      <c r="U1740" s="34"/>
      <c r="V1740" s="82">
        <v>0</v>
      </c>
      <c r="W1740" s="55" t="s">
        <v>2690</v>
      </c>
      <c r="X1740" s="55" t="s">
        <v>1898</v>
      </c>
      <c r="Y1740" s="157">
        <v>0</v>
      </c>
      <c r="Z1740" s="57">
        <v>1448.0366103471415</v>
      </c>
      <c r="AA1740" s="55" t="s">
        <v>7594</v>
      </c>
      <c r="AB1740" s="55">
        <v>164</v>
      </c>
      <c r="AC1740" s="55" t="s">
        <v>2021</v>
      </c>
      <c r="AD1740" s="89" t="s">
        <v>2619</v>
      </c>
      <c r="AE1740" s="243">
        <v>16790.05</v>
      </c>
      <c r="AF1740" s="157" t="s">
        <v>3901</v>
      </c>
      <c r="AG1740" s="89" t="s">
        <v>7595</v>
      </c>
      <c r="AH1740" s="58" t="s">
        <v>7596</v>
      </c>
      <c r="AI1740" s="58" t="s">
        <v>7597</v>
      </c>
      <c r="AJ1740" s="59" t="s">
        <v>1366</v>
      </c>
      <c r="AK1740" s="56">
        <v>25.893822499999999</v>
      </c>
      <c r="AL1740" s="56">
        <v>-81.696415277777774</v>
      </c>
      <c r="AM1740" s="60">
        <v>-956.37329999909912</v>
      </c>
      <c r="AN1740" s="60">
        <v>1087.2718776619179</v>
      </c>
      <c r="AO1740" s="60">
        <v>1448.0366103471415</v>
      </c>
    </row>
    <row r="1741" spans="1:41" s="290" customFormat="1" x14ac:dyDescent="0.2">
      <c r="A1741" s="45" t="s">
        <v>547</v>
      </c>
      <c r="B1741" s="42" t="s">
        <v>103</v>
      </c>
      <c r="C1741" s="46"/>
      <c r="D1741" s="35" t="s">
        <v>5027</v>
      </c>
      <c r="E1741" s="34">
        <v>45366</v>
      </c>
      <c r="F1741" s="347" t="s">
        <v>3482</v>
      </c>
      <c r="G1741" s="347" t="s">
        <v>3483</v>
      </c>
      <c r="H1741" s="344">
        <v>25.891200000000001</v>
      </c>
      <c r="I1741" s="344">
        <v>-81.693100000000001</v>
      </c>
      <c r="J1741" s="56" t="s">
        <v>7592</v>
      </c>
      <c r="K1741" s="56" t="s">
        <v>7593</v>
      </c>
      <c r="L1741" s="49" t="s">
        <v>5015</v>
      </c>
      <c r="M1741" s="117" t="s">
        <v>2833</v>
      </c>
      <c r="N1741" s="35" t="s">
        <v>364</v>
      </c>
      <c r="O1741" s="240" t="s">
        <v>5786</v>
      </c>
      <c r="P1741" s="216" t="s">
        <v>1969</v>
      </c>
      <c r="Q1741" s="443">
        <v>0</v>
      </c>
      <c r="R1741" s="47"/>
      <c r="S1741" s="36">
        <v>0</v>
      </c>
      <c r="T1741" s="35"/>
      <c r="U1741" s="34"/>
      <c r="V1741" s="82">
        <v>0</v>
      </c>
      <c r="W1741" s="55" t="s">
        <v>2690</v>
      </c>
      <c r="X1741" s="55" t="s">
        <v>1898</v>
      </c>
      <c r="Y1741" s="157">
        <v>0</v>
      </c>
      <c r="Z1741" s="57">
        <v>1448.0366103471415</v>
      </c>
      <c r="AA1741" s="55" t="s">
        <v>7594</v>
      </c>
      <c r="AB1741" s="55">
        <v>164</v>
      </c>
      <c r="AC1741" s="55" t="s">
        <v>2021</v>
      </c>
      <c r="AD1741" s="89" t="s">
        <v>2619</v>
      </c>
      <c r="AE1741" s="243">
        <v>16790.05</v>
      </c>
      <c r="AF1741" s="157" t="s">
        <v>3901</v>
      </c>
      <c r="AG1741" s="89" t="s">
        <v>7595</v>
      </c>
      <c r="AH1741" s="58" t="s">
        <v>7596</v>
      </c>
      <c r="AI1741" s="58" t="s">
        <v>7597</v>
      </c>
      <c r="AJ1741" s="59" t="s">
        <v>1366</v>
      </c>
      <c r="AK1741" s="56">
        <v>25.893822499999999</v>
      </c>
      <c r="AL1741" s="56">
        <v>-81.696415277777774</v>
      </c>
      <c r="AM1741" s="60">
        <v>-956.37329999909912</v>
      </c>
      <c r="AN1741" s="60">
        <v>1087.2718776619179</v>
      </c>
      <c r="AO1741" s="60">
        <v>1448.0366103471415</v>
      </c>
    </row>
    <row r="1742" spans="1:41" s="290" customFormat="1" x14ac:dyDescent="0.2">
      <c r="A1742" s="45" t="s">
        <v>547</v>
      </c>
      <c r="B1742" s="42" t="s">
        <v>103</v>
      </c>
      <c r="C1742" s="46"/>
      <c r="D1742" s="35" t="s">
        <v>4516</v>
      </c>
      <c r="E1742" s="34">
        <v>45762</v>
      </c>
      <c r="F1742" s="347" t="s">
        <v>3482</v>
      </c>
      <c r="G1742" s="347" t="s">
        <v>3483</v>
      </c>
      <c r="H1742" s="344">
        <v>25.891200000000001</v>
      </c>
      <c r="I1742" s="344">
        <v>-81.693100000000001</v>
      </c>
      <c r="J1742" s="56" t="s">
        <v>7592</v>
      </c>
      <c r="K1742" s="56" t="s">
        <v>7593</v>
      </c>
      <c r="L1742" s="49" t="s">
        <v>5015</v>
      </c>
      <c r="M1742" s="117" t="s">
        <v>2833</v>
      </c>
      <c r="N1742" s="35" t="s">
        <v>364</v>
      </c>
      <c r="O1742" s="240" t="s">
        <v>6532</v>
      </c>
      <c r="P1742" s="216" t="s">
        <v>1969</v>
      </c>
      <c r="Q1742" s="443">
        <v>0</v>
      </c>
      <c r="R1742" s="47"/>
      <c r="S1742" s="36">
        <v>0</v>
      </c>
      <c r="T1742" s="35"/>
      <c r="U1742" s="34"/>
      <c r="V1742" s="82">
        <v>0</v>
      </c>
      <c r="W1742" s="55" t="s">
        <v>2690</v>
      </c>
      <c r="X1742" s="55" t="s">
        <v>1898</v>
      </c>
      <c r="Y1742" s="157">
        <v>0</v>
      </c>
      <c r="Z1742" s="57">
        <v>1448.0366103471415</v>
      </c>
      <c r="AA1742" s="55" t="s">
        <v>7594</v>
      </c>
      <c r="AB1742" s="55">
        <v>164</v>
      </c>
      <c r="AC1742" s="55" t="s">
        <v>2021</v>
      </c>
      <c r="AD1742" s="89" t="s">
        <v>2619</v>
      </c>
      <c r="AE1742" s="243">
        <v>16790.05</v>
      </c>
      <c r="AF1742" s="157" t="s">
        <v>3901</v>
      </c>
      <c r="AG1742" s="89" t="s">
        <v>7595</v>
      </c>
      <c r="AH1742" s="58" t="s">
        <v>7596</v>
      </c>
      <c r="AI1742" s="58" t="s">
        <v>7597</v>
      </c>
      <c r="AJ1742" s="59" t="s">
        <v>1366</v>
      </c>
      <c r="AK1742" s="56">
        <v>25.893822499999999</v>
      </c>
      <c r="AL1742" s="56">
        <v>-81.696415277777774</v>
      </c>
      <c r="AM1742" s="60">
        <v>-956.37329999909912</v>
      </c>
      <c r="AN1742" s="60">
        <v>1087.2718776619179</v>
      </c>
      <c r="AO1742" s="60">
        <v>1448.0366103471415</v>
      </c>
    </row>
    <row r="1743" spans="1:41" s="290" customFormat="1" x14ac:dyDescent="0.2">
      <c r="A1743" s="45" t="s">
        <v>547</v>
      </c>
      <c r="B1743" s="42" t="s">
        <v>103</v>
      </c>
      <c r="C1743" s="46" t="s">
        <v>473</v>
      </c>
      <c r="D1743" s="35" t="s">
        <v>6273</v>
      </c>
      <c r="E1743" s="34">
        <v>46106</v>
      </c>
      <c r="F1743" s="347" t="s">
        <v>3482</v>
      </c>
      <c r="G1743" s="347" t="s">
        <v>3483</v>
      </c>
      <c r="H1743" s="344">
        <v>25.891200000000001</v>
      </c>
      <c r="I1743" s="344">
        <v>-81.693100000000001</v>
      </c>
      <c r="J1743" s="56" t="s">
        <v>7592</v>
      </c>
      <c r="K1743" s="56" t="s">
        <v>7593</v>
      </c>
      <c r="L1743" s="49" t="s">
        <v>5015</v>
      </c>
      <c r="M1743" s="117" t="s">
        <v>2833</v>
      </c>
      <c r="N1743" s="35" t="s">
        <v>364</v>
      </c>
      <c r="O1743" s="240" t="s">
        <v>6942</v>
      </c>
      <c r="P1743" s="216" t="s">
        <v>1969</v>
      </c>
      <c r="Q1743" s="443">
        <v>0</v>
      </c>
      <c r="R1743" s="47"/>
      <c r="S1743" s="36">
        <v>0</v>
      </c>
      <c r="T1743" s="35"/>
      <c r="U1743" s="34"/>
      <c r="V1743" s="82">
        <v>0</v>
      </c>
      <c r="W1743" s="55" t="s">
        <v>2690</v>
      </c>
      <c r="X1743" s="55" t="s">
        <v>1898</v>
      </c>
      <c r="Y1743" s="157">
        <v>0</v>
      </c>
      <c r="Z1743" s="57">
        <v>1448.0366103471415</v>
      </c>
      <c r="AA1743" s="55" t="s">
        <v>7594</v>
      </c>
      <c r="AB1743" s="55">
        <v>164</v>
      </c>
      <c r="AC1743" s="55" t="s">
        <v>2021</v>
      </c>
      <c r="AD1743" s="89" t="s">
        <v>2619</v>
      </c>
      <c r="AE1743" s="243">
        <v>16790.05</v>
      </c>
      <c r="AF1743" s="157" t="s">
        <v>3901</v>
      </c>
      <c r="AG1743" s="89" t="s">
        <v>7595</v>
      </c>
      <c r="AH1743" s="58" t="s">
        <v>7596</v>
      </c>
      <c r="AI1743" s="58" t="s">
        <v>7597</v>
      </c>
      <c r="AJ1743" s="59" t="s">
        <v>1366</v>
      </c>
      <c r="AK1743" s="56">
        <v>25.893822499999999</v>
      </c>
      <c r="AL1743" s="56">
        <v>-81.696415277777774</v>
      </c>
      <c r="AM1743" s="60">
        <v>-956.37329999909912</v>
      </c>
      <c r="AN1743" s="60">
        <v>1087.2718776619179</v>
      </c>
      <c r="AO1743" s="60">
        <v>1448.0366103471415</v>
      </c>
    </row>
    <row r="1744" spans="1:41" s="290" customFormat="1" x14ac:dyDescent="0.2">
      <c r="A1744" s="45" t="s">
        <v>548</v>
      </c>
      <c r="B1744" s="42" t="s">
        <v>102</v>
      </c>
      <c r="C1744" s="46"/>
      <c r="D1744" s="35" t="s">
        <v>429</v>
      </c>
      <c r="E1744" s="34">
        <v>43185</v>
      </c>
      <c r="F1744" s="347" t="s">
        <v>2266</v>
      </c>
      <c r="G1744" s="347" t="s">
        <v>2267</v>
      </c>
      <c r="H1744" s="344">
        <v>25.893799999999999</v>
      </c>
      <c r="I1744" s="344">
        <v>-81.695750000000004</v>
      </c>
      <c r="J1744" s="56" t="s">
        <v>9266</v>
      </c>
      <c r="K1744" s="56" t="s">
        <v>9267</v>
      </c>
      <c r="L1744" s="49" t="s">
        <v>2268</v>
      </c>
      <c r="M1744" s="120"/>
      <c r="N1744" s="35" t="s">
        <v>364</v>
      </c>
      <c r="O1744" s="203" t="s">
        <v>1969</v>
      </c>
      <c r="P1744" s="216" t="s">
        <v>1969</v>
      </c>
      <c r="Q1744" s="443">
        <v>0</v>
      </c>
      <c r="R1744" s="47"/>
      <c r="S1744" s="36">
        <v>0</v>
      </c>
      <c r="T1744" s="35"/>
      <c r="U1744" s="34"/>
      <c r="V1744" s="82">
        <v>0</v>
      </c>
      <c r="W1744" s="55" t="s">
        <v>2690</v>
      </c>
      <c r="X1744" s="55" t="s">
        <v>1898</v>
      </c>
      <c r="Y1744" s="157">
        <v>0</v>
      </c>
      <c r="Z1744" s="57" t="s">
        <v>3903</v>
      </c>
      <c r="AA1744" s="55" t="s">
        <v>3904</v>
      </c>
      <c r="AB1744" s="55">
        <v>165.2</v>
      </c>
      <c r="AC1744" s="55" t="s">
        <v>2021</v>
      </c>
      <c r="AD1744" s="89" t="s">
        <v>2619</v>
      </c>
      <c r="AE1744" s="243" t="s">
        <v>1746</v>
      </c>
      <c r="AF1744" s="157">
        <v>0</v>
      </c>
      <c r="AG1744" s="89" t="s">
        <v>7591</v>
      </c>
      <c r="AH1744" s="58" t="s">
        <v>3903</v>
      </c>
      <c r="AI1744" s="58" t="s">
        <v>3903</v>
      </c>
      <c r="AJ1744" s="59" t="s">
        <v>3903</v>
      </c>
      <c r="AK1744" s="56" t="s">
        <v>3903</v>
      </c>
      <c r="AL1744" s="56" t="s">
        <v>3903</v>
      </c>
      <c r="AM1744" s="60" t="s">
        <v>3903</v>
      </c>
      <c r="AN1744" s="60" t="s">
        <v>3903</v>
      </c>
      <c r="AO1744" s="60" t="s">
        <v>3903</v>
      </c>
    </row>
    <row r="1745" spans="1:41" s="290" customFormat="1" x14ac:dyDescent="0.2">
      <c r="A1745" s="45" t="s">
        <v>548</v>
      </c>
      <c r="B1745" s="42" t="s">
        <v>102</v>
      </c>
      <c r="C1745" s="46"/>
      <c r="D1745" s="35" t="s">
        <v>429</v>
      </c>
      <c r="E1745" s="34">
        <v>43536</v>
      </c>
      <c r="F1745" s="347" t="s">
        <v>2266</v>
      </c>
      <c r="G1745" s="347" t="s">
        <v>2267</v>
      </c>
      <c r="H1745" s="344">
        <v>25.893799999999999</v>
      </c>
      <c r="I1745" s="344">
        <v>-81.695750000000004</v>
      </c>
      <c r="J1745" s="56" t="s">
        <v>9266</v>
      </c>
      <c r="K1745" s="56" t="s">
        <v>9267</v>
      </c>
      <c r="L1745" s="49" t="s">
        <v>2259</v>
      </c>
      <c r="M1745" s="117" t="s">
        <v>2833</v>
      </c>
      <c r="N1745" s="35" t="s">
        <v>364</v>
      </c>
      <c r="O1745" s="203" t="s">
        <v>1969</v>
      </c>
      <c r="P1745" s="216" t="s">
        <v>1969</v>
      </c>
      <c r="Q1745" s="443">
        <v>0</v>
      </c>
      <c r="R1745" s="47"/>
      <c r="S1745" s="36">
        <v>0</v>
      </c>
      <c r="T1745" s="35"/>
      <c r="U1745" s="34"/>
      <c r="V1745" s="82">
        <v>0</v>
      </c>
      <c r="W1745" s="55" t="s">
        <v>2690</v>
      </c>
      <c r="X1745" s="55" t="s">
        <v>1898</v>
      </c>
      <c r="Y1745" s="157">
        <v>0</v>
      </c>
      <c r="Z1745" s="57" t="s">
        <v>3903</v>
      </c>
      <c r="AA1745" s="55" t="s">
        <v>3904</v>
      </c>
      <c r="AB1745" s="55">
        <v>165.2</v>
      </c>
      <c r="AC1745" s="55" t="s">
        <v>2021</v>
      </c>
      <c r="AD1745" s="89" t="s">
        <v>2619</v>
      </c>
      <c r="AE1745" s="243" t="s">
        <v>1746</v>
      </c>
      <c r="AF1745" s="157">
        <v>0</v>
      </c>
      <c r="AG1745" s="89" t="s">
        <v>7591</v>
      </c>
      <c r="AH1745" s="58" t="s">
        <v>3903</v>
      </c>
      <c r="AI1745" s="58" t="s">
        <v>3903</v>
      </c>
      <c r="AJ1745" s="59" t="s">
        <v>3903</v>
      </c>
      <c r="AK1745" s="56" t="s">
        <v>3903</v>
      </c>
      <c r="AL1745" s="56" t="s">
        <v>3903</v>
      </c>
      <c r="AM1745" s="60" t="s">
        <v>3903</v>
      </c>
      <c r="AN1745" s="60" t="s">
        <v>3903</v>
      </c>
      <c r="AO1745" s="60" t="s">
        <v>3903</v>
      </c>
    </row>
    <row r="1746" spans="1:41" s="290" customFormat="1" x14ac:dyDescent="0.2">
      <c r="A1746" s="45" t="s">
        <v>548</v>
      </c>
      <c r="B1746" s="42" t="s">
        <v>102</v>
      </c>
      <c r="C1746" s="46"/>
      <c r="D1746" s="35" t="s">
        <v>429</v>
      </c>
      <c r="E1746" s="34">
        <v>43904</v>
      </c>
      <c r="F1746" s="355" t="s">
        <v>2266</v>
      </c>
      <c r="G1746" s="355" t="s">
        <v>2267</v>
      </c>
      <c r="H1746" s="344">
        <v>25.893799999999999</v>
      </c>
      <c r="I1746" s="344">
        <v>-81.695750000000004</v>
      </c>
      <c r="J1746" s="56" t="s">
        <v>9266</v>
      </c>
      <c r="K1746" s="56" t="s">
        <v>9267</v>
      </c>
      <c r="L1746" s="49" t="s">
        <v>2259</v>
      </c>
      <c r="M1746" s="117" t="s">
        <v>2833</v>
      </c>
      <c r="N1746" s="35" t="s">
        <v>364</v>
      </c>
      <c r="O1746" s="203" t="s">
        <v>1969</v>
      </c>
      <c r="P1746" s="216" t="s">
        <v>1969</v>
      </c>
      <c r="Q1746" s="443">
        <v>0</v>
      </c>
      <c r="R1746" s="47"/>
      <c r="S1746" s="36">
        <v>0</v>
      </c>
      <c r="T1746" s="35"/>
      <c r="U1746" s="34"/>
      <c r="V1746" s="82">
        <v>0</v>
      </c>
      <c r="W1746" s="55" t="s">
        <v>2690</v>
      </c>
      <c r="X1746" s="55" t="s">
        <v>1898</v>
      </c>
      <c r="Y1746" s="157">
        <v>0</v>
      </c>
      <c r="Z1746" s="57" t="s">
        <v>3903</v>
      </c>
      <c r="AA1746" s="55" t="s">
        <v>3904</v>
      </c>
      <c r="AB1746" s="55">
        <v>165.2</v>
      </c>
      <c r="AC1746" s="55" t="s">
        <v>2021</v>
      </c>
      <c r="AD1746" s="89" t="s">
        <v>2619</v>
      </c>
      <c r="AE1746" s="243" t="s">
        <v>1746</v>
      </c>
      <c r="AF1746" s="157">
        <v>0</v>
      </c>
      <c r="AG1746" s="89" t="s">
        <v>7591</v>
      </c>
      <c r="AH1746" s="58" t="s">
        <v>3903</v>
      </c>
      <c r="AI1746" s="58" t="s">
        <v>3903</v>
      </c>
      <c r="AJ1746" s="59" t="s">
        <v>3903</v>
      </c>
      <c r="AK1746" s="56" t="s">
        <v>3903</v>
      </c>
      <c r="AL1746" s="56" t="s">
        <v>3903</v>
      </c>
      <c r="AM1746" s="60" t="s">
        <v>3903</v>
      </c>
      <c r="AN1746" s="60" t="s">
        <v>3903</v>
      </c>
      <c r="AO1746" s="60" t="s">
        <v>3903</v>
      </c>
    </row>
    <row r="1747" spans="1:41" s="290" customFormat="1" x14ac:dyDescent="0.2">
      <c r="A1747" s="45" t="s">
        <v>548</v>
      </c>
      <c r="B1747" s="42" t="s">
        <v>102</v>
      </c>
      <c r="C1747" s="46"/>
      <c r="D1747" s="35" t="s">
        <v>2857</v>
      </c>
      <c r="E1747" s="34">
        <v>44257</v>
      </c>
      <c r="F1747" s="355" t="s">
        <v>2266</v>
      </c>
      <c r="G1747" s="355" t="s">
        <v>3484</v>
      </c>
      <c r="H1747" s="344">
        <v>25.893799999999999</v>
      </c>
      <c r="I1747" s="344">
        <v>-81.695733333333337</v>
      </c>
      <c r="J1747" s="56" t="s">
        <v>9266</v>
      </c>
      <c r="K1747" s="56" t="s">
        <v>9268</v>
      </c>
      <c r="L1747" s="49" t="s">
        <v>3485</v>
      </c>
      <c r="M1747" s="117" t="s">
        <v>2833</v>
      </c>
      <c r="N1747" s="35" t="s">
        <v>364</v>
      </c>
      <c r="O1747" s="240" t="s">
        <v>3486</v>
      </c>
      <c r="P1747" s="216" t="s">
        <v>1969</v>
      </c>
      <c r="Q1747" s="443">
        <v>0</v>
      </c>
      <c r="R1747" s="47"/>
      <c r="S1747" s="36">
        <v>0</v>
      </c>
      <c r="T1747" s="35"/>
      <c r="U1747" s="34"/>
      <c r="V1747" s="82">
        <v>0</v>
      </c>
      <c r="W1747" s="55" t="s">
        <v>2690</v>
      </c>
      <c r="X1747" s="55" t="s">
        <v>1898</v>
      </c>
      <c r="Y1747" s="157">
        <v>0</v>
      </c>
      <c r="Z1747" s="57" t="s">
        <v>3903</v>
      </c>
      <c r="AA1747" s="55" t="s">
        <v>3904</v>
      </c>
      <c r="AB1747" s="55">
        <v>165.2</v>
      </c>
      <c r="AC1747" s="55" t="s">
        <v>2021</v>
      </c>
      <c r="AD1747" s="89" t="s">
        <v>2619</v>
      </c>
      <c r="AE1747" s="243" t="s">
        <v>1746</v>
      </c>
      <c r="AF1747" s="157">
        <v>0</v>
      </c>
      <c r="AG1747" s="89" t="s">
        <v>7591</v>
      </c>
      <c r="AH1747" s="58" t="s">
        <v>3903</v>
      </c>
      <c r="AI1747" s="58" t="s">
        <v>3903</v>
      </c>
      <c r="AJ1747" s="59" t="s">
        <v>3903</v>
      </c>
      <c r="AK1747" s="56" t="s">
        <v>3903</v>
      </c>
      <c r="AL1747" s="56" t="s">
        <v>3903</v>
      </c>
      <c r="AM1747" s="60" t="s">
        <v>3903</v>
      </c>
      <c r="AN1747" s="60" t="s">
        <v>3903</v>
      </c>
      <c r="AO1747" s="60" t="s">
        <v>3903</v>
      </c>
    </row>
    <row r="1748" spans="1:41" s="290" customFormat="1" x14ac:dyDescent="0.2">
      <c r="A1748" s="45" t="s">
        <v>548</v>
      </c>
      <c r="B1748" s="42" t="s">
        <v>102</v>
      </c>
      <c r="C1748" s="46"/>
      <c r="D1748" s="35" t="s">
        <v>424</v>
      </c>
      <c r="E1748" s="34">
        <v>44666</v>
      </c>
      <c r="F1748" s="347" t="s">
        <v>2266</v>
      </c>
      <c r="G1748" s="347" t="s">
        <v>3484</v>
      </c>
      <c r="H1748" s="344">
        <v>25.893799999999999</v>
      </c>
      <c r="I1748" s="344">
        <v>-81.695733333333337</v>
      </c>
      <c r="J1748" s="56" t="s">
        <v>9266</v>
      </c>
      <c r="K1748" s="56" t="s">
        <v>9268</v>
      </c>
      <c r="L1748" s="49" t="s">
        <v>3485</v>
      </c>
      <c r="M1748" s="117" t="s">
        <v>2833</v>
      </c>
      <c r="N1748" s="35" t="s">
        <v>364</v>
      </c>
      <c r="O1748" s="240" t="s">
        <v>4612</v>
      </c>
      <c r="P1748" s="216" t="s">
        <v>1969</v>
      </c>
      <c r="Q1748" s="443">
        <v>0</v>
      </c>
      <c r="R1748" s="47"/>
      <c r="S1748" s="36">
        <v>0</v>
      </c>
      <c r="T1748" s="35"/>
      <c r="U1748" s="34"/>
      <c r="V1748" s="82">
        <v>0</v>
      </c>
      <c r="W1748" s="55" t="s">
        <v>2690</v>
      </c>
      <c r="X1748" s="55" t="s">
        <v>1898</v>
      </c>
      <c r="Y1748" s="157">
        <v>0</v>
      </c>
      <c r="Z1748" s="57" t="s">
        <v>3903</v>
      </c>
      <c r="AA1748" s="55" t="s">
        <v>3904</v>
      </c>
      <c r="AB1748" s="55">
        <v>165.2</v>
      </c>
      <c r="AC1748" s="55" t="s">
        <v>2021</v>
      </c>
      <c r="AD1748" s="89" t="s">
        <v>2619</v>
      </c>
      <c r="AE1748" s="243" t="s">
        <v>1746</v>
      </c>
      <c r="AF1748" s="157">
        <v>0</v>
      </c>
      <c r="AG1748" s="89" t="s">
        <v>7591</v>
      </c>
      <c r="AH1748" s="58" t="s">
        <v>3903</v>
      </c>
      <c r="AI1748" s="58" t="s">
        <v>3903</v>
      </c>
      <c r="AJ1748" s="59" t="s">
        <v>3903</v>
      </c>
      <c r="AK1748" s="56" t="s">
        <v>3903</v>
      </c>
      <c r="AL1748" s="56" t="s">
        <v>3903</v>
      </c>
      <c r="AM1748" s="60" t="s">
        <v>3903</v>
      </c>
      <c r="AN1748" s="60" t="s">
        <v>3903</v>
      </c>
      <c r="AO1748" s="60" t="s">
        <v>3903</v>
      </c>
    </row>
    <row r="1749" spans="1:41" s="290" customFormat="1" ht="38.25" x14ac:dyDescent="0.2">
      <c r="A1749" s="45" t="s">
        <v>548</v>
      </c>
      <c r="B1749" s="42" t="s">
        <v>362</v>
      </c>
      <c r="C1749" s="46"/>
      <c r="D1749" s="35" t="s">
        <v>3213</v>
      </c>
      <c r="E1749" s="34">
        <v>44679</v>
      </c>
      <c r="F1749" s="2" t="s">
        <v>4801</v>
      </c>
      <c r="G1749" s="2" t="s">
        <v>4802</v>
      </c>
      <c r="H1749" s="344">
        <v>25.893806666666666</v>
      </c>
      <c r="I1749" s="344">
        <v>-81.69571333333333</v>
      </c>
      <c r="J1749" s="56" t="s">
        <v>7598</v>
      </c>
      <c r="K1749" s="56" t="s">
        <v>7599</v>
      </c>
      <c r="L1749" s="49" t="s">
        <v>4635</v>
      </c>
      <c r="M1749" s="117" t="s">
        <v>2833</v>
      </c>
      <c r="N1749" s="35" t="s">
        <v>364</v>
      </c>
      <c r="O1749" s="240" t="s">
        <v>4634</v>
      </c>
      <c r="P1749" s="216" t="s">
        <v>1969</v>
      </c>
      <c r="Q1749" s="443">
        <v>0</v>
      </c>
      <c r="R1749" s="47"/>
      <c r="S1749" s="36">
        <v>0</v>
      </c>
      <c r="T1749" s="35" t="s">
        <v>2011</v>
      </c>
      <c r="U1749" s="34"/>
      <c r="V1749" s="82">
        <v>0</v>
      </c>
      <c r="W1749" s="55" t="s">
        <v>2690</v>
      </c>
      <c r="X1749" s="55" t="s">
        <v>1898</v>
      </c>
      <c r="Y1749" s="157">
        <v>0</v>
      </c>
      <c r="Z1749" s="57" t="s">
        <v>3903</v>
      </c>
      <c r="AA1749" s="55" t="s">
        <v>3904</v>
      </c>
      <c r="AB1749" s="55">
        <v>165.2</v>
      </c>
      <c r="AC1749" s="55" t="s">
        <v>2021</v>
      </c>
      <c r="AD1749" s="89" t="s">
        <v>2619</v>
      </c>
      <c r="AE1749" s="243" t="s">
        <v>1746</v>
      </c>
      <c r="AF1749" s="157">
        <v>0</v>
      </c>
      <c r="AG1749" s="89" t="s">
        <v>7600</v>
      </c>
      <c r="AH1749" s="58" t="s">
        <v>3903</v>
      </c>
      <c r="AI1749" s="58" t="s">
        <v>3903</v>
      </c>
      <c r="AJ1749" s="59" t="s">
        <v>3903</v>
      </c>
      <c r="AK1749" s="56" t="s">
        <v>3903</v>
      </c>
      <c r="AL1749" s="56" t="s">
        <v>3903</v>
      </c>
      <c r="AM1749" s="60" t="s">
        <v>3903</v>
      </c>
      <c r="AN1749" s="60" t="s">
        <v>3903</v>
      </c>
      <c r="AO1749" s="60" t="s">
        <v>3903</v>
      </c>
    </row>
    <row r="1750" spans="1:41" s="290" customFormat="1" ht="25.5" x14ac:dyDescent="0.2">
      <c r="A1750" s="45" t="s">
        <v>548</v>
      </c>
      <c r="B1750" s="42" t="s">
        <v>362</v>
      </c>
      <c r="C1750" s="46"/>
      <c r="D1750" s="35" t="s">
        <v>424</v>
      </c>
      <c r="E1750" s="34">
        <v>44978</v>
      </c>
      <c r="F1750" s="352" t="s">
        <v>4801</v>
      </c>
      <c r="G1750" s="352" t="s">
        <v>4802</v>
      </c>
      <c r="H1750" s="344">
        <v>25.893806666666666</v>
      </c>
      <c r="I1750" s="344">
        <v>-81.69571333333333</v>
      </c>
      <c r="J1750" s="56" t="s">
        <v>7598</v>
      </c>
      <c r="K1750" s="56" t="s">
        <v>7599</v>
      </c>
      <c r="L1750" s="49" t="s">
        <v>5018</v>
      </c>
      <c r="M1750" s="117" t="s">
        <v>2833</v>
      </c>
      <c r="N1750" s="35" t="s">
        <v>364</v>
      </c>
      <c r="O1750" s="240" t="s">
        <v>5019</v>
      </c>
      <c r="P1750" s="216" t="s">
        <v>1969</v>
      </c>
      <c r="Q1750" s="443">
        <v>0</v>
      </c>
      <c r="R1750" s="47"/>
      <c r="S1750" s="36">
        <v>0</v>
      </c>
      <c r="T1750" s="35"/>
      <c r="U1750" s="34"/>
      <c r="V1750" s="82">
        <v>0</v>
      </c>
      <c r="W1750" s="55" t="s">
        <v>2690</v>
      </c>
      <c r="X1750" s="55" t="s">
        <v>1898</v>
      </c>
      <c r="Y1750" s="157">
        <v>0</v>
      </c>
      <c r="Z1750" s="57" t="s">
        <v>3903</v>
      </c>
      <c r="AA1750" s="55" t="s">
        <v>3904</v>
      </c>
      <c r="AB1750" s="55">
        <v>165.2</v>
      </c>
      <c r="AC1750" s="55" t="s">
        <v>2021</v>
      </c>
      <c r="AD1750" s="89" t="s">
        <v>2619</v>
      </c>
      <c r="AE1750" s="243" t="s">
        <v>1746</v>
      </c>
      <c r="AF1750" s="157">
        <v>0</v>
      </c>
      <c r="AG1750" s="89" t="s">
        <v>7600</v>
      </c>
      <c r="AH1750" s="58" t="s">
        <v>3903</v>
      </c>
      <c r="AI1750" s="58" t="s">
        <v>3903</v>
      </c>
      <c r="AJ1750" s="59" t="s">
        <v>3903</v>
      </c>
      <c r="AK1750" s="56" t="s">
        <v>3903</v>
      </c>
      <c r="AL1750" s="56" t="s">
        <v>3903</v>
      </c>
      <c r="AM1750" s="60" t="s">
        <v>3903</v>
      </c>
      <c r="AN1750" s="60" t="s">
        <v>3903</v>
      </c>
      <c r="AO1750" s="60" t="s">
        <v>3903</v>
      </c>
    </row>
    <row r="1751" spans="1:41" s="290" customFormat="1" x14ac:dyDescent="0.2">
      <c r="A1751" s="45" t="s">
        <v>548</v>
      </c>
      <c r="B1751" s="42" t="s">
        <v>362</v>
      </c>
      <c r="C1751" s="46"/>
      <c r="D1751" s="35" t="s">
        <v>5027</v>
      </c>
      <c r="E1751" s="34">
        <v>45366</v>
      </c>
      <c r="F1751" s="352" t="s">
        <v>4801</v>
      </c>
      <c r="G1751" s="352" t="s">
        <v>4802</v>
      </c>
      <c r="H1751" s="344">
        <v>25.893806666666666</v>
      </c>
      <c r="I1751" s="344">
        <v>-81.69571333333333</v>
      </c>
      <c r="J1751" s="56" t="s">
        <v>7598</v>
      </c>
      <c r="K1751" s="56" t="s">
        <v>7599</v>
      </c>
      <c r="L1751" s="49" t="s">
        <v>5790</v>
      </c>
      <c r="M1751" s="117" t="s">
        <v>2833</v>
      </c>
      <c r="N1751" s="35" t="s">
        <v>387</v>
      </c>
      <c r="O1751" s="240" t="s">
        <v>5791</v>
      </c>
      <c r="P1751" s="216" t="s">
        <v>1969</v>
      </c>
      <c r="Q1751" s="443">
        <v>0</v>
      </c>
      <c r="R1751" s="47"/>
      <c r="S1751" s="36">
        <v>0</v>
      </c>
      <c r="T1751" s="35"/>
      <c r="U1751" s="34"/>
      <c r="V1751" s="82">
        <v>0</v>
      </c>
      <c r="W1751" s="55" t="s">
        <v>2690</v>
      </c>
      <c r="X1751" s="55" t="s">
        <v>1898</v>
      </c>
      <c r="Y1751" s="157" t="s">
        <v>387</v>
      </c>
      <c r="Z1751" s="57" t="s">
        <v>3903</v>
      </c>
      <c r="AA1751" s="55" t="s">
        <v>3914</v>
      </c>
      <c r="AB1751" s="55">
        <v>165.2</v>
      </c>
      <c r="AC1751" s="55" t="s">
        <v>2021</v>
      </c>
      <c r="AD1751" s="89" t="s">
        <v>2619</v>
      </c>
      <c r="AE1751" s="243" t="s">
        <v>1746</v>
      </c>
      <c r="AF1751" s="157">
        <v>0</v>
      </c>
      <c r="AG1751" s="89" t="s">
        <v>7600</v>
      </c>
      <c r="AH1751" s="58" t="s">
        <v>3903</v>
      </c>
      <c r="AI1751" s="58" t="s">
        <v>3903</v>
      </c>
      <c r="AJ1751" s="59" t="s">
        <v>3903</v>
      </c>
      <c r="AK1751" s="56" t="s">
        <v>3903</v>
      </c>
      <c r="AL1751" s="56" t="s">
        <v>3903</v>
      </c>
      <c r="AM1751" s="60" t="s">
        <v>3903</v>
      </c>
      <c r="AN1751" s="60" t="s">
        <v>3903</v>
      </c>
      <c r="AO1751" s="60" t="s">
        <v>3903</v>
      </c>
    </row>
    <row r="1752" spans="1:41" s="290" customFormat="1" x14ac:dyDescent="0.2">
      <c r="A1752" s="45" t="s">
        <v>548</v>
      </c>
      <c r="B1752" s="42" t="s">
        <v>362</v>
      </c>
      <c r="C1752" s="46"/>
      <c r="D1752" s="35" t="s">
        <v>4516</v>
      </c>
      <c r="E1752" s="34">
        <v>45762</v>
      </c>
      <c r="F1752" s="352" t="s">
        <v>4801</v>
      </c>
      <c r="G1752" s="352" t="s">
        <v>4802</v>
      </c>
      <c r="H1752" s="344">
        <v>25.893806666666666</v>
      </c>
      <c r="I1752" s="344">
        <v>-81.69571333333333</v>
      </c>
      <c r="J1752" s="56" t="s">
        <v>7598</v>
      </c>
      <c r="K1752" s="56" t="s">
        <v>7599</v>
      </c>
      <c r="L1752" s="49" t="s">
        <v>6533</v>
      </c>
      <c r="M1752" s="117" t="s">
        <v>2833</v>
      </c>
      <c r="N1752" s="35" t="s">
        <v>387</v>
      </c>
      <c r="O1752" s="240" t="s">
        <v>6538</v>
      </c>
      <c r="P1752" s="216" t="s">
        <v>1969</v>
      </c>
      <c r="Q1752" s="443">
        <v>0</v>
      </c>
      <c r="R1752" s="47"/>
      <c r="S1752" s="36">
        <v>0</v>
      </c>
      <c r="T1752" s="35"/>
      <c r="U1752" s="34"/>
      <c r="V1752" s="82">
        <v>0</v>
      </c>
      <c r="W1752" s="55" t="s">
        <v>2690</v>
      </c>
      <c r="X1752" s="55" t="s">
        <v>1898</v>
      </c>
      <c r="Y1752" s="157" t="s">
        <v>387</v>
      </c>
      <c r="Z1752" s="57" t="s">
        <v>3903</v>
      </c>
      <c r="AA1752" s="55" t="s">
        <v>3914</v>
      </c>
      <c r="AB1752" s="55">
        <v>165.2</v>
      </c>
      <c r="AC1752" s="55" t="s">
        <v>2021</v>
      </c>
      <c r="AD1752" s="89" t="s">
        <v>2619</v>
      </c>
      <c r="AE1752" s="243" t="s">
        <v>1746</v>
      </c>
      <c r="AF1752" s="157">
        <v>0</v>
      </c>
      <c r="AG1752" s="89" t="s">
        <v>7600</v>
      </c>
      <c r="AH1752" s="58" t="s">
        <v>3903</v>
      </c>
      <c r="AI1752" s="58" t="s">
        <v>3903</v>
      </c>
      <c r="AJ1752" s="59" t="s">
        <v>3903</v>
      </c>
      <c r="AK1752" s="56" t="s">
        <v>3903</v>
      </c>
      <c r="AL1752" s="56" t="s">
        <v>3903</v>
      </c>
      <c r="AM1752" s="60" t="s">
        <v>3903</v>
      </c>
      <c r="AN1752" s="60" t="s">
        <v>3903</v>
      </c>
      <c r="AO1752" s="60" t="s">
        <v>3903</v>
      </c>
    </row>
    <row r="1753" spans="1:41" s="290" customFormat="1" x14ac:dyDescent="0.2">
      <c r="A1753" s="45" t="s">
        <v>548</v>
      </c>
      <c r="B1753" s="42" t="s">
        <v>362</v>
      </c>
      <c r="C1753" s="46" t="s">
        <v>473</v>
      </c>
      <c r="D1753" s="35" t="s">
        <v>6273</v>
      </c>
      <c r="E1753" s="34">
        <v>46106</v>
      </c>
      <c r="F1753" s="352" t="s">
        <v>4801</v>
      </c>
      <c r="G1753" s="352" t="s">
        <v>4802</v>
      </c>
      <c r="H1753" s="344">
        <v>25.893806666666666</v>
      </c>
      <c r="I1753" s="344">
        <v>-81.69571333333333</v>
      </c>
      <c r="J1753" s="56" t="s">
        <v>7598</v>
      </c>
      <c r="K1753" s="56" t="s">
        <v>7599</v>
      </c>
      <c r="L1753" s="49" t="s">
        <v>6533</v>
      </c>
      <c r="M1753" s="117" t="s">
        <v>2833</v>
      </c>
      <c r="N1753" s="35" t="s">
        <v>387</v>
      </c>
      <c r="O1753" s="240" t="s">
        <v>6943</v>
      </c>
      <c r="P1753" s="216" t="s">
        <v>1969</v>
      </c>
      <c r="Q1753" s="443">
        <v>0</v>
      </c>
      <c r="R1753" s="47"/>
      <c r="S1753" s="36">
        <v>0</v>
      </c>
      <c r="T1753" s="35"/>
      <c r="U1753" s="34"/>
      <c r="V1753" s="82">
        <v>0</v>
      </c>
      <c r="W1753" s="55" t="s">
        <v>2690</v>
      </c>
      <c r="X1753" s="55" t="s">
        <v>1898</v>
      </c>
      <c r="Y1753" s="157" t="s">
        <v>387</v>
      </c>
      <c r="Z1753" s="57" t="s">
        <v>3903</v>
      </c>
      <c r="AA1753" s="55" t="s">
        <v>3914</v>
      </c>
      <c r="AB1753" s="55">
        <v>165.2</v>
      </c>
      <c r="AC1753" s="55" t="s">
        <v>2021</v>
      </c>
      <c r="AD1753" s="89" t="s">
        <v>2619</v>
      </c>
      <c r="AE1753" s="243" t="s">
        <v>1746</v>
      </c>
      <c r="AF1753" s="157">
        <v>0</v>
      </c>
      <c r="AG1753" s="89" t="s">
        <v>7600</v>
      </c>
      <c r="AH1753" s="58" t="s">
        <v>3903</v>
      </c>
      <c r="AI1753" s="58" t="s">
        <v>3903</v>
      </c>
      <c r="AJ1753" s="59" t="s">
        <v>3903</v>
      </c>
      <c r="AK1753" s="56" t="s">
        <v>3903</v>
      </c>
      <c r="AL1753" s="56" t="s">
        <v>3903</v>
      </c>
      <c r="AM1753" s="60" t="s">
        <v>3903</v>
      </c>
      <c r="AN1753" s="60" t="s">
        <v>3903</v>
      </c>
      <c r="AO1753" s="60" t="s">
        <v>3903</v>
      </c>
    </row>
    <row r="1754" spans="1:41" s="290" customFormat="1" x14ac:dyDescent="0.2">
      <c r="A1754" s="45" t="s">
        <v>549</v>
      </c>
      <c r="B1754" s="42" t="s">
        <v>108</v>
      </c>
      <c r="C1754" s="46"/>
      <c r="D1754" s="35" t="s">
        <v>429</v>
      </c>
      <c r="E1754" s="34">
        <v>42781</v>
      </c>
      <c r="F1754" s="347" t="s">
        <v>1003</v>
      </c>
      <c r="G1754" s="347" t="s">
        <v>1006</v>
      </c>
      <c r="H1754" s="344">
        <v>25.893066666666666</v>
      </c>
      <c r="I1754" s="344">
        <v>-81.699666666666673</v>
      </c>
      <c r="J1754" s="56" t="s">
        <v>9269</v>
      </c>
      <c r="K1754" s="56" t="s">
        <v>9270</v>
      </c>
      <c r="L1754" s="49" t="s">
        <v>1746</v>
      </c>
      <c r="M1754" s="117"/>
      <c r="N1754" s="35" t="s">
        <v>364</v>
      </c>
      <c r="O1754" s="216" t="s">
        <v>1969</v>
      </c>
      <c r="P1754" s="216" t="s">
        <v>1969</v>
      </c>
      <c r="Q1754" s="443">
        <v>0</v>
      </c>
      <c r="R1754" s="47"/>
      <c r="S1754" s="36">
        <v>0</v>
      </c>
      <c r="T1754" s="35"/>
      <c r="U1754" s="34"/>
      <c r="V1754" s="82">
        <v>0</v>
      </c>
      <c r="W1754" s="55" t="s">
        <v>2690</v>
      </c>
      <c r="X1754" s="55" t="s">
        <v>1898</v>
      </c>
      <c r="Y1754" s="157">
        <v>0</v>
      </c>
      <c r="Z1754" s="57" t="s">
        <v>1746</v>
      </c>
      <c r="AA1754" s="55" t="s">
        <v>6987</v>
      </c>
      <c r="AB1754" s="55">
        <v>166</v>
      </c>
      <c r="AC1754" s="55" t="s">
        <v>2021</v>
      </c>
      <c r="AD1754" s="89" t="s">
        <v>2619</v>
      </c>
      <c r="AE1754" s="243">
        <v>16790.060000000001</v>
      </c>
      <c r="AF1754" s="157" t="s">
        <v>3901</v>
      </c>
      <c r="AG1754" s="89" t="s">
        <v>7603</v>
      </c>
      <c r="AH1754" s="58" t="s">
        <v>1003</v>
      </c>
      <c r="AI1754" s="58" t="s">
        <v>1006</v>
      </c>
      <c r="AJ1754" s="59" t="s">
        <v>1363</v>
      </c>
      <c r="AK1754" s="56">
        <v>25.893063333333334</v>
      </c>
      <c r="AL1754" s="56">
        <v>-81.69967305555555</v>
      </c>
      <c r="AM1754" s="60">
        <v>1.2155999995221123</v>
      </c>
      <c r="AN1754" s="60">
        <v>2.0952872343246303</v>
      </c>
      <c r="AO1754" s="60">
        <v>2.4223773350083007</v>
      </c>
    </row>
    <row r="1755" spans="1:41" s="290" customFormat="1" x14ac:dyDescent="0.2">
      <c r="A1755" s="45" t="s">
        <v>549</v>
      </c>
      <c r="B1755" s="42" t="s">
        <v>108</v>
      </c>
      <c r="C1755" s="46"/>
      <c r="D1755" s="35" t="s">
        <v>429</v>
      </c>
      <c r="E1755" s="34">
        <v>43185</v>
      </c>
      <c r="F1755" s="347" t="s">
        <v>1003</v>
      </c>
      <c r="G1755" s="347" t="s">
        <v>2260</v>
      </c>
      <c r="H1755" s="344">
        <v>25.893066666666666</v>
      </c>
      <c r="I1755" s="344">
        <v>-81.69968333333334</v>
      </c>
      <c r="J1755" s="56" t="s">
        <v>9269</v>
      </c>
      <c r="K1755" s="56" t="s">
        <v>9271</v>
      </c>
      <c r="L1755" s="49" t="s">
        <v>2159</v>
      </c>
      <c r="M1755" s="120"/>
      <c r="N1755" s="35" t="s">
        <v>364</v>
      </c>
      <c r="O1755" s="203" t="s">
        <v>1969</v>
      </c>
      <c r="P1755" s="216" t="s">
        <v>1969</v>
      </c>
      <c r="Q1755" s="443">
        <v>0</v>
      </c>
      <c r="R1755" s="47"/>
      <c r="S1755" s="36">
        <v>0</v>
      </c>
      <c r="T1755" s="35"/>
      <c r="U1755" s="34"/>
      <c r="V1755" s="82">
        <v>0</v>
      </c>
      <c r="W1755" s="55" t="s">
        <v>2690</v>
      </c>
      <c r="X1755" s="55" t="s">
        <v>1898</v>
      </c>
      <c r="Y1755" s="157">
        <v>0</v>
      </c>
      <c r="Z1755" s="57" t="s">
        <v>1746</v>
      </c>
      <c r="AA1755" s="55" t="s">
        <v>6987</v>
      </c>
      <c r="AB1755" s="55">
        <v>166</v>
      </c>
      <c r="AC1755" s="55" t="s">
        <v>2021</v>
      </c>
      <c r="AD1755" s="89" t="s">
        <v>2619</v>
      </c>
      <c r="AE1755" s="243">
        <v>16790.060000000001</v>
      </c>
      <c r="AF1755" s="157" t="s">
        <v>3901</v>
      </c>
      <c r="AG1755" s="89" t="s">
        <v>7603</v>
      </c>
      <c r="AH1755" s="58" t="s">
        <v>1003</v>
      </c>
      <c r="AI1755" s="58" t="s">
        <v>1006</v>
      </c>
      <c r="AJ1755" s="59" t="s">
        <v>1363</v>
      </c>
      <c r="AK1755" s="56">
        <v>25.893063333333334</v>
      </c>
      <c r="AL1755" s="56">
        <v>-81.69967305555555</v>
      </c>
      <c r="AM1755" s="60">
        <v>1.2155999995221123</v>
      </c>
      <c r="AN1755" s="60">
        <v>-3.3706794738425625</v>
      </c>
      <c r="AO1755" s="60">
        <v>3.5831778457427608</v>
      </c>
    </row>
    <row r="1756" spans="1:41" s="290" customFormat="1" x14ac:dyDescent="0.2">
      <c r="A1756" s="45" t="s">
        <v>549</v>
      </c>
      <c r="B1756" s="42" t="s">
        <v>108</v>
      </c>
      <c r="C1756" s="46"/>
      <c r="D1756" s="35" t="s">
        <v>429</v>
      </c>
      <c r="E1756" s="34">
        <v>43536</v>
      </c>
      <c r="F1756" s="347" t="s">
        <v>2706</v>
      </c>
      <c r="G1756" s="347" t="s">
        <v>2260</v>
      </c>
      <c r="H1756" s="344">
        <v>25.893049999999999</v>
      </c>
      <c r="I1756" s="344">
        <v>-81.69968333333334</v>
      </c>
      <c r="J1756" s="56" t="s">
        <v>9272</v>
      </c>
      <c r="K1756" s="56" t="s">
        <v>9271</v>
      </c>
      <c r="L1756" s="49" t="s">
        <v>2707</v>
      </c>
      <c r="M1756" s="117" t="s">
        <v>2833</v>
      </c>
      <c r="N1756" s="35" t="s">
        <v>364</v>
      </c>
      <c r="O1756" s="203" t="s">
        <v>1969</v>
      </c>
      <c r="P1756" s="216" t="s">
        <v>1969</v>
      </c>
      <c r="Q1756" s="443">
        <v>0</v>
      </c>
      <c r="R1756" s="47"/>
      <c r="S1756" s="36">
        <v>0</v>
      </c>
      <c r="T1756" s="35"/>
      <c r="U1756" s="34"/>
      <c r="V1756" s="82">
        <v>0</v>
      </c>
      <c r="W1756" s="55" t="s">
        <v>2690</v>
      </c>
      <c r="X1756" s="55" t="s">
        <v>1898</v>
      </c>
      <c r="Y1756" s="157">
        <v>0</v>
      </c>
      <c r="Z1756" s="57" t="s">
        <v>1746</v>
      </c>
      <c r="AA1756" s="55" t="s">
        <v>6987</v>
      </c>
      <c r="AB1756" s="55">
        <v>166</v>
      </c>
      <c r="AC1756" s="55" t="s">
        <v>2021</v>
      </c>
      <c r="AD1756" s="89" t="s">
        <v>2619</v>
      </c>
      <c r="AE1756" s="243">
        <v>16790.060000000001</v>
      </c>
      <c r="AF1756" s="157" t="s">
        <v>3901</v>
      </c>
      <c r="AG1756" s="89" t="s">
        <v>7603</v>
      </c>
      <c r="AH1756" s="58" t="s">
        <v>1003</v>
      </c>
      <c r="AI1756" s="58" t="s">
        <v>1006</v>
      </c>
      <c r="AJ1756" s="59" t="s">
        <v>1363</v>
      </c>
      <c r="AK1756" s="56">
        <v>25.893063333333334</v>
      </c>
      <c r="AL1756" s="56">
        <v>-81.69967305555555</v>
      </c>
      <c r="AM1756" s="60">
        <v>-4.8624000006796564</v>
      </c>
      <c r="AN1756" s="60">
        <v>-3.3706794738425625</v>
      </c>
      <c r="AO1756" s="60">
        <v>5.9164528124538522</v>
      </c>
    </row>
    <row r="1757" spans="1:41" s="290" customFormat="1" x14ac:dyDescent="0.2">
      <c r="A1757" s="45" t="s">
        <v>549</v>
      </c>
      <c r="B1757" s="42" t="s">
        <v>108</v>
      </c>
      <c r="C1757" s="46"/>
      <c r="D1757" s="35" t="s">
        <v>3024</v>
      </c>
      <c r="E1757" s="34">
        <v>43904</v>
      </c>
      <c r="F1757" s="347" t="s">
        <v>2706</v>
      </c>
      <c r="G1757" s="347" t="s">
        <v>2260</v>
      </c>
      <c r="H1757" s="344">
        <v>25.893049999999999</v>
      </c>
      <c r="I1757" s="344">
        <v>-81.69968333333334</v>
      </c>
      <c r="J1757" s="56" t="s">
        <v>9272</v>
      </c>
      <c r="K1757" s="56" t="s">
        <v>9271</v>
      </c>
      <c r="L1757" s="49" t="s">
        <v>3063</v>
      </c>
      <c r="M1757" s="117" t="s">
        <v>2833</v>
      </c>
      <c r="N1757" s="35" t="s">
        <v>364</v>
      </c>
      <c r="O1757" s="203" t="s">
        <v>1969</v>
      </c>
      <c r="P1757" s="216" t="s">
        <v>1969</v>
      </c>
      <c r="Q1757" s="443">
        <v>0</v>
      </c>
      <c r="R1757" s="47"/>
      <c r="S1757" s="36">
        <v>0</v>
      </c>
      <c r="T1757" s="35"/>
      <c r="U1757" s="34"/>
      <c r="V1757" s="82">
        <v>0</v>
      </c>
      <c r="W1757" s="55" t="s">
        <v>2690</v>
      </c>
      <c r="X1757" s="55" t="s">
        <v>1898</v>
      </c>
      <c r="Y1757" s="157">
        <v>0</v>
      </c>
      <c r="Z1757" s="57" t="s">
        <v>1746</v>
      </c>
      <c r="AA1757" s="55" t="s">
        <v>6987</v>
      </c>
      <c r="AB1757" s="55">
        <v>166</v>
      </c>
      <c r="AC1757" s="55" t="s">
        <v>2021</v>
      </c>
      <c r="AD1757" s="89" t="s">
        <v>2619</v>
      </c>
      <c r="AE1757" s="243">
        <v>16790.060000000001</v>
      </c>
      <c r="AF1757" s="157" t="s">
        <v>3901</v>
      </c>
      <c r="AG1757" s="89" t="s">
        <v>7603</v>
      </c>
      <c r="AH1757" s="58" t="s">
        <v>1003</v>
      </c>
      <c r="AI1757" s="58" t="s">
        <v>1006</v>
      </c>
      <c r="AJ1757" s="59" t="s">
        <v>1363</v>
      </c>
      <c r="AK1757" s="56">
        <v>25.893063333333334</v>
      </c>
      <c r="AL1757" s="56">
        <v>-81.69967305555555</v>
      </c>
      <c r="AM1757" s="60">
        <v>-4.8624000006796564</v>
      </c>
      <c r="AN1757" s="60">
        <v>-3.3706794738425625</v>
      </c>
      <c r="AO1757" s="60">
        <v>5.9164528124538522</v>
      </c>
    </row>
    <row r="1758" spans="1:41" s="290" customFormat="1" x14ac:dyDescent="0.2">
      <c r="A1758" s="45" t="s">
        <v>549</v>
      </c>
      <c r="B1758" s="42" t="s">
        <v>108</v>
      </c>
      <c r="C1758" s="46"/>
      <c r="D1758" s="35" t="s">
        <v>2857</v>
      </c>
      <c r="E1758" s="34">
        <v>44230</v>
      </c>
      <c r="F1758" s="347" t="s">
        <v>2706</v>
      </c>
      <c r="G1758" s="347" t="s">
        <v>1006</v>
      </c>
      <c r="H1758" s="344">
        <v>25.893049999999999</v>
      </c>
      <c r="I1758" s="344">
        <v>-81.699666666666673</v>
      </c>
      <c r="J1758" s="56" t="s">
        <v>9272</v>
      </c>
      <c r="K1758" s="56" t="s">
        <v>9270</v>
      </c>
      <c r="L1758" s="49" t="s">
        <v>3063</v>
      </c>
      <c r="M1758" s="117" t="s">
        <v>2833</v>
      </c>
      <c r="N1758" s="35" t="s">
        <v>364</v>
      </c>
      <c r="O1758" s="240" t="s">
        <v>3487</v>
      </c>
      <c r="P1758" s="216" t="s">
        <v>1969</v>
      </c>
      <c r="Q1758" s="443">
        <v>0</v>
      </c>
      <c r="R1758" s="47"/>
      <c r="S1758" s="36">
        <v>0</v>
      </c>
      <c r="T1758" s="35"/>
      <c r="U1758" s="34"/>
      <c r="V1758" s="82">
        <v>0</v>
      </c>
      <c r="W1758" s="55" t="s">
        <v>2690</v>
      </c>
      <c r="X1758" s="55" t="s">
        <v>1898</v>
      </c>
      <c r="Y1758" s="157">
        <v>0</v>
      </c>
      <c r="Z1758" s="57" t="s">
        <v>1746</v>
      </c>
      <c r="AA1758" s="55" t="s">
        <v>6987</v>
      </c>
      <c r="AB1758" s="55">
        <v>166</v>
      </c>
      <c r="AC1758" s="55" t="s">
        <v>2021</v>
      </c>
      <c r="AD1758" s="89" t="s">
        <v>2619</v>
      </c>
      <c r="AE1758" s="243">
        <v>16790.060000000001</v>
      </c>
      <c r="AF1758" s="157" t="s">
        <v>3901</v>
      </c>
      <c r="AG1758" s="89" t="s">
        <v>7603</v>
      </c>
      <c r="AH1758" s="58" t="s">
        <v>1003</v>
      </c>
      <c r="AI1758" s="58" t="s">
        <v>1006</v>
      </c>
      <c r="AJ1758" s="59" t="s">
        <v>1363</v>
      </c>
      <c r="AK1758" s="56">
        <v>25.893063333333334</v>
      </c>
      <c r="AL1758" s="56">
        <v>-81.69967305555555</v>
      </c>
      <c r="AM1758" s="60">
        <v>-4.8624000006796564</v>
      </c>
      <c r="AN1758" s="60">
        <v>2.0952872343246303</v>
      </c>
      <c r="AO1758" s="60">
        <v>5.2946352434264332</v>
      </c>
    </row>
    <row r="1759" spans="1:41" s="290" customFormat="1" x14ac:dyDescent="0.2">
      <c r="A1759" s="45" t="s">
        <v>549</v>
      </c>
      <c r="B1759" s="42" t="s">
        <v>108</v>
      </c>
      <c r="C1759" s="46"/>
      <c r="D1759" s="35" t="s">
        <v>424</v>
      </c>
      <c r="E1759" s="34">
        <v>44666</v>
      </c>
      <c r="F1759" s="347" t="s">
        <v>2706</v>
      </c>
      <c r="G1759" s="347" t="s">
        <v>1006</v>
      </c>
      <c r="H1759" s="344">
        <v>25.893049999999999</v>
      </c>
      <c r="I1759" s="344">
        <v>-81.699666666666673</v>
      </c>
      <c r="J1759" s="56" t="s">
        <v>9272</v>
      </c>
      <c r="K1759" s="56" t="s">
        <v>9270</v>
      </c>
      <c r="L1759" s="49" t="s">
        <v>3063</v>
      </c>
      <c r="M1759" s="117" t="s">
        <v>2833</v>
      </c>
      <c r="N1759" s="35" t="s">
        <v>364</v>
      </c>
      <c r="O1759" s="240" t="s">
        <v>4613</v>
      </c>
      <c r="P1759" s="216" t="s">
        <v>1969</v>
      </c>
      <c r="Q1759" s="443">
        <v>0</v>
      </c>
      <c r="R1759" s="47"/>
      <c r="S1759" s="36">
        <v>0</v>
      </c>
      <c r="T1759" s="35"/>
      <c r="U1759" s="34"/>
      <c r="V1759" s="82">
        <v>0</v>
      </c>
      <c r="W1759" s="55" t="s">
        <v>2690</v>
      </c>
      <c r="X1759" s="55" t="s">
        <v>1898</v>
      </c>
      <c r="Y1759" s="157">
        <v>0</v>
      </c>
      <c r="Z1759" s="57" t="s">
        <v>1746</v>
      </c>
      <c r="AA1759" s="55" t="s">
        <v>6987</v>
      </c>
      <c r="AB1759" s="55">
        <v>166</v>
      </c>
      <c r="AC1759" s="55" t="s">
        <v>2021</v>
      </c>
      <c r="AD1759" s="89" t="s">
        <v>2619</v>
      </c>
      <c r="AE1759" s="243">
        <v>16790.060000000001</v>
      </c>
      <c r="AF1759" s="157" t="s">
        <v>3901</v>
      </c>
      <c r="AG1759" s="89" t="s">
        <v>7603</v>
      </c>
      <c r="AH1759" s="58" t="s">
        <v>1003</v>
      </c>
      <c r="AI1759" s="58" t="s">
        <v>1006</v>
      </c>
      <c r="AJ1759" s="59" t="s">
        <v>1363</v>
      </c>
      <c r="AK1759" s="56">
        <v>25.893063333333334</v>
      </c>
      <c r="AL1759" s="56">
        <v>-81.69967305555555</v>
      </c>
      <c r="AM1759" s="60">
        <v>-4.8624000006796564</v>
      </c>
      <c r="AN1759" s="60">
        <v>2.0952872343246303</v>
      </c>
      <c r="AO1759" s="60">
        <v>5.2946352434264332</v>
      </c>
    </row>
    <row r="1760" spans="1:41" s="290" customFormat="1" x14ac:dyDescent="0.2">
      <c r="A1760" s="45" t="s">
        <v>549</v>
      </c>
      <c r="B1760" s="42" t="s">
        <v>108</v>
      </c>
      <c r="C1760" s="46"/>
      <c r="D1760" s="35" t="s">
        <v>3213</v>
      </c>
      <c r="E1760" s="34">
        <v>44679</v>
      </c>
      <c r="F1760" s="352" t="s">
        <v>4799</v>
      </c>
      <c r="G1760" s="352" t="s">
        <v>4800</v>
      </c>
      <c r="H1760" s="344">
        <v>25.893081666666667</v>
      </c>
      <c r="I1760" s="344">
        <v>-81.699688333333327</v>
      </c>
      <c r="J1760" s="56" t="s">
        <v>7601</v>
      </c>
      <c r="K1760" s="56" t="s">
        <v>7602</v>
      </c>
      <c r="L1760" s="49" t="s">
        <v>4632</v>
      </c>
      <c r="M1760" s="117" t="s">
        <v>2833</v>
      </c>
      <c r="N1760" s="35" t="s">
        <v>364</v>
      </c>
      <c r="O1760" s="240" t="s">
        <v>4633</v>
      </c>
      <c r="P1760" s="216" t="s">
        <v>1969</v>
      </c>
      <c r="Q1760" s="443">
        <v>0</v>
      </c>
      <c r="R1760" s="47"/>
      <c r="S1760" s="36">
        <v>0</v>
      </c>
      <c r="T1760" s="35" t="s">
        <v>2011</v>
      </c>
      <c r="U1760" s="34"/>
      <c r="V1760" s="82">
        <v>0</v>
      </c>
      <c r="W1760" s="55" t="s">
        <v>2690</v>
      </c>
      <c r="X1760" s="55" t="s">
        <v>1898</v>
      </c>
      <c r="Y1760" s="157">
        <v>0</v>
      </c>
      <c r="Z1760" s="57" t="s">
        <v>1746</v>
      </c>
      <c r="AA1760" s="55" t="s">
        <v>6987</v>
      </c>
      <c r="AB1760" s="55">
        <v>166</v>
      </c>
      <c r="AC1760" s="55" t="s">
        <v>2021</v>
      </c>
      <c r="AD1760" s="89" t="s">
        <v>2619</v>
      </c>
      <c r="AE1760" s="243">
        <v>16790.060000000001</v>
      </c>
      <c r="AF1760" s="157" t="s">
        <v>3901</v>
      </c>
      <c r="AG1760" s="89" t="s">
        <v>7603</v>
      </c>
      <c r="AH1760" s="58" t="s">
        <v>1003</v>
      </c>
      <c r="AI1760" s="58" t="s">
        <v>1006</v>
      </c>
      <c r="AJ1760" s="59" t="s">
        <v>1363</v>
      </c>
      <c r="AK1760" s="56">
        <v>25.893063333333334</v>
      </c>
      <c r="AL1760" s="56">
        <v>-81.69967305555555</v>
      </c>
      <c r="AM1760" s="60">
        <v>6.6857999999628248</v>
      </c>
      <c r="AN1760" s="60">
        <v>-5.0104694820982134</v>
      </c>
      <c r="AO1760" s="60">
        <v>8.3549222659783293</v>
      </c>
    </row>
    <row r="1761" spans="1:41" s="290" customFormat="1" x14ac:dyDescent="0.2">
      <c r="A1761" s="45" t="s">
        <v>549</v>
      </c>
      <c r="B1761" s="42" t="s">
        <v>108</v>
      </c>
      <c r="C1761" s="46"/>
      <c r="D1761" s="35" t="s">
        <v>424</v>
      </c>
      <c r="E1761" s="34">
        <v>44978</v>
      </c>
      <c r="F1761" s="352" t="s">
        <v>4799</v>
      </c>
      <c r="G1761" s="352" t="s">
        <v>4800</v>
      </c>
      <c r="H1761" s="344">
        <v>25.893081666666667</v>
      </c>
      <c r="I1761" s="344">
        <v>-81.699688333333327</v>
      </c>
      <c r="J1761" s="56" t="s">
        <v>7601</v>
      </c>
      <c r="K1761" s="56" t="s">
        <v>7602</v>
      </c>
      <c r="L1761" s="49" t="s">
        <v>3071</v>
      </c>
      <c r="M1761" s="117" t="s">
        <v>2833</v>
      </c>
      <c r="N1761" s="35" t="s">
        <v>364</v>
      </c>
      <c r="O1761" s="240"/>
      <c r="P1761" s="216" t="s">
        <v>1969</v>
      </c>
      <c r="Q1761" s="443">
        <v>0</v>
      </c>
      <c r="R1761" s="47"/>
      <c r="S1761" s="36">
        <v>0</v>
      </c>
      <c r="T1761" s="35"/>
      <c r="U1761" s="34"/>
      <c r="V1761" s="82">
        <v>0</v>
      </c>
      <c r="W1761" s="55" t="s">
        <v>2690</v>
      </c>
      <c r="X1761" s="55" t="s">
        <v>1898</v>
      </c>
      <c r="Y1761" s="157">
        <v>0</v>
      </c>
      <c r="Z1761" s="57" t="s">
        <v>1746</v>
      </c>
      <c r="AA1761" s="55" t="s">
        <v>6987</v>
      </c>
      <c r="AB1761" s="55">
        <v>166</v>
      </c>
      <c r="AC1761" s="55" t="s">
        <v>2021</v>
      </c>
      <c r="AD1761" s="89" t="s">
        <v>2619</v>
      </c>
      <c r="AE1761" s="243">
        <v>16790.060000000001</v>
      </c>
      <c r="AF1761" s="157" t="s">
        <v>3901</v>
      </c>
      <c r="AG1761" s="89" t="s">
        <v>7603</v>
      </c>
      <c r="AH1761" s="58" t="s">
        <v>1003</v>
      </c>
      <c r="AI1761" s="58" t="s">
        <v>1006</v>
      </c>
      <c r="AJ1761" s="59" t="s">
        <v>1363</v>
      </c>
      <c r="AK1761" s="56">
        <v>25.893063333333334</v>
      </c>
      <c r="AL1761" s="56">
        <v>-81.69967305555555</v>
      </c>
      <c r="AM1761" s="60">
        <v>6.6857999999628248</v>
      </c>
      <c r="AN1761" s="60">
        <v>-5.0104694820982134</v>
      </c>
      <c r="AO1761" s="60">
        <v>8.3549222659783293</v>
      </c>
    </row>
    <row r="1762" spans="1:41" s="290" customFormat="1" x14ac:dyDescent="0.2">
      <c r="A1762" s="45" t="s">
        <v>549</v>
      </c>
      <c r="B1762" s="42" t="s">
        <v>108</v>
      </c>
      <c r="C1762" s="46"/>
      <c r="D1762" s="35" t="s">
        <v>5027</v>
      </c>
      <c r="E1762" s="34">
        <v>45366</v>
      </c>
      <c r="F1762" s="352" t="s">
        <v>4799</v>
      </c>
      <c r="G1762" s="352" t="s">
        <v>4800</v>
      </c>
      <c r="H1762" s="344">
        <v>25.893081666666667</v>
      </c>
      <c r="I1762" s="344">
        <v>-81.699688333333327</v>
      </c>
      <c r="J1762" s="56" t="s">
        <v>7601</v>
      </c>
      <c r="K1762" s="56" t="s">
        <v>7602</v>
      </c>
      <c r="L1762" s="49" t="s">
        <v>3071</v>
      </c>
      <c r="M1762" s="117" t="s">
        <v>2833</v>
      </c>
      <c r="N1762" s="35" t="s">
        <v>364</v>
      </c>
      <c r="O1762" s="240" t="s">
        <v>5792</v>
      </c>
      <c r="P1762" s="216" t="s">
        <v>1969</v>
      </c>
      <c r="Q1762" s="443">
        <v>0</v>
      </c>
      <c r="R1762" s="47"/>
      <c r="S1762" s="36">
        <v>0</v>
      </c>
      <c r="T1762" s="35"/>
      <c r="U1762" s="34"/>
      <c r="V1762" s="82">
        <v>0</v>
      </c>
      <c r="W1762" s="55" t="s">
        <v>2690</v>
      </c>
      <c r="X1762" s="55" t="s">
        <v>1898</v>
      </c>
      <c r="Y1762" s="157">
        <v>0</v>
      </c>
      <c r="Z1762" s="57" t="s">
        <v>1746</v>
      </c>
      <c r="AA1762" s="55" t="s">
        <v>6987</v>
      </c>
      <c r="AB1762" s="55">
        <v>166</v>
      </c>
      <c r="AC1762" s="55" t="s">
        <v>2021</v>
      </c>
      <c r="AD1762" s="89" t="s">
        <v>2619</v>
      </c>
      <c r="AE1762" s="243">
        <v>16790.060000000001</v>
      </c>
      <c r="AF1762" s="157" t="s">
        <v>3901</v>
      </c>
      <c r="AG1762" s="89" t="s">
        <v>7603</v>
      </c>
      <c r="AH1762" s="58" t="s">
        <v>1003</v>
      </c>
      <c r="AI1762" s="58" t="s">
        <v>1006</v>
      </c>
      <c r="AJ1762" s="59" t="s">
        <v>1363</v>
      </c>
      <c r="AK1762" s="56">
        <v>25.893063333333334</v>
      </c>
      <c r="AL1762" s="56">
        <v>-81.69967305555555</v>
      </c>
      <c r="AM1762" s="60">
        <v>6.6857999999628248</v>
      </c>
      <c r="AN1762" s="60">
        <v>-5.0104694820982134</v>
      </c>
      <c r="AO1762" s="60">
        <v>8.3549222659783293</v>
      </c>
    </row>
    <row r="1763" spans="1:41" s="290" customFormat="1" x14ac:dyDescent="0.2">
      <c r="A1763" s="45" t="s">
        <v>549</v>
      </c>
      <c r="B1763" s="42" t="s">
        <v>108</v>
      </c>
      <c r="C1763" s="46"/>
      <c r="D1763" s="35" t="s">
        <v>4516</v>
      </c>
      <c r="E1763" s="34">
        <v>45762</v>
      </c>
      <c r="F1763" s="352" t="s">
        <v>4799</v>
      </c>
      <c r="G1763" s="352" t="s">
        <v>4800</v>
      </c>
      <c r="H1763" s="344">
        <v>25.893081666666667</v>
      </c>
      <c r="I1763" s="344">
        <v>-81.699688333333327</v>
      </c>
      <c r="J1763" s="56" t="s">
        <v>7601</v>
      </c>
      <c r="K1763" s="56" t="s">
        <v>7602</v>
      </c>
      <c r="L1763" s="49" t="s">
        <v>3071</v>
      </c>
      <c r="M1763" s="117" t="s">
        <v>2833</v>
      </c>
      <c r="N1763" s="35" t="s">
        <v>364</v>
      </c>
      <c r="O1763" s="240" t="s">
        <v>6539</v>
      </c>
      <c r="P1763" s="216" t="s">
        <v>1969</v>
      </c>
      <c r="Q1763" s="443">
        <v>0</v>
      </c>
      <c r="R1763" s="47"/>
      <c r="S1763" s="36">
        <v>0</v>
      </c>
      <c r="T1763" s="35"/>
      <c r="U1763" s="34"/>
      <c r="V1763" s="82">
        <v>0</v>
      </c>
      <c r="W1763" s="55" t="s">
        <v>2690</v>
      </c>
      <c r="X1763" s="55" t="s">
        <v>1898</v>
      </c>
      <c r="Y1763" s="157">
        <v>0</v>
      </c>
      <c r="Z1763" s="57" t="s">
        <v>1746</v>
      </c>
      <c r="AA1763" s="55" t="s">
        <v>6987</v>
      </c>
      <c r="AB1763" s="55">
        <v>166</v>
      </c>
      <c r="AC1763" s="55" t="s">
        <v>2021</v>
      </c>
      <c r="AD1763" s="89" t="s">
        <v>2619</v>
      </c>
      <c r="AE1763" s="243">
        <v>16790.060000000001</v>
      </c>
      <c r="AF1763" s="157" t="s">
        <v>3901</v>
      </c>
      <c r="AG1763" s="89" t="s">
        <v>7603</v>
      </c>
      <c r="AH1763" s="58" t="s">
        <v>1003</v>
      </c>
      <c r="AI1763" s="58" t="s">
        <v>1006</v>
      </c>
      <c r="AJ1763" s="59" t="s">
        <v>1363</v>
      </c>
      <c r="AK1763" s="56">
        <v>25.893063333333334</v>
      </c>
      <c r="AL1763" s="56">
        <v>-81.69967305555555</v>
      </c>
      <c r="AM1763" s="60">
        <v>6.6857999999628248</v>
      </c>
      <c r="AN1763" s="60">
        <v>-5.0104694820982134</v>
      </c>
      <c r="AO1763" s="60">
        <v>8.3549222659783293</v>
      </c>
    </row>
    <row r="1764" spans="1:41" s="290" customFormat="1" x14ac:dyDescent="0.2">
      <c r="A1764" s="45" t="s">
        <v>549</v>
      </c>
      <c r="B1764" s="42" t="s">
        <v>108</v>
      </c>
      <c r="C1764" s="46" t="s">
        <v>473</v>
      </c>
      <c r="D1764" s="35" t="s">
        <v>6273</v>
      </c>
      <c r="E1764" s="34">
        <v>46106</v>
      </c>
      <c r="F1764" s="352" t="s">
        <v>4799</v>
      </c>
      <c r="G1764" s="352" t="s">
        <v>4800</v>
      </c>
      <c r="H1764" s="344">
        <v>25.893081666666667</v>
      </c>
      <c r="I1764" s="344">
        <v>-81.699688333333327</v>
      </c>
      <c r="J1764" s="56" t="s">
        <v>7601</v>
      </c>
      <c r="K1764" s="56" t="s">
        <v>7602</v>
      </c>
      <c r="L1764" s="49" t="s">
        <v>3071</v>
      </c>
      <c r="M1764" s="117" t="s">
        <v>2833</v>
      </c>
      <c r="N1764" s="35" t="s">
        <v>364</v>
      </c>
      <c r="O1764" s="240" t="s">
        <v>6944</v>
      </c>
      <c r="P1764" s="216" t="s">
        <v>1969</v>
      </c>
      <c r="Q1764" s="443">
        <v>0</v>
      </c>
      <c r="R1764" s="47"/>
      <c r="S1764" s="36">
        <v>0</v>
      </c>
      <c r="T1764" s="35"/>
      <c r="U1764" s="34"/>
      <c r="V1764" s="82">
        <v>0</v>
      </c>
      <c r="W1764" s="55" t="s">
        <v>2690</v>
      </c>
      <c r="X1764" s="55" t="s">
        <v>1898</v>
      </c>
      <c r="Y1764" s="157">
        <v>0</v>
      </c>
      <c r="Z1764" s="57" t="s">
        <v>1746</v>
      </c>
      <c r="AA1764" s="55" t="s">
        <v>6987</v>
      </c>
      <c r="AB1764" s="55">
        <v>166</v>
      </c>
      <c r="AC1764" s="55" t="s">
        <v>2021</v>
      </c>
      <c r="AD1764" s="89" t="s">
        <v>2619</v>
      </c>
      <c r="AE1764" s="243">
        <v>16790.060000000001</v>
      </c>
      <c r="AF1764" s="157" t="s">
        <v>3901</v>
      </c>
      <c r="AG1764" s="89" t="s">
        <v>7603</v>
      </c>
      <c r="AH1764" s="58" t="s">
        <v>1003</v>
      </c>
      <c r="AI1764" s="58" t="s">
        <v>1006</v>
      </c>
      <c r="AJ1764" s="59" t="s">
        <v>1363</v>
      </c>
      <c r="AK1764" s="56">
        <v>25.893063333333334</v>
      </c>
      <c r="AL1764" s="56">
        <v>-81.69967305555555</v>
      </c>
      <c r="AM1764" s="60">
        <v>6.6857999999628248</v>
      </c>
      <c r="AN1764" s="60">
        <v>-5.0104694820982134</v>
      </c>
      <c r="AO1764" s="60">
        <v>8.3549222659783293</v>
      </c>
    </row>
    <row r="1765" spans="1:41" s="290" customFormat="1" x14ac:dyDescent="0.2">
      <c r="A1765" s="45" t="s">
        <v>550</v>
      </c>
      <c r="B1765" s="42" t="s">
        <v>109</v>
      </c>
      <c r="C1765" s="46"/>
      <c r="D1765" s="35" t="s">
        <v>429</v>
      </c>
      <c r="E1765" s="34">
        <v>42781</v>
      </c>
      <c r="F1765" s="355" t="s">
        <v>1666</v>
      </c>
      <c r="G1765" s="355" t="s">
        <v>1667</v>
      </c>
      <c r="H1765" s="344">
        <v>25.892900000000001</v>
      </c>
      <c r="I1765" s="344">
        <v>-81.704216666666667</v>
      </c>
      <c r="J1765" s="56" t="s">
        <v>9273</v>
      </c>
      <c r="K1765" s="56" t="s">
        <v>9274</v>
      </c>
      <c r="L1765" s="49" t="s">
        <v>1746</v>
      </c>
      <c r="M1765" s="117"/>
      <c r="N1765" s="35" t="s">
        <v>364</v>
      </c>
      <c r="O1765" s="203" t="s">
        <v>1969</v>
      </c>
      <c r="P1765" s="216" t="s">
        <v>1969</v>
      </c>
      <c r="Q1765" s="443">
        <v>0</v>
      </c>
      <c r="R1765" s="47"/>
      <c r="S1765" s="36">
        <v>0</v>
      </c>
      <c r="T1765" s="35"/>
      <c r="U1765" s="34"/>
      <c r="V1765" s="82">
        <v>0</v>
      </c>
      <c r="W1765" s="55" t="s">
        <v>2690</v>
      </c>
      <c r="X1765" s="55" t="s">
        <v>1898</v>
      </c>
      <c r="Y1765" s="157">
        <v>0</v>
      </c>
      <c r="Z1765" s="57" t="s">
        <v>1746</v>
      </c>
      <c r="AA1765" s="55" t="s">
        <v>6987</v>
      </c>
      <c r="AB1765" s="55">
        <v>167</v>
      </c>
      <c r="AC1765" s="55" t="s">
        <v>2021</v>
      </c>
      <c r="AD1765" s="89" t="s">
        <v>2619</v>
      </c>
      <c r="AE1765" s="243">
        <v>16790.07</v>
      </c>
      <c r="AF1765" s="157" t="s">
        <v>3901</v>
      </c>
      <c r="AG1765" s="89" t="s">
        <v>7606</v>
      </c>
      <c r="AH1765" s="58" t="s">
        <v>2638</v>
      </c>
      <c r="AI1765" s="58" t="s">
        <v>7607</v>
      </c>
      <c r="AJ1765" s="59" t="s">
        <v>1360</v>
      </c>
      <c r="AK1765" s="56">
        <v>25.892856388888887</v>
      </c>
      <c r="AL1765" s="56">
        <v>-81.704368333333335</v>
      </c>
      <c r="AM1765" s="60">
        <v>15.904100000873456</v>
      </c>
      <c r="AN1765" s="60">
        <v>49.740297042923288</v>
      </c>
      <c r="AO1765" s="60">
        <v>52.221045056145954</v>
      </c>
    </row>
    <row r="1766" spans="1:41" s="290" customFormat="1" x14ac:dyDescent="0.2">
      <c r="A1766" s="45" t="s">
        <v>550</v>
      </c>
      <c r="B1766" s="42" t="s">
        <v>109</v>
      </c>
      <c r="C1766" s="46"/>
      <c r="D1766" s="35" t="s">
        <v>429</v>
      </c>
      <c r="E1766" s="34">
        <v>43185</v>
      </c>
      <c r="F1766" s="355" t="s">
        <v>2261</v>
      </c>
      <c r="G1766" s="355" t="s">
        <v>2262</v>
      </c>
      <c r="H1766" s="344">
        <v>25.892866666666666</v>
      </c>
      <c r="I1766" s="344">
        <v>-81.704283333333336</v>
      </c>
      <c r="J1766" s="56" t="s">
        <v>9275</v>
      </c>
      <c r="K1766" s="56" t="s">
        <v>9276</v>
      </c>
      <c r="L1766" s="71" t="s">
        <v>2290</v>
      </c>
      <c r="M1766" s="120"/>
      <c r="N1766" s="61" t="s">
        <v>364</v>
      </c>
      <c r="O1766" s="203" t="s">
        <v>1969</v>
      </c>
      <c r="P1766" s="216" t="s">
        <v>1969</v>
      </c>
      <c r="Q1766" s="443">
        <v>0</v>
      </c>
      <c r="R1766" s="47"/>
      <c r="S1766" s="36">
        <v>0</v>
      </c>
      <c r="T1766" s="61"/>
      <c r="U1766" s="34"/>
      <c r="V1766" s="82">
        <v>0</v>
      </c>
      <c r="W1766" s="55" t="s">
        <v>2690</v>
      </c>
      <c r="X1766" s="55" t="s">
        <v>1898</v>
      </c>
      <c r="Y1766" s="157">
        <v>0</v>
      </c>
      <c r="Z1766" s="57" t="s">
        <v>1746</v>
      </c>
      <c r="AA1766" s="55" t="s">
        <v>6987</v>
      </c>
      <c r="AB1766" s="55">
        <v>167</v>
      </c>
      <c r="AC1766" s="55" t="s">
        <v>2021</v>
      </c>
      <c r="AD1766" s="89" t="s">
        <v>2619</v>
      </c>
      <c r="AE1766" s="243">
        <v>16790.07</v>
      </c>
      <c r="AF1766" s="157" t="s">
        <v>3901</v>
      </c>
      <c r="AG1766" s="89" t="s">
        <v>7606</v>
      </c>
      <c r="AH1766" s="58" t="s">
        <v>2638</v>
      </c>
      <c r="AI1766" s="58" t="s">
        <v>7607</v>
      </c>
      <c r="AJ1766" s="59" t="s">
        <v>1360</v>
      </c>
      <c r="AK1766" s="56">
        <v>25.892856388888887</v>
      </c>
      <c r="AL1766" s="56">
        <v>-81.704368333333335</v>
      </c>
      <c r="AM1766" s="60">
        <v>3.7481000004699183</v>
      </c>
      <c r="AN1766" s="60">
        <v>27.876430210254515</v>
      </c>
      <c r="AO1766" s="60">
        <v>28.127275283623067</v>
      </c>
    </row>
    <row r="1767" spans="1:41" s="290" customFormat="1" x14ac:dyDescent="0.2">
      <c r="A1767" s="45" t="s">
        <v>550</v>
      </c>
      <c r="B1767" s="42" t="s">
        <v>109</v>
      </c>
      <c r="C1767" s="46"/>
      <c r="D1767" s="35" t="s">
        <v>429</v>
      </c>
      <c r="E1767" s="34">
        <v>43536</v>
      </c>
      <c r="F1767" s="355" t="s">
        <v>2638</v>
      </c>
      <c r="G1767" s="355" t="s">
        <v>2701</v>
      </c>
      <c r="H1767" s="344">
        <v>25.892849999999999</v>
      </c>
      <c r="I1767" s="344">
        <v>-81.704300000000003</v>
      </c>
      <c r="J1767" s="56" t="s">
        <v>9277</v>
      </c>
      <c r="K1767" s="56" t="s">
        <v>9278</v>
      </c>
      <c r="L1767" s="71" t="s">
        <v>2290</v>
      </c>
      <c r="M1767" s="120" t="s">
        <v>2833</v>
      </c>
      <c r="N1767" s="61" t="s">
        <v>364</v>
      </c>
      <c r="O1767" s="203" t="s">
        <v>1969</v>
      </c>
      <c r="P1767" s="216" t="s">
        <v>1969</v>
      </c>
      <c r="Q1767" s="443">
        <v>0</v>
      </c>
      <c r="R1767" s="47"/>
      <c r="S1767" s="36">
        <v>0</v>
      </c>
      <c r="T1767" s="61"/>
      <c r="U1767" s="34"/>
      <c r="V1767" s="82">
        <v>0</v>
      </c>
      <c r="W1767" s="55" t="s">
        <v>2690</v>
      </c>
      <c r="X1767" s="55" t="s">
        <v>1898</v>
      </c>
      <c r="Y1767" s="157">
        <v>0</v>
      </c>
      <c r="Z1767" s="57" t="s">
        <v>1746</v>
      </c>
      <c r="AA1767" s="55" t="s">
        <v>6987</v>
      </c>
      <c r="AB1767" s="55">
        <v>167</v>
      </c>
      <c r="AC1767" s="55" t="s">
        <v>2021</v>
      </c>
      <c r="AD1767" s="89" t="s">
        <v>2619</v>
      </c>
      <c r="AE1767" s="243">
        <v>16790.07</v>
      </c>
      <c r="AF1767" s="157" t="s">
        <v>3901</v>
      </c>
      <c r="AG1767" s="89" t="s">
        <v>7606</v>
      </c>
      <c r="AH1767" s="58" t="s">
        <v>2638</v>
      </c>
      <c r="AI1767" s="58" t="s">
        <v>7607</v>
      </c>
      <c r="AJ1767" s="59" t="s">
        <v>1360</v>
      </c>
      <c r="AK1767" s="56">
        <v>25.892856388888887</v>
      </c>
      <c r="AL1767" s="56">
        <v>-81.704368333333335</v>
      </c>
      <c r="AM1767" s="60">
        <v>-2.3298999997318504</v>
      </c>
      <c r="AN1767" s="60">
        <v>22.410463502087321</v>
      </c>
      <c r="AO1767" s="60">
        <v>22.531251815803273</v>
      </c>
    </row>
    <row r="1768" spans="1:41" s="290" customFormat="1" x14ac:dyDescent="0.2">
      <c r="A1768" s="45" t="s">
        <v>550</v>
      </c>
      <c r="B1768" s="42" t="s">
        <v>109</v>
      </c>
      <c r="C1768" s="46"/>
      <c r="D1768" s="35" t="s">
        <v>3024</v>
      </c>
      <c r="E1768" s="34">
        <v>43904</v>
      </c>
      <c r="F1768" s="347" t="s">
        <v>2638</v>
      </c>
      <c r="G1768" s="347" t="s">
        <v>2701</v>
      </c>
      <c r="H1768" s="344">
        <v>25.892849999999999</v>
      </c>
      <c r="I1768" s="344">
        <v>-81.704300000000003</v>
      </c>
      <c r="J1768" s="56" t="s">
        <v>9277</v>
      </c>
      <c r="K1768" s="56" t="s">
        <v>9278</v>
      </c>
      <c r="L1768" s="71" t="s">
        <v>2290</v>
      </c>
      <c r="M1768" s="120" t="s">
        <v>2833</v>
      </c>
      <c r="N1768" s="61" t="s">
        <v>364</v>
      </c>
      <c r="O1768" s="203" t="s">
        <v>1969</v>
      </c>
      <c r="P1768" s="216" t="s">
        <v>1969</v>
      </c>
      <c r="Q1768" s="443">
        <v>0</v>
      </c>
      <c r="R1768" s="47"/>
      <c r="S1768" s="36">
        <v>0</v>
      </c>
      <c r="T1768" s="61"/>
      <c r="U1768" s="34"/>
      <c r="V1768" s="82">
        <v>0</v>
      </c>
      <c r="W1768" s="55" t="s">
        <v>2690</v>
      </c>
      <c r="X1768" s="55" t="s">
        <v>1898</v>
      </c>
      <c r="Y1768" s="157">
        <v>0</v>
      </c>
      <c r="Z1768" s="57" t="s">
        <v>1746</v>
      </c>
      <c r="AA1768" s="55" t="s">
        <v>6987</v>
      </c>
      <c r="AB1768" s="55">
        <v>167</v>
      </c>
      <c r="AC1768" s="55" t="s">
        <v>2021</v>
      </c>
      <c r="AD1768" s="89" t="s">
        <v>2619</v>
      </c>
      <c r="AE1768" s="243">
        <v>16790.07</v>
      </c>
      <c r="AF1768" s="157" t="s">
        <v>3901</v>
      </c>
      <c r="AG1768" s="89" t="s">
        <v>7606</v>
      </c>
      <c r="AH1768" s="58" t="s">
        <v>2638</v>
      </c>
      <c r="AI1768" s="58" t="s">
        <v>7607</v>
      </c>
      <c r="AJ1768" s="59" t="s">
        <v>1360</v>
      </c>
      <c r="AK1768" s="56">
        <v>25.892856388888887</v>
      </c>
      <c r="AL1768" s="56">
        <v>-81.704368333333335</v>
      </c>
      <c r="AM1768" s="60">
        <v>-2.3298999997318504</v>
      </c>
      <c r="AN1768" s="60">
        <v>22.410463502087321</v>
      </c>
      <c r="AO1768" s="60">
        <v>22.531251815803273</v>
      </c>
    </row>
    <row r="1769" spans="1:41" s="290" customFormat="1" ht="25.5" x14ac:dyDescent="0.2">
      <c r="A1769" s="45" t="s">
        <v>550</v>
      </c>
      <c r="B1769" s="42" t="s">
        <v>109</v>
      </c>
      <c r="C1769" s="46"/>
      <c r="D1769" s="35" t="s">
        <v>2857</v>
      </c>
      <c r="E1769" s="34">
        <v>44257</v>
      </c>
      <c r="F1769" s="347" t="s">
        <v>3491</v>
      </c>
      <c r="G1769" s="347" t="s">
        <v>3492</v>
      </c>
      <c r="H1769" s="344">
        <v>25.892883333333334</v>
      </c>
      <c r="I1769" s="344">
        <v>-81.704250000000002</v>
      </c>
      <c r="J1769" s="56" t="s">
        <v>9279</v>
      </c>
      <c r="K1769" s="56" t="s">
        <v>9280</v>
      </c>
      <c r="L1769" s="71" t="s">
        <v>3494</v>
      </c>
      <c r="M1769" s="120" t="s">
        <v>2833</v>
      </c>
      <c r="N1769" s="61" t="s">
        <v>364</v>
      </c>
      <c r="O1769" s="207" t="s">
        <v>3278</v>
      </c>
      <c r="P1769" s="216" t="s">
        <v>1969</v>
      </c>
      <c r="Q1769" s="443">
        <v>0</v>
      </c>
      <c r="R1769" s="47"/>
      <c r="S1769" s="36">
        <v>0</v>
      </c>
      <c r="T1769" s="61"/>
      <c r="U1769" s="34"/>
      <c r="V1769" s="82">
        <v>0</v>
      </c>
      <c r="W1769" s="55" t="s">
        <v>2690</v>
      </c>
      <c r="X1769" s="55" t="s">
        <v>1898</v>
      </c>
      <c r="Y1769" s="157">
        <v>0</v>
      </c>
      <c r="Z1769" s="57" t="s">
        <v>1746</v>
      </c>
      <c r="AA1769" s="55" t="s">
        <v>6987</v>
      </c>
      <c r="AB1769" s="55">
        <v>167</v>
      </c>
      <c r="AC1769" s="55" t="s">
        <v>2021</v>
      </c>
      <c r="AD1769" s="89" t="s">
        <v>2619</v>
      </c>
      <c r="AE1769" s="243">
        <v>16790.07</v>
      </c>
      <c r="AF1769" s="157" t="s">
        <v>3901</v>
      </c>
      <c r="AG1769" s="89" t="s">
        <v>7606</v>
      </c>
      <c r="AH1769" s="58" t="s">
        <v>2638</v>
      </c>
      <c r="AI1769" s="58" t="s">
        <v>7607</v>
      </c>
      <c r="AJ1769" s="59" t="s">
        <v>1360</v>
      </c>
      <c r="AK1769" s="56">
        <v>25.892856388888887</v>
      </c>
      <c r="AL1769" s="56">
        <v>-81.704368333333335</v>
      </c>
      <c r="AM1769" s="60">
        <v>9.826100000671687</v>
      </c>
      <c r="AN1769" s="60">
        <v>38.8083636265889</v>
      </c>
      <c r="AO1769" s="60">
        <v>40.033002992490438</v>
      </c>
    </row>
    <row r="1770" spans="1:41" s="290" customFormat="1" ht="25.5" x14ac:dyDescent="0.2">
      <c r="A1770" s="45" t="s">
        <v>550</v>
      </c>
      <c r="B1770" s="42" t="s">
        <v>109</v>
      </c>
      <c r="C1770" s="46"/>
      <c r="D1770" s="35" t="s">
        <v>424</v>
      </c>
      <c r="E1770" s="34">
        <v>44666</v>
      </c>
      <c r="F1770" s="347" t="s">
        <v>4614</v>
      </c>
      <c r="G1770" s="347" t="s">
        <v>3492</v>
      </c>
      <c r="H1770" s="344">
        <v>25.892966666666666</v>
      </c>
      <c r="I1770" s="344">
        <v>-81.704250000000002</v>
      </c>
      <c r="J1770" s="56" t="s">
        <v>9281</v>
      </c>
      <c r="K1770" s="56" t="s">
        <v>9280</v>
      </c>
      <c r="L1770" s="71" t="s">
        <v>3494</v>
      </c>
      <c r="M1770" s="120" t="s">
        <v>2833</v>
      </c>
      <c r="N1770" s="61" t="s">
        <v>364</v>
      </c>
      <c r="O1770" s="207" t="s">
        <v>4615</v>
      </c>
      <c r="P1770" s="216" t="s">
        <v>4616</v>
      </c>
      <c r="Q1770" s="443">
        <v>0</v>
      </c>
      <c r="R1770" s="47"/>
      <c r="S1770" s="36">
        <v>0</v>
      </c>
      <c r="T1770" s="61"/>
      <c r="U1770" s="34"/>
      <c r="V1770" s="82">
        <v>0</v>
      </c>
      <c r="W1770" s="55" t="s">
        <v>2690</v>
      </c>
      <c r="X1770" s="55" t="s">
        <v>1898</v>
      </c>
      <c r="Y1770" s="157">
        <v>0</v>
      </c>
      <c r="Z1770" s="57" t="s">
        <v>1746</v>
      </c>
      <c r="AA1770" s="55" t="s">
        <v>6987</v>
      </c>
      <c r="AB1770" s="55">
        <v>167</v>
      </c>
      <c r="AC1770" s="55" t="s">
        <v>2021</v>
      </c>
      <c r="AD1770" s="89" t="s">
        <v>2619</v>
      </c>
      <c r="AE1770" s="243">
        <v>16790.07</v>
      </c>
      <c r="AF1770" s="157" t="s">
        <v>3901</v>
      </c>
      <c r="AG1770" s="89" t="s">
        <v>7606</v>
      </c>
      <c r="AH1770" s="58" t="s">
        <v>2638</v>
      </c>
      <c r="AI1770" s="58" t="s">
        <v>7607</v>
      </c>
      <c r="AJ1770" s="59" t="s">
        <v>1360</v>
      </c>
      <c r="AK1770" s="56">
        <v>25.892856388888887</v>
      </c>
      <c r="AL1770" s="56">
        <v>-81.704368333333335</v>
      </c>
      <c r="AM1770" s="60">
        <v>40.216100000384927</v>
      </c>
      <c r="AN1770" s="60">
        <v>38.8083636265889</v>
      </c>
      <c r="AO1770" s="60">
        <v>55.887599578211521</v>
      </c>
    </row>
    <row r="1771" spans="1:41" s="290" customFormat="1" x14ac:dyDescent="0.2">
      <c r="A1771" s="45" t="s">
        <v>550</v>
      </c>
      <c r="B1771" s="42" t="s">
        <v>109</v>
      </c>
      <c r="C1771" s="46"/>
      <c r="D1771" s="35" t="s">
        <v>3213</v>
      </c>
      <c r="E1771" s="34">
        <v>44679</v>
      </c>
      <c r="F1771" s="352" t="s">
        <v>4797</v>
      </c>
      <c r="G1771" s="352" t="s">
        <v>4798</v>
      </c>
      <c r="H1771" s="344">
        <v>25.892878333333332</v>
      </c>
      <c r="I1771" s="344">
        <v>-81.704226666666671</v>
      </c>
      <c r="J1771" s="56" t="s">
        <v>7604</v>
      </c>
      <c r="K1771" s="56" t="s">
        <v>7605</v>
      </c>
      <c r="L1771" s="71" t="s">
        <v>4630</v>
      </c>
      <c r="M1771" s="120" t="s">
        <v>2833</v>
      </c>
      <c r="N1771" s="61" t="s">
        <v>364</v>
      </c>
      <c r="O1771" s="207" t="s">
        <v>4631</v>
      </c>
      <c r="P1771" s="216" t="s">
        <v>1969</v>
      </c>
      <c r="Q1771" s="443">
        <v>0</v>
      </c>
      <c r="R1771" s="47"/>
      <c r="S1771" s="36">
        <v>0</v>
      </c>
      <c r="T1771" s="61" t="s">
        <v>2011</v>
      </c>
      <c r="U1771" s="34"/>
      <c r="V1771" s="82">
        <v>0</v>
      </c>
      <c r="W1771" s="55" t="s">
        <v>2690</v>
      </c>
      <c r="X1771" s="55" t="s">
        <v>1898</v>
      </c>
      <c r="Y1771" s="157">
        <v>0</v>
      </c>
      <c r="Z1771" s="57" t="s">
        <v>1746</v>
      </c>
      <c r="AA1771" s="55" t="s">
        <v>6987</v>
      </c>
      <c r="AB1771" s="55">
        <v>167</v>
      </c>
      <c r="AC1771" s="55" t="s">
        <v>2021</v>
      </c>
      <c r="AD1771" s="89" t="s">
        <v>2619</v>
      </c>
      <c r="AE1771" s="243">
        <v>16790.07</v>
      </c>
      <c r="AF1771" s="157" t="s">
        <v>3901</v>
      </c>
      <c r="AG1771" s="89" t="s">
        <v>7606</v>
      </c>
      <c r="AH1771" s="58" t="s">
        <v>2638</v>
      </c>
      <c r="AI1771" s="58" t="s">
        <v>7607</v>
      </c>
      <c r="AJ1771" s="59" t="s">
        <v>1360</v>
      </c>
      <c r="AK1771" s="56">
        <v>25.892856388888887</v>
      </c>
      <c r="AL1771" s="56">
        <v>-81.704368333333335</v>
      </c>
      <c r="AM1771" s="60">
        <v>8.0027000000929149</v>
      </c>
      <c r="AN1771" s="60">
        <v>46.460717017090857</v>
      </c>
      <c r="AO1771" s="60">
        <v>47.144898271538175</v>
      </c>
    </row>
    <row r="1772" spans="1:41" s="290" customFormat="1" x14ac:dyDescent="0.2">
      <c r="A1772" s="45" t="s">
        <v>550</v>
      </c>
      <c r="B1772" s="42" t="s">
        <v>109</v>
      </c>
      <c r="C1772" s="46"/>
      <c r="D1772" s="35" t="s">
        <v>424</v>
      </c>
      <c r="E1772" s="34">
        <v>44978</v>
      </c>
      <c r="F1772" s="352" t="s">
        <v>4797</v>
      </c>
      <c r="G1772" s="352" t="s">
        <v>4798</v>
      </c>
      <c r="H1772" s="344">
        <v>25.892878333333332</v>
      </c>
      <c r="I1772" s="344">
        <v>-81.704226666666671</v>
      </c>
      <c r="J1772" s="56" t="s">
        <v>7604</v>
      </c>
      <c r="K1772" s="56" t="s">
        <v>7605</v>
      </c>
      <c r="L1772" s="71" t="s">
        <v>5023</v>
      </c>
      <c r="M1772" s="120" t="s">
        <v>2833</v>
      </c>
      <c r="N1772" s="61" t="s">
        <v>364</v>
      </c>
      <c r="O1772" s="207" t="s">
        <v>5022</v>
      </c>
      <c r="P1772" s="216" t="s">
        <v>1969</v>
      </c>
      <c r="Q1772" s="443">
        <v>0</v>
      </c>
      <c r="R1772" s="47"/>
      <c r="S1772" s="36">
        <v>0</v>
      </c>
      <c r="T1772" s="61"/>
      <c r="U1772" s="34"/>
      <c r="V1772" s="82">
        <v>0</v>
      </c>
      <c r="W1772" s="55" t="s">
        <v>2690</v>
      </c>
      <c r="X1772" s="55" t="s">
        <v>1898</v>
      </c>
      <c r="Y1772" s="157">
        <v>0</v>
      </c>
      <c r="Z1772" s="57" t="s">
        <v>1746</v>
      </c>
      <c r="AA1772" s="55" t="s">
        <v>6987</v>
      </c>
      <c r="AB1772" s="55">
        <v>167</v>
      </c>
      <c r="AC1772" s="55" t="s">
        <v>2021</v>
      </c>
      <c r="AD1772" s="89" t="s">
        <v>2619</v>
      </c>
      <c r="AE1772" s="243">
        <v>16790.07</v>
      </c>
      <c r="AF1772" s="157" t="s">
        <v>3901</v>
      </c>
      <c r="AG1772" s="89" t="s">
        <v>7606</v>
      </c>
      <c r="AH1772" s="58" t="s">
        <v>2638</v>
      </c>
      <c r="AI1772" s="58" t="s">
        <v>7607</v>
      </c>
      <c r="AJ1772" s="59" t="s">
        <v>1360</v>
      </c>
      <c r="AK1772" s="56">
        <v>25.892856388888887</v>
      </c>
      <c r="AL1772" s="56">
        <v>-81.704368333333335</v>
      </c>
      <c r="AM1772" s="60">
        <v>8.0027000000929149</v>
      </c>
      <c r="AN1772" s="60">
        <v>46.460717017090857</v>
      </c>
      <c r="AO1772" s="60">
        <v>47.144898271538175</v>
      </c>
    </row>
    <row r="1773" spans="1:41" s="290" customFormat="1" x14ac:dyDescent="0.2">
      <c r="A1773" s="45" t="s">
        <v>550</v>
      </c>
      <c r="B1773" s="42" t="s">
        <v>109</v>
      </c>
      <c r="C1773" s="46"/>
      <c r="D1773" s="35" t="s">
        <v>5027</v>
      </c>
      <c r="E1773" s="34">
        <v>45366</v>
      </c>
      <c r="F1773" s="352" t="s">
        <v>4797</v>
      </c>
      <c r="G1773" s="352" t="s">
        <v>4798</v>
      </c>
      <c r="H1773" s="344">
        <v>25.892878333333332</v>
      </c>
      <c r="I1773" s="344">
        <v>-81.704226666666671</v>
      </c>
      <c r="J1773" s="56" t="s">
        <v>7604</v>
      </c>
      <c r="K1773" s="56" t="s">
        <v>7605</v>
      </c>
      <c r="L1773" s="71" t="s">
        <v>5023</v>
      </c>
      <c r="M1773" s="120" t="s">
        <v>2833</v>
      </c>
      <c r="N1773" s="61" t="s">
        <v>364</v>
      </c>
      <c r="O1773" s="207" t="s">
        <v>5792</v>
      </c>
      <c r="P1773" s="216" t="s">
        <v>1969</v>
      </c>
      <c r="Q1773" s="443">
        <v>0</v>
      </c>
      <c r="R1773" s="47"/>
      <c r="S1773" s="36">
        <v>0</v>
      </c>
      <c r="T1773" s="61"/>
      <c r="U1773" s="34"/>
      <c r="V1773" s="82">
        <v>0</v>
      </c>
      <c r="W1773" s="55" t="s">
        <v>2690</v>
      </c>
      <c r="X1773" s="55" t="s">
        <v>1898</v>
      </c>
      <c r="Y1773" s="157">
        <v>0</v>
      </c>
      <c r="Z1773" s="57" t="s">
        <v>1746</v>
      </c>
      <c r="AA1773" s="55" t="s">
        <v>6987</v>
      </c>
      <c r="AB1773" s="55">
        <v>167</v>
      </c>
      <c r="AC1773" s="55" t="s">
        <v>2021</v>
      </c>
      <c r="AD1773" s="89" t="s">
        <v>2619</v>
      </c>
      <c r="AE1773" s="243">
        <v>16790.07</v>
      </c>
      <c r="AF1773" s="157" t="s">
        <v>3901</v>
      </c>
      <c r="AG1773" s="89" t="s">
        <v>7606</v>
      </c>
      <c r="AH1773" s="58" t="s">
        <v>2638</v>
      </c>
      <c r="AI1773" s="58" t="s">
        <v>7607</v>
      </c>
      <c r="AJ1773" s="59" t="s">
        <v>1360</v>
      </c>
      <c r="AK1773" s="56">
        <v>25.892856388888887</v>
      </c>
      <c r="AL1773" s="56">
        <v>-81.704368333333335</v>
      </c>
      <c r="AM1773" s="60">
        <v>8.0027000000929149</v>
      </c>
      <c r="AN1773" s="60">
        <v>46.460717017090857</v>
      </c>
      <c r="AO1773" s="60">
        <v>47.144898271538175</v>
      </c>
    </row>
    <row r="1774" spans="1:41" s="290" customFormat="1" x14ac:dyDescent="0.2">
      <c r="A1774" s="45" t="s">
        <v>550</v>
      </c>
      <c r="B1774" s="42" t="s">
        <v>109</v>
      </c>
      <c r="C1774" s="46"/>
      <c r="D1774" s="35" t="s">
        <v>4516</v>
      </c>
      <c r="E1774" s="34">
        <v>45762</v>
      </c>
      <c r="F1774" s="352" t="s">
        <v>4797</v>
      </c>
      <c r="G1774" s="352" t="s">
        <v>4798</v>
      </c>
      <c r="H1774" s="344">
        <v>25.892878333333332</v>
      </c>
      <c r="I1774" s="344">
        <v>-81.704226666666671</v>
      </c>
      <c r="J1774" s="56" t="s">
        <v>7604</v>
      </c>
      <c r="K1774" s="56" t="s">
        <v>7605</v>
      </c>
      <c r="L1774" s="71" t="s">
        <v>5023</v>
      </c>
      <c r="M1774" s="120" t="s">
        <v>2833</v>
      </c>
      <c r="N1774" s="61" t="s">
        <v>364</v>
      </c>
      <c r="O1774" s="207" t="s">
        <v>6540</v>
      </c>
      <c r="P1774" s="216" t="s">
        <v>1969</v>
      </c>
      <c r="Q1774" s="443">
        <v>0</v>
      </c>
      <c r="R1774" s="47"/>
      <c r="S1774" s="36">
        <v>0</v>
      </c>
      <c r="T1774" s="61"/>
      <c r="U1774" s="34"/>
      <c r="V1774" s="82">
        <v>0</v>
      </c>
      <c r="W1774" s="55" t="s">
        <v>2690</v>
      </c>
      <c r="X1774" s="55" t="s">
        <v>1898</v>
      </c>
      <c r="Y1774" s="157">
        <v>0</v>
      </c>
      <c r="Z1774" s="57" t="s">
        <v>1746</v>
      </c>
      <c r="AA1774" s="55" t="s">
        <v>6987</v>
      </c>
      <c r="AB1774" s="55">
        <v>167</v>
      </c>
      <c r="AC1774" s="55" t="s">
        <v>2021</v>
      </c>
      <c r="AD1774" s="89" t="s">
        <v>2619</v>
      </c>
      <c r="AE1774" s="243">
        <v>16790.07</v>
      </c>
      <c r="AF1774" s="157" t="s">
        <v>3901</v>
      </c>
      <c r="AG1774" s="89" t="s">
        <v>7606</v>
      </c>
      <c r="AH1774" s="58" t="s">
        <v>2638</v>
      </c>
      <c r="AI1774" s="58" t="s">
        <v>7607</v>
      </c>
      <c r="AJ1774" s="59" t="s">
        <v>1360</v>
      </c>
      <c r="AK1774" s="56">
        <v>25.892856388888887</v>
      </c>
      <c r="AL1774" s="56">
        <v>-81.704368333333335</v>
      </c>
      <c r="AM1774" s="60">
        <v>8.0027000000929149</v>
      </c>
      <c r="AN1774" s="60">
        <v>46.460717017090857</v>
      </c>
      <c r="AO1774" s="60">
        <v>47.144898271538175</v>
      </c>
    </row>
    <row r="1775" spans="1:41" s="290" customFormat="1" x14ac:dyDescent="0.2">
      <c r="A1775" s="45" t="s">
        <v>550</v>
      </c>
      <c r="B1775" s="42" t="s">
        <v>109</v>
      </c>
      <c r="C1775" s="46" t="s">
        <v>473</v>
      </c>
      <c r="D1775" s="35" t="s">
        <v>6273</v>
      </c>
      <c r="E1775" s="34">
        <v>46106</v>
      </c>
      <c r="F1775" s="352" t="s">
        <v>4797</v>
      </c>
      <c r="G1775" s="352" t="s">
        <v>4798</v>
      </c>
      <c r="H1775" s="344">
        <v>25.892878333333332</v>
      </c>
      <c r="I1775" s="344">
        <v>-81.704226666666671</v>
      </c>
      <c r="J1775" s="56" t="s">
        <v>7604</v>
      </c>
      <c r="K1775" s="56" t="s">
        <v>7605</v>
      </c>
      <c r="L1775" s="71" t="s">
        <v>5023</v>
      </c>
      <c r="M1775" s="120" t="s">
        <v>2833</v>
      </c>
      <c r="N1775" s="61" t="s">
        <v>364</v>
      </c>
      <c r="O1775" s="207" t="s">
        <v>6945</v>
      </c>
      <c r="P1775" s="216" t="s">
        <v>1969</v>
      </c>
      <c r="Q1775" s="443">
        <v>0</v>
      </c>
      <c r="R1775" s="47"/>
      <c r="S1775" s="36">
        <v>0</v>
      </c>
      <c r="T1775" s="61"/>
      <c r="U1775" s="34"/>
      <c r="V1775" s="82">
        <v>0</v>
      </c>
      <c r="W1775" s="55" t="s">
        <v>2690</v>
      </c>
      <c r="X1775" s="55" t="s">
        <v>1898</v>
      </c>
      <c r="Y1775" s="157">
        <v>0</v>
      </c>
      <c r="Z1775" s="57" t="s">
        <v>1746</v>
      </c>
      <c r="AA1775" s="55" t="s">
        <v>6987</v>
      </c>
      <c r="AB1775" s="55">
        <v>167</v>
      </c>
      <c r="AC1775" s="55" t="s">
        <v>2021</v>
      </c>
      <c r="AD1775" s="89" t="s">
        <v>2619</v>
      </c>
      <c r="AE1775" s="243">
        <v>16790.07</v>
      </c>
      <c r="AF1775" s="157" t="s">
        <v>3901</v>
      </c>
      <c r="AG1775" s="89" t="s">
        <v>7606</v>
      </c>
      <c r="AH1775" s="58" t="s">
        <v>2638</v>
      </c>
      <c r="AI1775" s="58" t="s">
        <v>7607</v>
      </c>
      <c r="AJ1775" s="59" t="s">
        <v>1360</v>
      </c>
      <c r="AK1775" s="56">
        <v>25.892856388888887</v>
      </c>
      <c r="AL1775" s="56">
        <v>-81.704368333333335</v>
      </c>
      <c r="AM1775" s="60">
        <v>8.0027000000929149</v>
      </c>
      <c r="AN1775" s="60">
        <v>46.460717017090857</v>
      </c>
      <c r="AO1775" s="60">
        <v>47.144898271538175</v>
      </c>
    </row>
    <row r="1776" spans="1:41" s="290" customFormat="1" x14ac:dyDescent="0.2">
      <c r="A1776" s="45" t="s">
        <v>551</v>
      </c>
      <c r="B1776" s="42" t="s">
        <v>110</v>
      </c>
      <c r="C1776" s="46"/>
      <c r="D1776" s="35" t="s">
        <v>429</v>
      </c>
      <c r="E1776" s="34">
        <v>42781</v>
      </c>
      <c r="F1776" s="355" t="s">
        <v>1668</v>
      </c>
      <c r="G1776" s="355" t="s">
        <v>1669</v>
      </c>
      <c r="H1776" s="344">
        <v>25.895</v>
      </c>
      <c r="I1776" s="344">
        <v>-81.706800000000001</v>
      </c>
      <c r="J1776" s="56" t="s">
        <v>9282</v>
      </c>
      <c r="K1776" s="56" t="s">
        <v>9283</v>
      </c>
      <c r="L1776" s="49" t="s">
        <v>1746</v>
      </c>
      <c r="M1776" s="117"/>
      <c r="N1776" s="35" t="s">
        <v>364</v>
      </c>
      <c r="O1776" s="203" t="s">
        <v>1969</v>
      </c>
      <c r="P1776" s="216" t="s">
        <v>1969</v>
      </c>
      <c r="Q1776" s="443">
        <v>0</v>
      </c>
      <c r="R1776" s="47"/>
      <c r="S1776" s="36">
        <v>0</v>
      </c>
      <c r="T1776" s="35"/>
      <c r="U1776" s="34"/>
      <c r="V1776" s="82">
        <v>0</v>
      </c>
      <c r="W1776" s="55" t="s">
        <v>2690</v>
      </c>
      <c r="X1776" s="55" t="s">
        <v>1898</v>
      </c>
      <c r="Y1776" s="157">
        <v>0</v>
      </c>
      <c r="Z1776" s="57" t="s">
        <v>3903</v>
      </c>
      <c r="AA1776" s="55" t="s">
        <v>3904</v>
      </c>
      <c r="AB1776" s="55">
        <v>168</v>
      </c>
      <c r="AC1776" s="55" t="s">
        <v>2021</v>
      </c>
      <c r="AD1776" s="89" t="s">
        <v>2619</v>
      </c>
      <c r="AE1776" s="243" t="s">
        <v>1746</v>
      </c>
      <c r="AF1776" s="157">
        <v>0</v>
      </c>
      <c r="AG1776" s="89" t="s">
        <v>7610</v>
      </c>
      <c r="AH1776" s="58" t="s">
        <v>3903</v>
      </c>
      <c r="AI1776" s="58" t="s">
        <v>3903</v>
      </c>
      <c r="AJ1776" s="59" t="s">
        <v>3903</v>
      </c>
      <c r="AK1776" s="56" t="s">
        <v>3903</v>
      </c>
      <c r="AL1776" s="56" t="s">
        <v>3903</v>
      </c>
      <c r="AM1776" s="60" t="s">
        <v>3903</v>
      </c>
      <c r="AN1776" s="60" t="s">
        <v>3903</v>
      </c>
      <c r="AO1776" s="60" t="s">
        <v>3903</v>
      </c>
    </row>
    <row r="1777" spans="1:41" s="290" customFormat="1" x14ac:dyDescent="0.2">
      <c r="A1777" s="45" t="s">
        <v>551</v>
      </c>
      <c r="B1777" s="42" t="s">
        <v>110</v>
      </c>
      <c r="C1777" s="46"/>
      <c r="D1777" s="35" t="s">
        <v>429</v>
      </c>
      <c r="E1777" s="34">
        <v>43185</v>
      </c>
      <c r="F1777" s="355" t="s">
        <v>2263</v>
      </c>
      <c r="G1777" s="355" t="s">
        <v>2264</v>
      </c>
      <c r="H1777" s="344">
        <v>25.895033333333334</v>
      </c>
      <c r="I1777" s="344">
        <v>-81.706833333333336</v>
      </c>
      <c r="J1777" s="56" t="s">
        <v>9284</v>
      </c>
      <c r="K1777" s="56" t="s">
        <v>7609</v>
      </c>
      <c r="L1777" s="71" t="s">
        <v>2290</v>
      </c>
      <c r="M1777" s="120"/>
      <c r="N1777" s="61" t="s">
        <v>387</v>
      </c>
      <c r="O1777" s="203" t="s">
        <v>1969</v>
      </c>
      <c r="P1777" s="216" t="s">
        <v>1969</v>
      </c>
      <c r="Q1777" s="443">
        <v>0</v>
      </c>
      <c r="R1777" s="47"/>
      <c r="S1777" s="36">
        <v>0</v>
      </c>
      <c r="T1777" s="61"/>
      <c r="U1777" s="34"/>
      <c r="V1777" s="82">
        <v>0</v>
      </c>
      <c r="W1777" s="55" t="s">
        <v>2690</v>
      </c>
      <c r="X1777" s="55" t="s">
        <v>1898</v>
      </c>
      <c r="Y1777" s="157" t="s">
        <v>387</v>
      </c>
      <c r="Z1777" s="57" t="s">
        <v>3903</v>
      </c>
      <c r="AA1777" s="55" t="s">
        <v>3914</v>
      </c>
      <c r="AB1777" s="55">
        <v>168</v>
      </c>
      <c r="AC1777" s="55" t="s">
        <v>2021</v>
      </c>
      <c r="AD1777" s="89" t="s">
        <v>2619</v>
      </c>
      <c r="AE1777" s="243" t="s">
        <v>1746</v>
      </c>
      <c r="AF1777" s="157">
        <v>0</v>
      </c>
      <c r="AG1777" s="89" t="s">
        <v>7610</v>
      </c>
      <c r="AH1777" s="58" t="s">
        <v>3903</v>
      </c>
      <c r="AI1777" s="58" t="s">
        <v>3903</v>
      </c>
      <c r="AJ1777" s="59" t="s">
        <v>3903</v>
      </c>
      <c r="AK1777" s="56" t="s">
        <v>3903</v>
      </c>
      <c r="AL1777" s="56" t="s">
        <v>3903</v>
      </c>
      <c r="AM1777" s="60" t="s">
        <v>3903</v>
      </c>
      <c r="AN1777" s="60" t="s">
        <v>3903</v>
      </c>
      <c r="AO1777" s="60" t="s">
        <v>3903</v>
      </c>
    </row>
    <row r="1778" spans="1:41" s="290" customFormat="1" ht="25.5" x14ac:dyDescent="0.2">
      <c r="A1778" s="45" t="s">
        <v>551</v>
      </c>
      <c r="B1778" s="42" t="s">
        <v>110</v>
      </c>
      <c r="C1778" s="46"/>
      <c r="D1778" s="35" t="s">
        <v>429</v>
      </c>
      <c r="E1778" s="34">
        <v>43536</v>
      </c>
      <c r="F1778" s="355" t="s">
        <v>2263</v>
      </c>
      <c r="G1778" s="355" t="s">
        <v>2264</v>
      </c>
      <c r="H1778" s="344">
        <v>25.895033333333334</v>
      </c>
      <c r="I1778" s="344">
        <v>-81.706833333333336</v>
      </c>
      <c r="J1778" s="56" t="s">
        <v>9284</v>
      </c>
      <c r="K1778" s="56" t="s">
        <v>7609</v>
      </c>
      <c r="L1778" s="71" t="s">
        <v>3066</v>
      </c>
      <c r="M1778" s="120" t="s">
        <v>2833</v>
      </c>
      <c r="N1778" s="61" t="s">
        <v>387</v>
      </c>
      <c r="O1778" s="203" t="s">
        <v>1969</v>
      </c>
      <c r="P1778" s="216" t="s">
        <v>1969</v>
      </c>
      <c r="Q1778" s="443">
        <v>0</v>
      </c>
      <c r="R1778" s="47"/>
      <c r="S1778" s="36">
        <v>0</v>
      </c>
      <c r="T1778" s="61"/>
      <c r="U1778" s="34"/>
      <c r="V1778" s="82">
        <v>0</v>
      </c>
      <c r="W1778" s="55" t="s">
        <v>2690</v>
      </c>
      <c r="X1778" s="55" t="s">
        <v>1898</v>
      </c>
      <c r="Y1778" s="157" t="s">
        <v>387</v>
      </c>
      <c r="Z1778" s="57" t="s">
        <v>3903</v>
      </c>
      <c r="AA1778" s="55" t="s">
        <v>3914</v>
      </c>
      <c r="AB1778" s="55">
        <v>168</v>
      </c>
      <c r="AC1778" s="55" t="s">
        <v>2021</v>
      </c>
      <c r="AD1778" s="89" t="s">
        <v>2619</v>
      </c>
      <c r="AE1778" s="243" t="s">
        <v>1746</v>
      </c>
      <c r="AF1778" s="157">
        <v>0</v>
      </c>
      <c r="AG1778" s="89" t="s">
        <v>7610</v>
      </c>
      <c r="AH1778" s="58" t="s">
        <v>3903</v>
      </c>
      <c r="AI1778" s="58" t="s">
        <v>3903</v>
      </c>
      <c r="AJ1778" s="59" t="s">
        <v>3903</v>
      </c>
      <c r="AK1778" s="56" t="s">
        <v>3903</v>
      </c>
      <c r="AL1778" s="56" t="s">
        <v>3903</v>
      </c>
      <c r="AM1778" s="60" t="s">
        <v>3903</v>
      </c>
      <c r="AN1778" s="60" t="s">
        <v>3903</v>
      </c>
      <c r="AO1778" s="60" t="s">
        <v>3903</v>
      </c>
    </row>
    <row r="1779" spans="1:41" s="290" customFormat="1" x14ac:dyDescent="0.2">
      <c r="A1779" s="45" t="s">
        <v>551</v>
      </c>
      <c r="B1779" s="42" t="s">
        <v>110</v>
      </c>
      <c r="C1779" s="46"/>
      <c r="D1779" s="35" t="s">
        <v>3024</v>
      </c>
      <c r="E1779" s="34">
        <v>43904</v>
      </c>
      <c r="F1779" s="347" t="s">
        <v>2263</v>
      </c>
      <c r="G1779" s="355" t="s">
        <v>2264</v>
      </c>
      <c r="H1779" s="344">
        <v>25.895033333333334</v>
      </c>
      <c r="I1779" s="344">
        <v>-81.706833333333336</v>
      </c>
      <c r="J1779" s="56" t="s">
        <v>9284</v>
      </c>
      <c r="K1779" s="56" t="s">
        <v>7609</v>
      </c>
      <c r="L1779" s="71" t="s">
        <v>2290</v>
      </c>
      <c r="M1779" s="120" t="s">
        <v>2833</v>
      </c>
      <c r="N1779" s="61" t="s">
        <v>387</v>
      </c>
      <c r="O1779" s="207"/>
      <c r="P1779" s="216" t="s">
        <v>1969</v>
      </c>
      <c r="Q1779" s="443">
        <v>0</v>
      </c>
      <c r="R1779" s="47"/>
      <c r="S1779" s="36">
        <v>0</v>
      </c>
      <c r="T1779" s="61"/>
      <c r="U1779" s="34"/>
      <c r="V1779" s="82">
        <v>0</v>
      </c>
      <c r="W1779" s="55" t="s">
        <v>2690</v>
      </c>
      <c r="X1779" s="55" t="s">
        <v>1898</v>
      </c>
      <c r="Y1779" s="157" t="s">
        <v>387</v>
      </c>
      <c r="Z1779" s="57" t="s">
        <v>3903</v>
      </c>
      <c r="AA1779" s="55" t="s">
        <v>3914</v>
      </c>
      <c r="AB1779" s="55">
        <v>168</v>
      </c>
      <c r="AC1779" s="55" t="s">
        <v>2021</v>
      </c>
      <c r="AD1779" s="89" t="s">
        <v>2619</v>
      </c>
      <c r="AE1779" s="243" t="s">
        <v>1746</v>
      </c>
      <c r="AF1779" s="157">
        <v>0</v>
      </c>
      <c r="AG1779" s="89" t="s">
        <v>7610</v>
      </c>
      <c r="AH1779" s="58" t="s">
        <v>3903</v>
      </c>
      <c r="AI1779" s="58" t="s">
        <v>3903</v>
      </c>
      <c r="AJ1779" s="59" t="s">
        <v>3903</v>
      </c>
      <c r="AK1779" s="56" t="s">
        <v>3903</v>
      </c>
      <c r="AL1779" s="56" t="s">
        <v>3903</v>
      </c>
      <c r="AM1779" s="60" t="s">
        <v>3903</v>
      </c>
      <c r="AN1779" s="60" t="s">
        <v>3903</v>
      </c>
      <c r="AO1779" s="60" t="s">
        <v>3903</v>
      </c>
    </row>
    <row r="1780" spans="1:41" s="290" customFormat="1" ht="25.5" x14ac:dyDescent="0.2">
      <c r="A1780" s="45" t="s">
        <v>551</v>
      </c>
      <c r="B1780" s="42" t="s">
        <v>110</v>
      </c>
      <c r="C1780" s="46"/>
      <c r="D1780" s="35" t="s">
        <v>2857</v>
      </c>
      <c r="E1780" s="34">
        <v>44257</v>
      </c>
      <c r="F1780" s="347" t="s">
        <v>2536</v>
      </c>
      <c r="G1780" s="347" t="s">
        <v>1669</v>
      </c>
      <c r="H1780" s="344">
        <v>25.895050000000001</v>
      </c>
      <c r="I1780" s="344">
        <v>-81.706800000000001</v>
      </c>
      <c r="J1780" s="56" t="s">
        <v>9285</v>
      </c>
      <c r="K1780" s="56" t="s">
        <v>9283</v>
      </c>
      <c r="L1780" s="71" t="s">
        <v>3495</v>
      </c>
      <c r="M1780" s="120" t="s">
        <v>2833</v>
      </c>
      <c r="N1780" s="61" t="s">
        <v>387</v>
      </c>
      <c r="O1780" s="207" t="s">
        <v>3496</v>
      </c>
      <c r="P1780" s="216" t="s">
        <v>3497</v>
      </c>
      <c r="Q1780" s="443">
        <v>0</v>
      </c>
      <c r="R1780" s="47"/>
      <c r="S1780" s="36">
        <v>0</v>
      </c>
      <c r="T1780" s="61"/>
      <c r="U1780" s="34"/>
      <c r="V1780" s="82">
        <v>0</v>
      </c>
      <c r="W1780" s="55" t="s">
        <v>2690</v>
      </c>
      <c r="X1780" s="55" t="s">
        <v>1898</v>
      </c>
      <c r="Y1780" s="157" t="s">
        <v>387</v>
      </c>
      <c r="Z1780" s="57" t="s">
        <v>3903</v>
      </c>
      <c r="AA1780" s="55" t="s">
        <v>3914</v>
      </c>
      <c r="AB1780" s="55">
        <v>168</v>
      </c>
      <c r="AC1780" s="55" t="s">
        <v>2021</v>
      </c>
      <c r="AD1780" s="89" t="s">
        <v>2619</v>
      </c>
      <c r="AE1780" s="243" t="s">
        <v>1746</v>
      </c>
      <c r="AF1780" s="157">
        <v>0</v>
      </c>
      <c r="AG1780" s="89" t="s">
        <v>7610</v>
      </c>
      <c r="AH1780" s="58" t="s">
        <v>3903</v>
      </c>
      <c r="AI1780" s="58" t="s">
        <v>3903</v>
      </c>
      <c r="AJ1780" s="59" t="s">
        <v>3903</v>
      </c>
      <c r="AK1780" s="56" t="s">
        <v>3903</v>
      </c>
      <c r="AL1780" s="56" t="s">
        <v>3903</v>
      </c>
      <c r="AM1780" s="60" t="s">
        <v>3903</v>
      </c>
      <c r="AN1780" s="60" t="s">
        <v>3903</v>
      </c>
      <c r="AO1780" s="60" t="s">
        <v>3903</v>
      </c>
    </row>
    <row r="1781" spans="1:41" s="290" customFormat="1" ht="25.5" x14ac:dyDescent="0.2">
      <c r="A1781" s="45" t="s">
        <v>551</v>
      </c>
      <c r="B1781" s="42" t="s">
        <v>110</v>
      </c>
      <c r="C1781" s="46"/>
      <c r="D1781" s="35" t="s">
        <v>424</v>
      </c>
      <c r="E1781" s="34">
        <v>44666</v>
      </c>
      <c r="F1781" s="347" t="s">
        <v>2536</v>
      </c>
      <c r="G1781" s="347" t="s">
        <v>1669</v>
      </c>
      <c r="H1781" s="344">
        <v>25.895050000000001</v>
      </c>
      <c r="I1781" s="344">
        <v>-81.706800000000001</v>
      </c>
      <c r="J1781" s="56" t="s">
        <v>9285</v>
      </c>
      <c r="K1781" s="56" t="s">
        <v>9283</v>
      </c>
      <c r="L1781" s="71" t="s">
        <v>4617</v>
      </c>
      <c r="M1781" s="120" t="s">
        <v>2833</v>
      </c>
      <c r="N1781" s="61" t="s">
        <v>387</v>
      </c>
      <c r="O1781" s="207" t="s">
        <v>4618</v>
      </c>
      <c r="P1781" s="216" t="s">
        <v>4619</v>
      </c>
      <c r="Q1781" s="443">
        <v>0</v>
      </c>
      <c r="R1781" s="47"/>
      <c r="S1781" s="36">
        <v>0</v>
      </c>
      <c r="T1781" s="61"/>
      <c r="U1781" s="34"/>
      <c r="V1781" s="82">
        <v>0</v>
      </c>
      <c r="W1781" s="55" t="s">
        <v>2690</v>
      </c>
      <c r="X1781" s="55" t="s">
        <v>1898</v>
      </c>
      <c r="Y1781" s="157" t="s">
        <v>387</v>
      </c>
      <c r="Z1781" s="57" t="s">
        <v>3903</v>
      </c>
      <c r="AA1781" s="55" t="s">
        <v>3914</v>
      </c>
      <c r="AB1781" s="55">
        <v>168</v>
      </c>
      <c r="AC1781" s="55" t="s">
        <v>2021</v>
      </c>
      <c r="AD1781" s="89" t="s">
        <v>2619</v>
      </c>
      <c r="AE1781" s="243" t="s">
        <v>1746</v>
      </c>
      <c r="AF1781" s="157">
        <v>0</v>
      </c>
      <c r="AG1781" s="89" t="s">
        <v>7610</v>
      </c>
      <c r="AH1781" s="58" t="s">
        <v>3903</v>
      </c>
      <c r="AI1781" s="58" t="s">
        <v>3903</v>
      </c>
      <c r="AJ1781" s="59" t="s">
        <v>3903</v>
      </c>
      <c r="AK1781" s="56" t="s">
        <v>3903</v>
      </c>
      <c r="AL1781" s="56" t="s">
        <v>3903</v>
      </c>
      <c r="AM1781" s="60" t="s">
        <v>3903</v>
      </c>
      <c r="AN1781" s="60" t="s">
        <v>3903</v>
      </c>
      <c r="AO1781" s="60" t="s">
        <v>3903</v>
      </c>
    </row>
    <row r="1782" spans="1:41" s="290" customFormat="1" x14ac:dyDescent="0.2">
      <c r="A1782" s="45" t="s">
        <v>551</v>
      </c>
      <c r="B1782" s="42" t="s">
        <v>110</v>
      </c>
      <c r="C1782" s="46"/>
      <c r="D1782" s="35" t="s">
        <v>3213</v>
      </c>
      <c r="E1782" s="34">
        <v>44679</v>
      </c>
      <c r="F1782" s="352" t="s">
        <v>4795</v>
      </c>
      <c r="G1782" s="352" t="s">
        <v>4796</v>
      </c>
      <c r="H1782" s="344">
        <v>25.895029999999998</v>
      </c>
      <c r="I1782" s="344">
        <v>-81.706833333333336</v>
      </c>
      <c r="J1782" s="56" t="s">
        <v>7608</v>
      </c>
      <c r="K1782" s="56" t="s">
        <v>7609</v>
      </c>
      <c r="L1782" s="71" t="s">
        <v>4630</v>
      </c>
      <c r="M1782" s="120" t="s">
        <v>2833</v>
      </c>
      <c r="N1782" s="61" t="s">
        <v>364</v>
      </c>
      <c r="O1782" s="207" t="s">
        <v>4629</v>
      </c>
      <c r="P1782" s="216" t="s">
        <v>1969</v>
      </c>
      <c r="Q1782" s="443">
        <v>0</v>
      </c>
      <c r="R1782" s="47"/>
      <c r="S1782" s="36">
        <v>0</v>
      </c>
      <c r="T1782" s="61" t="s">
        <v>2011</v>
      </c>
      <c r="U1782" s="34"/>
      <c r="V1782" s="82">
        <v>0</v>
      </c>
      <c r="W1782" s="55" t="s">
        <v>2690</v>
      </c>
      <c r="X1782" s="55" t="s">
        <v>1898</v>
      </c>
      <c r="Y1782" s="157">
        <v>0</v>
      </c>
      <c r="Z1782" s="57" t="s">
        <v>3903</v>
      </c>
      <c r="AA1782" s="55" t="s">
        <v>3904</v>
      </c>
      <c r="AB1782" s="55">
        <v>168</v>
      </c>
      <c r="AC1782" s="55" t="s">
        <v>2021</v>
      </c>
      <c r="AD1782" s="89" t="s">
        <v>2619</v>
      </c>
      <c r="AE1782" s="243" t="s">
        <v>1746</v>
      </c>
      <c r="AF1782" s="157">
        <v>0</v>
      </c>
      <c r="AG1782" s="89" t="s">
        <v>7610</v>
      </c>
      <c r="AH1782" s="58" t="s">
        <v>3903</v>
      </c>
      <c r="AI1782" s="58" t="s">
        <v>3903</v>
      </c>
      <c r="AJ1782" s="59" t="s">
        <v>3903</v>
      </c>
      <c r="AK1782" s="56" t="s">
        <v>3903</v>
      </c>
      <c r="AL1782" s="56" t="s">
        <v>3903</v>
      </c>
      <c r="AM1782" s="60" t="s">
        <v>3903</v>
      </c>
      <c r="AN1782" s="60" t="s">
        <v>3903</v>
      </c>
      <c r="AO1782" s="60" t="s">
        <v>3903</v>
      </c>
    </row>
    <row r="1783" spans="1:41" s="290" customFormat="1" x14ac:dyDescent="0.2">
      <c r="A1783" s="45" t="s">
        <v>551</v>
      </c>
      <c r="B1783" s="42" t="s">
        <v>110</v>
      </c>
      <c r="C1783" s="46"/>
      <c r="D1783" s="35" t="s">
        <v>424</v>
      </c>
      <c r="E1783" s="34">
        <v>44978</v>
      </c>
      <c r="F1783" s="352" t="s">
        <v>4795</v>
      </c>
      <c r="G1783" s="352" t="s">
        <v>4796</v>
      </c>
      <c r="H1783" s="344">
        <v>25.895029999999998</v>
      </c>
      <c r="I1783" s="344">
        <v>-81.706833333333336</v>
      </c>
      <c r="J1783" s="56" t="s">
        <v>7608</v>
      </c>
      <c r="K1783" s="56" t="s">
        <v>7609</v>
      </c>
      <c r="L1783" s="71" t="s">
        <v>5024</v>
      </c>
      <c r="M1783" s="120" t="s">
        <v>2833</v>
      </c>
      <c r="N1783" s="61" t="s">
        <v>364</v>
      </c>
      <c r="O1783" s="207" t="s">
        <v>5025</v>
      </c>
      <c r="P1783" s="216" t="s">
        <v>1969</v>
      </c>
      <c r="Q1783" s="443">
        <v>0</v>
      </c>
      <c r="R1783" s="47"/>
      <c r="S1783" s="36">
        <v>0</v>
      </c>
      <c r="T1783" s="61"/>
      <c r="U1783" s="34"/>
      <c r="V1783" s="82">
        <v>0</v>
      </c>
      <c r="W1783" s="55" t="s">
        <v>2690</v>
      </c>
      <c r="X1783" s="55" t="s">
        <v>1898</v>
      </c>
      <c r="Y1783" s="157">
        <v>0</v>
      </c>
      <c r="Z1783" s="57" t="s">
        <v>3903</v>
      </c>
      <c r="AA1783" s="55" t="s">
        <v>3904</v>
      </c>
      <c r="AB1783" s="55">
        <v>168</v>
      </c>
      <c r="AC1783" s="55" t="s">
        <v>2021</v>
      </c>
      <c r="AD1783" s="89" t="s">
        <v>2619</v>
      </c>
      <c r="AE1783" s="243" t="s">
        <v>1746</v>
      </c>
      <c r="AF1783" s="157">
        <v>0</v>
      </c>
      <c r="AG1783" s="89" t="s">
        <v>7610</v>
      </c>
      <c r="AH1783" s="58" t="s">
        <v>3903</v>
      </c>
      <c r="AI1783" s="58" t="s">
        <v>3903</v>
      </c>
      <c r="AJ1783" s="59" t="s">
        <v>3903</v>
      </c>
      <c r="AK1783" s="56" t="s">
        <v>3903</v>
      </c>
      <c r="AL1783" s="56" t="s">
        <v>3903</v>
      </c>
      <c r="AM1783" s="60" t="s">
        <v>3903</v>
      </c>
      <c r="AN1783" s="60" t="s">
        <v>3903</v>
      </c>
      <c r="AO1783" s="60" t="s">
        <v>3903</v>
      </c>
    </row>
    <row r="1784" spans="1:41" s="290" customFormat="1" x14ac:dyDescent="0.2">
      <c r="A1784" s="45" t="s">
        <v>551</v>
      </c>
      <c r="B1784" s="42" t="s">
        <v>110</v>
      </c>
      <c r="C1784" s="46"/>
      <c r="D1784" s="35" t="s">
        <v>5027</v>
      </c>
      <c r="E1784" s="34">
        <v>45366</v>
      </c>
      <c r="F1784" s="352" t="s">
        <v>4795</v>
      </c>
      <c r="G1784" s="352" t="s">
        <v>4796</v>
      </c>
      <c r="H1784" s="344">
        <v>25.895029999999998</v>
      </c>
      <c r="I1784" s="344">
        <v>-81.706833333333336</v>
      </c>
      <c r="J1784" s="56" t="s">
        <v>7608</v>
      </c>
      <c r="K1784" s="56" t="s">
        <v>7609</v>
      </c>
      <c r="L1784" s="71" t="s">
        <v>5024</v>
      </c>
      <c r="M1784" s="120" t="s">
        <v>2833</v>
      </c>
      <c r="N1784" s="61" t="s">
        <v>364</v>
      </c>
      <c r="O1784" s="207" t="s">
        <v>5797</v>
      </c>
      <c r="P1784" s="216" t="s">
        <v>1969</v>
      </c>
      <c r="Q1784" s="443">
        <v>0</v>
      </c>
      <c r="R1784" s="47"/>
      <c r="S1784" s="36">
        <v>0</v>
      </c>
      <c r="T1784" s="61"/>
      <c r="U1784" s="34"/>
      <c r="V1784" s="82">
        <v>0</v>
      </c>
      <c r="W1784" s="55" t="s">
        <v>2690</v>
      </c>
      <c r="X1784" s="55" t="s">
        <v>1898</v>
      </c>
      <c r="Y1784" s="157">
        <v>0</v>
      </c>
      <c r="Z1784" s="57" t="s">
        <v>3903</v>
      </c>
      <c r="AA1784" s="55" t="s">
        <v>3904</v>
      </c>
      <c r="AB1784" s="55">
        <v>168</v>
      </c>
      <c r="AC1784" s="55" t="s">
        <v>2021</v>
      </c>
      <c r="AD1784" s="89" t="s">
        <v>2619</v>
      </c>
      <c r="AE1784" s="243" t="s">
        <v>1746</v>
      </c>
      <c r="AF1784" s="157">
        <v>0</v>
      </c>
      <c r="AG1784" s="89" t="s">
        <v>7610</v>
      </c>
      <c r="AH1784" s="58" t="s">
        <v>3903</v>
      </c>
      <c r="AI1784" s="58" t="s">
        <v>3903</v>
      </c>
      <c r="AJ1784" s="59" t="s">
        <v>3903</v>
      </c>
      <c r="AK1784" s="56" t="s">
        <v>3903</v>
      </c>
      <c r="AL1784" s="56" t="s">
        <v>3903</v>
      </c>
      <c r="AM1784" s="60" t="s">
        <v>3903</v>
      </c>
      <c r="AN1784" s="60" t="s">
        <v>3903</v>
      </c>
      <c r="AO1784" s="60" t="s">
        <v>3903</v>
      </c>
    </row>
    <row r="1785" spans="1:41" s="290" customFormat="1" x14ac:dyDescent="0.2">
      <c r="A1785" s="45" t="s">
        <v>551</v>
      </c>
      <c r="B1785" s="42" t="s">
        <v>110</v>
      </c>
      <c r="C1785" s="46"/>
      <c r="D1785" s="35" t="s">
        <v>4516</v>
      </c>
      <c r="E1785" s="34">
        <v>45762</v>
      </c>
      <c r="F1785" s="352" t="s">
        <v>4795</v>
      </c>
      <c r="G1785" s="352" t="s">
        <v>4796</v>
      </c>
      <c r="H1785" s="344">
        <v>25.895029999999998</v>
      </c>
      <c r="I1785" s="344">
        <v>-81.706833333333336</v>
      </c>
      <c r="J1785" s="56" t="s">
        <v>7608</v>
      </c>
      <c r="K1785" s="56" t="s">
        <v>7609</v>
      </c>
      <c r="L1785" s="71" t="s">
        <v>5024</v>
      </c>
      <c r="M1785" s="120" t="s">
        <v>2833</v>
      </c>
      <c r="N1785" s="61" t="s">
        <v>364</v>
      </c>
      <c r="O1785" s="207" t="s">
        <v>6541</v>
      </c>
      <c r="P1785" s="216" t="s">
        <v>1969</v>
      </c>
      <c r="Q1785" s="443">
        <v>0</v>
      </c>
      <c r="R1785" s="47"/>
      <c r="S1785" s="36">
        <v>0</v>
      </c>
      <c r="T1785" s="61"/>
      <c r="U1785" s="34"/>
      <c r="V1785" s="82">
        <v>0</v>
      </c>
      <c r="W1785" s="55" t="s">
        <v>2690</v>
      </c>
      <c r="X1785" s="55" t="s">
        <v>1898</v>
      </c>
      <c r="Y1785" s="157">
        <v>0</v>
      </c>
      <c r="Z1785" s="57" t="s">
        <v>3903</v>
      </c>
      <c r="AA1785" s="55" t="s">
        <v>3904</v>
      </c>
      <c r="AB1785" s="55">
        <v>168</v>
      </c>
      <c r="AC1785" s="55" t="s">
        <v>2021</v>
      </c>
      <c r="AD1785" s="89" t="s">
        <v>2619</v>
      </c>
      <c r="AE1785" s="243" t="s">
        <v>1746</v>
      </c>
      <c r="AF1785" s="157">
        <v>0</v>
      </c>
      <c r="AG1785" s="89" t="s">
        <v>7610</v>
      </c>
      <c r="AH1785" s="58" t="s">
        <v>3903</v>
      </c>
      <c r="AI1785" s="58" t="s">
        <v>3903</v>
      </c>
      <c r="AJ1785" s="59" t="s">
        <v>3903</v>
      </c>
      <c r="AK1785" s="56" t="s">
        <v>3903</v>
      </c>
      <c r="AL1785" s="56" t="s">
        <v>3903</v>
      </c>
      <c r="AM1785" s="60" t="s">
        <v>3903</v>
      </c>
      <c r="AN1785" s="60" t="s">
        <v>3903</v>
      </c>
      <c r="AO1785" s="60" t="s">
        <v>3903</v>
      </c>
    </row>
    <row r="1786" spans="1:41" s="290" customFormat="1" x14ac:dyDescent="0.2">
      <c r="A1786" s="45" t="s">
        <v>551</v>
      </c>
      <c r="B1786" s="42" t="s">
        <v>110</v>
      </c>
      <c r="C1786" s="46" t="s">
        <v>473</v>
      </c>
      <c r="D1786" s="35" t="s">
        <v>6273</v>
      </c>
      <c r="E1786" s="34">
        <v>46106</v>
      </c>
      <c r="F1786" s="352" t="s">
        <v>4795</v>
      </c>
      <c r="G1786" s="352" t="s">
        <v>4796</v>
      </c>
      <c r="H1786" s="344">
        <v>25.895029999999998</v>
      </c>
      <c r="I1786" s="344">
        <v>-81.706833333333336</v>
      </c>
      <c r="J1786" s="56" t="s">
        <v>7608</v>
      </c>
      <c r="K1786" s="56" t="s">
        <v>7609</v>
      </c>
      <c r="L1786" s="71" t="s">
        <v>5024</v>
      </c>
      <c r="M1786" s="120" t="s">
        <v>2833</v>
      </c>
      <c r="N1786" s="61" t="s">
        <v>364</v>
      </c>
      <c r="O1786" s="207" t="s">
        <v>6946</v>
      </c>
      <c r="P1786" s="216" t="s">
        <v>1969</v>
      </c>
      <c r="Q1786" s="443">
        <v>0</v>
      </c>
      <c r="R1786" s="47"/>
      <c r="S1786" s="36">
        <v>0</v>
      </c>
      <c r="T1786" s="61"/>
      <c r="U1786" s="34"/>
      <c r="V1786" s="82">
        <v>0</v>
      </c>
      <c r="W1786" s="55" t="s">
        <v>2690</v>
      </c>
      <c r="X1786" s="55" t="s">
        <v>1898</v>
      </c>
      <c r="Y1786" s="157">
        <v>0</v>
      </c>
      <c r="Z1786" s="57" t="s">
        <v>3903</v>
      </c>
      <c r="AA1786" s="55" t="s">
        <v>3904</v>
      </c>
      <c r="AB1786" s="55">
        <v>168</v>
      </c>
      <c r="AC1786" s="55" t="s">
        <v>2021</v>
      </c>
      <c r="AD1786" s="89" t="s">
        <v>2619</v>
      </c>
      <c r="AE1786" s="243" t="s">
        <v>1746</v>
      </c>
      <c r="AF1786" s="157">
        <v>0</v>
      </c>
      <c r="AG1786" s="89" t="s">
        <v>7610</v>
      </c>
      <c r="AH1786" s="58" t="s">
        <v>3903</v>
      </c>
      <c r="AI1786" s="58" t="s">
        <v>3903</v>
      </c>
      <c r="AJ1786" s="59" t="s">
        <v>3903</v>
      </c>
      <c r="AK1786" s="56" t="s">
        <v>3903</v>
      </c>
      <c r="AL1786" s="56" t="s">
        <v>3903</v>
      </c>
      <c r="AM1786" s="60" t="s">
        <v>3903</v>
      </c>
      <c r="AN1786" s="60" t="s">
        <v>3903</v>
      </c>
      <c r="AO1786" s="60" t="s">
        <v>3903</v>
      </c>
    </row>
    <row r="1787" spans="1:41" s="290" customFormat="1" ht="25.5" x14ac:dyDescent="0.2">
      <c r="A1787" s="90" t="s">
        <v>2702</v>
      </c>
      <c r="B1787" s="98" t="s">
        <v>2703</v>
      </c>
      <c r="C1787" s="92"/>
      <c r="D1787" s="35" t="s">
        <v>429</v>
      </c>
      <c r="E1787" s="93">
        <v>43536</v>
      </c>
      <c r="F1787" s="355" t="s">
        <v>2704</v>
      </c>
      <c r="G1787" s="355" t="s">
        <v>2705</v>
      </c>
      <c r="H1787" s="373">
        <v>25.892816666666668</v>
      </c>
      <c r="I1787" s="373">
        <v>-81.703000000000003</v>
      </c>
      <c r="J1787" s="312" t="s">
        <v>5020</v>
      </c>
      <c r="K1787" s="312" t="s">
        <v>5021</v>
      </c>
      <c r="L1787" s="49" t="s">
        <v>3064</v>
      </c>
      <c r="M1787" s="119"/>
      <c r="N1787" s="94" t="s">
        <v>364</v>
      </c>
      <c r="O1787" s="212" t="s">
        <v>1969</v>
      </c>
      <c r="P1787" s="216">
        <v>0</v>
      </c>
      <c r="Q1787" s="443">
        <v>0</v>
      </c>
      <c r="R1787" s="96"/>
      <c r="S1787" s="97"/>
      <c r="T1787" s="94"/>
      <c r="U1787" s="34"/>
      <c r="V1787" s="305">
        <v>0</v>
      </c>
      <c r="W1787" s="42" t="s">
        <v>2690</v>
      </c>
      <c r="X1787" s="42" t="s">
        <v>1898</v>
      </c>
      <c r="Y1787" s="306">
        <v>0</v>
      </c>
      <c r="Z1787" s="307" t="s">
        <v>3903</v>
      </c>
      <c r="AA1787" s="42" t="s">
        <v>3904</v>
      </c>
      <c r="AB1787" s="42">
        <v>168.5</v>
      </c>
      <c r="AC1787" s="42" t="s">
        <v>2021</v>
      </c>
      <c r="AD1787" s="308" t="s">
        <v>2619</v>
      </c>
      <c r="AE1787" s="309" t="s">
        <v>1746</v>
      </c>
      <c r="AF1787" s="306">
        <v>0</v>
      </c>
      <c r="AG1787" s="308" t="s">
        <v>4862</v>
      </c>
      <c r="AH1787" s="310" t="s">
        <v>3903</v>
      </c>
      <c r="AI1787" s="310" t="s">
        <v>3903</v>
      </c>
      <c r="AJ1787" s="311" t="s">
        <v>3903</v>
      </c>
      <c r="AK1787" s="312" t="s">
        <v>3903</v>
      </c>
      <c r="AL1787" s="312" t="s">
        <v>3903</v>
      </c>
      <c r="AM1787" s="313" t="s">
        <v>3903</v>
      </c>
      <c r="AN1787" s="313" t="s">
        <v>3903</v>
      </c>
      <c r="AO1787" s="313" t="s">
        <v>3903</v>
      </c>
    </row>
    <row r="1788" spans="1:41" s="290" customFormat="1" ht="25.5" x14ac:dyDescent="0.2">
      <c r="A1788" s="90" t="s">
        <v>2702</v>
      </c>
      <c r="B1788" s="98" t="s">
        <v>2703</v>
      </c>
      <c r="C1788" s="92"/>
      <c r="D1788" s="35" t="s">
        <v>3024</v>
      </c>
      <c r="E1788" s="93">
        <v>43904</v>
      </c>
      <c r="F1788" s="355" t="s">
        <v>2704</v>
      </c>
      <c r="G1788" s="355" t="s">
        <v>2705</v>
      </c>
      <c r="H1788" s="373">
        <v>25.892816666666668</v>
      </c>
      <c r="I1788" s="373">
        <v>-81.703000000000003</v>
      </c>
      <c r="J1788" s="312" t="s">
        <v>5020</v>
      </c>
      <c r="K1788" s="312" t="s">
        <v>5021</v>
      </c>
      <c r="L1788" s="49" t="s">
        <v>3065</v>
      </c>
      <c r="M1788" s="119"/>
      <c r="N1788" s="35" t="s">
        <v>448</v>
      </c>
      <c r="O1788" s="212" t="s">
        <v>1969</v>
      </c>
      <c r="P1788" s="216">
        <v>0</v>
      </c>
      <c r="Q1788" s="443">
        <v>0</v>
      </c>
      <c r="R1788" s="96"/>
      <c r="S1788" s="97"/>
      <c r="T1788" s="35" t="s">
        <v>3310</v>
      </c>
      <c r="U1788" s="34"/>
      <c r="V1788" s="305" t="s">
        <v>1969</v>
      </c>
      <c r="W1788" s="42" t="s">
        <v>2690</v>
      </c>
      <c r="X1788" s="42" t="s">
        <v>1898</v>
      </c>
      <c r="Y1788" s="306" t="s">
        <v>448</v>
      </c>
      <c r="Z1788" s="307" t="s">
        <v>3903</v>
      </c>
      <c r="AA1788" s="42" t="s">
        <v>3912</v>
      </c>
      <c r="AB1788" s="42">
        <v>168.5</v>
      </c>
      <c r="AC1788" s="42" t="s">
        <v>2021</v>
      </c>
      <c r="AD1788" s="308" t="s">
        <v>2619</v>
      </c>
      <c r="AE1788" s="309" t="s">
        <v>1746</v>
      </c>
      <c r="AF1788" s="306">
        <v>0</v>
      </c>
      <c r="AG1788" s="308" t="s">
        <v>4862</v>
      </c>
      <c r="AH1788" s="310" t="s">
        <v>3903</v>
      </c>
      <c r="AI1788" s="310" t="s">
        <v>3903</v>
      </c>
      <c r="AJ1788" s="311" t="s">
        <v>3903</v>
      </c>
      <c r="AK1788" s="312" t="s">
        <v>3903</v>
      </c>
      <c r="AL1788" s="312" t="s">
        <v>3903</v>
      </c>
      <c r="AM1788" s="313" t="s">
        <v>3903</v>
      </c>
      <c r="AN1788" s="313" t="s">
        <v>3903</v>
      </c>
      <c r="AO1788" s="313" t="s">
        <v>3903</v>
      </c>
    </row>
    <row r="1789" spans="1:41" s="290" customFormat="1" ht="51" x14ac:dyDescent="0.2">
      <c r="A1789" s="90" t="s">
        <v>2702</v>
      </c>
      <c r="B1789" s="98" t="s">
        <v>2703</v>
      </c>
      <c r="C1789" s="92"/>
      <c r="D1789" s="35" t="s">
        <v>2857</v>
      </c>
      <c r="E1789" s="93">
        <v>44257</v>
      </c>
      <c r="F1789" s="355" t="s">
        <v>3488</v>
      </c>
      <c r="G1789" s="355" t="s">
        <v>3489</v>
      </c>
      <c r="H1789" s="373">
        <v>25.8935</v>
      </c>
      <c r="I1789" s="373">
        <v>-81.695300000000003</v>
      </c>
      <c r="J1789" s="312" t="s">
        <v>4860</v>
      </c>
      <c r="K1789" s="312" t="s">
        <v>4861</v>
      </c>
      <c r="L1789" s="49" t="s">
        <v>3490</v>
      </c>
      <c r="M1789" s="119"/>
      <c r="N1789" s="35" t="s">
        <v>2022</v>
      </c>
      <c r="O1789" s="240" t="s">
        <v>3591</v>
      </c>
      <c r="P1789" s="216">
        <v>0</v>
      </c>
      <c r="Q1789" s="443">
        <v>0</v>
      </c>
      <c r="R1789" s="96"/>
      <c r="S1789" s="97"/>
      <c r="T1789" s="35"/>
      <c r="U1789" s="34"/>
      <c r="V1789" s="305" t="s">
        <v>1969</v>
      </c>
      <c r="W1789" s="42" t="s">
        <v>2690</v>
      </c>
      <c r="X1789" s="42" t="s">
        <v>1898</v>
      </c>
      <c r="Y1789" s="306" t="s">
        <v>2022</v>
      </c>
      <c r="Z1789" s="307" t="s">
        <v>3903</v>
      </c>
      <c r="AA1789" s="42" t="s">
        <v>4857</v>
      </c>
      <c r="AB1789" s="42">
        <v>168.5</v>
      </c>
      <c r="AC1789" s="42" t="s">
        <v>2021</v>
      </c>
      <c r="AD1789" s="308" t="s">
        <v>2619</v>
      </c>
      <c r="AE1789" s="309" t="s">
        <v>1746</v>
      </c>
      <c r="AF1789" s="306">
        <v>0</v>
      </c>
      <c r="AG1789" s="308" t="s">
        <v>4862</v>
      </c>
      <c r="AH1789" s="310" t="s">
        <v>3903</v>
      </c>
      <c r="AI1789" s="310" t="s">
        <v>3903</v>
      </c>
      <c r="AJ1789" s="311" t="s">
        <v>3903</v>
      </c>
      <c r="AK1789" s="312" t="s">
        <v>3903</v>
      </c>
      <c r="AL1789" s="312" t="s">
        <v>3903</v>
      </c>
      <c r="AM1789" s="313" t="s">
        <v>3903</v>
      </c>
      <c r="AN1789" s="313" t="s">
        <v>3903</v>
      </c>
      <c r="AO1789" s="313" t="s">
        <v>3903</v>
      </c>
    </row>
    <row r="1790" spans="1:41" s="290" customFormat="1" ht="25.5" x14ac:dyDescent="0.2">
      <c r="A1790" s="90" t="s">
        <v>2702</v>
      </c>
      <c r="B1790" s="98" t="s">
        <v>2703</v>
      </c>
      <c r="C1790" s="92"/>
      <c r="D1790" s="35" t="s">
        <v>424</v>
      </c>
      <c r="E1790" s="93">
        <v>44666</v>
      </c>
      <c r="F1790" s="347" t="s">
        <v>3488</v>
      </c>
      <c r="G1790" s="355" t="s">
        <v>3489</v>
      </c>
      <c r="H1790" s="373">
        <v>25.8935</v>
      </c>
      <c r="I1790" s="373">
        <v>-81.695300000000003</v>
      </c>
      <c r="J1790" s="312" t="s">
        <v>4860</v>
      </c>
      <c r="K1790" s="312" t="s">
        <v>4861</v>
      </c>
      <c r="L1790" s="363" t="s">
        <v>2939</v>
      </c>
      <c r="M1790" s="119"/>
      <c r="N1790" s="35" t="s">
        <v>448</v>
      </c>
      <c r="O1790" s="240"/>
      <c r="P1790" s="216">
        <v>0</v>
      </c>
      <c r="Q1790" s="443" t="s">
        <v>3294</v>
      </c>
      <c r="R1790" s="96"/>
      <c r="S1790" s="97"/>
      <c r="T1790" s="35"/>
      <c r="U1790" s="34"/>
      <c r="V1790" s="305">
        <v>0</v>
      </c>
      <c r="W1790" s="42" t="s">
        <v>2690</v>
      </c>
      <c r="X1790" s="42" t="s">
        <v>1898</v>
      </c>
      <c r="Y1790" s="306" t="s">
        <v>448</v>
      </c>
      <c r="Z1790" s="307" t="s">
        <v>3903</v>
      </c>
      <c r="AA1790" s="42" t="s">
        <v>3912</v>
      </c>
      <c r="AB1790" s="42">
        <v>168.5</v>
      </c>
      <c r="AC1790" s="42" t="s">
        <v>2021</v>
      </c>
      <c r="AD1790" s="308" t="s">
        <v>2619</v>
      </c>
      <c r="AE1790" s="309" t="s">
        <v>1746</v>
      </c>
      <c r="AF1790" s="306">
        <v>0</v>
      </c>
      <c r="AG1790" s="308" t="s">
        <v>4862</v>
      </c>
      <c r="AH1790" s="310" t="s">
        <v>3903</v>
      </c>
      <c r="AI1790" s="310" t="s">
        <v>3903</v>
      </c>
      <c r="AJ1790" s="311" t="s">
        <v>3903</v>
      </c>
      <c r="AK1790" s="312" t="s">
        <v>3903</v>
      </c>
      <c r="AL1790" s="312" t="s">
        <v>3903</v>
      </c>
      <c r="AM1790" s="313" t="s">
        <v>3903</v>
      </c>
      <c r="AN1790" s="313" t="s">
        <v>3903</v>
      </c>
      <c r="AO1790" s="313" t="s">
        <v>3903</v>
      </c>
    </row>
    <row r="1791" spans="1:41" s="290" customFormat="1" ht="25.5" x14ac:dyDescent="0.2">
      <c r="A1791" s="90" t="s">
        <v>2702</v>
      </c>
      <c r="B1791" s="98" t="s">
        <v>2703</v>
      </c>
      <c r="C1791" s="92"/>
      <c r="D1791" s="35" t="s">
        <v>424</v>
      </c>
      <c r="E1791" s="93">
        <v>44978</v>
      </c>
      <c r="F1791" s="347" t="s">
        <v>3488</v>
      </c>
      <c r="G1791" s="347" t="s">
        <v>3489</v>
      </c>
      <c r="H1791" s="373">
        <v>25.8935</v>
      </c>
      <c r="I1791" s="373">
        <v>-81.695300000000003</v>
      </c>
      <c r="J1791" s="312" t="s">
        <v>4860</v>
      </c>
      <c r="K1791" s="312" t="s">
        <v>4861</v>
      </c>
      <c r="L1791" s="363" t="s">
        <v>5793</v>
      </c>
      <c r="M1791" s="119"/>
      <c r="N1791" s="35" t="s">
        <v>448</v>
      </c>
      <c r="O1791" s="240"/>
      <c r="P1791" s="216">
        <v>0</v>
      </c>
      <c r="Q1791" s="443" t="s">
        <v>3294</v>
      </c>
      <c r="R1791" s="96"/>
      <c r="S1791" s="97"/>
      <c r="T1791" s="35"/>
      <c r="U1791" s="34"/>
      <c r="V1791" s="305">
        <v>0</v>
      </c>
      <c r="W1791" s="42" t="s">
        <v>2690</v>
      </c>
      <c r="X1791" s="42" t="s">
        <v>1898</v>
      </c>
      <c r="Y1791" s="306" t="s">
        <v>448</v>
      </c>
      <c r="Z1791" s="307" t="s">
        <v>3903</v>
      </c>
      <c r="AA1791" s="42" t="s">
        <v>3912</v>
      </c>
      <c r="AB1791" s="42">
        <v>168.5</v>
      </c>
      <c r="AC1791" s="42" t="s">
        <v>2021</v>
      </c>
      <c r="AD1791" s="308" t="s">
        <v>2619</v>
      </c>
      <c r="AE1791" s="309" t="s">
        <v>1746</v>
      </c>
      <c r="AF1791" s="306">
        <v>0</v>
      </c>
      <c r="AG1791" s="308" t="s">
        <v>4862</v>
      </c>
      <c r="AH1791" s="310" t="s">
        <v>3903</v>
      </c>
      <c r="AI1791" s="310" t="s">
        <v>3903</v>
      </c>
      <c r="AJ1791" s="311" t="s">
        <v>3903</v>
      </c>
      <c r="AK1791" s="312" t="s">
        <v>3903</v>
      </c>
      <c r="AL1791" s="312" t="s">
        <v>3903</v>
      </c>
      <c r="AM1791" s="313" t="s">
        <v>3903</v>
      </c>
      <c r="AN1791" s="313" t="s">
        <v>3903</v>
      </c>
      <c r="AO1791" s="313" t="s">
        <v>3903</v>
      </c>
    </row>
    <row r="1792" spans="1:41" s="290" customFormat="1" x14ac:dyDescent="0.2">
      <c r="A1792" s="45" t="s">
        <v>552</v>
      </c>
      <c r="B1792" s="42" t="s">
        <v>113</v>
      </c>
      <c r="C1792" s="46"/>
      <c r="D1792" s="35" t="s">
        <v>429</v>
      </c>
      <c r="E1792" s="34">
        <v>42781</v>
      </c>
      <c r="F1792" s="347" t="s">
        <v>1670</v>
      </c>
      <c r="G1792" s="347" t="s">
        <v>1671</v>
      </c>
      <c r="H1792" s="344">
        <v>25.898016666666667</v>
      </c>
      <c r="I1792" s="344">
        <v>-81.710766666666672</v>
      </c>
      <c r="J1792" s="56" t="s">
        <v>9286</v>
      </c>
      <c r="K1792" s="56" t="s">
        <v>9287</v>
      </c>
      <c r="L1792" s="49" t="s">
        <v>1746</v>
      </c>
      <c r="M1792" s="117"/>
      <c r="N1792" s="35" t="s">
        <v>364</v>
      </c>
      <c r="O1792" s="203" t="s">
        <v>1969</v>
      </c>
      <c r="P1792" s="216" t="s">
        <v>1969</v>
      </c>
      <c r="Q1792" s="443">
        <v>0</v>
      </c>
      <c r="R1792" s="47"/>
      <c r="S1792" s="36">
        <v>0</v>
      </c>
      <c r="T1792" s="35"/>
      <c r="U1792" s="34"/>
      <c r="V1792" s="82">
        <v>0</v>
      </c>
      <c r="W1792" s="55" t="s">
        <v>2690</v>
      </c>
      <c r="X1792" s="55" t="s">
        <v>1898</v>
      </c>
      <c r="Y1792" s="157">
        <v>0</v>
      </c>
      <c r="Z1792" s="57" t="s">
        <v>3903</v>
      </c>
      <c r="AA1792" s="55" t="s">
        <v>3904</v>
      </c>
      <c r="AB1792" s="55">
        <v>169</v>
      </c>
      <c r="AC1792" s="55" t="s">
        <v>2021</v>
      </c>
      <c r="AD1792" s="89" t="s">
        <v>2619</v>
      </c>
      <c r="AE1792" s="243" t="s">
        <v>1746</v>
      </c>
      <c r="AF1792" s="157">
        <v>0</v>
      </c>
      <c r="AG1792" s="89" t="s">
        <v>7613</v>
      </c>
      <c r="AH1792" s="58" t="s">
        <v>3903</v>
      </c>
      <c r="AI1792" s="58" t="s">
        <v>3903</v>
      </c>
      <c r="AJ1792" s="59" t="s">
        <v>3903</v>
      </c>
      <c r="AK1792" s="56" t="s">
        <v>3903</v>
      </c>
      <c r="AL1792" s="56" t="s">
        <v>3903</v>
      </c>
      <c r="AM1792" s="60" t="s">
        <v>3903</v>
      </c>
      <c r="AN1792" s="60" t="s">
        <v>3903</v>
      </c>
      <c r="AO1792" s="60" t="s">
        <v>3903</v>
      </c>
    </row>
    <row r="1793" spans="1:41" s="290" customFormat="1" x14ac:dyDescent="0.2">
      <c r="A1793" s="45" t="s">
        <v>552</v>
      </c>
      <c r="B1793" s="42" t="s">
        <v>113</v>
      </c>
      <c r="C1793" s="46"/>
      <c r="D1793" s="35" t="s">
        <v>429</v>
      </c>
      <c r="E1793" s="34">
        <v>43185</v>
      </c>
      <c r="F1793" s="347" t="s">
        <v>1670</v>
      </c>
      <c r="G1793" s="347" t="s">
        <v>2265</v>
      </c>
      <c r="H1793" s="344">
        <v>25.898016666666667</v>
      </c>
      <c r="I1793" s="344">
        <v>-81.710750000000004</v>
      </c>
      <c r="J1793" s="56" t="s">
        <v>9286</v>
      </c>
      <c r="K1793" s="56" t="s">
        <v>9288</v>
      </c>
      <c r="L1793" s="71" t="s">
        <v>2291</v>
      </c>
      <c r="M1793" s="120"/>
      <c r="N1793" s="61" t="s">
        <v>364</v>
      </c>
      <c r="O1793" s="203" t="s">
        <v>1969</v>
      </c>
      <c r="P1793" s="216" t="s">
        <v>1969</v>
      </c>
      <c r="Q1793" s="443">
        <v>0</v>
      </c>
      <c r="R1793" s="47"/>
      <c r="S1793" s="36">
        <v>0</v>
      </c>
      <c r="T1793" s="61"/>
      <c r="U1793" s="34"/>
      <c r="V1793" s="82">
        <v>0</v>
      </c>
      <c r="W1793" s="55" t="s">
        <v>2690</v>
      </c>
      <c r="X1793" s="55" t="s">
        <v>1898</v>
      </c>
      <c r="Y1793" s="157">
        <v>0</v>
      </c>
      <c r="Z1793" s="57" t="s">
        <v>3903</v>
      </c>
      <c r="AA1793" s="55" t="s">
        <v>3904</v>
      </c>
      <c r="AB1793" s="55">
        <v>169</v>
      </c>
      <c r="AC1793" s="55" t="s">
        <v>2021</v>
      </c>
      <c r="AD1793" s="89" t="s">
        <v>2619</v>
      </c>
      <c r="AE1793" s="243" t="s">
        <v>1746</v>
      </c>
      <c r="AF1793" s="157">
        <v>0</v>
      </c>
      <c r="AG1793" s="89" t="s">
        <v>7613</v>
      </c>
      <c r="AH1793" s="58" t="s">
        <v>3903</v>
      </c>
      <c r="AI1793" s="58" t="s">
        <v>3903</v>
      </c>
      <c r="AJ1793" s="59" t="s">
        <v>3903</v>
      </c>
      <c r="AK1793" s="56" t="s">
        <v>3903</v>
      </c>
      <c r="AL1793" s="56" t="s">
        <v>3903</v>
      </c>
      <c r="AM1793" s="60" t="s">
        <v>3903</v>
      </c>
      <c r="AN1793" s="60" t="s">
        <v>3903</v>
      </c>
      <c r="AO1793" s="60" t="s">
        <v>3903</v>
      </c>
    </row>
    <row r="1794" spans="1:41" s="290" customFormat="1" ht="25.5" x14ac:dyDescent="0.2">
      <c r="A1794" s="45" t="s">
        <v>552</v>
      </c>
      <c r="B1794" s="42" t="s">
        <v>113</v>
      </c>
      <c r="C1794" s="46"/>
      <c r="D1794" s="35" t="s">
        <v>429</v>
      </c>
      <c r="E1794" s="34">
        <v>43536</v>
      </c>
      <c r="F1794" s="347" t="s">
        <v>2699</v>
      </c>
      <c r="G1794" s="347" t="s">
        <v>2700</v>
      </c>
      <c r="H1794" s="344">
        <v>25.898033333333334</v>
      </c>
      <c r="I1794" s="344">
        <v>-81.710733333333337</v>
      </c>
      <c r="J1794" s="56" t="s">
        <v>9289</v>
      </c>
      <c r="K1794" s="56" t="s">
        <v>9290</v>
      </c>
      <c r="L1794" s="71" t="s">
        <v>3067</v>
      </c>
      <c r="M1794" s="120" t="s">
        <v>2833</v>
      </c>
      <c r="N1794" s="61" t="s">
        <v>364</v>
      </c>
      <c r="O1794" s="203" t="s">
        <v>1969</v>
      </c>
      <c r="P1794" s="216" t="s">
        <v>1969</v>
      </c>
      <c r="Q1794" s="443">
        <v>0</v>
      </c>
      <c r="R1794" s="47"/>
      <c r="S1794" s="36">
        <v>0</v>
      </c>
      <c r="T1794" s="61"/>
      <c r="U1794" s="34"/>
      <c r="V1794" s="82">
        <v>0</v>
      </c>
      <c r="W1794" s="55" t="s">
        <v>2690</v>
      </c>
      <c r="X1794" s="55" t="s">
        <v>1898</v>
      </c>
      <c r="Y1794" s="157">
        <v>0</v>
      </c>
      <c r="Z1794" s="57" t="s">
        <v>3903</v>
      </c>
      <c r="AA1794" s="55" t="s">
        <v>3904</v>
      </c>
      <c r="AB1794" s="55">
        <v>169</v>
      </c>
      <c r="AC1794" s="55" t="s">
        <v>2021</v>
      </c>
      <c r="AD1794" s="89" t="s">
        <v>2619</v>
      </c>
      <c r="AE1794" s="243" t="s">
        <v>1746</v>
      </c>
      <c r="AF1794" s="157">
        <v>0</v>
      </c>
      <c r="AG1794" s="89" t="s">
        <v>7613</v>
      </c>
      <c r="AH1794" s="58" t="s">
        <v>3903</v>
      </c>
      <c r="AI1794" s="58" t="s">
        <v>3903</v>
      </c>
      <c r="AJ1794" s="59" t="s">
        <v>3903</v>
      </c>
      <c r="AK1794" s="56" t="s">
        <v>3903</v>
      </c>
      <c r="AL1794" s="56" t="s">
        <v>3903</v>
      </c>
      <c r="AM1794" s="60" t="s">
        <v>3903</v>
      </c>
      <c r="AN1794" s="60" t="s">
        <v>3903</v>
      </c>
      <c r="AO1794" s="60" t="s">
        <v>3903</v>
      </c>
    </row>
    <row r="1795" spans="1:41" s="290" customFormat="1" ht="25.5" x14ac:dyDescent="0.2">
      <c r="A1795" s="45" t="s">
        <v>552</v>
      </c>
      <c r="B1795" s="42" t="s">
        <v>113</v>
      </c>
      <c r="C1795" s="46"/>
      <c r="D1795" s="35" t="s">
        <v>3024</v>
      </c>
      <c r="E1795" s="34">
        <v>43902</v>
      </c>
      <c r="F1795" s="347" t="s">
        <v>2699</v>
      </c>
      <c r="G1795" s="347" t="s">
        <v>2700</v>
      </c>
      <c r="H1795" s="344">
        <v>25.898033333333334</v>
      </c>
      <c r="I1795" s="344">
        <v>-81.710733333333337</v>
      </c>
      <c r="J1795" s="56" t="s">
        <v>9289</v>
      </c>
      <c r="K1795" s="56" t="s">
        <v>9290</v>
      </c>
      <c r="L1795" s="71" t="s">
        <v>3068</v>
      </c>
      <c r="M1795" s="120" t="s">
        <v>2833</v>
      </c>
      <c r="N1795" s="61" t="s">
        <v>364</v>
      </c>
      <c r="O1795" s="240" t="s">
        <v>3493</v>
      </c>
      <c r="P1795" s="216" t="s">
        <v>1969</v>
      </c>
      <c r="Q1795" s="443">
        <v>0</v>
      </c>
      <c r="R1795" s="47"/>
      <c r="S1795" s="36">
        <v>0</v>
      </c>
      <c r="T1795" s="61"/>
      <c r="U1795" s="34"/>
      <c r="V1795" s="82">
        <v>0</v>
      </c>
      <c r="W1795" s="55" t="s">
        <v>2690</v>
      </c>
      <c r="X1795" s="55" t="s">
        <v>1898</v>
      </c>
      <c r="Y1795" s="157">
        <v>0</v>
      </c>
      <c r="Z1795" s="57" t="s">
        <v>3903</v>
      </c>
      <c r="AA1795" s="55" t="s">
        <v>3904</v>
      </c>
      <c r="AB1795" s="55">
        <v>169</v>
      </c>
      <c r="AC1795" s="55" t="s">
        <v>2021</v>
      </c>
      <c r="AD1795" s="89" t="s">
        <v>2619</v>
      </c>
      <c r="AE1795" s="243" t="s">
        <v>1746</v>
      </c>
      <c r="AF1795" s="157">
        <v>0</v>
      </c>
      <c r="AG1795" s="89" t="s">
        <v>7613</v>
      </c>
      <c r="AH1795" s="58" t="s">
        <v>3903</v>
      </c>
      <c r="AI1795" s="58" t="s">
        <v>3903</v>
      </c>
      <c r="AJ1795" s="59" t="s">
        <v>3903</v>
      </c>
      <c r="AK1795" s="56" t="s">
        <v>3903</v>
      </c>
      <c r="AL1795" s="56" t="s">
        <v>3903</v>
      </c>
      <c r="AM1795" s="60" t="s">
        <v>3903</v>
      </c>
      <c r="AN1795" s="60" t="s">
        <v>3903</v>
      </c>
      <c r="AO1795" s="60" t="s">
        <v>3903</v>
      </c>
    </row>
    <row r="1796" spans="1:41" s="290" customFormat="1" ht="25.5" x14ac:dyDescent="0.2">
      <c r="A1796" s="45" t="s">
        <v>552</v>
      </c>
      <c r="B1796" s="42" t="s">
        <v>113</v>
      </c>
      <c r="C1796" s="46"/>
      <c r="D1796" s="35" t="s">
        <v>2857</v>
      </c>
      <c r="E1796" s="34">
        <v>44257</v>
      </c>
      <c r="F1796" s="347" t="s">
        <v>1670</v>
      </c>
      <c r="G1796" s="347" t="s">
        <v>2700</v>
      </c>
      <c r="H1796" s="344">
        <v>25.898016666666667</v>
      </c>
      <c r="I1796" s="344">
        <v>-81.710733333333337</v>
      </c>
      <c r="J1796" s="56" t="s">
        <v>9286</v>
      </c>
      <c r="K1796" s="56" t="s">
        <v>9290</v>
      </c>
      <c r="L1796" s="71" t="s">
        <v>3068</v>
      </c>
      <c r="M1796" s="120" t="s">
        <v>2833</v>
      </c>
      <c r="N1796" s="61" t="s">
        <v>364</v>
      </c>
      <c r="O1796" s="240" t="s">
        <v>3498</v>
      </c>
      <c r="P1796" s="216" t="s">
        <v>1969</v>
      </c>
      <c r="Q1796" s="443">
        <v>0</v>
      </c>
      <c r="R1796" s="47"/>
      <c r="S1796" s="36">
        <v>0</v>
      </c>
      <c r="T1796" s="61"/>
      <c r="U1796" s="34"/>
      <c r="V1796" s="82">
        <v>0</v>
      </c>
      <c r="W1796" s="55" t="s">
        <v>2690</v>
      </c>
      <c r="X1796" s="55" t="s">
        <v>1898</v>
      </c>
      <c r="Y1796" s="157">
        <v>0</v>
      </c>
      <c r="Z1796" s="57" t="s">
        <v>3903</v>
      </c>
      <c r="AA1796" s="55" t="s">
        <v>3904</v>
      </c>
      <c r="AB1796" s="55">
        <v>169</v>
      </c>
      <c r="AC1796" s="55" t="s">
        <v>2021</v>
      </c>
      <c r="AD1796" s="89" t="s">
        <v>2619</v>
      </c>
      <c r="AE1796" s="243" t="s">
        <v>1746</v>
      </c>
      <c r="AF1796" s="157">
        <v>0</v>
      </c>
      <c r="AG1796" s="89" t="s">
        <v>7613</v>
      </c>
      <c r="AH1796" s="58" t="s">
        <v>3903</v>
      </c>
      <c r="AI1796" s="58" t="s">
        <v>3903</v>
      </c>
      <c r="AJ1796" s="59" t="s">
        <v>3903</v>
      </c>
      <c r="AK1796" s="56" t="s">
        <v>3903</v>
      </c>
      <c r="AL1796" s="56" t="s">
        <v>3903</v>
      </c>
      <c r="AM1796" s="60" t="s">
        <v>3903</v>
      </c>
      <c r="AN1796" s="60" t="s">
        <v>3903</v>
      </c>
      <c r="AO1796" s="60" t="s">
        <v>3903</v>
      </c>
    </row>
    <row r="1797" spans="1:41" s="290" customFormat="1" ht="25.5" x14ac:dyDescent="0.2">
      <c r="A1797" s="45" t="s">
        <v>552</v>
      </c>
      <c r="B1797" s="42" t="s">
        <v>113</v>
      </c>
      <c r="C1797" s="46"/>
      <c r="D1797" s="35" t="s">
        <v>424</v>
      </c>
      <c r="E1797" s="34">
        <v>44666</v>
      </c>
      <c r="F1797" s="347" t="s">
        <v>1670</v>
      </c>
      <c r="G1797" s="347" t="s">
        <v>2700</v>
      </c>
      <c r="H1797" s="344">
        <v>25.898016666666667</v>
      </c>
      <c r="I1797" s="344">
        <v>-81.710733333333337</v>
      </c>
      <c r="J1797" s="56" t="s">
        <v>9286</v>
      </c>
      <c r="K1797" s="56" t="s">
        <v>9290</v>
      </c>
      <c r="L1797" s="71" t="s">
        <v>3068</v>
      </c>
      <c r="M1797" s="120" t="s">
        <v>2833</v>
      </c>
      <c r="N1797" s="61" t="s">
        <v>387</v>
      </c>
      <c r="O1797" s="240" t="s">
        <v>4620</v>
      </c>
      <c r="P1797" s="216" t="s">
        <v>1969</v>
      </c>
      <c r="Q1797" s="443">
        <v>0</v>
      </c>
      <c r="R1797" s="47"/>
      <c r="S1797" s="36">
        <v>0</v>
      </c>
      <c r="T1797" s="61"/>
      <c r="U1797" s="34"/>
      <c r="V1797" s="82">
        <v>0</v>
      </c>
      <c r="W1797" s="55" t="s">
        <v>2690</v>
      </c>
      <c r="X1797" s="55" t="s">
        <v>1898</v>
      </c>
      <c r="Y1797" s="157" t="s">
        <v>387</v>
      </c>
      <c r="Z1797" s="57" t="s">
        <v>3903</v>
      </c>
      <c r="AA1797" s="55" t="s">
        <v>3914</v>
      </c>
      <c r="AB1797" s="55">
        <v>169</v>
      </c>
      <c r="AC1797" s="55" t="s">
        <v>2021</v>
      </c>
      <c r="AD1797" s="89" t="s">
        <v>2619</v>
      </c>
      <c r="AE1797" s="243" t="s">
        <v>1746</v>
      </c>
      <c r="AF1797" s="157">
        <v>0</v>
      </c>
      <c r="AG1797" s="89" t="s">
        <v>7613</v>
      </c>
      <c r="AH1797" s="58" t="s">
        <v>3903</v>
      </c>
      <c r="AI1797" s="58" t="s">
        <v>3903</v>
      </c>
      <c r="AJ1797" s="59" t="s">
        <v>3903</v>
      </c>
      <c r="AK1797" s="56" t="s">
        <v>3903</v>
      </c>
      <c r="AL1797" s="56" t="s">
        <v>3903</v>
      </c>
      <c r="AM1797" s="60" t="s">
        <v>3903</v>
      </c>
      <c r="AN1797" s="60" t="s">
        <v>3903</v>
      </c>
      <c r="AO1797" s="60" t="s">
        <v>3903</v>
      </c>
    </row>
    <row r="1798" spans="1:41" s="290" customFormat="1" ht="25.5" x14ac:dyDescent="0.2">
      <c r="A1798" s="45" t="s">
        <v>552</v>
      </c>
      <c r="B1798" s="42" t="s">
        <v>113</v>
      </c>
      <c r="C1798" s="46"/>
      <c r="D1798" s="35" t="s">
        <v>3213</v>
      </c>
      <c r="E1798" s="34">
        <v>44679</v>
      </c>
      <c r="F1798" s="352" t="s">
        <v>4793</v>
      </c>
      <c r="G1798" s="352" t="s">
        <v>4794</v>
      </c>
      <c r="H1798" s="344">
        <v>25.898013333333335</v>
      </c>
      <c r="I1798" s="344">
        <v>-81.710764999999995</v>
      </c>
      <c r="J1798" s="56" t="s">
        <v>7611</v>
      </c>
      <c r="K1798" s="56" t="s">
        <v>7612</v>
      </c>
      <c r="L1798" s="71" t="s">
        <v>4628</v>
      </c>
      <c r="M1798" s="120" t="s">
        <v>2833</v>
      </c>
      <c r="N1798" s="61" t="s">
        <v>364</v>
      </c>
      <c r="O1798" s="240" t="s">
        <v>4627</v>
      </c>
      <c r="P1798" s="216" t="s">
        <v>1969</v>
      </c>
      <c r="Q1798" s="443">
        <v>0</v>
      </c>
      <c r="R1798" s="47"/>
      <c r="S1798" s="36">
        <v>0</v>
      </c>
      <c r="T1798" s="61" t="s">
        <v>2011</v>
      </c>
      <c r="U1798" s="34"/>
      <c r="V1798" s="82">
        <v>0</v>
      </c>
      <c r="W1798" s="55" t="s">
        <v>2690</v>
      </c>
      <c r="X1798" s="55" t="s">
        <v>1898</v>
      </c>
      <c r="Y1798" s="157">
        <v>0</v>
      </c>
      <c r="Z1798" s="57" t="s">
        <v>3903</v>
      </c>
      <c r="AA1798" s="55" t="s">
        <v>3904</v>
      </c>
      <c r="AB1798" s="55">
        <v>169</v>
      </c>
      <c r="AC1798" s="55" t="s">
        <v>2021</v>
      </c>
      <c r="AD1798" s="89" t="s">
        <v>2619</v>
      </c>
      <c r="AE1798" s="243" t="s">
        <v>1746</v>
      </c>
      <c r="AF1798" s="157">
        <v>0</v>
      </c>
      <c r="AG1798" s="89" t="s">
        <v>7613</v>
      </c>
      <c r="AH1798" s="58" t="s">
        <v>3903</v>
      </c>
      <c r="AI1798" s="58" t="s">
        <v>3903</v>
      </c>
      <c r="AJ1798" s="59" t="s">
        <v>3903</v>
      </c>
      <c r="AK1798" s="56" t="s">
        <v>3903</v>
      </c>
      <c r="AL1798" s="56" t="s">
        <v>3903</v>
      </c>
      <c r="AM1798" s="60" t="s">
        <v>3903</v>
      </c>
      <c r="AN1798" s="60" t="s">
        <v>3903</v>
      </c>
      <c r="AO1798" s="60" t="s">
        <v>3903</v>
      </c>
    </row>
    <row r="1799" spans="1:41" s="290" customFormat="1" x14ac:dyDescent="0.2">
      <c r="A1799" s="45" t="s">
        <v>552</v>
      </c>
      <c r="B1799" s="42" t="s">
        <v>113</v>
      </c>
      <c r="C1799" s="46"/>
      <c r="D1799" s="35" t="s">
        <v>424</v>
      </c>
      <c r="E1799" s="34">
        <v>44978</v>
      </c>
      <c r="F1799" s="352" t="s">
        <v>4793</v>
      </c>
      <c r="G1799" s="352" t="s">
        <v>4794</v>
      </c>
      <c r="H1799" s="344">
        <v>25.898013333333335</v>
      </c>
      <c r="I1799" s="344">
        <v>-81.710764999999995</v>
      </c>
      <c r="J1799" s="56" t="s">
        <v>7611</v>
      </c>
      <c r="K1799" s="56" t="s">
        <v>7612</v>
      </c>
      <c r="L1799" s="71" t="s">
        <v>5024</v>
      </c>
      <c r="M1799" s="120" t="s">
        <v>2833</v>
      </c>
      <c r="N1799" s="61" t="s">
        <v>364</v>
      </c>
      <c r="O1799" s="240" t="s">
        <v>5026</v>
      </c>
      <c r="P1799" s="216">
        <v>0</v>
      </c>
      <c r="Q1799" s="443">
        <v>0</v>
      </c>
      <c r="R1799" s="47"/>
      <c r="S1799" s="36">
        <v>0</v>
      </c>
      <c r="T1799" s="61"/>
      <c r="U1799" s="34"/>
      <c r="V1799" s="82">
        <v>0</v>
      </c>
      <c r="W1799" s="55" t="s">
        <v>2690</v>
      </c>
      <c r="X1799" s="55" t="s">
        <v>1898</v>
      </c>
      <c r="Y1799" s="157">
        <v>0</v>
      </c>
      <c r="Z1799" s="57" t="s">
        <v>3903</v>
      </c>
      <c r="AA1799" s="55" t="s">
        <v>3904</v>
      </c>
      <c r="AB1799" s="55">
        <v>169</v>
      </c>
      <c r="AC1799" s="55" t="s">
        <v>2021</v>
      </c>
      <c r="AD1799" s="89" t="s">
        <v>2619</v>
      </c>
      <c r="AE1799" s="243" t="s">
        <v>1746</v>
      </c>
      <c r="AF1799" s="157">
        <v>0</v>
      </c>
      <c r="AG1799" s="89" t="s">
        <v>7613</v>
      </c>
      <c r="AH1799" s="58" t="s">
        <v>3903</v>
      </c>
      <c r="AI1799" s="58" t="s">
        <v>3903</v>
      </c>
      <c r="AJ1799" s="59" t="s">
        <v>3903</v>
      </c>
      <c r="AK1799" s="56" t="s">
        <v>3903</v>
      </c>
      <c r="AL1799" s="56" t="s">
        <v>3903</v>
      </c>
      <c r="AM1799" s="60" t="s">
        <v>3903</v>
      </c>
      <c r="AN1799" s="60" t="s">
        <v>3903</v>
      </c>
      <c r="AO1799" s="60" t="s">
        <v>3903</v>
      </c>
    </row>
    <row r="1800" spans="1:41" s="290" customFormat="1" x14ac:dyDescent="0.2">
      <c r="A1800" s="45" t="s">
        <v>552</v>
      </c>
      <c r="B1800" s="42" t="s">
        <v>113</v>
      </c>
      <c r="C1800" s="46"/>
      <c r="D1800" s="35" t="s">
        <v>5027</v>
      </c>
      <c r="E1800" s="34">
        <v>45366</v>
      </c>
      <c r="F1800" s="352" t="s">
        <v>4793</v>
      </c>
      <c r="G1800" s="352" t="s">
        <v>4794</v>
      </c>
      <c r="H1800" s="344">
        <v>25.898013333333335</v>
      </c>
      <c r="I1800" s="344">
        <v>-81.710764999999995</v>
      </c>
      <c r="J1800" s="56" t="s">
        <v>7611</v>
      </c>
      <c r="K1800" s="56" t="s">
        <v>7612</v>
      </c>
      <c r="L1800" s="71" t="s">
        <v>5024</v>
      </c>
      <c r="M1800" s="120" t="s">
        <v>2833</v>
      </c>
      <c r="N1800" s="61" t="s">
        <v>364</v>
      </c>
      <c r="O1800" s="240" t="s">
        <v>5798</v>
      </c>
      <c r="P1800" s="216">
        <v>0</v>
      </c>
      <c r="Q1800" s="443">
        <v>0</v>
      </c>
      <c r="R1800" s="47"/>
      <c r="S1800" s="36">
        <v>0</v>
      </c>
      <c r="T1800" s="61"/>
      <c r="U1800" s="34"/>
      <c r="V1800" s="82">
        <v>0</v>
      </c>
      <c r="W1800" s="55" t="s">
        <v>2690</v>
      </c>
      <c r="X1800" s="55" t="s">
        <v>1898</v>
      </c>
      <c r="Y1800" s="157">
        <v>0</v>
      </c>
      <c r="Z1800" s="57" t="s">
        <v>3903</v>
      </c>
      <c r="AA1800" s="55" t="s">
        <v>3904</v>
      </c>
      <c r="AB1800" s="55">
        <v>169</v>
      </c>
      <c r="AC1800" s="55" t="s">
        <v>2021</v>
      </c>
      <c r="AD1800" s="89" t="s">
        <v>2619</v>
      </c>
      <c r="AE1800" s="243" t="s">
        <v>1746</v>
      </c>
      <c r="AF1800" s="157">
        <v>0</v>
      </c>
      <c r="AG1800" s="89" t="s">
        <v>7613</v>
      </c>
      <c r="AH1800" s="58" t="s">
        <v>3903</v>
      </c>
      <c r="AI1800" s="58" t="s">
        <v>3903</v>
      </c>
      <c r="AJ1800" s="59" t="s">
        <v>3903</v>
      </c>
      <c r="AK1800" s="56" t="s">
        <v>3903</v>
      </c>
      <c r="AL1800" s="56" t="s">
        <v>3903</v>
      </c>
      <c r="AM1800" s="60" t="s">
        <v>3903</v>
      </c>
      <c r="AN1800" s="60" t="s">
        <v>3903</v>
      </c>
      <c r="AO1800" s="60" t="s">
        <v>3903</v>
      </c>
    </row>
    <row r="1801" spans="1:41" s="290" customFormat="1" x14ac:dyDescent="0.2">
      <c r="A1801" s="45" t="s">
        <v>552</v>
      </c>
      <c r="B1801" s="42" t="s">
        <v>113</v>
      </c>
      <c r="C1801" s="46"/>
      <c r="D1801" s="35" t="s">
        <v>4516</v>
      </c>
      <c r="E1801" s="34">
        <v>45762</v>
      </c>
      <c r="F1801" s="352" t="s">
        <v>4793</v>
      </c>
      <c r="G1801" s="352" t="s">
        <v>4794</v>
      </c>
      <c r="H1801" s="344">
        <v>25.898013333333335</v>
      </c>
      <c r="I1801" s="344">
        <v>-81.710764999999995</v>
      </c>
      <c r="J1801" s="56" t="s">
        <v>7611</v>
      </c>
      <c r="K1801" s="56" t="s">
        <v>7612</v>
      </c>
      <c r="L1801" s="71" t="s">
        <v>5024</v>
      </c>
      <c r="M1801" s="120" t="s">
        <v>2833</v>
      </c>
      <c r="N1801" s="61" t="s">
        <v>364</v>
      </c>
      <c r="O1801" s="240" t="s">
        <v>6542</v>
      </c>
      <c r="P1801" s="216">
        <v>0</v>
      </c>
      <c r="Q1801" s="443">
        <v>0</v>
      </c>
      <c r="R1801" s="47"/>
      <c r="S1801" s="36">
        <v>0</v>
      </c>
      <c r="T1801" s="61"/>
      <c r="U1801" s="34"/>
      <c r="V1801" s="82">
        <v>0</v>
      </c>
      <c r="W1801" s="55" t="s">
        <v>2690</v>
      </c>
      <c r="X1801" s="55" t="s">
        <v>1898</v>
      </c>
      <c r="Y1801" s="157">
        <v>0</v>
      </c>
      <c r="Z1801" s="57" t="s">
        <v>3903</v>
      </c>
      <c r="AA1801" s="55" t="s">
        <v>3904</v>
      </c>
      <c r="AB1801" s="55">
        <v>169</v>
      </c>
      <c r="AC1801" s="55" t="s">
        <v>2021</v>
      </c>
      <c r="AD1801" s="89" t="s">
        <v>2619</v>
      </c>
      <c r="AE1801" s="243" t="s">
        <v>1746</v>
      </c>
      <c r="AF1801" s="157">
        <v>0</v>
      </c>
      <c r="AG1801" s="89" t="s">
        <v>7613</v>
      </c>
      <c r="AH1801" s="58" t="s">
        <v>3903</v>
      </c>
      <c r="AI1801" s="58" t="s">
        <v>3903</v>
      </c>
      <c r="AJ1801" s="59" t="s">
        <v>3903</v>
      </c>
      <c r="AK1801" s="56" t="s">
        <v>3903</v>
      </c>
      <c r="AL1801" s="56" t="s">
        <v>3903</v>
      </c>
      <c r="AM1801" s="60" t="s">
        <v>3903</v>
      </c>
      <c r="AN1801" s="60" t="s">
        <v>3903</v>
      </c>
      <c r="AO1801" s="60" t="s">
        <v>3903</v>
      </c>
    </row>
    <row r="1802" spans="1:41" s="290" customFormat="1" x14ac:dyDescent="0.2">
      <c r="A1802" s="45" t="s">
        <v>552</v>
      </c>
      <c r="B1802" s="42" t="s">
        <v>113</v>
      </c>
      <c r="C1802" s="46" t="s">
        <v>473</v>
      </c>
      <c r="D1802" s="35" t="s">
        <v>6273</v>
      </c>
      <c r="E1802" s="34">
        <v>46106</v>
      </c>
      <c r="F1802" s="352" t="s">
        <v>4793</v>
      </c>
      <c r="G1802" s="352" t="s">
        <v>4794</v>
      </c>
      <c r="H1802" s="344">
        <v>25.898013333333335</v>
      </c>
      <c r="I1802" s="344">
        <v>-81.710764999999995</v>
      </c>
      <c r="J1802" s="56" t="s">
        <v>7611</v>
      </c>
      <c r="K1802" s="56" t="s">
        <v>7612</v>
      </c>
      <c r="L1802" s="71" t="s">
        <v>5024</v>
      </c>
      <c r="M1802" s="120" t="s">
        <v>2833</v>
      </c>
      <c r="N1802" s="61" t="s">
        <v>364</v>
      </c>
      <c r="O1802" s="240" t="s">
        <v>6947</v>
      </c>
      <c r="P1802" s="216" t="s">
        <v>1969</v>
      </c>
      <c r="Q1802" s="443">
        <v>0</v>
      </c>
      <c r="R1802" s="47"/>
      <c r="S1802" s="36">
        <v>0</v>
      </c>
      <c r="T1802" s="61"/>
      <c r="U1802" s="34"/>
      <c r="V1802" s="82">
        <v>0</v>
      </c>
      <c r="W1802" s="55" t="s">
        <v>2690</v>
      </c>
      <c r="X1802" s="55" t="s">
        <v>1898</v>
      </c>
      <c r="Y1802" s="157">
        <v>0</v>
      </c>
      <c r="Z1802" s="57" t="s">
        <v>3903</v>
      </c>
      <c r="AA1802" s="55" t="s">
        <v>3904</v>
      </c>
      <c r="AB1802" s="55">
        <v>169</v>
      </c>
      <c r="AC1802" s="55" t="s">
        <v>2021</v>
      </c>
      <c r="AD1802" s="89" t="s">
        <v>2619</v>
      </c>
      <c r="AE1802" s="243" t="s">
        <v>1746</v>
      </c>
      <c r="AF1802" s="157">
        <v>0</v>
      </c>
      <c r="AG1802" s="89" t="s">
        <v>7613</v>
      </c>
      <c r="AH1802" s="58" t="s">
        <v>3903</v>
      </c>
      <c r="AI1802" s="58" t="s">
        <v>3903</v>
      </c>
      <c r="AJ1802" s="59" t="s">
        <v>3903</v>
      </c>
      <c r="AK1802" s="56" t="s">
        <v>3903</v>
      </c>
      <c r="AL1802" s="56" t="s">
        <v>3903</v>
      </c>
      <c r="AM1802" s="60" t="s">
        <v>3903</v>
      </c>
      <c r="AN1802" s="60" t="s">
        <v>3903</v>
      </c>
      <c r="AO1802" s="60" t="s">
        <v>3903</v>
      </c>
    </row>
    <row r="1803" spans="1:41" s="290" customFormat="1" x14ac:dyDescent="0.2">
      <c r="A1803" s="45" t="s">
        <v>1859</v>
      </c>
      <c r="B1803" s="42" t="s">
        <v>98</v>
      </c>
      <c r="C1803" s="46"/>
      <c r="D1803" s="35" t="s">
        <v>429</v>
      </c>
      <c r="E1803" s="34">
        <v>42781</v>
      </c>
      <c r="F1803" s="347" t="s">
        <v>553</v>
      </c>
      <c r="G1803" s="347" t="s">
        <v>565</v>
      </c>
      <c r="H1803" s="344">
        <v>25.846499999999999</v>
      </c>
      <c r="I1803" s="344">
        <v>-81.677383333333339</v>
      </c>
      <c r="J1803" s="56" t="s">
        <v>9291</v>
      </c>
      <c r="K1803" s="56" t="s">
        <v>7615</v>
      </c>
      <c r="L1803" s="49" t="s">
        <v>1746</v>
      </c>
      <c r="M1803" s="117"/>
      <c r="N1803" s="35" t="s">
        <v>364</v>
      </c>
      <c r="O1803" s="203" t="s">
        <v>1969</v>
      </c>
      <c r="P1803" s="216" t="s">
        <v>1969</v>
      </c>
      <c r="Q1803" s="443">
        <v>0</v>
      </c>
      <c r="R1803" s="47"/>
      <c r="S1803" s="36">
        <v>0</v>
      </c>
      <c r="T1803" s="35"/>
      <c r="U1803" s="34"/>
      <c r="V1803" s="82">
        <v>0</v>
      </c>
      <c r="W1803" s="55" t="s">
        <v>2690</v>
      </c>
      <c r="X1803" s="55" t="s">
        <v>1898</v>
      </c>
      <c r="Y1803" s="157">
        <v>0</v>
      </c>
      <c r="Z1803" s="57" t="s">
        <v>1746</v>
      </c>
      <c r="AA1803" s="55" t="s">
        <v>6987</v>
      </c>
      <c r="AB1803" s="55">
        <v>170</v>
      </c>
      <c r="AC1803" s="55" t="s">
        <v>2026</v>
      </c>
      <c r="AD1803" s="89" t="s">
        <v>2620</v>
      </c>
      <c r="AE1803" s="243">
        <v>16792</v>
      </c>
      <c r="AF1803" s="157" t="s">
        <v>3901</v>
      </c>
      <c r="AG1803" s="89" t="s">
        <v>7616</v>
      </c>
      <c r="AH1803" s="58" t="s">
        <v>7617</v>
      </c>
      <c r="AI1803" s="58" t="s">
        <v>7618</v>
      </c>
      <c r="AJ1803" s="59" t="s">
        <v>1357</v>
      </c>
      <c r="AK1803" s="56">
        <v>25.846299999999999</v>
      </c>
      <c r="AL1803" s="56">
        <v>-81.677300000000002</v>
      </c>
      <c r="AM1803" s="60">
        <v>72.935999999830017</v>
      </c>
      <c r="AN1803" s="60">
        <v>-27.329833540835963</v>
      </c>
      <c r="AO1803" s="60">
        <v>77.88825262736998</v>
      </c>
    </row>
    <row r="1804" spans="1:41" s="290" customFormat="1" x14ac:dyDescent="0.2">
      <c r="A1804" s="45" t="s">
        <v>1859</v>
      </c>
      <c r="B1804" s="42" t="s">
        <v>98</v>
      </c>
      <c r="C1804" s="46"/>
      <c r="D1804" s="35" t="s">
        <v>1658</v>
      </c>
      <c r="E1804" s="34">
        <v>43040</v>
      </c>
      <c r="F1804" s="347" t="s">
        <v>553</v>
      </c>
      <c r="G1804" s="347" t="s">
        <v>565</v>
      </c>
      <c r="H1804" s="344">
        <v>25.846499999999999</v>
      </c>
      <c r="I1804" s="344">
        <v>-81.677383333333339</v>
      </c>
      <c r="J1804" s="56" t="s">
        <v>9291</v>
      </c>
      <c r="K1804" s="56" t="s">
        <v>7615</v>
      </c>
      <c r="L1804" s="49" t="s">
        <v>1659</v>
      </c>
      <c r="M1804" s="120"/>
      <c r="N1804" s="35" t="s">
        <v>427</v>
      </c>
      <c r="O1804" s="203"/>
      <c r="P1804" s="216">
        <v>0</v>
      </c>
      <c r="Q1804" s="443">
        <v>0</v>
      </c>
      <c r="R1804" s="47"/>
      <c r="S1804" s="36">
        <v>0</v>
      </c>
      <c r="T1804" s="35"/>
      <c r="U1804" s="34"/>
      <c r="V1804" s="82" t="s">
        <v>1969</v>
      </c>
      <c r="W1804" s="55" t="s">
        <v>2690</v>
      </c>
      <c r="X1804" s="55" t="s">
        <v>1898</v>
      </c>
      <c r="Y1804" s="157" t="s">
        <v>427</v>
      </c>
      <c r="Z1804" s="57" t="s">
        <v>1746</v>
      </c>
      <c r="AA1804" s="55" t="s">
        <v>7125</v>
      </c>
      <c r="AB1804" s="55">
        <v>170</v>
      </c>
      <c r="AC1804" s="55" t="s">
        <v>2026</v>
      </c>
      <c r="AD1804" s="89" t="s">
        <v>2620</v>
      </c>
      <c r="AE1804" s="243">
        <v>16792</v>
      </c>
      <c r="AF1804" s="157" t="s">
        <v>3901</v>
      </c>
      <c r="AG1804" s="89" t="s">
        <v>7616</v>
      </c>
      <c r="AH1804" s="58" t="s">
        <v>7617</v>
      </c>
      <c r="AI1804" s="58" t="s">
        <v>7618</v>
      </c>
      <c r="AJ1804" s="59" t="s">
        <v>1357</v>
      </c>
      <c r="AK1804" s="56">
        <v>25.846299999999999</v>
      </c>
      <c r="AL1804" s="56">
        <v>-81.677300000000002</v>
      </c>
      <c r="AM1804" s="60">
        <v>72.935999999830017</v>
      </c>
      <c r="AN1804" s="60">
        <v>-27.329833540835963</v>
      </c>
      <c r="AO1804" s="60">
        <v>77.88825262736998</v>
      </c>
    </row>
    <row r="1805" spans="1:41" s="290" customFormat="1" x14ac:dyDescent="0.2">
      <c r="A1805" s="45" t="s">
        <v>1859</v>
      </c>
      <c r="B1805" s="42" t="s">
        <v>98</v>
      </c>
      <c r="C1805" s="46"/>
      <c r="D1805" s="35" t="s">
        <v>429</v>
      </c>
      <c r="E1805" s="34">
        <v>43185</v>
      </c>
      <c r="F1805" s="347" t="s">
        <v>2269</v>
      </c>
      <c r="G1805" s="347" t="s">
        <v>2270</v>
      </c>
      <c r="H1805" s="344">
        <v>25.846433333333334</v>
      </c>
      <c r="I1805" s="344">
        <v>-81.6768</v>
      </c>
      <c r="J1805" s="56" t="s">
        <v>9292</v>
      </c>
      <c r="K1805" s="56" t="s">
        <v>9293</v>
      </c>
      <c r="L1805" s="49" t="s">
        <v>2292</v>
      </c>
      <c r="M1805" s="120"/>
      <c r="N1805" s="35" t="s">
        <v>387</v>
      </c>
      <c r="O1805" s="203" t="s">
        <v>1969</v>
      </c>
      <c r="P1805" s="216">
        <v>0</v>
      </c>
      <c r="Q1805" s="443">
        <v>0</v>
      </c>
      <c r="R1805" s="47"/>
      <c r="S1805" s="36">
        <v>0</v>
      </c>
      <c r="T1805" s="35"/>
      <c r="U1805" s="34"/>
      <c r="V1805" s="82">
        <v>0</v>
      </c>
      <c r="W1805" s="55" t="s">
        <v>2690</v>
      </c>
      <c r="X1805" s="55" t="s">
        <v>1898</v>
      </c>
      <c r="Y1805" s="157" t="s">
        <v>387</v>
      </c>
      <c r="Z1805" s="57">
        <v>171.03627166135081</v>
      </c>
      <c r="AA1805" s="55" t="s">
        <v>9294</v>
      </c>
      <c r="AB1805" s="55">
        <v>170</v>
      </c>
      <c r="AC1805" s="55" t="s">
        <v>2026</v>
      </c>
      <c r="AD1805" s="89" t="s">
        <v>2620</v>
      </c>
      <c r="AE1805" s="243">
        <v>16792</v>
      </c>
      <c r="AF1805" s="157" t="s">
        <v>3901</v>
      </c>
      <c r="AG1805" s="89" t="s">
        <v>7616</v>
      </c>
      <c r="AH1805" s="58" t="s">
        <v>7617</v>
      </c>
      <c r="AI1805" s="58" t="s">
        <v>7618</v>
      </c>
      <c r="AJ1805" s="59" t="s">
        <v>1357</v>
      </c>
      <c r="AK1805" s="56">
        <v>25.846299999999999</v>
      </c>
      <c r="AL1805" s="56">
        <v>-81.677300000000002</v>
      </c>
      <c r="AM1805" s="60">
        <v>48.624000000318546</v>
      </c>
      <c r="AN1805" s="60">
        <v>163.97900124035522</v>
      </c>
      <c r="AO1805" s="60">
        <v>171.03627166135081</v>
      </c>
    </row>
    <row r="1806" spans="1:41" s="290" customFormat="1" x14ac:dyDescent="0.2">
      <c r="A1806" s="63" t="s">
        <v>1859</v>
      </c>
      <c r="B1806" s="42" t="s">
        <v>98</v>
      </c>
      <c r="C1806" s="64"/>
      <c r="D1806" s="66" t="s">
        <v>2384</v>
      </c>
      <c r="E1806" s="65">
        <v>43404</v>
      </c>
      <c r="F1806" s="353" t="s">
        <v>2269</v>
      </c>
      <c r="G1806" s="347" t="s">
        <v>2270</v>
      </c>
      <c r="H1806" s="344">
        <v>25.846433333333334</v>
      </c>
      <c r="I1806" s="344">
        <v>-81.6768</v>
      </c>
      <c r="J1806" s="56" t="s">
        <v>9292</v>
      </c>
      <c r="K1806" s="56" t="s">
        <v>9293</v>
      </c>
      <c r="L1806" s="70" t="s">
        <v>3121</v>
      </c>
      <c r="M1806" s="120"/>
      <c r="N1806" s="66" t="s">
        <v>364</v>
      </c>
      <c r="O1806" s="211" t="s">
        <v>1969</v>
      </c>
      <c r="P1806" s="216">
        <v>0</v>
      </c>
      <c r="Q1806" s="443">
        <v>0</v>
      </c>
      <c r="R1806" s="67"/>
      <c r="S1806" s="68"/>
      <c r="T1806" s="35" t="s">
        <v>2011</v>
      </c>
      <c r="U1806" s="34"/>
      <c r="V1806" s="82">
        <v>0</v>
      </c>
      <c r="W1806" s="55" t="s">
        <v>2690</v>
      </c>
      <c r="X1806" s="55" t="s">
        <v>1898</v>
      </c>
      <c r="Y1806" s="157">
        <v>0</v>
      </c>
      <c r="Z1806" s="57">
        <v>171.03627166135081</v>
      </c>
      <c r="AA1806" s="55" t="s">
        <v>9295</v>
      </c>
      <c r="AB1806" s="55">
        <v>170</v>
      </c>
      <c r="AC1806" s="55" t="s">
        <v>2026</v>
      </c>
      <c r="AD1806" s="89" t="s">
        <v>2620</v>
      </c>
      <c r="AE1806" s="243">
        <v>16792</v>
      </c>
      <c r="AF1806" s="157" t="s">
        <v>3901</v>
      </c>
      <c r="AG1806" s="89" t="s">
        <v>7616</v>
      </c>
      <c r="AH1806" s="58" t="s">
        <v>7617</v>
      </c>
      <c r="AI1806" s="58" t="s">
        <v>7618</v>
      </c>
      <c r="AJ1806" s="59" t="s">
        <v>1357</v>
      </c>
      <c r="AK1806" s="56">
        <v>25.846299999999999</v>
      </c>
      <c r="AL1806" s="56">
        <v>-81.677300000000002</v>
      </c>
      <c r="AM1806" s="60">
        <v>48.624000000318546</v>
      </c>
      <c r="AN1806" s="60">
        <v>163.97900124035522</v>
      </c>
      <c r="AO1806" s="60">
        <v>171.03627166135081</v>
      </c>
    </row>
    <row r="1807" spans="1:41" s="290" customFormat="1" ht="44.25" customHeight="1" x14ac:dyDescent="0.2">
      <c r="A1807" s="63" t="s">
        <v>1859</v>
      </c>
      <c r="B1807" s="42" t="s">
        <v>98</v>
      </c>
      <c r="C1807" s="64"/>
      <c r="D1807" s="35" t="s">
        <v>2844</v>
      </c>
      <c r="E1807" s="65">
        <v>43847</v>
      </c>
      <c r="F1807" s="353" t="s">
        <v>2269</v>
      </c>
      <c r="G1807" s="347" t="s">
        <v>565</v>
      </c>
      <c r="H1807" s="344">
        <v>25.846433333333334</v>
      </c>
      <c r="I1807" s="344">
        <v>-81.677383333333339</v>
      </c>
      <c r="J1807" s="56" t="s">
        <v>9292</v>
      </c>
      <c r="K1807" s="56" t="s">
        <v>7615</v>
      </c>
      <c r="L1807" s="49" t="s">
        <v>2845</v>
      </c>
      <c r="M1807" s="120" t="s">
        <v>2833</v>
      </c>
      <c r="N1807" s="66" t="s">
        <v>364</v>
      </c>
      <c r="O1807" s="211" t="s">
        <v>1969</v>
      </c>
      <c r="P1807" s="216" t="s">
        <v>1969</v>
      </c>
      <c r="Q1807" s="443">
        <v>0</v>
      </c>
      <c r="R1807" s="67"/>
      <c r="S1807" s="68"/>
      <c r="T1807" s="66"/>
      <c r="U1807" s="34"/>
      <c r="V1807" s="82">
        <v>0</v>
      </c>
      <c r="W1807" s="55" t="s">
        <v>2690</v>
      </c>
      <c r="X1807" s="55" t="s">
        <v>1898</v>
      </c>
      <c r="Y1807" s="157">
        <v>0</v>
      </c>
      <c r="Z1807" s="57" t="s">
        <v>1746</v>
      </c>
      <c r="AA1807" s="55" t="s">
        <v>6987</v>
      </c>
      <c r="AB1807" s="55">
        <v>170</v>
      </c>
      <c r="AC1807" s="55" t="s">
        <v>2026</v>
      </c>
      <c r="AD1807" s="89" t="s">
        <v>2620</v>
      </c>
      <c r="AE1807" s="243">
        <v>16792</v>
      </c>
      <c r="AF1807" s="157" t="s">
        <v>3901</v>
      </c>
      <c r="AG1807" s="89" t="s">
        <v>7616</v>
      </c>
      <c r="AH1807" s="58" t="s">
        <v>7617</v>
      </c>
      <c r="AI1807" s="58" t="s">
        <v>7618</v>
      </c>
      <c r="AJ1807" s="59" t="s">
        <v>1357</v>
      </c>
      <c r="AK1807" s="56">
        <v>25.846299999999999</v>
      </c>
      <c r="AL1807" s="56">
        <v>-81.677300000000002</v>
      </c>
      <c r="AM1807" s="60">
        <v>48.624000000318546</v>
      </c>
      <c r="AN1807" s="60">
        <v>-27.329833540835963</v>
      </c>
      <c r="AO1807" s="60">
        <v>55.778250038888636</v>
      </c>
    </row>
    <row r="1808" spans="1:41" s="290" customFormat="1" ht="36.75" customHeight="1" x14ac:dyDescent="0.2">
      <c r="A1808" s="63" t="s">
        <v>1859</v>
      </c>
      <c r="B1808" s="42" t="s">
        <v>98</v>
      </c>
      <c r="C1808" s="64"/>
      <c r="D1808" s="35" t="s">
        <v>2857</v>
      </c>
      <c r="E1808" s="65">
        <v>44257</v>
      </c>
      <c r="F1808" s="347" t="s">
        <v>3499</v>
      </c>
      <c r="G1808" s="347" t="s">
        <v>565</v>
      </c>
      <c r="H1808" s="344">
        <v>25.846450000000001</v>
      </c>
      <c r="I1808" s="344">
        <v>-81.677383333333339</v>
      </c>
      <c r="J1808" s="56" t="s">
        <v>7614</v>
      </c>
      <c r="K1808" s="56" t="s">
        <v>7615</v>
      </c>
      <c r="L1808" s="49" t="s">
        <v>2845</v>
      </c>
      <c r="M1808" s="120" t="s">
        <v>2833</v>
      </c>
      <c r="N1808" s="66" t="s">
        <v>364</v>
      </c>
      <c r="O1808" s="240" t="s">
        <v>3500</v>
      </c>
      <c r="P1808" s="216" t="s">
        <v>1969</v>
      </c>
      <c r="Q1808" s="443">
        <v>0</v>
      </c>
      <c r="R1808" s="67"/>
      <c r="S1808" s="68"/>
      <c r="T1808" s="66"/>
      <c r="U1808" s="34"/>
      <c r="V1808" s="82">
        <v>0</v>
      </c>
      <c r="W1808" s="55" t="s">
        <v>2690</v>
      </c>
      <c r="X1808" s="55" t="s">
        <v>1898</v>
      </c>
      <c r="Y1808" s="157">
        <v>0</v>
      </c>
      <c r="Z1808" s="57" t="s">
        <v>1746</v>
      </c>
      <c r="AA1808" s="55" t="s">
        <v>6987</v>
      </c>
      <c r="AB1808" s="55">
        <v>170</v>
      </c>
      <c r="AC1808" s="55" t="s">
        <v>2026</v>
      </c>
      <c r="AD1808" s="89" t="s">
        <v>2620</v>
      </c>
      <c r="AE1808" s="243">
        <v>16792</v>
      </c>
      <c r="AF1808" s="157" t="s">
        <v>3901</v>
      </c>
      <c r="AG1808" s="89" t="s">
        <v>7616</v>
      </c>
      <c r="AH1808" s="58" t="s">
        <v>7617</v>
      </c>
      <c r="AI1808" s="58" t="s">
        <v>7618</v>
      </c>
      <c r="AJ1808" s="59" t="s">
        <v>1357</v>
      </c>
      <c r="AK1808" s="56">
        <v>25.846299999999999</v>
      </c>
      <c r="AL1808" s="56">
        <v>-81.677300000000002</v>
      </c>
      <c r="AM1808" s="60">
        <v>54.702000000520314</v>
      </c>
      <c r="AN1808" s="60">
        <v>-27.329833540835963</v>
      </c>
      <c r="AO1808" s="60">
        <v>61.149232255415335</v>
      </c>
    </row>
    <row r="1809" spans="1:41" s="290" customFormat="1" x14ac:dyDescent="0.2">
      <c r="A1809" s="63" t="s">
        <v>1859</v>
      </c>
      <c r="B1809" s="42" t="s">
        <v>98</v>
      </c>
      <c r="C1809" s="64"/>
      <c r="D1809" s="35" t="s">
        <v>424</v>
      </c>
      <c r="E1809" s="65">
        <v>44666</v>
      </c>
      <c r="F1809" s="347" t="s">
        <v>3499</v>
      </c>
      <c r="G1809" s="347" t="s">
        <v>565</v>
      </c>
      <c r="H1809" s="344">
        <v>25.846450000000001</v>
      </c>
      <c r="I1809" s="344">
        <v>-81.677383333333339</v>
      </c>
      <c r="J1809" s="56" t="s">
        <v>7614</v>
      </c>
      <c r="K1809" s="56" t="s">
        <v>7615</v>
      </c>
      <c r="L1809" s="49" t="s">
        <v>2244</v>
      </c>
      <c r="M1809" s="120" t="s">
        <v>2833</v>
      </c>
      <c r="N1809" s="35" t="s">
        <v>448</v>
      </c>
      <c r="O1809" s="240" t="s">
        <v>4576</v>
      </c>
      <c r="P1809" s="216">
        <v>0</v>
      </c>
      <c r="Q1809" s="443">
        <v>0</v>
      </c>
      <c r="R1809" s="67"/>
      <c r="S1809" s="68"/>
      <c r="T1809" s="35" t="s">
        <v>3310</v>
      </c>
      <c r="U1809" s="34"/>
      <c r="V1809" s="82" t="s">
        <v>1969</v>
      </c>
      <c r="W1809" s="55" t="s">
        <v>2690</v>
      </c>
      <c r="X1809" s="55" t="s">
        <v>1898</v>
      </c>
      <c r="Y1809" s="157" t="s">
        <v>448</v>
      </c>
      <c r="Z1809" s="57" t="s">
        <v>1746</v>
      </c>
      <c r="AA1809" s="55" t="s">
        <v>6972</v>
      </c>
      <c r="AB1809" s="55">
        <v>170</v>
      </c>
      <c r="AC1809" s="55" t="s">
        <v>2026</v>
      </c>
      <c r="AD1809" s="89" t="s">
        <v>2620</v>
      </c>
      <c r="AE1809" s="243">
        <v>16792</v>
      </c>
      <c r="AF1809" s="157" t="s">
        <v>3901</v>
      </c>
      <c r="AG1809" s="89" t="s">
        <v>7616</v>
      </c>
      <c r="AH1809" s="58" t="s">
        <v>7617</v>
      </c>
      <c r="AI1809" s="58" t="s">
        <v>7618</v>
      </c>
      <c r="AJ1809" s="59" t="s">
        <v>1357</v>
      </c>
      <c r="AK1809" s="56">
        <v>25.846299999999999</v>
      </c>
      <c r="AL1809" s="56">
        <v>-81.677300000000002</v>
      </c>
      <c r="AM1809" s="60">
        <v>54.702000000520314</v>
      </c>
      <c r="AN1809" s="60">
        <v>-27.329833540835963</v>
      </c>
      <c r="AO1809" s="60">
        <v>61.149232255415335</v>
      </c>
    </row>
    <row r="1810" spans="1:41" s="290" customFormat="1" x14ac:dyDescent="0.2">
      <c r="A1810" s="63" t="s">
        <v>1859</v>
      </c>
      <c r="B1810" s="42" t="s">
        <v>98</v>
      </c>
      <c r="C1810" s="64"/>
      <c r="D1810" s="35" t="s">
        <v>424</v>
      </c>
      <c r="E1810" s="65">
        <v>44978</v>
      </c>
      <c r="F1810" s="347" t="s">
        <v>3499</v>
      </c>
      <c r="G1810" s="347" t="s">
        <v>565</v>
      </c>
      <c r="H1810" s="344">
        <v>25.846450000000001</v>
      </c>
      <c r="I1810" s="344">
        <v>-81.677383333333339</v>
      </c>
      <c r="J1810" s="56" t="s">
        <v>7614</v>
      </c>
      <c r="K1810" s="56" t="s">
        <v>7615</v>
      </c>
      <c r="L1810" s="49" t="s">
        <v>2244</v>
      </c>
      <c r="M1810" s="120" t="s">
        <v>2833</v>
      </c>
      <c r="N1810" s="35" t="s">
        <v>448</v>
      </c>
      <c r="O1810" s="240" t="s">
        <v>4971</v>
      </c>
      <c r="P1810" s="216">
        <v>0</v>
      </c>
      <c r="Q1810" s="443">
        <v>0</v>
      </c>
      <c r="R1810" s="67"/>
      <c r="S1810" s="68"/>
      <c r="T1810" s="35"/>
      <c r="U1810" s="34"/>
      <c r="V1810" s="82" t="s">
        <v>1969</v>
      </c>
      <c r="W1810" s="55" t="s">
        <v>2690</v>
      </c>
      <c r="X1810" s="55" t="s">
        <v>1898</v>
      </c>
      <c r="Y1810" s="157" t="s">
        <v>448</v>
      </c>
      <c r="Z1810" s="57" t="s">
        <v>1746</v>
      </c>
      <c r="AA1810" s="55" t="s">
        <v>6972</v>
      </c>
      <c r="AB1810" s="55">
        <v>170</v>
      </c>
      <c r="AC1810" s="55" t="s">
        <v>2026</v>
      </c>
      <c r="AD1810" s="89" t="s">
        <v>2620</v>
      </c>
      <c r="AE1810" s="243">
        <v>16792</v>
      </c>
      <c r="AF1810" s="157" t="s">
        <v>3901</v>
      </c>
      <c r="AG1810" s="89" t="s">
        <v>7616</v>
      </c>
      <c r="AH1810" s="58" t="s">
        <v>7617</v>
      </c>
      <c r="AI1810" s="58" t="s">
        <v>7618</v>
      </c>
      <c r="AJ1810" s="59" t="s">
        <v>1357</v>
      </c>
      <c r="AK1810" s="56">
        <v>25.846299999999999</v>
      </c>
      <c r="AL1810" s="56">
        <v>-81.677300000000002</v>
      </c>
      <c r="AM1810" s="60">
        <v>54.702000000520314</v>
      </c>
      <c r="AN1810" s="60">
        <v>-27.329833540835963</v>
      </c>
      <c r="AO1810" s="60">
        <v>61.149232255415335</v>
      </c>
    </row>
    <row r="1811" spans="1:41" s="290" customFormat="1" x14ac:dyDescent="0.2">
      <c r="A1811" s="63" t="s">
        <v>1859</v>
      </c>
      <c r="B1811" s="42" t="s">
        <v>98</v>
      </c>
      <c r="C1811" s="64"/>
      <c r="D1811" s="35" t="s">
        <v>5027</v>
      </c>
      <c r="E1811" s="65">
        <v>45366</v>
      </c>
      <c r="F1811" s="347" t="s">
        <v>3499</v>
      </c>
      <c r="G1811" s="347" t="s">
        <v>565</v>
      </c>
      <c r="H1811" s="344">
        <v>25.846450000000001</v>
      </c>
      <c r="I1811" s="344">
        <v>-81.677383333333339</v>
      </c>
      <c r="J1811" s="56" t="s">
        <v>7614</v>
      </c>
      <c r="K1811" s="56" t="s">
        <v>7615</v>
      </c>
      <c r="L1811" s="49" t="s">
        <v>2244</v>
      </c>
      <c r="M1811" s="120" t="s">
        <v>2833</v>
      </c>
      <c r="N1811" s="35" t="s">
        <v>448</v>
      </c>
      <c r="O1811" s="240" t="s">
        <v>5760</v>
      </c>
      <c r="P1811" s="216">
        <v>0</v>
      </c>
      <c r="Q1811" s="445">
        <v>0</v>
      </c>
      <c r="R1811" s="67"/>
      <c r="S1811" s="68"/>
      <c r="T1811" s="35"/>
      <c r="U1811" s="34"/>
      <c r="V1811" s="82" t="s">
        <v>1969</v>
      </c>
      <c r="W1811" s="55" t="s">
        <v>2690</v>
      </c>
      <c r="X1811" s="55" t="s">
        <v>1898</v>
      </c>
      <c r="Y1811" s="157" t="s">
        <v>448</v>
      </c>
      <c r="Z1811" s="57" t="s">
        <v>1746</v>
      </c>
      <c r="AA1811" s="55" t="s">
        <v>6972</v>
      </c>
      <c r="AB1811" s="55">
        <v>170</v>
      </c>
      <c r="AC1811" s="55" t="s">
        <v>2026</v>
      </c>
      <c r="AD1811" s="89" t="s">
        <v>2620</v>
      </c>
      <c r="AE1811" s="243">
        <v>16792</v>
      </c>
      <c r="AF1811" s="157" t="s">
        <v>3901</v>
      </c>
      <c r="AG1811" s="89" t="s">
        <v>7616</v>
      </c>
      <c r="AH1811" s="58" t="s">
        <v>7617</v>
      </c>
      <c r="AI1811" s="58" t="s">
        <v>7618</v>
      </c>
      <c r="AJ1811" s="59" t="s">
        <v>1357</v>
      </c>
      <c r="AK1811" s="56">
        <v>25.846299999999999</v>
      </c>
      <c r="AL1811" s="56">
        <v>-81.677300000000002</v>
      </c>
      <c r="AM1811" s="60">
        <v>54.702000000520314</v>
      </c>
      <c r="AN1811" s="60">
        <v>-27.329833540835963</v>
      </c>
      <c r="AO1811" s="60">
        <v>61.149232255415335</v>
      </c>
    </row>
    <row r="1812" spans="1:41" s="290" customFormat="1" x14ac:dyDescent="0.2">
      <c r="A1812" s="63" t="s">
        <v>1859</v>
      </c>
      <c r="B1812" s="42" t="s">
        <v>98</v>
      </c>
      <c r="C1812" s="64"/>
      <c r="D1812" s="35" t="s">
        <v>4516</v>
      </c>
      <c r="E1812" s="65">
        <v>45762</v>
      </c>
      <c r="F1812" s="347" t="s">
        <v>3499</v>
      </c>
      <c r="G1812" s="347" t="s">
        <v>565</v>
      </c>
      <c r="H1812" s="344">
        <v>25.846450000000001</v>
      </c>
      <c r="I1812" s="344">
        <v>-81.677383333333339</v>
      </c>
      <c r="J1812" s="56" t="s">
        <v>7614</v>
      </c>
      <c r="K1812" s="56" t="s">
        <v>7615</v>
      </c>
      <c r="L1812" s="49" t="s">
        <v>2244</v>
      </c>
      <c r="M1812" s="120" t="s">
        <v>2833</v>
      </c>
      <c r="N1812" s="35" t="s">
        <v>448</v>
      </c>
      <c r="O1812" s="240" t="s">
        <v>6543</v>
      </c>
      <c r="P1812" s="216">
        <v>0</v>
      </c>
      <c r="Q1812" s="445">
        <v>0</v>
      </c>
      <c r="R1812" s="67"/>
      <c r="S1812" s="68"/>
      <c r="T1812" s="35"/>
      <c r="U1812" s="65">
        <v>44666</v>
      </c>
      <c r="V1812" s="82" t="s">
        <v>1969</v>
      </c>
      <c r="W1812" s="55" t="s">
        <v>2690</v>
      </c>
      <c r="X1812" s="55" t="s">
        <v>1898</v>
      </c>
      <c r="Y1812" s="157" t="s">
        <v>448</v>
      </c>
      <c r="Z1812" s="57" t="s">
        <v>1746</v>
      </c>
      <c r="AA1812" s="55" t="s">
        <v>6972</v>
      </c>
      <c r="AB1812" s="55">
        <v>170</v>
      </c>
      <c r="AC1812" s="55" t="s">
        <v>2026</v>
      </c>
      <c r="AD1812" s="89" t="s">
        <v>2620</v>
      </c>
      <c r="AE1812" s="243">
        <v>16792</v>
      </c>
      <c r="AF1812" s="157" t="s">
        <v>3901</v>
      </c>
      <c r="AG1812" s="89" t="s">
        <v>7616</v>
      </c>
      <c r="AH1812" s="58" t="s">
        <v>7617</v>
      </c>
      <c r="AI1812" s="58" t="s">
        <v>7618</v>
      </c>
      <c r="AJ1812" s="59" t="s">
        <v>1357</v>
      </c>
      <c r="AK1812" s="56">
        <v>25.846299999999999</v>
      </c>
      <c r="AL1812" s="56">
        <v>-81.677300000000002</v>
      </c>
      <c r="AM1812" s="60">
        <v>54.702000000520314</v>
      </c>
      <c r="AN1812" s="60">
        <v>-27.329833540835963</v>
      </c>
      <c r="AO1812" s="60">
        <v>61.149232255415335</v>
      </c>
    </row>
    <row r="1813" spans="1:41" s="290" customFormat="1" x14ac:dyDescent="0.2">
      <c r="A1813" s="63" t="s">
        <v>1859</v>
      </c>
      <c r="B1813" s="42" t="s">
        <v>98</v>
      </c>
      <c r="C1813" s="64" t="s">
        <v>473</v>
      </c>
      <c r="D1813" s="35" t="s">
        <v>6273</v>
      </c>
      <c r="E1813" s="65">
        <v>46106</v>
      </c>
      <c r="F1813" s="347" t="s">
        <v>3499</v>
      </c>
      <c r="G1813" s="347" t="s">
        <v>565</v>
      </c>
      <c r="H1813" s="344">
        <v>25.846450000000001</v>
      </c>
      <c r="I1813" s="344">
        <v>-81.677383333333339</v>
      </c>
      <c r="J1813" s="56" t="s">
        <v>7614</v>
      </c>
      <c r="K1813" s="56" t="s">
        <v>7615</v>
      </c>
      <c r="L1813" s="49" t="s">
        <v>2244</v>
      </c>
      <c r="M1813" s="120" t="s">
        <v>2833</v>
      </c>
      <c r="N1813" s="35" t="s">
        <v>448</v>
      </c>
      <c r="O1813" s="240" t="s">
        <v>6948</v>
      </c>
      <c r="P1813" s="216" t="s">
        <v>6005</v>
      </c>
      <c r="Q1813" s="445">
        <v>0</v>
      </c>
      <c r="R1813" s="67"/>
      <c r="S1813" s="68"/>
      <c r="T1813" s="35"/>
      <c r="U1813" s="65">
        <v>44666</v>
      </c>
      <c r="V1813" s="82" t="s">
        <v>1969</v>
      </c>
      <c r="W1813" s="55" t="s">
        <v>2690</v>
      </c>
      <c r="X1813" s="55" t="s">
        <v>1898</v>
      </c>
      <c r="Y1813" s="157" t="s">
        <v>448</v>
      </c>
      <c r="Z1813" s="57" t="s">
        <v>1746</v>
      </c>
      <c r="AA1813" s="55" t="s">
        <v>6972</v>
      </c>
      <c r="AB1813" s="55">
        <v>170</v>
      </c>
      <c r="AC1813" s="55" t="s">
        <v>2026</v>
      </c>
      <c r="AD1813" s="89" t="s">
        <v>2620</v>
      </c>
      <c r="AE1813" s="243">
        <v>16792</v>
      </c>
      <c r="AF1813" s="157" t="s">
        <v>3901</v>
      </c>
      <c r="AG1813" s="89" t="s">
        <v>7616</v>
      </c>
      <c r="AH1813" s="58" t="s">
        <v>7617</v>
      </c>
      <c r="AI1813" s="58" t="s">
        <v>7618</v>
      </c>
      <c r="AJ1813" s="59" t="s">
        <v>1357</v>
      </c>
      <c r="AK1813" s="56">
        <v>25.846299999999999</v>
      </c>
      <c r="AL1813" s="56">
        <v>-81.677300000000002</v>
      </c>
      <c r="AM1813" s="60">
        <v>54.702000000520314</v>
      </c>
      <c r="AN1813" s="60">
        <v>-27.329833540835963</v>
      </c>
      <c r="AO1813" s="60">
        <v>61.149232255415335</v>
      </c>
    </row>
    <row r="1814" spans="1:41" s="290" customFormat="1" x14ac:dyDescent="0.2">
      <c r="A1814" s="45" t="s">
        <v>1860</v>
      </c>
      <c r="B1814" s="42" t="s">
        <v>99</v>
      </c>
      <c r="C1814" s="46"/>
      <c r="D1814" s="35" t="s">
        <v>429</v>
      </c>
      <c r="E1814" s="34">
        <v>42781</v>
      </c>
      <c r="F1814" s="347" t="s">
        <v>1004</v>
      </c>
      <c r="G1814" s="347" t="s">
        <v>1007</v>
      </c>
      <c r="H1814" s="344">
        <v>25.848400000000002</v>
      </c>
      <c r="I1814" s="344">
        <v>-81.676366666666667</v>
      </c>
      <c r="J1814" s="56" t="s">
        <v>9296</v>
      </c>
      <c r="K1814" s="56" t="s">
        <v>9297</v>
      </c>
      <c r="L1814" s="49" t="s">
        <v>438</v>
      </c>
      <c r="M1814" s="120"/>
      <c r="N1814" s="35" t="s">
        <v>448</v>
      </c>
      <c r="O1814" s="203"/>
      <c r="P1814" s="216">
        <v>0</v>
      </c>
      <c r="Q1814" s="443">
        <v>0</v>
      </c>
      <c r="R1814" s="47"/>
      <c r="S1814" s="36" t="s">
        <v>473</v>
      </c>
      <c r="T1814" s="35"/>
      <c r="U1814" s="34"/>
      <c r="V1814" s="82" t="s">
        <v>1969</v>
      </c>
      <c r="W1814" s="55" t="s">
        <v>2690</v>
      </c>
      <c r="X1814" s="55" t="s">
        <v>1898</v>
      </c>
      <c r="Y1814" s="157" t="s">
        <v>448</v>
      </c>
      <c r="Z1814" s="57" t="s">
        <v>3905</v>
      </c>
      <c r="AA1814" s="55" t="s">
        <v>3906</v>
      </c>
      <c r="AB1814" s="55">
        <v>171</v>
      </c>
      <c r="AC1814" s="55" t="s">
        <v>2026</v>
      </c>
      <c r="AD1814" s="89" t="s">
        <v>2620</v>
      </c>
      <c r="AE1814" s="243">
        <v>16792.099999999999</v>
      </c>
      <c r="AF1814" s="157" t="s">
        <v>3901</v>
      </c>
      <c r="AG1814" s="89" t="s">
        <v>7622</v>
      </c>
      <c r="AH1814" s="58" t="s">
        <v>1004</v>
      </c>
      <c r="AI1814" s="58" t="s">
        <v>1007</v>
      </c>
      <c r="AJ1814" s="59" t="s">
        <v>1354</v>
      </c>
      <c r="AK1814" s="56">
        <v>25.848400000000002</v>
      </c>
      <c r="AL1814" s="56">
        <v>-81.676370000000006</v>
      </c>
      <c r="AM1814" s="60">
        <v>0</v>
      </c>
      <c r="AN1814" s="60">
        <v>1.0931933434976639</v>
      </c>
      <c r="AO1814" s="60" t="s">
        <v>3905</v>
      </c>
    </row>
    <row r="1815" spans="1:41" s="290" customFormat="1" x14ac:dyDescent="0.2">
      <c r="A1815" s="45" t="s">
        <v>1860</v>
      </c>
      <c r="B1815" s="42" t="s">
        <v>99</v>
      </c>
      <c r="C1815" s="46"/>
      <c r="D1815" s="35" t="s">
        <v>1658</v>
      </c>
      <c r="E1815" s="34">
        <v>43040</v>
      </c>
      <c r="F1815" s="347" t="s">
        <v>1004</v>
      </c>
      <c r="G1815" s="347" t="s">
        <v>1007</v>
      </c>
      <c r="H1815" s="344">
        <v>25.848400000000002</v>
      </c>
      <c r="I1815" s="344">
        <v>-81.676366666666667</v>
      </c>
      <c r="J1815" s="56" t="s">
        <v>9296</v>
      </c>
      <c r="K1815" s="56" t="s">
        <v>9297</v>
      </c>
      <c r="L1815" s="49" t="s">
        <v>438</v>
      </c>
      <c r="M1815" s="120"/>
      <c r="N1815" s="35" t="s">
        <v>448</v>
      </c>
      <c r="O1815" s="203"/>
      <c r="P1815" s="216">
        <v>0</v>
      </c>
      <c r="Q1815" s="443">
        <v>0</v>
      </c>
      <c r="R1815" s="47"/>
      <c r="S1815" s="36" t="s">
        <v>473</v>
      </c>
      <c r="T1815" s="35"/>
      <c r="U1815" s="34"/>
      <c r="V1815" s="82" t="s">
        <v>1969</v>
      </c>
      <c r="W1815" s="55" t="s">
        <v>2690</v>
      </c>
      <c r="X1815" s="55" t="s">
        <v>1898</v>
      </c>
      <c r="Y1815" s="157" t="s">
        <v>448</v>
      </c>
      <c r="Z1815" s="57" t="s">
        <v>3905</v>
      </c>
      <c r="AA1815" s="55" t="s">
        <v>3906</v>
      </c>
      <c r="AB1815" s="55">
        <v>171</v>
      </c>
      <c r="AC1815" s="55" t="s">
        <v>2026</v>
      </c>
      <c r="AD1815" s="89" t="s">
        <v>2620</v>
      </c>
      <c r="AE1815" s="243">
        <v>16792.099999999999</v>
      </c>
      <c r="AF1815" s="157" t="s">
        <v>3901</v>
      </c>
      <c r="AG1815" s="89" t="s">
        <v>7622</v>
      </c>
      <c r="AH1815" s="58" t="s">
        <v>1004</v>
      </c>
      <c r="AI1815" s="58" t="s">
        <v>1007</v>
      </c>
      <c r="AJ1815" s="59" t="s">
        <v>1354</v>
      </c>
      <c r="AK1815" s="56">
        <v>25.848400000000002</v>
      </c>
      <c r="AL1815" s="56">
        <v>-81.676370000000006</v>
      </c>
      <c r="AM1815" s="60">
        <v>0</v>
      </c>
      <c r="AN1815" s="60">
        <v>1.0931933434976639</v>
      </c>
      <c r="AO1815" s="60" t="s">
        <v>3905</v>
      </c>
    </row>
    <row r="1816" spans="1:41" s="290" customFormat="1" x14ac:dyDescent="0.2">
      <c r="A1816" s="45" t="s">
        <v>1860</v>
      </c>
      <c r="B1816" s="42" t="s">
        <v>99</v>
      </c>
      <c r="C1816" s="46"/>
      <c r="D1816" s="35" t="s">
        <v>429</v>
      </c>
      <c r="E1816" s="34">
        <v>43185</v>
      </c>
      <c r="F1816" s="347" t="s">
        <v>1004</v>
      </c>
      <c r="G1816" s="347" t="s">
        <v>1007</v>
      </c>
      <c r="H1816" s="344">
        <v>25.848400000000002</v>
      </c>
      <c r="I1816" s="344">
        <v>-81.676366666666667</v>
      </c>
      <c r="J1816" s="56" t="s">
        <v>9296</v>
      </c>
      <c r="K1816" s="56" t="s">
        <v>9297</v>
      </c>
      <c r="L1816" s="49" t="s">
        <v>2244</v>
      </c>
      <c r="M1816" s="120"/>
      <c r="N1816" s="35" t="s">
        <v>448</v>
      </c>
      <c r="O1816" s="203"/>
      <c r="P1816" s="216">
        <v>0</v>
      </c>
      <c r="Q1816" s="443">
        <v>0</v>
      </c>
      <c r="R1816" s="47"/>
      <c r="S1816" s="36" t="s">
        <v>473</v>
      </c>
      <c r="T1816" s="35"/>
      <c r="U1816" s="34"/>
      <c r="V1816" s="82" t="s">
        <v>1969</v>
      </c>
      <c r="W1816" s="55" t="s">
        <v>2690</v>
      </c>
      <c r="X1816" s="55" t="s">
        <v>1898</v>
      </c>
      <c r="Y1816" s="157" t="s">
        <v>448</v>
      </c>
      <c r="Z1816" s="57" t="s">
        <v>3905</v>
      </c>
      <c r="AA1816" s="55" t="s">
        <v>3906</v>
      </c>
      <c r="AB1816" s="55">
        <v>171</v>
      </c>
      <c r="AC1816" s="55" t="s">
        <v>2026</v>
      </c>
      <c r="AD1816" s="89" t="s">
        <v>2620</v>
      </c>
      <c r="AE1816" s="243">
        <v>16792.099999999999</v>
      </c>
      <c r="AF1816" s="157" t="s">
        <v>3901</v>
      </c>
      <c r="AG1816" s="89" t="s">
        <v>7622</v>
      </c>
      <c r="AH1816" s="58" t="s">
        <v>1004</v>
      </c>
      <c r="AI1816" s="58" t="s">
        <v>1007</v>
      </c>
      <c r="AJ1816" s="59" t="s">
        <v>1354</v>
      </c>
      <c r="AK1816" s="56">
        <v>25.848400000000002</v>
      </c>
      <c r="AL1816" s="56">
        <v>-81.676370000000006</v>
      </c>
      <c r="AM1816" s="60">
        <v>0</v>
      </c>
      <c r="AN1816" s="60">
        <v>1.0931933434976639</v>
      </c>
      <c r="AO1816" s="60" t="s">
        <v>3905</v>
      </c>
    </row>
    <row r="1817" spans="1:41" s="290" customFormat="1" x14ac:dyDescent="0.2">
      <c r="A1817" s="45" t="s">
        <v>1860</v>
      </c>
      <c r="B1817" s="42" t="s">
        <v>99</v>
      </c>
      <c r="C1817" s="46"/>
      <c r="D1817" s="35" t="s">
        <v>2844</v>
      </c>
      <c r="E1817" s="34">
        <v>43847</v>
      </c>
      <c r="F1817" s="347" t="s">
        <v>1004</v>
      </c>
      <c r="G1817" s="347" t="s">
        <v>1007</v>
      </c>
      <c r="H1817" s="344">
        <v>25.848400000000002</v>
      </c>
      <c r="I1817" s="344">
        <v>-81.676366666666667</v>
      </c>
      <c r="J1817" s="56" t="s">
        <v>9296</v>
      </c>
      <c r="K1817" s="56" t="s">
        <v>9297</v>
      </c>
      <c r="L1817" s="49" t="s">
        <v>2244</v>
      </c>
      <c r="M1817" s="120"/>
      <c r="N1817" s="35" t="s">
        <v>448</v>
      </c>
      <c r="O1817" s="203"/>
      <c r="P1817" s="216">
        <v>0</v>
      </c>
      <c r="Q1817" s="443">
        <v>0</v>
      </c>
      <c r="R1817" s="47"/>
      <c r="S1817" s="36" t="s">
        <v>473</v>
      </c>
      <c r="T1817" s="35"/>
      <c r="U1817" s="34"/>
      <c r="V1817" s="82" t="s">
        <v>1969</v>
      </c>
      <c r="W1817" s="55" t="s">
        <v>2690</v>
      </c>
      <c r="X1817" s="55" t="s">
        <v>1898</v>
      </c>
      <c r="Y1817" s="157" t="s">
        <v>448</v>
      </c>
      <c r="Z1817" s="57" t="s">
        <v>3905</v>
      </c>
      <c r="AA1817" s="55" t="s">
        <v>3906</v>
      </c>
      <c r="AB1817" s="55">
        <v>171</v>
      </c>
      <c r="AC1817" s="55" t="s">
        <v>2026</v>
      </c>
      <c r="AD1817" s="89" t="s">
        <v>2620</v>
      </c>
      <c r="AE1817" s="243">
        <v>16792.099999999999</v>
      </c>
      <c r="AF1817" s="157" t="s">
        <v>3901</v>
      </c>
      <c r="AG1817" s="89" t="s">
        <v>7622</v>
      </c>
      <c r="AH1817" s="58" t="s">
        <v>1004</v>
      </c>
      <c r="AI1817" s="58" t="s">
        <v>1007</v>
      </c>
      <c r="AJ1817" s="59" t="s">
        <v>1354</v>
      </c>
      <c r="AK1817" s="56">
        <v>25.848400000000002</v>
      </c>
      <c r="AL1817" s="56">
        <v>-81.676370000000006</v>
      </c>
      <c r="AM1817" s="60">
        <v>0</v>
      </c>
      <c r="AN1817" s="60">
        <v>1.0931933434976639</v>
      </c>
      <c r="AO1817" s="60" t="s">
        <v>3905</v>
      </c>
    </row>
    <row r="1818" spans="1:41" s="290" customFormat="1" x14ac:dyDescent="0.2">
      <c r="A1818" s="45" t="s">
        <v>1860</v>
      </c>
      <c r="B1818" s="42" t="s">
        <v>99</v>
      </c>
      <c r="C1818" s="46"/>
      <c r="D1818" s="35" t="s">
        <v>2857</v>
      </c>
      <c r="E1818" s="34">
        <v>44257</v>
      </c>
      <c r="F1818" s="347" t="s">
        <v>1004</v>
      </c>
      <c r="G1818" s="347" t="s">
        <v>1007</v>
      </c>
      <c r="H1818" s="344">
        <v>25.848400000000002</v>
      </c>
      <c r="I1818" s="344">
        <v>-81.676366666666667</v>
      </c>
      <c r="J1818" s="56" t="s">
        <v>9296</v>
      </c>
      <c r="K1818" s="56" t="s">
        <v>9297</v>
      </c>
      <c r="L1818" s="49" t="s">
        <v>2244</v>
      </c>
      <c r="M1818" s="120"/>
      <c r="N1818" s="35" t="s">
        <v>448</v>
      </c>
      <c r="O1818" s="203"/>
      <c r="P1818" s="216">
        <v>0</v>
      </c>
      <c r="Q1818" s="443">
        <v>0</v>
      </c>
      <c r="R1818" s="47"/>
      <c r="S1818" s="36" t="s">
        <v>473</v>
      </c>
      <c r="T1818" s="35"/>
      <c r="U1818" s="34"/>
      <c r="V1818" s="82" t="s">
        <v>1969</v>
      </c>
      <c r="W1818" s="55" t="s">
        <v>2690</v>
      </c>
      <c r="X1818" s="55" t="s">
        <v>1898</v>
      </c>
      <c r="Y1818" s="157" t="s">
        <v>448</v>
      </c>
      <c r="Z1818" s="57" t="s">
        <v>3905</v>
      </c>
      <c r="AA1818" s="55" t="s">
        <v>3906</v>
      </c>
      <c r="AB1818" s="55">
        <v>171</v>
      </c>
      <c r="AC1818" s="55" t="s">
        <v>2026</v>
      </c>
      <c r="AD1818" s="89" t="s">
        <v>2620</v>
      </c>
      <c r="AE1818" s="243">
        <v>16792.099999999999</v>
      </c>
      <c r="AF1818" s="157" t="s">
        <v>3901</v>
      </c>
      <c r="AG1818" s="89" t="s">
        <v>7622</v>
      </c>
      <c r="AH1818" s="58" t="s">
        <v>1004</v>
      </c>
      <c r="AI1818" s="58" t="s">
        <v>1007</v>
      </c>
      <c r="AJ1818" s="59" t="s">
        <v>1354</v>
      </c>
      <c r="AK1818" s="56">
        <v>25.848400000000002</v>
      </c>
      <c r="AL1818" s="56">
        <v>-81.676370000000006</v>
      </c>
      <c r="AM1818" s="60">
        <v>0</v>
      </c>
      <c r="AN1818" s="60">
        <v>1.0931933434976639</v>
      </c>
      <c r="AO1818" s="60" t="s">
        <v>3905</v>
      </c>
    </row>
    <row r="1819" spans="1:41" s="290" customFormat="1" x14ac:dyDescent="0.2">
      <c r="A1819" s="45" t="s">
        <v>1860</v>
      </c>
      <c r="B1819" s="42" t="s">
        <v>99</v>
      </c>
      <c r="C1819" s="46"/>
      <c r="D1819" s="35" t="s">
        <v>424</v>
      </c>
      <c r="E1819" s="34">
        <v>44666</v>
      </c>
      <c r="F1819" s="347" t="s">
        <v>1004</v>
      </c>
      <c r="G1819" s="347" t="s">
        <v>1007</v>
      </c>
      <c r="H1819" s="344">
        <v>25.848400000000002</v>
      </c>
      <c r="I1819" s="344">
        <v>-81.676366666666667</v>
      </c>
      <c r="J1819" s="56" t="s">
        <v>9296</v>
      </c>
      <c r="K1819" s="56" t="s">
        <v>9297</v>
      </c>
      <c r="L1819" s="49" t="s">
        <v>2244</v>
      </c>
      <c r="M1819" s="120"/>
      <c r="N1819" s="35" t="s">
        <v>448</v>
      </c>
      <c r="O1819" s="240" t="s">
        <v>4577</v>
      </c>
      <c r="P1819" s="216">
        <v>0</v>
      </c>
      <c r="Q1819" s="443">
        <v>0</v>
      </c>
      <c r="R1819" s="47"/>
      <c r="S1819" s="36" t="s">
        <v>473</v>
      </c>
      <c r="T1819" s="35"/>
      <c r="U1819" s="34"/>
      <c r="V1819" s="82" t="s">
        <v>1969</v>
      </c>
      <c r="W1819" s="55" t="s">
        <v>2690</v>
      </c>
      <c r="X1819" s="55" t="s">
        <v>1898</v>
      </c>
      <c r="Y1819" s="157" t="s">
        <v>448</v>
      </c>
      <c r="Z1819" s="57" t="s">
        <v>3905</v>
      </c>
      <c r="AA1819" s="55" t="s">
        <v>3906</v>
      </c>
      <c r="AB1819" s="55">
        <v>171</v>
      </c>
      <c r="AC1819" s="55" t="s">
        <v>2026</v>
      </c>
      <c r="AD1819" s="89" t="s">
        <v>2620</v>
      </c>
      <c r="AE1819" s="243">
        <v>16792.099999999999</v>
      </c>
      <c r="AF1819" s="157" t="s">
        <v>3901</v>
      </c>
      <c r="AG1819" s="89" t="s">
        <v>7622</v>
      </c>
      <c r="AH1819" s="58" t="s">
        <v>1004</v>
      </c>
      <c r="AI1819" s="58" t="s">
        <v>1007</v>
      </c>
      <c r="AJ1819" s="59" t="s">
        <v>1354</v>
      </c>
      <c r="AK1819" s="56">
        <v>25.848400000000002</v>
      </c>
      <c r="AL1819" s="56">
        <v>-81.676370000000006</v>
      </c>
      <c r="AM1819" s="60">
        <v>0</v>
      </c>
      <c r="AN1819" s="60">
        <v>1.0931933434976639</v>
      </c>
      <c r="AO1819" s="60" t="s">
        <v>3905</v>
      </c>
    </row>
    <row r="1820" spans="1:41" s="290" customFormat="1" ht="25.5" x14ac:dyDescent="0.2">
      <c r="A1820" s="45" t="s">
        <v>1860</v>
      </c>
      <c r="B1820" s="42" t="s">
        <v>99</v>
      </c>
      <c r="C1820" s="46"/>
      <c r="D1820" s="35" t="s">
        <v>424</v>
      </c>
      <c r="E1820" s="34">
        <v>44978</v>
      </c>
      <c r="F1820" s="347" t="s">
        <v>4972</v>
      </c>
      <c r="G1820" s="347" t="s">
        <v>4973</v>
      </c>
      <c r="H1820" s="344">
        <v>25.849</v>
      </c>
      <c r="I1820" s="344">
        <v>-81.675516666666667</v>
      </c>
      <c r="J1820" s="56" t="s">
        <v>7619</v>
      </c>
      <c r="K1820" s="56" t="s">
        <v>7620</v>
      </c>
      <c r="L1820" s="49" t="s">
        <v>5504</v>
      </c>
      <c r="M1820" s="120" t="s">
        <v>2834</v>
      </c>
      <c r="N1820" s="35" t="s">
        <v>387</v>
      </c>
      <c r="O1820" s="240" t="s">
        <v>5308</v>
      </c>
      <c r="P1820" s="216">
        <v>0</v>
      </c>
      <c r="Q1820" s="443">
        <v>0</v>
      </c>
      <c r="R1820" s="47"/>
      <c r="S1820" s="36"/>
      <c r="T1820" s="35" t="s">
        <v>2011</v>
      </c>
      <c r="U1820" s="34"/>
      <c r="V1820" s="82">
        <v>0</v>
      </c>
      <c r="W1820" s="55" t="s">
        <v>2690</v>
      </c>
      <c r="X1820" s="55" t="s">
        <v>1898</v>
      </c>
      <c r="Y1820" s="157" t="s">
        <v>387</v>
      </c>
      <c r="Z1820" s="57">
        <v>355.24239418137762</v>
      </c>
      <c r="AA1820" s="55" t="s">
        <v>9298</v>
      </c>
      <c r="AB1820" s="55">
        <v>171</v>
      </c>
      <c r="AC1820" s="55" t="s">
        <v>2026</v>
      </c>
      <c r="AD1820" s="89" t="s">
        <v>2620</v>
      </c>
      <c r="AE1820" s="243">
        <v>16792.099999999999</v>
      </c>
      <c r="AF1820" s="157" t="s">
        <v>3901</v>
      </c>
      <c r="AG1820" s="89" t="s">
        <v>7622</v>
      </c>
      <c r="AH1820" s="58" t="s">
        <v>1004</v>
      </c>
      <c r="AI1820" s="58" t="s">
        <v>1007</v>
      </c>
      <c r="AJ1820" s="59" t="s">
        <v>1354</v>
      </c>
      <c r="AK1820" s="56">
        <v>25.848400000000002</v>
      </c>
      <c r="AL1820" s="56">
        <v>-81.676370000000006</v>
      </c>
      <c r="AM1820" s="60">
        <v>218.80799999949005</v>
      </c>
      <c r="AN1820" s="60">
        <v>279.85749545070337</v>
      </c>
      <c r="AO1820" s="60">
        <v>355.24239418137762</v>
      </c>
    </row>
    <row r="1821" spans="1:41" s="290" customFormat="1" ht="25.5" x14ac:dyDescent="0.2">
      <c r="A1821" s="45" t="s">
        <v>1860</v>
      </c>
      <c r="B1821" s="42" t="s">
        <v>99</v>
      </c>
      <c r="C1821" s="46"/>
      <c r="D1821" s="35" t="s">
        <v>5027</v>
      </c>
      <c r="E1821" s="34">
        <v>45366</v>
      </c>
      <c r="F1821" s="347" t="s">
        <v>4972</v>
      </c>
      <c r="G1821" s="347" t="s">
        <v>4973</v>
      </c>
      <c r="H1821" s="344">
        <v>25.849</v>
      </c>
      <c r="I1821" s="344">
        <v>-81.675516666666667</v>
      </c>
      <c r="J1821" s="56" t="s">
        <v>7619</v>
      </c>
      <c r="K1821" s="56" t="s">
        <v>7620</v>
      </c>
      <c r="L1821" s="49" t="s">
        <v>5761</v>
      </c>
      <c r="M1821" s="120" t="s">
        <v>2834</v>
      </c>
      <c r="N1821" s="35" t="s">
        <v>364</v>
      </c>
      <c r="O1821" s="240" t="s">
        <v>5762</v>
      </c>
      <c r="P1821" s="216">
        <v>0</v>
      </c>
      <c r="Q1821" s="443">
        <v>0</v>
      </c>
      <c r="R1821" s="47"/>
      <c r="S1821" s="36"/>
      <c r="T1821" s="35"/>
      <c r="U1821" s="34"/>
      <c r="V1821" s="82">
        <v>0</v>
      </c>
      <c r="W1821" s="55" t="s">
        <v>2690</v>
      </c>
      <c r="X1821" s="55" t="s">
        <v>1898</v>
      </c>
      <c r="Y1821" s="157">
        <v>0</v>
      </c>
      <c r="Z1821" s="57">
        <v>355.24239418137762</v>
      </c>
      <c r="AA1821" s="55" t="s">
        <v>7377</v>
      </c>
      <c r="AB1821" s="55">
        <v>171</v>
      </c>
      <c r="AC1821" s="55" t="s">
        <v>2026</v>
      </c>
      <c r="AD1821" s="89" t="s">
        <v>2620</v>
      </c>
      <c r="AE1821" s="243">
        <v>16792.099999999999</v>
      </c>
      <c r="AF1821" s="157" t="s">
        <v>3901</v>
      </c>
      <c r="AG1821" s="89" t="s">
        <v>7622</v>
      </c>
      <c r="AH1821" s="58" t="s">
        <v>1004</v>
      </c>
      <c r="AI1821" s="58" t="s">
        <v>1007</v>
      </c>
      <c r="AJ1821" s="59" t="s">
        <v>1354</v>
      </c>
      <c r="AK1821" s="56">
        <v>25.848400000000002</v>
      </c>
      <c r="AL1821" s="56">
        <v>-81.676370000000006</v>
      </c>
      <c r="AM1821" s="60">
        <v>218.80799999949005</v>
      </c>
      <c r="AN1821" s="60">
        <v>279.85749545070337</v>
      </c>
      <c r="AO1821" s="60">
        <v>355.24239418137762</v>
      </c>
    </row>
    <row r="1822" spans="1:41" s="290" customFormat="1" x14ac:dyDescent="0.2">
      <c r="A1822" s="45" t="s">
        <v>1860</v>
      </c>
      <c r="B1822" s="42" t="s">
        <v>99</v>
      </c>
      <c r="C1822" s="46"/>
      <c r="D1822" s="35" t="s">
        <v>4516</v>
      </c>
      <c r="E1822" s="34">
        <v>45762</v>
      </c>
      <c r="F1822" s="347" t="s">
        <v>4972</v>
      </c>
      <c r="G1822" s="347" t="s">
        <v>4973</v>
      </c>
      <c r="H1822" s="344">
        <v>25.849</v>
      </c>
      <c r="I1822" s="344">
        <v>-81.675516666666667</v>
      </c>
      <c r="J1822" s="56" t="s">
        <v>7619</v>
      </c>
      <c r="K1822" s="56" t="s">
        <v>7620</v>
      </c>
      <c r="L1822" s="49" t="s">
        <v>8342</v>
      </c>
      <c r="M1822" s="120" t="s">
        <v>2834</v>
      </c>
      <c r="N1822" s="35" t="s">
        <v>1919</v>
      </c>
      <c r="O1822" s="240" t="s">
        <v>6544</v>
      </c>
      <c r="P1822" s="216">
        <v>0</v>
      </c>
      <c r="Q1822" s="443">
        <v>0</v>
      </c>
      <c r="R1822" s="47"/>
      <c r="S1822" s="36"/>
      <c r="T1822" s="35"/>
      <c r="U1822" s="34">
        <v>45762</v>
      </c>
      <c r="V1822" s="82" t="s">
        <v>1969</v>
      </c>
      <c r="W1822" s="55" t="s">
        <v>2690</v>
      </c>
      <c r="X1822" s="55" t="s">
        <v>1898</v>
      </c>
      <c r="Y1822" s="157" t="s">
        <v>1919</v>
      </c>
      <c r="Z1822" s="57">
        <v>355.24239418137762</v>
      </c>
      <c r="AA1822" s="55" t="s">
        <v>7621</v>
      </c>
      <c r="AB1822" s="55">
        <v>171</v>
      </c>
      <c r="AC1822" s="55" t="s">
        <v>2026</v>
      </c>
      <c r="AD1822" s="89" t="s">
        <v>2620</v>
      </c>
      <c r="AE1822" s="243">
        <v>16792.099999999999</v>
      </c>
      <c r="AF1822" s="157" t="s">
        <v>3901</v>
      </c>
      <c r="AG1822" s="89" t="s">
        <v>7622</v>
      </c>
      <c r="AH1822" s="58" t="s">
        <v>1004</v>
      </c>
      <c r="AI1822" s="58" t="s">
        <v>1007</v>
      </c>
      <c r="AJ1822" s="59" t="s">
        <v>1354</v>
      </c>
      <c r="AK1822" s="56">
        <v>25.848400000000002</v>
      </c>
      <c r="AL1822" s="56">
        <v>-81.676370000000006</v>
      </c>
      <c r="AM1822" s="60">
        <v>218.80799999949005</v>
      </c>
      <c r="AN1822" s="60">
        <v>279.85749545070337</v>
      </c>
      <c r="AO1822" s="60">
        <v>355.24239418137762</v>
      </c>
    </row>
    <row r="1823" spans="1:41" s="290" customFormat="1" x14ac:dyDescent="0.2">
      <c r="A1823" s="45" t="s">
        <v>1860</v>
      </c>
      <c r="B1823" s="42" t="s">
        <v>99</v>
      </c>
      <c r="C1823" s="46" t="s">
        <v>473</v>
      </c>
      <c r="D1823" s="35" t="s">
        <v>6273</v>
      </c>
      <c r="E1823" s="34">
        <v>46106</v>
      </c>
      <c r="F1823" s="347" t="s">
        <v>4972</v>
      </c>
      <c r="G1823" s="347" t="s">
        <v>4973</v>
      </c>
      <c r="H1823" s="344">
        <v>25.849</v>
      </c>
      <c r="I1823" s="344">
        <v>-81.675516666666667</v>
      </c>
      <c r="J1823" s="56" t="s">
        <v>7619</v>
      </c>
      <c r="K1823" s="56" t="s">
        <v>7620</v>
      </c>
      <c r="L1823" s="49" t="s">
        <v>8342</v>
      </c>
      <c r="M1823" s="120" t="s">
        <v>2834</v>
      </c>
      <c r="N1823" s="35" t="s">
        <v>1919</v>
      </c>
      <c r="O1823" s="240" t="s">
        <v>6949</v>
      </c>
      <c r="P1823" s="216" t="s">
        <v>6005</v>
      </c>
      <c r="Q1823" s="443">
        <v>0</v>
      </c>
      <c r="R1823" s="47"/>
      <c r="S1823" s="36"/>
      <c r="T1823" s="35"/>
      <c r="U1823" s="34">
        <v>45762</v>
      </c>
      <c r="V1823" s="82" t="s">
        <v>1969</v>
      </c>
      <c r="W1823" s="55" t="s">
        <v>2690</v>
      </c>
      <c r="X1823" s="55" t="s">
        <v>1898</v>
      </c>
      <c r="Y1823" s="157" t="s">
        <v>1919</v>
      </c>
      <c r="Z1823" s="57">
        <v>355.24239418137762</v>
      </c>
      <c r="AA1823" s="55" t="s">
        <v>7621</v>
      </c>
      <c r="AB1823" s="55">
        <v>171</v>
      </c>
      <c r="AC1823" s="55" t="s">
        <v>2026</v>
      </c>
      <c r="AD1823" s="89" t="s">
        <v>2620</v>
      </c>
      <c r="AE1823" s="243">
        <v>16792.099999999999</v>
      </c>
      <c r="AF1823" s="157" t="s">
        <v>3901</v>
      </c>
      <c r="AG1823" s="89" t="s">
        <v>7622</v>
      </c>
      <c r="AH1823" s="58" t="s">
        <v>1004</v>
      </c>
      <c r="AI1823" s="58" t="s">
        <v>1007</v>
      </c>
      <c r="AJ1823" s="59" t="s">
        <v>1354</v>
      </c>
      <c r="AK1823" s="56">
        <v>25.848400000000002</v>
      </c>
      <c r="AL1823" s="56">
        <v>-81.676370000000006</v>
      </c>
      <c r="AM1823" s="60">
        <v>218.80799999949005</v>
      </c>
      <c r="AN1823" s="60">
        <v>279.85749545070337</v>
      </c>
      <c r="AO1823" s="60">
        <v>355.24239418137762</v>
      </c>
    </row>
    <row r="1824" spans="1:41" s="290" customFormat="1" x14ac:dyDescent="0.2">
      <c r="A1824" s="45" t="s">
        <v>1861</v>
      </c>
      <c r="B1824" s="42" t="s">
        <v>102</v>
      </c>
      <c r="C1824" s="46"/>
      <c r="D1824" s="35" t="s">
        <v>429</v>
      </c>
      <c r="E1824" s="34">
        <v>42781</v>
      </c>
      <c r="F1824" s="347" t="s">
        <v>554</v>
      </c>
      <c r="G1824" s="347" t="s">
        <v>566</v>
      </c>
      <c r="H1824" s="344">
        <v>25.852616666666666</v>
      </c>
      <c r="I1824" s="344">
        <v>-81.673550000000006</v>
      </c>
      <c r="J1824" s="56" t="s">
        <v>9299</v>
      </c>
      <c r="K1824" s="56" t="s">
        <v>9300</v>
      </c>
      <c r="L1824" s="49" t="s">
        <v>1794</v>
      </c>
      <c r="M1824" s="120"/>
      <c r="N1824" s="35" t="s">
        <v>364</v>
      </c>
      <c r="O1824" s="203" t="s">
        <v>1969</v>
      </c>
      <c r="P1824" s="216" t="s">
        <v>1969</v>
      </c>
      <c r="Q1824" s="443">
        <v>0</v>
      </c>
      <c r="R1824" s="47"/>
      <c r="S1824" s="36">
        <v>0</v>
      </c>
      <c r="T1824" s="35"/>
      <c r="U1824" s="34"/>
      <c r="V1824" s="82">
        <v>0</v>
      </c>
      <c r="W1824" s="55" t="s">
        <v>2690</v>
      </c>
      <c r="X1824" s="55" t="s">
        <v>1898</v>
      </c>
      <c r="Y1824" s="157">
        <v>0</v>
      </c>
      <c r="Z1824" s="57" t="s">
        <v>1746</v>
      </c>
      <c r="AA1824" s="55" t="s">
        <v>6987</v>
      </c>
      <c r="AB1824" s="55">
        <v>172</v>
      </c>
      <c r="AC1824" s="55" t="s">
        <v>2026</v>
      </c>
      <c r="AD1824" s="89" t="s">
        <v>2620</v>
      </c>
      <c r="AE1824" s="243">
        <v>16792.2</v>
      </c>
      <c r="AF1824" s="157" t="s">
        <v>3901</v>
      </c>
      <c r="AG1824" s="89" t="s">
        <v>7625</v>
      </c>
      <c r="AH1824" s="58" t="s">
        <v>7626</v>
      </c>
      <c r="AI1824" s="58" t="s">
        <v>7627</v>
      </c>
      <c r="AJ1824" s="59" t="s">
        <v>1351</v>
      </c>
      <c r="AK1824" s="56">
        <v>25.852466666666668</v>
      </c>
      <c r="AL1824" s="56">
        <v>-81.673416666666668</v>
      </c>
      <c r="AM1824" s="60">
        <v>54.701999999224711</v>
      </c>
      <c r="AN1824" s="60">
        <v>-43.727733665337539</v>
      </c>
      <c r="AO1824" s="60">
        <v>70.031589268142937</v>
      </c>
    </row>
    <row r="1825" spans="1:41" s="290" customFormat="1" x14ac:dyDescent="0.2">
      <c r="A1825" s="45" t="s">
        <v>1861</v>
      </c>
      <c r="B1825" s="42" t="s">
        <v>102</v>
      </c>
      <c r="C1825" s="46"/>
      <c r="D1825" s="35" t="s">
        <v>1658</v>
      </c>
      <c r="E1825" s="34">
        <v>43040</v>
      </c>
      <c r="F1825" s="347" t="s">
        <v>554</v>
      </c>
      <c r="G1825" s="347" t="s">
        <v>566</v>
      </c>
      <c r="H1825" s="344">
        <v>25.852616666666666</v>
      </c>
      <c r="I1825" s="344">
        <v>-81.673550000000006</v>
      </c>
      <c r="J1825" s="56" t="s">
        <v>9299</v>
      </c>
      <c r="K1825" s="56" t="s">
        <v>9300</v>
      </c>
      <c r="L1825" s="49" t="s">
        <v>1842</v>
      </c>
      <c r="M1825" s="120"/>
      <c r="N1825" s="35" t="s">
        <v>427</v>
      </c>
      <c r="O1825" s="203"/>
      <c r="P1825" s="216">
        <v>0</v>
      </c>
      <c r="Q1825" s="443">
        <v>0</v>
      </c>
      <c r="R1825" s="47"/>
      <c r="S1825" s="36">
        <v>0</v>
      </c>
      <c r="T1825" s="35"/>
      <c r="U1825" s="34"/>
      <c r="V1825" s="82" t="s">
        <v>1969</v>
      </c>
      <c r="W1825" s="55" t="s">
        <v>2690</v>
      </c>
      <c r="X1825" s="55" t="s">
        <v>1898</v>
      </c>
      <c r="Y1825" s="157" t="s">
        <v>427</v>
      </c>
      <c r="Z1825" s="57" t="s">
        <v>1746</v>
      </c>
      <c r="AA1825" s="55" t="s">
        <v>7125</v>
      </c>
      <c r="AB1825" s="55">
        <v>172</v>
      </c>
      <c r="AC1825" s="55" t="s">
        <v>2026</v>
      </c>
      <c r="AD1825" s="89" t="s">
        <v>2620</v>
      </c>
      <c r="AE1825" s="243">
        <v>16792.2</v>
      </c>
      <c r="AF1825" s="157" t="s">
        <v>3901</v>
      </c>
      <c r="AG1825" s="89" t="s">
        <v>7625</v>
      </c>
      <c r="AH1825" s="58" t="s">
        <v>7626</v>
      </c>
      <c r="AI1825" s="58" t="s">
        <v>7627</v>
      </c>
      <c r="AJ1825" s="59" t="s">
        <v>1351</v>
      </c>
      <c r="AK1825" s="56">
        <v>25.852466666666668</v>
      </c>
      <c r="AL1825" s="56">
        <v>-81.673416666666668</v>
      </c>
      <c r="AM1825" s="60">
        <v>54.701999999224711</v>
      </c>
      <c r="AN1825" s="60">
        <v>-43.727733665337539</v>
      </c>
      <c r="AO1825" s="60">
        <v>70.031589268142937</v>
      </c>
    </row>
    <row r="1826" spans="1:41" s="290" customFormat="1" ht="25.5" x14ac:dyDescent="0.2">
      <c r="A1826" s="45" t="s">
        <v>1861</v>
      </c>
      <c r="B1826" s="42" t="s">
        <v>102</v>
      </c>
      <c r="C1826" s="46"/>
      <c r="D1826" s="35" t="s">
        <v>1658</v>
      </c>
      <c r="E1826" s="34">
        <v>43185</v>
      </c>
      <c r="F1826" s="347" t="s">
        <v>554</v>
      </c>
      <c r="G1826" s="347" t="s">
        <v>566</v>
      </c>
      <c r="H1826" s="344">
        <v>25.852616666666666</v>
      </c>
      <c r="I1826" s="344">
        <v>-81.673550000000006</v>
      </c>
      <c r="J1826" s="56" t="s">
        <v>9299</v>
      </c>
      <c r="K1826" s="56" t="s">
        <v>9300</v>
      </c>
      <c r="L1826" s="49" t="s">
        <v>2400</v>
      </c>
      <c r="M1826" s="120"/>
      <c r="N1826" s="35" t="s">
        <v>427</v>
      </c>
      <c r="O1826" s="203" t="s">
        <v>1969</v>
      </c>
      <c r="P1826" s="216" t="s">
        <v>1969</v>
      </c>
      <c r="Q1826" s="443">
        <v>0</v>
      </c>
      <c r="R1826" s="47" t="s">
        <v>473</v>
      </c>
      <c r="S1826" s="36">
        <v>0</v>
      </c>
      <c r="T1826" s="35"/>
      <c r="U1826" s="34"/>
      <c r="V1826" s="82" t="s">
        <v>1969</v>
      </c>
      <c r="W1826" s="55" t="s">
        <v>2690</v>
      </c>
      <c r="X1826" s="55" t="s">
        <v>1898</v>
      </c>
      <c r="Y1826" s="157" t="s">
        <v>427</v>
      </c>
      <c r="Z1826" s="57" t="s">
        <v>1746</v>
      </c>
      <c r="AA1826" s="55" t="s">
        <v>9301</v>
      </c>
      <c r="AB1826" s="55">
        <v>172</v>
      </c>
      <c r="AC1826" s="55" t="s">
        <v>2026</v>
      </c>
      <c r="AD1826" s="89" t="s">
        <v>2620</v>
      </c>
      <c r="AE1826" s="243">
        <v>16792.2</v>
      </c>
      <c r="AF1826" s="157" t="s">
        <v>3901</v>
      </c>
      <c r="AG1826" s="89" t="s">
        <v>7625</v>
      </c>
      <c r="AH1826" s="58" t="s">
        <v>7626</v>
      </c>
      <c r="AI1826" s="58" t="s">
        <v>7627</v>
      </c>
      <c r="AJ1826" s="59" t="s">
        <v>1351</v>
      </c>
      <c r="AK1826" s="56">
        <v>25.852466666666668</v>
      </c>
      <c r="AL1826" s="56">
        <v>-81.673416666666668</v>
      </c>
      <c r="AM1826" s="60">
        <v>54.701999999224711</v>
      </c>
      <c r="AN1826" s="60">
        <v>-43.727733665337539</v>
      </c>
      <c r="AO1826" s="60">
        <v>70.031589268142937</v>
      </c>
    </row>
    <row r="1827" spans="1:41" s="290" customFormat="1" x14ac:dyDescent="0.2">
      <c r="A1827" s="45" t="s">
        <v>1861</v>
      </c>
      <c r="B1827" s="42" t="s">
        <v>102</v>
      </c>
      <c r="C1827" s="46"/>
      <c r="D1827" s="35" t="s">
        <v>2844</v>
      </c>
      <c r="E1827" s="34">
        <v>43847</v>
      </c>
      <c r="F1827" s="347" t="s">
        <v>2847</v>
      </c>
      <c r="G1827" s="347" t="s">
        <v>2848</v>
      </c>
      <c r="H1827" s="344">
        <v>25.852350000000001</v>
      </c>
      <c r="I1827" s="344">
        <v>-81.673383333333334</v>
      </c>
      <c r="J1827" s="56" t="s">
        <v>7623</v>
      </c>
      <c r="K1827" s="56" t="s">
        <v>9302</v>
      </c>
      <c r="L1827" s="49" t="s">
        <v>1978</v>
      </c>
      <c r="M1827" s="120" t="s">
        <v>2834</v>
      </c>
      <c r="N1827" s="35" t="s">
        <v>364</v>
      </c>
      <c r="O1827" s="203" t="s">
        <v>1969</v>
      </c>
      <c r="P1827" s="216">
        <v>0</v>
      </c>
      <c r="Q1827" s="443">
        <v>0</v>
      </c>
      <c r="R1827" s="47"/>
      <c r="S1827" s="36">
        <v>0</v>
      </c>
      <c r="T1827" s="35" t="s">
        <v>2011</v>
      </c>
      <c r="U1827" s="34"/>
      <c r="V1827" s="82">
        <v>0</v>
      </c>
      <c r="W1827" s="55" t="s">
        <v>2690</v>
      </c>
      <c r="X1827" s="55" t="s">
        <v>1898</v>
      </c>
      <c r="Y1827" s="157">
        <v>0</v>
      </c>
      <c r="Z1827" s="57" t="s">
        <v>1746</v>
      </c>
      <c r="AA1827" s="55" t="s">
        <v>6987</v>
      </c>
      <c r="AB1827" s="55">
        <v>172</v>
      </c>
      <c r="AC1827" s="55" t="s">
        <v>2026</v>
      </c>
      <c r="AD1827" s="89" t="s">
        <v>2620</v>
      </c>
      <c r="AE1827" s="243">
        <v>16792.2</v>
      </c>
      <c r="AF1827" s="157" t="s">
        <v>3901</v>
      </c>
      <c r="AG1827" s="89" t="s">
        <v>7625</v>
      </c>
      <c r="AH1827" s="58" t="s">
        <v>7626</v>
      </c>
      <c r="AI1827" s="58" t="s">
        <v>7627</v>
      </c>
      <c r="AJ1827" s="59" t="s">
        <v>1351</v>
      </c>
      <c r="AK1827" s="56">
        <v>25.852466666666668</v>
      </c>
      <c r="AL1827" s="56">
        <v>-81.673416666666668</v>
      </c>
      <c r="AM1827" s="60">
        <v>-42.546000000116777</v>
      </c>
      <c r="AN1827" s="60">
        <v>10.931933416334385</v>
      </c>
      <c r="AO1827" s="60">
        <v>43.928001140833906</v>
      </c>
    </row>
    <row r="1828" spans="1:41" s="290" customFormat="1" x14ac:dyDescent="0.2">
      <c r="A1828" s="45" t="s">
        <v>1861</v>
      </c>
      <c r="B1828" s="42" t="s">
        <v>102</v>
      </c>
      <c r="C1828" s="46"/>
      <c r="D1828" s="35" t="s">
        <v>2857</v>
      </c>
      <c r="E1828" s="34">
        <v>44257</v>
      </c>
      <c r="F1828" s="347" t="s">
        <v>3502</v>
      </c>
      <c r="G1828" s="347" t="s">
        <v>3503</v>
      </c>
      <c r="H1828" s="344">
        <v>25.852366666666668</v>
      </c>
      <c r="I1828" s="344">
        <v>-81.673349999999999</v>
      </c>
      <c r="J1828" s="56" t="s">
        <v>9303</v>
      </c>
      <c r="K1828" s="56" t="s">
        <v>9304</v>
      </c>
      <c r="L1828" s="49" t="s">
        <v>1978</v>
      </c>
      <c r="M1828" s="120" t="s">
        <v>2834</v>
      </c>
      <c r="N1828" s="35" t="s">
        <v>364</v>
      </c>
      <c r="O1828" s="240" t="s">
        <v>3501</v>
      </c>
      <c r="P1828" s="216">
        <v>0</v>
      </c>
      <c r="Q1828" s="443">
        <v>0</v>
      </c>
      <c r="R1828" s="47"/>
      <c r="S1828" s="36">
        <v>0</v>
      </c>
      <c r="T1828" s="35"/>
      <c r="U1828" s="34"/>
      <c r="V1828" s="82">
        <v>0</v>
      </c>
      <c r="W1828" s="55" t="s">
        <v>2690</v>
      </c>
      <c r="X1828" s="55" t="s">
        <v>1898</v>
      </c>
      <c r="Y1828" s="157">
        <v>0</v>
      </c>
      <c r="Z1828" s="57" t="s">
        <v>1746</v>
      </c>
      <c r="AA1828" s="55" t="s">
        <v>6987</v>
      </c>
      <c r="AB1828" s="55">
        <v>172</v>
      </c>
      <c r="AC1828" s="55" t="s">
        <v>2026</v>
      </c>
      <c r="AD1828" s="89" t="s">
        <v>2620</v>
      </c>
      <c r="AE1828" s="243">
        <v>16792.2</v>
      </c>
      <c r="AF1828" s="157" t="s">
        <v>3901</v>
      </c>
      <c r="AG1828" s="89" t="s">
        <v>7625</v>
      </c>
      <c r="AH1828" s="58" t="s">
        <v>7626</v>
      </c>
      <c r="AI1828" s="58" t="s">
        <v>7627</v>
      </c>
      <c r="AJ1828" s="59" t="s">
        <v>1351</v>
      </c>
      <c r="AK1828" s="56">
        <v>25.852466666666668</v>
      </c>
      <c r="AL1828" s="56">
        <v>-81.673416666666668</v>
      </c>
      <c r="AM1828" s="60">
        <v>-36.467999999915008</v>
      </c>
      <c r="AN1828" s="60">
        <v>21.863866832668769</v>
      </c>
      <c r="AO1828" s="60">
        <v>42.519921176672874</v>
      </c>
    </row>
    <row r="1829" spans="1:41" s="290" customFormat="1" x14ac:dyDescent="0.2">
      <c r="A1829" s="45" t="s">
        <v>1861</v>
      </c>
      <c r="B1829" s="42" t="s">
        <v>102</v>
      </c>
      <c r="C1829" s="46"/>
      <c r="D1829" s="35" t="s">
        <v>424</v>
      </c>
      <c r="E1829" s="34">
        <v>44666</v>
      </c>
      <c r="F1829" s="347" t="s">
        <v>3502</v>
      </c>
      <c r="G1829" s="347" t="s">
        <v>3503</v>
      </c>
      <c r="H1829" s="344">
        <v>25.852366666666668</v>
      </c>
      <c r="I1829" s="344">
        <v>-81.673349999999999</v>
      </c>
      <c r="J1829" s="56" t="s">
        <v>9303</v>
      </c>
      <c r="K1829" s="56" t="s">
        <v>9304</v>
      </c>
      <c r="L1829" s="49" t="s">
        <v>4579</v>
      </c>
      <c r="M1829" s="120" t="s">
        <v>2834</v>
      </c>
      <c r="N1829" s="35" t="s">
        <v>364</v>
      </c>
      <c r="O1829" s="240" t="s">
        <v>4578</v>
      </c>
      <c r="P1829" s="216" t="s">
        <v>1969</v>
      </c>
      <c r="Q1829" s="443">
        <v>0</v>
      </c>
      <c r="R1829" s="47"/>
      <c r="S1829" s="36">
        <v>0</v>
      </c>
      <c r="T1829" s="35"/>
      <c r="U1829" s="34"/>
      <c r="V1829" s="82">
        <v>0</v>
      </c>
      <c r="W1829" s="55" t="s">
        <v>2690</v>
      </c>
      <c r="X1829" s="55" t="s">
        <v>1898</v>
      </c>
      <c r="Y1829" s="157">
        <v>0</v>
      </c>
      <c r="Z1829" s="57" t="s">
        <v>1746</v>
      </c>
      <c r="AA1829" s="55" t="s">
        <v>6987</v>
      </c>
      <c r="AB1829" s="55">
        <v>172</v>
      </c>
      <c r="AC1829" s="55" t="s">
        <v>2026</v>
      </c>
      <c r="AD1829" s="89" t="s">
        <v>2620</v>
      </c>
      <c r="AE1829" s="243">
        <v>16792.2</v>
      </c>
      <c r="AF1829" s="157" t="s">
        <v>3901</v>
      </c>
      <c r="AG1829" s="89" t="s">
        <v>7625</v>
      </c>
      <c r="AH1829" s="58" t="s">
        <v>7626</v>
      </c>
      <c r="AI1829" s="58" t="s">
        <v>7627</v>
      </c>
      <c r="AJ1829" s="59" t="s">
        <v>1351</v>
      </c>
      <c r="AK1829" s="56">
        <v>25.852466666666668</v>
      </c>
      <c r="AL1829" s="56">
        <v>-81.673416666666668</v>
      </c>
      <c r="AM1829" s="60">
        <v>-36.467999999915008</v>
      </c>
      <c r="AN1829" s="60">
        <v>21.863866832668769</v>
      </c>
      <c r="AO1829" s="60">
        <v>42.519921176672874</v>
      </c>
    </row>
    <row r="1830" spans="1:41" s="290" customFormat="1" x14ac:dyDescent="0.2">
      <c r="A1830" s="45" t="s">
        <v>1861</v>
      </c>
      <c r="B1830" s="42" t="s">
        <v>102</v>
      </c>
      <c r="C1830" s="46"/>
      <c r="D1830" s="35" t="s">
        <v>424</v>
      </c>
      <c r="E1830" s="34">
        <v>44978</v>
      </c>
      <c r="F1830" s="347" t="s">
        <v>2847</v>
      </c>
      <c r="G1830" s="347" t="s">
        <v>4974</v>
      </c>
      <c r="H1830" s="344">
        <v>25.852350000000001</v>
      </c>
      <c r="I1830" s="344">
        <v>-81.673366666666666</v>
      </c>
      <c r="J1830" s="56" t="s">
        <v>7623</v>
      </c>
      <c r="K1830" s="56" t="s">
        <v>7624</v>
      </c>
      <c r="L1830" s="49" t="s">
        <v>4975</v>
      </c>
      <c r="M1830" s="120" t="s">
        <v>2834</v>
      </c>
      <c r="N1830" s="35" t="s">
        <v>387</v>
      </c>
      <c r="O1830" s="240" t="s">
        <v>4976</v>
      </c>
      <c r="P1830" s="216" t="s">
        <v>1969</v>
      </c>
      <c r="Q1830" s="443">
        <v>0</v>
      </c>
      <c r="R1830" s="47"/>
      <c r="S1830" s="36">
        <v>0</v>
      </c>
      <c r="T1830" s="35"/>
      <c r="U1830" s="34"/>
      <c r="V1830" s="82">
        <v>0</v>
      </c>
      <c r="W1830" s="55" t="s">
        <v>2690</v>
      </c>
      <c r="X1830" s="55" t="s">
        <v>1898</v>
      </c>
      <c r="Y1830" s="157" t="s">
        <v>387</v>
      </c>
      <c r="Z1830" s="57" t="s">
        <v>1746</v>
      </c>
      <c r="AA1830" s="55" t="s">
        <v>6982</v>
      </c>
      <c r="AB1830" s="55">
        <v>172</v>
      </c>
      <c r="AC1830" s="55" t="s">
        <v>2026</v>
      </c>
      <c r="AD1830" s="89" t="s">
        <v>2620</v>
      </c>
      <c r="AE1830" s="243">
        <v>16792.2</v>
      </c>
      <c r="AF1830" s="157" t="s">
        <v>3901</v>
      </c>
      <c r="AG1830" s="89" t="s">
        <v>7625</v>
      </c>
      <c r="AH1830" s="58" t="s">
        <v>7626</v>
      </c>
      <c r="AI1830" s="58" t="s">
        <v>7627</v>
      </c>
      <c r="AJ1830" s="59" t="s">
        <v>1351</v>
      </c>
      <c r="AK1830" s="56">
        <v>25.852466666666668</v>
      </c>
      <c r="AL1830" s="56">
        <v>-81.673416666666668</v>
      </c>
      <c r="AM1830" s="60">
        <v>-42.546000000116777</v>
      </c>
      <c r="AN1830" s="60">
        <v>16.397900124501579</v>
      </c>
      <c r="AO1830" s="60">
        <v>45.596636328824367</v>
      </c>
    </row>
    <row r="1831" spans="1:41" s="290" customFormat="1" x14ac:dyDescent="0.2">
      <c r="A1831" s="45" t="s">
        <v>1861</v>
      </c>
      <c r="B1831" s="42" t="s">
        <v>102</v>
      </c>
      <c r="C1831" s="46"/>
      <c r="D1831" s="35" t="s">
        <v>5027</v>
      </c>
      <c r="E1831" s="34">
        <v>45366</v>
      </c>
      <c r="F1831" s="347" t="s">
        <v>2847</v>
      </c>
      <c r="G1831" s="347" t="s">
        <v>4974</v>
      </c>
      <c r="H1831" s="344">
        <v>25.852350000000001</v>
      </c>
      <c r="I1831" s="344">
        <v>-81.673366666666666</v>
      </c>
      <c r="J1831" s="56" t="s">
        <v>7623</v>
      </c>
      <c r="K1831" s="56" t="s">
        <v>7624</v>
      </c>
      <c r="L1831" s="49" t="s">
        <v>2845</v>
      </c>
      <c r="M1831" s="120" t="s">
        <v>2834</v>
      </c>
      <c r="N1831" s="35" t="s">
        <v>364</v>
      </c>
      <c r="O1831" s="240" t="s">
        <v>5763</v>
      </c>
      <c r="P1831" s="216" t="s">
        <v>1969</v>
      </c>
      <c r="Q1831" s="443">
        <v>0</v>
      </c>
      <c r="R1831" s="47"/>
      <c r="S1831" s="36">
        <v>0</v>
      </c>
      <c r="T1831" s="35" t="s">
        <v>2011</v>
      </c>
      <c r="U1831" s="34"/>
      <c r="V1831" s="82">
        <v>0</v>
      </c>
      <c r="W1831" s="55" t="s">
        <v>2690</v>
      </c>
      <c r="X1831" s="55" t="s">
        <v>1898</v>
      </c>
      <c r="Y1831" s="157">
        <v>0</v>
      </c>
      <c r="Z1831" s="57" t="s">
        <v>1746</v>
      </c>
      <c r="AA1831" s="55" t="s">
        <v>6987</v>
      </c>
      <c r="AB1831" s="55">
        <v>172</v>
      </c>
      <c r="AC1831" s="55" t="s">
        <v>2026</v>
      </c>
      <c r="AD1831" s="89" t="s">
        <v>2620</v>
      </c>
      <c r="AE1831" s="243">
        <v>16792.2</v>
      </c>
      <c r="AF1831" s="157" t="s">
        <v>3901</v>
      </c>
      <c r="AG1831" s="89" t="s">
        <v>7625</v>
      </c>
      <c r="AH1831" s="58" t="s">
        <v>7626</v>
      </c>
      <c r="AI1831" s="58" t="s">
        <v>7627</v>
      </c>
      <c r="AJ1831" s="59" t="s">
        <v>1351</v>
      </c>
      <c r="AK1831" s="56">
        <v>25.852466666666668</v>
      </c>
      <c r="AL1831" s="56">
        <v>-81.673416666666668</v>
      </c>
      <c r="AM1831" s="60">
        <v>-42.546000000116777</v>
      </c>
      <c r="AN1831" s="60">
        <v>16.397900124501579</v>
      </c>
      <c r="AO1831" s="60">
        <v>45.596636328824367</v>
      </c>
    </row>
    <row r="1832" spans="1:41" s="290" customFormat="1" ht="25.5" x14ac:dyDescent="0.2">
      <c r="A1832" s="45" t="s">
        <v>1861</v>
      </c>
      <c r="B1832" s="42" t="s">
        <v>102</v>
      </c>
      <c r="C1832" s="46"/>
      <c r="D1832" s="35" t="s">
        <v>4516</v>
      </c>
      <c r="E1832" s="34">
        <v>45762</v>
      </c>
      <c r="F1832" s="347" t="s">
        <v>2847</v>
      </c>
      <c r="G1832" s="347" t="s">
        <v>4974</v>
      </c>
      <c r="H1832" s="344">
        <v>25.852350000000001</v>
      </c>
      <c r="I1832" s="344">
        <v>-81.673366666666666</v>
      </c>
      <c r="J1832" s="56" t="s">
        <v>7623</v>
      </c>
      <c r="K1832" s="56" t="s">
        <v>7624</v>
      </c>
      <c r="L1832" s="49" t="s">
        <v>6545</v>
      </c>
      <c r="M1832" s="120" t="s">
        <v>2834</v>
      </c>
      <c r="N1832" s="35" t="s">
        <v>387</v>
      </c>
      <c r="O1832" s="240" t="s">
        <v>6546</v>
      </c>
      <c r="P1832" s="377" t="s">
        <v>6547</v>
      </c>
      <c r="Q1832" s="443">
        <v>0</v>
      </c>
      <c r="R1832" s="47"/>
      <c r="S1832" s="36">
        <v>0</v>
      </c>
      <c r="T1832" s="35" t="s">
        <v>3310</v>
      </c>
      <c r="U1832" s="34"/>
      <c r="V1832" s="82">
        <v>0</v>
      </c>
      <c r="W1832" s="55" t="s">
        <v>2690</v>
      </c>
      <c r="X1832" s="55" t="s">
        <v>1898</v>
      </c>
      <c r="Y1832" s="157" t="s">
        <v>387</v>
      </c>
      <c r="Z1832" s="57" t="s">
        <v>1746</v>
      </c>
      <c r="AA1832" s="55" t="s">
        <v>6982</v>
      </c>
      <c r="AB1832" s="55">
        <v>172</v>
      </c>
      <c r="AC1832" s="55" t="s">
        <v>2026</v>
      </c>
      <c r="AD1832" s="89" t="s">
        <v>2620</v>
      </c>
      <c r="AE1832" s="243">
        <v>16792.2</v>
      </c>
      <c r="AF1832" s="157" t="s">
        <v>3901</v>
      </c>
      <c r="AG1832" s="89" t="s">
        <v>7625</v>
      </c>
      <c r="AH1832" s="58" t="s">
        <v>7626</v>
      </c>
      <c r="AI1832" s="58" t="s">
        <v>7627</v>
      </c>
      <c r="AJ1832" s="59" t="s">
        <v>1351</v>
      </c>
      <c r="AK1832" s="56">
        <v>25.852466666666668</v>
      </c>
      <c r="AL1832" s="56">
        <v>-81.673416666666668</v>
      </c>
      <c r="AM1832" s="60">
        <v>-42.546000000116777</v>
      </c>
      <c r="AN1832" s="60">
        <v>16.397900124501579</v>
      </c>
      <c r="AO1832" s="60">
        <v>45.596636328824367</v>
      </c>
    </row>
    <row r="1833" spans="1:41" s="290" customFormat="1" ht="25.5" x14ac:dyDescent="0.2">
      <c r="A1833" s="45" t="s">
        <v>1861</v>
      </c>
      <c r="B1833" s="42" t="s">
        <v>102</v>
      </c>
      <c r="C1833" s="46" t="s">
        <v>473</v>
      </c>
      <c r="D1833" s="35" t="s">
        <v>6273</v>
      </c>
      <c r="E1833" s="34">
        <v>46106</v>
      </c>
      <c r="F1833" s="347" t="s">
        <v>2847</v>
      </c>
      <c r="G1833" s="347" t="s">
        <v>4974</v>
      </c>
      <c r="H1833" s="344">
        <v>25.852350000000001</v>
      </c>
      <c r="I1833" s="344">
        <v>-81.673366666666666</v>
      </c>
      <c r="J1833" s="56" t="s">
        <v>7623</v>
      </c>
      <c r="K1833" s="56" t="s">
        <v>7624</v>
      </c>
      <c r="L1833" s="49" t="s">
        <v>8343</v>
      </c>
      <c r="M1833" s="120" t="s">
        <v>2834</v>
      </c>
      <c r="N1833" s="35" t="s">
        <v>387</v>
      </c>
      <c r="O1833" s="240" t="s">
        <v>6950</v>
      </c>
      <c r="P1833" s="216" t="s">
        <v>1969</v>
      </c>
      <c r="Q1833" s="443">
        <v>0</v>
      </c>
      <c r="R1833" s="47"/>
      <c r="S1833" s="36">
        <v>0</v>
      </c>
      <c r="T1833" s="35" t="s">
        <v>3310</v>
      </c>
      <c r="U1833" s="34"/>
      <c r="V1833" s="82">
        <v>0</v>
      </c>
      <c r="W1833" s="55" t="s">
        <v>2690</v>
      </c>
      <c r="X1833" s="55" t="s">
        <v>1898</v>
      </c>
      <c r="Y1833" s="157" t="s">
        <v>387</v>
      </c>
      <c r="Z1833" s="57" t="s">
        <v>1746</v>
      </c>
      <c r="AA1833" s="55" t="s">
        <v>6982</v>
      </c>
      <c r="AB1833" s="55">
        <v>172</v>
      </c>
      <c r="AC1833" s="55" t="s">
        <v>2026</v>
      </c>
      <c r="AD1833" s="89" t="s">
        <v>2620</v>
      </c>
      <c r="AE1833" s="243">
        <v>16792.2</v>
      </c>
      <c r="AF1833" s="157" t="s">
        <v>3901</v>
      </c>
      <c r="AG1833" s="89" t="s">
        <v>7625</v>
      </c>
      <c r="AH1833" s="58" t="s">
        <v>7626</v>
      </c>
      <c r="AI1833" s="58" t="s">
        <v>7627</v>
      </c>
      <c r="AJ1833" s="59" t="s">
        <v>1351</v>
      </c>
      <c r="AK1833" s="56">
        <v>25.852466666666668</v>
      </c>
      <c r="AL1833" s="56">
        <v>-81.673416666666668</v>
      </c>
      <c r="AM1833" s="60">
        <v>-42.546000000116777</v>
      </c>
      <c r="AN1833" s="60">
        <v>16.397900124501579</v>
      </c>
      <c r="AO1833" s="60">
        <v>45.596636328824367</v>
      </c>
    </row>
    <row r="1834" spans="1:41" s="290" customFormat="1" x14ac:dyDescent="0.2">
      <c r="A1834" s="45" t="s">
        <v>1862</v>
      </c>
      <c r="B1834" s="42" t="s">
        <v>108</v>
      </c>
      <c r="C1834" s="46"/>
      <c r="D1834" s="35" t="s">
        <v>429</v>
      </c>
      <c r="E1834" s="34">
        <v>42781</v>
      </c>
      <c r="F1834" s="347" t="s">
        <v>555</v>
      </c>
      <c r="G1834" s="347" t="s">
        <v>567</v>
      </c>
      <c r="H1834" s="344">
        <v>25.85605</v>
      </c>
      <c r="I1834" s="344">
        <v>-81.671283333333335</v>
      </c>
      <c r="J1834" s="56" t="s">
        <v>9305</v>
      </c>
      <c r="K1834" s="56" t="s">
        <v>9306</v>
      </c>
      <c r="L1834" s="49" t="s">
        <v>1794</v>
      </c>
      <c r="M1834" s="120"/>
      <c r="N1834" s="35" t="s">
        <v>364</v>
      </c>
      <c r="O1834" s="203" t="s">
        <v>1969</v>
      </c>
      <c r="P1834" s="216" t="s">
        <v>1969</v>
      </c>
      <c r="Q1834" s="443">
        <v>0</v>
      </c>
      <c r="R1834" s="47"/>
      <c r="S1834" s="36">
        <v>0</v>
      </c>
      <c r="T1834" s="35"/>
      <c r="U1834" s="34"/>
      <c r="V1834" s="82">
        <v>0</v>
      </c>
      <c r="W1834" s="55" t="s">
        <v>2690</v>
      </c>
      <c r="X1834" s="55" t="s">
        <v>1898</v>
      </c>
      <c r="Y1834" s="157">
        <v>0</v>
      </c>
      <c r="Z1834" s="57" t="s">
        <v>1746</v>
      </c>
      <c r="AA1834" s="55" t="s">
        <v>6987</v>
      </c>
      <c r="AB1834" s="55">
        <v>173</v>
      </c>
      <c r="AC1834" s="55" t="s">
        <v>2026</v>
      </c>
      <c r="AD1834" s="89" t="s">
        <v>2620</v>
      </c>
      <c r="AE1834" s="243">
        <v>16792.3</v>
      </c>
      <c r="AF1834" s="157" t="s">
        <v>3901</v>
      </c>
      <c r="AG1834" s="89" t="s">
        <v>7630</v>
      </c>
      <c r="AH1834" s="58" t="s">
        <v>3245</v>
      </c>
      <c r="AI1834" s="58" t="s">
        <v>7631</v>
      </c>
      <c r="AJ1834" s="59" t="s">
        <v>1348</v>
      </c>
      <c r="AK1834" s="56">
        <v>25.856066666666667</v>
      </c>
      <c r="AL1834" s="56">
        <v>-81.671266666666668</v>
      </c>
      <c r="AM1834" s="60">
        <v>-6.0780000002017687</v>
      </c>
      <c r="AN1834" s="60">
        <v>-5.4659667081671923</v>
      </c>
      <c r="AO1834" s="60">
        <v>8.1742813786439221</v>
      </c>
    </row>
    <row r="1835" spans="1:41" s="290" customFormat="1" x14ac:dyDescent="0.2">
      <c r="A1835" s="45" t="s">
        <v>1862</v>
      </c>
      <c r="B1835" s="42" t="s">
        <v>108</v>
      </c>
      <c r="C1835" s="46"/>
      <c r="D1835" s="35" t="s">
        <v>429</v>
      </c>
      <c r="E1835" s="34">
        <v>43185</v>
      </c>
      <c r="F1835" s="347" t="s">
        <v>555</v>
      </c>
      <c r="G1835" s="347" t="s">
        <v>567</v>
      </c>
      <c r="H1835" s="344">
        <v>25.85605</v>
      </c>
      <c r="I1835" s="344">
        <v>-81.671283333333335</v>
      </c>
      <c r="J1835" s="56" t="s">
        <v>9305</v>
      </c>
      <c r="K1835" s="56" t="s">
        <v>9306</v>
      </c>
      <c r="L1835" s="49" t="s">
        <v>2273</v>
      </c>
      <c r="M1835" s="120" t="s">
        <v>2833</v>
      </c>
      <c r="N1835" s="35" t="s">
        <v>364</v>
      </c>
      <c r="O1835" s="203" t="s">
        <v>1969</v>
      </c>
      <c r="P1835" s="216" t="s">
        <v>1969</v>
      </c>
      <c r="Q1835" s="443">
        <v>0</v>
      </c>
      <c r="R1835" s="47"/>
      <c r="S1835" s="36">
        <v>0</v>
      </c>
      <c r="T1835" s="35"/>
      <c r="U1835" s="34"/>
      <c r="V1835" s="82">
        <v>0</v>
      </c>
      <c r="W1835" s="55" t="s">
        <v>2690</v>
      </c>
      <c r="X1835" s="55" t="s">
        <v>1898</v>
      </c>
      <c r="Y1835" s="157">
        <v>0</v>
      </c>
      <c r="Z1835" s="57" t="s">
        <v>1746</v>
      </c>
      <c r="AA1835" s="55" t="s">
        <v>6987</v>
      </c>
      <c r="AB1835" s="55">
        <v>173</v>
      </c>
      <c r="AC1835" s="55" t="s">
        <v>2026</v>
      </c>
      <c r="AD1835" s="89" t="s">
        <v>2620</v>
      </c>
      <c r="AE1835" s="243">
        <v>16792.3</v>
      </c>
      <c r="AF1835" s="157" t="s">
        <v>3901</v>
      </c>
      <c r="AG1835" s="89" t="s">
        <v>7630</v>
      </c>
      <c r="AH1835" s="58" t="s">
        <v>3245</v>
      </c>
      <c r="AI1835" s="58" t="s">
        <v>7631</v>
      </c>
      <c r="AJ1835" s="59" t="s">
        <v>1348</v>
      </c>
      <c r="AK1835" s="56">
        <v>25.856066666666667</v>
      </c>
      <c r="AL1835" s="56">
        <v>-81.671266666666668</v>
      </c>
      <c r="AM1835" s="60">
        <v>-6.0780000002017687</v>
      </c>
      <c r="AN1835" s="60">
        <v>-5.4659667081671923</v>
      </c>
      <c r="AO1835" s="60">
        <v>8.1742813786439221</v>
      </c>
    </row>
    <row r="1836" spans="1:41" s="290" customFormat="1" x14ac:dyDescent="0.2">
      <c r="A1836" s="45" t="s">
        <v>1862</v>
      </c>
      <c r="B1836" s="42" t="s">
        <v>108</v>
      </c>
      <c r="C1836" s="46"/>
      <c r="D1836" s="35" t="s">
        <v>2844</v>
      </c>
      <c r="E1836" s="34">
        <v>43847</v>
      </c>
      <c r="F1836" s="355" t="s">
        <v>555</v>
      </c>
      <c r="G1836" s="355" t="s">
        <v>2846</v>
      </c>
      <c r="H1836" s="344">
        <v>25.85605</v>
      </c>
      <c r="I1836" s="344">
        <v>-81.671149999999997</v>
      </c>
      <c r="J1836" s="56" t="s">
        <v>9305</v>
      </c>
      <c r="K1836" s="56" t="s">
        <v>9307</v>
      </c>
      <c r="L1836" s="49" t="s">
        <v>2273</v>
      </c>
      <c r="M1836" s="120" t="s">
        <v>2833</v>
      </c>
      <c r="N1836" s="35" t="s">
        <v>364</v>
      </c>
      <c r="O1836" s="203" t="s">
        <v>1969</v>
      </c>
      <c r="P1836" s="216" t="s">
        <v>1969</v>
      </c>
      <c r="Q1836" s="443">
        <v>0</v>
      </c>
      <c r="R1836" s="47"/>
      <c r="S1836" s="36">
        <v>0</v>
      </c>
      <c r="T1836" s="35"/>
      <c r="U1836" s="34"/>
      <c r="V1836" s="82">
        <v>0</v>
      </c>
      <c r="W1836" s="55" t="s">
        <v>2690</v>
      </c>
      <c r="X1836" s="55" t="s">
        <v>1898</v>
      </c>
      <c r="Y1836" s="157">
        <v>0</v>
      </c>
      <c r="Z1836" s="57" t="s">
        <v>1746</v>
      </c>
      <c r="AA1836" s="55" t="s">
        <v>6987</v>
      </c>
      <c r="AB1836" s="55">
        <v>173</v>
      </c>
      <c r="AC1836" s="55" t="s">
        <v>2026</v>
      </c>
      <c r="AD1836" s="89" t="s">
        <v>2620</v>
      </c>
      <c r="AE1836" s="243">
        <v>16792.3</v>
      </c>
      <c r="AF1836" s="157" t="s">
        <v>3901</v>
      </c>
      <c r="AG1836" s="89" t="s">
        <v>7630</v>
      </c>
      <c r="AH1836" s="58" t="s">
        <v>3245</v>
      </c>
      <c r="AI1836" s="58" t="s">
        <v>7631</v>
      </c>
      <c r="AJ1836" s="59" t="s">
        <v>1348</v>
      </c>
      <c r="AK1836" s="56">
        <v>25.856066666666667</v>
      </c>
      <c r="AL1836" s="56">
        <v>-81.671266666666668</v>
      </c>
      <c r="AM1836" s="60">
        <v>-6.0780000002017687</v>
      </c>
      <c r="AN1836" s="60">
        <v>38.261766957170352</v>
      </c>
      <c r="AO1836" s="60">
        <v>38.741513840933806</v>
      </c>
    </row>
    <row r="1837" spans="1:41" s="290" customFormat="1" x14ac:dyDescent="0.2">
      <c r="A1837" s="45" t="s">
        <v>1862</v>
      </c>
      <c r="B1837" s="42" t="s">
        <v>108</v>
      </c>
      <c r="C1837" s="46"/>
      <c r="D1837" s="35" t="s">
        <v>2857</v>
      </c>
      <c r="E1837" s="34">
        <v>44257</v>
      </c>
      <c r="F1837" s="355" t="s">
        <v>3245</v>
      </c>
      <c r="G1837" s="355" t="s">
        <v>3504</v>
      </c>
      <c r="H1837" s="344">
        <v>25.856066666666667</v>
      </c>
      <c r="I1837" s="344">
        <v>-81.671083333333328</v>
      </c>
      <c r="J1837" s="56" t="s">
        <v>7628</v>
      </c>
      <c r="K1837" s="56" t="s">
        <v>9308</v>
      </c>
      <c r="L1837" s="49" t="s">
        <v>2273</v>
      </c>
      <c r="M1837" s="120" t="s">
        <v>2833</v>
      </c>
      <c r="N1837" s="35" t="s">
        <v>364</v>
      </c>
      <c r="O1837" s="240" t="s">
        <v>3505</v>
      </c>
      <c r="P1837" s="216" t="s">
        <v>1969</v>
      </c>
      <c r="Q1837" s="443">
        <v>0</v>
      </c>
      <c r="R1837" s="47"/>
      <c r="S1837" s="36">
        <v>0</v>
      </c>
      <c r="T1837" s="35"/>
      <c r="U1837" s="34"/>
      <c r="V1837" s="82">
        <v>0</v>
      </c>
      <c r="W1837" s="55" t="s">
        <v>2690</v>
      </c>
      <c r="X1837" s="55" t="s">
        <v>1898</v>
      </c>
      <c r="Y1837" s="157">
        <v>0</v>
      </c>
      <c r="Z1837" s="57" t="s">
        <v>1746</v>
      </c>
      <c r="AA1837" s="55" t="s">
        <v>6987</v>
      </c>
      <c r="AB1837" s="55">
        <v>173</v>
      </c>
      <c r="AC1837" s="55" t="s">
        <v>2026</v>
      </c>
      <c r="AD1837" s="89" t="s">
        <v>2620</v>
      </c>
      <c r="AE1837" s="243">
        <v>16792.3</v>
      </c>
      <c r="AF1837" s="157" t="s">
        <v>3901</v>
      </c>
      <c r="AG1837" s="89" t="s">
        <v>7630</v>
      </c>
      <c r="AH1837" s="58" t="s">
        <v>3245</v>
      </c>
      <c r="AI1837" s="58" t="s">
        <v>7631</v>
      </c>
      <c r="AJ1837" s="59" t="s">
        <v>1348</v>
      </c>
      <c r="AK1837" s="56">
        <v>25.856066666666667</v>
      </c>
      <c r="AL1837" s="56">
        <v>-81.671266666666668</v>
      </c>
      <c r="AM1837" s="60">
        <v>0</v>
      </c>
      <c r="AN1837" s="60">
        <v>60.125633789839121</v>
      </c>
      <c r="AO1837" s="60">
        <v>60.125633789839121</v>
      </c>
    </row>
    <row r="1838" spans="1:41" s="290" customFormat="1" x14ac:dyDescent="0.2">
      <c r="A1838" s="45" t="s">
        <v>1862</v>
      </c>
      <c r="B1838" s="42" t="s">
        <v>108</v>
      </c>
      <c r="C1838" s="46"/>
      <c r="D1838" s="35" t="s">
        <v>424</v>
      </c>
      <c r="E1838" s="34">
        <v>44666</v>
      </c>
      <c r="F1838" s="355" t="s">
        <v>3245</v>
      </c>
      <c r="G1838" s="355" t="s">
        <v>3504</v>
      </c>
      <c r="H1838" s="344">
        <v>25.856066666666667</v>
      </c>
      <c r="I1838" s="344">
        <v>-81.671083333333328</v>
      </c>
      <c r="J1838" s="56" t="s">
        <v>7628</v>
      </c>
      <c r="K1838" s="56" t="s">
        <v>9308</v>
      </c>
      <c r="L1838" s="49" t="s">
        <v>2273</v>
      </c>
      <c r="M1838" s="120" t="s">
        <v>2833</v>
      </c>
      <c r="N1838" s="35" t="s">
        <v>364</v>
      </c>
      <c r="O1838" s="240" t="s">
        <v>4580</v>
      </c>
      <c r="P1838" s="216" t="s">
        <v>1969</v>
      </c>
      <c r="Q1838" s="443">
        <v>0</v>
      </c>
      <c r="R1838" s="47"/>
      <c r="S1838" s="36">
        <v>0</v>
      </c>
      <c r="T1838" s="35"/>
      <c r="U1838" s="34"/>
      <c r="V1838" s="82">
        <v>0</v>
      </c>
      <c r="W1838" s="55" t="s">
        <v>2690</v>
      </c>
      <c r="X1838" s="55" t="s">
        <v>1898</v>
      </c>
      <c r="Y1838" s="157">
        <v>0</v>
      </c>
      <c r="Z1838" s="57" t="s">
        <v>1746</v>
      </c>
      <c r="AA1838" s="55" t="s">
        <v>6987</v>
      </c>
      <c r="AB1838" s="55">
        <v>173</v>
      </c>
      <c r="AC1838" s="55" t="s">
        <v>2026</v>
      </c>
      <c r="AD1838" s="89" t="s">
        <v>2620</v>
      </c>
      <c r="AE1838" s="243">
        <v>16792.3</v>
      </c>
      <c r="AF1838" s="157" t="s">
        <v>3901</v>
      </c>
      <c r="AG1838" s="89" t="s">
        <v>7630</v>
      </c>
      <c r="AH1838" s="58" t="s">
        <v>3245</v>
      </c>
      <c r="AI1838" s="58" t="s">
        <v>7631</v>
      </c>
      <c r="AJ1838" s="59" t="s">
        <v>1348</v>
      </c>
      <c r="AK1838" s="56">
        <v>25.856066666666667</v>
      </c>
      <c r="AL1838" s="56">
        <v>-81.671266666666668</v>
      </c>
      <c r="AM1838" s="60">
        <v>0</v>
      </c>
      <c r="AN1838" s="60">
        <v>60.125633789839121</v>
      </c>
      <c r="AO1838" s="60">
        <v>60.125633789839121</v>
      </c>
    </row>
    <row r="1839" spans="1:41" s="290" customFormat="1" x14ac:dyDescent="0.2">
      <c r="A1839" s="45" t="s">
        <v>1862</v>
      </c>
      <c r="B1839" s="42" t="s">
        <v>108</v>
      </c>
      <c r="C1839" s="46"/>
      <c r="D1839" s="35" t="s">
        <v>424</v>
      </c>
      <c r="E1839" s="34">
        <v>44978</v>
      </c>
      <c r="F1839" s="347" t="s">
        <v>3245</v>
      </c>
      <c r="G1839" s="347" t="s">
        <v>4977</v>
      </c>
      <c r="H1839" s="344">
        <v>25.856066666666667</v>
      </c>
      <c r="I1839" s="344">
        <v>-81.671066666666661</v>
      </c>
      <c r="J1839" s="56" t="s">
        <v>7628</v>
      </c>
      <c r="K1839" s="56" t="s">
        <v>7629</v>
      </c>
      <c r="L1839" s="49" t="s">
        <v>4979</v>
      </c>
      <c r="M1839" s="120" t="s">
        <v>2833</v>
      </c>
      <c r="N1839" s="35" t="s">
        <v>387</v>
      </c>
      <c r="O1839" s="240" t="s">
        <v>4978</v>
      </c>
      <c r="P1839" s="216" t="s">
        <v>1969</v>
      </c>
      <c r="Q1839" s="443">
        <v>0</v>
      </c>
      <c r="R1839" s="47"/>
      <c r="S1839" s="36">
        <v>0</v>
      </c>
      <c r="T1839" s="35" t="s">
        <v>3310</v>
      </c>
      <c r="U1839" s="34"/>
      <c r="V1839" s="82">
        <v>0</v>
      </c>
      <c r="W1839" s="55" t="s">
        <v>2690</v>
      </c>
      <c r="X1839" s="55" t="s">
        <v>1898</v>
      </c>
      <c r="Y1839" s="157" t="s">
        <v>387</v>
      </c>
      <c r="Z1839" s="57" t="s">
        <v>1746</v>
      </c>
      <c r="AA1839" s="55" t="s">
        <v>6982</v>
      </c>
      <c r="AB1839" s="55">
        <v>173</v>
      </c>
      <c r="AC1839" s="55" t="s">
        <v>2026</v>
      </c>
      <c r="AD1839" s="89" t="s">
        <v>2620</v>
      </c>
      <c r="AE1839" s="243">
        <v>16792.3</v>
      </c>
      <c r="AF1839" s="157" t="s">
        <v>3901</v>
      </c>
      <c r="AG1839" s="89" t="s">
        <v>7630</v>
      </c>
      <c r="AH1839" s="58" t="s">
        <v>3245</v>
      </c>
      <c r="AI1839" s="58" t="s">
        <v>7631</v>
      </c>
      <c r="AJ1839" s="59" t="s">
        <v>1348</v>
      </c>
      <c r="AK1839" s="56">
        <v>25.856066666666667</v>
      </c>
      <c r="AL1839" s="56">
        <v>-81.671266666666668</v>
      </c>
      <c r="AM1839" s="60">
        <v>0</v>
      </c>
      <c r="AN1839" s="60">
        <v>65.591600498006315</v>
      </c>
      <c r="AO1839" s="60">
        <v>65.591600498006315</v>
      </c>
    </row>
    <row r="1840" spans="1:41" s="290" customFormat="1" x14ac:dyDescent="0.2">
      <c r="A1840" s="45" t="s">
        <v>1862</v>
      </c>
      <c r="B1840" s="42" t="s">
        <v>108</v>
      </c>
      <c r="C1840" s="46"/>
      <c r="D1840" s="35" t="s">
        <v>5027</v>
      </c>
      <c r="E1840" s="34">
        <v>45366</v>
      </c>
      <c r="F1840" s="347" t="s">
        <v>3245</v>
      </c>
      <c r="G1840" s="347" t="s">
        <v>4977</v>
      </c>
      <c r="H1840" s="344">
        <v>25.856066666666667</v>
      </c>
      <c r="I1840" s="344">
        <v>-81.671066666666661</v>
      </c>
      <c r="J1840" s="56" t="s">
        <v>7628</v>
      </c>
      <c r="K1840" s="56" t="s">
        <v>7629</v>
      </c>
      <c r="L1840" s="49" t="s">
        <v>2244</v>
      </c>
      <c r="M1840" s="120" t="s">
        <v>2833</v>
      </c>
      <c r="N1840" s="35" t="s">
        <v>448</v>
      </c>
      <c r="O1840" s="240" t="s">
        <v>5764</v>
      </c>
      <c r="P1840" s="216">
        <v>0</v>
      </c>
      <c r="Q1840" s="443">
        <v>0</v>
      </c>
      <c r="R1840" s="47"/>
      <c r="S1840" s="36">
        <v>0</v>
      </c>
      <c r="T1840" s="35" t="s">
        <v>3310</v>
      </c>
      <c r="U1840" s="34"/>
      <c r="V1840" s="82" t="s">
        <v>1969</v>
      </c>
      <c r="W1840" s="55" t="s">
        <v>2690</v>
      </c>
      <c r="X1840" s="55" t="s">
        <v>1898</v>
      </c>
      <c r="Y1840" s="157" t="s">
        <v>448</v>
      </c>
      <c r="Z1840" s="57" t="s">
        <v>1746</v>
      </c>
      <c r="AA1840" s="55" t="s">
        <v>6972</v>
      </c>
      <c r="AB1840" s="55">
        <v>173</v>
      </c>
      <c r="AC1840" s="55" t="s">
        <v>2026</v>
      </c>
      <c r="AD1840" s="89" t="s">
        <v>2620</v>
      </c>
      <c r="AE1840" s="243">
        <v>16792.3</v>
      </c>
      <c r="AF1840" s="157" t="s">
        <v>3901</v>
      </c>
      <c r="AG1840" s="89" t="s">
        <v>7630</v>
      </c>
      <c r="AH1840" s="58" t="s">
        <v>3245</v>
      </c>
      <c r="AI1840" s="58" t="s">
        <v>7631</v>
      </c>
      <c r="AJ1840" s="59" t="s">
        <v>1348</v>
      </c>
      <c r="AK1840" s="56">
        <v>25.856066666666667</v>
      </c>
      <c r="AL1840" s="56">
        <v>-81.671266666666668</v>
      </c>
      <c r="AM1840" s="60">
        <v>0</v>
      </c>
      <c r="AN1840" s="60">
        <v>65.591600498006315</v>
      </c>
      <c r="AO1840" s="60">
        <v>65.591600498006315</v>
      </c>
    </row>
    <row r="1841" spans="1:41" s="290" customFormat="1" x14ac:dyDescent="0.2">
      <c r="A1841" s="45" t="s">
        <v>1862</v>
      </c>
      <c r="B1841" s="42" t="s">
        <v>108</v>
      </c>
      <c r="C1841" s="46"/>
      <c r="D1841" s="35" t="s">
        <v>4516</v>
      </c>
      <c r="E1841" s="34">
        <v>45762</v>
      </c>
      <c r="F1841" s="347" t="s">
        <v>3245</v>
      </c>
      <c r="G1841" s="347" t="s">
        <v>4977</v>
      </c>
      <c r="H1841" s="344">
        <v>25.856066666666667</v>
      </c>
      <c r="I1841" s="344">
        <v>-81.671066666666661</v>
      </c>
      <c r="J1841" s="56" t="s">
        <v>7628</v>
      </c>
      <c r="K1841" s="56" t="s">
        <v>7629</v>
      </c>
      <c r="L1841" s="49" t="s">
        <v>2244</v>
      </c>
      <c r="M1841" s="120" t="s">
        <v>2833</v>
      </c>
      <c r="N1841" s="35" t="s">
        <v>448</v>
      </c>
      <c r="O1841" s="240" t="s">
        <v>6548</v>
      </c>
      <c r="P1841" s="216" t="s">
        <v>6005</v>
      </c>
      <c r="Q1841" s="443">
        <v>0</v>
      </c>
      <c r="R1841" s="47"/>
      <c r="S1841" s="36">
        <v>0</v>
      </c>
      <c r="T1841" s="35"/>
      <c r="U1841" s="34">
        <v>45366</v>
      </c>
      <c r="V1841" s="82" t="s">
        <v>1969</v>
      </c>
      <c r="W1841" s="55" t="s">
        <v>2690</v>
      </c>
      <c r="X1841" s="55" t="s">
        <v>1898</v>
      </c>
      <c r="Y1841" s="157" t="s">
        <v>448</v>
      </c>
      <c r="Z1841" s="57" t="s">
        <v>1746</v>
      </c>
      <c r="AA1841" s="55" t="s">
        <v>6972</v>
      </c>
      <c r="AB1841" s="55">
        <v>173</v>
      </c>
      <c r="AC1841" s="55" t="s">
        <v>2026</v>
      </c>
      <c r="AD1841" s="89" t="s">
        <v>2620</v>
      </c>
      <c r="AE1841" s="243">
        <v>16792.3</v>
      </c>
      <c r="AF1841" s="157" t="s">
        <v>3901</v>
      </c>
      <c r="AG1841" s="89" t="s">
        <v>7630</v>
      </c>
      <c r="AH1841" s="58" t="s">
        <v>3245</v>
      </c>
      <c r="AI1841" s="58" t="s">
        <v>7631</v>
      </c>
      <c r="AJ1841" s="59" t="s">
        <v>1348</v>
      </c>
      <c r="AK1841" s="56">
        <v>25.856066666666667</v>
      </c>
      <c r="AL1841" s="56">
        <v>-81.671266666666668</v>
      </c>
      <c r="AM1841" s="60">
        <v>0</v>
      </c>
      <c r="AN1841" s="60">
        <v>65.591600498006315</v>
      </c>
      <c r="AO1841" s="60">
        <v>65.591600498006315</v>
      </c>
    </row>
    <row r="1842" spans="1:41" s="290" customFormat="1" x14ac:dyDescent="0.2">
      <c r="A1842" s="45" t="s">
        <v>1862</v>
      </c>
      <c r="B1842" s="42" t="s">
        <v>108</v>
      </c>
      <c r="C1842" s="46" t="s">
        <v>473</v>
      </c>
      <c r="D1842" s="35" t="s">
        <v>6273</v>
      </c>
      <c r="E1842" s="34">
        <v>46106</v>
      </c>
      <c r="F1842" s="347" t="s">
        <v>3245</v>
      </c>
      <c r="G1842" s="347" t="s">
        <v>4977</v>
      </c>
      <c r="H1842" s="344">
        <v>25.856066666666667</v>
      </c>
      <c r="I1842" s="344">
        <v>-81.671066666666661</v>
      </c>
      <c r="J1842" s="56" t="s">
        <v>7628</v>
      </c>
      <c r="K1842" s="56" t="s">
        <v>7629</v>
      </c>
      <c r="L1842" s="49" t="s">
        <v>2244</v>
      </c>
      <c r="M1842" s="120" t="s">
        <v>2833</v>
      </c>
      <c r="N1842" s="35" t="s">
        <v>448</v>
      </c>
      <c r="O1842" s="240" t="s">
        <v>6951</v>
      </c>
      <c r="P1842" s="216" t="s">
        <v>6005</v>
      </c>
      <c r="Q1842" s="443">
        <v>0</v>
      </c>
      <c r="R1842" s="47"/>
      <c r="S1842" s="36">
        <v>0</v>
      </c>
      <c r="T1842" s="35"/>
      <c r="U1842" s="34">
        <v>45366</v>
      </c>
      <c r="V1842" s="82" t="s">
        <v>1969</v>
      </c>
      <c r="W1842" s="55" t="s">
        <v>2690</v>
      </c>
      <c r="X1842" s="55" t="s">
        <v>1898</v>
      </c>
      <c r="Y1842" s="157" t="s">
        <v>448</v>
      </c>
      <c r="Z1842" s="57" t="s">
        <v>1746</v>
      </c>
      <c r="AA1842" s="55" t="s">
        <v>6972</v>
      </c>
      <c r="AB1842" s="55">
        <v>173</v>
      </c>
      <c r="AC1842" s="55" t="s">
        <v>2026</v>
      </c>
      <c r="AD1842" s="89" t="s">
        <v>2620</v>
      </c>
      <c r="AE1842" s="243">
        <v>16792.3</v>
      </c>
      <c r="AF1842" s="157" t="s">
        <v>3901</v>
      </c>
      <c r="AG1842" s="89" t="s">
        <v>7630</v>
      </c>
      <c r="AH1842" s="58" t="s">
        <v>3245</v>
      </c>
      <c r="AI1842" s="58" t="s">
        <v>7631</v>
      </c>
      <c r="AJ1842" s="59" t="s">
        <v>1348</v>
      </c>
      <c r="AK1842" s="56">
        <v>25.856066666666667</v>
      </c>
      <c r="AL1842" s="56">
        <v>-81.671266666666668</v>
      </c>
      <c r="AM1842" s="60">
        <v>0</v>
      </c>
      <c r="AN1842" s="60">
        <v>65.591600498006315</v>
      </c>
      <c r="AO1842" s="60">
        <v>65.591600498006315</v>
      </c>
    </row>
    <row r="1843" spans="1:41" s="290" customFormat="1" x14ac:dyDescent="0.2">
      <c r="A1843" s="45" t="s">
        <v>1863</v>
      </c>
      <c r="B1843" s="42" t="s">
        <v>109</v>
      </c>
      <c r="C1843" s="46"/>
      <c r="D1843" s="35" t="s">
        <v>429</v>
      </c>
      <c r="E1843" s="34">
        <v>42781</v>
      </c>
      <c r="F1843" s="347" t="s">
        <v>556</v>
      </c>
      <c r="G1843" s="347" t="s">
        <v>568</v>
      </c>
      <c r="H1843" s="344">
        <v>25.856983333333332</v>
      </c>
      <c r="I1843" s="344">
        <v>-81.672183333333336</v>
      </c>
      <c r="J1843" s="56" t="s">
        <v>9309</v>
      </c>
      <c r="K1843" s="56" t="s">
        <v>9310</v>
      </c>
      <c r="L1843" s="49" t="s">
        <v>1746</v>
      </c>
      <c r="M1843" s="117"/>
      <c r="N1843" s="35" t="s">
        <v>364</v>
      </c>
      <c r="O1843" s="203" t="s">
        <v>1969</v>
      </c>
      <c r="P1843" s="216" t="s">
        <v>1969</v>
      </c>
      <c r="Q1843" s="443">
        <v>0</v>
      </c>
      <c r="R1843" s="47"/>
      <c r="S1843" s="36">
        <v>0</v>
      </c>
      <c r="T1843" s="35"/>
      <c r="U1843" s="34"/>
      <c r="V1843" s="82">
        <v>0</v>
      </c>
      <c r="W1843" s="55" t="s">
        <v>2690</v>
      </c>
      <c r="X1843" s="55" t="s">
        <v>1898</v>
      </c>
      <c r="Y1843" s="157">
        <v>0</v>
      </c>
      <c r="Z1843" s="57" t="s">
        <v>1746</v>
      </c>
      <c r="AA1843" s="55" t="s">
        <v>6987</v>
      </c>
      <c r="AB1843" s="55">
        <v>174</v>
      </c>
      <c r="AC1843" s="55" t="s">
        <v>2026</v>
      </c>
      <c r="AD1843" s="89" t="s">
        <v>2620</v>
      </c>
      <c r="AE1843" s="243">
        <v>16792.400000000001</v>
      </c>
      <c r="AF1843" s="157" t="s">
        <v>3901</v>
      </c>
      <c r="AG1843" s="89" t="s">
        <v>7634</v>
      </c>
      <c r="AH1843" s="58" t="s">
        <v>2271</v>
      </c>
      <c r="AI1843" s="58" t="s">
        <v>7635</v>
      </c>
      <c r="AJ1843" s="59" t="s">
        <v>1345</v>
      </c>
      <c r="AK1843" s="56">
        <v>25.856916666666667</v>
      </c>
      <c r="AL1843" s="56">
        <v>-81.672066666666666</v>
      </c>
      <c r="AM1843" s="60">
        <v>24.311999999511471</v>
      </c>
      <c r="AN1843" s="60">
        <v>-38.261766957170352</v>
      </c>
      <c r="AO1843" s="60">
        <v>45.332506600242816</v>
      </c>
    </row>
    <row r="1844" spans="1:41" s="290" customFormat="1" x14ac:dyDescent="0.2">
      <c r="A1844" s="45" t="s">
        <v>1863</v>
      </c>
      <c r="B1844" s="42" t="s">
        <v>109</v>
      </c>
      <c r="C1844" s="46"/>
      <c r="D1844" s="35" t="s">
        <v>429</v>
      </c>
      <c r="E1844" s="34">
        <v>43185</v>
      </c>
      <c r="F1844" s="347" t="s">
        <v>2271</v>
      </c>
      <c r="G1844" s="347" t="s">
        <v>2272</v>
      </c>
      <c r="H1844" s="344">
        <v>25.856916666666667</v>
      </c>
      <c r="I1844" s="344">
        <v>-81.672150000000002</v>
      </c>
      <c r="J1844" s="56" t="s">
        <v>9311</v>
      </c>
      <c r="K1844" s="56" t="s">
        <v>9312</v>
      </c>
      <c r="L1844" s="49" t="s">
        <v>2274</v>
      </c>
      <c r="M1844" s="120"/>
      <c r="N1844" s="35" t="s">
        <v>1920</v>
      </c>
      <c r="O1844" s="203" t="s">
        <v>1969</v>
      </c>
      <c r="P1844" s="216" t="s">
        <v>1969</v>
      </c>
      <c r="Q1844" s="443">
        <v>0</v>
      </c>
      <c r="R1844" s="47"/>
      <c r="S1844" s="36">
        <v>0</v>
      </c>
      <c r="T1844" s="35"/>
      <c r="U1844" s="34"/>
      <c r="V1844" s="82" t="s">
        <v>1969</v>
      </c>
      <c r="W1844" s="55" t="s">
        <v>2690</v>
      </c>
      <c r="X1844" s="55" t="s">
        <v>1898</v>
      </c>
      <c r="Y1844" s="157" t="s">
        <v>1920</v>
      </c>
      <c r="Z1844" s="57" t="s">
        <v>1746</v>
      </c>
      <c r="AA1844" s="55" t="s">
        <v>7301</v>
      </c>
      <c r="AB1844" s="55">
        <v>174</v>
      </c>
      <c r="AC1844" s="55" t="s">
        <v>2026</v>
      </c>
      <c r="AD1844" s="89" t="s">
        <v>2620</v>
      </c>
      <c r="AE1844" s="243">
        <v>16792.400000000001</v>
      </c>
      <c r="AF1844" s="157" t="s">
        <v>3901</v>
      </c>
      <c r="AG1844" s="89" t="s">
        <v>7634</v>
      </c>
      <c r="AH1844" s="58" t="s">
        <v>2271</v>
      </c>
      <c r="AI1844" s="58" t="s">
        <v>7635</v>
      </c>
      <c r="AJ1844" s="59" t="s">
        <v>1345</v>
      </c>
      <c r="AK1844" s="56">
        <v>25.856916666666667</v>
      </c>
      <c r="AL1844" s="56">
        <v>-81.672066666666666</v>
      </c>
      <c r="AM1844" s="60">
        <v>0</v>
      </c>
      <c r="AN1844" s="60">
        <v>-27.329833540835963</v>
      </c>
      <c r="AO1844" s="60">
        <v>27.329833540835963</v>
      </c>
    </row>
    <row r="1845" spans="1:41" s="290" customFormat="1" x14ac:dyDescent="0.2">
      <c r="A1845" s="63" t="s">
        <v>1863</v>
      </c>
      <c r="B1845" s="42" t="s">
        <v>109</v>
      </c>
      <c r="C1845" s="64"/>
      <c r="D1845" s="66" t="s">
        <v>2384</v>
      </c>
      <c r="E1845" s="65">
        <v>43404</v>
      </c>
      <c r="F1845" s="353" t="s">
        <v>2271</v>
      </c>
      <c r="G1845" s="353" t="s">
        <v>2272</v>
      </c>
      <c r="H1845" s="344">
        <v>25.856916666666667</v>
      </c>
      <c r="I1845" s="344">
        <v>-81.672150000000002</v>
      </c>
      <c r="J1845" s="56" t="s">
        <v>9311</v>
      </c>
      <c r="K1845" s="56" t="s">
        <v>9312</v>
      </c>
      <c r="L1845" s="70" t="s">
        <v>3121</v>
      </c>
      <c r="M1845" s="120"/>
      <c r="N1845" s="66" t="s">
        <v>364</v>
      </c>
      <c r="O1845" s="211" t="s">
        <v>1969</v>
      </c>
      <c r="P1845" s="216">
        <v>0</v>
      </c>
      <c r="Q1845" s="443">
        <v>0</v>
      </c>
      <c r="R1845" s="67"/>
      <c r="S1845" s="68"/>
      <c r="T1845" s="66"/>
      <c r="U1845" s="34"/>
      <c r="V1845" s="82">
        <v>0</v>
      </c>
      <c r="W1845" s="55" t="s">
        <v>2690</v>
      </c>
      <c r="X1845" s="55" t="s">
        <v>1898</v>
      </c>
      <c r="Y1845" s="157">
        <v>0</v>
      </c>
      <c r="Z1845" s="57" t="s">
        <v>1746</v>
      </c>
      <c r="AA1845" s="55" t="s">
        <v>6987</v>
      </c>
      <c r="AB1845" s="55">
        <v>174</v>
      </c>
      <c r="AC1845" s="55" t="s">
        <v>2026</v>
      </c>
      <c r="AD1845" s="89" t="s">
        <v>2620</v>
      </c>
      <c r="AE1845" s="243">
        <v>16792.400000000001</v>
      </c>
      <c r="AF1845" s="157" t="s">
        <v>3901</v>
      </c>
      <c r="AG1845" s="89" t="s">
        <v>7634</v>
      </c>
      <c r="AH1845" s="58" t="s">
        <v>2271</v>
      </c>
      <c r="AI1845" s="58" t="s">
        <v>7635</v>
      </c>
      <c r="AJ1845" s="59" t="s">
        <v>1345</v>
      </c>
      <c r="AK1845" s="56">
        <v>25.856916666666667</v>
      </c>
      <c r="AL1845" s="56">
        <v>-81.672066666666666</v>
      </c>
      <c r="AM1845" s="60">
        <v>0</v>
      </c>
      <c r="AN1845" s="60">
        <v>-27.329833540835963</v>
      </c>
      <c r="AO1845" s="60">
        <v>27.329833540835963</v>
      </c>
    </row>
    <row r="1846" spans="1:41" s="290" customFormat="1" x14ac:dyDescent="0.2">
      <c r="A1846" s="63" t="s">
        <v>1863</v>
      </c>
      <c r="B1846" s="42" t="s">
        <v>109</v>
      </c>
      <c r="C1846" s="64"/>
      <c r="D1846" s="35" t="s">
        <v>2849</v>
      </c>
      <c r="E1846" s="65">
        <v>43847</v>
      </c>
      <c r="F1846" s="353" t="s">
        <v>2271</v>
      </c>
      <c r="G1846" s="353" t="s">
        <v>2272</v>
      </c>
      <c r="H1846" s="344">
        <v>25.856916666666667</v>
      </c>
      <c r="I1846" s="344">
        <v>-81.672150000000002</v>
      </c>
      <c r="J1846" s="56" t="s">
        <v>9311</v>
      </c>
      <c r="K1846" s="56" t="s">
        <v>9312</v>
      </c>
      <c r="L1846" s="49" t="s">
        <v>3099</v>
      </c>
      <c r="M1846" s="120" t="s">
        <v>2833</v>
      </c>
      <c r="N1846" s="35" t="s">
        <v>427</v>
      </c>
      <c r="O1846" s="207" t="s">
        <v>3279</v>
      </c>
      <c r="P1846" s="216" t="s">
        <v>1969</v>
      </c>
      <c r="Q1846" s="443">
        <v>0</v>
      </c>
      <c r="R1846" s="67"/>
      <c r="S1846" s="68"/>
      <c r="T1846" s="35" t="s">
        <v>4669</v>
      </c>
      <c r="U1846" s="34"/>
      <c r="V1846" s="82" t="s">
        <v>1969</v>
      </c>
      <c r="W1846" s="55" t="s">
        <v>2690</v>
      </c>
      <c r="X1846" s="55" t="s">
        <v>1898</v>
      </c>
      <c r="Y1846" s="157" t="s">
        <v>427</v>
      </c>
      <c r="Z1846" s="57" t="s">
        <v>1746</v>
      </c>
      <c r="AA1846" s="55" t="s">
        <v>7125</v>
      </c>
      <c r="AB1846" s="55">
        <v>174</v>
      </c>
      <c r="AC1846" s="55" t="s">
        <v>2026</v>
      </c>
      <c r="AD1846" s="89" t="s">
        <v>2620</v>
      </c>
      <c r="AE1846" s="243">
        <v>16792.400000000001</v>
      </c>
      <c r="AF1846" s="157" t="s">
        <v>3901</v>
      </c>
      <c r="AG1846" s="89" t="s">
        <v>7634</v>
      </c>
      <c r="AH1846" s="58" t="s">
        <v>2271</v>
      </c>
      <c r="AI1846" s="58" t="s">
        <v>7635</v>
      </c>
      <c r="AJ1846" s="59" t="s">
        <v>1345</v>
      </c>
      <c r="AK1846" s="56">
        <v>25.856916666666667</v>
      </c>
      <c r="AL1846" s="56">
        <v>-81.672066666666666</v>
      </c>
      <c r="AM1846" s="60">
        <v>0</v>
      </c>
      <c r="AN1846" s="60">
        <v>-27.329833540835963</v>
      </c>
      <c r="AO1846" s="60">
        <v>27.329833540835963</v>
      </c>
    </row>
    <row r="1847" spans="1:41" s="290" customFormat="1" x14ac:dyDescent="0.2">
      <c r="A1847" s="63" t="s">
        <v>1863</v>
      </c>
      <c r="B1847" s="42" t="s">
        <v>109</v>
      </c>
      <c r="C1847" s="64"/>
      <c r="D1847" s="35" t="s">
        <v>2857</v>
      </c>
      <c r="E1847" s="65">
        <v>44257</v>
      </c>
      <c r="F1847" s="347" t="s">
        <v>3506</v>
      </c>
      <c r="G1847" s="347" t="s">
        <v>3507</v>
      </c>
      <c r="H1847" s="344">
        <v>25.856866666666665</v>
      </c>
      <c r="I1847" s="344">
        <v>-81.672083333333333</v>
      </c>
      <c r="J1847" s="56" t="s">
        <v>9313</v>
      </c>
      <c r="K1847" s="56" t="s">
        <v>9314</v>
      </c>
      <c r="L1847" s="49" t="s">
        <v>3099</v>
      </c>
      <c r="M1847" s="120" t="s">
        <v>2833</v>
      </c>
      <c r="N1847" s="35" t="s">
        <v>427</v>
      </c>
      <c r="O1847" s="207" t="s">
        <v>3508</v>
      </c>
      <c r="P1847" s="216" t="s">
        <v>3509</v>
      </c>
      <c r="Q1847" s="443">
        <v>0</v>
      </c>
      <c r="R1847" s="67"/>
      <c r="S1847" s="68"/>
      <c r="T1847" s="35"/>
      <c r="U1847" s="34"/>
      <c r="V1847" s="82" t="s">
        <v>1969</v>
      </c>
      <c r="W1847" s="55" t="s">
        <v>2690</v>
      </c>
      <c r="X1847" s="55" t="s">
        <v>1898</v>
      </c>
      <c r="Y1847" s="157" t="s">
        <v>427</v>
      </c>
      <c r="Z1847" s="57" t="s">
        <v>1746</v>
      </c>
      <c r="AA1847" s="55" t="s">
        <v>7125</v>
      </c>
      <c r="AB1847" s="55">
        <v>174</v>
      </c>
      <c r="AC1847" s="55" t="s">
        <v>2026</v>
      </c>
      <c r="AD1847" s="89" t="s">
        <v>2620</v>
      </c>
      <c r="AE1847" s="243">
        <v>16792.400000000001</v>
      </c>
      <c r="AF1847" s="157" t="s">
        <v>3901</v>
      </c>
      <c r="AG1847" s="89" t="s">
        <v>7634</v>
      </c>
      <c r="AH1847" s="58" t="s">
        <v>2271</v>
      </c>
      <c r="AI1847" s="58" t="s">
        <v>7635</v>
      </c>
      <c r="AJ1847" s="59" t="s">
        <v>1345</v>
      </c>
      <c r="AK1847" s="56">
        <v>25.856916666666667</v>
      </c>
      <c r="AL1847" s="56">
        <v>-81.672066666666666</v>
      </c>
      <c r="AM1847" s="60">
        <v>-18.234000000605306</v>
      </c>
      <c r="AN1847" s="60">
        <v>-5.4659667081671923</v>
      </c>
      <c r="AO1847" s="60">
        <v>19.035638893319721</v>
      </c>
    </row>
    <row r="1848" spans="1:41" s="290" customFormat="1" x14ac:dyDescent="0.2">
      <c r="A1848" s="63" t="s">
        <v>1863</v>
      </c>
      <c r="B1848" s="42" t="s">
        <v>109</v>
      </c>
      <c r="C1848" s="64"/>
      <c r="D1848" s="35" t="s">
        <v>424</v>
      </c>
      <c r="E1848" s="65">
        <v>44666</v>
      </c>
      <c r="F1848" s="347" t="s">
        <v>3506</v>
      </c>
      <c r="G1848" s="347" t="s">
        <v>3507</v>
      </c>
      <c r="H1848" s="344">
        <v>25.856866666666665</v>
      </c>
      <c r="I1848" s="344">
        <v>-81.672083333333333</v>
      </c>
      <c r="J1848" s="56" t="s">
        <v>9313</v>
      </c>
      <c r="K1848" s="56" t="s">
        <v>9314</v>
      </c>
      <c r="L1848" s="49" t="s">
        <v>3099</v>
      </c>
      <c r="M1848" s="120" t="s">
        <v>2833</v>
      </c>
      <c r="N1848" s="35" t="s">
        <v>427</v>
      </c>
      <c r="O1848" s="207" t="s">
        <v>4581</v>
      </c>
      <c r="P1848" s="216" t="s">
        <v>4582</v>
      </c>
      <c r="Q1848" s="443">
        <v>0</v>
      </c>
      <c r="R1848" s="67"/>
      <c r="S1848" s="68"/>
      <c r="T1848" s="35"/>
      <c r="U1848" s="34"/>
      <c r="V1848" s="82" t="s">
        <v>1969</v>
      </c>
      <c r="W1848" s="55" t="s">
        <v>2690</v>
      </c>
      <c r="X1848" s="55" t="s">
        <v>1898</v>
      </c>
      <c r="Y1848" s="157" t="s">
        <v>427</v>
      </c>
      <c r="Z1848" s="57" t="s">
        <v>1746</v>
      </c>
      <c r="AA1848" s="55" t="s">
        <v>7125</v>
      </c>
      <c r="AB1848" s="55">
        <v>174</v>
      </c>
      <c r="AC1848" s="55" t="s">
        <v>2026</v>
      </c>
      <c r="AD1848" s="89" t="s">
        <v>2620</v>
      </c>
      <c r="AE1848" s="243">
        <v>16792.400000000001</v>
      </c>
      <c r="AF1848" s="157" t="s">
        <v>3901</v>
      </c>
      <c r="AG1848" s="89" t="s">
        <v>7634</v>
      </c>
      <c r="AH1848" s="58" t="s">
        <v>2271</v>
      </c>
      <c r="AI1848" s="58" t="s">
        <v>7635</v>
      </c>
      <c r="AJ1848" s="59" t="s">
        <v>1345</v>
      </c>
      <c r="AK1848" s="56">
        <v>25.856916666666667</v>
      </c>
      <c r="AL1848" s="56">
        <v>-81.672066666666666</v>
      </c>
      <c r="AM1848" s="60">
        <v>-18.234000000605306</v>
      </c>
      <c r="AN1848" s="60">
        <v>-5.4659667081671923</v>
      </c>
      <c r="AO1848" s="60">
        <v>19.035638893319721</v>
      </c>
    </row>
    <row r="1849" spans="1:41" s="290" customFormat="1" x14ac:dyDescent="0.2">
      <c r="A1849" s="63" t="s">
        <v>1863</v>
      </c>
      <c r="B1849" s="42" t="s">
        <v>109</v>
      </c>
      <c r="C1849" s="64"/>
      <c r="D1849" s="35" t="s">
        <v>3213</v>
      </c>
      <c r="E1849" s="65">
        <v>44679</v>
      </c>
      <c r="F1849" s="352" t="s">
        <v>4803</v>
      </c>
      <c r="G1849" s="352" t="s">
        <v>4804</v>
      </c>
      <c r="H1849" s="344">
        <v>25.856898333333334</v>
      </c>
      <c r="I1849" s="344">
        <v>-81.672146666666663</v>
      </c>
      <c r="J1849" s="56" t="s">
        <v>7632</v>
      </c>
      <c r="K1849" s="56" t="s">
        <v>7633</v>
      </c>
      <c r="L1849" s="49" t="s">
        <v>4636</v>
      </c>
      <c r="M1849" s="120" t="s">
        <v>2833</v>
      </c>
      <c r="N1849" s="35" t="s">
        <v>364</v>
      </c>
      <c r="O1849" s="207" t="s">
        <v>4637</v>
      </c>
      <c r="P1849" s="216" t="s">
        <v>1969</v>
      </c>
      <c r="Q1849" s="443">
        <v>0</v>
      </c>
      <c r="R1849" s="67"/>
      <c r="S1849" s="68"/>
      <c r="T1849" s="35" t="s">
        <v>2011</v>
      </c>
      <c r="U1849" s="34"/>
      <c r="V1849" s="82">
        <v>0</v>
      </c>
      <c r="W1849" s="55" t="s">
        <v>2690</v>
      </c>
      <c r="X1849" s="55" t="s">
        <v>1898</v>
      </c>
      <c r="Y1849" s="157">
        <v>0</v>
      </c>
      <c r="Z1849" s="57" t="s">
        <v>1746</v>
      </c>
      <c r="AA1849" s="55" t="s">
        <v>6987</v>
      </c>
      <c r="AB1849" s="55">
        <v>174</v>
      </c>
      <c r="AC1849" s="55" t="s">
        <v>2026</v>
      </c>
      <c r="AD1849" s="89" t="s">
        <v>2620</v>
      </c>
      <c r="AE1849" s="243">
        <v>16792.400000000001</v>
      </c>
      <c r="AF1849" s="157" t="s">
        <v>3901</v>
      </c>
      <c r="AG1849" s="89" t="s">
        <v>7634</v>
      </c>
      <c r="AH1849" s="58" t="s">
        <v>2271</v>
      </c>
      <c r="AI1849" s="58" t="s">
        <v>7635</v>
      </c>
      <c r="AJ1849" s="59" t="s">
        <v>1345</v>
      </c>
      <c r="AK1849" s="56">
        <v>25.856916666666667</v>
      </c>
      <c r="AL1849" s="56">
        <v>-81.672066666666666</v>
      </c>
      <c r="AM1849" s="60">
        <v>-6.6857999999628248</v>
      </c>
      <c r="AN1849" s="60">
        <v>-26.2366401973383</v>
      </c>
      <c r="AO1849" s="60">
        <v>27.075103148170843</v>
      </c>
    </row>
    <row r="1850" spans="1:41" s="290" customFormat="1" x14ac:dyDescent="0.2">
      <c r="A1850" s="63" t="s">
        <v>1863</v>
      </c>
      <c r="B1850" s="42" t="s">
        <v>109</v>
      </c>
      <c r="C1850" s="64"/>
      <c r="D1850" s="35" t="s">
        <v>424</v>
      </c>
      <c r="E1850" s="65">
        <v>44978</v>
      </c>
      <c r="F1850" s="352" t="s">
        <v>4803</v>
      </c>
      <c r="G1850" s="352" t="s">
        <v>4804</v>
      </c>
      <c r="H1850" s="344">
        <v>25.856898333333334</v>
      </c>
      <c r="I1850" s="344">
        <v>-81.672146666666663</v>
      </c>
      <c r="J1850" s="56" t="s">
        <v>7632</v>
      </c>
      <c r="K1850" s="56" t="s">
        <v>7633</v>
      </c>
      <c r="L1850" s="49" t="s">
        <v>4980</v>
      </c>
      <c r="M1850" s="120" t="s">
        <v>2833</v>
      </c>
      <c r="N1850" s="35" t="s">
        <v>1920</v>
      </c>
      <c r="O1850" s="207" t="s">
        <v>4981</v>
      </c>
      <c r="P1850" s="216" t="s">
        <v>1969</v>
      </c>
      <c r="Q1850" s="443">
        <v>0</v>
      </c>
      <c r="R1850" s="67"/>
      <c r="S1850" s="68"/>
      <c r="T1850" s="35" t="s">
        <v>3310</v>
      </c>
      <c r="U1850" s="34"/>
      <c r="V1850" s="82" t="s">
        <v>1969</v>
      </c>
      <c r="W1850" s="55" t="s">
        <v>2690</v>
      </c>
      <c r="X1850" s="55" t="s">
        <v>1898</v>
      </c>
      <c r="Y1850" s="157" t="s">
        <v>1920</v>
      </c>
      <c r="Z1850" s="57" t="s">
        <v>1746</v>
      </c>
      <c r="AA1850" s="55" t="s">
        <v>7301</v>
      </c>
      <c r="AB1850" s="55">
        <v>174</v>
      </c>
      <c r="AC1850" s="55" t="s">
        <v>2026</v>
      </c>
      <c r="AD1850" s="89" t="s">
        <v>2620</v>
      </c>
      <c r="AE1850" s="243">
        <v>16792.400000000001</v>
      </c>
      <c r="AF1850" s="157" t="s">
        <v>3901</v>
      </c>
      <c r="AG1850" s="89" t="s">
        <v>7634</v>
      </c>
      <c r="AH1850" s="58" t="s">
        <v>2271</v>
      </c>
      <c r="AI1850" s="58" t="s">
        <v>7635</v>
      </c>
      <c r="AJ1850" s="59" t="s">
        <v>1345</v>
      </c>
      <c r="AK1850" s="56">
        <v>25.856916666666667</v>
      </c>
      <c r="AL1850" s="56">
        <v>-81.672066666666666</v>
      </c>
      <c r="AM1850" s="60">
        <v>-6.6857999999628248</v>
      </c>
      <c r="AN1850" s="60">
        <v>-26.2366401973383</v>
      </c>
      <c r="AO1850" s="60">
        <v>27.075103148170843</v>
      </c>
    </row>
    <row r="1851" spans="1:41" s="290" customFormat="1" x14ac:dyDescent="0.2">
      <c r="A1851" s="63" t="s">
        <v>1863</v>
      </c>
      <c r="B1851" s="42" t="s">
        <v>109</v>
      </c>
      <c r="C1851" s="64"/>
      <c r="D1851" s="35" t="s">
        <v>5027</v>
      </c>
      <c r="E1851" s="65">
        <v>45366</v>
      </c>
      <c r="F1851" s="352" t="s">
        <v>4803</v>
      </c>
      <c r="G1851" s="352" t="s">
        <v>4804</v>
      </c>
      <c r="H1851" s="344">
        <v>25.856898333333334</v>
      </c>
      <c r="I1851" s="344">
        <v>-81.672146666666663</v>
      </c>
      <c r="J1851" s="56" t="s">
        <v>7632</v>
      </c>
      <c r="K1851" s="56" t="s">
        <v>7633</v>
      </c>
      <c r="L1851" s="49" t="s">
        <v>3719</v>
      </c>
      <c r="M1851" s="120" t="s">
        <v>2833</v>
      </c>
      <c r="N1851" s="35" t="s">
        <v>364</v>
      </c>
      <c r="O1851" s="207" t="s">
        <v>5765</v>
      </c>
      <c r="P1851" s="216" t="s">
        <v>1969</v>
      </c>
      <c r="Q1851" s="445">
        <v>0</v>
      </c>
      <c r="R1851" s="67"/>
      <c r="S1851" s="68"/>
      <c r="T1851" s="35" t="s">
        <v>2011</v>
      </c>
      <c r="U1851" s="34"/>
      <c r="V1851" s="82">
        <v>0</v>
      </c>
      <c r="W1851" s="55" t="s">
        <v>2690</v>
      </c>
      <c r="X1851" s="55" t="s">
        <v>1898</v>
      </c>
      <c r="Y1851" s="157">
        <v>0</v>
      </c>
      <c r="Z1851" s="57" t="s">
        <v>1746</v>
      </c>
      <c r="AA1851" s="55" t="s">
        <v>6987</v>
      </c>
      <c r="AB1851" s="55">
        <v>174</v>
      </c>
      <c r="AC1851" s="55" t="s">
        <v>2026</v>
      </c>
      <c r="AD1851" s="89" t="s">
        <v>2620</v>
      </c>
      <c r="AE1851" s="243">
        <v>16792.400000000001</v>
      </c>
      <c r="AF1851" s="157" t="s">
        <v>3901</v>
      </c>
      <c r="AG1851" s="89" t="s">
        <v>7634</v>
      </c>
      <c r="AH1851" s="58" t="s">
        <v>2271</v>
      </c>
      <c r="AI1851" s="58" t="s">
        <v>7635</v>
      </c>
      <c r="AJ1851" s="59" t="s">
        <v>1345</v>
      </c>
      <c r="AK1851" s="56">
        <v>25.856916666666667</v>
      </c>
      <c r="AL1851" s="56">
        <v>-81.672066666666666</v>
      </c>
      <c r="AM1851" s="60">
        <v>-6.6857999999628248</v>
      </c>
      <c r="AN1851" s="60">
        <v>-26.2366401973383</v>
      </c>
      <c r="AO1851" s="60">
        <v>27.075103148170843</v>
      </c>
    </row>
    <row r="1852" spans="1:41" s="290" customFormat="1" x14ac:dyDescent="0.2">
      <c r="A1852" s="63" t="s">
        <v>1863</v>
      </c>
      <c r="B1852" s="42" t="s">
        <v>109</v>
      </c>
      <c r="C1852" s="64"/>
      <c r="D1852" s="35" t="s">
        <v>4516</v>
      </c>
      <c r="E1852" s="65">
        <v>45762</v>
      </c>
      <c r="F1852" s="352" t="s">
        <v>4803</v>
      </c>
      <c r="G1852" s="352" t="s">
        <v>4804</v>
      </c>
      <c r="H1852" s="344">
        <v>25.856898333333334</v>
      </c>
      <c r="I1852" s="344">
        <v>-81.672146666666663</v>
      </c>
      <c r="J1852" s="56" t="s">
        <v>7632</v>
      </c>
      <c r="K1852" s="56" t="s">
        <v>7633</v>
      </c>
      <c r="L1852" s="49" t="s">
        <v>3719</v>
      </c>
      <c r="M1852" s="120" t="s">
        <v>2833</v>
      </c>
      <c r="N1852" s="35" t="s">
        <v>364</v>
      </c>
      <c r="O1852" s="207" t="s">
        <v>6549</v>
      </c>
      <c r="P1852" s="216" t="s">
        <v>1969</v>
      </c>
      <c r="Q1852" s="445">
        <v>0</v>
      </c>
      <c r="R1852" s="67"/>
      <c r="S1852" s="68"/>
      <c r="T1852" s="35"/>
      <c r="U1852" s="34"/>
      <c r="V1852" s="82">
        <v>0</v>
      </c>
      <c r="W1852" s="55" t="s">
        <v>2690</v>
      </c>
      <c r="X1852" s="55" t="s">
        <v>1898</v>
      </c>
      <c r="Y1852" s="157">
        <v>0</v>
      </c>
      <c r="Z1852" s="57" t="s">
        <v>1746</v>
      </c>
      <c r="AA1852" s="55" t="s">
        <v>6987</v>
      </c>
      <c r="AB1852" s="55">
        <v>174</v>
      </c>
      <c r="AC1852" s="55" t="s">
        <v>2026</v>
      </c>
      <c r="AD1852" s="89" t="s">
        <v>2620</v>
      </c>
      <c r="AE1852" s="243">
        <v>16792.400000000001</v>
      </c>
      <c r="AF1852" s="157" t="s">
        <v>3901</v>
      </c>
      <c r="AG1852" s="89" t="s">
        <v>7634</v>
      </c>
      <c r="AH1852" s="58" t="s">
        <v>2271</v>
      </c>
      <c r="AI1852" s="58" t="s">
        <v>7635</v>
      </c>
      <c r="AJ1852" s="59" t="s">
        <v>1345</v>
      </c>
      <c r="AK1852" s="56">
        <v>25.856916666666667</v>
      </c>
      <c r="AL1852" s="56">
        <v>-81.672066666666666</v>
      </c>
      <c r="AM1852" s="60">
        <v>-6.6857999999628248</v>
      </c>
      <c r="AN1852" s="60">
        <v>-26.2366401973383</v>
      </c>
      <c r="AO1852" s="60">
        <v>27.075103148170843</v>
      </c>
    </row>
    <row r="1853" spans="1:41" s="290" customFormat="1" x14ac:dyDescent="0.2">
      <c r="A1853" s="63" t="s">
        <v>1863</v>
      </c>
      <c r="B1853" s="42" t="s">
        <v>109</v>
      </c>
      <c r="C1853" s="64" t="s">
        <v>473</v>
      </c>
      <c r="D1853" s="35" t="s">
        <v>6273</v>
      </c>
      <c r="E1853" s="65">
        <v>46106</v>
      </c>
      <c r="F1853" s="352" t="s">
        <v>4803</v>
      </c>
      <c r="G1853" s="352" t="s">
        <v>4804</v>
      </c>
      <c r="H1853" s="344">
        <v>25.856898333333334</v>
      </c>
      <c r="I1853" s="344">
        <v>-81.672146666666663</v>
      </c>
      <c r="J1853" s="56" t="s">
        <v>7632</v>
      </c>
      <c r="K1853" s="56" t="s">
        <v>7633</v>
      </c>
      <c r="L1853" s="49" t="s">
        <v>3719</v>
      </c>
      <c r="M1853" s="120" t="s">
        <v>2833</v>
      </c>
      <c r="N1853" s="35" t="s">
        <v>364</v>
      </c>
      <c r="O1853" s="207" t="s">
        <v>6952</v>
      </c>
      <c r="P1853" s="216" t="s">
        <v>1969</v>
      </c>
      <c r="Q1853" s="445">
        <v>0</v>
      </c>
      <c r="R1853" s="67"/>
      <c r="S1853" s="68"/>
      <c r="T1853" s="35"/>
      <c r="U1853" s="34"/>
      <c r="V1853" s="82">
        <v>0</v>
      </c>
      <c r="W1853" s="55" t="s">
        <v>2690</v>
      </c>
      <c r="X1853" s="55" t="s">
        <v>1898</v>
      </c>
      <c r="Y1853" s="157">
        <v>0</v>
      </c>
      <c r="Z1853" s="57" t="s">
        <v>1746</v>
      </c>
      <c r="AA1853" s="55" t="s">
        <v>6987</v>
      </c>
      <c r="AB1853" s="55">
        <v>174</v>
      </c>
      <c r="AC1853" s="55" t="s">
        <v>2026</v>
      </c>
      <c r="AD1853" s="89" t="s">
        <v>2620</v>
      </c>
      <c r="AE1853" s="243">
        <v>16792.400000000001</v>
      </c>
      <c r="AF1853" s="157" t="s">
        <v>3901</v>
      </c>
      <c r="AG1853" s="89" t="s">
        <v>7634</v>
      </c>
      <c r="AH1853" s="58" t="s">
        <v>2271</v>
      </c>
      <c r="AI1853" s="58" t="s">
        <v>7635</v>
      </c>
      <c r="AJ1853" s="59" t="s">
        <v>1345</v>
      </c>
      <c r="AK1853" s="56">
        <v>25.856916666666667</v>
      </c>
      <c r="AL1853" s="56">
        <v>-81.672066666666666</v>
      </c>
      <c r="AM1853" s="60">
        <v>-6.6857999999628248</v>
      </c>
      <c r="AN1853" s="60">
        <v>-26.2366401973383</v>
      </c>
      <c r="AO1853" s="60">
        <v>27.075103148170843</v>
      </c>
    </row>
    <row r="1854" spans="1:41" s="290" customFormat="1" x14ac:dyDescent="0.2">
      <c r="A1854" s="45" t="s">
        <v>1864</v>
      </c>
      <c r="B1854" s="42" t="s">
        <v>110</v>
      </c>
      <c r="C1854" s="46"/>
      <c r="D1854" s="35" t="s">
        <v>429</v>
      </c>
      <c r="E1854" s="34">
        <v>42781</v>
      </c>
      <c r="F1854" s="347" t="s">
        <v>557</v>
      </c>
      <c r="G1854" s="347" t="s">
        <v>569</v>
      </c>
      <c r="H1854" s="344">
        <v>25.862466666666666</v>
      </c>
      <c r="I1854" s="344">
        <v>-81.668883333333326</v>
      </c>
      <c r="J1854" s="56" t="s">
        <v>7636</v>
      </c>
      <c r="K1854" s="56" t="s">
        <v>7637</v>
      </c>
      <c r="L1854" s="49" t="s">
        <v>1746</v>
      </c>
      <c r="M1854" s="117"/>
      <c r="N1854" s="35" t="s">
        <v>364</v>
      </c>
      <c r="O1854" s="203" t="s">
        <v>1969</v>
      </c>
      <c r="P1854" s="216" t="s">
        <v>1969</v>
      </c>
      <c r="Q1854" s="443">
        <v>0</v>
      </c>
      <c r="R1854" s="47"/>
      <c r="S1854" s="36">
        <v>0</v>
      </c>
      <c r="T1854" s="35"/>
      <c r="U1854" s="34"/>
      <c r="V1854" s="82">
        <v>0</v>
      </c>
      <c r="W1854" s="55" t="s">
        <v>2690</v>
      </c>
      <c r="X1854" s="55" t="s">
        <v>1898</v>
      </c>
      <c r="Y1854" s="157">
        <v>0</v>
      </c>
      <c r="Z1854" s="57" t="s">
        <v>1746</v>
      </c>
      <c r="AA1854" s="55" t="s">
        <v>6987</v>
      </c>
      <c r="AB1854" s="55">
        <v>175</v>
      </c>
      <c r="AC1854" s="55" t="s">
        <v>2026</v>
      </c>
      <c r="AD1854" s="89" t="s">
        <v>2620</v>
      </c>
      <c r="AE1854" s="243">
        <v>16792.5</v>
      </c>
      <c r="AF1854" s="157" t="s">
        <v>3901</v>
      </c>
      <c r="AG1854" s="89" t="s">
        <v>7638</v>
      </c>
      <c r="AH1854" s="58" t="s">
        <v>7639</v>
      </c>
      <c r="AI1854" s="58" t="s">
        <v>7640</v>
      </c>
      <c r="AJ1854" s="59" t="s">
        <v>1342</v>
      </c>
      <c r="AK1854" s="56">
        <v>25.862300000000001</v>
      </c>
      <c r="AL1854" s="56">
        <v>-81.668916666666661</v>
      </c>
      <c r="AM1854" s="60">
        <v>60.779999999426479</v>
      </c>
      <c r="AN1854" s="60">
        <v>10.931933416334385</v>
      </c>
      <c r="AO1854" s="60">
        <v>61.755287774808814</v>
      </c>
    </row>
    <row r="1855" spans="1:41" s="290" customFormat="1" x14ac:dyDescent="0.2">
      <c r="A1855" s="45" t="s">
        <v>1864</v>
      </c>
      <c r="B1855" s="42" t="s">
        <v>110</v>
      </c>
      <c r="C1855" s="46"/>
      <c r="D1855" s="35" t="s">
        <v>429</v>
      </c>
      <c r="E1855" s="34">
        <v>43185</v>
      </c>
      <c r="F1855" s="347" t="s">
        <v>557</v>
      </c>
      <c r="G1855" s="347" t="s">
        <v>569</v>
      </c>
      <c r="H1855" s="344">
        <v>25.862466666666666</v>
      </c>
      <c r="I1855" s="344">
        <v>-81.668883333333326</v>
      </c>
      <c r="J1855" s="56" t="s">
        <v>7636</v>
      </c>
      <c r="K1855" s="56" t="s">
        <v>7637</v>
      </c>
      <c r="L1855" s="49" t="s">
        <v>2244</v>
      </c>
      <c r="M1855" s="120"/>
      <c r="N1855" s="35" t="s">
        <v>448</v>
      </c>
      <c r="O1855" s="203"/>
      <c r="P1855" s="216">
        <v>0</v>
      </c>
      <c r="Q1855" s="443">
        <v>0</v>
      </c>
      <c r="R1855" s="47"/>
      <c r="S1855" s="36">
        <v>0</v>
      </c>
      <c r="T1855" s="35" t="s">
        <v>3310</v>
      </c>
      <c r="U1855" s="34"/>
      <c r="V1855" s="82" t="s">
        <v>1969</v>
      </c>
      <c r="W1855" s="55" t="s">
        <v>2690</v>
      </c>
      <c r="X1855" s="55" t="s">
        <v>1898</v>
      </c>
      <c r="Y1855" s="157" t="s">
        <v>448</v>
      </c>
      <c r="Z1855" s="57" t="s">
        <v>1746</v>
      </c>
      <c r="AA1855" s="55" t="s">
        <v>6972</v>
      </c>
      <c r="AB1855" s="55">
        <v>175</v>
      </c>
      <c r="AC1855" s="55" t="s">
        <v>2026</v>
      </c>
      <c r="AD1855" s="89" t="s">
        <v>2620</v>
      </c>
      <c r="AE1855" s="243">
        <v>16792.5</v>
      </c>
      <c r="AF1855" s="157" t="s">
        <v>3901</v>
      </c>
      <c r="AG1855" s="89" t="s">
        <v>7638</v>
      </c>
      <c r="AH1855" s="58" t="s">
        <v>7639</v>
      </c>
      <c r="AI1855" s="58" t="s">
        <v>7640</v>
      </c>
      <c r="AJ1855" s="59" t="s">
        <v>1342</v>
      </c>
      <c r="AK1855" s="56">
        <v>25.862300000000001</v>
      </c>
      <c r="AL1855" s="56">
        <v>-81.668916666666661</v>
      </c>
      <c r="AM1855" s="60">
        <v>60.779999999426479</v>
      </c>
      <c r="AN1855" s="60">
        <v>10.931933416334385</v>
      </c>
      <c r="AO1855" s="60">
        <v>61.755287774808814</v>
      </c>
    </row>
    <row r="1856" spans="1:41" s="290" customFormat="1" x14ac:dyDescent="0.2">
      <c r="A1856" s="45" t="s">
        <v>1864</v>
      </c>
      <c r="B1856" s="42" t="s">
        <v>110</v>
      </c>
      <c r="C1856" s="46"/>
      <c r="D1856" s="35" t="s">
        <v>2844</v>
      </c>
      <c r="E1856" s="34">
        <v>43847</v>
      </c>
      <c r="F1856" s="347" t="s">
        <v>557</v>
      </c>
      <c r="G1856" s="347" t="s">
        <v>569</v>
      </c>
      <c r="H1856" s="344">
        <v>25.862466666666666</v>
      </c>
      <c r="I1856" s="344">
        <v>-81.668883333333326</v>
      </c>
      <c r="J1856" s="56" t="s">
        <v>7636</v>
      </c>
      <c r="K1856" s="56" t="s">
        <v>7637</v>
      </c>
      <c r="L1856" s="49" t="s">
        <v>2244</v>
      </c>
      <c r="M1856" s="120"/>
      <c r="N1856" s="35" t="s">
        <v>448</v>
      </c>
      <c r="O1856" s="203"/>
      <c r="P1856" s="216">
        <v>0</v>
      </c>
      <c r="Q1856" s="443">
        <v>0</v>
      </c>
      <c r="R1856" s="47"/>
      <c r="S1856" s="36">
        <v>0</v>
      </c>
      <c r="T1856" s="35"/>
      <c r="U1856" s="34"/>
      <c r="V1856" s="82" t="s">
        <v>1969</v>
      </c>
      <c r="W1856" s="55" t="s">
        <v>2690</v>
      </c>
      <c r="X1856" s="55" t="s">
        <v>1898</v>
      </c>
      <c r="Y1856" s="157" t="s">
        <v>448</v>
      </c>
      <c r="Z1856" s="57" t="s">
        <v>1746</v>
      </c>
      <c r="AA1856" s="55" t="s">
        <v>6972</v>
      </c>
      <c r="AB1856" s="55">
        <v>175</v>
      </c>
      <c r="AC1856" s="55" t="s">
        <v>2026</v>
      </c>
      <c r="AD1856" s="89" t="s">
        <v>2620</v>
      </c>
      <c r="AE1856" s="243">
        <v>16792.5</v>
      </c>
      <c r="AF1856" s="157" t="s">
        <v>3901</v>
      </c>
      <c r="AG1856" s="89" t="s">
        <v>7638</v>
      </c>
      <c r="AH1856" s="58" t="s">
        <v>7639</v>
      </c>
      <c r="AI1856" s="58" t="s">
        <v>7640</v>
      </c>
      <c r="AJ1856" s="59" t="s">
        <v>1342</v>
      </c>
      <c r="AK1856" s="56">
        <v>25.862300000000001</v>
      </c>
      <c r="AL1856" s="56">
        <v>-81.668916666666661</v>
      </c>
      <c r="AM1856" s="60">
        <v>60.779999999426479</v>
      </c>
      <c r="AN1856" s="60">
        <v>10.931933416334385</v>
      </c>
      <c r="AO1856" s="60">
        <v>61.755287774808814</v>
      </c>
    </row>
    <row r="1857" spans="1:41" s="290" customFormat="1" x14ac:dyDescent="0.2">
      <c r="A1857" s="45" t="s">
        <v>1864</v>
      </c>
      <c r="B1857" s="42" t="s">
        <v>110</v>
      </c>
      <c r="C1857" s="46"/>
      <c r="D1857" s="35" t="s">
        <v>2857</v>
      </c>
      <c r="E1857" s="34">
        <v>44257</v>
      </c>
      <c r="F1857" s="355" t="s">
        <v>557</v>
      </c>
      <c r="G1857" s="355" t="s">
        <v>569</v>
      </c>
      <c r="H1857" s="344">
        <v>25.862466666666666</v>
      </c>
      <c r="I1857" s="344">
        <v>-81.668883333333326</v>
      </c>
      <c r="J1857" s="56" t="s">
        <v>7636</v>
      </c>
      <c r="K1857" s="56" t="s">
        <v>7637</v>
      </c>
      <c r="L1857" s="49" t="s">
        <v>2244</v>
      </c>
      <c r="M1857" s="120"/>
      <c r="N1857" s="35" t="s">
        <v>448</v>
      </c>
      <c r="O1857" s="203"/>
      <c r="P1857" s="216">
        <v>0</v>
      </c>
      <c r="Q1857" s="443">
        <v>0</v>
      </c>
      <c r="R1857" s="47"/>
      <c r="S1857" s="36">
        <v>0</v>
      </c>
      <c r="T1857" s="35"/>
      <c r="U1857" s="34"/>
      <c r="V1857" s="82" t="s">
        <v>1969</v>
      </c>
      <c r="W1857" s="55" t="s">
        <v>2690</v>
      </c>
      <c r="X1857" s="55" t="s">
        <v>1898</v>
      </c>
      <c r="Y1857" s="157" t="s">
        <v>448</v>
      </c>
      <c r="Z1857" s="57" t="s">
        <v>1746</v>
      </c>
      <c r="AA1857" s="55" t="s">
        <v>6972</v>
      </c>
      <c r="AB1857" s="55">
        <v>175</v>
      </c>
      <c r="AC1857" s="55" t="s">
        <v>2026</v>
      </c>
      <c r="AD1857" s="89" t="s">
        <v>2620</v>
      </c>
      <c r="AE1857" s="243">
        <v>16792.5</v>
      </c>
      <c r="AF1857" s="157" t="s">
        <v>3901</v>
      </c>
      <c r="AG1857" s="89" t="s">
        <v>7638</v>
      </c>
      <c r="AH1857" s="58" t="s">
        <v>7639</v>
      </c>
      <c r="AI1857" s="58" t="s">
        <v>7640</v>
      </c>
      <c r="AJ1857" s="59" t="s">
        <v>1342</v>
      </c>
      <c r="AK1857" s="56">
        <v>25.862300000000001</v>
      </c>
      <c r="AL1857" s="56">
        <v>-81.668916666666661</v>
      </c>
      <c r="AM1857" s="60">
        <v>60.779999999426479</v>
      </c>
      <c r="AN1857" s="60">
        <v>10.931933416334385</v>
      </c>
      <c r="AO1857" s="60">
        <v>61.755287774808814</v>
      </c>
    </row>
    <row r="1858" spans="1:41" s="290" customFormat="1" x14ac:dyDescent="0.2">
      <c r="A1858" s="45" t="s">
        <v>1864</v>
      </c>
      <c r="B1858" s="42" t="s">
        <v>110</v>
      </c>
      <c r="C1858" s="46"/>
      <c r="D1858" s="35" t="s">
        <v>424</v>
      </c>
      <c r="E1858" s="34">
        <v>44666</v>
      </c>
      <c r="F1858" s="355" t="s">
        <v>557</v>
      </c>
      <c r="G1858" s="355" t="s">
        <v>569</v>
      </c>
      <c r="H1858" s="344">
        <v>25.862466666666666</v>
      </c>
      <c r="I1858" s="344">
        <v>-81.668883333333326</v>
      </c>
      <c r="J1858" s="56" t="s">
        <v>7636</v>
      </c>
      <c r="K1858" s="56" t="s">
        <v>7637</v>
      </c>
      <c r="L1858" s="49" t="s">
        <v>2244</v>
      </c>
      <c r="M1858" s="120"/>
      <c r="N1858" s="35" t="s">
        <v>448</v>
      </c>
      <c r="O1858" s="240" t="s">
        <v>4583</v>
      </c>
      <c r="P1858" s="216">
        <v>0</v>
      </c>
      <c r="Q1858" s="443">
        <v>0</v>
      </c>
      <c r="R1858" s="47"/>
      <c r="S1858" s="36">
        <v>0</v>
      </c>
      <c r="T1858" s="35"/>
      <c r="U1858" s="34"/>
      <c r="V1858" s="82" t="s">
        <v>1969</v>
      </c>
      <c r="W1858" s="55" t="s">
        <v>2690</v>
      </c>
      <c r="X1858" s="55" t="s">
        <v>1898</v>
      </c>
      <c r="Y1858" s="157" t="s">
        <v>448</v>
      </c>
      <c r="Z1858" s="57" t="s">
        <v>1746</v>
      </c>
      <c r="AA1858" s="55" t="s">
        <v>6972</v>
      </c>
      <c r="AB1858" s="55">
        <v>175</v>
      </c>
      <c r="AC1858" s="55" t="s">
        <v>2026</v>
      </c>
      <c r="AD1858" s="89" t="s">
        <v>2620</v>
      </c>
      <c r="AE1858" s="243">
        <v>16792.5</v>
      </c>
      <c r="AF1858" s="157" t="s">
        <v>3901</v>
      </c>
      <c r="AG1858" s="89" t="s">
        <v>7638</v>
      </c>
      <c r="AH1858" s="58" t="s">
        <v>7639</v>
      </c>
      <c r="AI1858" s="58" t="s">
        <v>7640</v>
      </c>
      <c r="AJ1858" s="59" t="s">
        <v>1342</v>
      </c>
      <c r="AK1858" s="56">
        <v>25.862300000000001</v>
      </c>
      <c r="AL1858" s="56">
        <v>-81.668916666666661</v>
      </c>
      <c r="AM1858" s="60">
        <v>60.779999999426479</v>
      </c>
      <c r="AN1858" s="60">
        <v>10.931933416334385</v>
      </c>
      <c r="AO1858" s="60">
        <v>61.755287774808814</v>
      </c>
    </row>
    <row r="1859" spans="1:41" s="290" customFormat="1" x14ac:dyDescent="0.2">
      <c r="A1859" s="45" t="s">
        <v>1864</v>
      </c>
      <c r="B1859" s="42" t="s">
        <v>110</v>
      </c>
      <c r="C1859" s="46"/>
      <c r="D1859" s="35" t="s">
        <v>424</v>
      </c>
      <c r="E1859" s="34">
        <v>44978</v>
      </c>
      <c r="F1859" s="355" t="s">
        <v>557</v>
      </c>
      <c r="G1859" s="355" t="s">
        <v>569</v>
      </c>
      <c r="H1859" s="344">
        <v>25.862466666666666</v>
      </c>
      <c r="I1859" s="344">
        <v>-81.668883333333326</v>
      </c>
      <c r="J1859" s="56" t="s">
        <v>7636</v>
      </c>
      <c r="K1859" s="56" t="s">
        <v>7637</v>
      </c>
      <c r="L1859" s="49" t="s">
        <v>2244</v>
      </c>
      <c r="M1859" s="120"/>
      <c r="N1859" s="35" t="s">
        <v>448</v>
      </c>
      <c r="O1859" s="240" t="s">
        <v>4982</v>
      </c>
      <c r="P1859" s="216">
        <v>0</v>
      </c>
      <c r="Q1859" s="443">
        <v>0</v>
      </c>
      <c r="R1859" s="47"/>
      <c r="S1859" s="36">
        <v>0</v>
      </c>
      <c r="T1859" s="35"/>
      <c r="U1859" s="34"/>
      <c r="V1859" s="82" t="s">
        <v>1969</v>
      </c>
      <c r="W1859" s="55" t="s">
        <v>2690</v>
      </c>
      <c r="X1859" s="55" t="s">
        <v>1898</v>
      </c>
      <c r="Y1859" s="157" t="s">
        <v>448</v>
      </c>
      <c r="Z1859" s="57" t="s">
        <v>1746</v>
      </c>
      <c r="AA1859" s="55" t="s">
        <v>6972</v>
      </c>
      <c r="AB1859" s="55">
        <v>175</v>
      </c>
      <c r="AC1859" s="55" t="s">
        <v>2026</v>
      </c>
      <c r="AD1859" s="89" t="s">
        <v>2620</v>
      </c>
      <c r="AE1859" s="243">
        <v>16792.5</v>
      </c>
      <c r="AF1859" s="157" t="s">
        <v>3901</v>
      </c>
      <c r="AG1859" s="89" t="s">
        <v>7638</v>
      </c>
      <c r="AH1859" s="58" t="s">
        <v>7639</v>
      </c>
      <c r="AI1859" s="58" t="s">
        <v>7640</v>
      </c>
      <c r="AJ1859" s="59" t="s">
        <v>1342</v>
      </c>
      <c r="AK1859" s="56">
        <v>25.862300000000001</v>
      </c>
      <c r="AL1859" s="56">
        <v>-81.668916666666661</v>
      </c>
      <c r="AM1859" s="60">
        <v>60.779999999426479</v>
      </c>
      <c r="AN1859" s="60">
        <v>10.931933416334385</v>
      </c>
      <c r="AO1859" s="60">
        <v>61.755287774808814</v>
      </c>
    </row>
    <row r="1860" spans="1:41" s="290" customFormat="1" x14ac:dyDescent="0.2">
      <c r="A1860" s="45" t="s">
        <v>1864</v>
      </c>
      <c r="B1860" s="42" t="s">
        <v>110</v>
      </c>
      <c r="C1860" s="46"/>
      <c r="D1860" s="35" t="s">
        <v>5027</v>
      </c>
      <c r="E1860" s="34">
        <v>45366</v>
      </c>
      <c r="F1860" s="347" t="s">
        <v>557</v>
      </c>
      <c r="G1860" s="347" t="s">
        <v>569</v>
      </c>
      <c r="H1860" s="344">
        <v>25.862466666666666</v>
      </c>
      <c r="I1860" s="344">
        <v>-81.668883333333326</v>
      </c>
      <c r="J1860" s="56" t="s">
        <v>7636</v>
      </c>
      <c r="K1860" s="56" t="s">
        <v>7637</v>
      </c>
      <c r="L1860" s="49" t="s">
        <v>2244</v>
      </c>
      <c r="M1860" s="120"/>
      <c r="N1860" s="35" t="s">
        <v>448</v>
      </c>
      <c r="O1860" s="240" t="s">
        <v>5766</v>
      </c>
      <c r="P1860" s="216">
        <v>0</v>
      </c>
      <c r="Q1860" s="443">
        <v>0</v>
      </c>
      <c r="R1860" s="47"/>
      <c r="S1860" s="36">
        <v>0</v>
      </c>
      <c r="T1860" s="35"/>
      <c r="U1860" s="34"/>
      <c r="V1860" s="82" t="s">
        <v>1969</v>
      </c>
      <c r="W1860" s="55" t="s">
        <v>2690</v>
      </c>
      <c r="X1860" s="55" t="s">
        <v>1898</v>
      </c>
      <c r="Y1860" s="157" t="s">
        <v>448</v>
      </c>
      <c r="Z1860" s="57" t="s">
        <v>1746</v>
      </c>
      <c r="AA1860" s="55" t="s">
        <v>6972</v>
      </c>
      <c r="AB1860" s="55">
        <v>175</v>
      </c>
      <c r="AC1860" s="55" t="s">
        <v>2026</v>
      </c>
      <c r="AD1860" s="89" t="s">
        <v>2620</v>
      </c>
      <c r="AE1860" s="243">
        <v>16792.5</v>
      </c>
      <c r="AF1860" s="157" t="s">
        <v>3901</v>
      </c>
      <c r="AG1860" s="89" t="s">
        <v>7638</v>
      </c>
      <c r="AH1860" s="58" t="s">
        <v>7639</v>
      </c>
      <c r="AI1860" s="58" t="s">
        <v>7640</v>
      </c>
      <c r="AJ1860" s="59" t="s">
        <v>1342</v>
      </c>
      <c r="AK1860" s="56">
        <v>25.862300000000001</v>
      </c>
      <c r="AL1860" s="56">
        <v>-81.668916666666661</v>
      </c>
      <c r="AM1860" s="60">
        <v>60.779999999426479</v>
      </c>
      <c r="AN1860" s="60">
        <v>10.931933416334385</v>
      </c>
      <c r="AO1860" s="60">
        <v>61.755287774808814</v>
      </c>
    </row>
    <row r="1861" spans="1:41" s="290" customFormat="1" x14ac:dyDescent="0.2">
      <c r="A1861" s="45" t="s">
        <v>1864</v>
      </c>
      <c r="B1861" s="42" t="s">
        <v>110</v>
      </c>
      <c r="C1861" s="46"/>
      <c r="D1861" s="35" t="s">
        <v>4516</v>
      </c>
      <c r="E1861" s="34">
        <v>45762</v>
      </c>
      <c r="F1861" s="347" t="s">
        <v>557</v>
      </c>
      <c r="G1861" s="347" t="s">
        <v>569</v>
      </c>
      <c r="H1861" s="344">
        <v>25.862466666666666</v>
      </c>
      <c r="I1861" s="344">
        <v>-81.668883333333326</v>
      </c>
      <c r="J1861" s="56" t="s">
        <v>7636</v>
      </c>
      <c r="K1861" s="56" t="s">
        <v>7637</v>
      </c>
      <c r="L1861" s="49" t="s">
        <v>2244</v>
      </c>
      <c r="M1861" s="120"/>
      <c r="N1861" s="35" t="s">
        <v>448</v>
      </c>
      <c r="O1861" s="240" t="s">
        <v>6550</v>
      </c>
      <c r="P1861" s="216">
        <v>0</v>
      </c>
      <c r="Q1861" s="443">
        <v>0</v>
      </c>
      <c r="R1861" s="47"/>
      <c r="S1861" s="36">
        <v>0</v>
      </c>
      <c r="T1861" s="35"/>
      <c r="U1861" s="34">
        <v>43185</v>
      </c>
      <c r="V1861" s="82" t="s">
        <v>1969</v>
      </c>
      <c r="W1861" s="55" t="s">
        <v>2690</v>
      </c>
      <c r="X1861" s="55" t="s">
        <v>1898</v>
      </c>
      <c r="Y1861" s="157" t="s">
        <v>448</v>
      </c>
      <c r="Z1861" s="57" t="s">
        <v>1746</v>
      </c>
      <c r="AA1861" s="55" t="s">
        <v>6972</v>
      </c>
      <c r="AB1861" s="55">
        <v>175</v>
      </c>
      <c r="AC1861" s="55" t="s">
        <v>2026</v>
      </c>
      <c r="AD1861" s="89" t="s">
        <v>2620</v>
      </c>
      <c r="AE1861" s="243">
        <v>16792.5</v>
      </c>
      <c r="AF1861" s="157" t="s">
        <v>3901</v>
      </c>
      <c r="AG1861" s="89" t="s">
        <v>7638</v>
      </c>
      <c r="AH1861" s="58" t="s">
        <v>7639</v>
      </c>
      <c r="AI1861" s="58" t="s">
        <v>7640</v>
      </c>
      <c r="AJ1861" s="59" t="s">
        <v>1342</v>
      </c>
      <c r="AK1861" s="56">
        <v>25.862300000000001</v>
      </c>
      <c r="AL1861" s="56">
        <v>-81.668916666666661</v>
      </c>
      <c r="AM1861" s="60">
        <v>60.779999999426479</v>
      </c>
      <c r="AN1861" s="60">
        <v>10.931933416334385</v>
      </c>
      <c r="AO1861" s="60">
        <v>61.755287774808814</v>
      </c>
    </row>
    <row r="1862" spans="1:41" s="290" customFormat="1" x14ac:dyDescent="0.2">
      <c r="A1862" s="45" t="s">
        <v>1864</v>
      </c>
      <c r="B1862" s="42" t="s">
        <v>110</v>
      </c>
      <c r="C1862" s="46" t="s">
        <v>473</v>
      </c>
      <c r="D1862" s="35" t="s">
        <v>6273</v>
      </c>
      <c r="E1862" s="34">
        <v>46106</v>
      </c>
      <c r="F1862" s="347" t="s">
        <v>557</v>
      </c>
      <c r="G1862" s="347" t="s">
        <v>569</v>
      </c>
      <c r="H1862" s="344">
        <v>25.862466666666666</v>
      </c>
      <c r="I1862" s="344">
        <v>-81.668883333333326</v>
      </c>
      <c r="J1862" s="56" t="s">
        <v>7636</v>
      </c>
      <c r="K1862" s="56" t="s">
        <v>7637</v>
      </c>
      <c r="L1862" s="49" t="s">
        <v>2244</v>
      </c>
      <c r="M1862" s="120"/>
      <c r="N1862" s="35" t="s">
        <v>448</v>
      </c>
      <c r="O1862" s="240" t="s">
        <v>6953</v>
      </c>
      <c r="P1862" s="216" t="s">
        <v>6005</v>
      </c>
      <c r="Q1862" s="443">
        <v>0</v>
      </c>
      <c r="R1862" s="47"/>
      <c r="S1862" s="36">
        <v>0</v>
      </c>
      <c r="T1862" s="35"/>
      <c r="U1862" s="34">
        <v>43185</v>
      </c>
      <c r="V1862" s="82" t="s">
        <v>1969</v>
      </c>
      <c r="W1862" s="55" t="s">
        <v>2690</v>
      </c>
      <c r="X1862" s="55" t="s">
        <v>1898</v>
      </c>
      <c r="Y1862" s="157" t="s">
        <v>448</v>
      </c>
      <c r="Z1862" s="57" t="s">
        <v>1746</v>
      </c>
      <c r="AA1862" s="55" t="s">
        <v>6972</v>
      </c>
      <c r="AB1862" s="55">
        <v>175</v>
      </c>
      <c r="AC1862" s="55" t="s">
        <v>2026</v>
      </c>
      <c r="AD1862" s="89" t="s">
        <v>2620</v>
      </c>
      <c r="AE1862" s="243">
        <v>16792.5</v>
      </c>
      <c r="AF1862" s="157" t="s">
        <v>3901</v>
      </c>
      <c r="AG1862" s="89" t="s">
        <v>7638</v>
      </c>
      <c r="AH1862" s="58" t="s">
        <v>7639</v>
      </c>
      <c r="AI1862" s="58" t="s">
        <v>7640</v>
      </c>
      <c r="AJ1862" s="59" t="s">
        <v>1342</v>
      </c>
      <c r="AK1862" s="56">
        <v>25.862300000000001</v>
      </c>
      <c r="AL1862" s="56">
        <v>-81.668916666666661</v>
      </c>
      <c r="AM1862" s="60">
        <v>60.779999999426479</v>
      </c>
      <c r="AN1862" s="60">
        <v>10.931933416334385</v>
      </c>
      <c r="AO1862" s="60">
        <v>61.755287774808814</v>
      </c>
    </row>
    <row r="1863" spans="1:41" s="290" customFormat="1" x14ac:dyDescent="0.2">
      <c r="A1863" s="45" t="s">
        <v>1865</v>
      </c>
      <c r="B1863" s="42" t="s">
        <v>113</v>
      </c>
      <c r="C1863" s="46"/>
      <c r="D1863" s="35" t="s">
        <v>429</v>
      </c>
      <c r="E1863" s="34">
        <v>42781</v>
      </c>
      <c r="F1863" s="347" t="s">
        <v>558</v>
      </c>
      <c r="G1863" s="347" t="s">
        <v>570</v>
      </c>
      <c r="H1863" s="344">
        <v>25.865283333333334</v>
      </c>
      <c r="I1863" s="344">
        <v>-81.667966666666672</v>
      </c>
      <c r="J1863" s="56" t="s">
        <v>9315</v>
      </c>
      <c r="K1863" s="56" t="s">
        <v>9316</v>
      </c>
      <c r="L1863" s="49" t="s">
        <v>1746</v>
      </c>
      <c r="M1863" s="117"/>
      <c r="N1863" s="35" t="s">
        <v>364</v>
      </c>
      <c r="O1863" s="203" t="s">
        <v>1969</v>
      </c>
      <c r="P1863" s="216" t="s">
        <v>1969</v>
      </c>
      <c r="Q1863" s="443">
        <v>0</v>
      </c>
      <c r="R1863" s="47"/>
      <c r="S1863" s="36">
        <v>0</v>
      </c>
      <c r="T1863" s="35"/>
      <c r="U1863" s="34"/>
      <c r="V1863" s="82">
        <v>0</v>
      </c>
      <c r="W1863" s="55" t="s">
        <v>2690</v>
      </c>
      <c r="X1863" s="55" t="s">
        <v>1898</v>
      </c>
      <c r="Y1863" s="157">
        <v>0</v>
      </c>
      <c r="Z1863" s="57" t="s">
        <v>1746</v>
      </c>
      <c r="AA1863" s="55" t="s">
        <v>6987</v>
      </c>
      <c r="AB1863" s="55">
        <v>176</v>
      </c>
      <c r="AC1863" s="55" t="s">
        <v>2026</v>
      </c>
      <c r="AD1863" s="89" t="s">
        <v>2620</v>
      </c>
      <c r="AE1863" s="243">
        <v>16792.599999999999</v>
      </c>
      <c r="AF1863" s="157" t="s">
        <v>3901</v>
      </c>
      <c r="AG1863" s="89" t="s">
        <v>7643</v>
      </c>
      <c r="AH1863" s="58" t="s">
        <v>656</v>
      </c>
      <c r="AI1863" s="58" t="s">
        <v>7644</v>
      </c>
      <c r="AJ1863" s="59" t="s">
        <v>1339</v>
      </c>
      <c r="AK1863" s="56">
        <v>25.865300000000001</v>
      </c>
      <c r="AL1863" s="56">
        <v>-81.667850000000001</v>
      </c>
      <c r="AM1863" s="60">
        <v>-6.0780000002017687</v>
      </c>
      <c r="AN1863" s="60">
        <v>-38.261766957170352</v>
      </c>
      <c r="AO1863" s="60">
        <v>38.741513840933806</v>
      </c>
    </row>
    <row r="1864" spans="1:41" s="290" customFormat="1" x14ac:dyDescent="0.2">
      <c r="A1864" s="45" t="s">
        <v>1865</v>
      </c>
      <c r="B1864" s="42" t="s">
        <v>113</v>
      </c>
      <c r="C1864" s="46"/>
      <c r="D1864" s="35" t="s">
        <v>1658</v>
      </c>
      <c r="E1864" s="34">
        <v>43040</v>
      </c>
      <c r="F1864" s="347" t="s">
        <v>558</v>
      </c>
      <c r="G1864" s="347" t="s">
        <v>570</v>
      </c>
      <c r="H1864" s="344">
        <v>25.865283333333334</v>
      </c>
      <c r="I1864" s="344">
        <v>-81.667966666666672</v>
      </c>
      <c r="J1864" s="56" t="s">
        <v>9315</v>
      </c>
      <c r="K1864" s="56" t="s">
        <v>9316</v>
      </c>
      <c r="L1864" s="49" t="s">
        <v>1843</v>
      </c>
      <c r="M1864" s="120"/>
      <c r="N1864" s="35" t="s">
        <v>1920</v>
      </c>
      <c r="O1864" s="203"/>
      <c r="P1864" s="216">
        <v>0</v>
      </c>
      <c r="Q1864" s="443">
        <v>0</v>
      </c>
      <c r="R1864" s="47"/>
      <c r="S1864" s="36">
        <v>0</v>
      </c>
      <c r="T1864" s="35"/>
      <c r="U1864" s="34"/>
      <c r="V1864" s="82" t="s">
        <v>1969</v>
      </c>
      <c r="W1864" s="55" t="s">
        <v>2690</v>
      </c>
      <c r="X1864" s="55" t="s">
        <v>1898</v>
      </c>
      <c r="Y1864" s="157" t="s">
        <v>1920</v>
      </c>
      <c r="Z1864" s="57" t="s">
        <v>1746</v>
      </c>
      <c r="AA1864" s="55" t="s">
        <v>7301</v>
      </c>
      <c r="AB1864" s="55">
        <v>176</v>
      </c>
      <c r="AC1864" s="55" t="s">
        <v>2026</v>
      </c>
      <c r="AD1864" s="89" t="s">
        <v>2620</v>
      </c>
      <c r="AE1864" s="243">
        <v>16792.599999999999</v>
      </c>
      <c r="AF1864" s="157" t="s">
        <v>3901</v>
      </c>
      <c r="AG1864" s="89" t="s">
        <v>7643</v>
      </c>
      <c r="AH1864" s="58" t="s">
        <v>656</v>
      </c>
      <c r="AI1864" s="58" t="s">
        <v>7644</v>
      </c>
      <c r="AJ1864" s="59" t="s">
        <v>1339</v>
      </c>
      <c r="AK1864" s="56">
        <v>25.865300000000001</v>
      </c>
      <c r="AL1864" s="56">
        <v>-81.667850000000001</v>
      </c>
      <c r="AM1864" s="60">
        <v>-6.0780000002017687</v>
      </c>
      <c r="AN1864" s="60">
        <v>-38.261766957170352</v>
      </c>
      <c r="AO1864" s="60">
        <v>38.741513840933806</v>
      </c>
    </row>
    <row r="1865" spans="1:41" s="290" customFormat="1" x14ac:dyDescent="0.2">
      <c r="A1865" s="45" t="s">
        <v>1865</v>
      </c>
      <c r="B1865" s="42" t="s">
        <v>113</v>
      </c>
      <c r="C1865" s="46"/>
      <c r="D1865" s="35" t="s">
        <v>429</v>
      </c>
      <c r="E1865" s="34">
        <v>43185</v>
      </c>
      <c r="F1865" s="347" t="s">
        <v>2275</v>
      </c>
      <c r="G1865" s="347" t="s">
        <v>917</v>
      </c>
      <c r="H1865" s="344">
        <v>25.86525</v>
      </c>
      <c r="I1865" s="344">
        <v>-81.667933333333337</v>
      </c>
      <c r="J1865" s="56" t="s">
        <v>9317</v>
      </c>
      <c r="K1865" s="56" t="s">
        <v>8594</v>
      </c>
      <c r="L1865" s="49" t="s">
        <v>2276</v>
      </c>
      <c r="M1865" s="120"/>
      <c r="N1865" s="35" t="s">
        <v>1920</v>
      </c>
      <c r="O1865" s="203"/>
      <c r="P1865" s="216">
        <v>0</v>
      </c>
      <c r="Q1865" s="443">
        <v>0</v>
      </c>
      <c r="R1865" s="47"/>
      <c r="S1865" s="36">
        <v>0</v>
      </c>
      <c r="T1865" s="35"/>
      <c r="U1865" s="34"/>
      <c r="V1865" s="82" t="s">
        <v>1969</v>
      </c>
      <c r="W1865" s="55" t="s">
        <v>2690</v>
      </c>
      <c r="X1865" s="55" t="s">
        <v>1898</v>
      </c>
      <c r="Y1865" s="157" t="s">
        <v>1920</v>
      </c>
      <c r="Z1865" s="57" t="s">
        <v>1746</v>
      </c>
      <c r="AA1865" s="55" t="s">
        <v>7301</v>
      </c>
      <c r="AB1865" s="55">
        <v>176</v>
      </c>
      <c r="AC1865" s="55" t="s">
        <v>2026</v>
      </c>
      <c r="AD1865" s="89" t="s">
        <v>2620</v>
      </c>
      <c r="AE1865" s="243">
        <v>16792.599999999999</v>
      </c>
      <c r="AF1865" s="157" t="s">
        <v>3901</v>
      </c>
      <c r="AG1865" s="89" t="s">
        <v>7643</v>
      </c>
      <c r="AH1865" s="58" t="s">
        <v>656</v>
      </c>
      <c r="AI1865" s="58" t="s">
        <v>7644</v>
      </c>
      <c r="AJ1865" s="59" t="s">
        <v>1339</v>
      </c>
      <c r="AK1865" s="56">
        <v>25.865300000000001</v>
      </c>
      <c r="AL1865" s="56">
        <v>-81.667850000000001</v>
      </c>
      <c r="AM1865" s="60">
        <v>-18.234000000605306</v>
      </c>
      <c r="AN1865" s="60">
        <v>-27.329833540835963</v>
      </c>
      <c r="AO1865" s="60">
        <v>32.854201518099273</v>
      </c>
    </row>
    <row r="1866" spans="1:41" s="290" customFormat="1" x14ac:dyDescent="0.2">
      <c r="A1866" s="63" t="s">
        <v>1865</v>
      </c>
      <c r="B1866" s="42" t="s">
        <v>113</v>
      </c>
      <c r="C1866" s="64"/>
      <c r="D1866" s="66" t="s">
        <v>2384</v>
      </c>
      <c r="E1866" s="65">
        <v>43404</v>
      </c>
      <c r="F1866" s="353" t="s">
        <v>2275</v>
      </c>
      <c r="G1866" s="353" t="s">
        <v>917</v>
      </c>
      <c r="H1866" s="344">
        <v>25.86525</v>
      </c>
      <c r="I1866" s="344">
        <v>-81.667933333333337</v>
      </c>
      <c r="J1866" s="56" t="s">
        <v>9317</v>
      </c>
      <c r="K1866" s="56" t="s">
        <v>8594</v>
      </c>
      <c r="L1866" s="70" t="s">
        <v>3125</v>
      </c>
      <c r="M1866" s="120"/>
      <c r="N1866" s="66" t="s">
        <v>364</v>
      </c>
      <c r="O1866" s="211" t="s">
        <v>1969</v>
      </c>
      <c r="P1866" s="216">
        <v>0</v>
      </c>
      <c r="Q1866" s="443">
        <v>0</v>
      </c>
      <c r="R1866" s="67"/>
      <c r="S1866" s="68"/>
      <c r="T1866" s="66"/>
      <c r="U1866" s="34"/>
      <c r="V1866" s="82">
        <v>0</v>
      </c>
      <c r="W1866" s="55" t="s">
        <v>2690</v>
      </c>
      <c r="X1866" s="55" t="s">
        <v>1898</v>
      </c>
      <c r="Y1866" s="157">
        <v>0</v>
      </c>
      <c r="Z1866" s="57" t="s">
        <v>1746</v>
      </c>
      <c r="AA1866" s="55" t="s">
        <v>6987</v>
      </c>
      <c r="AB1866" s="55">
        <v>176</v>
      </c>
      <c r="AC1866" s="55" t="s">
        <v>2026</v>
      </c>
      <c r="AD1866" s="89" t="s">
        <v>2620</v>
      </c>
      <c r="AE1866" s="243">
        <v>16792.599999999999</v>
      </c>
      <c r="AF1866" s="157" t="s">
        <v>3901</v>
      </c>
      <c r="AG1866" s="89" t="s">
        <v>7643</v>
      </c>
      <c r="AH1866" s="58" t="s">
        <v>656</v>
      </c>
      <c r="AI1866" s="58" t="s">
        <v>7644</v>
      </c>
      <c r="AJ1866" s="59" t="s">
        <v>1339</v>
      </c>
      <c r="AK1866" s="56">
        <v>25.865300000000001</v>
      </c>
      <c r="AL1866" s="56">
        <v>-81.667850000000001</v>
      </c>
      <c r="AM1866" s="60">
        <v>-18.234000000605306</v>
      </c>
      <c r="AN1866" s="60">
        <v>-27.329833540835963</v>
      </c>
      <c r="AO1866" s="60">
        <v>32.854201518099273</v>
      </c>
    </row>
    <row r="1867" spans="1:41" s="290" customFormat="1" x14ac:dyDescent="0.2">
      <c r="A1867" s="63" t="s">
        <v>1865</v>
      </c>
      <c r="B1867" s="42" t="s">
        <v>113</v>
      </c>
      <c r="C1867" s="64"/>
      <c r="D1867" s="35" t="s">
        <v>2844</v>
      </c>
      <c r="E1867" s="65">
        <v>43847</v>
      </c>
      <c r="F1867" s="347" t="s">
        <v>558</v>
      </c>
      <c r="G1867" s="353" t="s">
        <v>917</v>
      </c>
      <c r="H1867" s="344">
        <v>25.865283333333334</v>
      </c>
      <c r="I1867" s="344">
        <v>-81.667933333333337</v>
      </c>
      <c r="J1867" s="56" t="s">
        <v>9315</v>
      </c>
      <c r="K1867" s="56" t="s">
        <v>8594</v>
      </c>
      <c r="L1867" s="49" t="s">
        <v>2850</v>
      </c>
      <c r="M1867" s="120" t="s">
        <v>2833</v>
      </c>
      <c r="N1867" s="66" t="s">
        <v>364</v>
      </c>
      <c r="O1867" s="211" t="s">
        <v>1969</v>
      </c>
      <c r="P1867" s="216" t="s">
        <v>1969</v>
      </c>
      <c r="Q1867" s="443">
        <v>0</v>
      </c>
      <c r="R1867" s="67"/>
      <c r="S1867" s="68"/>
      <c r="T1867" s="66"/>
      <c r="U1867" s="34"/>
      <c r="V1867" s="82">
        <v>0</v>
      </c>
      <c r="W1867" s="55" t="s">
        <v>2690</v>
      </c>
      <c r="X1867" s="55" t="s">
        <v>1898</v>
      </c>
      <c r="Y1867" s="157">
        <v>0</v>
      </c>
      <c r="Z1867" s="57" t="s">
        <v>1746</v>
      </c>
      <c r="AA1867" s="55" t="s">
        <v>6987</v>
      </c>
      <c r="AB1867" s="55">
        <v>176</v>
      </c>
      <c r="AC1867" s="55" t="s">
        <v>2026</v>
      </c>
      <c r="AD1867" s="89" t="s">
        <v>2620</v>
      </c>
      <c r="AE1867" s="243">
        <v>16792.599999999999</v>
      </c>
      <c r="AF1867" s="157" t="s">
        <v>3901</v>
      </c>
      <c r="AG1867" s="89" t="s">
        <v>7643</v>
      </c>
      <c r="AH1867" s="58" t="s">
        <v>656</v>
      </c>
      <c r="AI1867" s="58" t="s">
        <v>7644</v>
      </c>
      <c r="AJ1867" s="59" t="s">
        <v>1339</v>
      </c>
      <c r="AK1867" s="56">
        <v>25.865300000000001</v>
      </c>
      <c r="AL1867" s="56">
        <v>-81.667850000000001</v>
      </c>
      <c r="AM1867" s="60">
        <v>-6.0780000002017687</v>
      </c>
      <c r="AN1867" s="60">
        <v>-27.329833540835963</v>
      </c>
      <c r="AO1867" s="60">
        <v>27.997533558730758</v>
      </c>
    </row>
    <row r="1868" spans="1:41" s="290" customFormat="1" x14ac:dyDescent="0.2">
      <c r="A1868" s="63" t="s">
        <v>1865</v>
      </c>
      <c r="B1868" s="42" t="s">
        <v>113</v>
      </c>
      <c r="C1868" s="64"/>
      <c r="D1868" s="35" t="s">
        <v>2857</v>
      </c>
      <c r="E1868" s="65">
        <v>44257</v>
      </c>
      <c r="F1868" s="347" t="s">
        <v>656</v>
      </c>
      <c r="G1868" s="347" t="s">
        <v>570</v>
      </c>
      <c r="H1868" s="344">
        <v>25.865300000000001</v>
      </c>
      <c r="I1868" s="344">
        <v>-81.667966666666672</v>
      </c>
      <c r="J1868" s="56" t="s">
        <v>9318</v>
      </c>
      <c r="K1868" s="56" t="s">
        <v>9316</v>
      </c>
      <c r="L1868" s="49" t="s">
        <v>3510</v>
      </c>
      <c r="M1868" s="120" t="s">
        <v>2833</v>
      </c>
      <c r="N1868" s="35" t="s">
        <v>387</v>
      </c>
      <c r="O1868" s="240" t="s">
        <v>3511</v>
      </c>
      <c r="P1868" s="216" t="s">
        <v>1969</v>
      </c>
      <c r="Q1868" s="443">
        <v>0</v>
      </c>
      <c r="R1868" s="67"/>
      <c r="S1868" s="68"/>
      <c r="T1868" s="35" t="s">
        <v>3310</v>
      </c>
      <c r="U1868" s="34"/>
      <c r="V1868" s="82">
        <v>0</v>
      </c>
      <c r="W1868" s="55" t="s">
        <v>2690</v>
      </c>
      <c r="X1868" s="55" t="s">
        <v>1898</v>
      </c>
      <c r="Y1868" s="157" t="s">
        <v>387</v>
      </c>
      <c r="Z1868" s="57" t="s">
        <v>1746</v>
      </c>
      <c r="AA1868" s="55" t="s">
        <v>6982</v>
      </c>
      <c r="AB1868" s="55">
        <v>176</v>
      </c>
      <c r="AC1868" s="55" t="s">
        <v>2026</v>
      </c>
      <c r="AD1868" s="89" t="s">
        <v>2620</v>
      </c>
      <c r="AE1868" s="243">
        <v>16792.599999999999</v>
      </c>
      <c r="AF1868" s="157" t="s">
        <v>3901</v>
      </c>
      <c r="AG1868" s="89" t="s">
        <v>7643</v>
      </c>
      <c r="AH1868" s="58" t="s">
        <v>656</v>
      </c>
      <c r="AI1868" s="58" t="s">
        <v>7644</v>
      </c>
      <c r="AJ1868" s="59" t="s">
        <v>1339</v>
      </c>
      <c r="AK1868" s="56">
        <v>25.865300000000001</v>
      </c>
      <c r="AL1868" s="56">
        <v>-81.667850000000001</v>
      </c>
      <c r="AM1868" s="60">
        <v>0</v>
      </c>
      <c r="AN1868" s="60">
        <v>-38.261766957170352</v>
      </c>
      <c r="AO1868" s="60">
        <v>38.261766957170352</v>
      </c>
    </row>
    <row r="1869" spans="1:41" s="290" customFormat="1" x14ac:dyDescent="0.2">
      <c r="A1869" s="63" t="s">
        <v>1865</v>
      </c>
      <c r="B1869" s="42" t="s">
        <v>113</v>
      </c>
      <c r="C1869" s="64"/>
      <c r="D1869" s="35" t="s">
        <v>424</v>
      </c>
      <c r="E1869" s="65">
        <v>44666</v>
      </c>
      <c r="F1869" s="347" t="s">
        <v>656</v>
      </c>
      <c r="G1869" s="347" t="s">
        <v>570</v>
      </c>
      <c r="H1869" s="344">
        <v>25.865300000000001</v>
      </c>
      <c r="I1869" s="344">
        <v>-81.667966666666672</v>
      </c>
      <c r="J1869" s="56" t="s">
        <v>9318</v>
      </c>
      <c r="K1869" s="56" t="s">
        <v>9316</v>
      </c>
      <c r="L1869" s="49" t="s">
        <v>3510</v>
      </c>
      <c r="M1869" s="120" t="s">
        <v>2833</v>
      </c>
      <c r="N1869" s="35" t="s">
        <v>387</v>
      </c>
      <c r="O1869" s="240" t="s">
        <v>4584</v>
      </c>
      <c r="P1869" s="216" t="s">
        <v>1969</v>
      </c>
      <c r="Q1869" s="443">
        <v>0</v>
      </c>
      <c r="R1869" s="67"/>
      <c r="S1869" s="68"/>
      <c r="T1869" s="35"/>
      <c r="U1869" s="34"/>
      <c r="V1869" s="82">
        <v>0</v>
      </c>
      <c r="W1869" s="55" t="s">
        <v>2690</v>
      </c>
      <c r="X1869" s="55" t="s">
        <v>1898</v>
      </c>
      <c r="Y1869" s="157" t="s">
        <v>387</v>
      </c>
      <c r="Z1869" s="57" t="s">
        <v>1746</v>
      </c>
      <c r="AA1869" s="55" t="s">
        <v>6982</v>
      </c>
      <c r="AB1869" s="55">
        <v>176</v>
      </c>
      <c r="AC1869" s="55" t="s">
        <v>2026</v>
      </c>
      <c r="AD1869" s="89" t="s">
        <v>2620</v>
      </c>
      <c r="AE1869" s="243">
        <v>16792.599999999999</v>
      </c>
      <c r="AF1869" s="157" t="s">
        <v>3901</v>
      </c>
      <c r="AG1869" s="89" t="s">
        <v>7643</v>
      </c>
      <c r="AH1869" s="58" t="s">
        <v>656</v>
      </c>
      <c r="AI1869" s="58" t="s">
        <v>7644</v>
      </c>
      <c r="AJ1869" s="59" t="s">
        <v>1339</v>
      </c>
      <c r="AK1869" s="56">
        <v>25.865300000000001</v>
      </c>
      <c r="AL1869" s="56">
        <v>-81.667850000000001</v>
      </c>
      <c r="AM1869" s="60">
        <v>0</v>
      </c>
      <c r="AN1869" s="60">
        <v>-38.261766957170352</v>
      </c>
      <c r="AO1869" s="60">
        <v>38.261766957170352</v>
      </c>
    </row>
    <row r="1870" spans="1:41" s="290" customFormat="1" x14ac:dyDescent="0.2">
      <c r="A1870" s="63" t="s">
        <v>1865</v>
      </c>
      <c r="B1870" s="42" t="s">
        <v>113</v>
      </c>
      <c r="C1870" s="64"/>
      <c r="D1870" s="35" t="s">
        <v>3213</v>
      </c>
      <c r="E1870" s="65">
        <v>44679</v>
      </c>
      <c r="F1870" s="352" t="s">
        <v>4805</v>
      </c>
      <c r="G1870" s="352" t="s">
        <v>4806</v>
      </c>
      <c r="H1870" s="344">
        <v>25.865255000000001</v>
      </c>
      <c r="I1870" s="344">
        <v>-81.667941666666664</v>
      </c>
      <c r="J1870" s="56" t="s">
        <v>7641</v>
      </c>
      <c r="K1870" s="56" t="s">
        <v>7642</v>
      </c>
      <c r="L1870" s="49" t="s">
        <v>4638</v>
      </c>
      <c r="M1870" s="120" t="s">
        <v>2833</v>
      </c>
      <c r="N1870" s="35" t="s">
        <v>364</v>
      </c>
      <c r="O1870" s="240" t="s">
        <v>4639</v>
      </c>
      <c r="P1870" s="216" t="s">
        <v>1969</v>
      </c>
      <c r="Q1870" s="443">
        <v>0</v>
      </c>
      <c r="R1870" s="67"/>
      <c r="S1870" s="68"/>
      <c r="T1870" s="35" t="s">
        <v>2011</v>
      </c>
      <c r="U1870" s="34"/>
      <c r="V1870" s="82">
        <v>0</v>
      </c>
      <c r="W1870" s="55" t="s">
        <v>2690</v>
      </c>
      <c r="X1870" s="55" t="s">
        <v>1898</v>
      </c>
      <c r="Y1870" s="157">
        <v>0</v>
      </c>
      <c r="Z1870" s="57" t="s">
        <v>1746</v>
      </c>
      <c r="AA1870" s="55" t="s">
        <v>6987</v>
      </c>
      <c r="AB1870" s="55">
        <v>176</v>
      </c>
      <c r="AC1870" s="55" t="s">
        <v>2026</v>
      </c>
      <c r="AD1870" s="89" t="s">
        <v>2620</v>
      </c>
      <c r="AE1870" s="243">
        <v>16792.599999999999</v>
      </c>
      <c r="AF1870" s="157" t="s">
        <v>3901</v>
      </c>
      <c r="AG1870" s="89" t="s">
        <v>7643</v>
      </c>
      <c r="AH1870" s="58" t="s">
        <v>656</v>
      </c>
      <c r="AI1870" s="58" t="s">
        <v>7644</v>
      </c>
      <c r="AJ1870" s="59" t="s">
        <v>1339</v>
      </c>
      <c r="AK1870" s="56">
        <v>25.865300000000001</v>
      </c>
      <c r="AL1870" s="56">
        <v>-81.667850000000001</v>
      </c>
      <c r="AM1870" s="60">
        <v>-16.410600000026534</v>
      </c>
      <c r="AN1870" s="60">
        <v>-30.062816892589279</v>
      </c>
      <c r="AO1870" s="60">
        <v>34.250266449740536</v>
      </c>
    </row>
    <row r="1871" spans="1:41" s="290" customFormat="1" ht="25.5" x14ac:dyDescent="0.2">
      <c r="A1871" s="63" t="s">
        <v>1865</v>
      </c>
      <c r="B1871" s="42" t="s">
        <v>113</v>
      </c>
      <c r="C1871" s="64"/>
      <c r="D1871" s="35" t="s">
        <v>424</v>
      </c>
      <c r="E1871" s="65">
        <v>44978</v>
      </c>
      <c r="F1871" s="352" t="s">
        <v>4805</v>
      </c>
      <c r="G1871" s="352" t="s">
        <v>4806</v>
      </c>
      <c r="H1871" s="344">
        <v>25.865255000000001</v>
      </c>
      <c r="I1871" s="344">
        <v>-81.667941666666664</v>
      </c>
      <c r="J1871" s="56" t="s">
        <v>7641</v>
      </c>
      <c r="K1871" s="56" t="s">
        <v>7642</v>
      </c>
      <c r="L1871" s="49" t="s">
        <v>4983</v>
      </c>
      <c r="M1871" s="120" t="s">
        <v>2833</v>
      </c>
      <c r="N1871" s="35" t="s">
        <v>364</v>
      </c>
      <c r="O1871" s="240" t="s">
        <v>4984</v>
      </c>
      <c r="P1871" s="216" t="s">
        <v>1969</v>
      </c>
      <c r="Q1871" s="443">
        <v>0</v>
      </c>
      <c r="R1871" s="67"/>
      <c r="S1871" s="68"/>
      <c r="T1871" s="35"/>
      <c r="U1871" s="34"/>
      <c r="V1871" s="82">
        <v>0</v>
      </c>
      <c r="W1871" s="55" t="s">
        <v>2690</v>
      </c>
      <c r="X1871" s="55" t="s">
        <v>1898</v>
      </c>
      <c r="Y1871" s="157">
        <v>0</v>
      </c>
      <c r="Z1871" s="57" t="s">
        <v>1746</v>
      </c>
      <c r="AA1871" s="55" t="s">
        <v>6987</v>
      </c>
      <c r="AB1871" s="55">
        <v>176</v>
      </c>
      <c r="AC1871" s="55" t="s">
        <v>2026</v>
      </c>
      <c r="AD1871" s="89" t="s">
        <v>2620</v>
      </c>
      <c r="AE1871" s="243">
        <v>16792.599999999999</v>
      </c>
      <c r="AF1871" s="157" t="s">
        <v>3901</v>
      </c>
      <c r="AG1871" s="89" t="s">
        <v>7643</v>
      </c>
      <c r="AH1871" s="58" t="s">
        <v>656</v>
      </c>
      <c r="AI1871" s="58" t="s">
        <v>7644</v>
      </c>
      <c r="AJ1871" s="59" t="s">
        <v>1339</v>
      </c>
      <c r="AK1871" s="56">
        <v>25.865300000000001</v>
      </c>
      <c r="AL1871" s="56">
        <v>-81.667850000000001</v>
      </c>
      <c r="AM1871" s="60">
        <v>-16.410600000026534</v>
      </c>
      <c r="AN1871" s="60">
        <v>-30.062816892589279</v>
      </c>
      <c r="AO1871" s="60">
        <v>34.250266449740536</v>
      </c>
    </row>
    <row r="1872" spans="1:41" s="290" customFormat="1" x14ac:dyDescent="0.2">
      <c r="A1872" s="63" t="s">
        <v>1865</v>
      </c>
      <c r="B1872" s="42" t="s">
        <v>113</v>
      </c>
      <c r="C1872" s="64"/>
      <c r="D1872" s="35" t="s">
        <v>5027</v>
      </c>
      <c r="E1872" s="65">
        <v>45366</v>
      </c>
      <c r="F1872" s="352" t="s">
        <v>4805</v>
      </c>
      <c r="G1872" s="352" t="s">
        <v>4806</v>
      </c>
      <c r="H1872" s="344">
        <v>25.865255000000001</v>
      </c>
      <c r="I1872" s="344">
        <v>-81.667941666666664</v>
      </c>
      <c r="J1872" s="56" t="s">
        <v>7641</v>
      </c>
      <c r="K1872" s="56" t="s">
        <v>7642</v>
      </c>
      <c r="L1872" s="49" t="s">
        <v>3719</v>
      </c>
      <c r="M1872" s="120" t="s">
        <v>2833</v>
      </c>
      <c r="N1872" s="35" t="s">
        <v>364</v>
      </c>
      <c r="O1872" s="240" t="s">
        <v>5767</v>
      </c>
      <c r="P1872" s="216" t="s">
        <v>1969</v>
      </c>
      <c r="Q1872" s="445">
        <v>0</v>
      </c>
      <c r="R1872" s="67"/>
      <c r="S1872" s="68"/>
      <c r="T1872" s="35"/>
      <c r="U1872" s="34"/>
      <c r="V1872" s="82">
        <v>0</v>
      </c>
      <c r="W1872" s="55" t="s">
        <v>2690</v>
      </c>
      <c r="X1872" s="55" t="s">
        <v>1898</v>
      </c>
      <c r="Y1872" s="157">
        <v>0</v>
      </c>
      <c r="Z1872" s="57" t="s">
        <v>1746</v>
      </c>
      <c r="AA1872" s="55" t="s">
        <v>6987</v>
      </c>
      <c r="AB1872" s="55">
        <v>176</v>
      </c>
      <c r="AC1872" s="55" t="s">
        <v>2026</v>
      </c>
      <c r="AD1872" s="89" t="s">
        <v>2620</v>
      </c>
      <c r="AE1872" s="243">
        <v>16792.599999999999</v>
      </c>
      <c r="AF1872" s="157" t="s">
        <v>3901</v>
      </c>
      <c r="AG1872" s="89" t="s">
        <v>7643</v>
      </c>
      <c r="AH1872" s="58" t="s">
        <v>656</v>
      </c>
      <c r="AI1872" s="58" t="s">
        <v>7644</v>
      </c>
      <c r="AJ1872" s="59" t="s">
        <v>1339</v>
      </c>
      <c r="AK1872" s="56">
        <v>25.865300000000001</v>
      </c>
      <c r="AL1872" s="56">
        <v>-81.667850000000001</v>
      </c>
      <c r="AM1872" s="60">
        <v>-16.410600000026534</v>
      </c>
      <c r="AN1872" s="60">
        <v>-30.062816892589279</v>
      </c>
      <c r="AO1872" s="60">
        <v>34.250266449740536</v>
      </c>
    </row>
    <row r="1873" spans="1:41" s="290" customFormat="1" x14ac:dyDescent="0.2">
      <c r="A1873" s="63" t="s">
        <v>1865</v>
      </c>
      <c r="B1873" s="42" t="s">
        <v>113</v>
      </c>
      <c r="C1873" s="64"/>
      <c r="D1873" s="35" t="s">
        <v>4516</v>
      </c>
      <c r="E1873" s="65">
        <v>45762</v>
      </c>
      <c r="F1873" s="352" t="s">
        <v>4805</v>
      </c>
      <c r="G1873" s="352" t="s">
        <v>4806</v>
      </c>
      <c r="H1873" s="344">
        <v>25.865255000000001</v>
      </c>
      <c r="I1873" s="344">
        <v>-81.667941666666664</v>
      </c>
      <c r="J1873" s="56" t="s">
        <v>7641</v>
      </c>
      <c r="K1873" s="56" t="s">
        <v>7642</v>
      </c>
      <c r="L1873" s="49" t="s">
        <v>6551</v>
      </c>
      <c r="M1873" s="120" t="s">
        <v>2833</v>
      </c>
      <c r="N1873" s="35" t="s">
        <v>387</v>
      </c>
      <c r="O1873" s="240" t="s">
        <v>6552</v>
      </c>
      <c r="P1873" s="216" t="s">
        <v>1969</v>
      </c>
      <c r="Q1873" s="445">
        <v>0</v>
      </c>
      <c r="R1873" s="67"/>
      <c r="S1873" s="68"/>
      <c r="T1873" s="35" t="s">
        <v>3310</v>
      </c>
      <c r="U1873" s="34"/>
      <c r="V1873" s="82">
        <v>0</v>
      </c>
      <c r="W1873" s="55" t="s">
        <v>2690</v>
      </c>
      <c r="X1873" s="55" t="s">
        <v>1898</v>
      </c>
      <c r="Y1873" s="157" t="s">
        <v>387</v>
      </c>
      <c r="Z1873" s="57" t="s">
        <v>1746</v>
      </c>
      <c r="AA1873" s="55" t="s">
        <v>6982</v>
      </c>
      <c r="AB1873" s="55">
        <v>176</v>
      </c>
      <c r="AC1873" s="55" t="s">
        <v>2026</v>
      </c>
      <c r="AD1873" s="89" t="s">
        <v>2620</v>
      </c>
      <c r="AE1873" s="243">
        <v>16792.599999999999</v>
      </c>
      <c r="AF1873" s="157" t="s">
        <v>3901</v>
      </c>
      <c r="AG1873" s="89" t="s">
        <v>7643</v>
      </c>
      <c r="AH1873" s="58" t="s">
        <v>656</v>
      </c>
      <c r="AI1873" s="58" t="s">
        <v>7644</v>
      </c>
      <c r="AJ1873" s="59" t="s">
        <v>1339</v>
      </c>
      <c r="AK1873" s="56">
        <v>25.865300000000001</v>
      </c>
      <c r="AL1873" s="56">
        <v>-81.667850000000001</v>
      </c>
      <c r="AM1873" s="60">
        <v>-16.410600000026534</v>
      </c>
      <c r="AN1873" s="60">
        <v>-30.062816892589279</v>
      </c>
      <c r="AO1873" s="60">
        <v>34.250266449740536</v>
      </c>
    </row>
    <row r="1874" spans="1:41" s="290" customFormat="1" x14ac:dyDescent="0.2">
      <c r="A1874" s="63" t="s">
        <v>1865</v>
      </c>
      <c r="B1874" s="42" t="s">
        <v>113</v>
      </c>
      <c r="C1874" s="64" t="s">
        <v>473</v>
      </c>
      <c r="D1874" s="35" t="s">
        <v>6273</v>
      </c>
      <c r="E1874" s="65">
        <v>46106</v>
      </c>
      <c r="F1874" s="352" t="s">
        <v>4805</v>
      </c>
      <c r="G1874" s="352" t="s">
        <v>4806</v>
      </c>
      <c r="H1874" s="344">
        <v>25.865255000000001</v>
      </c>
      <c r="I1874" s="344">
        <v>-81.667941666666664</v>
      </c>
      <c r="J1874" s="56" t="s">
        <v>7641</v>
      </c>
      <c r="K1874" s="56" t="s">
        <v>7642</v>
      </c>
      <c r="L1874" s="49" t="s">
        <v>6551</v>
      </c>
      <c r="M1874" s="120" t="s">
        <v>2833</v>
      </c>
      <c r="N1874" s="35" t="s">
        <v>387</v>
      </c>
      <c r="O1874" s="240" t="s">
        <v>6552</v>
      </c>
      <c r="P1874" s="216" t="s">
        <v>1969</v>
      </c>
      <c r="Q1874" s="445">
        <v>0</v>
      </c>
      <c r="R1874" s="67"/>
      <c r="S1874" s="68"/>
      <c r="T1874" s="35" t="s">
        <v>3310</v>
      </c>
      <c r="U1874" s="34"/>
      <c r="V1874" s="82">
        <v>0</v>
      </c>
      <c r="W1874" s="55" t="s">
        <v>2690</v>
      </c>
      <c r="X1874" s="55" t="s">
        <v>1898</v>
      </c>
      <c r="Y1874" s="157" t="s">
        <v>387</v>
      </c>
      <c r="Z1874" s="57" t="s">
        <v>1746</v>
      </c>
      <c r="AA1874" s="55" t="s">
        <v>6982</v>
      </c>
      <c r="AB1874" s="55">
        <v>176</v>
      </c>
      <c r="AC1874" s="55" t="s">
        <v>2026</v>
      </c>
      <c r="AD1874" s="89" t="s">
        <v>2620</v>
      </c>
      <c r="AE1874" s="243">
        <v>16792.599999999999</v>
      </c>
      <c r="AF1874" s="157" t="s">
        <v>3901</v>
      </c>
      <c r="AG1874" s="89" t="s">
        <v>7643</v>
      </c>
      <c r="AH1874" s="58" t="s">
        <v>656</v>
      </c>
      <c r="AI1874" s="58" t="s">
        <v>7644</v>
      </c>
      <c r="AJ1874" s="59" t="s">
        <v>1339</v>
      </c>
      <c r="AK1874" s="56">
        <v>25.865300000000001</v>
      </c>
      <c r="AL1874" s="56">
        <v>-81.667850000000001</v>
      </c>
      <c r="AM1874" s="60">
        <v>-16.410600000026534</v>
      </c>
      <c r="AN1874" s="60">
        <v>-30.062816892589279</v>
      </c>
      <c r="AO1874" s="60">
        <v>34.250266449740536</v>
      </c>
    </row>
    <row r="1875" spans="1:41" s="290" customFormat="1" x14ac:dyDescent="0.2">
      <c r="A1875" s="63" t="s">
        <v>1865</v>
      </c>
      <c r="B1875" s="42" t="s">
        <v>113</v>
      </c>
      <c r="C1875" s="64"/>
      <c r="D1875" s="35" t="s">
        <v>6273</v>
      </c>
      <c r="E1875" s="65">
        <v>46106</v>
      </c>
      <c r="F1875" s="352" t="s">
        <v>4805</v>
      </c>
      <c r="G1875" s="352" t="s">
        <v>4806</v>
      </c>
      <c r="H1875" s="344">
        <v>25.865255000000001</v>
      </c>
      <c r="I1875" s="344">
        <v>-81.667941666666664</v>
      </c>
      <c r="J1875" s="56" t="s">
        <v>7641</v>
      </c>
      <c r="K1875" s="56" t="s">
        <v>7642</v>
      </c>
      <c r="L1875" s="49" t="s">
        <v>6551</v>
      </c>
      <c r="M1875" s="120" t="s">
        <v>2833</v>
      </c>
      <c r="N1875" s="35" t="s">
        <v>387</v>
      </c>
      <c r="O1875" s="240" t="s">
        <v>6552</v>
      </c>
      <c r="P1875" s="216" t="s">
        <v>1969</v>
      </c>
      <c r="Q1875" s="445">
        <v>0</v>
      </c>
      <c r="R1875" s="67"/>
      <c r="S1875" s="68"/>
      <c r="T1875" s="35" t="s">
        <v>3310</v>
      </c>
      <c r="U1875" s="34"/>
      <c r="V1875" s="82">
        <v>0</v>
      </c>
      <c r="W1875" s="55" t="s">
        <v>2690</v>
      </c>
      <c r="X1875" s="55" t="s">
        <v>1898</v>
      </c>
      <c r="Y1875" s="157" t="s">
        <v>387</v>
      </c>
      <c r="Z1875" s="57" t="s">
        <v>1746</v>
      </c>
      <c r="AA1875" s="55" t="s">
        <v>6982</v>
      </c>
      <c r="AB1875" s="55">
        <v>176</v>
      </c>
      <c r="AC1875" s="55" t="s">
        <v>2026</v>
      </c>
      <c r="AD1875" s="89" t="s">
        <v>2620</v>
      </c>
      <c r="AE1875" s="243">
        <v>16792.599999999999</v>
      </c>
      <c r="AF1875" s="157" t="s">
        <v>3901</v>
      </c>
      <c r="AG1875" s="89" t="s">
        <v>7643</v>
      </c>
      <c r="AH1875" s="58" t="s">
        <v>656</v>
      </c>
      <c r="AI1875" s="58" t="s">
        <v>7644</v>
      </c>
      <c r="AJ1875" s="59" t="s">
        <v>1339</v>
      </c>
      <c r="AK1875" s="56">
        <v>25.865300000000001</v>
      </c>
      <c r="AL1875" s="56">
        <v>-81.667850000000001</v>
      </c>
      <c r="AM1875" s="60">
        <v>-16.410600000026534</v>
      </c>
      <c r="AN1875" s="60">
        <v>-30.062816892589279</v>
      </c>
      <c r="AO1875" s="60">
        <v>34.250266449740536</v>
      </c>
    </row>
    <row r="1876" spans="1:41" s="290" customFormat="1" x14ac:dyDescent="0.2">
      <c r="A1876" s="45" t="s">
        <v>1866</v>
      </c>
      <c r="B1876" s="42" t="s">
        <v>114</v>
      </c>
      <c r="C1876" s="46"/>
      <c r="D1876" s="35" t="s">
        <v>429</v>
      </c>
      <c r="E1876" s="34">
        <v>42781</v>
      </c>
      <c r="F1876" s="355" t="s">
        <v>559</v>
      </c>
      <c r="G1876" s="355" t="s">
        <v>571</v>
      </c>
      <c r="H1876" s="344">
        <v>25.865866666666665</v>
      </c>
      <c r="I1876" s="344">
        <v>-81.668800000000005</v>
      </c>
      <c r="J1876" s="56" t="s">
        <v>9319</v>
      </c>
      <c r="K1876" s="56" t="s">
        <v>9320</v>
      </c>
      <c r="L1876" s="49" t="s">
        <v>1746</v>
      </c>
      <c r="M1876" s="117"/>
      <c r="N1876" s="35" t="s">
        <v>364</v>
      </c>
      <c r="O1876" s="203" t="s">
        <v>1969</v>
      </c>
      <c r="P1876" s="216" t="s">
        <v>1969</v>
      </c>
      <c r="Q1876" s="443">
        <v>0</v>
      </c>
      <c r="R1876" s="47"/>
      <c r="S1876" s="36">
        <v>0</v>
      </c>
      <c r="T1876" s="35"/>
      <c r="U1876" s="34"/>
      <c r="V1876" s="82">
        <v>0</v>
      </c>
      <c r="W1876" s="55" t="s">
        <v>2690</v>
      </c>
      <c r="X1876" s="55" t="s">
        <v>1898</v>
      </c>
      <c r="Y1876" s="157">
        <v>0</v>
      </c>
      <c r="Z1876" s="57" t="s">
        <v>1746</v>
      </c>
      <c r="AA1876" s="55" t="s">
        <v>6987</v>
      </c>
      <c r="AB1876" s="55">
        <v>177</v>
      </c>
      <c r="AC1876" s="55" t="s">
        <v>2026</v>
      </c>
      <c r="AD1876" s="89" t="s">
        <v>2620</v>
      </c>
      <c r="AE1876" s="243">
        <v>16792.7</v>
      </c>
      <c r="AF1876" s="157" t="s">
        <v>3901</v>
      </c>
      <c r="AG1876" s="89" t="s">
        <v>7647</v>
      </c>
      <c r="AH1876" s="58" t="s">
        <v>7648</v>
      </c>
      <c r="AI1876" s="58" t="s">
        <v>7649</v>
      </c>
      <c r="AJ1876" s="59" t="s">
        <v>1336</v>
      </c>
      <c r="AK1876" s="56">
        <v>25.865766666666666</v>
      </c>
      <c r="AL1876" s="56">
        <v>-81.668866666666673</v>
      </c>
      <c r="AM1876" s="60">
        <v>36.467999999915008</v>
      </c>
      <c r="AN1876" s="60">
        <v>21.863866832668769</v>
      </c>
      <c r="AO1876" s="60">
        <v>42.519921176672874</v>
      </c>
    </row>
    <row r="1877" spans="1:41" s="290" customFormat="1" x14ac:dyDescent="0.2">
      <c r="A1877" s="45" t="s">
        <v>1866</v>
      </c>
      <c r="B1877" s="42" t="s">
        <v>114</v>
      </c>
      <c r="C1877" s="46"/>
      <c r="D1877" s="35" t="s">
        <v>1658</v>
      </c>
      <c r="E1877" s="34">
        <v>43040</v>
      </c>
      <c r="F1877" s="347" t="s">
        <v>559</v>
      </c>
      <c r="G1877" s="347" t="s">
        <v>571</v>
      </c>
      <c r="H1877" s="344">
        <v>25.865866666666665</v>
      </c>
      <c r="I1877" s="344">
        <v>-81.668800000000005</v>
      </c>
      <c r="J1877" s="56" t="s">
        <v>9319</v>
      </c>
      <c r="K1877" s="56" t="s">
        <v>9320</v>
      </c>
      <c r="L1877" s="49" t="s">
        <v>438</v>
      </c>
      <c r="M1877" s="120"/>
      <c r="N1877" s="35" t="s">
        <v>448</v>
      </c>
      <c r="O1877" s="203"/>
      <c r="P1877" s="216">
        <v>0</v>
      </c>
      <c r="Q1877" s="443">
        <v>0</v>
      </c>
      <c r="R1877" s="47"/>
      <c r="S1877" s="36">
        <v>0</v>
      </c>
      <c r="T1877" s="35"/>
      <c r="U1877" s="34"/>
      <c r="V1877" s="82" t="s">
        <v>1969</v>
      </c>
      <c r="W1877" s="55" t="s">
        <v>2690</v>
      </c>
      <c r="X1877" s="55" t="s">
        <v>1898</v>
      </c>
      <c r="Y1877" s="157" t="s">
        <v>448</v>
      </c>
      <c r="Z1877" s="57" t="s">
        <v>1746</v>
      </c>
      <c r="AA1877" s="55" t="s">
        <v>6972</v>
      </c>
      <c r="AB1877" s="55">
        <v>177</v>
      </c>
      <c r="AC1877" s="55" t="s">
        <v>2026</v>
      </c>
      <c r="AD1877" s="89" t="s">
        <v>2620</v>
      </c>
      <c r="AE1877" s="243">
        <v>16792.7</v>
      </c>
      <c r="AF1877" s="157" t="s">
        <v>3901</v>
      </c>
      <c r="AG1877" s="89" t="s">
        <v>7647</v>
      </c>
      <c r="AH1877" s="58" t="s">
        <v>7648</v>
      </c>
      <c r="AI1877" s="58" t="s">
        <v>7649</v>
      </c>
      <c r="AJ1877" s="59" t="s">
        <v>1336</v>
      </c>
      <c r="AK1877" s="56">
        <v>25.865766666666666</v>
      </c>
      <c r="AL1877" s="56">
        <v>-81.668866666666673</v>
      </c>
      <c r="AM1877" s="60">
        <v>36.467999999915008</v>
      </c>
      <c r="AN1877" s="60">
        <v>21.863866832668769</v>
      </c>
      <c r="AO1877" s="60">
        <v>42.519921176672874</v>
      </c>
    </row>
    <row r="1878" spans="1:41" s="290" customFormat="1" x14ac:dyDescent="0.2">
      <c r="A1878" s="45" t="s">
        <v>1866</v>
      </c>
      <c r="B1878" s="42" t="s">
        <v>114</v>
      </c>
      <c r="C1878" s="46"/>
      <c r="D1878" s="35" t="s">
        <v>429</v>
      </c>
      <c r="E1878" s="34">
        <v>43185</v>
      </c>
      <c r="F1878" s="347" t="s">
        <v>2278</v>
      </c>
      <c r="G1878" s="347" t="s">
        <v>2279</v>
      </c>
      <c r="H1878" s="344">
        <v>25.865816666666667</v>
      </c>
      <c r="I1878" s="344">
        <v>-81.668750000000003</v>
      </c>
      <c r="J1878" s="56" t="s">
        <v>9321</v>
      </c>
      <c r="K1878" s="56" t="s">
        <v>9322</v>
      </c>
      <c r="L1878" s="49" t="s">
        <v>2277</v>
      </c>
      <c r="M1878" s="120"/>
      <c r="N1878" s="35" t="s">
        <v>1919</v>
      </c>
      <c r="O1878" s="203"/>
      <c r="P1878" s="216">
        <v>0</v>
      </c>
      <c r="Q1878" s="443">
        <v>0</v>
      </c>
      <c r="R1878" s="47"/>
      <c r="S1878" s="36">
        <v>0</v>
      </c>
      <c r="T1878" s="35"/>
      <c r="U1878" s="34"/>
      <c r="V1878" s="82" t="s">
        <v>1969</v>
      </c>
      <c r="W1878" s="55" t="s">
        <v>2690</v>
      </c>
      <c r="X1878" s="55" t="s">
        <v>1898</v>
      </c>
      <c r="Y1878" s="157" t="s">
        <v>1919</v>
      </c>
      <c r="Z1878" s="57" t="s">
        <v>1746</v>
      </c>
      <c r="AA1878" s="55" t="s">
        <v>6966</v>
      </c>
      <c r="AB1878" s="55">
        <v>177</v>
      </c>
      <c r="AC1878" s="55" t="s">
        <v>2026</v>
      </c>
      <c r="AD1878" s="89" t="s">
        <v>2620</v>
      </c>
      <c r="AE1878" s="243">
        <v>16792.7</v>
      </c>
      <c r="AF1878" s="157" t="s">
        <v>3901</v>
      </c>
      <c r="AG1878" s="89" t="s">
        <v>7647</v>
      </c>
      <c r="AH1878" s="58" t="s">
        <v>7648</v>
      </c>
      <c r="AI1878" s="58" t="s">
        <v>7649</v>
      </c>
      <c r="AJ1878" s="59" t="s">
        <v>1336</v>
      </c>
      <c r="AK1878" s="56">
        <v>25.865766666666666</v>
      </c>
      <c r="AL1878" s="56">
        <v>-81.668866666666673</v>
      </c>
      <c r="AM1878" s="60">
        <v>18.234000000605306</v>
      </c>
      <c r="AN1878" s="60">
        <v>38.261766957170352</v>
      </c>
      <c r="AO1878" s="60">
        <v>42.384449585984804</v>
      </c>
    </row>
    <row r="1879" spans="1:41" s="290" customFormat="1" x14ac:dyDescent="0.2">
      <c r="A1879" s="63" t="s">
        <v>1866</v>
      </c>
      <c r="B1879" s="42" t="s">
        <v>114</v>
      </c>
      <c r="C1879" s="64"/>
      <c r="D1879" s="66" t="s">
        <v>2384</v>
      </c>
      <c r="E1879" s="65">
        <v>43404</v>
      </c>
      <c r="F1879" s="353" t="s">
        <v>2278</v>
      </c>
      <c r="G1879" s="353" t="s">
        <v>2279</v>
      </c>
      <c r="H1879" s="344">
        <v>25.865816666666667</v>
      </c>
      <c r="I1879" s="344">
        <v>-81.668750000000003</v>
      </c>
      <c r="J1879" s="56" t="s">
        <v>9321</v>
      </c>
      <c r="K1879" s="56" t="s">
        <v>9322</v>
      </c>
      <c r="L1879" s="70" t="s">
        <v>3121</v>
      </c>
      <c r="M1879" s="120"/>
      <c r="N1879" s="66" t="s">
        <v>364</v>
      </c>
      <c r="O1879" s="211" t="s">
        <v>1969</v>
      </c>
      <c r="P1879" s="216">
        <v>0</v>
      </c>
      <c r="Q1879" s="443">
        <v>0</v>
      </c>
      <c r="R1879" s="67"/>
      <c r="S1879" s="68"/>
      <c r="T1879" s="66"/>
      <c r="U1879" s="34"/>
      <c r="V1879" s="82">
        <v>0</v>
      </c>
      <c r="W1879" s="55" t="s">
        <v>2690</v>
      </c>
      <c r="X1879" s="55" t="s">
        <v>1898</v>
      </c>
      <c r="Y1879" s="157">
        <v>0</v>
      </c>
      <c r="Z1879" s="57" t="s">
        <v>1746</v>
      </c>
      <c r="AA1879" s="55" t="s">
        <v>6987</v>
      </c>
      <c r="AB1879" s="55">
        <v>177</v>
      </c>
      <c r="AC1879" s="55" t="s">
        <v>2026</v>
      </c>
      <c r="AD1879" s="89" t="s">
        <v>2620</v>
      </c>
      <c r="AE1879" s="243">
        <v>16792.7</v>
      </c>
      <c r="AF1879" s="157" t="s">
        <v>3901</v>
      </c>
      <c r="AG1879" s="89" t="s">
        <v>7647</v>
      </c>
      <c r="AH1879" s="58" t="s">
        <v>7648</v>
      </c>
      <c r="AI1879" s="58" t="s">
        <v>7649</v>
      </c>
      <c r="AJ1879" s="59" t="s">
        <v>1336</v>
      </c>
      <c r="AK1879" s="56">
        <v>25.865766666666666</v>
      </c>
      <c r="AL1879" s="56">
        <v>-81.668866666666673</v>
      </c>
      <c r="AM1879" s="60">
        <v>18.234000000605306</v>
      </c>
      <c r="AN1879" s="60">
        <v>38.261766957170352</v>
      </c>
      <c r="AO1879" s="60">
        <v>42.384449585984804</v>
      </c>
    </row>
    <row r="1880" spans="1:41" s="290" customFormat="1" x14ac:dyDescent="0.2">
      <c r="A1880" s="63" t="s">
        <v>1866</v>
      </c>
      <c r="B1880" s="42" t="s">
        <v>114</v>
      </c>
      <c r="C1880" s="64"/>
      <c r="D1880" s="35" t="s">
        <v>2844</v>
      </c>
      <c r="E1880" s="65">
        <v>43847</v>
      </c>
      <c r="F1880" s="485" t="s">
        <v>2278</v>
      </c>
      <c r="G1880" s="485" t="s">
        <v>2279</v>
      </c>
      <c r="H1880" s="344">
        <v>25.865816666666667</v>
      </c>
      <c r="I1880" s="344">
        <v>-81.668750000000003</v>
      </c>
      <c r="J1880" s="56" t="s">
        <v>9321</v>
      </c>
      <c r="K1880" s="56" t="s">
        <v>9322</v>
      </c>
      <c r="L1880" s="49" t="s">
        <v>2851</v>
      </c>
      <c r="M1880" s="120" t="s">
        <v>2833</v>
      </c>
      <c r="N1880" s="66" t="s">
        <v>364</v>
      </c>
      <c r="O1880" s="211" t="s">
        <v>1969</v>
      </c>
      <c r="P1880" s="216" t="s">
        <v>1969</v>
      </c>
      <c r="Q1880" s="443">
        <v>0</v>
      </c>
      <c r="R1880" s="67"/>
      <c r="S1880" s="68"/>
      <c r="T1880" s="66"/>
      <c r="U1880" s="34"/>
      <c r="V1880" s="82">
        <v>0</v>
      </c>
      <c r="W1880" s="55" t="s">
        <v>2690</v>
      </c>
      <c r="X1880" s="55" t="s">
        <v>1898</v>
      </c>
      <c r="Y1880" s="157">
        <v>0</v>
      </c>
      <c r="Z1880" s="57" t="s">
        <v>1746</v>
      </c>
      <c r="AA1880" s="55" t="s">
        <v>6987</v>
      </c>
      <c r="AB1880" s="55">
        <v>177</v>
      </c>
      <c r="AC1880" s="55" t="s">
        <v>2026</v>
      </c>
      <c r="AD1880" s="89" t="s">
        <v>2620</v>
      </c>
      <c r="AE1880" s="243">
        <v>16792.7</v>
      </c>
      <c r="AF1880" s="157" t="s">
        <v>3901</v>
      </c>
      <c r="AG1880" s="89" t="s">
        <v>7647</v>
      </c>
      <c r="AH1880" s="58" t="s">
        <v>7648</v>
      </c>
      <c r="AI1880" s="58" t="s">
        <v>7649</v>
      </c>
      <c r="AJ1880" s="59" t="s">
        <v>1336</v>
      </c>
      <c r="AK1880" s="56">
        <v>25.865766666666666</v>
      </c>
      <c r="AL1880" s="56">
        <v>-81.668866666666673</v>
      </c>
      <c r="AM1880" s="60">
        <v>18.234000000605306</v>
      </c>
      <c r="AN1880" s="60">
        <v>38.261766957170352</v>
      </c>
      <c r="AO1880" s="60">
        <v>42.384449585984804</v>
      </c>
    </row>
    <row r="1881" spans="1:41" s="290" customFormat="1" x14ac:dyDescent="0.2">
      <c r="A1881" s="63" t="s">
        <v>1866</v>
      </c>
      <c r="B1881" s="42" t="s">
        <v>114</v>
      </c>
      <c r="C1881" s="64"/>
      <c r="D1881" s="35" t="s">
        <v>2857</v>
      </c>
      <c r="E1881" s="65">
        <v>44257</v>
      </c>
      <c r="F1881" s="355" t="s">
        <v>3512</v>
      </c>
      <c r="G1881" s="355" t="s">
        <v>3513</v>
      </c>
      <c r="H1881" s="344">
        <v>25.865850000000002</v>
      </c>
      <c r="I1881" s="344">
        <v>-81.668783333333337</v>
      </c>
      <c r="J1881" s="56" t="s">
        <v>9323</v>
      </c>
      <c r="K1881" s="56" t="s">
        <v>9324</v>
      </c>
      <c r="L1881" s="49" t="s">
        <v>3593</v>
      </c>
      <c r="M1881" s="120" t="s">
        <v>2833</v>
      </c>
      <c r="N1881" s="66" t="s">
        <v>364</v>
      </c>
      <c r="O1881" s="240" t="s">
        <v>3592</v>
      </c>
      <c r="P1881" s="216" t="s">
        <v>1969</v>
      </c>
      <c r="Q1881" s="443">
        <v>0</v>
      </c>
      <c r="R1881" s="67"/>
      <c r="S1881" s="68"/>
      <c r="T1881" s="66"/>
      <c r="U1881" s="34"/>
      <c r="V1881" s="82">
        <v>0</v>
      </c>
      <c r="W1881" s="55" t="s">
        <v>2690</v>
      </c>
      <c r="X1881" s="55" t="s">
        <v>1898</v>
      </c>
      <c r="Y1881" s="157">
        <v>0</v>
      </c>
      <c r="Z1881" s="57" t="s">
        <v>1746</v>
      </c>
      <c r="AA1881" s="55" t="s">
        <v>6987</v>
      </c>
      <c r="AB1881" s="55">
        <v>177</v>
      </c>
      <c r="AC1881" s="55" t="s">
        <v>2026</v>
      </c>
      <c r="AD1881" s="89" t="s">
        <v>2620</v>
      </c>
      <c r="AE1881" s="243">
        <v>16792.7</v>
      </c>
      <c r="AF1881" s="157" t="s">
        <v>3901</v>
      </c>
      <c r="AG1881" s="89" t="s">
        <v>7647</v>
      </c>
      <c r="AH1881" s="58" t="s">
        <v>7648</v>
      </c>
      <c r="AI1881" s="58" t="s">
        <v>7649</v>
      </c>
      <c r="AJ1881" s="59" t="s">
        <v>1336</v>
      </c>
      <c r="AK1881" s="56">
        <v>25.865766666666666</v>
      </c>
      <c r="AL1881" s="56">
        <v>-81.668866666666673</v>
      </c>
      <c r="AM1881" s="60">
        <v>30.390000001008843</v>
      </c>
      <c r="AN1881" s="60">
        <v>27.329833540835963</v>
      </c>
      <c r="AO1881" s="60">
        <v>40.871406893219614</v>
      </c>
    </row>
    <row r="1882" spans="1:41" s="290" customFormat="1" ht="25.5" x14ac:dyDescent="0.2">
      <c r="A1882" s="63" t="s">
        <v>1866</v>
      </c>
      <c r="B1882" s="42" t="s">
        <v>114</v>
      </c>
      <c r="C1882" s="64"/>
      <c r="D1882" s="35" t="s">
        <v>424</v>
      </c>
      <c r="E1882" s="65">
        <v>44666</v>
      </c>
      <c r="F1882" s="355" t="s">
        <v>3512</v>
      </c>
      <c r="G1882" s="355" t="s">
        <v>3513</v>
      </c>
      <c r="H1882" s="344">
        <v>25.865850000000002</v>
      </c>
      <c r="I1882" s="344">
        <v>-81.668783333333337</v>
      </c>
      <c r="J1882" s="56" t="s">
        <v>9323</v>
      </c>
      <c r="K1882" s="56" t="s">
        <v>9324</v>
      </c>
      <c r="L1882" s="49" t="s">
        <v>4585</v>
      </c>
      <c r="M1882" s="120" t="s">
        <v>2833</v>
      </c>
      <c r="N1882" s="66" t="s">
        <v>364</v>
      </c>
      <c r="O1882" s="240" t="s">
        <v>4586</v>
      </c>
      <c r="P1882" s="216" t="s">
        <v>1969</v>
      </c>
      <c r="Q1882" s="443">
        <v>0</v>
      </c>
      <c r="R1882" s="67"/>
      <c r="S1882" s="68"/>
      <c r="T1882" s="66"/>
      <c r="U1882" s="34"/>
      <c r="V1882" s="82">
        <v>0</v>
      </c>
      <c r="W1882" s="55" t="s">
        <v>2690</v>
      </c>
      <c r="X1882" s="55" t="s">
        <v>1898</v>
      </c>
      <c r="Y1882" s="157">
        <v>0</v>
      </c>
      <c r="Z1882" s="57" t="s">
        <v>1746</v>
      </c>
      <c r="AA1882" s="55" t="s">
        <v>6987</v>
      </c>
      <c r="AB1882" s="55">
        <v>177</v>
      </c>
      <c r="AC1882" s="55" t="s">
        <v>2026</v>
      </c>
      <c r="AD1882" s="89" t="s">
        <v>2620</v>
      </c>
      <c r="AE1882" s="243">
        <v>16792.7</v>
      </c>
      <c r="AF1882" s="157" t="s">
        <v>3901</v>
      </c>
      <c r="AG1882" s="89" t="s">
        <v>7647</v>
      </c>
      <c r="AH1882" s="58" t="s">
        <v>7648</v>
      </c>
      <c r="AI1882" s="58" t="s">
        <v>7649</v>
      </c>
      <c r="AJ1882" s="59" t="s">
        <v>1336</v>
      </c>
      <c r="AK1882" s="56">
        <v>25.865766666666666</v>
      </c>
      <c r="AL1882" s="56">
        <v>-81.668866666666673</v>
      </c>
      <c r="AM1882" s="60">
        <v>30.390000001008843</v>
      </c>
      <c r="AN1882" s="60">
        <v>27.329833540835963</v>
      </c>
      <c r="AO1882" s="60">
        <v>40.871406893219614</v>
      </c>
    </row>
    <row r="1883" spans="1:41" s="290" customFormat="1" x14ac:dyDescent="0.2">
      <c r="A1883" s="63" t="s">
        <v>1866</v>
      </c>
      <c r="B1883" s="42" t="s">
        <v>114</v>
      </c>
      <c r="C1883" s="64"/>
      <c r="D1883" s="35" t="s">
        <v>3213</v>
      </c>
      <c r="E1883" s="65">
        <v>44687</v>
      </c>
      <c r="F1883" s="362" t="s">
        <v>4777</v>
      </c>
      <c r="G1883" s="362" t="s">
        <v>4778</v>
      </c>
      <c r="H1883" s="344">
        <v>25.865841666666668</v>
      </c>
      <c r="I1883" s="344">
        <v>-81.668768333333333</v>
      </c>
      <c r="J1883" s="56" t="s">
        <v>7645</v>
      </c>
      <c r="K1883" s="56" t="s">
        <v>7646</v>
      </c>
      <c r="L1883" s="49" t="s">
        <v>4670</v>
      </c>
      <c r="M1883" s="120" t="s">
        <v>2833</v>
      </c>
      <c r="N1883" s="66" t="s">
        <v>364</v>
      </c>
      <c r="O1883" s="240" t="s">
        <v>4671</v>
      </c>
      <c r="P1883" s="216" t="s">
        <v>1969</v>
      </c>
      <c r="Q1883" s="443">
        <v>0</v>
      </c>
      <c r="R1883" s="67"/>
      <c r="S1883" s="68"/>
      <c r="T1883" s="35" t="s">
        <v>2011</v>
      </c>
      <c r="U1883" s="34"/>
      <c r="V1883" s="82">
        <v>0</v>
      </c>
      <c r="W1883" s="55" t="s">
        <v>2690</v>
      </c>
      <c r="X1883" s="55" t="s">
        <v>1898</v>
      </c>
      <c r="Y1883" s="157">
        <v>0</v>
      </c>
      <c r="Z1883" s="57" t="s">
        <v>1746</v>
      </c>
      <c r="AA1883" s="55" t="s">
        <v>6987</v>
      </c>
      <c r="AB1883" s="55">
        <v>177</v>
      </c>
      <c r="AC1883" s="55" t="s">
        <v>2026</v>
      </c>
      <c r="AD1883" s="89" t="s">
        <v>2620</v>
      </c>
      <c r="AE1883" s="243">
        <v>16792.7</v>
      </c>
      <c r="AF1883" s="157" t="s">
        <v>3901</v>
      </c>
      <c r="AG1883" s="89" t="s">
        <v>7647</v>
      </c>
      <c r="AH1883" s="58" t="s">
        <v>7648</v>
      </c>
      <c r="AI1883" s="58" t="s">
        <v>7649</v>
      </c>
      <c r="AJ1883" s="59" t="s">
        <v>1336</v>
      </c>
      <c r="AK1883" s="56">
        <v>25.865766666666666</v>
      </c>
      <c r="AL1883" s="56">
        <v>-81.668866666666673</v>
      </c>
      <c r="AM1883" s="60">
        <v>27.351000000907959</v>
      </c>
      <c r="AN1883" s="60">
        <v>32.249203579584609</v>
      </c>
      <c r="AO1883" s="60">
        <v>42.285793507597319</v>
      </c>
    </row>
    <row r="1884" spans="1:41" s="290" customFormat="1" x14ac:dyDescent="0.2">
      <c r="A1884" s="63" t="s">
        <v>1866</v>
      </c>
      <c r="B1884" s="42" t="s">
        <v>114</v>
      </c>
      <c r="C1884" s="64"/>
      <c r="D1884" s="35" t="s">
        <v>424</v>
      </c>
      <c r="E1884" s="65">
        <v>44978</v>
      </c>
      <c r="F1884" s="362" t="s">
        <v>4777</v>
      </c>
      <c r="G1884" s="362" t="s">
        <v>4778</v>
      </c>
      <c r="H1884" s="344">
        <v>25.865841666666668</v>
      </c>
      <c r="I1884" s="344">
        <v>-81.668768333333333</v>
      </c>
      <c r="J1884" s="56" t="s">
        <v>7645</v>
      </c>
      <c r="K1884" s="56" t="s">
        <v>7646</v>
      </c>
      <c r="L1884" s="49" t="s">
        <v>4985</v>
      </c>
      <c r="M1884" s="120" t="s">
        <v>2833</v>
      </c>
      <c r="N1884" s="35" t="s">
        <v>1920</v>
      </c>
      <c r="O1884" s="240" t="s">
        <v>4986</v>
      </c>
      <c r="P1884" s="216" t="s">
        <v>1969</v>
      </c>
      <c r="Q1884" s="443">
        <v>0</v>
      </c>
      <c r="R1884" s="67"/>
      <c r="S1884" s="68"/>
      <c r="T1884" s="35" t="s">
        <v>3310</v>
      </c>
      <c r="U1884" s="34"/>
      <c r="V1884" s="82" t="s">
        <v>1969</v>
      </c>
      <c r="W1884" s="55" t="s">
        <v>2690</v>
      </c>
      <c r="X1884" s="55" t="s">
        <v>1898</v>
      </c>
      <c r="Y1884" s="157" t="s">
        <v>1920</v>
      </c>
      <c r="Z1884" s="57" t="s">
        <v>1746</v>
      </c>
      <c r="AA1884" s="55" t="s">
        <v>7301</v>
      </c>
      <c r="AB1884" s="55">
        <v>177</v>
      </c>
      <c r="AC1884" s="55" t="s">
        <v>2026</v>
      </c>
      <c r="AD1884" s="89" t="s">
        <v>2620</v>
      </c>
      <c r="AE1884" s="243">
        <v>16792.7</v>
      </c>
      <c r="AF1884" s="157" t="s">
        <v>3901</v>
      </c>
      <c r="AG1884" s="89" t="s">
        <v>7647</v>
      </c>
      <c r="AH1884" s="58" t="s">
        <v>7648</v>
      </c>
      <c r="AI1884" s="58" t="s">
        <v>7649</v>
      </c>
      <c r="AJ1884" s="59" t="s">
        <v>1336</v>
      </c>
      <c r="AK1884" s="56">
        <v>25.865766666666666</v>
      </c>
      <c r="AL1884" s="56">
        <v>-81.668866666666673</v>
      </c>
      <c r="AM1884" s="60">
        <v>27.351000000907959</v>
      </c>
      <c r="AN1884" s="60">
        <v>32.249203579584609</v>
      </c>
      <c r="AO1884" s="60">
        <v>42.285793507597319</v>
      </c>
    </row>
    <row r="1885" spans="1:41" s="290" customFormat="1" x14ac:dyDescent="0.2">
      <c r="A1885" s="63" t="s">
        <v>1866</v>
      </c>
      <c r="B1885" s="42" t="s">
        <v>114</v>
      </c>
      <c r="C1885" s="64"/>
      <c r="D1885" s="35" t="s">
        <v>5027</v>
      </c>
      <c r="E1885" s="65">
        <v>45366</v>
      </c>
      <c r="F1885" s="362" t="s">
        <v>4777</v>
      </c>
      <c r="G1885" s="362" t="s">
        <v>4778</v>
      </c>
      <c r="H1885" s="344">
        <v>25.865841666666668</v>
      </c>
      <c r="I1885" s="344">
        <v>-81.668768333333333</v>
      </c>
      <c r="J1885" s="56" t="s">
        <v>7645</v>
      </c>
      <c r="K1885" s="56" t="s">
        <v>7646</v>
      </c>
      <c r="L1885" s="49" t="s">
        <v>3009</v>
      </c>
      <c r="M1885" s="120" t="s">
        <v>2833</v>
      </c>
      <c r="N1885" s="35" t="s">
        <v>364</v>
      </c>
      <c r="O1885" s="240" t="s">
        <v>5768</v>
      </c>
      <c r="P1885" s="216" t="s">
        <v>1969</v>
      </c>
      <c r="Q1885" s="445">
        <v>0</v>
      </c>
      <c r="R1885" s="67"/>
      <c r="S1885" s="68"/>
      <c r="T1885" s="35" t="s">
        <v>2011</v>
      </c>
      <c r="U1885" s="34"/>
      <c r="V1885" s="82">
        <v>0</v>
      </c>
      <c r="W1885" s="55" t="s">
        <v>2690</v>
      </c>
      <c r="X1885" s="55" t="s">
        <v>1898</v>
      </c>
      <c r="Y1885" s="157">
        <v>0</v>
      </c>
      <c r="Z1885" s="57" t="s">
        <v>1746</v>
      </c>
      <c r="AA1885" s="55" t="s">
        <v>6987</v>
      </c>
      <c r="AB1885" s="55">
        <v>177</v>
      </c>
      <c r="AC1885" s="55" t="s">
        <v>2026</v>
      </c>
      <c r="AD1885" s="89" t="s">
        <v>2620</v>
      </c>
      <c r="AE1885" s="243">
        <v>16792.7</v>
      </c>
      <c r="AF1885" s="157" t="s">
        <v>3901</v>
      </c>
      <c r="AG1885" s="89" t="s">
        <v>7647</v>
      </c>
      <c r="AH1885" s="58" t="s">
        <v>7648</v>
      </c>
      <c r="AI1885" s="58" t="s">
        <v>7649</v>
      </c>
      <c r="AJ1885" s="59" t="s">
        <v>1336</v>
      </c>
      <c r="AK1885" s="56">
        <v>25.865766666666666</v>
      </c>
      <c r="AL1885" s="56">
        <v>-81.668866666666673</v>
      </c>
      <c r="AM1885" s="60">
        <v>27.351000000907959</v>
      </c>
      <c r="AN1885" s="60">
        <v>32.249203579584609</v>
      </c>
      <c r="AO1885" s="60">
        <v>42.285793507597319</v>
      </c>
    </row>
    <row r="1886" spans="1:41" s="290" customFormat="1" x14ac:dyDescent="0.2">
      <c r="A1886" s="63" t="s">
        <v>1866</v>
      </c>
      <c r="B1886" s="42" t="s">
        <v>114</v>
      </c>
      <c r="C1886" s="64"/>
      <c r="D1886" s="35" t="s">
        <v>4516</v>
      </c>
      <c r="E1886" s="65">
        <v>45762</v>
      </c>
      <c r="F1886" s="362" t="s">
        <v>4777</v>
      </c>
      <c r="G1886" s="362" t="s">
        <v>4778</v>
      </c>
      <c r="H1886" s="344">
        <v>25.865841666666668</v>
      </c>
      <c r="I1886" s="344">
        <v>-81.668768333333333</v>
      </c>
      <c r="J1886" s="56" t="s">
        <v>7645</v>
      </c>
      <c r="K1886" s="56" t="s">
        <v>7646</v>
      </c>
      <c r="L1886" s="49" t="s">
        <v>6553</v>
      </c>
      <c r="M1886" s="120" t="s">
        <v>2833</v>
      </c>
      <c r="N1886" s="35" t="s">
        <v>1920</v>
      </c>
      <c r="O1886" s="240" t="s">
        <v>6554</v>
      </c>
      <c r="P1886" s="377" t="s">
        <v>6555</v>
      </c>
      <c r="Q1886" s="445">
        <v>0</v>
      </c>
      <c r="R1886" s="67"/>
      <c r="S1886" s="68"/>
      <c r="T1886" s="35" t="s">
        <v>3310</v>
      </c>
      <c r="U1886" s="65">
        <v>45762</v>
      </c>
      <c r="V1886" s="82" t="s">
        <v>1969</v>
      </c>
      <c r="W1886" s="55" t="s">
        <v>2690</v>
      </c>
      <c r="X1886" s="55" t="s">
        <v>1898</v>
      </c>
      <c r="Y1886" s="157" t="s">
        <v>1920</v>
      </c>
      <c r="Z1886" s="57" t="s">
        <v>1746</v>
      </c>
      <c r="AA1886" s="55" t="s">
        <v>7301</v>
      </c>
      <c r="AB1886" s="55">
        <v>177</v>
      </c>
      <c r="AC1886" s="55" t="s">
        <v>2026</v>
      </c>
      <c r="AD1886" s="89" t="s">
        <v>2620</v>
      </c>
      <c r="AE1886" s="243">
        <v>16792.7</v>
      </c>
      <c r="AF1886" s="157" t="s">
        <v>3901</v>
      </c>
      <c r="AG1886" s="89" t="s">
        <v>7647</v>
      </c>
      <c r="AH1886" s="58" t="s">
        <v>7648</v>
      </c>
      <c r="AI1886" s="58" t="s">
        <v>7649</v>
      </c>
      <c r="AJ1886" s="59" t="s">
        <v>1336</v>
      </c>
      <c r="AK1886" s="56">
        <v>25.865766666666666</v>
      </c>
      <c r="AL1886" s="56">
        <v>-81.668866666666673</v>
      </c>
      <c r="AM1886" s="60">
        <v>27.351000000907959</v>
      </c>
      <c r="AN1886" s="60">
        <v>32.249203579584609</v>
      </c>
      <c r="AO1886" s="60">
        <v>42.285793507597319</v>
      </c>
    </row>
    <row r="1887" spans="1:41" s="290" customFormat="1" x14ac:dyDescent="0.2">
      <c r="A1887" s="63" t="s">
        <v>1866</v>
      </c>
      <c r="B1887" s="42" t="s">
        <v>114</v>
      </c>
      <c r="C1887" s="64" t="s">
        <v>473</v>
      </c>
      <c r="D1887" s="35" t="s">
        <v>6273</v>
      </c>
      <c r="E1887" s="65">
        <v>46106</v>
      </c>
      <c r="F1887" s="362" t="s">
        <v>4777</v>
      </c>
      <c r="G1887" s="362" t="s">
        <v>4778</v>
      </c>
      <c r="H1887" s="344">
        <v>25.865841666666668</v>
      </c>
      <c r="I1887" s="344">
        <v>-81.668768333333333</v>
      </c>
      <c r="J1887" s="56" t="s">
        <v>7645</v>
      </c>
      <c r="K1887" s="56" t="s">
        <v>7646</v>
      </c>
      <c r="L1887" s="49" t="s">
        <v>6553</v>
      </c>
      <c r="M1887" s="120" t="s">
        <v>2833</v>
      </c>
      <c r="N1887" s="35" t="s">
        <v>1920</v>
      </c>
      <c r="O1887" s="240" t="s">
        <v>6954</v>
      </c>
      <c r="P1887" s="216" t="s">
        <v>1969</v>
      </c>
      <c r="Q1887" s="445">
        <v>0</v>
      </c>
      <c r="R1887" s="67"/>
      <c r="S1887" s="68"/>
      <c r="T1887" s="35" t="s">
        <v>3310</v>
      </c>
      <c r="U1887" s="65">
        <v>45762</v>
      </c>
      <c r="V1887" s="82" t="s">
        <v>1969</v>
      </c>
      <c r="W1887" s="55" t="s">
        <v>2690</v>
      </c>
      <c r="X1887" s="55" t="s">
        <v>1898</v>
      </c>
      <c r="Y1887" s="157" t="s">
        <v>1920</v>
      </c>
      <c r="Z1887" s="57" t="s">
        <v>1746</v>
      </c>
      <c r="AA1887" s="55" t="s">
        <v>7301</v>
      </c>
      <c r="AB1887" s="55">
        <v>177</v>
      </c>
      <c r="AC1887" s="55" t="s">
        <v>2026</v>
      </c>
      <c r="AD1887" s="89" t="s">
        <v>2620</v>
      </c>
      <c r="AE1887" s="243">
        <v>16792.7</v>
      </c>
      <c r="AF1887" s="157" t="s">
        <v>3901</v>
      </c>
      <c r="AG1887" s="89" t="s">
        <v>7647</v>
      </c>
      <c r="AH1887" s="58" t="s">
        <v>7648</v>
      </c>
      <c r="AI1887" s="58" t="s">
        <v>7649</v>
      </c>
      <c r="AJ1887" s="59" t="s">
        <v>1336</v>
      </c>
      <c r="AK1887" s="56">
        <v>25.865766666666666</v>
      </c>
      <c r="AL1887" s="56">
        <v>-81.668866666666673</v>
      </c>
      <c r="AM1887" s="60">
        <v>27.351000000907959</v>
      </c>
      <c r="AN1887" s="60">
        <v>32.249203579584609</v>
      </c>
      <c r="AO1887" s="60">
        <v>42.285793507597319</v>
      </c>
    </row>
    <row r="1888" spans="1:41" s="290" customFormat="1" x14ac:dyDescent="0.2">
      <c r="A1888" s="45" t="s">
        <v>1867</v>
      </c>
      <c r="B1888" s="42" t="s">
        <v>105</v>
      </c>
      <c r="C1888" s="46"/>
      <c r="D1888" s="35" t="s">
        <v>429</v>
      </c>
      <c r="E1888" s="34">
        <v>42781</v>
      </c>
      <c r="F1888" s="347" t="s">
        <v>560</v>
      </c>
      <c r="G1888" s="347" t="s">
        <v>1672</v>
      </c>
      <c r="H1888" s="344">
        <v>25.869833333333332</v>
      </c>
      <c r="I1888" s="344">
        <v>-81.668516666666662</v>
      </c>
      <c r="J1888" s="56" t="s">
        <v>9325</v>
      </c>
      <c r="K1888" s="56" t="s">
        <v>9326</v>
      </c>
      <c r="L1888" s="49" t="s">
        <v>1746</v>
      </c>
      <c r="M1888" s="117"/>
      <c r="N1888" s="35" t="s">
        <v>364</v>
      </c>
      <c r="O1888" s="203" t="s">
        <v>1969</v>
      </c>
      <c r="P1888" s="216" t="s">
        <v>1969</v>
      </c>
      <c r="Q1888" s="443">
        <v>0</v>
      </c>
      <c r="R1888" s="47"/>
      <c r="S1888" s="36">
        <v>0</v>
      </c>
      <c r="T1888" s="35"/>
      <c r="U1888" s="34"/>
      <c r="V1888" s="82">
        <v>0</v>
      </c>
      <c r="W1888" s="55" t="s">
        <v>2690</v>
      </c>
      <c r="X1888" s="55" t="s">
        <v>1898</v>
      </c>
      <c r="Y1888" s="157">
        <v>0</v>
      </c>
      <c r="Z1888" s="57" t="s">
        <v>1746</v>
      </c>
      <c r="AA1888" s="55" t="s">
        <v>6987</v>
      </c>
      <c r="AB1888" s="55">
        <v>178</v>
      </c>
      <c r="AC1888" s="55" t="s">
        <v>2026</v>
      </c>
      <c r="AD1888" s="89" t="s">
        <v>2620</v>
      </c>
      <c r="AE1888" s="243">
        <v>16792.8</v>
      </c>
      <c r="AF1888" s="157" t="s">
        <v>3901</v>
      </c>
      <c r="AG1888" s="89" t="s">
        <v>7652</v>
      </c>
      <c r="AH1888" s="58" t="s">
        <v>7653</v>
      </c>
      <c r="AI1888" s="58" t="s">
        <v>7654</v>
      </c>
      <c r="AJ1888" s="59" t="s">
        <v>1333</v>
      </c>
      <c r="AK1888" s="56">
        <v>25.869683333333334</v>
      </c>
      <c r="AL1888" s="56">
        <v>-81.668316666666669</v>
      </c>
      <c r="AM1888" s="60">
        <v>54.701999999224711</v>
      </c>
      <c r="AN1888" s="60">
        <v>-65.591600493345751</v>
      </c>
      <c r="AO1888" s="60">
        <v>85.408236483338399</v>
      </c>
    </row>
    <row r="1889" spans="1:41" s="290" customFormat="1" x14ac:dyDescent="0.2">
      <c r="A1889" s="45" t="s">
        <v>1867</v>
      </c>
      <c r="B1889" s="42" t="s">
        <v>105</v>
      </c>
      <c r="C1889" s="46"/>
      <c r="D1889" s="35" t="s">
        <v>429</v>
      </c>
      <c r="E1889" s="34">
        <v>43185</v>
      </c>
      <c r="F1889" s="347" t="s">
        <v>2280</v>
      </c>
      <c r="G1889" s="347" t="s">
        <v>2281</v>
      </c>
      <c r="H1889" s="344">
        <v>25.869800000000001</v>
      </c>
      <c r="I1889" s="344">
        <v>-81.668499999999995</v>
      </c>
      <c r="J1889" s="56" t="s">
        <v>7655</v>
      </c>
      <c r="K1889" s="56" t="s">
        <v>9327</v>
      </c>
      <c r="L1889" s="49" t="s">
        <v>2282</v>
      </c>
      <c r="M1889" s="120" t="s">
        <v>2833</v>
      </c>
      <c r="N1889" s="35" t="s">
        <v>387</v>
      </c>
      <c r="O1889" s="203" t="s">
        <v>1969</v>
      </c>
      <c r="P1889" s="216" t="s">
        <v>1969</v>
      </c>
      <c r="Q1889" s="443">
        <v>0</v>
      </c>
      <c r="R1889" s="47"/>
      <c r="S1889" s="36">
        <v>0</v>
      </c>
      <c r="T1889" s="35"/>
      <c r="U1889" s="34"/>
      <c r="V1889" s="82">
        <v>0</v>
      </c>
      <c r="W1889" s="55" t="s">
        <v>2690</v>
      </c>
      <c r="X1889" s="55" t="s">
        <v>1898</v>
      </c>
      <c r="Y1889" s="157" t="s">
        <v>387</v>
      </c>
      <c r="Z1889" s="57" t="s">
        <v>1746</v>
      </c>
      <c r="AA1889" s="55" t="s">
        <v>6982</v>
      </c>
      <c r="AB1889" s="55">
        <v>178</v>
      </c>
      <c r="AC1889" s="55" t="s">
        <v>2026</v>
      </c>
      <c r="AD1889" s="89" t="s">
        <v>2620</v>
      </c>
      <c r="AE1889" s="243">
        <v>16792.8</v>
      </c>
      <c r="AF1889" s="157" t="s">
        <v>3901</v>
      </c>
      <c r="AG1889" s="89" t="s">
        <v>7652</v>
      </c>
      <c r="AH1889" s="58" t="s">
        <v>7653</v>
      </c>
      <c r="AI1889" s="58" t="s">
        <v>7654</v>
      </c>
      <c r="AJ1889" s="59" t="s">
        <v>1333</v>
      </c>
      <c r="AK1889" s="56">
        <v>25.869683333333334</v>
      </c>
      <c r="AL1889" s="56">
        <v>-81.668316666666669</v>
      </c>
      <c r="AM1889" s="60">
        <v>42.546000000116777</v>
      </c>
      <c r="AN1889" s="60">
        <v>-60.125633785178557</v>
      </c>
      <c r="AO1889" s="60">
        <v>73.656323245729169</v>
      </c>
    </row>
    <row r="1890" spans="1:41" s="290" customFormat="1" x14ac:dyDescent="0.2">
      <c r="A1890" s="45" t="s">
        <v>1867</v>
      </c>
      <c r="B1890" s="42" t="s">
        <v>105</v>
      </c>
      <c r="C1890" s="46"/>
      <c r="D1890" s="35" t="s">
        <v>2844</v>
      </c>
      <c r="E1890" s="34">
        <v>43847</v>
      </c>
      <c r="F1890" s="347" t="s">
        <v>2852</v>
      </c>
      <c r="G1890" s="347" t="s">
        <v>2281</v>
      </c>
      <c r="H1890" s="344">
        <v>25.869816666666665</v>
      </c>
      <c r="I1890" s="344">
        <v>-81.668499999999995</v>
      </c>
      <c r="J1890" s="56" t="s">
        <v>9328</v>
      </c>
      <c r="K1890" s="56" t="s">
        <v>9327</v>
      </c>
      <c r="L1890" s="49" t="s">
        <v>2853</v>
      </c>
      <c r="M1890" s="120" t="s">
        <v>2833</v>
      </c>
      <c r="N1890" s="35" t="s">
        <v>364</v>
      </c>
      <c r="O1890" s="207" t="s">
        <v>3280</v>
      </c>
      <c r="P1890" s="216" t="s">
        <v>1969</v>
      </c>
      <c r="Q1890" s="443">
        <v>0</v>
      </c>
      <c r="R1890" s="47"/>
      <c r="S1890" s="36">
        <v>0</v>
      </c>
      <c r="T1890" s="35" t="s">
        <v>2011</v>
      </c>
      <c r="U1890" s="34"/>
      <c r="V1890" s="82">
        <v>0</v>
      </c>
      <c r="W1890" s="55" t="s">
        <v>2690</v>
      </c>
      <c r="X1890" s="55" t="s">
        <v>1898</v>
      </c>
      <c r="Y1890" s="157">
        <v>0</v>
      </c>
      <c r="Z1890" s="57" t="s">
        <v>1746</v>
      </c>
      <c r="AA1890" s="55" t="s">
        <v>6987</v>
      </c>
      <c r="AB1890" s="55">
        <v>178</v>
      </c>
      <c r="AC1890" s="55" t="s">
        <v>2026</v>
      </c>
      <c r="AD1890" s="89" t="s">
        <v>2620</v>
      </c>
      <c r="AE1890" s="243">
        <v>16792.8</v>
      </c>
      <c r="AF1890" s="157" t="s">
        <v>3901</v>
      </c>
      <c r="AG1890" s="89" t="s">
        <v>7652</v>
      </c>
      <c r="AH1890" s="58" t="s">
        <v>7653</v>
      </c>
      <c r="AI1890" s="58" t="s">
        <v>7654</v>
      </c>
      <c r="AJ1890" s="59" t="s">
        <v>1333</v>
      </c>
      <c r="AK1890" s="56">
        <v>25.869683333333334</v>
      </c>
      <c r="AL1890" s="56">
        <v>-81.668316666666669</v>
      </c>
      <c r="AM1890" s="60">
        <v>48.623999999022942</v>
      </c>
      <c r="AN1890" s="60">
        <v>-60.125633785178557</v>
      </c>
      <c r="AO1890" s="60">
        <v>77.326484557196764</v>
      </c>
    </row>
    <row r="1891" spans="1:41" s="290" customFormat="1" x14ac:dyDescent="0.2">
      <c r="A1891" s="45" t="s">
        <v>1867</v>
      </c>
      <c r="B1891" s="42" t="s">
        <v>105</v>
      </c>
      <c r="C1891" s="46"/>
      <c r="D1891" s="35" t="s">
        <v>2857</v>
      </c>
      <c r="E1891" s="34">
        <v>44257</v>
      </c>
      <c r="F1891" s="347" t="s">
        <v>3515</v>
      </c>
      <c r="G1891" s="347" t="s">
        <v>1672</v>
      </c>
      <c r="H1891" s="344">
        <v>25.86985</v>
      </c>
      <c r="I1891" s="344">
        <v>-81.668516666666662</v>
      </c>
      <c r="J1891" s="56" t="s">
        <v>9329</v>
      </c>
      <c r="K1891" s="56" t="s">
        <v>9326</v>
      </c>
      <c r="L1891" s="49" t="s">
        <v>3514</v>
      </c>
      <c r="M1891" s="120" t="s">
        <v>2833</v>
      </c>
      <c r="N1891" s="35" t="s">
        <v>387</v>
      </c>
      <c r="O1891" s="207" t="s">
        <v>3280</v>
      </c>
      <c r="P1891" s="216" t="s">
        <v>1969</v>
      </c>
      <c r="Q1891" s="443">
        <v>0</v>
      </c>
      <c r="R1891" s="47"/>
      <c r="S1891" s="36">
        <v>0</v>
      </c>
      <c r="T1891" s="35" t="s">
        <v>3310</v>
      </c>
      <c r="U1891" s="34"/>
      <c r="V1891" s="82">
        <v>0</v>
      </c>
      <c r="W1891" s="55" t="s">
        <v>2690</v>
      </c>
      <c r="X1891" s="55" t="s">
        <v>1898</v>
      </c>
      <c r="Y1891" s="157" t="s">
        <v>387</v>
      </c>
      <c r="Z1891" s="57" t="s">
        <v>1746</v>
      </c>
      <c r="AA1891" s="55" t="s">
        <v>6982</v>
      </c>
      <c r="AB1891" s="55">
        <v>178</v>
      </c>
      <c r="AC1891" s="55" t="s">
        <v>2026</v>
      </c>
      <c r="AD1891" s="89" t="s">
        <v>2620</v>
      </c>
      <c r="AE1891" s="243">
        <v>16792.8</v>
      </c>
      <c r="AF1891" s="157" t="s">
        <v>3901</v>
      </c>
      <c r="AG1891" s="89" t="s">
        <v>7652</v>
      </c>
      <c r="AH1891" s="58" t="s">
        <v>7653</v>
      </c>
      <c r="AI1891" s="58" t="s">
        <v>7654</v>
      </c>
      <c r="AJ1891" s="59" t="s">
        <v>1333</v>
      </c>
      <c r="AK1891" s="56">
        <v>25.869683333333334</v>
      </c>
      <c r="AL1891" s="56">
        <v>-81.668316666666669</v>
      </c>
      <c r="AM1891" s="60">
        <v>60.779999999426479</v>
      </c>
      <c r="AN1891" s="60">
        <v>-65.591600493345751</v>
      </c>
      <c r="AO1891" s="60">
        <v>89.422963802420227</v>
      </c>
    </row>
    <row r="1892" spans="1:41" s="290" customFormat="1" x14ac:dyDescent="0.2">
      <c r="A1892" s="45" t="s">
        <v>1867</v>
      </c>
      <c r="B1892" s="42" t="s">
        <v>105</v>
      </c>
      <c r="C1892" s="46"/>
      <c r="D1892" s="35" t="s">
        <v>424</v>
      </c>
      <c r="E1892" s="34">
        <v>44666</v>
      </c>
      <c r="F1892" s="347" t="s">
        <v>3515</v>
      </c>
      <c r="G1892" s="347" t="s">
        <v>1672</v>
      </c>
      <c r="H1892" s="344">
        <v>25.86985</v>
      </c>
      <c r="I1892" s="344">
        <v>-81.668516666666662</v>
      </c>
      <c r="J1892" s="56" t="s">
        <v>9329</v>
      </c>
      <c r="K1892" s="56" t="s">
        <v>9326</v>
      </c>
      <c r="L1892" s="49" t="s">
        <v>4587</v>
      </c>
      <c r="M1892" s="120" t="s">
        <v>2833</v>
      </c>
      <c r="N1892" s="35" t="s">
        <v>387</v>
      </c>
      <c r="O1892" s="207" t="s">
        <v>4588</v>
      </c>
      <c r="P1892" s="216" t="s">
        <v>1969</v>
      </c>
      <c r="Q1892" s="443">
        <v>0</v>
      </c>
      <c r="R1892" s="47"/>
      <c r="S1892" s="36">
        <v>0</v>
      </c>
      <c r="T1892" s="35"/>
      <c r="U1892" s="34"/>
      <c r="V1892" s="82">
        <v>0</v>
      </c>
      <c r="W1892" s="55" t="s">
        <v>2690</v>
      </c>
      <c r="X1892" s="55" t="s">
        <v>1898</v>
      </c>
      <c r="Y1892" s="157" t="s">
        <v>387</v>
      </c>
      <c r="Z1892" s="57" t="s">
        <v>1746</v>
      </c>
      <c r="AA1892" s="55" t="s">
        <v>6982</v>
      </c>
      <c r="AB1892" s="55">
        <v>178</v>
      </c>
      <c r="AC1892" s="55" t="s">
        <v>2026</v>
      </c>
      <c r="AD1892" s="89" t="s">
        <v>2620</v>
      </c>
      <c r="AE1892" s="243">
        <v>16792.8</v>
      </c>
      <c r="AF1892" s="157" t="s">
        <v>3901</v>
      </c>
      <c r="AG1892" s="89" t="s">
        <v>7652</v>
      </c>
      <c r="AH1892" s="58" t="s">
        <v>7653</v>
      </c>
      <c r="AI1892" s="58" t="s">
        <v>7654</v>
      </c>
      <c r="AJ1892" s="59" t="s">
        <v>1333</v>
      </c>
      <c r="AK1892" s="56">
        <v>25.869683333333334</v>
      </c>
      <c r="AL1892" s="56">
        <v>-81.668316666666669</v>
      </c>
      <c r="AM1892" s="60">
        <v>60.779999999426479</v>
      </c>
      <c r="AN1892" s="60">
        <v>-65.591600493345751</v>
      </c>
      <c r="AO1892" s="60">
        <v>89.422963802420227</v>
      </c>
    </row>
    <row r="1893" spans="1:41" s="290" customFormat="1" x14ac:dyDescent="0.2">
      <c r="A1893" s="45" t="s">
        <v>1867</v>
      </c>
      <c r="B1893" s="42" t="s">
        <v>105</v>
      </c>
      <c r="C1893" s="46"/>
      <c r="D1893" s="35" t="s">
        <v>3213</v>
      </c>
      <c r="E1893" s="34">
        <v>44679</v>
      </c>
      <c r="F1893" s="352" t="s">
        <v>4807</v>
      </c>
      <c r="G1893" s="352" t="s">
        <v>4808</v>
      </c>
      <c r="H1893" s="344">
        <v>25.869798333333332</v>
      </c>
      <c r="I1893" s="344">
        <v>-81.668486666666666</v>
      </c>
      <c r="J1893" s="56" t="s">
        <v>7650</v>
      </c>
      <c r="K1893" s="56" t="s">
        <v>7651</v>
      </c>
      <c r="L1893" s="49" t="s">
        <v>4641</v>
      </c>
      <c r="M1893" s="120" t="s">
        <v>2833</v>
      </c>
      <c r="N1893" s="35" t="s">
        <v>364</v>
      </c>
      <c r="O1893" s="207" t="s">
        <v>4640</v>
      </c>
      <c r="P1893" s="216" t="s">
        <v>1969</v>
      </c>
      <c r="Q1893" s="443">
        <v>0</v>
      </c>
      <c r="R1893" s="47"/>
      <c r="S1893" s="36">
        <v>0</v>
      </c>
      <c r="T1893" s="35" t="s">
        <v>2011</v>
      </c>
      <c r="U1893" s="34"/>
      <c r="V1893" s="82">
        <v>0</v>
      </c>
      <c r="W1893" s="55" t="s">
        <v>2690</v>
      </c>
      <c r="X1893" s="55" t="s">
        <v>1898</v>
      </c>
      <c r="Y1893" s="157">
        <v>0</v>
      </c>
      <c r="Z1893" s="57" t="s">
        <v>1746</v>
      </c>
      <c r="AA1893" s="55" t="s">
        <v>6987</v>
      </c>
      <c r="AB1893" s="55">
        <v>178</v>
      </c>
      <c r="AC1893" s="55" t="s">
        <v>2026</v>
      </c>
      <c r="AD1893" s="89" t="s">
        <v>2620</v>
      </c>
      <c r="AE1893" s="243">
        <v>16792.8</v>
      </c>
      <c r="AF1893" s="157" t="s">
        <v>3901</v>
      </c>
      <c r="AG1893" s="89" t="s">
        <v>7652</v>
      </c>
      <c r="AH1893" s="58" t="s">
        <v>7653</v>
      </c>
      <c r="AI1893" s="58" t="s">
        <v>7654</v>
      </c>
      <c r="AJ1893" s="59" t="s">
        <v>1333</v>
      </c>
      <c r="AK1893" s="56">
        <v>25.869683333333334</v>
      </c>
      <c r="AL1893" s="56">
        <v>-81.668316666666669</v>
      </c>
      <c r="AM1893" s="60">
        <v>41.938199999060117</v>
      </c>
      <c r="AN1893" s="60">
        <v>-55.75286042050903</v>
      </c>
      <c r="AO1893" s="60">
        <v>69.765278357001691</v>
      </c>
    </row>
    <row r="1894" spans="1:41" s="290" customFormat="1" x14ac:dyDescent="0.2">
      <c r="A1894" s="45" t="s">
        <v>1867</v>
      </c>
      <c r="B1894" s="42" t="s">
        <v>105</v>
      </c>
      <c r="C1894" s="46"/>
      <c r="D1894" s="35" t="s">
        <v>424</v>
      </c>
      <c r="E1894" s="34">
        <v>44978</v>
      </c>
      <c r="F1894" s="352" t="s">
        <v>4807</v>
      </c>
      <c r="G1894" s="352" t="s">
        <v>4808</v>
      </c>
      <c r="H1894" s="344">
        <v>25.869798333333332</v>
      </c>
      <c r="I1894" s="344">
        <v>-81.668486666666666</v>
      </c>
      <c r="J1894" s="56" t="s">
        <v>7650</v>
      </c>
      <c r="K1894" s="56" t="s">
        <v>7651</v>
      </c>
      <c r="L1894" s="49" t="s">
        <v>4987</v>
      </c>
      <c r="M1894" s="120" t="s">
        <v>2833</v>
      </c>
      <c r="N1894" s="35" t="s">
        <v>364</v>
      </c>
      <c r="O1894" s="207" t="s">
        <v>5302</v>
      </c>
      <c r="P1894" s="216" t="s">
        <v>1969</v>
      </c>
      <c r="Q1894" s="443">
        <v>0</v>
      </c>
      <c r="R1894" s="47"/>
      <c r="S1894" s="36">
        <v>0</v>
      </c>
      <c r="T1894" s="35"/>
      <c r="U1894" s="34"/>
      <c r="V1894" s="82">
        <v>0</v>
      </c>
      <c r="W1894" s="55" t="s">
        <v>2690</v>
      </c>
      <c r="X1894" s="55" t="s">
        <v>1898</v>
      </c>
      <c r="Y1894" s="157">
        <v>0</v>
      </c>
      <c r="Z1894" s="57" t="s">
        <v>1746</v>
      </c>
      <c r="AA1894" s="55" t="s">
        <v>6987</v>
      </c>
      <c r="AB1894" s="55">
        <v>178</v>
      </c>
      <c r="AC1894" s="55" t="s">
        <v>2026</v>
      </c>
      <c r="AD1894" s="89" t="s">
        <v>2620</v>
      </c>
      <c r="AE1894" s="243">
        <v>16792.8</v>
      </c>
      <c r="AF1894" s="157" t="s">
        <v>3901</v>
      </c>
      <c r="AG1894" s="89" t="s">
        <v>7652</v>
      </c>
      <c r="AH1894" s="58" t="s">
        <v>7653</v>
      </c>
      <c r="AI1894" s="58" t="s">
        <v>7654</v>
      </c>
      <c r="AJ1894" s="59" t="s">
        <v>1333</v>
      </c>
      <c r="AK1894" s="56">
        <v>25.869683333333334</v>
      </c>
      <c r="AL1894" s="56">
        <v>-81.668316666666669</v>
      </c>
      <c r="AM1894" s="60">
        <v>41.938199999060117</v>
      </c>
      <c r="AN1894" s="60">
        <v>-55.75286042050903</v>
      </c>
      <c r="AO1894" s="60">
        <v>69.765278357001691</v>
      </c>
    </row>
    <row r="1895" spans="1:41" s="290" customFormat="1" x14ac:dyDescent="0.2">
      <c r="A1895" s="45" t="s">
        <v>1867</v>
      </c>
      <c r="B1895" s="42" t="s">
        <v>105</v>
      </c>
      <c r="C1895" s="46"/>
      <c r="D1895" s="35" t="s">
        <v>5027</v>
      </c>
      <c r="E1895" s="34">
        <v>45366</v>
      </c>
      <c r="F1895" s="352" t="s">
        <v>4807</v>
      </c>
      <c r="G1895" s="352" t="s">
        <v>4808</v>
      </c>
      <c r="H1895" s="344">
        <v>25.869798333333332</v>
      </c>
      <c r="I1895" s="344">
        <v>-81.668486666666666</v>
      </c>
      <c r="J1895" s="56" t="s">
        <v>7650</v>
      </c>
      <c r="K1895" s="56" t="s">
        <v>7651</v>
      </c>
      <c r="L1895" s="49" t="s">
        <v>4987</v>
      </c>
      <c r="M1895" s="120" t="s">
        <v>2833</v>
      </c>
      <c r="N1895" s="35" t="s">
        <v>364</v>
      </c>
      <c r="O1895" s="207" t="s">
        <v>5769</v>
      </c>
      <c r="P1895" s="216" t="s">
        <v>1969</v>
      </c>
      <c r="Q1895" s="443">
        <v>0</v>
      </c>
      <c r="R1895" s="47"/>
      <c r="S1895" s="36">
        <v>0</v>
      </c>
      <c r="T1895" s="35"/>
      <c r="U1895" s="34"/>
      <c r="V1895" s="82">
        <v>0</v>
      </c>
      <c r="W1895" s="55" t="s">
        <v>2690</v>
      </c>
      <c r="X1895" s="55" t="s">
        <v>1898</v>
      </c>
      <c r="Y1895" s="157">
        <v>0</v>
      </c>
      <c r="Z1895" s="57" t="s">
        <v>1746</v>
      </c>
      <c r="AA1895" s="55" t="s">
        <v>6987</v>
      </c>
      <c r="AB1895" s="55">
        <v>178</v>
      </c>
      <c r="AC1895" s="55" t="s">
        <v>2026</v>
      </c>
      <c r="AD1895" s="89" t="s">
        <v>2620</v>
      </c>
      <c r="AE1895" s="243">
        <v>16792.8</v>
      </c>
      <c r="AF1895" s="157" t="s">
        <v>3901</v>
      </c>
      <c r="AG1895" s="89" t="s">
        <v>7652</v>
      </c>
      <c r="AH1895" s="58" t="s">
        <v>7653</v>
      </c>
      <c r="AI1895" s="58" t="s">
        <v>7654</v>
      </c>
      <c r="AJ1895" s="59" t="s">
        <v>1333</v>
      </c>
      <c r="AK1895" s="56">
        <v>25.869683333333334</v>
      </c>
      <c r="AL1895" s="56">
        <v>-81.668316666666669</v>
      </c>
      <c r="AM1895" s="60">
        <v>41.938199999060117</v>
      </c>
      <c r="AN1895" s="60">
        <v>-55.75286042050903</v>
      </c>
      <c r="AO1895" s="60">
        <v>69.765278357001691</v>
      </c>
    </row>
    <row r="1896" spans="1:41" s="290" customFormat="1" x14ac:dyDescent="0.2">
      <c r="A1896" s="45" t="s">
        <v>1867</v>
      </c>
      <c r="B1896" s="42" t="s">
        <v>105</v>
      </c>
      <c r="C1896" s="46"/>
      <c r="D1896" s="35" t="s">
        <v>4516</v>
      </c>
      <c r="E1896" s="34">
        <v>45762</v>
      </c>
      <c r="F1896" s="352" t="s">
        <v>4807</v>
      </c>
      <c r="G1896" s="352" t="s">
        <v>4808</v>
      </c>
      <c r="H1896" s="344">
        <v>25.869798333333332</v>
      </c>
      <c r="I1896" s="344">
        <v>-81.668486666666666</v>
      </c>
      <c r="J1896" s="56" t="s">
        <v>7650</v>
      </c>
      <c r="K1896" s="56" t="s">
        <v>7651</v>
      </c>
      <c r="L1896" s="49" t="s">
        <v>4987</v>
      </c>
      <c r="M1896" s="120" t="s">
        <v>2833</v>
      </c>
      <c r="N1896" s="35" t="s">
        <v>364</v>
      </c>
      <c r="O1896" s="207" t="s">
        <v>6556</v>
      </c>
      <c r="P1896" s="216" t="s">
        <v>1969</v>
      </c>
      <c r="Q1896" s="443">
        <v>0</v>
      </c>
      <c r="R1896" s="47"/>
      <c r="S1896" s="36">
        <v>0</v>
      </c>
      <c r="T1896" s="35"/>
      <c r="U1896" s="34"/>
      <c r="V1896" s="82">
        <v>0</v>
      </c>
      <c r="W1896" s="55" t="s">
        <v>2690</v>
      </c>
      <c r="X1896" s="55" t="s">
        <v>1898</v>
      </c>
      <c r="Y1896" s="157">
        <v>0</v>
      </c>
      <c r="Z1896" s="57" t="s">
        <v>1746</v>
      </c>
      <c r="AA1896" s="55" t="s">
        <v>6987</v>
      </c>
      <c r="AB1896" s="55">
        <v>178</v>
      </c>
      <c r="AC1896" s="55" t="s">
        <v>2026</v>
      </c>
      <c r="AD1896" s="89" t="s">
        <v>2620</v>
      </c>
      <c r="AE1896" s="243">
        <v>16792.8</v>
      </c>
      <c r="AF1896" s="157" t="s">
        <v>3901</v>
      </c>
      <c r="AG1896" s="89" t="s">
        <v>7652</v>
      </c>
      <c r="AH1896" s="58" t="s">
        <v>7653</v>
      </c>
      <c r="AI1896" s="58" t="s">
        <v>7654</v>
      </c>
      <c r="AJ1896" s="59" t="s">
        <v>1333</v>
      </c>
      <c r="AK1896" s="56">
        <v>25.869683333333334</v>
      </c>
      <c r="AL1896" s="56">
        <v>-81.668316666666669</v>
      </c>
      <c r="AM1896" s="60">
        <v>41.938199999060117</v>
      </c>
      <c r="AN1896" s="60">
        <v>-55.75286042050903</v>
      </c>
      <c r="AO1896" s="60">
        <v>69.765278357001691</v>
      </c>
    </row>
    <row r="1897" spans="1:41" s="290" customFormat="1" ht="25.5" x14ac:dyDescent="0.2">
      <c r="A1897" s="45" t="s">
        <v>1867</v>
      </c>
      <c r="B1897" s="42" t="s">
        <v>105</v>
      </c>
      <c r="C1897" s="46" t="s">
        <v>473</v>
      </c>
      <c r="D1897" s="35" t="s">
        <v>6273</v>
      </c>
      <c r="E1897" s="34">
        <v>46106</v>
      </c>
      <c r="F1897" s="352" t="s">
        <v>4807</v>
      </c>
      <c r="G1897" s="352" t="s">
        <v>4808</v>
      </c>
      <c r="H1897" s="344">
        <v>25.869798333333332</v>
      </c>
      <c r="I1897" s="344">
        <v>-81.668486666666666</v>
      </c>
      <c r="J1897" s="56" t="s">
        <v>7650</v>
      </c>
      <c r="K1897" s="56" t="s">
        <v>7651</v>
      </c>
      <c r="L1897" s="49" t="s">
        <v>6956</v>
      </c>
      <c r="M1897" s="120" t="s">
        <v>2833</v>
      </c>
      <c r="N1897" s="35" t="s">
        <v>387</v>
      </c>
      <c r="O1897" s="207" t="s">
        <v>6955</v>
      </c>
      <c r="P1897" s="216" t="s">
        <v>1969</v>
      </c>
      <c r="Q1897" s="443">
        <v>0</v>
      </c>
      <c r="R1897" s="47"/>
      <c r="S1897" s="36">
        <v>0</v>
      </c>
      <c r="T1897" s="35"/>
      <c r="U1897" s="34"/>
      <c r="V1897" s="82">
        <v>0</v>
      </c>
      <c r="W1897" s="55" t="s">
        <v>2690</v>
      </c>
      <c r="X1897" s="55" t="s">
        <v>1898</v>
      </c>
      <c r="Y1897" s="157" t="s">
        <v>387</v>
      </c>
      <c r="Z1897" s="57" t="s">
        <v>1746</v>
      </c>
      <c r="AA1897" s="55" t="s">
        <v>6982</v>
      </c>
      <c r="AB1897" s="55">
        <v>178</v>
      </c>
      <c r="AC1897" s="55" t="s">
        <v>2026</v>
      </c>
      <c r="AD1897" s="89" t="s">
        <v>2620</v>
      </c>
      <c r="AE1897" s="243">
        <v>16792.8</v>
      </c>
      <c r="AF1897" s="157" t="s">
        <v>3901</v>
      </c>
      <c r="AG1897" s="89" t="s">
        <v>7652</v>
      </c>
      <c r="AH1897" s="58" t="s">
        <v>7653</v>
      </c>
      <c r="AI1897" s="58" t="s">
        <v>7654</v>
      </c>
      <c r="AJ1897" s="59" t="s">
        <v>1333</v>
      </c>
      <c r="AK1897" s="56">
        <v>25.869683333333334</v>
      </c>
      <c r="AL1897" s="56">
        <v>-81.668316666666669</v>
      </c>
      <c r="AM1897" s="60">
        <v>41.938199999060117</v>
      </c>
      <c r="AN1897" s="60">
        <v>-55.75286042050903</v>
      </c>
      <c r="AO1897" s="60">
        <v>69.765278357001691</v>
      </c>
    </row>
    <row r="1898" spans="1:41" s="290" customFormat="1" x14ac:dyDescent="0.2">
      <c r="A1898" s="45" t="s">
        <v>1868</v>
      </c>
      <c r="B1898" s="42" t="s">
        <v>106</v>
      </c>
      <c r="C1898" s="46"/>
      <c r="D1898" s="35" t="s">
        <v>429</v>
      </c>
      <c r="E1898" s="34">
        <v>42781</v>
      </c>
      <c r="F1898" s="347" t="s">
        <v>561</v>
      </c>
      <c r="G1898" s="347" t="s">
        <v>572</v>
      </c>
      <c r="H1898" s="344">
        <v>25.870516666666667</v>
      </c>
      <c r="I1898" s="344">
        <v>-81.669483333333332</v>
      </c>
      <c r="J1898" s="56" t="s">
        <v>9330</v>
      </c>
      <c r="K1898" s="56" t="s">
        <v>9331</v>
      </c>
      <c r="L1898" s="49" t="s">
        <v>1795</v>
      </c>
      <c r="M1898" s="120"/>
      <c r="N1898" s="35" t="s">
        <v>387</v>
      </c>
      <c r="O1898" s="203" t="s">
        <v>1969</v>
      </c>
      <c r="P1898" s="216" t="s">
        <v>1969</v>
      </c>
      <c r="Q1898" s="443">
        <v>0</v>
      </c>
      <c r="R1898" s="47"/>
      <c r="S1898" s="36">
        <v>0</v>
      </c>
      <c r="T1898" s="35"/>
      <c r="U1898" s="34"/>
      <c r="V1898" s="82">
        <v>0</v>
      </c>
      <c r="W1898" s="55" t="s">
        <v>2690</v>
      </c>
      <c r="X1898" s="55" t="s">
        <v>1898</v>
      </c>
      <c r="Y1898" s="157" t="s">
        <v>387</v>
      </c>
      <c r="Z1898" s="57" t="s">
        <v>3903</v>
      </c>
      <c r="AA1898" s="55" t="s">
        <v>3914</v>
      </c>
      <c r="AB1898" s="55">
        <v>179</v>
      </c>
      <c r="AC1898" s="55" t="s">
        <v>2026</v>
      </c>
      <c r="AD1898" s="89" t="s">
        <v>2620</v>
      </c>
      <c r="AE1898" s="243" t="s">
        <v>1746</v>
      </c>
      <c r="AF1898" s="157">
        <v>0</v>
      </c>
      <c r="AG1898" s="89" t="s">
        <v>7657</v>
      </c>
      <c r="AH1898" s="58" t="s">
        <v>3903</v>
      </c>
      <c r="AI1898" s="58" t="s">
        <v>3903</v>
      </c>
      <c r="AJ1898" s="59" t="s">
        <v>3903</v>
      </c>
      <c r="AK1898" s="56" t="s">
        <v>3903</v>
      </c>
      <c r="AL1898" s="56" t="s">
        <v>3903</v>
      </c>
      <c r="AM1898" s="60" t="s">
        <v>3903</v>
      </c>
      <c r="AN1898" s="60" t="s">
        <v>3903</v>
      </c>
      <c r="AO1898" s="60" t="s">
        <v>3903</v>
      </c>
    </row>
    <row r="1899" spans="1:41" s="290" customFormat="1" x14ac:dyDescent="0.2">
      <c r="A1899" s="45" t="s">
        <v>1868</v>
      </c>
      <c r="B1899" s="42" t="s">
        <v>106</v>
      </c>
      <c r="C1899" s="46"/>
      <c r="D1899" s="35" t="s">
        <v>429</v>
      </c>
      <c r="E1899" s="34">
        <v>43185</v>
      </c>
      <c r="F1899" s="347" t="s">
        <v>561</v>
      </c>
      <c r="G1899" s="347" t="s">
        <v>572</v>
      </c>
      <c r="H1899" s="344">
        <v>25.870516666666667</v>
      </c>
      <c r="I1899" s="344">
        <v>-81.669483333333332</v>
      </c>
      <c r="J1899" s="56" t="s">
        <v>9330</v>
      </c>
      <c r="K1899" s="56" t="s">
        <v>9331</v>
      </c>
      <c r="L1899" s="49" t="s">
        <v>2244</v>
      </c>
      <c r="M1899" s="120"/>
      <c r="N1899" s="35" t="s">
        <v>448</v>
      </c>
      <c r="O1899" s="203"/>
      <c r="P1899" s="216">
        <v>0</v>
      </c>
      <c r="Q1899" s="443">
        <v>0</v>
      </c>
      <c r="R1899" s="47"/>
      <c r="S1899" s="36">
        <v>0</v>
      </c>
      <c r="T1899" s="35" t="s">
        <v>3310</v>
      </c>
      <c r="U1899" s="34"/>
      <c r="V1899" s="82" t="s">
        <v>1969</v>
      </c>
      <c r="W1899" s="55" t="s">
        <v>2690</v>
      </c>
      <c r="X1899" s="55" t="s">
        <v>1898</v>
      </c>
      <c r="Y1899" s="157" t="s">
        <v>448</v>
      </c>
      <c r="Z1899" s="57" t="s">
        <v>3903</v>
      </c>
      <c r="AA1899" s="55" t="s">
        <v>3912</v>
      </c>
      <c r="AB1899" s="55">
        <v>179</v>
      </c>
      <c r="AC1899" s="55" t="s">
        <v>2026</v>
      </c>
      <c r="AD1899" s="89" t="s">
        <v>2620</v>
      </c>
      <c r="AE1899" s="243" t="s">
        <v>1746</v>
      </c>
      <c r="AF1899" s="157">
        <v>0</v>
      </c>
      <c r="AG1899" s="89" t="s">
        <v>7657</v>
      </c>
      <c r="AH1899" s="58" t="s">
        <v>3903</v>
      </c>
      <c r="AI1899" s="58" t="s">
        <v>3903</v>
      </c>
      <c r="AJ1899" s="59" t="s">
        <v>3903</v>
      </c>
      <c r="AK1899" s="56" t="s">
        <v>3903</v>
      </c>
      <c r="AL1899" s="56" t="s">
        <v>3903</v>
      </c>
      <c r="AM1899" s="60" t="s">
        <v>3903</v>
      </c>
      <c r="AN1899" s="60" t="s">
        <v>3903</v>
      </c>
      <c r="AO1899" s="60" t="s">
        <v>3903</v>
      </c>
    </row>
    <row r="1900" spans="1:41" s="290" customFormat="1" x14ac:dyDescent="0.2">
      <c r="A1900" s="45" t="s">
        <v>1868</v>
      </c>
      <c r="B1900" s="42" t="s">
        <v>106</v>
      </c>
      <c r="C1900" s="46"/>
      <c r="D1900" s="35" t="s">
        <v>2844</v>
      </c>
      <c r="E1900" s="34">
        <v>43847</v>
      </c>
      <c r="F1900" s="347" t="s">
        <v>561</v>
      </c>
      <c r="G1900" s="347" t="s">
        <v>572</v>
      </c>
      <c r="H1900" s="344">
        <v>25.870516666666667</v>
      </c>
      <c r="I1900" s="344">
        <v>-81.669483333333332</v>
      </c>
      <c r="J1900" s="56" t="s">
        <v>9330</v>
      </c>
      <c r="K1900" s="56" t="s">
        <v>9331</v>
      </c>
      <c r="L1900" s="49" t="s">
        <v>2244</v>
      </c>
      <c r="M1900" s="120"/>
      <c r="N1900" s="35" t="s">
        <v>448</v>
      </c>
      <c r="O1900" s="208" t="s">
        <v>1746</v>
      </c>
      <c r="P1900" s="216">
        <v>0</v>
      </c>
      <c r="Q1900" s="443">
        <v>0</v>
      </c>
      <c r="R1900" s="47"/>
      <c r="S1900" s="36">
        <v>0</v>
      </c>
      <c r="T1900" s="35"/>
      <c r="U1900" s="34"/>
      <c r="V1900" s="82" t="s">
        <v>1969</v>
      </c>
      <c r="W1900" s="55" t="s">
        <v>2690</v>
      </c>
      <c r="X1900" s="55" t="s">
        <v>1898</v>
      </c>
      <c r="Y1900" s="157" t="s">
        <v>448</v>
      </c>
      <c r="Z1900" s="57" t="s">
        <v>3903</v>
      </c>
      <c r="AA1900" s="55" t="s">
        <v>3912</v>
      </c>
      <c r="AB1900" s="55">
        <v>179</v>
      </c>
      <c r="AC1900" s="55" t="s">
        <v>2026</v>
      </c>
      <c r="AD1900" s="89" t="s">
        <v>2620</v>
      </c>
      <c r="AE1900" s="243" t="s">
        <v>1746</v>
      </c>
      <c r="AF1900" s="157">
        <v>0</v>
      </c>
      <c r="AG1900" s="89" t="s">
        <v>7657</v>
      </c>
      <c r="AH1900" s="58" t="s">
        <v>3903</v>
      </c>
      <c r="AI1900" s="58" t="s">
        <v>3903</v>
      </c>
      <c r="AJ1900" s="59" t="s">
        <v>3903</v>
      </c>
      <c r="AK1900" s="56" t="s">
        <v>3903</v>
      </c>
      <c r="AL1900" s="56" t="s">
        <v>3903</v>
      </c>
      <c r="AM1900" s="60" t="s">
        <v>3903</v>
      </c>
      <c r="AN1900" s="60" t="s">
        <v>3903</v>
      </c>
      <c r="AO1900" s="60" t="s">
        <v>3903</v>
      </c>
    </row>
    <row r="1901" spans="1:41" s="290" customFormat="1" x14ac:dyDescent="0.2">
      <c r="A1901" s="45" t="s">
        <v>1868</v>
      </c>
      <c r="B1901" s="42" t="s">
        <v>106</v>
      </c>
      <c r="C1901" s="46"/>
      <c r="D1901" s="35" t="s">
        <v>2857</v>
      </c>
      <c r="E1901" s="34">
        <v>44257</v>
      </c>
      <c r="F1901" s="347" t="s">
        <v>561</v>
      </c>
      <c r="G1901" s="347" t="s">
        <v>572</v>
      </c>
      <c r="H1901" s="344">
        <v>25.870516666666667</v>
      </c>
      <c r="I1901" s="344">
        <v>-81.669483333333332</v>
      </c>
      <c r="J1901" s="56" t="s">
        <v>9330</v>
      </c>
      <c r="K1901" s="56" t="s">
        <v>9331</v>
      </c>
      <c r="L1901" s="49" t="s">
        <v>2244</v>
      </c>
      <c r="M1901" s="120"/>
      <c r="N1901" s="35" t="s">
        <v>448</v>
      </c>
      <c r="O1901" s="208" t="s">
        <v>1746</v>
      </c>
      <c r="P1901" s="216">
        <v>0</v>
      </c>
      <c r="Q1901" s="443">
        <v>0</v>
      </c>
      <c r="R1901" s="47"/>
      <c r="S1901" s="36">
        <v>0</v>
      </c>
      <c r="T1901" s="35"/>
      <c r="U1901" s="34"/>
      <c r="V1901" s="82" t="s">
        <v>1969</v>
      </c>
      <c r="W1901" s="55" t="s">
        <v>2690</v>
      </c>
      <c r="X1901" s="55" t="s">
        <v>1898</v>
      </c>
      <c r="Y1901" s="157" t="s">
        <v>448</v>
      </c>
      <c r="Z1901" s="57" t="s">
        <v>3903</v>
      </c>
      <c r="AA1901" s="55" t="s">
        <v>3912</v>
      </c>
      <c r="AB1901" s="55">
        <v>179</v>
      </c>
      <c r="AC1901" s="55" t="s">
        <v>2026</v>
      </c>
      <c r="AD1901" s="89" t="s">
        <v>2620</v>
      </c>
      <c r="AE1901" s="243" t="s">
        <v>1746</v>
      </c>
      <c r="AF1901" s="157">
        <v>0</v>
      </c>
      <c r="AG1901" s="89" t="s">
        <v>7657</v>
      </c>
      <c r="AH1901" s="58" t="s">
        <v>3903</v>
      </c>
      <c r="AI1901" s="58" t="s">
        <v>3903</v>
      </c>
      <c r="AJ1901" s="59" t="s">
        <v>3903</v>
      </c>
      <c r="AK1901" s="56" t="s">
        <v>3903</v>
      </c>
      <c r="AL1901" s="56" t="s">
        <v>3903</v>
      </c>
      <c r="AM1901" s="60" t="s">
        <v>3903</v>
      </c>
      <c r="AN1901" s="60" t="s">
        <v>3903</v>
      </c>
      <c r="AO1901" s="60" t="s">
        <v>3903</v>
      </c>
    </row>
    <row r="1902" spans="1:41" s="290" customFormat="1" x14ac:dyDescent="0.2">
      <c r="A1902" s="45" t="s">
        <v>1868</v>
      </c>
      <c r="B1902" s="42" t="s">
        <v>106</v>
      </c>
      <c r="C1902" s="46"/>
      <c r="D1902" s="35" t="s">
        <v>424</v>
      </c>
      <c r="E1902" s="34">
        <v>44666</v>
      </c>
      <c r="F1902" s="347" t="s">
        <v>561</v>
      </c>
      <c r="G1902" s="347" t="s">
        <v>572</v>
      </c>
      <c r="H1902" s="344">
        <v>25.870516666666667</v>
      </c>
      <c r="I1902" s="344">
        <v>-81.669483333333332</v>
      </c>
      <c r="J1902" s="56" t="s">
        <v>9330</v>
      </c>
      <c r="K1902" s="56" t="s">
        <v>9331</v>
      </c>
      <c r="L1902" s="49" t="s">
        <v>2244</v>
      </c>
      <c r="M1902" s="120"/>
      <c r="N1902" s="35" t="s">
        <v>448</v>
      </c>
      <c r="O1902" s="207" t="s">
        <v>4589</v>
      </c>
      <c r="P1902" s="216">
        <v>0</v>
      </c>
      <c r="Q1902" s="443">
        <v>0</v>
      </c>
      <c r="R1902" s="47"/>
      <c r="S1902" s="36">
        <v>0</v>
      </c>
      <c r="T1902" s="35"/>
      <c r="U1902" s="34"/>
      <c r="V1902" s="82" t="s">
        <v>1969</v>
      </c>
      <c r="W1902" s="55" t="s">
        <v>2690</v>
      </c>
      <c r="X1902" s="55" t="s">
        <v>1898</v>
      </c>
      <c r="Y1902" s="157" t="s">
        <v>448</v>
      </c>
      <c r="Z1902" s="57" t="s">
        <v>3903</v>
      </c>
      <c r="AA1902" s="55" t="s">
        <v>3912</v>
      </c>
      <c r="AB1902" s="55">
        <v>179</v>
      </c>
      <c r="AC1902" s="55" t="s">
        <v>2026</v>
      </c>
      <c r="AD1902" s="89" t="s">
        <v>2620</v>
      </c>
      <c r="AE1902" s="243" t="s">
        <v>1746</v>
      </c>
      <c r="AF1902" s="157">
        <v>0</v>
      </c>
      <c r="AG1902" s="89" t="s">
        <v>7657</v>
      </c>
      <c r="AH1902" s="58" t="s">
        <v>3903</v>
      </c>
      <c r="AI1902" s="58" t="s">
        <v>3903</v>
      </c>
      <c r="AJ1902" s="59" t="s">
        <v>3903</v>
      </c>
      <c r="AK1902" s="56" t="s">
        <v>3903</v>
      </c>
      <c r="AL1902" s="56" t="s">
        <v>3903</v>
      </c>
      <c r="AM1902" s="60" t="s">
        <v>3903</v>
      </c>
      <c r="AN1902" s="60" t="s">
        <v>3903</v>
      </c>
      <c r="AO1902" s="60" t="s">
        <v>3903</v>
      </c>
    </row>
    <row r="1903" spans="1:41" s="290" customFormat="1" ht="25.5" x14ac:dyDescent="0.2">
      <c r="A1903" s="45" t="s">
        <v>1868</v>
      </c>
      <c r="B1903" s="42" t="s">
        <v>106</v>
      </c>
      <c r="C1903" s="46"/>
      <c r="D1903" s="35" t="s">
        <v>424</v>
      </c>
      <c r="E1903" s="34">
        <v>44978</v>
      </c>
      <c r="F1903" s="355" t="s">
        <v>2280</v>
      </c>
      <c r="G1903" s="355" t="s">
        <v>4988</v>
      </c>
      <c r="H1903" s="344">
        <v>25.869800000000001</v>
      </c>
      <c r="I1903" s="344">
        <v>-81.668533333333329</v>
      </c>
      <c r="J1903" s="56" t="s">
        <v>7655</v>
      </c>
      <c r="K1903" s="56" t="s">
        <v>7656</v>
      </c>
      <c r="L1903" s="49" t="s">
        <v>5770</v>
      </c>
      <c r="M1903" s="120"/>
      <c r="N1903" s="35" t="s">
        <v>364</v>
      </c>
      <c r="O1903" s="207"/>
      <c r="P1903" s="216">
        <v>0</v>
      </c>
      <c r="Q1903" s="443">
        <v>0</v>
      </c>
      <c r="R1903" s="47"/>
      <c r="S1903" s="36">
        <v>0</v>
      </c>
      <c r="T1903" s="35" t="s">
        <v>2011</v>
      </c>
      <c r="U1903" s="34"/>
      <c r="V1903" s="82">
        <v>0</v>
      </c>
      <c r="W1903" s="55" t="s">
        <v>2690</v>
      </c>
      <c r="X1903" s="55" t="s">
        <v>1898</v>
      </c>
      <c r="Y1903" s="157">
        <v>0</v>
      </c>
      <c r="Z1903" s="57" t="s">
        <v>3903</v>
      </c>
      <c r="AA1903" s="55" t="s">
        <v>3904</v>
      </c>
      <c r="AB1903" s="55">
        <v>179</v>
      </c>
      <c r="AC1903" s="55" t="s">
        <v>2026</v>
      </c>
      <c r="AD1903" s="89" t="s">
        <v>2620</v>
      </c>
      <c r="AE1903" s="243" t="s">
        <v>1746</v>
      </c>
      <c r="AF1903" s="157">
        <v>0</v>
      </c>
      <c r="AG1903" s="89" t="s">
        <v>7657</v>
      </c>
      <c r="AH1903" s="58" t="s">
        <v>3903</v>
      </c>
      <c r="AI1903" s="58" t="s">
        <v>3903</v>
      </c>
      <c r="AJ1903" s="59" t="s">
        <v>3903</v>
      </c>
      <c r="AK1903" s="56" t="s">
        <v>3903</v>
      </c>
      <c r="AL1903" s="56" t="s">
        <v>3903</v>
      </c>
      <c r="AM1903" s="60" t="s">
        <v>3903</v>
      </c>
      <c r="AN1903" s="60" t="s">
        <v>3903</v>
      </c>
      <c r="AO1903" s="60" t="s">
        <v>3903</v>
      </c>
    </row>
    <row r="1904" spans="1:41" s="290" customFormat="1" x14ac:dyDescent="0.2">
      <c r="A1904" s="45" t="s">
        <v>1868</v>
      </c>
      <c r="B1904" s="42" t="s">
        <v>106</v>
      </c>
      <c r="C1904" s="46"/>
      <c r="D1904" s="35" t="s">
        <v>5027</v>
      </c>
      <c r="E1904" s="34">
        <v>45366</v>
      </c>
      <c r="F1904" s="347" t="s">
        <v>2280</v>
      </c>
      <c r="G1904" s="347" t="s">
        <v>4988</v>
      </c>
      <c r="H1904" s="344">
        <v>25.869800000000001</v>
      </c>
      <c r="I1904" s="344">
        <v>-81.668533333333329</v>
      </c>
      <c r="J1904" s="56" t="s">
        <v>7655</v>
      </c>
      <c r="K1904" s="56" t="s">
        <v>7656</v>
      </c>
      <c r="L1904" s="49" t="s">
        <v>2244</v>
      </c>
      <c r="M1904" s="120"/>
      <c r="N1904" s="35" t="s">
        <v>448</v>
      </c>
      <c r="O1904" s="207"/>
      <c r="P1904" s="216">
        <v>0</v>
      </c>
      <c r="Q1904" s="443">
        <v>0</v>
      </c>
      <c r="R1904" s="47"/>
      <c r="S1904" s="36">
        <v>0</v>
      </c>
      <c r="T1904" s="35" t="s">
        <v>3310</v>
      </c>
      <c r="U1904" s="34"/>
      <c r="V1904" s="82" t="s">
        <v>1969</v>
      </c>
      <c r="W1904" s="55" t="s">
        <v>2690</v>
      </c>
      <c r="X1904" s="55" t="s">
        <v>1898</v>
      </c>
      <c r="Y1904" s="157" t="s">
        <v>448</v>
      </c>
      <c r="Z1904" s="57" t="s">
        <v>3903</v>
      </c>
      <c r="AA1904" s="55" t="s">
        <v>3912</v>
      </c>
      <c r="AB1904" s="55">
        <v>179</v>
      </c>
      <c r="AC1904" s="55" t="s">
        <v>2026</v>
      </c>
      <c r="AD1904" s="89" t="s">
        <v>2620</v>
      </c>
      <c r="AE1904" s="243" t="s">
        <v>1746</v>
      </c>
      <c r="AF1904" s="157">
        <v>0</v>
      </c>
      <c r="AG1904" s="89" t="s">
        <v>7657</v>
      </c>
      <c r="AH1904" s="58" t="s">
        <v>3903</v>
      </c>
      <c r="AI1904" s="58" t="s">
        <v>3903</v>
      </c>
      <c r="AJ1904" s="59" t="s">
        <v>3903</v>
      </c>
      <c r="AK1904" s="56" t="s">
        <v>3903</v>
      </c>
      <c r="AL1904" s="56" t="s">
        <v>3903</v>
      </c>
      <c r="AM1904" s="60" t="s">
        <v>3903</v>
      </c>
      <c r="AN1904" s="60" t="s">
        <v>3903</v>
      </c>
      <c r="AO1904" s="60" t="s">
        <v>3903</v>
      </c>
    </row>
    <row r="1905" spans="1:41" s="290" customFormat="1" x14ac:dyDescent="0.2">
      <c r="A1905" s="45" t="s">
        <v>1868</v>
      </c>
      <c r="B1905" s="42" t="s">
        <v>106</v>
      </c>
      <c r="C1905" s="46"/>
      <c r="D1905" s="35" t="s">
        <v>4516</v>
      </c>
      <c r="E1905" s="34">
        <v>45762</v>
      </c>
      <c r="F1905" s="347" t="s">
        <v>2280</v>
      </c>
      <c r="G1905" s="347" t="s">
        <v>4988</v>
      </c>
      <c r="H1905" s="344">
        <v>25.869800000000001</v>
      </c>
      <c r="I1905" s="344">
        <v>-81.668533333333329</v>
      </c>
      <c r="J1905" s="56" t="s">
        <v>7655</v>
      </c>
      <c r="K1905" s="56" t="s">
        <v>7656</v>
      </c>
      <c r="L1905" s="49" t="s">
        <v>2244</v>
      </c>
      <c r="M1905" s="120"/>
      <c r="N1905" s="35" t="s">
        <v>448</v>
      </c>
      <c r="O1905" s="207" t="s">
        <v>6557</v>
      </c>
      <c r="P1905" s="216">
        <v>0</v>
      </c>
      <c r="Q1905" s="443">
        <v>0</v>
      </c>
      <c r="R1905" s="47"/>
      <c r="S1905" s="36">
        <v>0</v>
      </c>
      <c r="T1905" s="35"/>
      <c r="U1905" s="34">
        <v>45366</v>
      </c>
      <c r="V1905" s="82" t="s">
        <v>1969</v>
      </c>
      <c r="W1905" s="55" t="s">
        <v>2690</v>
      </c>
      <c r="X1905" s="55" t="s">
        <v>1898</v>
      </c>
      <c r="Y1905" s="157" t="s">
        <v>448</v>
      </c>
      <c r="Z1905" s="57" t="s">
        <v>3903</v>
      </c>
      <c r="AA1905" s="55" t="s">
        <v>3912</v>
      </c>
      <c r="AB1905" s="55">
        <v>179</v>
      </c>
      <c r="AC1905" s="55" t="s">
        <v>2026</v>
      </c>
      <c r="AD1905" s="89" t="s">
        <v>2620</v>
      </c>
      <c r="AE1905" s="243" t="s">
        <v>1746</v>
      </c>
      <c r="AF1905" s="157">
        <v>0</v>
      </c>
      <c r="AG1905" s="89" t="s">
        <v>7657</v>
      </c>
      <c r="AH1905" s="58" t="s">
        <v>3903</v>
      </c>
      <c r="AI1905" s="58" t="s">
        <v>3903</v>
      </c>
      <c r="AJ1905" s="59" t="s">
        <v>3903</v>
      </c>
      <c r="AK1905" s="56" t="s">
        <v>3903</v>
      </c>
      <c r="AL1905" s="56" t="s">
        <v>3903</v>
      </c>
      <c r="AM1905" s="60" t="s">
        <v>3903</v>
      </c>
      <c r="AN1905" s="60" t="s">
        <v>3903</v>
      </c>
      <c r="AO1905" s="60" t="s">
        <v>3903</v>
      </c>
    </row>
    <row r="1906" spans="1:41" s="290" customFormat="1" x14ac:dyDescent="0.2">
      <c r="A1906" s="45" t="s">
        <v>1868</v>
      </c>
      <c r="B1906" s="42" t="s">
        <v>106</v>
      </c>
      <c r="C1906" s="46" t="s">
        <v>473</v>
      </c>
      <c r="D1906" s="35" t="s">
        <v>6273</v>
      </c>
      <c r="E1906" s="34">
        <v>46106</v>
      </c>
      <c r="F1906" s="347" t="s">
        <v>2280</v>
      </c>
      <c r="G1906" s="347" t="s">
        <v>4988</v>
      </c>
      <c r="H1906" s="344">
        <v>25.869800000000001</v>
      </c>
      <c r="I1906" s="344">
        <v>-81.668533333333329</v>
      </c>
      <c r="J1906" s="56" t="s">
        <v>7655</v>
      </c>
      <c r="K1906" s="56" t="s">
        <v>7656</v>
      </c>
      <c r="L1906" s="49" t="s">
        <v>2244</v>
      </c>
      <c r="M1906" s="120"/>
      <c r="N1906" s="35" t="s">
        <v>448</v>
      </c>
      <c r="O1906" s="207" t="s">
        <v>6957</v>
      </c>
      <c r="P1906" s="216" t="s">
        <v>6005</v>
      </c>
      <c r="Q1906" s="443">
        <v>0</v>
      </c>
      <c r="R1906" s="47"/>
      <c r="S1906" s="36">
        <v>0</v>
      </c>
      <c r="T1906" s="35"/>
      <c r="U1906" s="34">
        <v>45366</v>
      </c>
      <c r="V1906" s="82" t="s">
        <v>1969</v>
      </c>
      <c r="W1906" s="55" t="s">
        <v>2690</v>
      </c>
      <c r="X1906" s="55" t="s">
        <v>1898</v>
      </c>
      <c r="Y1906" s="157" t="s">
        <v>448</v>
      </c>
      <c r="Z1906" s="57" t="s">
        <v>3903</v>
      </c>
      <c r="AA1906" s="55" t="s">
        <v>3912</v>
      </c>
      <c r="AB1906" s="55">
        <v>179</v>
      </c>
      <c r="AC1906" s="55" t="s">
        <v>2026</v>
      </c>
      <c r="AD1906" s="89" t="s">
        <v>2620</v>
      </c>
      <c r="AE1906" s="243" t="s">
        <v>1746</v>
      </c>
      <c r="AF1906" s="157">
        <v>0</v>
      </c>
      <c r="AG1906" s="89" t="s">
        <v>7657</v>
      </c>
      <c r="AH1906" s="58" t="s">
        <v>3903</v>
      </c>
      <c r="AI1906" s="58" t="s">
        <v>3903</v>
      </c>
      <c r="AJ1906" s="59" t="s">
        <v>3903</v>
      </c>
      <c r="AK1906" s="56" t="s">
        <v>3903</v>
      </c>
      <c r="AL1906" s="56" t="s">
        <v>3903</v>
      </c>
      <c r="AM1906" s="60" t="s">
        <v>3903</v>
      </c>
      <c r="AN1906" s="60" t="s">
        <v>3903</v>
      </c>
      <c r="AO1906" s="60" t="s">
        <v>3903</v>
      </c>
    </row>
    <row r="1907" spans="1:41" s="290" customFormat="1" x14ac:dyDescent="0.2">
      <c r="A1907" s="45" t="s">
        <v>1869</v>
      </c>
      <c r="B1907" s="42" t="s">
        <v>97</v>
      </c>
      <c r="C1907" s="46"/>
      <c r="D1907" s="35" t="s">
        <v>429</v>
      </c>
      <c r="E1907" s="34">
        <v>42781</v>
      </c>
      <c r="F1907" s="347" t="s">
        <v>562</v>
      </c>
      <c r="G1907" s="347" t="s">
        <v>573</v>
      </c>
      <c r="H1907" s="344">
        <v>25.875566666666668</v>
      </c>
      <c r="I1907" s="344">
        <v>-81.671933333333328</v>
      </c>
      <c r="J1907" s="56" t="s">
        <v>9332</v>
      </c>
      <c r="K1907" s="56" t="s">
        <v>9333</v>
      </c>
      <c r="L1907" s="49"/>
      <c r="M1907" s="117"/>
      <c r="N1907" s="35" t="s">
        <v>364</v>
      </c>
      <c r="O1907" s="203" t="s">
        <v>1969</v>
      </c>
      <c r="P1907" s="216" t="s">
        <v>1969</v>
      </c>
      <c r="Q1907" s="443">
        <v>0</v>
      </c>
      <c r="R1907" s="47"/>
      <c r="S1907" s="36">
        <v>0</v>
      </c>
      <c r="T1907" s="35"/>
      <c r="U1907" s="34"/>
      <c r="V1907" s="82">
        <v>0</v>
      </c>
      <c r="W1907" s="55" t="s">
        <v>2690</v>
      </c>
      <c r="X1907" s="55" t="s">
        <v>1898</v>
      </c>
      <c r="Y1907" s="157">
        <v>0</v>
      </c>
      <c r="Z1907" s="57" t="s">
        <v>1746</v>
      </c>
      <c r="AA1907" s="55" t="s">
        <v>6987</v>
      </c>
      <c r="AB1907" s="55">
        <v>180</v>
      </c>
      <c r="AC1907" s="55" t="s">
        <v>2026</v>
      </c>
      <c r="AD1907" s="89" t="s">
        <v>2620</v>
      </c>
      <c r="AE1907" s="243">
        <v>16792.900000000001</v>
      </c>
      <c r="AF1907" s="157" t="s">
        <v>3901</v>
      </c>
      <c r="AG1907" s="89" t="s">
        <v>7660</v>
      </c>
      <c r="AH1907" s="58" t="s">
        <v>7661</v>
      </c>
      <c r="AI1907" s="58" t="s">
        <v>2283</v>
      </c>
      <c r="AJ1907" s="59" t="s">
        <v>1330</v>
      </c>
      <c r="AK1907" s="56">
        <v>25.875433333333334</v>
      </c>
      <c r="AL1907" s="56">
        <v>-81.672033333333331</v>
      </c>
      <c r="AM1907" s="60">
        <v>48.624000000318546</v>
      </c>
      <c r="AN1907" s="60">
        <v>32.795800249003157</v>
      </c>
      <c r="AO1907" s="60">
        <v>58.650301704283613</v>
      </c>
    </row>
    <row r="1908" spans="1:41" s="290" customFormat="1" ht="25.5" x14ac:dyDescent="0.2">
      <c r="A1908" s="45" t="s">
        <v>1869</v>
      </c>
      <c r="B1908" s="42" t="s">
        <v>97</v>
      </c>
      <c r="C1908" s="46"/>
      <c r="D1908" s="35" t="s">
        <v>429</v>
      </c>
      <c r="E1908" s="34">
        <v>43185</v>
      </c>
      <c r="F1908" s="347" t="s">
        <v>562</v>
      </c>
      <c r="G1908" s="347" t="s">
        <v>573</v>
      </c>
      <c r="H1908" s="344">
        <v>25.875566666666668</v>
      </c>
      <c r="I1908" s="344">
        <v>-81.671933333333328</v>
      </c>
      <c r="J1908" s="56" t="s">
        <v>9332</v>
      </c>
      <c r="K1908" s="56" t="s">
        <v>9333</v>
      </c>
      <c r="L1908" s="49" t="s">
        <v>2288</v>
      </c>
      <c r="M1908" s="120" t="s">
        <v>2833</v>
      </c>
      <c r="N1908" s="35" t="s">
        <v>387</v>
      </c>
      <c r="O1908" s="203" t="s">
        <v>1969</v>
      </c>
      <c r="P1908" s="216" t="s">
        <v>1969</v>
      </c>
      <c r="Q1908" s="443">
        <v>0</v>
      </c>
      <c r="R1908" s="47"/>
      <c r="S1908" s="36">
        <v>0</v>
      </c>
      <c r="T1908" s="35"/>
      <c r="U1908" s="34"/>
      <c r="V1908" s="82">
        <v>0</v>
      </c>
      <c r="W1908" s="55" t="s">
        <v>2690</v>
      </c>
      <c r="X1908" s="55" t="s">
        <v>1898</v>
      </c>
      <c r="Y1908" s="157" t="s">
        <v>387</v>
      </c>
      <c r="Z1908" s="57" t="s">
        <v>1746</v>
      </c>
      <c r="AA1908" s="55" t="s">
        <v>6982</v>
      </c>
      <c r="AB1908" s="55">
        <v>180</v>
      </c>
      <c r="AC1908" s="55" t="s">
        <v>2026</v>
      </c>
      <c r="AD1908" s="89" t="s">
        <v>2620</v>
      </c>
      <c r="AE1908" s="243">
        <v>16792.900000000001</v>
      </c>
      <c r="AF1908" s="157" t="s">
        <v>3901</v>
      </c>
      <c r="AG1908" s="89" t="s">
        <v>7660</v>
      </c>
      <c r="AH1908" s="58" t="s">
        <v>7661</v>
      </c>
      <c r="AI1908" s="58" t="s">
        <v>2283</v>
      </c>
      <c r="AJ1908" s="59" t="s">
        <v>1330</v>
      </c>
      <c r="AK1908" s="56">
        <v>25.875433333333334</v>
      </c>
      <c r="AL1908" s="56">
        <v>-81.672033333333331</v>
      </c>
      <c r="AM1908" s="60">
        <v>48.624000000318546</v>
      </c>
      <c r="AN1908" s="60">
        <v>32.795800249003157</v>
      </c>
      <c r="AO1908" s="60">
        <v>58.650301704283613</v>
      </c>
    </row>
    <row r="1909" spans="1:41" s="290" customFormat="1" ht="25.5" x14ac:dyDescent="0.2">
      <c r="A1909" s="45" t="s">
        <v>1869</v>
      </c>
      <c r="B1909" s="42" t="s">
        <v>97</v>
      </c>
      <c r="C1909" s="46"/>
      <c r="D1909" s="35" t="s">
        <v>2844</v>
      </c>
      <c r="E1909" s="34">
        <v>43847</v>
      </c>
      <c r="F1909" s="347" t="s">
        <v>562</v>
      </c>
      <c r="G1909" s="347" t="s">
        <v>573</v>
      </c>
      <c r="H1909" s="344">
        <v>25.875566666666668</v>
      </c>
      <c r="I1909" s="344">
        <v>-81.671933333333328</v>
      </c>
      <c r="J1909" s="56" t="s">
        <v>9332</v>
      </c>
      <c r="K1909" s="56" t="s">
        <v>9333</v>
      </c>
      <c r="L1909" s="49" t="s">
        <v>2288</v>
      </c>
      <c r="M1909" s="120" t="s">
        <v>2833</v>
      </c>
      <c r="N1909" s="35" t="s">
        <v>387</v>
      </c>
      <c r="O1909" s="207" t="s">
        <v>3281</v>
      </c>
      <c r="P1909" s="216">
        <v>0</v>
      </c>
      <c r="Q1909" s="443">
        <v>0</v>
      </c>
      <c r="R1909" s="47"/>
      <c r="S1909" s="36">
        <v>0</v>
      </c>
      <c r="T1909" s="35"/>
      <c r="U1909" s="34"/>
      <c r="V1909" s="82">
        <v>0</v>
      </c>
      <c r="W1909" s="55" t="s">
        <v>2690</v>
      </c>
      <c r="X1909" s="55" t="s">
        <v>1898</v>
      </c>
      <c r="Y1909" s="157" t="s">
        <v>387</v>
      </c>
      <c r="Z1909" s="57" t="s">
        <v>1746</v>
      </c>
      <c r="AA1909" s="55" t="s">
        <v>6982</v>
      </c>
      <c r="AB1909" s="55">
        <v>180</v>
      </c>
      <c r="AC1909" s="55" t="s">
        <v>2026</v>
      </c>
      <c r="AD1909" s="89" t="s">
        <v>2620</v>
      </c>
      <c r="AE1909" s="243">
        <v>16792.900000000001</v>
      </c>
      <c r="AF1909" s="157" t="s">
        <v>3901</v>
      </c>
      <c r="AG1909" s="89" t="s">
        <v>7660</v>
      </c>
      <c r="AH1909" s="58" t="s">
        <v>7661</v>
      </c>
      <c r="AI1909" s="58" t="s">
        <v>2283</v>
      </c>
      <c r="AJ1909" s="59" t="s">
        <v>1330</v>
      </c>
      <c r="AK1909" s="56">
        <v>25.875433333333334</v>
      </c>
      <c r="AL1909" s="56">
        <v>-81.672033333333331</v>
      </c>
      <c r="AM1909" s="60">
        <v>48.624000000318546</v>
      </c>
      <c r="AN1909" s="60">
        <v>32.795800249003157</v>
      </c>
      <c r="AO1909" s="60">
        <v>58.650301704283613</v>
      </c>
    </row>
    <row r="1910" spans="1:41" s="290" customFormat="1" ht="25.5" x14ac:dyDescent="0.2">
      <c r="A1910" s="45" t="s">
        <v>1869</v>
      </c>
      <c r="B1910" s="42" t="s">
        <v>97</v>
      </c>
      <c r="C1910" s="46"/>
      <c r="D1910" s="35" t="s">
        <v>2857</v>
      </c>
      <c r="E1910" s="34">
        <v>44257</v>
      </c>
      <c r="F1910" s="347" t="s">
        <v>3516</v>
      </c>
      <c r="G1910" s="347" t="s">
        <v>574</v>
      </c>
      <c r="H1910" s="344">
        <v>25.875583333333335</v>
      </c>
      <c r="I1910" s="344">
        <v>-81.671999999999997</v>
      </c>
      <c r="J1910" s="56" t="s">
        <v>9334</v>
      </c>
      <c r="K1910" s="56" t="s">
        <v>9335</v>
      </c>
      <c r="L1910" s="49" t="s">
        <v>3519</v>
      </c>
      <c r="M1910" s="120" t="s">
        <v>2833</v>
      </c>
      <c r="N1910" s="35" t="s">
        <v>387</v>
      </c>
      <c r="O1910" s="207" t="s">
        <v>3517</v>
      </c>
      <c r="P1910" s="216" t="s">
        <v>1969</v>
      </c>
      <c r="Q1910" s="443">
        <v>0</v>
      </c>
      <c r="R1910" s="47"/>
      <c r="S1910" s="36">
        <v>0</v>
      </c>
      <c r="T1910" s="35"/>
      <c r="U1910" s="34"/>
      <c r="V1910" s="82">
        <v>0</v>
      </c>
      <c r="W1910" s="55" t="s">
        <v>2690</v>
      </c>
      <c r="X1910" s="55" t="s">
        <v>1898</v>
      </c>
      <c r="Y1910" s="157" t="s">
        <v>387</v>
      </c>
      <c r="Z1910" s="57" t="s">
        <v>1746</v>
      </c>
      <c r="AA1910" s="55" t="s">
        <v>6982</v>
      </c>
      <c r="AB1910" s="55">
        <v>180</v>
      </c>
      <c r="AC1910" s="55" t="s">
        <v>2026</v>
      </c>
      <c r="AD1910" s="89" t="s">
        <v>2620</v>
      </c>
      <c r="AE1910" s="243">
        <v>16792.900000000001</v>
      </c>
      <c r="AF1910" s="157" t="s">
        <v>3901</v>
      </c>
      <c r="AG1910" s="89" t="s">
        <v>7660</v>
      </c>
      <c r="AH1910" s="58" t="s">
        <v>7661</v>
      </c>
      <c r="AI1910" s="58" t="s">
        <v>2283</v>
      </c>
      <c r="AJ1910" s="59" t="s">
        <v>1330</v>
      </c>
      <c r="AK1910" s="56">
        <v>25.875433333333334</v>
      </c>
      <c r="AL1910" s="56">
        <v>-81.672033333333331</v>
      </c>
      <c r="AM1910" s="60">
        <v>54.702000000520314</v>
      </c>
      <c r="AN1910" s="60">
        <v>10.931933416334385</v>
      </c>
      <c r="AO1910" s="60">
        <v>55.78365327115187</v>
      </c>
    </row>
    <row r="1911" spans="1:41" s="290" customFormat="1" ht="25.5" x14ac:dyDescent="0.2">
      <c r="A1911" s="45" t="s">
        <v>1869</v>
      </c>
      <c r="B1911" s="42" t="s">
        <v>97</v>
      </c>
      <c r="C1911" s="46"/>
      <c r="D1911" s="35" t="s">
        <v>424</v>
      </c>
      <c r="E1911" s="34">
        <v>44666</v>
      </c>
      <c r="F1911" s="347" t="s">
        <v>3516</v>
      </c>
      <c r="G1911" s="347" t="s">
        <v>574</v>
      </c>
      <c r="H1911" s="344">
        <v>25.875583333333335</v>
      </c>
      <c r="I1911" s="344">
        <v>-81.671999999999997</v>
      </c>
      <c r="J1911" s="56" t="s">
        <v>9334</v>
      </c>
      <c r="K1911" s="56" t="s">
        <v>9335</v>
      </c>
      <c r="L1911" s="49" t="s">
        <v>4590</v>
      </c>
      <c r="M1911" s="120" t="s">
        <v>2833</v>
      </c>
      <c r="N1911" s="35" t="s">
        <v>387</v>
      </c>
      <c r="O1911" s="207" t="s">
        <v>4591</v>
      </c>
      <c r="P1911" s="216" t="s">
        <v>1969</v>
      </c>
      <c r="Q1911" s="443">
        <v>0</v>
      </c>
      <c r="R1911" s="47"/>
      <c r="S1911" s="36">
        <v>0</v>
      </c>
      <c r="T1911" s="35"/>
      <c r="U1911" s="34"/>
      <c r="V1911" s="82">
        <v>0</v>
      </c>
      <c r="W1911" s="55" t="s">
        <v>2690</v>
      </c>
      <c r="X1911" s="55" t="s">
        <v>1898</v>
      </c>
      <c r="Y1911" s="157" t="s">
        <v>387</v>
      </c>
      <c r="Z1911" s="57" t="s">
        <v>1746</v>
      </c>
      <c r="AA1911" s="55" t="s">
        <v>6982</v>
      </c>
      <c r="AB1911" s="55">
        <v>180</v>
      </c>
      <c r="AC1911" s="55" t="s">
        <v>2026</v>
      </c>
      <c r="AD1911" s="89" t="s">
        <v>2620</v>
      </c>
      <c r="AE1911" s="243">
        <v>16792.900000000001</v>
      </c>
      <c r="AF1911" s="157" t="s">
        <v>3901</v>
      </c>
      <c r="AG1911" s="89" t="s">
        <v>7660</v>
      </c>
      <c r="AH1911" s="58" t="s">
        <v>7661</v>
      </c>
      <c r="AI1911" s="58" t="s">
        <v>2283</v>
      </c>
      <c r="AJ1911" s="59" t="s">
        <v>1330</v>
      </c>
      <c r="AK1911" s="56">
        <v>25.875433333333334</v>
      </c>
      <c r="AL1911" s="56">
        <v>-81.672033333333331</v>
      </c>
      <c r="AM1911" s="60">
        <v>54.702000000520314</v>
      </c>
      <c r="AN1911" s="60">
        <v>10.931933416334385</v>
      </c>
      <c r="AO1911" s="60">
        <v>55.78365327115187</v>
      </c>
    </row>
    <row r="1912" spans="1:41" s="290" customFormat="1" x14ac:dyDescent="0.2">
      <c r="A1912" s="45" t="s">
        <v>1869</v>
      </c>
      <c r="B1912" s="42" t="s">
        <v>97</v>
      </c>
      <c r="C1912" s="46"/>
      <c r="D1912" s="35" t="s">
        <v>3213</v>
      </c>
      <c r="E1912" s="34">
        <v>44687</v>
      </c>
      <c r="F1912" s="362" t="s">
        <v>4779</v>
      </c>
      <c r="G1912" s="362" t="s">
        <v>4780</v>
      </c>
      <c r="H1912" s="344">
        <v>25.875578333333333</v>
      </c>
      <c r="I1912" s="344">
        <v>-81.67193833333333</v>
      </c>
      <c r="J1912" s="56" t="s">
        <v>7658</v>
      </c>
      <c r="K1912" s="56" t="s">
        <v>7659</v>
      </c>
      <c r="L1912" s="49" t="s">
        <v>4673</v>
      </c>
      <c r="M1912" s="120" t="s">
        <v>2833</v>
      </c>
      <c r="N1912" s="35" t="s">
        <v>364</v>
      </c>
      <c r="O1912" s="207" t="s">
        <v>4672</v>
      </c>
      <c r="P1912" s="216" t="s">
        <v>1969</v>
      </c>
      <c r="Q1912" s="443">
        <v>0</v>
      </c>
      <c r="R1912" s="47"/>
      <c r="S1912" s="36">
        <v>0</v>
      </c>
      <c r="T1912" s="35" t="s">
        <v>2011</v>
      </c>
      <c r="U1912" s="34"/>
      <c r="V1912" s="82">
        <v>0</v>
      </c>
      <c r="W1912" s="55" t="s">
        <v>2690</v>
      </c>
      <c r="X1912" s="55" t="s">
        <v>1898</v>
      </c>
      <c r="Y1912" s="157">
        <v>0</v>
      </c>
      <c r="Z1912" s="57" t="s">
        <v>1746</v>
      </c>
      <c r="AA1912" s="55" t="s">
        <v>6987</v>
      </c>
      <c r="AB1912" s="55">
        <v>180</v>
      </c>
      <c r="AC1912" s="55" t="s">
        <v>2026</v>
      </c>
      <c r="AD1912" s="89" t="s">
        <v>2620</v>
      </c>
      <c r="AE1912" s="243">
        <v>16792.900000000001</v>
      </c>
      <c r="AF1912" s="157" t="s">
        <v>3901</v>
      </c>
      <c r="AG1912" s="89" t="s">
        <v>7660</v>
      </c>
      <c r="AH1912" s="58" t="s">
        <v>7661</v>
      </c>
      <c r="AI1912" s="58" t="s">
        <v>2283</v>
      </c>
      <c r="AJ1912" s="59" t="s">
        <v>1330</v>
      </c>
      <c r="AK1912" s="56">
        <v>25.875433333333334</v>
      </c>
      <c r="AL1912" s="56">
        <v>-81.672033333333331</v>
      </c>
      <c r="AM1912" s="60">
        <v>52.878599999941542</v>
      </c>
      <c r="AN1912" s="60">
        <v>31.156010236086942</v>
      </c>
      <c r="AO1912" s="60">
        <v>61.374614555082722</v>
      </c>
    </row>
    <row r="1913" spans="1:41" s="290" customFormat="1" ht="87" customHeight="1" x14ac:dyDescent="0.2">
      <c r="A1913" s="45" t="s">
        <v>1869</v>
      </c>
      <c r="B1913" s="42" t="s">
        <v>97</v>
      </c>
      <c r="C1913" s="46"/>
      <c r="D1913" s="35" t="s">
        <v>424</v>
      </c>
      <c r="E1913" s="34">
        <v>44978</v>
      </c>
      <c r="F1913" s="362" t="s">
        <v>4779</v>
      </c>
      <c r="G1913" s="362" t="s">
        <v>4780</v>
      </c>
      <c r="H1913" s="344">
        <v>25.875578333333333</v>
      </c>
      <c r="I1913" s="344">
        <v>-81.67193833333333</v>
      </c>
      <c r="J1913" s="56" t="s">
        <v>7658</v>
      </c>
      <c r="K1913" s="56" t="s">
        <v>7659</v>
      </c>
      <c r="L1913" s="49" t="s">
        <v>4985</v>
      </c>
      <c r="M1913" s="120" t="s">
        <v>2833</v>
      </c>
      <c r="N1913" s="35" t="s">
        <v>1920</v>
      </c>
      <c r="O1913" s="207" t="s">
        <v>4989</v>
      </c>
      <c r="P1913" s="216" t="s">
        <v>1969</v>
      </c>
      <c r="Q1913" s="443">
        <v>0</v>
      </c>
      <c r="R1913" s="47"/>
      <c r="S1913" s="36">
        <v>0</v>
      </c>
      <c r="T1913" s="35" t="s">
        <v>3310</v>
      </c>
      <c r="U1913" s="34"/>
      <c r="V1913" s="82" t="s">
        <v>1969</v>
      </c>
      <c r="W1913" s="55" t="s">
        <v>2690</v>
      </c>
      <c r="X1913" s="55" t="s">
        <v>1898</v>
      </c>
      <c r="Y1913" s="157" t="s">
        <v>1920</v>
      </c>
      <c r="Z1913" s="57" t="s">
        <v>1746</v>
      </c>
      <c r="AA1913" s="55" t="s">
        <v>7301</v>
      </c>
      <c r="AB1913" s="55">
        <v>180</v>
      </c>
      <c r="AC1913" s="55" t="s">
        <v>2026</v>
      </c>
      <c r="AD1913" s="89" t="s">
        <v>2620</v>
      </c>
      <c r="AE1913" s="243">
        <v>16792.900000000001</v>
      </c>
      <c r="AF1913" s="157" t="s">
        <v>3901</v>
      </c>
      <c r="AG1913" s="89" t="s">
        <v>7660</v>
      </c>
      <c r="AH1913" s="58" t="s">
        <v>7661</v>
      </c>
      <c r="AI1913" s="58" t="s">
        <v>2283</v>
      </c>
      <c r="AJ1913" s="59" t="s">
        <v>1330</v>
      </c>
      <c r="AK1913" s="56">
        <v>25.875433333333334</v>
      </c>
      <c r="AL1913" s="56">
        <v>-81.672033333333331</v>
      </c>
      <c r="AM1913" s="60">
        <v>52.878599999941542</v>
      </c>
      <c r="AN1913" s="60">
        <v>31.156010236086942</v>
      </c>
      <c r="AO1913" s="60">
        <v>61.374614555082722</v>
      </c>
    </row>
    <row r="1914" spans="1:41" s="290" customFormat="1" x14ac:dyDescent="0.2">
      <c r="A1914" s="45" t="s">
        <v>1869</v>
      </c>
      <c r="B1914" s="42" t="s">
        <v>97</v>
      </c>
      <c r="C1914" s="46"/>
      <c r="D1914" s="35" t="s">
        <v>5027</v>
      </c>
      <c r="E1914" s="34">
        <v>45366</v>
      </c>
      <c r="F1914" s="362" t="s">
        <v>4779</v>
      </c>
      <c r="G1914" s="362" t="s">
        <v>4780</v>
      </c>
      <c r="H1914" s="344">
        <v>25.875578333333333</v>
      </c>
      <c r="I1914" s="344">
        <v>-81.67193833333333</v>
      </c>
      <c r="J1914" s="56" t="s">
        <v>7658</v>
      </c>
      <c r="K1914" s="56" t="s">
        <v>7659</v>
      </c>
      <c r="L1914" s="49" t="s">
        <v>3009</v>
      </c>
      <c r="M1914" s="120" t="s">
        <v>2833</v>
      </c>
      <c r="N1914" s="35" t="s">
        <v>364</v>
      </c>
      <c r="O1914" s="207" t="s">
        <v>5771</v>
      </c>
      <c r="P1914" s="216" t="s">
        <v>6005</v>
      </c>
      <c r="Q1914" s="443">
        <v>0</v>
      </c>
      <c r="R1914" s="47"/>
      <c r="S1914" s="36">
        <v>0</v>
      </c>
      <c r="T1914" s="35" t="s">
        <v>2011</v>
      </c>
      <c r="U1914" s="34"/>
      <c r="V1914" s="82">
        <v>0</v>
      </c>
      <c r="W1914" s="55" t="s">
        <v>2690</v>
      </c>
      <c r="X1914" s="55" t="s">
        <v>1898</v>
      </c>
      <c r="Y1914" s="157">
        <v>0</v>
      </c>
      <c r="Z1914" s="57" t="s">
        <v>1746</v>
      </c>
      <c r="AA1914" s="55" t="s">
        <v>6987</v>
      </c>
      <c r="AB1914" s="55">
        <v>180</v>
      </c>
      <c r="AC1914" s="55" t="s">
        <v>2026</v>
      </c>
      <c r="AD1914" s="89" t="s">
        <v>2620</v>
      </c>
      <c r="AE1914" s="243">
        <v>16792.900000000001</v>
      </c>
      <c r="AF1914" s="157" t="s">
        <v>3901</v>
      </c>
      <c r="AG1914" s="89" t="s">
        <v>7660</v>
      </c>
      <c r="AH1914" s="58" t="s">
        <v>7661</v>
      </c>
      <c r="AI1914" s="58" t="s">
        <v>2283</v>
      </c>
      <c r="AJ1914" s="59" t="s">
        <v>1330</v>
      </c>
      <c r="AK1914" s="56">
        <v>25.875433333333334</v>
      </c>
      <c r="AL1914" s="56">
        <v>-81.672033333333331</v>
      </c>
      <c r="AM1914" s="60">
        <v>52.878599999941542</v>
      </c>
      <c r="AN1914" s="60">
        <v>31.156010236086942</v>
      </c>
      <c r="AO1914" s="60">
        <v>61.374614555082722</v>
      </c>
    </row>
    <row r="1915" spans="1:41" s="290" customFormat="1" ht="76.5" x14ac:dyDescent="0.2">
      <c r="A1915" s="45" t="s">
        <v>1869</v>
      </c>
      <c r="B1915" s="42" t="s">
        <v>97</v>
      </c>
      <c r="C1915" s="46"/>
      <c r="D1915" s="35" t="s">
        <v>4516</v>
      </c>
      <c r="E1915" s="34">
        <v>45762</v>
      </c>
      <c r="F1915" s="352" t="s">
        <v>4779</v>
      </c>
      <c r="G1915" s="352" t="s">
        <v>4780</v>
      </c>
      <c r="H1915" s="344">
        <v>25.875578333333333</v>
      </c>
      <c r="I1915" s="344">
        <v>-81.67193833333333</v>
      </c>
      <c r="J1915" s="56" t="s">
        <v>7658</v>
      </c>
      <c r="K1915" s="56" t="s">
        <v>7659</v>
      </c>
      <c r="L1915" s="473" t="s">
        <v>6571</v>
      </c>
      <c r="M1915" s="120" t="s">
        <v>2833</v>
      </c>
      <c r="N1915" s="35" t="s">
        <v>2022</v>
      </c>
      <c r="O1915" s="207" t="s">
        <v>6558</v>
      </c>
      <c r="P1915" s="216" t="s">
        <v>1969</v>
      </c>
      <c r="Q1915" s="443">
        <v>0</v>
      </c>
      <c r="R1915" s="47"/>
      <c r="S1915" s="36">
        <v>0</v>
      </c>
      <c r="T1915" s="35"/>
      <c r="U1915" s="34">
        <v>45762</v>
      </c>
      <c r="V1915" s="82" t="s">
        <v>1969</v>
      </c>
      <c r="W1915" s="55" t="s">
        <v>2690</v>
      </c>
      <c r="X1915" s="55" t="s">
        <v>1898</v>
      </c>
      <c r="Y1915" s="157" t="s">
        <v>2022</v>
      </c>
      <c r="Z1915" s="57" t="s">
        <v>1746</v>
      </c>
      <c r="AA1915" s="55" t="s">
        <v>7019</v>
      </c>
      <c r="AB1915" s="55">
        <v>180</v>
      </c>
      <c r="AC1915" s="55" t="s">
        <v>2026</v>
      </c>
      <c r="AD1915" s="89" t="s">
        <v>2620</v>
      </c>
      <c r="AE1915" s="243">
        <v>16792.900000000001</v>
      </c>
      <c r="AF1915" s="157" t="s">
        <v>3901</v>
      </c>
      <c r="AG1915" s="89" t="s">
        <v>7660</v>
      </c>
      <c r="AH1915" s="58" t="s">
        <v>7661</v>
      </c>
      <c r="AI1915" s="58" t="s">
        <v>2283</v>
      </c>
      <c r="AJ1915" s="59" t="s">
        <v>1330</v>
      </c>
      <c r="AK1915" s="56">
        <v>25.875433333333334</v>
      </c>
      <c r="AL1915" s="56">
        <v>-81.672033333333331</v>
      </c>
      <c r="AM1915" s="60">
        <v>52.878599999941542</v>
      </c>
      <c r="AN1915" s="60">
        <v>31.156010236086942</v>
      </c>
      <c r="AO1915" s="60">
        <v>61.374614555082722</v>
      </c>
    </row>
    <row r="1916" spans="1:41" s="290" customFormat="1" ht="76.5" x14ac:dyDescent="0.2">
      <c r="A1916" s="45" t="s">
        <v>1869</v>
      </c>
      <c r="B1916" s="42" t="s">
        <v>97</v>
      </c>
      <c r="C1916" s="46" t="s">
        <v>473</v>
      </c>
      <c r="D1916" s="35" t="s">
        <v>6273</v>
      </c>
      <c r="E1916" s="34">
        <v>46106</v>
      </c>
      <c r="F1916" s="352" t="s">
        <v>4779</v>
      </c>
      <c r="G1916" s="352" t="s">
        <v>4780</v>
      </c>
      <c r="H1916" s="344">
        <v>25.875578333333333</v>
      </c>
      <c r="I1916" s="344">
        <v>-81.67193833333333</v>
      </c>
      <c r="J1916" s="56" t="s">
        <v>7658</v>
      </c>
      <c r="K1916" s="56" t="s">
        <v>7659</v>
      </c>
      <c r="L1916" s="473" t="s">
        <v>6959</v>
      </c>
      <c r="M1916" s="120" t="s">
        <v>2833</v>
      </c>
      <c r="N1916" s="35" t="s">
        <v>2022</v>
      </c>
      <c r="O1916" s="207" t="s">
        <v>6958</v>
      </c>
      <c r="P1916" s="216" t="s">
        <v>6005</v>
      </c>
      <c r="Q1916" s="443">
        <v>0</v>
      </c>
      <c r="R1916" s="47"/>
      <c r="S1916" s="36">
        <v>0</v>
      </c>
      <c r="T1916" s="35"/>
      <c r="U1916" s="34" t="s">
        <v>8520</v>
      </c>
      <c r="V1916" s="82" t="s">
        <v>1969</v>
      </c>
      <c r="W1916" s="55" t="s">
        <v>2690</v>
      </c>
      <c r="X1916" s="55" t="s">
        <v>1898</v>
      </c>
      <c r="Y1916" s="157" t="s">
        <v>2022</v>
      </c>
      <c r="Z1916" s="57" t="s">
        <v>1746</v>
      </c>
      <c r="AA1916" s="55" t="s">
        <v>7019</v>
      </c>
      <c r="AB1916" s="55">
        <v>180</v>
      </c>
      <c r="AC1916" s="55" t="s">
        <v>2026</v>
      </c>
      <c r="AD1916" s="89" t="s">
        <v>2620</v>
      </c>
      <c r="AE1916" s="243">
        <v>16792.900000000001</v>
      </c>
      <c r="AF1916" s="157" t="s">
        <v>3901</v>
      </c>
      <c r="AG1916" s="89" t="s">
        <v>7660</v>
      </c>
      <c r="AH1916" s="58" t="s">
        <v>7661</v>
      </c>
      <c r="AI1916" s="58" t="s">
        <v>2283</v>
      </c>
      <c r="AJ1916" s="59" t="s">
        <v>1330</v>
      </c>
      <c r="AK1916" s="56">
        <v>25.875433333333334</v>
      </c>
      <c r="AL1916" s="56">
        <v>-81.672033333333331</v>
      </c>
      <c r="AM1916" s="60">
        <v>52.878599999941542</v>
      </c>
      <c r="AN1916" s="60">
        <v>31.156010236086942</v>
      </c>
      <c r="AO1916" s="60">
        <v>61.374614555082722</v>
      </c>
    </row>
    <row r="1917" spans="1:41" s="290" customFormat="1" ht="76.5" x14ac:dyDescent="0.2">
      <c r="A1917" s="45" t="s">
        <v>1869</v>
      </c>
      <c r="B1917" s="42" t="s">
        <v>97</v>
      </c>
      <c r="C1917" s="46"/>
      <c r="D1917" s="35" t="s">
        <v>6273</v>
      </c>
      <c r="E1917" s="34">
        <v>46106</v>
      </c>
      <c r="F1917" s="352" t="s">
        <v>4779</v>
      </c>
      <c r="G1917" s="352" t="s">
        <v>4780</v>
      </c>
      <c r="H1917" s="344">
        <v>25.875578333333333</v>
      </c>
      <c r="I1917" s="344">
        <v>-81.67193833333333</v>
      </c>
      <c r="J1917" s="56" t="s">
        <v>7658</v>
      </c>
      <c r="K1917" s="56" t="s">
        <v>7659</v>
      </c>
      <c r="L1917" s="49" t="s">
        <v>8282</v>
      </c>
      <c r="M1917" s="120" t="s">
        <v>2833</v>
      </c>
      <c r="N1917" s="35" t="s">
        <v>2022</v>
      </c>
      <c r="O1917" s="207" t="s">
        <v>6558</v>
      </c>
      <c r="P1917" s="216"/>
      <c r="Q1917" s="443">
        <v>0</v>
      </c>
      <c r="R1917" s="47"/>
      <c r="S1917" s="36">
        <v>0</v>
      </c>
      <c r="T1917" s="35"/>
      <c r="U1917" s="34">
        <v>45762</v>
      </c>
      <c r="V1917" s="82" t="s">
        <v>1969</v>
      </c>
      <c r="W1917" s="55" t="s">
        <v>2690</v>
      </c>
      <c r="X1917" s="55" t="s">
        <v>1898</v>
      </c>
      <c r="Y1917" s="157" t="s">
        <v>2022</v>
      </c>
      <c r="Z1917" s="57" t="s">
        <v>1746</v>
      </c>
      <c r="AA1917" s="55" t="s">
        <v>7019</v>
      </c>
      <c r="AB1917" s="55">
        <v>180</v>
      </c>
      <c r="AC1917" s="55" t="s">
        <v>2026</v>
      </c>
      <c r="AD1917" s="89" t="s">
        <v>2620</v>
      </c>
      <c r="AE1917" s="243">
        <v>16792.900000000001</v>
      </c>
      <c r="AF1917" s="157" t="s">
        <v>3901</v>
      </c>
      <c r="AG1917" s="89" t="s">
        <v>7660</v>
      </c>
      <c r="AH1917" s="58" t="s">
        <v>7661</v>
      </c>
      <c r="AI1917" s="58" t="s">
        <v>2283</v>
      </c>
      <c r="AJ1917" s="59" t="s">
        <v>1330</v>
      </c>
      <c r="AK1917" s="56">
        <v>25.875433333333334</v>
      </c>
      <c r="AL1917" s="56">
        <v>-81.672033333333331</v>
      </c>
      <c r="AM1917" s="60">
        <v>52.878599999941542</v>
      </c>
      <c r="AN1917" s="60">
        <v>31.156010236086942</v>
      </c>
      <c r="AO1917" s="60">
        <v>61.374614555082722</v>
      </c>
    </row>
    <row r="1918" spans="1:41" s="290" customFormat="1" x14ac:dyDescent="0.2">
      <c r="A1918" s="45" t="s">
        <v>1870</v>
      </c>
      <c r="B1918" s="42" t="s">
        <v>96</v>
      </c>
      <c r="C1918" s="46"/>
      <c r="D1918" s="35" t="s">
        <v>429</v>
      </c>
      <c r="E1918" s="34">
        <v>42781</v>
      </c>
      <c r="F1918" s="355" t="s">
        <v>563</v>
      </c>
      <c r="G1918" s="355" t="s">
        <v>574</v>
      </c>
      <c r="H1918" s="344">
        <v>25.878983333333334</v>
      </c>
      <c r="I1918" s="344">
        <v>-81.671999999999997</v>
      </c>
      <c r="J1918" s="56" t="s">
        <v>9336</v>
      </c>
      <c r="K1918" s="56" t="s">
        <v>9335</v>
      </c>
      <c r="L1918" s="49" t="s">
        <v>1746</v>
      </c>
      <c r="M1918" s="117"/>
      <c r="N1918" s="35" t="s">
        <v>364</v>
      </c>
      <c r="O1918" s="203" t="s">
        <v>1969</v>
      </c>
      <c r="P1918" s="216" t="s">
        <v>1969</v>
      </c>
      <c r="Q1918" s="443">
        <v>0</v>
      </c>
      <c r="R1918" s="47"/>
      <c r="S1918" s="36">
        <v>0</v>
      </c>
      <c r="T1918" s="35"/>
      <c r="U1918" s="34"/>
      <c r="V1918" s="82">
        <v>0</v>
      </c>
      <c r="W1918" s="55" t="s">
        <v>2690</v>
      </c>
      <c r="X1918" s="55" t="s">
        <v>1898</v>
      </c>
      <c r="Y1918" s="157">
        <v>0</v>
      </c>
      <c r="Z1918" s="57" t="s">
        <v>1746</v>
      </c>
      <c r="AA1918" s="55" t="s">
        <v>6987</v>
      </c>
      <c r="AB1918" s="55">
        <v>181</v>
      </c>
      <c r="AC1918" s="55" t="s">
        <v>2026</v>
      </c>
      <c r="AD1918" s="89" t="s">
        <v>2620</v>
      </c>
      <c r="AE1918" s="243">
        <v>16793</v>
      </c>
      <c r="AF1918" s="157" t="s">
        <v>3901</v>
      </c>
      <c r="AG1918" s="89" t="s">
        <v>7665</v>
      </c>
      <c r="AH1918" s="58" t="s">
        <v>7666</v>
      </c>
      <c r="AI1918" s="58" t="s">
        <v>2639</v>
      </c>
      <c r="AJ1918" s="59" t="s">
        <v>1327</v>
      </c>
      <c r="AK1918" s="56">
        <v>25.879016666666665</v>
      </c>
      <c r="AL1918" s="56">
        <v>-81.67198333333333</v>
      </c>
      <c r="AM1918" s="60">
        <v>-12.155999999107934</v>
      </c>
      <c r="AN1918" s="60">
        <v>-5.4659667081671923</v>
      </c>
      <c r="AO1918" s="60">
        <v>13.328358039650052</v>
      </c>
    </row>
    <row r="1919" spans="1:41" s="290" customFormat="1" x14ac:dyDescent="0.2">
      <c r="A1919" s="45" t="s">
        <v>1870</v>
      </c>
      <c r="B1919" s="42" t="s">
        <v>96</v>
      </c>
      <c r="C1919" s="46"/>
      <c r="D1919" s="35" t="s">
        <v>1658</v>
      </c>
      <c r="E1919" s="34">
        <v>43040</v>
      </c>
      <c r="F1919" s="347" t="s">
        <v>563</v>
      </c>
      <c r="G1919" s="347" t="s">
        <v>574</v>
      </c>
      <c r="H1919" s="344">
        <v>25.878983333333334</v>
      </c>
      <c r="I1919" s="344">
        <v>-81.671999999999997</v>
      </c>
      <c r="J1919" s="56" t="s">
        <v>9336</v>
      </c>
      <c r="K1919" s="56" t="s">
        <v>9335</v>
      </c>
      <c r="L1919" s="49" t="s">
        <v>438</v>
      </c>
      <c r="M1919" s="120"/>
      <c r="N1919" s="35" t="s">
        <v>448</v>
      </c>
      <c r="O1919" s="203"/>
      <c r="P1919" s="216">
        <v>0</v>
      </c>
      <c r="Q1919" s="443">
        <v>0</v>
      </c>
      <c r="R1919" s="47"/>
      <c r="S1919" s="36">
        <v>0</v>
      </c>
      <c r="T1919" s="35" t="s">
        <v>3310</v>
      </c>
      <c r="U1919" s="34"/>
      <c r="V1919" s="82" t="s">
        <v>1969</v>
      </c>
      <c r="W1919" s="55" t="s">
        <v>2690</v>
      </c>
      <c r="X1919" s="55" t="s">
        <v>1898</v>
      </c>
      <c r="Y1919" s="157" t="s">
        <v>448</v>
      </c>
      <c r="Z1919" s="57" t="s">
        <v>1746</v>
      </c>
      <c r="AA1919" s="55" t="s">
        <v>6972</v>
      </c>
      <c r="AB1919" s="55">
        <v>181</v>
      </c>
      <c r="AC1919" s="55" t="s">
        <v>2026</v>
      </c>
      <c r="AD1919" s="89" t="s">
        <v>2620</v>
      </c>
      <c r="AE1919" s="243">
        <v>16793</v>
      </c>
      <c r="AF1919" s="157" t="s">
        <v>3901</v>
      </c>
      <c r="AG1919" s="89" t="s">
        <v>7665</v>
      </c>
      <c r="AH1919" s="58" t="s">
        <v>7666</v>
      </c>
      <c r="AI1919" s="58" t="s">
        <v>2639</v>
      </c>
      <c r="AJ1919" s="59" t="s">
        <v>1327</v>
      </c>
      <c r="AK1919" s="56">
        <v>25.879016666666665</v>
      </c>
      <c r="AL1919" s="56">
        <v>-81.67198333333333</v>
      </c>
      <c r="AM1919" s="60">
        <v>-12.155999999107934</v>
      </c>
      <c r="AN1919" s="60">
        <v>-5.4659667081671923</v>
      </c>
      <c r="AO1919" s="60">
        <v>13.328358039650052</v>
      </c>
    </row>
    <row r="1920" spans="1:41" s="290" customFormat="1" x14ac:dyDescent="0.2">
      <c r="A1920" s="45" t="s">
        <v>1870</v>
      </c>
      <c r="B1920" s="42" t="s">
        <v>96</v>
      </c>
      <c r="C1920" s="46"/>
      <c r="D1920" s="35" t="s">
        <v>429</v>
      </c>
      <c r="E1920" s="34">
        <v>43185</v>
      </c>
      <c r="F1920" s="347" t="s">
        <v>563</v>
      </c>
      <c r="G1920" s="347" t="s">
        <v>2283</v>
      </c>
      <c r="H1920" s="344">
        <v>25.878983333333334</v>
      </c>
      <c r="I1920" s="344">
        <v>-81.672033333333331</v>
      </c>
      <c r="J1920" s="56" t="s">
        <v>9336</v>
      </c>
      <c r="K1920" s="56" t="s">
        <v>9337</v>
      </c>
      <c r="L1920" s="49" t="s">
        <v>2284</v>
      </c>
      <c r="M1920" s="120"/>
      <c r="N1920" s="35" t="s">
        <v>1919</v>
      </c>
      <c r="O1920" s="203" t="s">
        <v>1969</v>
      </c>
      <c r="P1920" s="216" t="s">
        <v>1969</v>
      </c>
      <c r="Q1920" s="443">
        <v>0</v>
      </c>
      <c r="R1920" s="47"/>
      <c r="S1920" s="36">
        <v>0</v>
      </c>
      <c r="T1920" s="35"/>
      <c r="U1920" s="34"/>
      <c r="V1920" s="82" t="s">
        <v>1969</v>
      </c>
      <c r="W1920" s="55" t="s">
        <v>2690</v>
      </c>
      <c r="X1920" s="55" t="s">
        <v>1898</v>
      </c>
      <c r="Y1920" s="157" t="s">
        <v>1919</v>
      </c>
      <c r="Z1920" s="57" t="s">
        <v>1746</v>
      </c>
      <c r="AA1920" s="55" t="s">
        <v>6966</v>
      </c>
      <c r="AB1920" s="55">
        <v>181</v>
      </c>
      <c r="AC1920" s="55" t="s">
        <v>2026</v>
      </c>
      <c r="AD1920" s="89" t="s">
        <v>2620</v>
      </c>
      <c r="AE1920" s="243">
        <v>16793</v>
      </c>
      <c r="AF1920" s="157" t="s">
        <v>3901</v>
      </c>
      <c r="AG1920" s="89" t="s">
        <v>7665</v>
      </c>
      <c r="AH1920" s="58" t="s">
        <v>7666</v>
      </c>
      <c r="AI1920" s="58" t="s">
        <v>2639</v>
      </c>
      <c r="AJ1920" s="59" t="s">
        <v>1327</v>
      </c>
      <c r="AK1920" s="56">
        <v>25.879016666666665</v>
      </c>
      <c r="AL1920" s="56">
        <v>-81.67198333333333</v>
      </c>
      <c r="AM1920" s="60">
        <v>-12.155999999107934</v>
      </c>
      <c r="AN1920" s="60">
        <v>-16.397900124501579</v>
      </c>
      <c r="AO1920" s="60">
        <v>20.412238105397481</v>
      </c>
    </row>
    <row r="1921" spans="1:41" s="290" customFormat="1" x14ac:dyDescent="0.2">
      <c r="A1921" s="45" t="s">
        <v>1870</v>
      </c>
      <c r="B1921" s="42" t="s">
        <v>96</v>
      </c>
      <c r="C1921" s="46"/>
      <c r="D1921" s="35" t="s">
        <v>1658</v>
      </c>
      <c r="E1921" s="34">
        <v>43536</v>
      </c>
      <c r="F1921" s="347" t="s">
        <v>2712</v>
      </c>
      <c r="G1921" s="347" t="s">
        <v>2639</v>
      </c>
      <c r="H1921" s="344">
        <v>25.87895</v>
      </c>
      <c r="I1921" s="344">
        <v>-81.67198333333333</v>
      </c>
      <c r="J1921" s="56" t="s">
        <v>9338</v>
      </c>
      <c r="K1921" s="56" t="s">
        <v>9339</v>
      </c>
      <c r="L1921" s="49" t="s">
        <v>2713</v>
      </c>
      <c r="M1921" s="120" t="s">
        <v>2833</v>
      </c>
      <c r="N1921" s="35" t="s">
        <v>1919</v>
      </c>
      <c r="O1921" s="203" t="s">
        <v>1969</v>
      </c>
      <c r="P1921" s="216">
        <v>0</v>
      </c>
      <c r="Q1921" s="443">
        <v>0</v>
      </c>
      <c r="R1921" s="47"/>
      <c r="S1921" s="36">
        <v>0</v>
      </c>
      <c r="T1921" s="35"/>
      <c r="U1921" s="34"/>
      <c r="V1921" s="82" t="s">
        <v>1969</v>
      </c>
      <c r="W1921" s="55" t="s">
        <v>2690</v>
      </c>
      <c r="X1921" s="55" t="s">
        <v>1898</v>
      </c>
      <c r="Y1921" s="157" t="s">
        <v>1919</v>
      </c>
      <c r="Z1921" s="57" t="s">
        <v>1746</v>
      </c>
      <c r="AA1921" s="55" t="s">
        <v>6966</v>
      </c>
      <c r="AB1921" s="55">
        <v>181</v>
      </c>
      <c r="AC1921" s="55" t="s">
        <v>2026</v>
      </c>
      <c r="AD1921" s="89" t="s">
        <v>2620</v>
      </c>
      <c r="AE1921" s="243">
        <v>16793</v>
      </c>
      <c r="AF1921" s="157" t="s">
        <v>3901</v>
      </c>
      <c r="AG1921" s="89" t="s">
        <v>7665</v>
      </c>
      <c r="AH1921" s="58" t="s">
        <v>7666</v>
      </c>
      <c r="AI1921" s="58" t="s">
        <v>2639</v>
      </c>
      <c r="AJ1921" s="59" t="s">
        <v>1327</v>
      </c>
      <c r="AK1921" s="56">
        <v>25.879016666666665</v>
      </c>
      <c r="AL1921" s="56">
        <v>-81.67198333333333</v>
      </c>
      <c r="AM1921" s="60">
        <v>-24.311999999511471</v>
      </c>
      <c r="AN1921" s="60">
        <v>0</v>
      </c>
      <c r="AO1921" s="60">
        <v>24.311999999511471</v>
      </c>
    </row>
    <row r="1922" spans="1:41" s="290" customFormat="1" x14ac:dyDescent="0.2">
      <c r="A1922" s="45" t="s">
        <v>1870</v>
      </c>
      <c r="B1922" s="42" t="s">
        <v>96</v>
      </c>
      <c r="C1922" s="46"/>
      <c r="D1922" s="35" t="s">
        <v>2844</v>
      </c>
      <c r="E1922" s="34">
        <v>43847</v>
      </c>
      <c r="F1922" s="347" t="s">
        <v>2712</v>
      </c>
      <c r="G1922" s="347" t="s">
        <v>2639</v>
      </c>
      <c r="H1922" s="344">
        <v>25.87895</v>
      </c>
      <c r="I1922" s="344">
        <v>-81.67198333333333</v>
      </c>
      <c r="J1922" s="56" t="s">
        <v>9338</v>
      </c>
      <c r="K1922" s="56" t="s">
        <v>9339</v>
      </c>
      <c r="L1922" s="49" t="s">
        <v>2713</v>
      </c>
      <c r="M1922" s="120" t="s">
        <v>2833</v>
      </c>
      <c r="N1922" s="35" t="s">
        <v>1919</v>
      </c>
      <c r="O1922" s="207" t="s">
        <v>3282</v>
      </c>
      <c r="P1922" s="216">
        <v>0</v>
      </c>
      <c r="Q1922" s="443">
        <v>0</v>
      </c>
      <c r="R1922" s="47"/>
      <c r="S1922" s="36">
        <v>0</v>
      </c>
      <c r="T1922" s="35"/>
      <c r="U1922" s="34"/>
      <c r="V1922" s="82" t="s">
        <v>1969</v>
      </c>
      <c r="W1922" s="55" t="s">
        <v>2690</v>
      </c>
      <c r="X1922" s="55" t="s">
        <v>1898</v>
      </c>
      <c r="Y1922" s="157" t="s">
        <v>1919</v>
      </c>
      <c r="Z1922" s="57" t="s">
        <v>1746</v>
      </c>
      <c r="AA1922" s="55" t="s">
        <v>6966</v>
      </c>
      <c r="AB1922" s="55">
        <v>181</v>
      </c>
      <c r="AC1922" s="55" t="s">
        <v>2026</v>
      </c>
      <c r="AD1922" s="89" t="s">
        <v>2620</v>
      </c>
      <c r="AE1922" s="243">
        <v>16793</v>
      </c>
      <c r="AF1922" s="157" t="s">
        <v>3901</v>
      </c>
      <c r="AG1922" s="89" t="s">
        <v>7665</v>
      </c>
      <c r="AH1922" s="58" t="s">
        <v>7666</v>
      </c>
      <c r="AI1922" s="58" t="s">
        <v>2639</v>
      </c>
      <c r="AJ1922" s="59" t="s">
        <v>1327</v>
      </c>
      <c r="AK1922" s="56">
        <v>25.879016666666665</v>
      </c>
      <c r="AL1922" s="56">
        <v>-81.67198333333333</v>
      </c>
      <c r="AM1922" s="60">
        <v>-24.311999999511471</v>
      </c>
      <c r="AN1922" s="60">
        <v>0</v>
      </c>
      <c r="AO1922" s="60">
        <v>24.311999999511471</v>
      </c>
    </row>
    <row r="1923" spans="1:41" s="290" customFormat="1" ht="89.25" x14ac:dyDescent="0.2">
      <c r="A1923" s="45" t="s">
        <v>1870</v>
      </c>
      <c r="B1923" s="42" t="s">
        <v>96</v>
      </c>
      <c r="C1923" s="46"/>
      <c r="D1923" s="35" t="s">
        <v>2857</v>
      </c>
      <c r="E1923" s="34">
        <v>44257</v>
      </c>
      <c r="F1923" s="347" t="s">
        <v>3518</v>
      </c>
      <c r="G1923" s="347" t="s">
        <v>2283</v>
      </c>
      <c r="H1923" s="344">
        <v>25.878966666666667</v>
      </c>
      <c r="I1923" s="344">
        <v>-81.672033333333331</v>
      </c>
      <c r="J1923" s="56" t="s">
        <v>9340</v>
      </c>
      <c r="K1923" s="56" t="s">
        <v>9337</v>
      </c>
      <c r="L1923" s="49" t="s">
        <v>3604</v>
      </c>
      <c r="M1923" s="120" t="s">
        <v>2833</v>
      </c>
      <c r="N1923" s="35" t="s">
        <v>3605</v>
      </c>
      <c r="O1923" s="207" t="s">
        <v>4594</v>
      </c>
      <c r="P1923" s="216">
        <v>0</v>
      </c>
      <c r="Q1923" s="443">
        <v>0</v>
      </c>
      <c r="R1923" s="47"/>
      <c r="S1923" s="36">
        <v>0</v>
      </c>
      <c r="T1923" s="35"/>
      <c r="U1923" s="34"/>
      <c r="V1923" s="82" t="s">
        <v>1969</v>
      </c>
      <c r="W1923" s="55" t="s">
        <v>2690</v>
      </c>
      <c r="X1923" s="55" t="s">
        <v>1898</v>
      </c>
      <c r="Y1923" s="157" t="s">
        <v>3605</v>
      </c>
      <c r="Z1923" s="57" t="s">
        <v>1746</v>
      </c>
      <c r="AA1923" s="55" t="s">
        <v>7664</v>
      </c>
      <c r="AB1923" s="55">
        <v>181</v>
      </c>
      <c r="AC1923" s="55" t="s">
        <v>2026</v>
      </c>
      <c r="AD1923" s="89" t="s">
        <v>2620</v>
      </c>
      <c r="AE1923" s="243">
        <v>16793</v>
      </c>
      <c r="AF1923" s="157" t="s">
        <v>3901</v>
      </c>
      <c r="AG1923" s="89" t="s">
        <v>7665</v>
      </c>
      <c r="AH1923" s="58" t="s">
        <v>7666</v>
      </c>
      <c r="AI1923" s="58" t="s">
        <v>2639</v>
      </c>
      <c r="AJ1923" s="59" t="s">
        <v>1327</v>
      </c>
      <c r="AK1923" s="56">
        <v>25.879016666666665</v>
      </c>
      <c r="AL1923" s="56">
        <v>-81.67198333333333</v>
      </c>
      <c r="AM1923" s="60">
        <v>-18.233999999309702</v>
      </c>
      <c r="AN1923" s="60">
        <v>-16.397900124501579</v>
      </c>
      <c r="AO1923" s="60">
        <v>24.522844134968423</v>
      </c>
    </row>
    <row r="1924" spans="1:41" s="290" customFormat="1" ht="63.75" x14ac:dyDescent="0.2">
      <c r="A1924" s="45" t="s">
        <v>1870</v>
      </c>
      <c r="B1924" s="42" t="s">
        <v>96</v>
      </c>
      <c r="C1924" s="46"/>
      <c r="D1924" s="35" t="s">
        <v>424</v>
      </c>
      <c r="E1924" s="34">
        <v>44666</v>
      </c>
      <c r="F1924" s="347" t="s">
        <v>3518</v>
      </c>
      <c r="G1924" s="347" t="s">
        <v>2283</v>
      </c>
      <c r="H1924" s="344">
        <v>25.878966666666667</v>
      </c>
      <c r="I1924" s="344">
        <v>-81.672033333333331</v>
      </c>
      <c r="J1924" s="56" t="s">
        <v>9340</v>
      </c>
      <c r="K1924" s="56" t="s">
        <v>9337</v>
      </c>
      <c r="L1924" s="49" t="s">
        <v>4592</v>
      </c>
      <c r="M1924" s="120" t="s">
        <v>2833</v>
      </c>
      <c r="N1924" s="35" t="s">
        <v>3605</v>
      </c>
      <c r="O1924" s="207" t="s">
        <v>4593</v>
      </c>
      <c r="P1924" s="216">
        <v>0</v>
      </c>
      <c r="Q1924" s="443">
        <v>0</v>
      </c>
      <c r="R1924" s="47"/>
      <c r="S1924" s="36">
        <v>0</v>
      </c>
      <c r="T1924" s="35"/>
      <c r="U1924" s="34"/>
      <c r="V1924" s="82" t="s">
        <v>1969</v>
      </c>
      <c r="W1924" s="55" t="s">
        <v>2690</v>
      </c>
      <c r="X1924" s="55" t="s">
        <v>1898</v>
      </c>
      <c r="Y1924" s="157" t="s">
        <v>3605</v>
      </c>
      <c r="Z1924" s="57" t="s">
        <v>1746</v>
      </c>
      <c r="AA1924" s="55" t="s">
        <v>7664</v>
      </c>
      <c r="AB1924" s="55">
        <v>181</v>
      </c>
      <c r="AC1924" s="55" t="s">
        <v>2026</v>
      </c>
      <c r="AD1924" s="89" t="s">
        <v>2620</v>
      </c>
      <c r="AE1924" s="243">
        <v>16793</v>
      </c>
      <c r="AF1924" s="157" t="s">
        <v>3901</v>
      </c>
      <c r="AG1924" s="89" t="s">
        <v>7665</v>
      </c>
      <c r="AH1924" s="58" t="s">
        <v>7666</v>
      </c>
      <c r="AI1924" s="58" t="s">
        <v>2639</v>
      </c>
      <c r="AJ1924" s="59" t="s">
        <v>1327</v>
      </c>
      <c r="AK1924" s="56">
        <v>25.879016666666665</v>
      </c>
      <c r="AL1924" s="56">
        <v>-81.67198333333333</v>
      </c>
      <c r="AM1924" s="60">
        <v>-18.233999999309702</v>
      </c>
      <c r="AN1924" s="60">
        <v>-16.397900124501579</v>
      </c>
      <c r="AO1924" s="60">
        <v>24.522844134968423</v>
      </c>
    </row>
    <row r="1925" spans="1:41" s="290" customFormat="1" ht="51" x14ac:dyDescent="0.2">
      <c r="A1925" s="45" t="s">
        <v>1870</v>
      </c>
      <c r="B1925" s="42" t="s">
        <v>96</v>
      </c>
      <c r="C1925" s="46"/>
      <c r="D1925" s="35" t="s">
        <v>3213</v>
      </c>
      <c r="E1925" s="34">
        <v>44687</v>
      </c>
      <c r="F1925" s="352" t="s">
        <v>4781</v>
      </c>
      <c r="G1925" s="352" t="s">
        <v>4782</v>
      </c>
      <c r="H1925" s="344">
        <v>25.879021666666667</v>
      </c>
      <c r="I1925" s="344">
        <v>-81.672015000000002</v>
      </c>
      <c r="J1925" s="56" t="s">
        <v>7662</v>
      </c>
      <c r="K1925" s="56" t="s">
        <v>7663</v>
      </c>
      <c r="L1925" s="49" t="s">
        <v>4674</v>
      </c>
      <c r="M1925" s="120" t="s">
        <v>2833</v>
      </c>
      <c r="N1925" s="35" t="s">
        <v>2022</v>
      </c>
      <c r="O1925" s="207" t="s">
        <v>4675</v>
      </c>
      <c r="P1925" s="216">
        <v>0</v>
      </c>
      <c r="Q1925" s="443">
        <v>0</v>
      </c>
      <c r="R1925" s="47"/>
      <c r="S1925" s="36">
        <v>0</v>
      </c>
      <c r="T1925" s="35" t="s">
        <v>2011</v>
      </c>
      <c r="U1925" s="34"/>
      <c r="V1925" s="82" t="s">
        <v>1969</v>
      </c>
      <c r="W1925" s="55" t="s">
        <v>2690</v>
      </c>
      <c r="X1925" s="55" t="s">
        <v>1898</v>
      </c>
      <c r="Y1925" s="157" t="s">
        <v>2022</v>
      </c>
      <c r="Z1925" s="57" t="s">
        <v>1746</v>
      </c>
      <c r="AA1925" s="55" t="s">
        <v>7019</v>
      </c>
      <c r="AB1925" s="55">
        <v>181</v>
      </c>
      <c r="AC1925" s="55" t="s">
        <v>2026</v>
      </c>
      <c r="AD1925" s="89" t="s">
        <v>2620</v>
      </c>
      <c r="AE1925" s="243">
        <v>16793</v>
      </c>
      <c r="AF1925" s="157" t="s">
        <v>3901</v>
      </c>
      <c r="AG1925" s="89" t="s">
        <v>7665</v>
      </c>
      <c r="AH1925" s="58" t="s">
        <v>7666</v>
      </c>
      <c r="AI1925" s="58" t="s">
        <v>2639</v>
      </c>
      <c r="AJ1925" s="59" t="s">
        <v>1327</v>
      </c>
      <c r="AK1925" s="56">
        <v>25.879016666666665</v>
      </c>
      <c r="AL1925" s="56">
        <v>-81.67198333333333</v>
      </c>
      <c r="AM1925" s="60">
        <v>1.8234000005787721</v>
      </c>
      <c r="AN1925" s="60">
        <v>-10.385336746915835</v>
      </c>
      <c r="AO1925" s="60">
        <v>10.544193042094356</v>
      </c>
    </row>
    <row r="1926" spans="1:41" s="290" customFormat="1" x14ac:dyDescent="0.2">
      <c r="A1926" s="45" t="s">
        <v>1870</v>
      </c>
      <c r="B1926" s="42" t="s">
        <v>96</v>
      </c>
      <c r="C1926" s="46"/>
      <c r="D1926" s="35" t="s">
        <v>424</v>
      </c>
      <c r="E1926" s="34">
        <v>44978</v>
      </c>
      <c r="F1926" s="352" t="s">
        <v>4781</v>
      </c>
      <c r="G1926" s="352" t="s">
        <v>4782</v>
      </c>
      <c r="H1926" s="344">
        <v>25.879021666666667</v>
      </c>
      <c r="I1926" s="344">
        <v>-81.672015000000002</v>
      </c>
      <c r="J1926" s="56" t="s">
        <v>7662</v>
      </c>
      <c r="K1926" s="56" t="s">
        <v>7663</v>
      </c>
      <c r="L1926" s="49" t="s">
        <v>3303</v>
      </c>
      <c r="M1926" s="120" t="s">
        <v>2833</v>
      </c>
      <c r="N1926" s="35" t="s">
        <v>448</v>
      </c>
      <c r="O1926" s="207" t="s">
        <v>4990</v>
      </c>
      <c r="P1926" s="216">
        <v>0</v>
      </c>
      <c r="Q1926" s="443">
        <v>0</v>
      </c>
      <c r="R1926" s="47"/>
      <c r="S1926" s="36">
        <v>0</v>
      </c>
      <c r="T1926" s="35" t="s">
        <v>3310</v>
      </c>
      <c r="U1926" s="34"/>
      <c r="V1926" s="82" t="s">
        <v>1969</v>
      </c>
      <c r="W1926" s="55" t="s">
        <v>2690</v>
      </c>
      <c r="X1926" s="55" t="s">
        <v>1898</v>
      </c>
      <c r="Y1926" s="157" t="s">
        <v>448</v>
      </c>
      <c r="Z1926" s="57" t="s">
        <v>1746</v>
      </c>
      <c r="AA1926" s="55" t="s">
        <v>6972</v>
      </c>
      <c r="AB1926" s="55">
        <v>181</v>
      </c>
      <c r="AC1926" s="55" t="s">
        <v>2026</v>
      </c>
      <c r="AD1926" s="89" t="s">
        <v>2620</v>
      </c>
      <c r="AE1926" s="243">
        <v>16793</v>
      </c>
      <c r="AF1926" s="157" t="s">
        <v>3901</v>
      </c>
      <c r="AG1926" s="89" t="s">
        <v>7665</v>
      </c>
      <c r="AH1926" s="58" t="s">
        <v>7666</v>
      </c>
      <c r="AI1926" s="58" t="s">
        <v>2639</v>
      </c>
      <c r="AJ1926" s="59" t="s">
        <v>1327</v>
      </c>
      <c r="AK1926" s="56">
        <v>25.879016666666665</v>
      </c>
      <c r="AL1926" s="56">
        <v>-81.67198333333333</v>
      </c>
      <c r="AM1926" s="60">
        <v>1.8234000005787721</v>
      </c>
      <c r="AN1926" s="60">
        <v>-10.385336746915835</v>
      </c>
      <c r="AO1926" s="60">
        <v>10.544193042094356</v>
      </c>
    </row>
    <row r="1927" spans="1:41" s="290" customFormat="1" ht="63.75" x14ac:dyDescent="0.2">
      <c r="A1927" s="45" t="s">
        <v>1870</v>
      </c>
      <c r="B1927" s="42" t="s">
        <v>96</v>
      </c>
      <c r="C1927" s="46"/>
      <c r="D1927" s="35" t="s">
        <v>5027</v>
      </c>
      <c r="E1927" s="34">
        <v>45366</v>
      </c>
      <c r="F1927" s="352" t="s">
        <v>4781</v>
      </c>
      <c r="G1927" s="352" t="s">
        <v>4782</v>
      </c>
      <c r="H1927" s="344">
        <v>25.879021666666667</v>
      </c>
      <c r="I1927" s="344">
        <v>-81.672015000000002</v>
      </c>
      <c r="J1927" s="56" t="s">
        <v>7662</v>
      </c>
      <c r="K1927" s="56" t="s">
        <v>7663</v>
      </c>
      <c r="L1927" s="49" t="s">
        <v>5772</v>
      </c>
      <c r="M1927" s="120" t="s">
        <v>2833</v>
      </c>
      <c r="N1927" s="35" t="s">
        <v>448</v>
      </c>
      <c r="O1927" s="207" t="s">
        <v>4990</v>
      </c>
      <c r="P1927" s="216">
        <v>0</v>
      </c>
      <c r="Q1927" s="443">
        <v>0</v>
      </c>
      <c r="R1927" s="47"/>
      <c r="S1927" s="36">
        <v>0</v>
      </c>
      <c r="T1927" s="35"/>
      <c r="U1927" s="34"/>
      <c r="V1927" s="82" t="s">
        <v>1969</v>
      </c>
      <c r="W1927" s="55" t="s">
        <v>2690</v>
      </c>
      <c r="X1927" s="55" t="s">
        <v>1898</v>
      </c>
      <c r="Y1927" s="157" t="s">
        <v>448</v>
      </c>
      <c r="Z1927" s="57" t="s">
        <v>1746</v>
      </c>
      <c r="AA1927" s="55" t="s">
        <v>6972</v>
      </c>
      <c r="AB1927" s="55">
        <v>181</v>
      </c>
      <c r="AC1927" s="55" t="s">
        <v>2026</v>
      </c>
      <c r="AD1927" s="89" t="s">
        <v>2620</v>
      </c>
      <c r="AE1927" s="243">
        <v>16793</v>
      </c>
      <c r="AF1927" s="157" t="s">
        <v>3901</v>
      </c>
      <c r="AG1927" s="89" t="s">
        <v>7665</v>
      </c>
      <c r="AH1927" s="58" t="s">
        <v>7666</v>
      </c>
      <c r="AI1927" s="58" t="s">
        <v>2639</v>
      </c>
      <c r="AJ1927" s="59" t="s">
        <v>1327</v>
      </c>
      <c r="AK1927" s="56">
        <v>25.879016666666665</v>
      </c>
      <c r="AL1927" s="56">
        <v>-81.67198333333333</v>
      </c>
      <c r="AM1927" s="60">
        <v>1.8234000005787721</v>
      </c>
      <c r="AN1927" s="60">
        <v>-10.385336746915835</v>
      </c>
      <c r="AO1927" s="60">
        <v>10.544193042094356</v>
      </c>
    </row>
    <row r="1928" spans="1:41" s="290" customFormat="1" ht="63.75" x14ac:dyDescent="0.2">
      <c r="A1928" s="45" t="s">
        <v>1870</v>
      </c>
      <c r="B1928" s="42" t="s">
        <v>96</v>
      </c>
      <c r="C1928" s="46"/>
      <c r="D1928" s="35" t="s">
        <v>4516</v>
      </c>
      <c r="E1928" s="34">
        <v>45762</v>
      </c>
      <c r="F1928" s="352" t="s">
        <v>4781</v>
      </c>
      <c r="G1928" s="352" t="s">
        <v>4782</v>
      </c>
      <c r="H1928" s="344">
        <v>25.879021666666667</v>
      </c>
      <c r="I1928" s="344">
        <v>-81.672015000000002</v>
      </c>
      <c r="J1928" s="56" t="s">
        <v>7662</v>
      </c>
      <c r="K1928" s="56" t="s">
        <v>7663</v>
      </c>
      <c r="L1928" s="49" t="s">
        <v>6563</v>
      </c>
      <c r="M1928" s="120" t="s">
        <v>2833</v>
      </c>
      <c r="N1928" s="35" t="s">
        <v>3605</v>
      </c>
      <c r="O1928" s="207" t="s">
        <v>6559</v>
      </c>
      <c r="P1928" s="216">
        <v>0</v>
      </c>
      <c r="Q1928" s="443">
        <v>0</v>
      </c>
      <c r="R1928" s="47"/>
      <c r="S1928" s="36">
        <v>0</v>
      </c>
      <c r="T1928" s="35"/>
      <c r="U1928" s="34">
        <v>44257</v>
      </c>
      <c r="V1928" s="82" t="s">
        <v>1969</v>
      </c>
      <c r="W1928" s="55" t="s">
        <v>2690</v>
      </c>
      <c r="X1928" s="55" t="s">
        <v>1898</v>
      </c>
      <c r="Y1928" s="157" t="s">
        <v>3605</v>
      </c>
      <c r="Z1928" s="57" t="s">
        <v>1746</v>
      </c>
      <c r="AA1928" s="55" t="s">
        <v>7664</v>
      </c>
      <c r="AB1928" s="55">
        <v>181</v>
      </c>
      <c r="AC1928" s="55" t="s">
        <v>2026</v>
      </c>
      <c r="AD1928" s="89" t="s">
        <v>2620</v>
      </c>
      <c r="AE1928" s="243">
        <v>16793</v>
      </c>
      <c r="AF1928" s="157" t="s">
        <v>3901</v>
      </c>
      <c r="AG1928" s="89" t="s">
        <v>7665</v>
      </c>
      <c r="AH1928" s="58" t="s">
        <v>7666</v>
      </c>
      <c r="AI1928" s="58" t="s">
        <v>2639</v>
      </c>
      <c r="AJ1928" s="59" t="s">
        <v>1327</v>
      </c>
      <c r="AK1928" s="56">
        <v>25.879016666666665</v>
      </c>
      <c r="AL1928" s="56">
        <v>-81.67198333333333</v>
      </c>
      <c r="AM1928" s="60">
        <v>1.8234000005787721</v>
      </c>
      <c r="AN1928" s="60">
        <v>-10.385336746915835</v>
      </c>
      <c r="AO1928" s="60">
        <v>10.544193042094356</v>
      </c>
    </row>
    <row r="1929" spans="1:41" s="290" customFormat="1" ht="89.25" x14ac:dyDescent="0.2">
      <c r="A1929" s="45" t="s">
        <v>1870</v>
      </c>
      <c r="B1929" s="42" t="s">
        <v>96</v>
      </c>
      <c r="C1929" s="46" t="s">
        <v>473</v>
      </c>
      <c r="D1929" s="35" t="s">
        <v>6273</v>
      </c>
      <c r="E1929" s="34">
        <v>46106</v>
      </c>
      <c r="F1929" s="352" t="s">
        <v>4781</v>
      </c>
      <c r="G1929" s="352" t="s">
        <v>4782</v>
      </c>
      <c r="H1929" s="344">
        <v>25.879021666666667</v>
      </c>
      <c r="I1929" s="344">
        <v>-81.672015000000002</v>
      </c>
      <c r="J1929" s="56" t="s">
        <v>7662</v>
      </c>
      <c r="K1929" s="56" t="s">
        <v>7663</v>
      </c>
      <c r="L1929" s="49" t="s">
        <v>8283</v>
      </c>
      <c r="M1929" s="120" t="s">
        <v>2833</v>
      </c>
      <c r="N1929" s="35" t="s">
        <v>3605</v>
      </c>
      <c r="O1929" s="207" t="s">
        <v>6960</v>
      </c>
      <c r="P1929" s="216" t="s">
        <v>6005</v>
      </c>
      <c r="Q1929" s="443">
        <v>0</v>
      </c>
      <c r="R1929" s="47"/>
      <c r="S1929" s="36">
        <v>0</v>
      </c>
      <c r="T1929" s="35"/>
      <c r="U1929" s="34">
        <v>44257</v>
      </c>
      <c r="V1929" s="82" t="s">
        <v>1969</v>
      </c>
      <c r="W1929" s="55" t="s">
        <v>2690</v>
      </c>
      <c r="X1929" s="55" t="s">
        <v>1898</v>
      </c>
      <c r="Y1929" s="157" t="s">
        <v>3605</v>
      </c>
      <c r="Z1929" s="57" t="s">
        <v>1746</v>
      </c>
      <c r="AA1929" s="55" t="s">
        <v>7664</v>
      </c>
      <c r="AB1929" s="55">
        <v>181</v>
      </c>
      <c r="AC1929" s="55" t="s">
        <v>2026</v>
      </c>
      <c r="AD1929" s="89" t="s">
        <v>2620</v>
      </c>
      <c r="AE1929" s="243">
        <v>16793</v>
      </c>
      <c r="AF1929" s="157" t="s">
        <v>3901</v>
      </c>
      <c r="AG1929" s="89" t="s">
        <v>7665</v>
      </c>
      <c r="AH1929" s="58" t="s">
        <v>7666</v>
      </c>
      <c r="AI1929" s="58" t="s">
        <v>2639</v>
      </c>
      <c r="AJ1929" s="59" t="s">
        <v>1327</v>
      </c>
      <c r="AK1929" s="56">
        <v>25.879016666666665</v>
      </c>
      <c r="AL1929" s="56">
        <v>-81.67198333333333</v>
      </c>
      <c r="AM1929" s="60">
        <v>1.8234000005787721</v>
      </c>
      <c r="AN1929" s="60">
        <v>-10.385336746915835</v>
      </c>
      <c r="AO1929" s="60">
        <v>10.544193042094356</v>
      </c>
    </row>
    <row r="1930" spans="1:41" s="290" customFormat="1" x14ac:dyDescent="0.2">
      <c r="A1930" s="45" t="s">
        <v>1871</v>
      </c>
      <c r="B1930" s="42" t="s">
        <v>115</v>
      </c>
      <c r="C1930" s="46"/>
      <c r="D1930" s="35" t="s">
        <v>429</v>
      </c>
      <c r="E1930" s="34">
        <v>42781</v>
      </c>
      <c r="F1930" s="355" t="s">
        <v>564</v>
      </c>
      <c r="G1930" s="355" t="s">
        <v>575</v>
      </c>
      <c r="H1930" s="344">
        <v>25.883016666666666</v>
      </c>
      <c r="I1930" s="344">
        <v>-81.667400000000001</v>
      </c>
      <c r="J1930" s="56" t="s">
        <v>9341</v>
      </c>
      <c r="K1930" s="56" t="s">
        <v>9342</v>
      </c>
      <c r="L1930" s="49" t="s">
        <v>2068</v>
      </c>
      <c r="M1930" s="117"/>
      <c r="N1930" s="35" t="s">
        <v>364</v>
      </c>
      <c r="O1930" s="203" t="s">
        <v>1969</v>
      </c>
      <c r="P1930" s="216" t="s">
        <v>1969</v>
      </c>
      <c r="Q1930" s="443">
        <v>0</v>
      </c>
      <c r="R1930" s="47"/>
      <c r="S1930" s="36">
        <v>0</v>
      </c>
      <c r="T1930" s="35"/>
      <c r="U1930" s="34"/>
      <c r="V1930" s="82">
        <v>0</v>
      </c>
      <c r="W1930" s="55" t="s">
        <v>2690</v>
      </c>
      <c r="X1930" s="55" t="s">
        <v>1898</v>
      </c>
      <c r="Y1930" s="157">
        <v>0</v>
      </c>
      <c r="Z1930" s="57" t="s">
        <v>1746</v>
      </c>
      <c r="AA1930" s="55" t="s">
        <v>6987</v>
      </c>
      <c r="AB1930" s="55">
        <v>182</v>
      </c>
      <c r="AC1930" s="55" t="s">
        <v>2026</v>
      </c>
      <c r="AD1930" s="89" t="s">
        <v>2620</v>
      </c>
      <c r="AE1930" s="243">
        <v>16793.099999999999</v>
      </c>
      <c r="AF1930" s="157" t="s">
        <v>3901</v>
      </c>
      <c r="AG1930" s="89" t="s">
        <v>7669</v>
      </c>
      <c r="AH1930" s="58" t="s">
        <v>7670</v>
      </c>
      <c r="AI1930" s="58" t="s">
        <v>2640</v>
      </c>
      <c r="AJ1930" s="59" t="s">
        <v>1324</v>
      </c>
      <c r="AK1930" s="56">
        <v>25.883099999999999</v>
      </c>
      <c r="AL1930" s="56">
        <v>-81.667450000000002</v>
      </c>
      <c r="AM1930" s="60">
        <v>-30.38999999971324</v>
      </c>
      <c r="AN1930" s="60">
        <v>16.397900124501579</v>
      </c>
      <c r="AO1930" s="60">
        <v>34.531771290736003</v>
      </c>
    </row>
    <row r="1931" spans="1:41" s="290" customFormat="1" x14ac:dyDescent="0.2">
      <c r="A1931" s="45" t="s">
        <v>1871</v>
      </c>
      <c r="B1931" s="42" t="s">
        <v>115</v>
      </c>
      <c r="C1931" s="46"/>
      <c r="D1931" s="35" t="s">
        <v>429</v>
      </c>
      <c r="E1931" s="34">
        <v>43185</v>
      </c>
      <c r="F1931" s="347" t="s">
        <v>2285</v>
      </c>
      <c r="G1931" s="347" t="s">
        <v>2286</v>
      </c>
      <c r="H1931" s="344">
        <v>25.882983333333332</v>
      </c>
      <c r="I1931" s="344">
        <v>-81.667416666666668</v>
      </c>
      <c r="J1931" s="56" t="s">
        <v>9343</v>
      </c>
      <c r="K1931" s="56" t="s">
        <v>9344</v>
      </c>
      <c r="L1931" s="49" t="s">
        <v>2287</v>
      </c>
      <c r="M1931" s="120"/>
      <c r="N1931" s="35" t="s">
        <v>364</v>
      </c>
      <c r="O1931" s="203" t="s">
        <v>1969</v>
      </c>
      <c r="P1931" s="216" t="s">
        <v>1969</v>
      </c>
      <c r="Q1931" s="443">
        <v>0</v>
      </c>
      <c r="R1931" s="47"/>
      <c r="S1931" s="36">
        <v>0</v>
      </c>
      <c r="T1931" s="35"/>
      <c r="U1931" s="34"/>
      <c r="V1931" s="82">
        <v>0</v>
      </c>
      <c r="W1931" s="55" t="s">
        <v>2690</v>
      </c>
      <c r="X1931" s="55" t="s">
        <v>1898</v>
      </c>
      <c r="Y1931" s="157">
        <v>0</v>
      </c>
      <c r="Z1931" s="57" t="s">
        <v>1746</v>
      </c>
      <c r="AA1931" s="55" t="s">
        <v>6987</v>
      </c>
      <c r="AB1931" s="55">
        <v>182</v>
      </c>
      <c r="AC1931" s="55" t="s">
        <v>2026</v>
      </c>
      <c r="AD1931" s="89" t="s">
        <v>2620</v>
      </c>
      <c r="AE1931" s="243">
        <v>16793.099999999999</v>
      </c>
      <c r="AF1931" s="157" t="s">
        <v>3901</v>
      </c>
      <c r="AG1931" s="89" t="s">
        <v>7669</v>
      </c>
      <c r="AH1931" s="58" t="s">
        <v>7670</v>
      </c>
      <c r="AI1931" s="58" t="s">
        <v>2640</v>
      </c>
      <c r="AJ1931" s="59" t="s">
        <v>1324</v>
      </c>
      <c r="AK1931" s="56">
        <v>25.883099999999999</v>
      </c>
      <c r="AL1931" s="56">
        <v>-81.667450000000002</v>
      </c>
      <c r="AM1931" s="60">
        <v>-42.546000000116777</v>
      </c>
      <c r="AN1931" s="60">
        <v>10.931933416334385</v>
      </c>
      <c r="AO1931" s="60">
        <v>43.928001140833906</v>
      </c>
    </row>
    <row r="1932" spans="1:41" s="290" customFormat="1" x14ac:dyDescent="0.2">
      <c r="A1932" s="45" t="s">
        <v>1871</v>
      </c>
      <c r="B1932" s="42" t="s">
        <v>115</v>
      </c>
      <c r="C1932" s="46"/>
      <c r="D1932" s="35" t="s">
        <v>429</v>
      </c>
      <c r="E1932" s="34">
        <v>43536</v>
      </c>
      <c r="F1932" s="347" t="s">
        <v>2714</v>
      </c>
      <c r="G1932" s="347" t="s">
        <v>2640</v>
      </c>
      <c r="H1932" s="344">
        <v>25.882999999999999</v>
      </c>
      <c r="I1932" s="344">
        <v>-81.667450000000002</v>
      </c>
      <c r="J1932" s="56" t="s">
        <v>9345</v>
      </c>
      <c r="K1932" s="56" t="s">
        <v>9346</v>
      </c>
      <c r="L1932" s="49" t="s">
        <v>2715</v>
      </c>
      <c r="M1932" s="120" t="s">
        <v>2833</v>
      </c>
      <c r="N1932" s="35" t="s">
        <v>364</v>
      </c>
      <c r="O1932" s="203" t="s">
        <v>1969</v>
      </c>
      <c r="P1932" s="216" t="s">
        <v>1969</v>
      </c>
      <c r="Q1932" s="443">
        <v>0</v>
      </c>
      <c r="R1932" s="47"/>
      <c r="S1932" s="36">
        <v>0</v>
      </c>
      <c r="T1932" s="35"/>
      <c r="U1932" s="34"/>
      <c r="V1932" s="82">
        <v>0</v>
      </c>
      <c r="W1932" s="55" t="s">
        <v>2690</v>
      </c>
      <c r="X1932" s="55" t="s">
        <v>1898</v>
      </c>
      <c r="Y1932" s="157">
        <v>0</v>
      </c>
      <c r="Z1932" s="57" t="s">
        <v>1746</v>
      </c>
      <c r="AA1932" s="55" t="s">
        <v>6987</v>
      </c>
      <c r="AB1932" s="55">
        <v>182</v>
      </c>
      <c r="AC1932" s="55" t="s">
        <v>2026</v>
      </c>
      <c r="AD1932" s="89" t="s">
        <v>2620</v>
      </c>
      <c r="AE1932" s="243">
        <v>16793.099999999999</v>
      </c>
      <c r="AF1932" s="157" t="s">
        <v>3901</v>
      </c>
      <c r="AG1932" s="89" t="s">
        <v>7669</v>
      </c>
      <c r="AH1932" s="58" t="s">
        <v>7670</v>
      </c>
      <c r="AI1932" s="58" t="s">
        <v>2640</v>
      </c>
      <c r="AJ1932" s="59" t="s">
        <v>1324</v>
      </c>
      <c r="AK1932" s="56">
        <v>25.883099999999999</v>
      </c>
      <c r="AL1932" s="56">
        <v>-81.667450000000002</v>
      </c>
      <c r="AM1932" s="60">
        <v>-36.467999999915008</v>
      </c>
      <c r="AN1932" s="60">
        <v>0</v>
      </c>
      <c r="AO1932" s="60">
        <v>36.467999999915008</v>
      </c>
    </row>
    <row r="1933" spans="1:41" s="290" customFormat="1" x14ac:dyDescent="0.2">
      <c r="A1933" s="45" t="s">
        <v>1871</v>
      </c>
      <c r="B1933" s="42" t="s">
        <v>115</v>
      </c>
      <c r="C1933" s="46"/>
      <c r="D1933" s="35" t="s">
        <v>2844</v>
      </c>
      <c r="E1933" s="34">
        <v>43847</v>
      </c>
      <c r="F1933" s="347" t="s">
        <v>2714</v>
      </c>
      <c r="G1933" s="347" t="s">
        <v>2640</v>
      </c>
      <c r="H1933" s="344">
        <v>25.882999999999999</v>
      </c>
      <c r="I1933" s="344">
        <v>-81.667450000000002</v>
      </c>
      <c r="J1933" s="56" t="s">
        <v>9345</v>
      </c>
      <c r="K1933" s="56" t="s">
        <v>9346</v>
      </c>
      <c r="L1933" s="49" t="s">
        <v>2854</v>
      </c>
      <c r="M1933" s="120" t="s">
        <v>2833</v>
      </c>
      <c r="N1933" s="35" t="s">
        <v>364</v>
      </c>
      <c r="O1933" s="203" t="s">
        <v>1969</v>
      </c>
      <c r="P1933" s="216">
        <v>0</v>
      </c>
      <c r="Q1933" s="443">
        <v>0</v>
      </c>
      <c r="R1933" s="47"/>
      <c r="S1933" s="36">
        <v>0</v>
      </c>
      <c r="T1933" s="35"/>
      <c r="U1933" s="34"/>
      <c r="V1933" s="82">
        <v>0</v>
      </c>
      <c r="W1933" s="55" t="s">
        <v>2690</v>
      </c>
      <c r="X1933" s="55" t="s">
        <v>1898</v>
      </c>
      <c r="Y1933" s="157">
        <v>0</v>
      </c>
      <c r="Z1933" s="57" t="s">
        <v>1746</v>
      </c>
      <c r="AA1933" s="55" t="s">
        <v>6987</v>
      </c>
      <c r="AB1933" s="55">
        <v>182</v>
      </c>
      <c r="AC1933" s="55" t="s">
        <v>2026</v>
      </c>
      <c r="AD1933" s="89" t="s">
        <v>2620</v>
      </c>
      <c r="AE1933" s="243">
        <v>16793.099999999999</v>
      </c>
      <c r="AF1933" s="157" t="s">
        <v>3901</v>
      </c>
      <c r="AG1933" s="89" t="s">
        <v>7669</v>
      </c>
      <c r="AH1933" s="58" t="s">
        <v>7670</v>
      </c>
      <c r="AI1933" s="58" t="s">
        <v>2640</v>
      </c>
      <c r="AJ1933" s="59" t="s">
        <v>1324</v>
      </c>
      <c r="AK1933" s="56">
        <v>25.883099999999999</v>
      </c>
      <c r="AL1933" s="56">
        <v>-81.667450000000002</v>
      </c>
      <c r="AM1933" s="60">
        <v>-36.467999999915008</v>
      </c>
      <c r="AN1933" s="60">
        <v>0</v>
      </c>
      <c r="AO1933" s="60">
        <v>36.467999999915008</v>
      </c>
    </row>
    <row r="1934" spans="1:41" s="290" customFormat="1" x14ac:dyDescent="0.2">
      <c r="A1934" s="45" t="s">
        <v>1871</v>
      </c>
      <c r="B1934" s="42" t="s">
        <v>115</v>
      </c>
      <c r="C1934" s="46"/>
      <c r="D1934" s="35" t="s">
        <v>2857</v>
      </c>
      <c r="E1934" s="34">
        <v>44257</v>
      </c>
      <c r="F1934" s="347" t="s">
        <v>2714</v>
      </c>
      <c r="G1934" s="347" t="s">
        <v>2640</v>
      </c>
      <c r="H1934" s="344">
        <v>25.882999999999999</v>
      </c>
      <c r="I1934" s="344">
        <v>-81.667450000000002</v>
      </c>
      <c r="J1934" s="56" t="s">
        <v>9345</v>
      </c>
      <c r="K1934" s="56" t="s">
        <v>9346</v>
      </c>
      <c r="L1934" s="49" t="s">
        <v>2715</v>
      </c>
      <c r="M1934" s="120" t="s">
        <v>2833</v>
      </c>
      <c r="N1934" s="35" t="s">
        <v>364</v>
      </c>
      <c r="O1934" s="240" t="s">
        <v>3520</v>
      </c>
      <c r="P1934" s="216" t="s">
        <v>1969</v>
      </c>
      <c r="Q1934" s="443">
        <v>0</v>
      </c>
      <c r="R1934" s="47"/>
      <c r="S1934" s="36">
        <v>0</v>
      </c>
      <c r="T1934" s="35"/>
      <c r="U1934" s="34"/>
      <c r="V1934" s="82">
        <v>0</v>
      </c>
      <c r="W1934" s="55" t="s">
        <v>2690</v>
      </c>
      <c r="X1934" s="55" t="s">
        <v>1898</v>
      </c>
      <c r="Y1934" s="157">
        <v>0</v>
      </c>
      <c r="Z1934" s="57" t="s">
        <v>1746</v>
      </c>
      <c r="AA1934" s="55" t="s">
        <v>6987</v>
      </c>
      <c r="AB1934" s="55">
        <v>182</v>
      </c>
      <c r="AC1934" s="55" t="s">
        <v>2026</v>
      </c>
      <c r="AD1934" s="89" t="s">
        <v>2620</v>
      </c>
      <c r="AE1934" s="243">
        <v>16793.099999999999</v>
      </c>
      <c r="AF1934" s="157" t="s">
        <v>3901</v>
      </c>
      <c r="AG1934" s="89" t="s">
        <v>7669</v>
      </c>
      <c r="AH1934" s="58" t="s">
        <v>7670</v>
      </c>
      <c r="AI1934" s="58" t="s">
        <v>2640</v>
      </c>
      <c r="AJ1934" s="59" t="s">
        <v>1324</v>
      </c>
      <c r="AK1934" s="56">
        <v>25.883099999999999</v>
      </c>
      <c r="AL1934" s="56">
        <v>-81.667450000000002</v>
      </c>
      <c r="AM1934" s="60">
        <v>-36.467999999915008</v>
      </c>
      <c r="AN1934" s="60">
        <v>0</v>
      </c>
      <c r="AO1934" s="60">
        <v>36.467999999915008</v>
      </c>
    </row>
    <row r="1935" spans="1:41" s="290" customFormat="1" ht="25.5" x14ac:dyDescent="0.2">
      <c r="A1935" s="45" t="s">
        <v>1871</v>
      </c>
      <c r="B1935" s="42" t="s">
        <v>115</v>
      </c>
      <c r="C1935" s="46"/>
      <c r="D1935" s="35" t="s">
        <v>424</v>
      </c>
      <c r="E1935" s="34">
        <v>44666</v>
      </c>
      <c r="F1935" s="347" t="s">
        <v>4595</v>
      </c>
      <c r="G1935" s="347" t="s">
        <v>2640</v>
      </c>
      <c r="H1935" s="344">
        <v>25.883033333333334</v>
      </c>
      <c r="I1935" s="344">
        <v>-81.667450000000002</v>
      </c>
      <c r="J1935" s="56" t="s">
        <v>9347</v>
      </c>
      <c r="K1935" s="56" t="s">
        <v>9346</v>
      </c>
      <c r="L1935" s="49" t="s">
        <v>4596</v>
      </c>
      <c r="M1935" s="120" t="s">
        <v>2833</v>
      </c>
      <c r="N1935" s="35" t="s">
        <v>387</v>
      </c>
      <c r="O1935" s="240" t="s">
        <v>4597</v>
      </c>
      <c r="P1935" s="216" t="s">
        <v>1969</v>
      </c>
      <c r="Q1935" s="443">
        <v>0</v>
      </c>
      <c r="R1935" s="47"/>
      <c r="S1935" s="36">
        <v>0</v>
      </c>
      <c r="T1935" s="35" t="s">
        <v>3310</v>
      </c>
      <c r="U1935" s="34"/>
      <c r="V1935" s="82">
        <v>0</v>
      </c>
      <c r="W1935" s="55" t="s">
        <v>2690</v>
      </c>
      <c r="X1935" s="55" t="s">
        <v>1898</v>
      </c>
      <c r="Y1935" s="157" t="s">
        <v>387</v>
      </c>
      <c r="Z1935" s="57" t="s">
        <v>1746</v>
      </c>
      <c r="AA1935" s="55" t="s">
        <v>6982</v>
      </c>
      <c r="AB1935" s="55">
        <v>182</v>
      </c>
      <c r="AC1935" s="55" t="s">
        <v>2026</v>
      </c>
      <c r="AD1935" s="89" t="s">
        <v>2620</v>
      </c>
      <c r="AE1935" s="243">
        <v>16793.099999999999</v>
      </c>
      <c r="AF1935" s="157" t="s">
        <v>3901</v>
      </c>
      <c r="AG1935" s="89" t="s">
        <v>7669</v>
      </c>
      <c r="AH1935" s="58" t="s">
        <v>7670</v>
      </c>
      <c r="AI1935" s="58" t="s">
        <v>2640</v>
      </c>
      <c r="AJ1935" s="59" t="s">
        <v>1324</v>
      </c>
      <c r="AK1935" s="56">
        <v>25.883099999999999</v>
      </c>
      <c r="AL1935" s="56">
        <v>-81.667450000000002</v>
      </c>
      <c r="AM1935" s="60">
        <v>-24.311999999511471</v>
      </c>
      <c r="AN1935" s="60">
        <v>0</v>
      </c>
      <c r="AO1935" s="60">
        <v>24.311999999511471</v>
      </c>
    </row>
    <row r="1936" spans="1:41" s="290" customFormat="1" x14ac:dyDescent="0.2">
      <c r="A1936" s="45" t="s">
        <v>1871</v>
      </c>
      <c r="B1936" s="42" t="s">
        <v>115</v>
      </c>
      <c r="C1936" s="46"/>
      <c r="D1936" s="35" t="s">
        <v>3213</v>
      </c>
      <c r="E1936" s="34">
        <v>44687</v>
      </c>
      <c r="F1936" s="352" t="s">
        <v>4783</v>
      </c>
      <c r="G1936" s="352" t="s">
        <v>4784</v>
      </c>
      <c r="H1936" s="344">
        <v>25.882988333333333</v>
      </c>
      <c r="I1936" s="344">
        <v>-81.667413333333329</v>
      </c>
      <c r="J1936" s="56" t="s">
        <v>7667</v>
      </c>
      <c r="K1936" s="56" t="s">
        <v>7668</v>
      </c>
      <c r="L1936" s="49" t="s">
        <v>4676</v>
      </c>
      <c r="M1936" s="120" t="s">
        <v>2833</v>
      </c>
      <c r="N1936" s="35" t="s">
        <v>364</v>
      </c>
      <c r="O1936" s="240" t="s">
        <v>4677</v>
      </c>
      <c r="P1936" s="216">
        <v>0</v>
      </c>
      <c r="Q1936" s="443">
        <v>0</v>
      </c>
      <c r="R1936" s="47"/>
      <c r="S1936" s="36">
        <v>0</v>
      </c>
      <c r="T1936" s="35" t="s">
        <v>2011</v>
      </c>
      <c r="U1936" s="34"/>
      <c r="V1936" s="82">
        <v>0</v>
      </c>
      <c r="W1936" s="55" t="s">
        <v>2690</v>
      </c>
      <c r="X1936" s="55" t="s">
        <v>1898</v>
      </c>
      <c r="Y1936" s="157">
        <v>0</v>
      </c>
      <c r="Z1936" s="57" t="s">
        <v>1746</v>
      </c>
      <c r="AA1936" s="55" t="s">
        <v>6987</v>
      </c>
      <c r="AB1936" s="55">
        <v>182</v>
      </c>
      <c r="AC1936" s="55" t="s">
        <v>2026</v>
      </c>
      <c r="AD1936" s="89" t="s">
        <v>2620</v>
      </c>
      <c r="AE1936" s="243">
        <v>16793.099999999999</v>
      </c>
      <c r="AF1936" s="157" t="s">
        <v>3901</v>
      </c>
      <c r="AG1936" s="89" t="s">
        <v>7669</v>
      </c>
      <c r="AH1936" s="58" t="s">
        <v>7670</v>
      </c>
      <c r="AI1936" s="58" t="s">
        <v>2640</v>
      </c>
      <c r="AJ1936" s="59" t="s">
        <v>1324</v>
      </c>
      <c r="AK1936" s="56">
        <v>25.883099999999999</v>
      </c>
      <c r="AL1936" s="56">
        <v>-81.667450000000002</v>
      </c>
      <c r="AM1936" s="60">
        <v>-40.722599999538005</v>
      </c>
      <c r="AN1936" s="60">
        <v>12.02512675983205</v>
      </c>
      <c r="AO1936" s="60">
        <v>42.460968245111907</v>
      </c>
    </row>
    <row r="1937" spans="1:41" s="290" customFormat="1" ht="25.5" x14ac:dyDescent="0.2">
      <c r="A1937" s="45" t="s">
        <v>1871</v>
      </c>
      <c r="B1937" s="42" t="s">
        <v>115</v>
      </c>
      <c r="C1937" s="46"/>
      <c r="D1937" s="35" t="s">
        <v>424</v>
      </c>
      <c r="E1937" s="34">
        <v>44978</v>
      </c>
      <c r="F1937" s="352" t="s">
        <v>4783</v>
      </c>
      <c r="G1937" s="352" t="s">
        <v>4784</v>
      </c>
      <c r="H1937" s="344">
        <v>25.882988333333333</v>
      </c>
      <c r="I1937" s="344">
        <v>-81.667413333333329</v>
      </c>
      <c r="J1937" s="56" t="s">
        <v>7667</v>
      </c>
      <c r="K1937" s="56" t="s">
        <v>7668</v>
      </c>
      <c r="L1937" s="49" t="s">
        <v>4991</v>
      </c>
      <c r="M1937" s="120" t="s">
        <v>2833</v>
      </c>
      <c r="N1937" s="35" t="s">
        <v>1919</v>
      </c>
      <c r="O1937" s="240"/>
      <c r="P1937" s="216">
        <v>0</v>
      </c>
      <c r="Q1937" s="443">
        <v>0</v>
      </c>
      <c r="R1937" s="47"/>
      <c r="S1937" s="36">
        <v>0</v>
      </c>
      <c r="T1937" s="35" t="s">
        <v>3310</v>
      </c>
      <c r="U1937" s="34"/>
      <c r="V1937" s="82" t="s">
        <v>1969</v>
      </c>
      <c r="W1937" s="55" t="s">
        <v>2690</v>
      </c>
      <c r="X1937" s="55" t="s">
        <v>1898</v>
      </c>
      <c r="Y1937" s="157" t="s">
        <v>1919</v>
      </c>
      <c r="Z1937" s="57" t="s">
        <v>1746</v>
      </c>
      <c r="AA1937" s="55" t="s">
        <v>6966</v>
      </c>
      <c r="AB1937" s="55">
        <v>182</v>
      </c>
      <c r="AC1937" s="55" t="s">
        <v>2026</v>
      </c>
      <c r="AD1937" s="89" t="s">
        <v>2620</v>
      </c>
      <c r="AE1937" s="243">
        <v>16793.099999999999</v>
      </c>
      <c r="AF1937" s="157" t="s">
        <v>3901</v>
      </c>
      <c r="AG1937" s="89" t="s">
        <v>7669</v>
      </c>
      <c r="AH1937" s="58" t="s">
        <v>7670</v>
      </c>
      <c r="AI1937" s="58" t="s">
        <v>2640</v>
      </c>
      <c r="AJ1937" s="59" t="s">
        <v>1324</v>
      </c>
      <c r="AK1937" s="56">
        <v>25.883099999999999</v>
      </c>
      <c r="AL1937" s="56">
        <v>-81.667450000000002</v>
      </c>
      <c r="AM1937" s="60">
        <v>-40.722599999538005</v>
      </c>
      <c r="AN1937" s="60">
        <v>12.02512675983205</v>
      </c>
      <c r="AO1937" s="60">
        <v>42.460968245111907</v>
      </c>
    </row>
    <row r="1938" spans="1:41" s="290" customFormat="1" ht="25.5" x14ac:dyDescent="0.2">
      <c r="A1938" s="45" t="s">
        <v>1871</v>
      </c>
      <c r="B1938" s="42" t="s">
        <v>115</v>
      </c>
      <c r="C1938" s="46"/>
      <c r="D1938" s="35" t="s">
        <v>424</v>
      </c>
      <c r="E1938" s="34">
        <v>44978</v>
      </c>
      <c r="F1938" s="352" t="s">
        <v>4783</v>
      </c>
      <c r="G1938" s="352" t="s">
        <v>4784</v>
      </c>
      <c r="H1938" s="344">
        <v>25.882988333333333</v>
      </c>
      <c r="I1938" s="344">
        <v>-81.667413333333329</v>
      </c>
      <c r="J1938" s="56" t="s">
        <v>7667</v>
      </c>
      <c r="K1938" s="56" t="s">
        <v>7668</v>
      </c>
      <c r="L1938" s="49" t="s">
        <v>4991</v>
      </c>
      <c r="M1938" s="120" t="s">
        <v>2833</v>
      </c>
      <c r="N1938" s="35" t="s">
        <v>1919</v>
      </c>
      <c r="O1938" s="240"/>
      <c r="P1938" s="216">
        <v>0</v>
      </c>
      <c r="Q1938" s="443">
        <v>0</v>
      </c>
      <c r="R1938" s="47"/>
      <c r="S1938" s="36">
        <v>0</v>
      </c>
      <c r="T1938" s="35" t="s">
        <v>3310</v>
      </c>
      <c r="U1938" s="34"/>
      <c r="V1938" s="82" t="s">
        <v>1969</v>
      </c>
      <c r="W1938" s="55" t="s">
        <v>2690</v>
      </c>
      <c r="X1938" s="55" t="s">
        <v>1898</v>
      </c>
      <c r="Y1938" s="157" t="s">
        <v>1919</v>
      </c>
      <c r="Z1938" s="57" t="s">
        <v>1746</v>
      </c>
      <c r="AA1938" s="55" t="s">
        <v>6966</v>
      </c>
      <c r="AB1938" s="55">
        <v>182</v>
      </c>
      <c r="AC1938" s="55" t="s">
        <v>2026</v>
      </c>
      <c r="AD1938" s="89" t="s">
        <v>2620</v>
      </c>
      <c r="AE1938" s="243">
        <v>16793.099999999999</v>
      </c>
      <c r="AF1938" s="157" t="s">
        <v>3901</v>
      </c>
      <c r="AG1938" s="89" t="s">
        <v>7669</v>
      </c>
      <c r="AH1938" s="58" t="s">
        <v>7670</v>
      </c>
      <c r="AI1938" s="58" t="s">
        <v>2640</v>
      </c>
      <c r="AJ1938" s="59" t="s">
        <v>1324</v>
      </c>
      <c r="AK1938" s="56">
        <v>25.883099999999999</v>
      </c>
      <c r="AL1938" s="56">
        <v>-81.667450000000002</v>
      </c>
      <c r="AM1938" s="60">
        <v>-40.722599999538005</v>
      </c>
      <c r="AN1938" s="60">
        <v>12.02512675983205</v>
      </c>
      <c r="AO1938" s="60">
        <v>42.460968245111907</v>
      </c>
    </row>
    <row r="1939" spans="1:41" s="290" customFormat="1" x14ac:dyDescent="0.2">
      <c r="A1939" s="45" t="s">
        <v>1871</v>
      </c>
      <c r="B1939" s="42" t="s">
        <v>115</v>
      </c>
      <c r="C1939" s="46"/>
      <c r="D1939" s="35" t="s">
        <v>5027</v>
      </c>
      <c r="E1939" s="34">
        <v>45366</v>
      </c>
      <c r="F1939" s="2" t="s">
        <v>4783</v>
      </c>
      <c r="G1939" s="2" t="s">
        <v>4784</v>
      </c>
      <c r="H1939" s="344">
        <v>25.882988333333333</v>
      </c>
      <c r="I1939" s="344">
        <v>-81.667413333333329</v>
      </c>
      <c r="J1939" s="56" t="s">
        <v>7667</v>
      </c>
      <c r="K1939" s="56" t="s">
        <v>7668</v>
      </c>
      <c r="L1939" s="49" t="s">
        <v>5773</v>
      </c>
      <c r="M1939" s="120" t="s">
        <v>2833</v>
      </c>
      <c r="N1939" s="35" t="s">
        <v>364</v>
      </c>
      <c r="O1939" s="240" t="s">
        <v>5774</v>
      </c>
      <c r="P1939" s="216" t="s">
        <v>1969</v>
      </c>
      <c r="Q1939" s="443">
        <v>0</v>
      </c>
      <c r="R1939" s="47"/>
      <c r="S1939" s="36">
        <v>0</v>
      </c>
      <c r="T1939" s="35" t="s">
        <v>2011</v>
      </c>
      <c r="U1939" s="34"/>
      <c r="V1939" s="82">
        <v>0</v>
      </c>
      <c r="W1939" s="55" t="s">
        <v>2690</v>
      </c>
      <c r="X1939" s="55" t="s">
        <v>1898</v>
      </c>
      <c r="Y1939" s="157">
        <v>0</v>
      </c>
      <c r="Z1939" s="57" t="s">
        <v>1746</v>
      </c>
      <c r="AA1939" s="55" t="s">
        <v>6987</v>
      </c>
      <c r="AB1939" s="55">
        <v>182</v>
      </c>
      <c r="AC1939" s="55" t="s">
        <v>2026</v>
      </c>
      <c r="AD1939" s="89" t="s">
        <v>2620</v>
      </c>
      <c r="AE1939" s="243">
        <v>16793.099999999999</v>
      </c>
      <c r="AF1939" s="157" t="s">
        <v>3901</v>
      </c>
      <c r="AG1939" s="89" t="s">
        <v>7669</v>
      </c>
      <c r="AH1939" s="58" t="s">
        <v>7670</v>
      </c>
      <c r="AI1939" s="58" t="s">
        <v>2640</v>
      </c>
      <c r="AJ1939" s="59" t="s">
        <v>1324</v>
      </c>
      <c r="AK1939" s="56">
        <v>25.883099999999999</v>
      </c>
      <c r="AL1939" s="56">
        <v>-81.667450000000002</v>
      </c>
      <c r="AM1939" s="60">
        <v>-40.722599999538005</v>
      </c>
      <c r="AN1939" s="60">
        <v>12.02512675983205</v>
      </c>
      <c r="AO1939" s="60">
        <v>42.460968245111907</v>
      </c>
    </row>
    <row r="1940" spans="1:41" s="290" customFormat="1" x14ac:dyDescent="0.2">
      <c r="A1940" s="45" t="s">
        <v>1871</v>
      </c>
      <c r="B1940" s="42" t="s">
        <v>115</v>
      </c>
      <c r="C1940" s="46"/>
      <c r="D1940" s="35" t="s">
        <v>4516</v>
      </c>
      <c r="E1940" s="34">
        <v>45762</v>
      </c>
      <c r="F1940" s="2" t="s">
        <v>4783</v>
      </c>
      <c r="G1940" s="2" t="s">
        <v>4784</v>
      </c>
      <c r="H1940" s="344">
        <v>25.882988333333333</v>
      </c>
      <c r="I1940" s="344">
        <v>-81.667413333333329</v>
      </c>
      <c r="J1940" s="56" t="s">
        <v>7667</v>
      </c>
      <c r="K1940" s="56" t="s">
        <v>7668</v>
      </c>
      <c r="L1940" s="49" t="s">
        <v>8344</v>
      </c>
      <c r="M1940" s="120" t="s">
        <v>2833</v>
      </c>
      <c r="N1940" s="35" t="s">
        <v>1919</v>
      </c>
      <c r="O1940" s="240" t="s">
        <v>6560</v>
      </c>
      <c r="P1940" s="216" t="s">
        <v>6005</v>
      </c>
      <c r="Q1940" s="443">
        <v>0</v>
      </c>
      <c r="R1940" s="47"/>
      <c r="S1940" s="36">
        <v>0</v>
      </c>
      <c r="T1940" s="35" t="s">
        <v>3310</v>
      </c>
      <c r="U1940" s="34">
        <v>45762</v>
      </c>
      <c r="V1940" s="82" t="s">
        <v>1969</v>
      </c>
      <c r="W1940" s="55" t="s">
        <v>2690</v>
      </c>
      <c r="X1940" s="55" t="s">
        <v>1898</v>
      </c>
      <c r="Y1940" s="157" t="s">
        <v>1919</v>
      </c>
      <c r="Z1940" s="57" t="s">
        <v>1746</v>
      </c>
      <c r="AA1940" s="55" t="s">
        <v>6966</v>
      </c>
      <c r="AB1940" s="55">
        <v>182</v>
      </c>
      <c r="AC1940" s="55" t="s">
        <v>2026</v>
      </c>
      <c r="AD1940" s="89" t="s">
        <v>2620</v>
      </c>
      <c r="AE1940" s="243">
        <v>16793.099999999999</v>
      </c>
      <c r="AF1940" s="157" t="s">
        <v>3901</v>
      </c>
      <c r="AG1940" s="89" t="s">
        <v>7669</v>
      </c>
      <c r="AH1940" s="58" t="s">
        <v>7670</v>
      </c>
      <c r="AI1940" s="58" t="s">
        <v>2640</v>
      </c>
      <c r="AJ1940" s="59" t="s">
        <v>1324</v>
      </c>
      <c r="AK1940" s="56">
        <v>25.883099999999999</v>
      </c>
      <c r="AL1940" s="56">
        <v>-81.667450000000002</v>
      </c>
      <c r="AM1940" s="60">
        <v>-40.722599999538005</v>
      </c>
      <c r="AN1940" s="60">
        <v>12.02512675983205</v>
      </c>
      <c r="AO1940" s="60">
        <v>42.460968245111907</v>
      </c>
    </row>
    <row r="1941" spans="1:41" s="290" customFormat="1" x14ac:dyDescent="0.2">
      <c r="A1941" s="45" t="s">
        <v>1871</v>
      </c>
      <c r="B1941" s="42" t="s">
        <v>115</v>
      </c>
      <c r="C1941" s="46" t="s">
        <v>473</v>
      </c>
      <c r="D1941" s="35" t="s">
        <v>6273</v>
      </c>
      <c r="E1941" s="34">
        <v>46106</v>
      </c>
      <c r="F1941" s="2" t="s">
        <v>4783</v>
      </c>
      <c r="G1941" s="2" t="s">
        <v>4784</v>
      </c>
      <c r="H1941" s="344">
        <v>25.882988333333333</v>
      </c>
      <c r="I1941" s="344">
        <v>-81.667413333333329</v>
      </c>
      <c r="J1941" s="56" t="s">
        <v>7667</v>
      </c>
      <c r="K1941" s="56" t="s">
        <v>7668</v>
      </c>
      <c r="L1941" s="49" t="s">
        <v>8344</v>
      </c>
      <c r="M1941" s="120" t="s">
        <v>2833</v>
      </c>
      <c r="N1941" s="35" t="s">
        <v>1919</v>
      </c>
      <c r="O1941" s="240" t="s">
        <v>6961</v>
      </c>
      <c r="P1941" s="216" t="s">
        <v>6005</v>
      </c>
      <c r="Q1941" s="443">
        <v>0</v>
      </c>
      <c r="R1941" s="47"/>
      <c r="S1941" s="36">
        <v>0</v>
      </c>
      <c r="T1941" s="35" t="s">
        <v>3310</v>
      </c>
      <c r="U1941" s="34">
        <v>45762</v>
      </c>
      <c r="V1941" s="82" t="s">
        <v>1969</v>
      </c>
      <c r="W1941" s="55" t="s">
        <v>2690</v>
      </c>
      <c r="X1941" s="55" t="s">
        <v>1898</v>
      </c>
      <c r="Y1941" s="157" t="s">
        <v>1919</v>
      </c>
      <c r="Z1941" s="57" t="s">
        <v>1746</v>
      </c>
      <c r="AA1941" s="55" t="s">
        <v>6966</v>
      </c>
      <c r="AB1941" s="55">
        <v>182</v>
      </c>
      <c r="AC1941" s="55" t="s">
        <v>2026</v>
      </c>
      <c r="AD1941" s="89" t="s">
        <v>2620</v>
      </c>
      <c r="AE1941" s="243">
        <v>16793.099999999999</v>
      </c>
      <c r="AF1941" s="157" t="s">
        <v>3901</v>
      </c>
      <c r="AG1941" s="89" t="s">
        <v>7669</v>
      </c>
      <c r="AH1941" s="58" t="s">
        <v>7670</v>
      </c>
      <c r="AI1941" s="58" t="s">
        <v>2640</v>
      </c>
      <c r="AJ1941" s="59" t="s">
        <v>1324</v>
      </c>
      <c r="AK1941" s="56">
        <v>25.883099999999999</v>
      </c>
      <c r="AL1941" s="56">
        <v>-81.667450000000002</v>
      </c>
      <c r="AM1941" s="60">
        <v>-40.722599999538005</v>
      </c>
      <c r="AN1941" s="60">
        <v>12.02512675983205</v>
      </c>
      <c r="AO1941" s="60">
        <v>42.460968245111907</v>
      </c>
    </row>
    <row r="1942" spans="1:41" s="290" customFormat="1" x14ac:dyDescent="0.2">
      <c r="A1942" s="45" t="s">
        <v>1872</v>
      </c>
      <c r="B1942" s="42" t="s">
        <v>94</v>
      </c>
      <c r="C1942" s="46"/>
      <c r="D1942" s="35" t="s">
        <v>429</v>
      </c>
      <c r="E1942" s="34">
        <v>42781</v>
      </c>
      <c r="F1942" s="347" t="s">
        <v>659</v>
      </c>
      <c r="G1942" s="347" t="s">
        <v>576</v>
      </c>
      <c r="H1942" s="344">
        <v>25.886050000000001</v>
      </c>
      <c r="I1942" s="344">
        <v>-81.661716666666663</v>
      </c>
      <c r="J1942" s="56" t="s">
        <v>9348</v>
      </c>
      <c r="K1942" s="56" t="s">
        <v>9349</v>
      </c>
      <c r="L1942" s="49" t="s">
        <v>1746</v>
      </c>
      <c r="M1942" s="117"/>
      <c r="N1942" s="35" t="s">
        <v>364</v>
      </c>
      <c r="O1942" s="203" t="s">
        <v>1969</v>
      </c>
      <c r="P1942" s="216" t="s">
        <v>1969</v>
      </c>
      <c r="Q1942" s="443">
        <v>0</v>
      </c>
      <c r="R1942" s="47"/>
      <c r="S1942" s="36">
        <v>0</v>
      </c>
      <c r="T1942" s="35"/>
      <c r="U1942" s="34"/>
      <c r="V1942" s="82">
        <v>0</v>
      </c>
      <c r="W1942" s="55" t="s">
        <v>2690</v>
      </c>
      <c r="X1942" s="55" t="s">
        <v>1898</v>
      </c>
      <c r="Y1942" s="157">
        <v>0</v>
      </c>
      <c r="Z1942" s="57" t="s">
        <v>1746</v>
      </c>
      <c r="AA1942" s="55" t="s">
        <v>6987</v>
      </c>
      <c r="AB1942" s="55">
        <v>183</v>
      </c>
      <c r="AC1942" s="55" t="s">
        <v>2026</v>
      </c>
      <c r="AD1942" s="89" t="s">
        <v>2620</v>
      </c>
      <c r="AE1942" s="243">
        <v>16793.2</v>
      </c>
      <c r="AF1942" s="157" t="s">
        <v>3901</v>
      </c>
      <c r="AG1942" s="89" t="s">
        <v>7673</v>
      </c>
      <c r="AH1942" s="58" t="s">
        <v>7674</v>
      </c>
      <c r="AI1942" s="58" t="s">
        <v>7675</v>
      </c>
      <c r="AJ1942" s="59" t="s">
        <v>1321</v>
      </c>
      <c r="AK1942" s="56">
        <v>25.885999999999999</v>
      </c>
      <c r="AL1942" s="56">
        <v>-81.661683333333329</v>
      </c>
      <c r="AM1942" s="60">
        <v>18.234000000605306</v>
      </c>
      <c r="AN1942" s="60">
        <v>-10.931933416334385</v>
      </c>
      <c r="AO1942" s="60">
        <v>21.259960588892039</v>
      </c>
    </row>
    <row r="1943" spans="1:41" s="290" customFormat="1" x14ac:dyDescent="0.2">
      <c r="A1943" s="45" t="s">
        <v>1872</v>
      </c>
      <c r="B1943" s="42" t="s">
        <v>94</v>
      </c>
      <c r="C1943" s="46"/>
      <c r="D1943" s="35" t="s">
        <v>429</v>
      </c>
      <c r="E1943" s="34">
        <v>43185</v>
      </c>
      <c r="F1943" s="347" t="s">
        <v>659</v>
      </c>
      <c r="G1943" s="347" t="s">
        <v>576</v>
      </c>
      <c r="H1943" s="344">
        <v>25.886050000000001</v>
      </c>
      <c r="I1943" s="344">
        <v>-81.661716666666663</v>
      </c>
      <c r="J1943" s="56" t="s">
        <v>9348</v>
      </c>
      <c r="K1943" s="56" t="s">
        <v>9349</v>
      </c>
      <c r="L1943" s="49" t="s">
        <v>2287</v>
      </c>
      <c r="M1943" s="120"/>
      <c r="N1943" s="35" t="s">
        <v>364</v>
      </c>
      <c r="O1943" s="203" t="s">
        <v>1969</v>
      </c>
      <c r="P1943" s="216" t="s">
        <v>1969</v>
      </c>
      <c r="Q1943" s="443">
        <v>0</v>
      </c>
      <c r="R1943" s="47"/>
      <c r="S1943" s="36">
        <v>0</v>
      </c>
      <c r="T1943" s="35"/>
      <c r="U1943" s="34"/>
      <c r="V1943" s="82">
        <v>0</v>
      </c>
      <c r="W1943" s="55" t="s">
        <v>2690</v>
      </c>
      <c r="X1943" s="55" t="s">
        <v>1898</v>
      </c>
      <c r="Y1943" s="157">
        <v>0</v>
      </c>
      <c r="Z1943" s="57" t="s">
        <v>1746</v>
      </c>
      <c r="AA1943" s="55" t="s">
        <v>6987</v>
      </c>
      <c r="AB1943" s="55">
        <v>183</v>
      </c>
      <c r="AC1943" s="55" t="s">
        <v>2026</v>
      </c>
      <c r="AD1943" s="89" t="s">
        <v>2620</v>
      </c>
      <c r="AE1943" s="243">
        <v>16793.2</v>
      </c>
      <c r="AF1943" s="157" t="s">
        <v>3901</v>
      </c>
      <c r="AG1943" s="89" t="s">
        <v>7673</v>
      </c>
      <c r="AH1943" s="58" t="s">
        <v>7674</v>
      </c>
      <c r="AI1943" s="58" t="s">
        <v>7675</v>
      </c>
      <c r="AJ1943" s="59" t="s">
        <v>1321</v>
      </c>
      <c r="AK1943" s="56">
        <v>25.885999999999999</v>
      </c>
      <c r="AL1943" s="56">
        <v>-81.661683333333329</v>
      </c>
      <c r="AM1943" s="60">
        <v>18.234000000605306</v>
      </c>
      <c r="AN1943" s="60">
        <v>-10.931933416334385</v>
      </c>
      <c r="AO1943" s="60">
        <v>21.259960588892039</v>
      </c>
    </row>
    <row r="1944" spans="1:41" s="290" customFormat="1" x14ac:dyDescent="0.2">
      <c r="A1944" s="45" t="s">
        <v>1872</v>
      </c>
      <c r="B1944" s="42" t="s">
        <v>94</v>
      </c>
      <c r="C1944" s="46"/>
      <c r="D1944" s="35" t="s">
        <v>429</v>
      </c>
      <c r="E1944" s="34">
        <v>43536</v>
      </c>
      <c r="F1944" s="347" t="s">
        <v>2716</v>
      </c>
      <c r="G1944" s="347" t="s">
        <v>2717</v>
      </c>
      <c r="H1944" s="344">
        <v>25.886066666666668</v>
      </c>
      <c r="I1944" s="344">
        <v>-81.661749999999998</v>
      </c>
      <c r="J1944" s="56" t="s">
        <v>9350</v>
      </c>
      <c r="K1944" s="56" t="s">
        <v>9351</v>
      </c>
      <c r="L1944" s="49" t="s">
        <v>2718</v>
      </c>
      <c r="M1944" s="120" t="s">
        <v>2833</v>
      </c>
      <c r="N1944" s="35" t="s">
        <v>364</v>
      </c>
      <c r="O1944" s="203" t="s">
        <v>1969</v>
      </c>
      <c r="P1944" s="216" t="s">
        <v>1969</v>
      </c>
      <c r="Q1944" s="443">
        <v>0</v>
      </c>
      <c r="R1944" s="47"/>
      <c r="S1944" s="36">
        <v>0</v>
      </c>
      <c r="T1944" s="35"/>
      <c r="U1944" s="34"/>
      <c r="V1944" s="82">
        <v>0</v>
      </c>
      <c r="W1944" s="55" t="s">
        <v>2690</v>
      </c>
      <c r="X1944" s="55" t="s">
        <v>1898</v>
      </c>
      <c r="Y1944" s="157">
        <v>0</v>
      </c>
      <c r="Z1944" s="57" t="s">
        <v>1746</v>
      </c>
      <c r="AA1944" s="55" t="s">
        <v>6987</v>
      </c>
      <c r="AB1944" s="55">
        <v>183</v>
      </c>
      <c r="AC1944" s="55" t="s">
        <v>2026</v>
      </c>
      <c r="AD1944" s="89" t="s">
        <v>2620</v>
      </c>
      <c r="AE1944" s="243">
        <v>16793.2</v>
      </c>
      <c r="AF1944" s="157" t="s">
        <v>3901</v>
      </c>
      <c r="AG1944" s="89" t="s">
        <v>7673</v>
      </c>
      <c r="AH1944" s="58" t="s">
        <v>7674</v>
      </c>
      <c r="AI1944" s="58" t="s">
        <v>7675</v>
      </c>
      <c r="AJ1944" s="59" t="s">
        <v>1321</v>
      </c>
      <c r="AK1944" s="56">
        <v>25.885999999999999</v>
      </c>
      <c r="AL1944" s="56">
        <v>-81.661683333333329</v>
      </c>
      <c r="AM1944" s="60">
        <v>24.312000000807075</v>
      </c>
      <c r="AN1944" s="60">
        <v>-21.863866832668769</v>
      </c>
      <c r="AO1944" s="60">
        <v>32.697125514575688</v>
      </c>
    </row>
    <row r="1945" spans="1:41" s="290" customFormat="1" x14ac:dyDescent="0.2">
      <c r="A1945" s="45" t="s">
        <v>1872</v>
      </c>
      <c r="B1945" s="42" t="s">
        <v>94</v>
      </c>
      <c r="C1945" s="46"/>
      <c r="D1945" s="35" t="s">
        <v>2844</v>
      </c>
      <c r="E1945" s="34">
        <v>43847</v>
      </c>
      <c r="F1945" s="347" t="s">
        <v>2855</v>
      </c>
      <c r="G1945" s="347" t="s">
        <v>2717</v>
      </c>
      <c r="H1945" s="344">
        <v>25.886116666666666</v>
      </c>
      <c r="I1945" s="344">
        <v>-81.661749999999998</v>
      </c>
      <c r="J1945" s="56" t="s">
        <v>9352</v>
      </c>
      <c r="K1945" s="56" t="s">
        <v>9351</v>
      </c>
      <c r="L1945" s="49" t="s">
        <v>2718</v>
      </c>
      <c r="M1945" s="120" t="s">
        <v>2833</v>
      </c>
      <c r="N1945" s="35" t="s">
        <v>364</v>
      </c>
      <c r="O1945" s="203" t="s">
        <v>1969</v>
      </c>
      <c r="P1945" s="216">
        <v>0</v>
      </c>
      <c r="Q1945" s="443">
        <v>0</v>
      </c>
      <c r="R1945" s="47"/>
      <c r="S1945" s="36">
        <v>0</v>
      </c>
      <c r="T1945" s="35"/>
      <c r="U1945" s="34"/>
      <c r="V1945" s="82">
        <v>0</v>
      </c>
      <c r="W1945" s="55" t="s">
        <v>2690</v>
      </c>
      <c r="X1945" s="55" t="s">
        <v>1898</v>
      </c>
      <c r="Y1945" s="157">
        <v>0</v>
      </c>
      <c r="Z1945" s="57" t="s">
        <v>1746</v>
      </c>
      <c r="AA1945" s="55" t="s">
        <v>6987</v>
      </c>
      <c r="AB1945" s="55">
        <v>183</v>
      </c>
      <c r="AC1945" s="55" t="s">
        <v>2026</v>
      </c>
      <c r="AD1945" s="89" t="s">
        <v>2620</v>
      </c>
      <c r="AE1945" s="243">
        <v>16793.2</v>
      </c>
      <c r="AF1945" s="157" t="s">
        <v>3901</v>
      </c>
      <c r="AG1945" s="89" t="s">
        <v>7673</v>
      </c>
      <c r="AH1945" s="58" t="s">
        <v>7674</v>
      </c>
      <c r="AI1945" s="58" t="s">
        <v>7675</v>
      </c>
      <c r="AJ1945" s="59" t="s">
        <v>1321</v>
      </c>
      <c r="AK1945" s="56">
        <v>25.885999999999999</v>
      </c>
      <c r="AL1945" s="56">
        <v>-81.661683333333329</v>
      </c>
      <c r="AM1945" s="60">
        <v>42.546000000116777</v>
      </c>
      <c r="AN1945" s="60">
        <v>-21.863866832668769</v>
      </c>
      <c r="AO1945" s="60">
        <v>47.835037251857663</v>
      </c>
    </row>
    <row r="1946" spans="1:41" s="290" customFormat="1" ht="25.5" x14ac:dyDescent="0.2">
      <c r="A1946" s="45" t="s">
        <v>1872</v>
      </c>
      <c r="B1946" s="42" t="s">
        <v>94</v>
      </c>
      <c r="C1946" s="46"/>
      <c r="D1946" s="35" t="s">
        <v>2857</v>
      </c>
      <c r="E1946" s="34">
        <v>44257</v>
      </c>
      <c r="F1946" s="347" t="s">
        <v>3521</v>
      </c>
      <c r="G1946" s="347" t="s">
        <v>3522</v>
      </c>
      <c r="H1946" s="344">
        <v>25.886133333333333</v>
      </c>
      <c r="I1946" s="344">
        <v>-81.661733333333331</v>
      </c>
      <c r="J1946" s="56" t="s">
        <v>9353</v>
      </c>
      <c r="K1946" s="56" t="s">
        <v>9354</v>
      </c>
      <c r="L1946" s="49" t="s">
        <v>3523</v>
      </c>
      <c r="M1946" s="120" t="s">
        <v>2833</v>
      </c>
      <c r="N1946" s="35" t="s">
        <v>364</v>
      </c>
      <c r="O1946" s="240" t="s">
        <v>3524</v>
      </c>
      <c r="P1946" s="216" t="s">
        <v>1969</v>
      </c>
      <c r="Q1946" s="443">
        <v>0</v>
      </c>
      <c r="R1946" s="47"/>
      <c r="S1946" s="36">
        <v>0</v>
      </c>
      <c r="T1946" s="35"/>
      <c r="U1946" s="34"/>
      <c r="V1946" s="82">
        <v>0</v>
      </c>
      <c r="W1946" s="55" t="s">
        <v>2690</v>
      </c>
      <c r="X1946" s="55" t="s">
        <v>1898</v>
      </c>
      <c r="Y1946" s="157">
        <v>0</v>
      </c>
      <c r="Z1946" s="57" t="s">
        <v>1746</v>
      </c>
      <c r="AA1946" s="55" t="s">
        <v>6987</v>
      </c>
      <c r="AB1946" s="55">
        <v>183</v>
      </c>
      <c r="AC1946" s="55" t="s">
        <v>2026</v>
      </c>
      <c r="AD1946" s="89" t="s">
        <v>2620</v>
      </c>
      <c r="AE1946" s="243">
        <v>16793.2</v>
      </c>
      <c r="AF1946" s="157" t="s">
        <v>3901</v>
      </c>
      <c r="AG1946" s="89" t="s">
        <v>7673</v>
      </c>
      <c r="AH1946" s="58" t="s">
        <v>7674</v>
      </c>
      <c r="AI1946" s="58" t="s">
        <v>7675</v>
      </c>
      <c r="AJ1946" s="59" t="s">
        <v>1321</v>
      </c>
      <c r="AK1946" s="56">
        <v>25.885999999999999</v>
      </c>
      <c r="AL1946" s="56">
        <v>-81.661683333333329</v>
      </c>
      <c r="AM1946" s="60">
        <v>48.624000000318546</v>
      </c>
      <c r="AN1946" s="60">
        <v>-16.397900124501579</v>
      </c>
      <c r="AO1946" s="60">
        <v>51.314564253475901</v>
      </c>
    </row>
    <row r="1947" spans="1:41" s="290" customFormat="1" x14ac:dyDescent="0.2">
      <c r="A1947" s="45" t="s">
        <v>1872</v>
      </c>
      <c r="B1947" s="42" t="s">
        <v>94</v>
      </c>
      <c r="C1947" s="46"/>
      <c r="D1947" s="35" t="s">
        <v>424</v>
      </c>
      <c r="E1947" s="34">
        <v>44666</v>
      </c>
      <c r="F1947" s="347" t="s">
        <v>3521</v>
      </c>
      <c r="G1947" s="347" t="s">
        <v>3522</v>
      </c>
      <c r="H1947" s="344">
        <v>25.886133333333333</v>
      </c>
      <c r="I1947" s="344">
        <v>-81.661733333333331</v>
      </c>
      <c r="J1947" s="56" t="s">
        <v>9353</v>
      </c>
      <c r="K1947" s="56" t="s">
        <v>9354</v>
      </c>
      <c r="L1947" s="49" t="s">
        <v>4598</v>
      </c>
      <c r="M1947" s="120" t="s">
        <v>2833</v>
      </c>
      <c r="N1947" s="35" t="s">
        <v>364</v>
      </c>
      <c r="O1947" s="240" t="s">
        <v>4599</v>
      </c>
      <c r="P1947" s="216" t="s">
        <v>1969</v>
      </c>
      <c r="Q1947" s="443">
        <v>0</v>
      </c>
      <c r="R1947" s="47"/>
      <c r="S1947" s="36">
        <v>0</v>
      </c>
      <c r="T1947" s="35"/>
      <c r="U1947" s="34"/>
      <c r="V1947" s="82">
        <v>0</v>
      </c>
      <c r="W1947" s="55" t="s">
        <v>2690</v>
      </c>
      <c r="X1947" s="55" t="s">
        <v>1898</v>
      </c>
      <c r="Y1947" s="157">
        <v>0</v>
      </c>
      <c r="Z1947" s="57" t="s">
        <v>1746</v>
      </c>
      <c r="AA1947" s="55" t="s">
        <v>6987</v>
      </c>
      <c r="AB1947" s="55">
        <v>183</v>
      </c>
      <c r="AC1947" s="55" t="s">
        <v>2026</v>
      </c>
      <c r="AD1947" s="89" t="s">
        <v>2620</v>
      </c>
      <c r="AE1947" s="243">
        <v>16793.2</v>
      </c>
      <c r="AF1947" s="157" t="s">
        <v>3901</v>
      </c>
      <c r="AG1947" s="89" t="s">
        <v>7673</v>
      </c>
      <c r="AH1947" s="58" t="s">
        <v>7674</v>
      </c>
      <c r="AI1947" s="58" t="s">
        <v>7675</v>
      </c>
      <c r="AJ1947" s="59" t="s">
        <v>1321</v>
      </c>
      <c r="AK1947" s="56">
        <v>25.885999999999999</v>
      </c>
      <c r="AL1947" s="56">
        <v>-81.661683333333329</v>
      </c>
      <c r="AM1947" s="60">
        <v>48.624000000318546</v>
      </c>
      <c r="AN1947" s="60">
        <v>-16.397900124501579</v>
      </c>
      <c r="AO1947" s="60">
        <v>51.314564253475901</v>
      </c>
    </row>
    <row r="1948" spans="1:41" s="290" customFormat="1" x14ac:dyDescent="0.2">
      <c r="A1948" s="45" t="s">
        <v>1872</v>
      </c>
      <c r="B1948" s="42" t="s">
        <v>94</v>
      </c>
      <c r="C1948" s="46"/>
      <c r="D1948" s="35" t="s">
        <v>3213</v>
      </c>
      <c r="E1948" s="34">
        <v>44687</v>
      </c>
      <c r="F1948" s="352" t="s">
        <v>4785</v>
      </c>
      <c r="G1948" s="352" t="s">
        <v>4786</v>
      </c>
      <c r="H1948" s="344">
        <v>25.886074999999998</v>
      </c>
      <c r="I1948" s="344">
        <v>-81.661699999999996</v>
      </c>
      <c r="J1948" s="56" t="s">
        <v>7671</v>
      </c>
      <c r="K1948" s="56" t="s">
        <v>7672</v>
      </c>
      <c r="L1948" s="49" t="s">
        <v>4678</v>
      </c>
      <c r="M1948" s="120" t="s">
        <v>2833</v>
      </c>
      <c r="N1948" s="35" t="s">
        <v>364</v>
      </c>
      <c r="O1948" s="240" t="s">
        <v>4679</v>
      </c>
      <c r="P1948" s="216" t="s">
        <v>1969</v>
      </c>
      <c r="Q1948" s="443">
        <v>0</v>
      </c>
      <c r="R1948" s="47"/>
      <c r="S1948" s="36">
        <v>0</v>
      </c>
      <c r="T1948" s="35" t="s">
        <v>2011</v>
      </c>
      <c r="U1948" s="34"/>
      <c r="V1948" s="82">
        <v>0</v>
      </c>
      <c r="W1948" s="55" t="s">
        <v>2690</v>
      </c>
      <c r="X1948" s="55" t="s">
        <v>1898</v>
      </c>
      <c r="Y1948" s="157">
        <v>0</v>
      </c>
      <c r="Z1948" s="57" t="s">
        <v>1746</v>
      </c>
      <c r="AA1948" s="55" t="s">
        <v>6987</v>
      </c>
      <c r="AB1948" s="55">
        <v>183</v>
      </c>
      <c r="AC1948" s="55" t="s">
        <v>2026</v>
      </c>
      <c r="AD1948" s="89" t="s">
        <v>2620</v>
      </c>
      <c r="AE1948" s="243">
        <v>16793.2</v>
      </c>
      <c r="AF1948" s="157" t="s">
        <v>3901</v>
      </c>
      <c r="AG1948" s="89" t="s">
        <v>7673</v>
      </c>
      <c r="AH1948" s="58" t="s">
        <v>7674</v>
      </c>
      <c r="AI1948" s="58" t="s">
        <v>7675</v>
      </c>
      <c r="AJ1948" s="59" t="s">
        <v>1321</v>
      </c>
      <c r="AK1948" s="56">
        <v>25.885999999999999</v>
      </c>
      <c r="AL1948" s="56">
        <v>-81.661683333333329</v>
      </c>
      <c r="AM1948" s="60">
        <v>27.350999999612355</v>
      </c>
      <c r="AN1948" s="60">
        <v>-5.4659667081671923</v>
      </c>
      <c r="AO1948" s="60">
        <v>27.891826634940696</v>
      </c>
    </row>
    <row r="1949" spans="1:41" s="290" customFormat="1" x14ac:dyDescent="0.2">
      <c r="A1949" s="45" t="s">
        <v>1872</v>
      </c>
      <c r="B1949" s="42" t="s">
        <v>94</v>
      </c>
      <c r="C1949" s="46"/>
      <c r="D1949" s="35" t="s">
        <v>424</v>
      </c>
      <c r="E1949" s="34">
        <v>44978</v>
      </c>
      <c r="F1949" s="352" t="s">
        <v>4785</v>
      </c>
      <c r="G1949" s="352" t="s">
        <v>4786</v>
      </c>
      <c r="H1949" s="344">
        <v>25.886074999999998</v>
      </c>
      <c r="I1949" s="344">
        <v>-81.661699999999996</v>
      </c>
      <c r="J1949" s="56" t="s">
        <v>7671</v>
      </c>
      <c r="K1949" s="56" t="s">
        <v>7672</v>
      </c>
      <c r="L1949" s="49" t="s">
        <v>4992</v>
      </c>
      <c r="M1949" s="120" t="s">
        <v>2833</v>
      </c>
      <c r="N1949" s="35" t="s">
        <v>1919</v>
      </c>
      <c r="O1949" s="240" t="s">
        <v>4993</v>
      </c>
      <c r="P1949" s="216" t="s">
        <v>1969</v>
      </c>
      <c r="Q1949" s="443">
        <v>0</v>
      </c>
      <c r="R1949" s="47"/>
      <c r="S1949" s="36">
        <v>0</v>
      </c>
      <c r="T1949" s="35" t="s">
        <v>3310</v>
      </c>
      <c r="U1949" s="34"/>
      <c r="V1949" s="82" t="s">
        <v>1969</v>
      </c>
      <c r="W1949" s="55" t="s">
        <v>2690</v>
      </c>
      <c r="X1949" s="55" t="s">
        <v>1898</v>
      </c>
      <c r="Y1949" s="157" t="s">
        <v>1919</v>
      </c>
      <c r="Z1949" s="57" t="s">
        <v>1746</v>
      </c>
      <c r="AA1949" s="55" t="s">
        <v>6966</v>
      </c>
      <c r="AB1949" s="55">
        <v>183</v>
      </c>
      <c r="AC1949" s="55" t="s">
        <v>2026</v>
      </c>
      <c r="AD1949" s="89" t="s">
        <v>2620</v>
      </c>
      <c r="AE1949" s="243">
        <v>16793.2</v>
      </c>
      <c r="AF1949" s="157" t="s">
        <v>3901</v>
      </c>
      <c r="AG1949" s="89" t="s">
        <v>7673</v>
      </c>
      <c r="AH1949" s="58" t="s">
        <v>7674</v>
      </c>
      <c r="AI1949" s="58" t="s">
        <v>7675</v>
      </c>
      <c r="AJ1949" s="59" t="s">
        <v>1321</v>
      </c>
      <c r="AK1949" s="56">
        <v>25.885999999999999</v>
      </c>
      <c r="AL1949" s="56">
        <v>-81.661683333333329</v>
      </c>
      <c r="AM1949" s="60">
        <v>27.350999999612355</v>
      </c>
      <c r="AN1949" s="60">
        <v>-5.4659667081671923</v>
      </c>
      <c r="AO1949" s="60">
        <v>27.891826634940696</v>
      </c>
    </row>
    <row r="1950" spans="1:41" s="290" customFormat="1" x14ac:dyDescent="0.2">
      <c r="A1950" s="45" t="s">
        <v>1872</v>
      </c>
      <c r="B1950" s="42" t="s">
        <v>94</v>
      </c>
      <c r="C1950" s="46"/>
      <c r="D1950" s="35" t="s">
        <v>5027</v>
      </c>
      <c r="E1950" s="34">
        <v>45366</v>
      </c>
      <c r="F1950" s="352" t="s">
        <v>4785</v>
      </c>
      <c r="G1950" s="352" t="s">
        <v>4786</v>
      </c>
      <c r="H1950" s="344">
        <v>25.886074999999998</v>
      </c>
      <c r="I1950" s="344">
        <v>-81.661699999999996</v>
      </c>
      <c r="J1950" s="56" t="s">
        <v>7671</v>
      </c>
      <c r="K1950" s="56" t="s">
        <v>7672</v>
      </c>
      <c r="L1950" s="49" t="s">
        <v>5775</v>
      </c>
      <c r="M1950" s="120" t="s">
        <v>2833</v>
      </c>
      <c r="N1950" s="35" t="s">
        <v>364</v>
      </c>
      <c r="O1950" s="240" t="s">
        <v>5776</v>
      </c>
      <c r="P1950" s="216" t="s">
        <v>1969</v>
      </c>
      <c r="Q1950" s="443">
        <v>0</v>
      </c>
      <c r="R1950" s="47"/>
      <c r="S1950" s="36">
        <v>0</v>
      </c>
      <c r="T1950" s="35" t="s">
        <v>2011</v>
      </c>
      <c r="U1950" s="34"/>
      <c r="V1950" s="82">
        <v>0</v>
      </c>
      <c r="W1950" s="55" t="s">
        <v>2690</v>
      </c>
      <c r="X1950" s="55" t="s">
        <v>1898</v>
      </c>
      <c r="Y1950" s="157">
        <v>0</v>
      </c>
      <c r="Z1950" s="57" t="s">
        <v>1746</v>
      </c>
      <c r="AA1950" s="55" t="s">
        <v>6987</v>
      </c>
      <c r="AB1950" s="55">
        <v>183</v>
      </c>
      <c r="AC1950" s="55" t="s">
        <v>2026</v>
      </c>
      <c r="AD1950" s="89" t="s">
        <v>2620</v>
      </c>
      <c r="AE1950" s="243">
        <v>16793.2</v>
      </c>
      <c r="AF1950" s="157" t="s">
        <v>3901</v>
      </c>
      <c r="AG1950" s="89" t="s">
        <v>7673</v>
      </c>
      <c r="AH1950" s="58" t="s">
        <v>7674</v>
      </c>
      <c r="AI1950" s="58" t="s">
        <v>7675</v>
      </c>
      <c r="AJ1950" s="59" t="s">
        <v>1321</v>
      </c>
      <c r="AK1950" s="56">
        <v>25.885999999999999</v>
      </c>
      <c r="AL1950" s="56">
        <v>-81.661683333333329</v>
      </c>
      <c r="AM1950" s="60">
        <v>27.350999999612355</v>
      </c>
      <c r="AN1950" s="60">
        <v>-5.4659667081671923</v>
      </c>
      <c r="AO1950" s="60">
        <v>27.891826634940696</v>
      </c>
    </row>
    <row r="1951" spans="1:41" s="290" customFormat="1" x14ac:dyDescent="0.2">
      <c r="A1951" s="45" t="s">
        <v>1872</v>
      </c>
      <c r="B1951" s="42" t="s">
        <v>94</v>
      </c>
      <c r="C1951" s="46"/>
      <c r="D1951" s="35" t="s">
        <v>4516</v>
      </c>
      <c r="E1951" s="34">
        <v>45762</v>
      </c>
      <c r="F1951" s="352" t="s">
        <v>4785</v>
      </c>
      <c r="G1951" s="352" t="s">
        <v>4786</v>
      </c>
      <c r="H1951" s="344">
        <v>25.886074999999998</v>
      </c>
      <c r="I1951" s="344">
        <v>-81.661699999999996</v>
      </c>
      <c r="J1951" s="56" t="s">
        <v>7671</v>
      </c>
      <c r="K1951" s="56" t="s">
        <v>7672</v>
      </c>
      <c r="L1951" s="49" t="s">
        <v>8344</v>
      </c>
      <c r="M1951" s="120" t="s">
        <v>2833</v>
      </c>
      <c r="N1951" s="35" t="s">
        <v>1919</v>
      </c>
      <c r="O1951" s="240" t="s">
        <v>6561</v>
      </c>
      <c r="P1951" s="216" t="s">
        <v>6005</v>
      </c>
      <c r="Q1951" s="443">
        <v>0</v>
      </c>
      <c r="R1951" s="47"/>
      <c r="S1951" s="36">
        <v>0</v>
      </c>
      <c r="T1951" s="35" t="s">
        <v>3310</v>
      </c>
      <c r="U1951" s="34">
        <v>45762</v>
      </c>
      <c r="V1951" s="82" t="s">
        <v>1969</v>
      </c>
      <c r="W1951" s="55" t="s">
        <v>2690</v>
      </c>
      <c r="X1951" s="55" t="s">
        <v>1898</v>
      </c>
      <c r="Y1951" s="157" t="s">
        <v>1919</v>
      </c>
      <c r="Z1951" s="57" t="s">
        <v>1746</v>
      </c>
      <c r="AA1951" s="55" t="s">
        <v>6966</v>
      </c>
      <c r="AB1951" s="55">
        <v>183</v>
      </c>
      <c r="AC1951" s="55" t="s">
        <v>2026</v>
      </c>
      <c r="AD1951" s="89" t="s">
        <v>2620</v>
      </c>
      <c r="AE1951" s="243">
        <v>16793.2</v>
      </c>
      <c r="AF1951" s="157" t="s">
        <v>3901</v>
      </c>
      <c r="AG1951" s="89" t="s">
        <v>7673</v>
      </c>
      <c r="AH1951" s="58" t="s">
        <v>7674</v>
      </c>
      <c r="AI1951" s="58" t="s">
        <v>7675</v>
      </c>
      <c r="AJ1951" s="59" t="s">
        <v>1321</v>
      </c>
      <c r="AK1951" s="56">
        <v>25.885999999999999</v>
      </c>
      <c r="AL1951" s="56">
        <v>-81.661683333333329</v>
      </c>
      <c r="AM1951" s="60">
        <v>27.350999999612355</v>
      </c>
      <c r="AN1951" s="60">
        <v>-5.4659667081671923</v>
      </c>
      <c r="AO1951" s="60">
        <v>27.891826634940696</v>
      </c>
    </row>
    <row r="1952" spans="1:41" s="290" customFormat="1" x14ac:dyDescent="0.2">
      <c r="A1952" s="45" t="s">
        <v>1872</v>
      </c>
      <c r="B1952" s="42" t="s">
        <v>94</v>
      </c>
      <c r="C1952" s="46" t="s">
        <v>473</v>
      </c>
      <c r="D1952" s="35" t="s">
        <v>6273</v>
      </c>
      <c r="E1952" s="34">
        <v>46106</v>
      </c>
      <c r="F1952" s="352" t="s">
        <v>4785</v>
      </c>
      <c r="G1952" s="352" t="s">
        <v>4786</v>
      </c>
      <c r="H1952" s="344">
        <v>25.886074999999998</v>
      </c>
      <c r="I1952" s="344">
        <v>-81.661699999999996</v>
      </c>
      <c r="J1952" s="56" t="s">
        <v>7671</v>
      </c>
      <c r="K1952" s="56" t="s">
        <v>7672</v>
      </c>
      <c r="L1952" s="49" t="s">
        <v>8344</v>
      </c>
      <c r="M1952" s="120" t="s">
        <v>2833</v>
      </c>
      <c r="N1952" s="35" t="s">
        <v>1919</v>
      </c>
      <c r="O1952" s="240" t="s">
        <v>6962</v>
      </c>
      <c r="P1952" s="216" t="s">
        <v>6005</v>
      </c>
      <c r="Q1952" s="443">
        <v>0</v>
      </c>
      <c r="R1952" s="47"/>
      <c r="S1952" s="36">
        <v>0</v>
      </c>
      <c r="T1952" s="35" t="s">
        <v>3310</v>
      </c>
      <c r="U1952" s="34">
        <v>45762</v>
      </c>
      <c r="V1952" s="82" t="s">
        <v>1969</v>
      </c>
      <c r="W1952" s="55" t="s">
        <v>2690</v>
      </c>
      <c r="X1952" s="55" t="s">
        <v>1898</v>
      </c>
      <c r="Y1952" s="157" t="s">
        <v>1919</v>
      </c>
      <c r="Z1952" s="57" t="s">
        <v>1746</v>
      </c>
      <c r="AA1952" s="55" t="s">
        <v>6966</v>
      </c>
      <c r="AB1952" s="55">
        <v>183</v>
      </c>
      <c r="AC1952" s="55" t="s">
        <v>2026</v>
      </c>
      <c r="AD1952" s="89" t="s">
        <v>2620</v>
      </c>
      <c r="AE1952" s="243">
        <v>16793.2</v>
      </c>
      <c r="AF1952" s="157" t="s">
        <v>3901</v>
      </c>
      <c r="AG1952" s="89" t="s">
        <v>7673</v>
      </c>
      <c r="AH1952" s="58" t="s">
        <v>7674</v>
      </c>
      <c r="AI1952" s="58" t="s">
        <v>7675</v>
      </c>
      <c r="AJ1952" s="59" t="s">
        <v>1321</v>
      </c>
      <c r="AK1952" s="56">
        <v>25.885999999999999</v>
      </c>
      <c r="AL1952" s="56">
        <v>-81.661683333333329</v>
      </c>
      <c r="AM1952" s="60">
        <v>27.350999999612355</v>
      </c>
      <c r="AN1952" s="60">
        <v>-5.4659667081671923</v>
      </c>
      <c r="AO1952" s="60">
        <v>27.891826634940696</v>
      </c>
    </row>
    <row r="1953" spans="1:41" s="290" customFormat="1" x14ac:dyDescent="0.2">
      <c r="A1953" s="45" t="s">
        <v>1873</v>
      </c>
      <c r="B1953" s="42" t="s">
        <v>93</v>
      </c>
      <c r="C1953" s="46"/>
      <c r="D1953" s="35" t="s">
        <v>429</v>
      </c>
      <c r="E1953" s="34">
        <v>42781</v>
      </c>
      <c r="F1953" s="347" t="s">
        <v>660</v>
      </c>
      <c r="G1953" s="347" t="s">
        <v>577</v>
      </c>
      <c r="H1953" s="344">
        <v>25.888950000000001</v>
      </c>
      <c r="I1953" s="344">
        <v>-81.657666666666671</v>
      </c>
      <c r="J1953" s="56" t="s">
        <v>9355</v>
      </c>
      <c r="K1953" s="56" t="s">
        <v>9356</v>
      </c>
      <c r="L1953" s="49" t="s">
        <v>1796</v>
      </c>
      <c r="M1953" s="120"/>
      <c r="N1953" s="35" t="s">
        <v>387</v>
      </c>
      <c r="O1953" s="203" t="s">
        <v>1969</v>
      </c>
      <c r="P1953" s="216" t="s">
        <v>1969</v>
      </c>
      <c r="Q1953" s="443">
        <v>0</v>
      </c>
      <c r="R1953" s="47"/>
      <c r="S1953" s="36">
        <v>0</v>
      </c>
      <c r="T1953" s="35"/>
      <c r="U1953" s="34"/>
      <c r="V1953" s="82">
        <v>0</v>
      </c>
      <c r="W1953" s="55" t="s">
        <v>2690</v>
      </c>
      <c r="X1953" s="55" t="s">
        <v>1898</v>
      </c>
      <c r="Y1953" s="157" t="s">
        <v>387</v>
      </c>
      <c r="Z1953" s="57" t="s">
        <v>1746</v>
      </c>
      <c r="AA1953" s="55" t="s">
        <v>6982</v>
      </c>
      <c r="AB1953" s="55">
        <v>184</v>
      </c>
      <c r="AC1953" s="55" t="s">
        <v>2026</v>
      </c>
      <c r="AD1953" s="89" t="s">
        <v>2620</v>
      </c>
      <c r="AE1953" s="243">
        <v>16793.3</v>
      </c>
      <c r="AF1953" s="157" t="s">
        <v>3901</v>
      </c>
      <c r="AG1953" s="89" t="s">
        <v>8259</v>
      </c>
      <c r="AH1953" s="58" t="s">
        <v>8260</v>
      </c>
      <c r="AI1953" s="58" t="s">
        <v>8261</v>
      </c>
      <c r="AJ1953" s="59" t="s">
        <v>1318</v>
      </c>
      <c r="AK1953" s="56">
        <v>25.8889</v>
      </c>
      <c r="AL1953" s="56">
        <v>-81.657650000000004</v>
      </c>
      <c r="AM1953" s="60">
        <v>18.234000000605306</v>
      </c>
      <c r="AN1953" s="60">
        <v>-5.4659667081671923</v>
      </c>
      <c r="AO1953" s="60">
        <v>19.035638893319721</v>
      </c>
    </row>
    <row r="1954" spans="1:41" s="290" customFormat="1" x14ac:dyDescent="0.2">
      <c r="A1954" s="45" t="s">
        <v>1873</v>
      </c>
      <c r="B1954" s="42" t="s">
        <v>93</v>
      </c>
      <c r="C1954" s="46"/>
      <c r="D1954" s="35" t="s">
        <v>1658</v>
      </c>
      <c r="E1954" s="34">
        <v>43040</v>
      </c>
      <c r="F1954" s="355" t="s">
        <v>660</v>
      </c>
      <c r="G1954" s="355" t="s">
        <v>577</v>
      </c>
      <c r="H1954" s="344">
        <v>25.888950000000001</v>
      </c>
      <c r="I1954" s="344">
        <v>-81.657666666666671</v>
      </c>
      <c r="J1954" s="56" t="s">
        <v>9355</v>
      </c>
      <c r="K1954" s="56" t="s">
        <v>9356</v>
      </c>
      <c r="L1954" s="49" t="s">
        <v>438</v>
      </c>
      <c r="M1954" s="120"/>
      <c r="N1954" s="35" t="s">
        <v>448</v>
      </c>
      <c r="O1954" s="203"/>
      <c r="P1954" s="216">
        <v>0</v>
      </c>
      <c r="Q1954" s="443">
        <v>0</v>
      </c>
      <c r="R1954" s="47"/>
      <c r="S1954" s="36">
        <v>0</v>
      </c>
      <c r="T1954" s="35"/>
      <c r="U1954" s="34"/>
      <c r="V1954" s="82" t="s">
        <v>1969</v>
      </c>
      <c r="W1954" s="55" t="s">
        <v>2690</v>
      </c>
      <c r="X1954" s="55" t="s">
        <v>1898</v>
      </c>
      <c r="Y1954" s="157" t="s">
        <v>448</v>
      </c>
      <c r="Z1954" s="57" t="s">
        <v>1746</v>
      </c>
      <c r="AA1954" s="55" t="s">
        <v>6972</v>
      </c>
      <c r="AB1954" s="55">
        <v>184</v>
      </c>
      <c r="AC1954" s="55" t="s">
        <v>2026</v>
      </c>
      <c r="AD1954" s="89" t="s">
        <v>2620</v>
      </c>
      <c r="AE1954" s="243">
        <v>16793.3</v>
      </c>
      <c r="AF1954" s="157" t="s">
        <v>3901</v>
      </c>
      <c r="AG1954" s="89" t="s">
        <v>8259</v>
      </c>
      <c r="AH1954" s="58" t="s">
        <v>8260</v>
      </c>
      <c r="AI1954" s="58" t="s">
        <v>8261</v>
      </c>
      <c r="AJ1954" s="59" t="s">
        <v>1318</v>
      </c>
      <c r="AK1954" s="56">
        <v>25.8889</v>
      </c>
      <c r="AL1954" s="56">
        <v>-81.657650000000004</v>
      </c>
      <c r="AM1954" s="60">
        <v>18.234000000605306</v>
      </c>
      <c r="AN1954" s="60">
        <v>-5.4659667081671923</v>
      </c>
      <c r="AO1954" s="60">
        <v>19.035638893319721</v>
      </c>
    </row>
    <row r="1955" spans="1:41" s="290" customFormat="1" x14ac:dyDescent="0.2">
      <c r="A1955" s="45" t="s">
        <v>1873</v>
      </c>
      <c r="B1955" s="42" t="s">
        <v>93</v>
      </c>
      <c r="C1955" s="46"/>
      <c r="D1955" s="35" t="s">
        <v>429</v>
      </c>
      <c r="E1955" s="34">
        <v>43185</v>
      </c>
      <c r="F1955" s="347" t="s">
        <v>660</v>
      </c>
      <c r="G1955" s="347" t="s">
        <v>577</v>
      </c>
      <c r="H1955" s="344">
        <v>25.888950000000001</v>
      </c>
      <c r="I1955" s="344">
        <v>-81.657666666666671</v>
      </c>
      <c r="J1955" s="56" t="s">
        <v>9355</v>
      </c>
      <c r="K1955" s="56" t="s">
        <v>9356</v>
      </c>
      <c r="L1955" s="49" t="s">
        <v>2244</v>
      </c>
      <c r="M1955" s="120"/>
      <c r="N1955" s="35" t="s">
        <v>448</v>
      </c>
      <c r="O1955" s="203"/>
      <c r="P1955" s="216">
        <v>0</v>
      </c>
      <c r="Q1955" s="443">
        <v>0</v>
      </c>
      <c r="R1955" s="47"/>
      <c r="S1955" s="36">
        <v>0</v>
      </c>
      <c r="T1955" s="35"/>
      <c r="U1955" s="34"/>
      <c r="V1955" s="82" t="s">
        <v>1969</v>
      </c>
      <c r="W1955" s="55" t="s">
        <v>2690</v>
      </c>
      <c r="X1955" s="55" t="s">
        <v>1898</v>
      </c>
      <c r="Y1955" s="157" t="s">
        <v>448</v>
      </c>
      <c r="Z1955" s="57" t="s">
        <v>1746</v>
      </c>
      <c r="AA1955" s="55" t="s">
        <v>6972</v>
      </c>
      <c r="AB1955" s="55">
        <v>184</v>
      </c>
      <c r="AC1955" s="55" t="s">
        <v>2026</v>
      </c>
      <c r="AD1955" s="89" t="s">
        <v>2620</v>
      </c>
      <c r="AE1955" s="243">
        <v>16793.3</v>
      </c>
      <c r="AF1955" s="157" t="s">
        <v>3901</v>
      </c>
      <c r="AG1955" s="89" t="s">
        <v>8259</v>
      </c>
      <c r="AH1955" s="58" t="s">
        <v>8260</v>
      </c>
      <c r="AI1955" s="58" t="s">
        <v>8261</v>
      </c>
      <c r="AJ1955" s="59" t="s">
        <v>1318</v>
      </c>
      <c r="AK1955" s="56">
        <v>25.8889</v>
      </c>
      <c r="AL1955" s="56">
        <v>-81.657650000000004</v>
      </c>
      <c r="AM1955" s="60">
        <v>18.234000000605306</v>
      </c>
      <c r="AN1955" s="60">
        <v>-5.4659667081671923</v>
      </c>
      <c r="AO1955" s="60">
        <v>19.035638893319721</v>
      </c>
    </row>
    <row r="1956" spans="1:41" s="290" customFormat="1" x14ac:dyDescent="0.2">
      <c r="A1956" s="45" t="s">
        <v>1873</v>
      </c>
      <c r="B1956" s="42" t="s">
        <v>93</v>
      </c>
      <c r="C1956" s="46"/>
      <c r="D1956" s="35" t="s">
        <v>2384</v>
      </c>
      <c r="E1956" s="34">
        <v>43439</v>
      </c>
      <c r="F1956" s="347" t="s">
        <v>660</v>
      </c>
      <c r="G1956" s="347" t="s">
        <v>577</v>
      </c>
      <c r="H1956" s="344">
        <v>25.888950000000001</v>
      </c>
      <c r="I1956" s="344">
        <v>-81.657666666666671</v>
      </c>
      <c r="J1956" s="56" t="s">
        <v>9355</v>
      </c>
      <c r="K1956" s="56" t="s">
        <v>9356</v>
      </c>
      <c r="L1956" s="49" t="s">
        <v>3126</v>
      </c>
      <c r="M1956" s="120"/>
      <c r="N1956" s="35" t="s">
        <v>364</v>
      </c>
      <c r="O1956" s="203" t="s">
        <v>1969</v>
      </c>
      <c r="P1956" s="216" t="s">
        <v>1969</v>
      </c>
      <c r="Q1956" s="443">
        <v>0</v>
      </c>
      <c r="R1956" s="47"/>
      <c r="S1956" s="36">
        <v>0</v>
      </c>
      <c r="T1956" s="35"/>
      <c r="U1956" s="34"/>
      <c r="V1956" s="82">
        <v>0</v>
      </c>
      <c r="W1956" s="55" t="s">
        <v>2690</v>
      </c>
      <c r="X1956" s="55" t="s">
        <v>1898</v>
      </c>
      <c r="Y1956" s="157">
        <v>0</v>
      </c>
      <c r="Z1956" s="57" t="s">
        <v>1746</v>
      </c>
      <c r="AA1956" s="55" t="s">
        <v>6987</v>
      </c>
      <c r="AB1956" s="55">
        <v>184</v>
      </c>
      <c r="AC1956" s="55" t="s">
        <v>2026</v>
      </c>
      <c r="AD1956" s="89" t="s">
        <v>2620</v>
      </c>
      <c r="AE1956" s="243">
        <v>16793.3</v>
      </c>
      <c r="AF1956" s="157" t="s">
        <v>3901</v>
      </c>
      <c r="AG1956" s="89" t="s">
        <v>8259</v>
      </c>
      <c r="AH1956" s="58" t="s">
        <v>8260</v>
      </c>
      <c r="AI1956" s="58" t="s">
        <v>8261</v>
      </c>
      <c r="AJ1956" s="59" t="s">
        <v>1318</v>
      </c>
      <c r="AK1956" s="56">
        <v>25.8889</v>
      </c>
      <c r="AL1956" s="56">
        <v>-81.657650000000004</v>
      </c>
      <c r="AM1956" s="60">
        <v>18.234000000605306</v>
      </c>
      <c r="AN1956" s="60">
        <v>-5.4659667081671923</v>
      </c>
      <c r="AO1956" s="60">
        <v>19.035638893319721</v>
      </c>
    </row>
    <row r="1957" spans="1:41" s="290" customFormat="1" ht="38.25" x14ac:dyDescent="0.2">
      <c r="A1957" s="45" t="s">
        <v>1873</v>
      </c>
      <c r="B1957" s="42" t="s">
        <v>93</v>
      </c>
      <c r="C1957" s="46"/>
      <c r="D1957" s="35" t="s">
        <v>429</v>
      </c>
      <c r="E1957" s="34">
        <v>43536</v>
      </c>
      <c r="F1957" s="347" t="s">
        <v>2719</v>
      </c>
      <c r="G1957" s="347" t="s">
        <v>2720</v>
      </c>
      <c r="H1957" s="344">
        <v>25.888933333333334</v>
      </c>
      <c r="I1957" s="344">
        <v>-81.657633333333337</v>
      </c>
      <c r="J1957" s="56" t="s">
        <v>9357</v>
      </c>
      <c r="K1957" s="56" t="s">
        <v>9358</v>
      </c>
      <c r="L1957" s="49" t="s">
        <v>2721</v>
      </c>
      <c r="M1957" s="120" t="s">
        <v>2834</v>
      </c>
      <c r="N1957" s="35" t="s">
        <v>364</v>
      </c>
      <c r="O1957" s="203" t="s">
        <v>1969</v>
      </c>
      <c r="P1957" s="216" t="s">
        <v>1969</v>
      </c>
      <c r="Q1957" s="443">
        <v>0</v>
      </c>
      <c r="R1957" s="47"/>
      <c r="S1957" s="36">
        <v>0</v>
      </c>
      <c r="T1957" s="35"/>
      <c r="U1957" s="34"/>
      <c r="V1957" s="82">
        <v>0</v>
      </c>
      <c r="W1957" s="55" t="s">
        <v>2690</v>
      </c>
      <c r="X1957" s="55" t="s">
        <v>1898</v>
      </c>
      <c r="Y1957" s="157">
        <v>0</v>
      </c>
      <c r="Z1957" s="57" t="s">
        <v>1746</v>
      </c>
      <c r="AA1957" s="55" t="s">
        <v>6987</v>
      </c>
      <c r="AB1957" s="55">
        <v>184</v>
      </c>
      <c r="AC1957" s="55" t="s">
        <v>2026</v>
      </c>
      <c r="AD1957" s="89" t="s">
        <v>2620</v>
      </c>
      <c r="AE1957" s="243">
        <v>16793.3</v>
      </c>
      <c r="AF1957" s="157" t="s">
        <v>3901</v>
      </c>
      <c r="AG1957" s="89" t="s">
        <v>8259</v>
      </c>
      <c r="AH1957" s="58" t="s">
        <v>8260</v>
      </c>
      <c r="AI1957" s="58" t="s">
        <v>8261</v>
      </c>
      <c r="AJ1957" s="59" t="s">
        <v>1318</v>
      </c>
      <c r="AK1957" s="56">
        <v>25.8889</v>
      </c>
      <c r="AL1957" s="56">
        <v>-81.657650000000004</v>
      </c>
      <c r="AM1957" s="60">
        <v>12.156000000403537</v>
      </c>
      <c r="AN1957" s="60">
        <v>5.4659667081671923</v>
      </c>
      <c r="AO1957" s="60">
        <v>13.328358040831695</v>
      </c>
    </row>
    <row r="1958" spans="1:41" s="290" customFormat="1" ht="38.25" x14ac:dyDescent="0.2">
      <c r="A1958" s="45" t="s">
        <v>1873</v>
      </c>
      <c r="B1958" s="42" t="s">
        <v>93</v>
      </c>
      <c r="C1958" s="46"/>
      <c r="D1958" s="35" t="s">
        <v>2844</v>
      </c>
      <c r="E1958" s="34">
        <v>43847</v>
      </c>
      <c r="F1958" s="347" t="s">
        <v>2719</v>
      </c>
      <c r="G1958" s="347" t="s">
        <v>2720</v>
      </c>
      <c r="H1958" s="344">
        <v>25.888933333333334</v>
      </c>
      <c r="I1958" s="344">
        <v>-81.657633333333337</v>
      </c>
      <c r="J1958" s="56" t="s">
        <v>9357</v>
      </c>
      <c r="K1958" s="56" t="s">
        <v>9358</v>
      </c>
      <c r="L1958" s="49" t="s">
        <v>2721</v>
      </c>
      <c r="M1958" s="120" t="s">
        <v>2834</v>
      </c>
      <c r="N1958" s="35" t="s">
        <v>364</v>
      </c>
      <c r="O1958" s="203" t="s">
        <v>1969</v>
      </c>
      <c r="P1958" s="216" t="s">
        <v>1969</v>
      </c>
      <c r="Q1958" s="443">
        <v>0</v>
      </c>
      <c r="R1958" s="47"/>
      <c r="S1958" s="36">
        <v>0</v>
      </c>
      <c r="T1958" s="35"/>
      <c r="U1958" s="34"/>
      <c r="V1958" s="82">
        <v>0</v>
      </c>
      <c r="W1958" s="55" t="s">
        <v>2690</v>
      </c>
      <c r="X1958" s="55" t="s">
        <v>1898</v>
      </c>
      <c r="Y1958" s="157">
        <v>0</v>
      </c>
      <c r="Z1958" s="57" t="s">
        <v>1746</v>
      </c>
      <c r="AA1958" s="55" t="s">
        <v>6987</v>
      </c>
      <c r="AB1958" s="55">
        <v>184</v>
      </c>
      <c r="AC1958" s="55" t="s">
        <v>2026</v>
      </c>
      <c r="AD1958" s="89" t="s">
        <v>2620</v>
      </c>
      <c r="AE1958" s="243">
        <v>16793.3</v>
      </c>
      <c r="AF1958" s="157" t="s">
        <v>3901</v>
      </c>
      <c r="AG1958" s="89" t="s">
        <v>8259</v>
      </c>
      <c r="AH1958" s="58" t="s">
        <v>8260</v>
      </c>
      <c r="AI1958" s="58" t="s">
        <v>8261</v>
      </c>
      <c r="AJ1958" s="59" t="s">
        <v>1318</v>
      </c>
      <c r="AK1958" s="56">
        <v>25.8889</v>
      </c>
      <c r="AL1958" s="56">
        <v>-81.657650000000004</v>
      </c>
      <c r="AM1958" s="60">
        <v>12.156000000403537</v>
      </c>
      <c r="AN1958" s="60">
        <v>5.4659667081671923</v>
      </c>
      <c r="AO1958" s="60">
        <v>13.328358040831695</v>
      </c>
    </row>
    <row r="1959" spans="1:41" s="290" customFormat="1" ht="48" customHeight="1" x14ac:dyDescent="0.2">
      <c r="A1959" s="45" t="s">
        <v>1873</v>
      </c>
      <c r="B1959" s="42" t="s">
        <v>93</v>
      </c>
      <c r="C1959" s="46"/>
      <c r="D1959" s="35" t="s">
        <v>2857</v>
      </c>
      <c r="E1959" s="34">
        <v>44257</v>
      </c>
      <c r="F1959" s="347" t="s">
        <v>3525</v>
      </c>
      <c r="G1959" s="347" t="s">
        <v>3526</v>
      </c>
      <c r="H1959" s="344">
        <v>25.888966666666668</v>
      </c>
      <c r="I1959" s="344">
        <v>-81.657600000000002</v>
      </c>
      <c r="J1959" s="56" t="s">
        <v>8257</v>
      </c>
      <c r="K1959" s="56" t="s">
        <v>9359</v>
      </c>
      <c r="L1959" s="49" t="s">
        <v>3527</v>
      </c>
      <c r="M1959" s="120" t="s">
        <v>2834</v>
      </c>
      <c r="N1959" s="35" t="s">
        <v>427</v>
      </c>
      <c r="O1959" s="240" t="s">
        <v>3528</v>
      </c>
      <c r="P1959" s="216" t="s">
        <v>3529</v>
      </c>
      <c r="Q1959" s="443">
        <v>0</v>
      </c>
      <c r="R1959" s="47"/>
      <c r="S1959" s="36">
        <v>0</v>
      </c>
      <c r="T1959" s="35" t="s">
        <v>3310</v>
      </c>
      <c r="U1959" s="34"/>
      <c r="V1959" s="82" t="s">
        <v>1969</v>
      </c>
      <c r="W1959" s="55" t="s">
        <v>2690</v>
      </c>
      <c r="X1959" s="55" t="s">
        <v>1898</v>
      </c>
      <c r="Y1959" s="157" t="s">
        <v>427</v>
      </c>
      <c r="Z1959" s="57" t="s">
        <v>1746</v>
      </c>
      <c r="AA1959" s="55" t="s">
        <v>7125</v>
      </c>
      <c r="AB1959" s="55">
        <v>184</v>
      </c>
      <c r="AC1959" s="55" t="s">
        <v>2026</v>
      </c>
      <c r="AD1959" s="89" t="s">
        <v>2620</v>
      </c>
      <c r="AE1959" s="243">
        <v>16793.3</v>
      </c>
      <c r="AF1959" s="157" t="s">
        <v>3901</v>
      </c>
      <c r="AG1959" s="89" t="s">
        <v>8259</v>
      </c>
      <c r="AH1959" s="58" t="s">
        <v>8260</v>
      </c>
      <c r="AI1959" s="58" t="s">
        <v>8261</v>
      </c>
      <c r="AJ1959" s="59" t="s">
        <v>1318</v>
      </c>
      <c r="AK1959" s="56">
        <v>25.8889</v>
      </c>
      <c r="AL1959" s="56">
        <v>-81.657650000000004</v>
      </c>
      <c r="AM1959" s="60">
        <v>24.312000000807075</v>
      </c>
      <c r="AN1959" s="60">
        <v>16.397900124501579</v>
      </c>
      <c r="AO1959" s="60">
        <v>29.325150852678867</v>
      </c>
    </row>
    <row r="1960" spans="1:41" s="290" customFormat="1" ht="48" customHeight="1" x14ac:dyDescent="0.2">
      <c r="A1960" s="45" t="s">
        <v>1873</v>
      </c>
      <c r="B1960" s="42" t="s">
        <v>93</v>
      </c>
      <c r="C1960" s="46"/>
      <c r="D1960" s="35" t="s">
        <v>424</v>
      </c>
      <c r="E1960" s="34">
        <v>44666</v>
      </c>
      <c r="F1960" s="347" t="s">
        <v>3525</v>
      </c>
      <c r="G1960" s="347" t="s">
        <v>3526</v>
      </c>
      <c r="H1960" s="344">
        <v>25.888966666666668</v>
      </c>
      <c r="I1960" s="344">
        <v>-81.657600000000002</v>
      </c>
      <c r="J1960" s="56" t="s">
        <v>8257</v>
      </c>
      <c r="K1960" s="56" t="s">
        <v>9359</v>
      </c>
      <c r="L1960" s="49" t="s">
        <v>4600</v>
      </c>
      <c r="M1960" s="120" t="s">
        <v>2834</v>
      </c>
      <c r="N1960" s="35" t="s">
        <v>427</v>
      </c>
      <c r="O1960" s="240" t="s">
        <v>4601</v>
      </c>
      <c r="P1960" s="216" t="s">
        <v>4602</v>
      </c>
      <c r="Q1960" s="443">
        <v>0</v>
      </c>
      <c r="R1960" s="47"/>
      <c r="S1960" s="36">
        <v>0</v>
      </c>
      <c r="T1960" s="35"/>
      <c r="U1960" s="34"/>
      <c r="V1960" s="82" t="s">
        <v>1969</v>
      </c>
      <c r="W1960" s="55" t="s">
        <v>2690</v>
      </c>
      <c r="X1960" s="55" t="s">
        <v>1898</v>
      </c>
      <c r="Y1960" s="157" t="s">
        <v>427</v>
      </c>
      <c r="Z1960" s="57" t="s">
        <v>1746</v>
      </c>
      <c r="AA1960" s="55" t="s">
        <v>7125</v>
      </c>
      <c r="AB1960" s="55">
        <v>184</v>
      </c>
      <c r="AC1960" s="55" t="s">
        <v>2026</v>
      </c>
      <c r="AD1960" s="89" t="s">
        <v>2620</v>
      </c>
      <c r="AE1960" s="243">
        <v>16793.3</v>
      </c>
      <c r="AF1960" s="157" t="s">
        <v>3901</v>
      </c>
      <c r="AG1960" s="89" t="s">
        <v>8259</v>
      </c>
      <c r="AH1960" s="58" t="s">
        <v>8260</v>
      </c>
      <c r="AI1960" s="58" t="s">
        <v>8261</v>
      </c>
      <c r="AJ1960" s="59" t="s">
        <v>1318</v>
      </c>
      <c r="AK1960" s="56">
        <v>25.8889</v>
      </c>
      <c r="AL1960" s="56">
        <v>-81.657650000000004</v>
      </c>
      <c r="AM1960" s="60">
        <v>24.312000000807075</v>
      </c>
      <c r="AN1960" s="60">
        <v>16.397900124501579</v>
      </c>
      <c r="AO1960" s="60">
        <v>29.325150852678867</v>
      </c>
    </row>
    <row r="1961" spans="1:41" s="290" customFormat="1" ht="38.25" x14ac:dyDescent="0.2">
      <c r="A1961" s="45" t="s">
        <v>1873</v>
      </c>
      <c r="B1961" s="42" t="s">
        <v>93</v>
      </c>
      <c r="C1961" s="46"/>
      <c r="D1961" s="35" t="s">
        <v>3213</v>
      </c>
      <c r="E1961" s="34">
        <v>44687</v>
      </c>
      <c r="F1961" s="352" t="s">
        <v>4787</v>
      </c>
      <c r="G1961" s="352" t="s">
        <v>4788</v>
      </c>
      <c r="H1961" s="344">
        <v>25.888966666666668</v>
      </c>
      <c r="I1961" s="344">
        <v>-81.657591666666661</v>
      </c>
      <c r="J1961" s="56" t="s">
        <v>8257</v>
      </c>
      <c r="K1961" s="56" t="s">
        <v>8258</v>
      </c>
      <c r="L1961" s="49" t="s">
        <v>4680</v>
      </c>
      <c r="M1961" s="120" t="s">
        <v>2834</v>
      </c>
      <c r="N1961" s="35" t="s">
        <v>364</v>
      </c>
      <c r="O1961" s="240" t="s">
        <v>4681</v>
      </c>
      <c r="P1961" s="216">
        <v>0</v>
      </c>
      <c r="Q1961" s="443">
        <v>0</v>
      </c>
      <c r="R1961" s="47"/>
      <c r="S1961" s="36">
        <v>0</v>
      </c>
      <c r="T1961" s="35" t="s">
        <v>2011</v>
      </c>
      <c r="U1961" s="34"/>
      <c r="V1961" s="82">
        <v>0</v>
      </c>
      <c r="W1961" s="55" t="s">
        <v>2690</v>
      </c>
      <c r="X1961" s="55" t="s">
        <v>1898</v>
      </c>
      <c r="Y1961" s="157">
        <v>0</v>
      </c>
      <c r="Z1961" s="57" t="s">
        <v>1746</v>
      </c>
      <c r="AA1961" s="55" t="s">
        <v>6987</v>
      </c>
      <c r="AB1961" s="55">
        <v>184</v>
      </c>
      <c r="AC1961" s="55" t="s">
        <v>2026</v>
      </c>
      <c r="AD1961" s="89" t="s">
        <v>2620</v>
      </c>
      <c r="AE1961" s="243">
        <v>16793.3</v>
      </c>
      <c r="AF1961" s="157" t="s">
        <v>3901</v>
      </c>
      <c r="AG1961" s="89" t="s">
        <v>8259</v>
      </c>
      <c r="AH1961" s="58" t="s">
        <v>8260</v>
      </c>
      <c r="AI1961" s="58" t="s">
        <v>8261</v>
      </c>
      <c r="AJ1961" s="59" t="s">
        <v>1318</v>
      </c>
      <c r="AK1961" s="56">
        <v>25.8889</v>
      </c>
      <c r="AL1961" s="56">
        <v>-81.657650000000004</v>
      </c>
      <c r="AM1961" s="60">
        <v>24.312000000807075</v>
      </c>
      <c r="AN1961" s="60">
        <v>19.130883480915458</v>
      </c>
      <c r="AO1961" s="60">
        <v>30.936451748699419</v>
      </c>
    </row>
    <row r="1962" spans="1:41" s="290" customFormat="1" x14ac:dyDescent="0.2">
      <c r="A1962" s="45" t="s">
        <v>1873</v>
      </c>
      <c r="B1962" s="42" t="s">
        <v>93</v>
      </c>
      <c r="C1962" s="46"/>
      <c r="D1962" s="35" t="s">
        <v>424</v>
      </c>
      <c r="E1962" s="34">
        <v>44978</v>
      </c>
      <c r="F1962" s="2" t="s">
        <v>4787</v>
      </c>
      <c r="G1962" s="2" t="s">
        <v>4788</v>
      </c>
      <c r="H1962" s="344">
        <v>25.888966666666668</v>
      </c>
      <c r="I1962" s="344">
        <v>-81.657591666666661</v>
      </c>
      <c r="J1962" s="56" t="s">
        <v>8257</v>
      </c>
      <c r="K1962" s="56" t="s">
        <v>8258</v>
      </c>
      <c r="L1962" s="49" t="s">
        <v>4994</v>
      </c>
      <c r="M1962" s="120" t="s">
        <v>2834</v>
      </c>
      <c r="N1962" s="35" t="s">
        <v>1920</v>
      </c>
      <c r="O1962" s="240"/>
      <c r="P1962" s="216">
        <v>0</v>
      </c>
      <c r="Q1962" s="443">
        <v>0</v>
      </c>
      <c r="R1962" s="47"/>
      <c r="S1962" s="36">
        <v>0</v>
      </c>
      <c r="T1962" s="35" t="s">
        <v>3310</v>
      </c>
      <c r="U1962" s="34"/>
      <c r="V1962" s="82" t="s">
        <v>1969</v>
      </c>
      <c r="W1962" s="55" t="s">
        <v>2690</v>
      </c>
      <c r="X1962" s="55" t="s">
        <v>1898</v>
      </c>
      <c r="Y1962" s="157" t="s">
        <v>1920</v>
      </c>
      <c r="Z1962" s="57" t="s">
        <v>1746</v>
      </c>
      <c r="AA1962" s="55" t="s">
        <v>7301</v>
      </c>
      <c r="AB1962" s="55">
        <v>184</v>
      </c>
      <c r="AC1962" s="55" t="s">
        <v>2026</v>
      </c>
      <c r="AD1962" s="89" t="s">
        <v>2620</v>
      </c>
      <c r="AE1962" s="243">
        <v>16793.3</v>
      </c>
      <c r="AF1962" s="157" t="s">
        <v>3901</v>
      </c>
      <c r="AG1962" s="89" t="s">
        <v>8259</v>
      </c>
      <c r="AH1962" s="58" t="s">
        <v>8260</v>
      </c>
      <c r="AI1962" s="58" t="s">
        <v>8261</v>
      </c>
      <c r="AJ1962" s="59" t="s">
        <v>1318</v>
      </c>
      <c r="AK1962" s="56">
        <v>25.8889</v>
      </c>
      <c r="AL1962" s="56">
        <v>-81.657650000000004</v>
      </c>
      <c r="AM1962" s="60">
        <v>24.312000000807075</v>
      </c>
      <c r="AN1962" s="60">
        <v>19.130883480915458</v>
      </c>
      <c r="AO1962" s="60">
        <v>30.936451748699419</v>
      </c>
    </row>
    <row r="1963" spans="1:41" s="290" customFormat="1" x14ac:dyDescent="0.2">
      <c r="A1963" s="45" t="s">
        <v>1873</v>
      </c>
      <c r="B1963" s="42" t="s">
        <v>93</v>
      </c>
      <c r="C1963" s="46"/>
      <c r="D1963" s="35" t="s">
        <v>5027</v>
      </c>
      <c r="E1963" s="34">
        <v>45366</v>
      </c>
      <c r="F1963" s="352" t="s">
        <v>4787</v>
      </c>
      <c r="G1963" s="352" t="s">
        <v>4788</v>
      </c>
      <c r="H1963" s="344">
        <v>25.888966666666668</v>
      </c>
      <c r="I1963" s="344">
        <v>-81.657591666666661</v>
      </c>
      <c r="J1963" s="56" t="s">
        <v>8257</v>
      </c>
      <c r="K1963" s="56" t="s">
        <v>8258</v>
      </c>
      <c r="L1963" s="49" t="s">
        <v>5777</v>
      </c>
      <c r="M1963" s="120" t="s">
        <v>2834</v>
      </c>
      <c r="N1963" s="35" t="s">
        <v>364</v>
      </c>
      <c r="O1963" s="240" t="s">
        <v>5778</v>
      </c>
      <c r="P1963" s="216" t="s">
        <v>1969</v>
      </c>
      <c r="Q1963" s="443">
        <v>0</v>
      </c>
      <c r="R1963" s="47"/>
      <c r="S1963" s="36">
        <v>0</v>
      </c>
      <c r="T1963" s="35" t="s">
        <v>2011</v>
      </c>
      <c r="U1963" s="34"/>
      <c r="V1963" s="82">
        <v>0</v>
      </c>
      <c r="W1963" s="55" t="s">
        <v>2690</v>
      </c>
      <c r="X1963" s="55" t="s">
        <v>1898</v>
      </c>
      <c r="Y1963" s="157">
        <v>0</v>
      </c>
      <c r="Z1963" s="57" t="s">
        <v>1746</v>
      </c>
      <c r="AA1963" s="55" t="s">
        <v>6987</v>
      </c>
      <c r="AB1963" s="55">
        <v>184</v>
      </c>
      <c r="AC1963" s="55" t="s">
        <v>2026</v>
      </c>
      <c r="AD1963" s="89" t="s">
        <v>2620</v>
      </c>
      <c r="AE1963" s="243">
        <v>16793.3</v>
      </c>
      <c r="AF1963" s="157" t="s">
        <v>3901</v>
      </c>
      <c r="AG1963" s="89" t="s">
        <v>8259</v>
      </c>
      <c r="AH1963" s="58" t="s">
        <v>8260</v>
      </c>
      <c r="AI1963" s="58" t="s">
        <v>8261</v>
      </c>
      <c r="AJ1963" s="59" t="s">
        <v>1318</v>
      </c>
      <c r="AK1963" s="56">
        <v>25.8889</v>
      </c>
      <c r="AL1963" s="56">
        <v>-81.657650000000004</v>
      </c>
      <c r="AM1963" s="60">
        <v>24.312000000807075</v>
      </c>
      <c r="AN1963" s="60">
        <v>19.130883480915458</v>
      </c>
      <c r="AO1963" s="60">
        <v>30.936451748699419</v>
      </c>
    </row>
    <row r="1964" spans="1:41" s="290" customFormat="1" x14ac:dyDescent="0.2">
      <c r="A1964" s="45" t="s">
        <v>1873</v>
      </c>
      <c r="B1964" s="42" t="s">
        <v>93</v>
      </c>
      <c r="C1964" s="46"/>
      <c r="D1964" s="35" t="s">
        <v>4516</v>
      </c>
      <c r="E1964" s="34">
        <v>45762</v>
      </c>
      <c r="F1964" s="352" t="s">
        <v>4787</v>
      </c>
      <c r="G1964" s="352" t="s">
        <v>4788</v>
      </c>
      <c r="H1964" s="344">
        <v>25.888966666666668</v>
      </c>
      <c r="I1964" s="344">
        <v>-81.657591666666661</v>
      </c>
      <c r="J1964" s="56" t="s">
        <v>8257</v>
      </c>
      <c r="K1964" s="56" t="s">
        <v>8258</v>
      </c>
      <c r="L1964" s="49" t="s">
        <v>8344</v>
      </c>
      <c r="M1964" s="120" t="s">
        <v>2834</v>
      </c>
      <c r="N1964" s="35" t="s">
        <v>1919</v>
      </c>
      <c r="O1964" s="240" t="s">
        <v>6562</v>
      </c>
      <c r="P1964" s="216" t="s">
        <v>6005</v>
      </c>
      <c r="Q1964" s="443">
        <v>0</v>
      </c>
      <c r="R1964" s="47"/>
      <c r="S1964" s="36">
        <v>0</v>
      </c>
      <c r="T1964" s="35" t="s">
        <v>3310</v>
      </c>
      <c r="U1964" s="34">
        <v>45762</v>
      </c>
      <c r="V1964" s="82" t="s">
        <v>1969</v>
      </c>
      <c r="W1964" s="55" t="s">
        <v>2690</v>
      </c>
      <c r="X1964" s="55" t="s">
        <v>1898</v>
      </c>
      <c r="Y1964" s="157" t="s">
        <v>1919</v>
      </c>
      <c r="Z1964" s="57" t="s">
        <v>1746</v>
      </c>
      <c r="AA1964" s="55" t="s">
        <v>6966</v>
      </c>
      <c r="AB1964" s="55">
        <v>184</v>
      </c>
      <c r="AC1964" s="55" t="s">
        <v>2026</v>
      </c>
      <c r="AD1964" s="89" t="s">
        <v>2620</v>
      </c>
      <c r="AE1964" s="243">
        <v>16793.3</v>
      </c>
      <c r="AF1964" s="157" t="s">
        <v>3901</v>
      </c>
      <c r="AG1964" s="89" t="s">
        <v>8259</v>
      </c>
      <c r="AH1964" s="58" t="s">
        <v>8260</v>
      </c>
      <c r="AI1964" s="58" t="s">
        <v>8261</v>
      </c>
      <c r="AJ1964" s="59" t="s">
        <v>1318</v>
      </c>
      <c r="AK1964" s="56">
        <v>25.8889</v>
      </c>
      <c r="AL1964" s="56">
        <v>-81.657650000000004</v>
      </c>
      <c r="AM1964" s="60">
        <v>24.312000000807075</v>
      </c>
      <c r="AN1964" s="60">
        <v>19.130883480915458</v>
      </c>
      <c r="AO1964" s="60">
        <v>30.936451748699419</v>
      </c>
    </row>
    <row r="1965" spans="1:41" s="290" customFormat="1" ht="25.5" x14ac:dyDescent="0.2">
      <c r="A1965" s="45" t="s">
        <v>1873</v>
      </c>
      <c r="B1965" s="42" t="s">
        <v>93</v>
      </c>
      <c r="C1965" s="46" t="s">
        <v>473</v>
      </c>
      <c r="D1965" s="35" t="s">
        <v>6273</v>
      </c>
      <c r="E1965" s="34">
        <v>46106</v>
      </c>
      <c r="F1965" s="352" t="s">
        <v>4787</v>
      </c>
      <c r="G1965" s="352" t="s">
        <v>4788</v>
      </c>
      <c r="H1965" s="344">
        <v>25.888966666666668</v>
      </c>
      <c r="I1965" s="344">
        <v>-81.657591666666661</v>
      </c>
      <c r="J1965" s="56" t="s">
        <v>8257</v>
      </c>
      <c r="K1965" s="56" t="s">
        <v>8258</v>
      </c>
      <c r="L1965" s="49" t="s">
        <v>6936</v>
      </c>
      <c r="M1965" s="120" t="s">
        <v>2834</v>
      </c>
      <c r="N1965" s="35" t="s">
        <v>2022</v>
      </c>
      <c r="O1965" s="240" t="s">
        <v>6935</v>
      </c>
      <c r="P1965" s="216" t="s">
        <v>1969</v>
      </c>
      <c r="Q1965" s="443">
        <v>0</v>
      </c>
      <c r="R1965" s="47"/>
      <c r="S1965" s="36">
        <v>0</v>
      </c>
      <c r="T1965" s="35" t="s">
        <v>3310</v>
      </c>
      <c r="U1965" s="34">
        <v>45762</v>
      </c>
      <c r="V1965" s="82" t="s">
        <v>1969</v>
      </c>
      <c r="W1965" s="55" t="s">
        <v>2690</v>
      </c>
      <c r="X1965" s="55" t="s">
        <v>1898</v>
      </c>
      <c r="Y1965" s="157" t="s">
        <v>2022</v>
      </c>
      <c r="Z1965" s="57" t="s">
        <v>1746</v>
      </c>
      <c r="AA1965" s="55" t="s">
        <v>7019</v>
      </c>
      <c r="AB1965" s="55">
        <v>184</v>
      </c>
      <c r="AC1965" s="55" t="s">
        <v>2026</v>
      </c>
      <c r="AD1965" s="89" t="s">
        <v>2620</v>
      </c>
      <c r="AE1965" s="243">
        <v>16793.3</v>
      </c>
      <c r="AF1965" s="157" t="s">
        <v>3901</v>
      </c>
      <c r="AG1965" s="89" t="s">
        <v>8259</v>
      </c>
      <c r="AH1965" s="58" t="s">
        <v>8260</v>
      </c>
      <c r="AI1965" s="58" t="s">
        <v>8261</v>
      </c>
      <c r="AJ1965" s="59" t="s">
        <v>1318</v>
      </c>
      <c r="AK1965" s="56">
        <v>25.8889</v>
      </c>
      <c r="AL1965" s="56">
        <v>-81.657650000000004</v>
      </c>
      <c r="AM1965" s="60">
        <v>24.312000000807075</v>
      </c>
      <c r="AN1965" s="60">
        <v>19.130883480915458</v>
      </c>
      <c r="AO1965" s="60">
        <v>30.936451748699419</v>
      </c>
    </row>
    <row r="1966" spans="1:41" s="290" customFormat="1" x14ac:dyDescent="0.2">
      <c r="A1966" s="45" t="s">
        <v>1031</v>
      </c>
      <c r="B1966" s="42" t="s">
        <v>98</v>
      </c>
      <c r="C1966" s="46"/>
      <c r="D1966" s="35" t="s">
        <v>424</v>
      </c>
      <c r="E1966" s="34">
        <v>42447</v>
      </c>
      <c r="F1966" s="347" t="s">
        <v>1093</v>
      </c>
      <c r="G1966" s="347" t="s">
        <v>1094</v>
      </c>
      <c r="H1966" s="344">
        <v>25.917333333333332</v>
      </c>
      <c r="I1966" s="344">
        <v>-81.611666666666665</v>
      </c>
      <c r="J1966" s="56" t="s">
        <v>9360</v>
      </c>
      <c r="K1966" s="56" t="s">
        <v>9361</v>
      </c>
      <c r="L1966" s="49" t="s">
        <v>1806</v>
      </c>
      <c r="M1966" s="120"/>
      <c r="N1966" s="35" t="s">
        <v>387</v>
      </c>
      <c r="O1966" s="203" t="s">
        <v>1969</v>
      </c>
      <c r="P1966" s="216">
        <v>0</v>
      </c>
      <c r="Q1966" s="443">
        <v>0</v>
      </c>
      <c r="R1966" s="47"/>
      <c r="S1966" s="36">
        <v>0</v>
      </c>
      <c r="T1966" s="35"/>
      <c r="U1966" s="34"/>
      <c r="V1966" s="82">
        <v>0</v>
      </c>
      <c r="W1966" s="55" t="s">
        <v>2688</v>
      </c>
      <c r="X1966" s="55" t="s">
        <v>1898</v>
      </c>
      <c r="Y1966" s="157" t="s">
        <v>387</v>
      </c>
      <c r="Z1966" s="57">
        <v>316.27504160764806</v>
      </c>
      <c r="AA1966" s="55" t="s">
        <v>9362</v>
      </c>
      <c r="AB1966" s="55">
        <v>185</v>
      </c>
      <c r="AC1966" s="55" t="s">
        <v>2022</v>
      </c>
      <c r="AD1966" s="89" t="s">
        <v>2621</v>
      </c>
      <c r="AE1966" s="243">
        <v>16480</v>
      </c>
      <c r="AF1966" s="157" t="s">
        <v>3901</v>
      </c>
      <c r="AG1966" s="89" t="s">
        <v>7679</v>
      </c>
      <c r="AH1966" s="58" t="s">
        <v>7680</v>
      </c>
      <c r="AI1966" s="58" t="s">
        <v>7681</v>
      </c>
      <c r="AJ1966" s="59" t="s">
        <v>1513</v>
      </c>
      <c r="AK1966" s="56">
        <v>25.91759888888889</v>
      </c>
      <c r="AL1966" s="56">
        <v>-81.612584722222223</v>
      </c>
      <c r="AM1966" s="60">
        <v>-96.842800000796387</v>
      </c>
      <c r="AN1966" s="60">
        <v>301.08366616594344</v>
      </c>
      <c r="AO1966" s="60">
        <v>316.27504160764806</v>
      </c>
    </row>
    <row r="1967" spans="1:41" s="290" customFormat="1" x14ac:dyDescent="0.2">
      <c r="A1967" s="45" t="s">
        <v>1031</v>
      </c>
      <c r="B1967" s="42" t="s">
        <v>98</v>
      </c>
      <c r="C1967" s="46"/>
      <c r="D1967" s="35" t="s">
        <v>424</v>
      </c>
      <c r="E1967" s="34">
        <v>43195</v>
      </c>
      <c r="F1967" s="347" t="s">
        <v>2293</v>
      </c>
      <c r="G1967" s="347" t="s">
        <v>2294</v>
      </c>
      <c r="H1967" s="344">
        <v>25.917316666666668</v>
      </c>
      <c r="I1967" s="344">
        <v>-81.611683333333332</v>
      </c>
      <c r="J1967" s="56" t="s">
        <v>9363</v>
      </c>
      <c r="K1967" s="56" t="s">
        <v>9364</v>
      </c>
      <c r="L1967" s="49" t="s">
        <v>2159</v>
      </c>
      <c r="M1967" s="120"/>
      <c r="N1967" s="35" t="s">
        <v>364</v>
      </c>
      <c r="O1967" s="203" t="s">
        <v>1969</v>
      </c>
      <c r="P1967" s="216">
        <v>0</v>
      </c>
      <c r="Q1967" s="443">
        <v>0</v>
      </c>
      <c r="R1967" s="47"/>
      <c r="S1967" s="36">
        <v>0</v>
      </c>
      <c r="T1967" s="35"/>
      <c r="U1967" s="34"/>
      <c r="V1967" s="82">
        <v>0</v>
      </c>
      <c r="W1967" s="55" t="s">
        <v>2688</v>
      </c>
      <c r="X1967" s="55" t="s">
        <v>1898</v>
      </c>
      <c r="Y1967" s="157">
        <v>0</v>
      </c>
      <c r="Z1967" s="57">
        <v>313.02158919998936</v>
      </c>
      <c r="AA1967" s="55" t="s">
        <v>7392</v>
      </c>
      <c r="AB1967" s="55">
        <v>185</v>
      </c>
      <c r="AC1967" s="55" t="s">
        <v>2022</v>
      </c>
      <c r="AD1967" s="89" t="s">
        <v>2621</v>
      </c>
      <c r="AE1967" s="243">
        <v>16480</v>
      </c>
      <c r="AF1967" s="157" t="s">
        <v>3901</v>
      </c>
      <c r="AG1967" s="89" t="s">
        <v>7679</v>
      </c>
      <c r="AH1967" s="58" t="s">
        <v>7680</v>
      </c>
      <c r="AI1967" s="58" t="s">
        <v>7681</v>
      </c>
      <c r="AJ1967" s="59" t="s">
        <v>1513</v>
      </c>
      <c r="AK1967" s="56">
        <v>25.91759888888889</v>
      </c>
      <c r="AL1967" s="56">
        <v>-81.612584722222223</v>
      </c>
      <c r="AM1967" s="60">
        <v>-102.92079999970255</v>
      </c>
      <c r="AN1967" s="60">
        <v>295.61769945777627</v>
      </c>
      <c r="AO1967" s="60">
        <v>313.02158919998936</v>
      </c>
    </row>
    <row r="1968" spans="1:41" s="290" customFormat="1" ht="25.5" x14ac:dyDescent="0.2">
      <c r="A1968" s="45" t="s">
        <v>1031</v>
      </c>
      <c r="B1968" s="42" t="s">
        <v>98</v>
      </c>
      <c r="C1968" s="46"/>
      <c r="D1968" s="35" t="s">
        <v>424</v>
      </c>
      <c r="E1968" s="34">
        <v>43515</v>
      </c>
      <c r="F1968" s="347" t="s">
        <v>2572</v>
      </c>
      <c r="G1968" s="347" t="s">
        <v>2294</v>
      </c>
      <c r="H1968" s="344">
        <v>25.917283333333334</v>
      </c>
      <c r="I1968" s="344">
        <v>-81.611683333333332</v>
      </c>
      <c r="J1968" s="56" t="s">
        <v>9365</v>
      </c>
      <c r="K1968" s="56" t="s">
        <v>9364</v>
      </c>
      <c r="L1968" s="49" t="s">
        <v>8345</v>
      </c>
      <c r="M1968" s="120" t="s">
        <v>2833</v>
      </c>
      <c r="N1968" s="35" t="s">
        <v>1920</v>
      </c>
      <c r="O1968" s="203" t="s">
        <v>1969</v>
      </c>
      <c r="P1968" s="216">
        <v>0</v>
      </c>
      <c r="Q1968" s="443">
        <v>0</v>
      </c>
      <c r="R1968" s="47"/>
      <c r="S1968" s="36">
        <v>0</v>
      </c>
      <c r="T1968" s="35" t="s">
        <v>3310</v>
      </c>
      <c r="U1968" s="34"/>
      <c r="V1968" s="82" t="s">
        <v>1969</v>
      </c>
      <c r="W1968" s="55" t="s">
        <v>2688</v>
      </c>
      <c r="X1968" s="55" t="s">
        <v>1898</v>
      </c>
      <c r="Y1968" s="157" t="s">
        <v>1920</v>
      </c>
      <c r="Z1968" s="57">
        <v>317.2262506965219</v>
      </c>
      <c r="AA1968" s="55" t="s">
        <v>9366</v>
      </c>
      <c r="AB1968" s="55">
        <v>185</v>
      </c>
      <c r="AC1968" s="55" t="s">
        <v>2022</v>
      </c>
      <c r="AD1968" s="89" t="s">
        <v>2621</v>
      </c>
      <c r="AE1968" s="243">
        <v>16480</v>
      </c>
      <c r="AF1968" s="157" t="s">
        <v>3901</v>
      </c>
      <c r="AG1968" s="89" t="s">
        <v>7679</v>
      </c>
      <c r="AH1968" s="58" t="s">
        <v>7680</v>
      </c>
      <c r="AI1968" s="58" t="s">
        <v>7681</v>
      </c>
      <c r="AJ1968" s="59" t="s">
        <v>1513</v>
      </c>
      <c r="AK1968" s="56">
        <v>25.91759888888889</v>
      </c>
      <c r="AL1968" s="56">
        <v>-81.612584722222223</v>
      </c>
      <c r="AM1968" s="60">
        <v>-115.07680000010609</v>
      </c>
      <c r="AN1968" s="60">
        <v>295.61769945777627</v>
      </c>
      <c r="AO1968" s="60">
        <v>317.2262506965219</v>
      </c>
    </row>
    <row r="1969" spans="1:41" s="290" customFormat="1" ht="25.5" x14ac:dyDescent="0.2">
      <c r="A1969" s="45" t="s">
        <v>1031</v>
      </c>
      <c r="B1969" s="42" t="s">
        <v>98</v>
      </c>
      <c r="C1969" s="46"/>
      <c r="D1969" s="35" t="s">
        <v>4516</v>
      </c>
      <c r="E1969" s="34">
        <v>44656</v>
      </c>
      <c r="F1969" s="347" t="s">
        <v>2572</v>
      </c>
      <c r="G1969" s="347" t="s">
        <v>2294</v>
      </c>
      <c r="H1969" s="344">
        <v>25.917283333333334</v>
      </c>
      <c r="I1969" s="344">
        <v>-81.611683333333332</v>
      </c>
      <c r="J1969" s="56" t="s">
        <v>9365</v>
      </c>
      <c r="K1969" s="56" t="s">
        <v>9364</v>
      </c>
      <c r="L1969" s="49" t="s">
        <v>8346</v>
      </c>
      <c r="M1969" s="120" t="s">
        <v>2833</v>
      </c>
      <c r="N1969" s="35" t="s">
        <v>1920</v>
      </c>
      <c r="O1969" s="240" t="s">
        <v>4517</v>
      </c>
      <c r="P1969" s="216" t="s">
        <v>1969</v>
      </c>
      <c r="Q1969" s="443">
        <v>0</v>
      </c>
      <c r="R1969" s="47"/>
      <c r="S1969" s="36">
        <v>0</v>
      </c>
      <c r="T1969" s="35"/>
      <c r="U1969" s="34"/>
      <c r="V1969" s="82" t="s">
        <v>1969</v>
      </c>
      <c r="W1969" s="55" t="s">
        <v>2688</v>
      </c>
      <c r="X1969" s="55" t="s">
        <v>1898</v>
      </c>
      <c r="Y1969" s="157" t="s">
        <v>1920</v>
      </c>
      <c r="Z1969" s="57">
        <v>317.2262506965219</v>
      </c>
      <c r="AA1969" s="55" t="s">
        <v>9366</v>
      </c>
      <c r="AB1969" s="55">
        <v>185</v>
      </c>
      <c r="AC1969" s="55" t="s">
        <v>2022</v>
      </c>
      <c r="AD1969" s="89" t="s">
        <v>2621</v>
      </c>
      <c r="AE1969" s="243">
        <v>16480</v>
      </c>
      <c r="AF1969" s="157" t="s">
        <v>3901</v>
      </c>
      <c r="AG1969" s="89" t="s">
        <v>7679</v>
      </c>
      <c r="AH1969" s="58" t="s">
        <v>7680</v>
      </c>
      <c r="AI1969" s="58" t="s">
        <v>7681</v>
      </c>
      <c r="AJ1969" s="59" t="s">
        <v>1513</v>
      </c>
      <c r="AK1969" s="56">
        <v>25.91759888888889</v>
      </c>
      <c r="AL1969" s="56">
        <v>-81.612584722222223</v>
      </c>
      <c r="AM1969" s="60">
        <v>-115.07680000010609</v>
      </c>
      <c r="AN1969" s="60">
        <v>295.61769945777627</v>
      </c>
      <c r="AO1969" s="60">
        <v>317.2262506965219</v>
      </c>
    </row>
    <row r="1970" spans="1:41" s="290" customFormat="1" ht="25.5" x14ac:dyDescent="0.2">
      <c r="A1970" s="45" t="s">
        <v>1031</v>
      </c>
      <c r="B1970" s="42" t="s">
        <v>98</v>
      </c>
      <c r="C1970" s="46"/>
      <c r="D1970" s="35" t="s">
        <v>3213</v>
      </c>
      <c r="E1970" s="34">
        <v>44692</v>
      </c>
      <c r="F1970" s="352" t="s">
        <v>4737</v>
      </c>
      <c r="G1970" s="352" t="s">
        <v>4738</v>
      </c>
      <c r="H1970" s="344">
        <v>25.917314999999999</v>
      </c>
      <c r="I1970" s="344">
        <v>-81.611648333333335</v>
      </c>
      <c r="J1970" s="56" t="s">
        <v>7676</v>
      </c>
      <c r="K1970" s="56" t="s">
        <v>7677</v>
      </c>
      <c r="L1970" s="49" t="s">
        <v>8347</v>
      </c>
      <c r="M1970" s="120" t="s">
        <v>2833</v>
      </c>
      <c r="N1970" s="35" t="s">
        <v>364</v>
      </c>
      <c r="O1970" s="240" t="s">
        <v>4682</v>
      </c>
      <c r="P1970" s="216">
        <v>0</v>
      </c>
      <c r="Q1970" s="443">
        <v>0</v>
      </c>
      <c r="R1970" s="47"/>
      <c r="S1970" s="36">
        <v>0</v>
      </c>
      <c r="T1970" s="35" t="s">
        <v>2011</v>
      </c>
      <c r="U1970" s="34"/>
      <c r="V1970" s="82">
        <v>0</v>
      </c>
      <c r="W1970" s="55" t="s">
        <v>2688</v>
      </c>
      <c r="X1970" s="55" t="s">
        <v>1898</v>
      </c>
      <c r="Y1970" s="157">
        <v>0</v>
      </c>
      <c r="Z1970" s="57">
        <v>324.07756049743585</v>
      </c>
      <c r="AA1970" s="55" t="s">
        <v>9158</v>
      </c>
      <c r="AB1970" s="55">
        <v>185</v>
      </c>
      <c r="AC1970" s="55" t="s">
        <v>2022</v>
      </c>
      <c r="AD1970" s="89" t="s">
        <v>2621</v>
      </c>
      <c r="AE1970" s="243">
        <v>16480</v>
      </c>
      <c r="AF1970" s="157" t="s">
        <v>3901</v>
      </c>
      <c r="AG1970" s="89" t="s">
        <v>7679</v>
      </c>
      <c r="AH1970" s="58" t="s">
        <v>7680</v>
      </c>
      <c r="AI1970" s="58" t="s">
        <v>7681</v>
      </c>
      <c r="AJ1970" s="59" t="s">
        <v>1513</v>
      </c>
      <c r="AK1970" s="56">
        <v>25.91759888888889</v>
      </c>
      <c r="AL1970" s="56">
        <v>-81.612584722222223</v>
      </c>
      <c r="AM1970" s="60">
        <v>-103.52860000075921</v>
      </c>
      <c r="AN1970" s="60">
        <v>307.0962295435292</v>
      </c>
      <c r="AO1970" s="60">
        <v>324.07756049743585</v>
      </c>
    </row>
    <row r="1971" spans="1:41" s="290" customFormat="1" ht="25.5" x14ac:dyDescent="0.2">
      <c r="A1971" s="45" t="s">
        <v>1031</v>
      </c>
      <c r="B1971" s="42" t="s">
        <v>98</v>
      </c>
      <c r="C1971" s="46"/>
      <c r="D1971" s="35" t="s">
        <v>4516</v>
      </c>
      <c r="E1971" s="34">
        <v>45001</v>
      </c>
      <c r="F1971" s="352" t="s">
        <v>4737</v>
      </c>
      <c r="G1971" s="352" t="s">
        <v>4738</v>
      </c>
      <c r="H1971" s="344">
        <v>25.917314999999999</v>
      </c>
      <c r="I1971" s="344">
        <v>-81.611648333333335</v>
      </c>
      <c r="J1971" s="56" t="s">
        <v>7676</v>
      </c>
      <c r="K1971" s="56" t="s">
        <v>7677</v>
      </c>
      <c r="L1971" s="49" t="s">
        <v>8348</v>
      </c>
      <c r="M1971" s="120" t="s">
        <v>2833</v>
      </c>
      <c r="N1971" s="35" t="s">
        <v>364</v>
      </c>
      <c r="O1971" s="240" t="s">
        <v>5433</v>
      </c>
      <c r="P1971" s="216" t="s">
        <v>1969</v>
      </c>
      <c r="Q1971" s="443">
        <v>0</v>
      </c>
      <c r="R1971" s="47"/>
      <c r="S1971" s="36">
        <v>0</v>
      </c>
      <c r="T1971" s="35"/>
      <c r="U1971" s="34"/>
      <c r="V1971" s="82">
        <v>0</v>
      </c>
      <c r="W1971" s="55" t="s">
        <v>2688</v>
      </c>
      <c r="X1971" s="55" t="s">
        <v>1898</v>
      </c>
      <c r="Y1971" s="157">
        <v>0</v>
      </c>
      <c r="Z1971" s="57">
        <v>324.07756049743585</v>
      </c>
      <c r="AA1971" s="55" t="s">
        <v>9158</v>
      </c>
      <c r="AB1971" s="55">
        <v>185</v>
      </c>
      <c r="AC1971" s="55" t="s">
        <v>2022</v>
      </c>
      <c r="AD1971" s="89" t="s">
        <v>2621</v>
      </c>
      <c r="AE1971" s="243">
        <v>16480</v>
      </c>
      <c r="AF1971" s="157" t="s">
        <v>3901</v>
      </c>
      <c r="AG1971" s="89" t="s">
        <v>7679</v>
      </c>
      <c r="AH1971" s="58" t="s">
        <v>7680</v>
      </c>
      <c r="AI1971" s="58" t="s">
        <v>7681</v>
      </c>
      <c r="AJ1971" s="59" t="s">
        <v>1513</v>
      </c>
      <c r="AK1971" s="56">
        <v>25.91759888888889</v>
      </c>
      <c r="AL1971" s="56">
        <v>-81.612584722222223</v>
      </c>
      <c r="AM1971" s="60">
        <v>-103.52860000075921</v>
      </c>
      <c r="AN1971" s="60">
        <v>307.0962295435292</v>
      </c>
      <c r="AO1971" s="60">
        <v>324.07756049743585</v>
      </c>
    </row>
    <row r="1972" spans="1:41" s="290" customFormat="1" ht="38.25" x14ac:dyDescent="0.2">
      <c r="A1972" s="45" t="s">
        <v>1031</v>
      </c>
      <c r="B1972" s="42" t="s">
        <v>98</v>
      </c>
      <c r="C1972" s="46"/>
      <c r="D1972" s="35" t="s">
        <v>4516</v>
      </c>
      <c r="E1972" s="34">
        <v>45372</v>
      </c>
      <c r="F1972" s="2" t="s">
        <v>4737</v>
      </c>
      <c r="G1972" s="2" t="s">
        <v>4738</v>
      </c>
      <c r="H1972" s="344">
        <v>25.917314999999999</v>
      </c>
      <c r="I1972" s="344">
        <v>-81.611648333333335</v>
      </c>
      <c r="J1972" s="56" t="s">
        <v>7676</v>
      </c>
      <c r="K1972" s="56" t="s">
        <v>7677</v>
      </c>
      <c r="L1972" s="49" t="s">
        <v>8349</v>
      </c>
      <c r="M1972" s="120" t="s">
        <v>2833</v>
      </c>
      <c r="N1972" s="35" t="s">
        <v>2022</v>
      </c>
      <c r="O1972" s="240" t="s">
        <v>5805</v>
      </c>
      <c r="P1972" s="216" t="s">
        <v>1969</v>
      </c>
      <c r="Q1972" s="443">
        <v>0</v>
      </c>
      <c r="R1972" s="47"/>
      <c r="S1972" s="36">
        <v>0</v>
      </c>
      <c r="T1972" s="35"/>
      <c r="U1972" s="34"/>
      <c r="V1972" s="82" t="s">
        <v>1969</v>
      </c>
      <c r="W1972" s="55" t="s">
        <v>2688</v>
      </c>
      <c r="X1972" s="55" t="s">
        <v>1898</v>
      </c>
      <c r="Y1972" s="157" t="s">
        <v>2022</v>
      </c>
      <c r="Z1972" s="57">
        <v>324.07756049743585</v>
      </c>
      <c r="AA1972" s="55" t="s">
        <v>7678</v>
      </c>
      <c r="AB1972" s="55">
        <v>185</v>
      </c>
      <c r="AC1972" s="55" t="s">
        <v>2022</v>
      </c>
      <c r="AD1972" s="89" t="s">
        <v>2621</v>
      </c>
      <c r="AE1972" s="243">
        <v>16480</v>
      </c>
      <c r="AF1972" s="157" t="s">
        <v>3901</v>
      </c>
      <c r="AG1972" s="89" t="s">
        <v>7679</v>
      </c>
      <c r="AH1972" s="58" t="s">
        <v>7680</v>
      </c>
      <c r="AI1972" s="58" t="s">
        <v>7681</v>
      </c>
      <c r="AJ1972" s="59" t="s">
        <v>1513</v>
      </c>
      <c r="AK1972" s="56">
        <v>25.91759888888889</v>
      </c>
      <c r="AL1972" s="56">
        <v>-81.612584722222223</v>
      </c>
      <c r="AM1972" s="60">
        <v>-103.52860000075921</v>
      </c>
      <c r="AN1972" s="60">
        <v>307.0962295435292</v>
      </c>
      <c r="AO1972" s="60">
        <v>324.07756049743585</v>
      </c>
    </row>
    <row r="1973" spans="1:41" s="290" customFormat="1" ht="38.25" x14ac:dyDescent="0.2">
      <c r="A1973" s="45" t="s">
        <v>1031</v>
      </c>
      <c r="B1973" s="42" t="s">
        <v>98</v>
      </c>
      <c r="C1973" s="46"/>
      <c r="D1973" s="35" t="s">
        <v>4516</v>
      </c>
      <c r="E1973" s="34">
        <v>45741</v>
      </c>
      <c r="F1973" s="352" t="s">
        <v>4737</v>
      </c>
      <c r="G1973" s="352" t="s">
        <v>4738</v>
      </c>
      <c r="H1973" s="344">
        <v>25.917314999999999</v>
      </c>
      <c r="I1973" s="344">
        <v>-81.611648333333335</v>
      </c>
      <c r="J1973" s="56" t="s">
        <v>7676</v>
      </c>
      <c r="K1973" s="56" t="s">
        <v>7677</v>
      </c>
      <c r="L1973" s="49" t="s">
        <v>8349</v>
      </c>
      <c r="M1973" s="120" t="s">
        <v>2833</v>
      </c>
      <c r="N1973" s="35" t="s">
        <v>2022</v>
      </c>
      <c r="O1973" s="240" t="s">
        <v>6244</v>
      </c>
      <c r="P1973" s="216" t="s">
        <v>1969</v>
      </c>
      <c r="Q1973" s="443">
        <v>0</v>
      </c>
      <c r="R1973" s="47"/>
      <c r="S1973" s="36">
        <v>0</v>
      </c>
      <c r="T1973" s="35"/>
      <c r="U1973" s="34">
        <v>45372</v>
      </c>
      <c r="V1973" s="82" t="s">
        <v>1969</v>
      </c>
      <c r="W1973" s="55" t="s">
        <v>2688</v>
      </c>
      <c r="X1973" s="55" t="s">
        <v>1898</v>
      </c>
      <c r="Y1973" s="157" t="s">
        <v>2022</v>
      </c>
      <c r="Z1973" s="57">
        <v>324.07756049743585</v>
      </c>
      <c r="AA1973" s="55" t="s">
        <v>7678</v>
      </c>
      <c r="AB1973" s="55">
        <v>185</v>
      </c>
      <c r="AC1973" s="55" t="s">
        <v>2022</v>
      </c>
      <c r="AD1973" s="89" t="s">
        <v>2621</v>
      </c>
      <c r="AE1973" s="243">
        <v>16480</v>
      </c>
      <c r="AF1973" s="157" t="s">
        <v>3901</v>
      </c>
      <c r="AG1973" s="89" t="s">
        <v>7679</v>
      </c>
      <c r="AH1973" s="58" t="s">
        <v>7680</v>
      </c>
      <c r="AI1973" s="58" t="s">
        <v>7681</v>
      </c>
      <c r="AJ1973" s="59" t="s">
        <v>1513</v>
      </c>
      <c r="AK1973" s="56">
        <v>25.91759888888889</v>
      </c>
      <c r="AL1973" s="56">
        <v>-81.612584722222223</v>
      </c>
      <c r="AM1973" s="60">
        <v>-103.52860000075921</v>
      </c>
      <c r="AN1973" s="60">
        <v>307.0962295435292</v>
      </c>
      <c r="AO1973" s="60">
        <v>324.07756049743585</v>
      </c>
    </row>
    <row r="1974" spans="1:41" s="290" customFormat="1" ht="38.25" x14ac:dyDescent="0.2">
      <c r="A1974" s="45" t="s">
        <v>1031</v>
      </c>
      <c r="B1974" s="42" t="s">
        <v>98</v>
      </c>
      <c r="C1974" s="46" t="s">
        <v>473</v>
      </c>
      <c r="D1974" s="35" t="s">
        <v>4516</v>
      </c>
      <c r="E1974" s="34">
        <v>46101</v>
      </c>
      <c r="F1974" s="352" t="s">
        <v>4737</v>
      </c>
      <c r="G1974" s="352" t="s">
        <v>4738</v>
      </c>
      <c r="H1974" s="344">
        <v>25.917314999999999</v>
      </c>
      <c r="I1974" s="344">
        <v>-81.611648333333335</v>
      </c>
      <c r="J1974" s="56" t="s">
        <v>7676</v>
      </c>
      <c r="K1974" s="56" t="s">
        <v>7677</v>
      </c>
      <c r="L1974" s="49" t="s">
        <v>8350</v>
      </c>
      <c r="M1974" s="120" t="s">
        <v>2833</v>
      </c>
      <c r="N1974" s="35" t="s">
        <v>2022</v>
      </c>
      <c r="O1974" s="240" t="s">
        <v>6883</v>
      </c>
      <c r="P1974" s="216" t="s">
        <v>6005</v>
      </c>
      <c r="Q1974" s="443">
        <v>0</v>
      </c>
      <c r="R1974" s="47"/>
      <c r="S1974" s="36">
        <v>0</v>
      </c>
      <c r="T1974" s="35"/>
      <c r="U1974" s="34">
        <v>45372</v>
      </c>
      <c r="V1974" s="82" t="s">
        <v>1969</v>
      </c>
      <c r="W1974" s="55" t="s">
        <v>2688</v>
      </c>
      <c r="X1974" s="55" t="s">
        <v>1898</v>
      </c>
      <c r="Y1974" s="157" t="s">
        <v>2022</v>
      </c>
      <c r="Z1974" s="57">
        <v>324.07756049743585</v>
      </c>
      <c r="AA1974" s="55" t="s">
        <v>7678</v>
      </c>
      <c r="AB1974" s="55">
        <v>185</v>
      </c>
      <c r="AC1974" s="55" t="s">
        <v>2022</v>
      </c>
      <c r="AD1974" s="89" t="s">
        <v>2621</v>
      </c>
      <c r="AE1974" s="243">
        <v>16480</v>
      </c>
      <c r="AF1974" s="157" t="s">
        <v>3901</v>
      </c>
      <c r="AG1974" s="89" t="s">
        <v>7679</v>
      </c>
      <c r="AH1974" s="58" t="s">
        <v>7680</v>
      </c>
      <c r="AI1974" s="58" t="s">
        <v>7681</v>
      </c>
      <c r="AJ1974" s="59" t="s">
        <v>1513</v>
      </c>
      <c r="AK1974" s="56">
        <v>25.91759888888889</v>
      </c>
      <c r="AL1974" s="56">
        <v>-81.612584722222223</v>
      </c>
      <c r="AM1974" s="60">
        <v>-103.52860000075921</v>
      </c>
      <c r="AN1974" s="60">
        <v>307.0962295435292</v>
      </c>
      <c r="AO1974" s="60">
        <v>324.07756049743585</v>
      </c>
    </row>
    <row r="1975" spans="1:41" s="290" customFormat="1" x14ac:dyDescent="0.2">
      <c r="A1975" s="45" t="s">
        <v>1030</v>
      </c>
      <c r="B1975" s="42" t="s">
        <v>99</v>
      </c>
      <c r="C1975" s="46"/>
      <c r="D1975" s="35" t="s">
        <v>424</v>
      </c>
      <c r="E1975" s="34">
        <v>42447</v>
      </c>
      <c r="F1975" s="347" t="s">
        <v>1085</v>
      </c>
      <c r="G1975" s="347" t="s">
        <v>1086</v>
      </c>
      <c r="H1975" s="344">
        <v>25.920449999999999</v>
      </c>
      <c r="I1975" s="344">
        <v>-81.609416666666661</v>
      </c>
      <c r="J1975" s="56" t="s">
        <v>9091</v>
      </c>
      <c r="K1975" s="56" t="s">
        <v>9367</v>
      </c>
      <c r="L1975" s="49" t="s">
        <v>1746</v>
      </c>
      <c r="M1975" s="117"/>
      <c r="N1975" s="35" t="s">
        <v>364</v>
      </c>
      <c r="O1975" s="203" t="s">
        <v>1969</v>
      </c>
      <c r="P1975" s="216">
        <v>0</v>
      </c>
      <c r="Q1975" s="443">
        <v>0</v>
      </c>
      <c r="R1975" s="47"/>
      <c r="S1975" s="36">
        <v>0</v>
      </c>
      <c r="T1975" s="35"/>
      <c r="U1975" s="34"/>
      <c r="V1975" s="82">
        <v>0</v>
      </c>
      <c r="W1975" s="55" t="s">
        <v>2688</v>
      </c>
      <c r="X1975" s="55" t="s">
        <v>1898</v>
      </c>
      <c r="Y1975" s="157">
        <v>0</v>
      </c>
      <c r="Z1975" s="57" t="s">
        <v>1746</v>
      </c>
      <c r="AA1975" s="55" t="s">
        <v>6987</v>
      </c>
      <c r="AB1975" s="55">
        <v>186</v>
      </c>
      <c r="AC1975" s="55" t="s">
        <v>2022</v>
      </c>
      <c r="AD1975" s="89" t="s">
        <v>2621</v>
      </c>
      <c r="AE1975" s="243">
        <v>16485</v>
      </c>
      <c r="AF1975" s="157" t="s">
        <v>3901</v>
      </c>
      <c r="AG1975" s="89" t="s">
        <v>7685</v>
      </c>
      <c r="AH1975" s="58" t="s">
        <v>7686</v>
      </c>
      <c r="AI1975" s="58" t="s">
        <v>7687</v>
      </c>
      <c r="AJ1975" s="59" t="s">
        <v>1510</v>
      </c>
      <c r="AK1975" s="56">
        <v>25.920654444444445</v>
      </c>
      <c r="AL1975" s="56">
        <v>-81.609806944444443</v>
      </c>
      <c r="AM1975" s="60">
        <v>-74.556800000488437</v>
      </c>
      <c r="AN1975" s="60">
        <v>127.99472041352976</v>
      </c>
      <c r="AO1975" s="60">
        <v>148.12617891531019</v>
      </c>
    </row>
    <row r="1976" spans="1:41" s="290" customFormat="1" x14ac:dyDescent="0.2">
      <c r="A1976" s="45" t="s">
        <v>1030</v>
      </c>
      <c r="B1976" s="42" t="s">
        <v>99</v>
      </c>
      <c r="C1976" s="46"/>
      <c r="D1976" s="35" t="s">
        <v>424</v>
      </c>
      <c r="E1976" s="34">
        <v>43195</v>
      </c>
      <c r="F1976" s="347" t="s">
        <v>2340</v>
      </c>
      <c r="G1976" s="347" t="s">
        <v>2295</v>
      </c>
      <c r="H1976" s="344">
        <v>25.920433333333332</v>
      </c>
      <c r="I1976" s="344">
        <v>-81.609399999999994</v>
      </c>
      <c r="J1976" s="56" t="s">
        <v>9368</v>
      </c>
      <c r="K1976" s="56" t="s">
        <v>9369</v>
      </c>
      <c r="L1976" s="49" t="s">
        <v>2159</v>
      </c>
      <c r="M1976" s="120"/>
      <c r="N1976" s="35" t="s">
        <v>364</v>
      </c>
      <c r="O1976" s="203" t="s">
        <v>1969</v>
      </c>
      <c r="P1976" s="216">
        <v>0</v>
      </c>
      <c r="Q1976" s="443">
        <v>0</v>
      </c>
      <c r="R1976" s="47"/>
      <c r="S1976" s="36">
        <v>0</v>
      </c>
      <c r="T1976" s="35"/>
      <c r="U1976" s="34"/>
      <c r="V1976" s="82">
        <v>0</v>
      </c>
      <c r="W1976" s="55" t="s">
        <v>2688</v>
      </c>
      <c r="X1976" s="55" t="s">
        <v>1898</v>
      </c>
      <c r="Y1976" s="157">
        <v>0</v>
      </c>
      <c r="Z1976" s="57">
        <v>155.92859256129645</v>
      </c>
      <c r="AA1976" s="55" t="s">
        <v>9033</v>
      </c>
      <c r="AB1976" s="55">
        <v>186</v>
      </c>
      <c r="AC1976" s="55" t="s">
        <v>2022</v>
      </c>
      <c r="AD1976" s="89" t="s">
        <v>2621</v>
      </c>
      <c r="AE1976" s="243">
        <v>16485</v>
      </c>
      <c r="AF1976" s="157" t="s">
        <v>3901</v>
      </c>
      <c r="AG1976" s="89" t="s">
        <v>7685</v>
      </c>
      <c r="AH1976" s="58" t="s">
        <v>7686</v>
      </c>
      <c r="AI1976" s="58" t="s">
        <v>7687</v>
      </c>
      <c r="AJ1976" s="59" t="s">
        <v>1510</v>
      </c>
      <c r="AK1976" s="56">
        <v>25.920654444444445</v>
      </c>
      <c r="AL1976" s="56">
        <v>-81.609806944444443</v>
      </c>
      <c r="AM1976" s="60">
        <v>-80.634800000690205</v>
      </c>
      <c r="AN1976" s="60">
        <v>133.46068712169696</v>
      </c>
      <c r="AO1976" s="60">
        <v>155.92859256129645</v>
      </c>
    </row>
    <row r="1977" spans="1:41" s="290" customFormat="1" x14ac:dyDescent="0.2">
      <c r="A1977" s="45" t="s">
        <v>1030</v>
      </c>
      <c r="B1977" s="42" t="s">
        <v>99</v>
      </c>
      <c r="C1977" s="46"/>
      <c r="D1977" s="35" t="s">
        <v>424</v>
      </c>
      <c r="E1977" s="34">
        <v>43515</v>
      </c>
      <c r="F1977" s="347" t="s">
        <v>2340</v>
      </c>
      <c r="G1977" s="347" t="s">
        <v>2295</v>
      </c>
      <c r="H1977" s="344">
        <v>25.920433333333332</v>
      </c>
      <c r="I1977" s="344">
        <v>-81.609399999999994</v>
      </c>
      <c r="J1977" s="56" t="s">
        <v>9368</v>
      </c>
      <c r="K1977" s="56" t="s">
        <v>9369</v>
      </c>
      <c r="L1977" s="49" t="s">
        <v>8351</v>
      </c>
      <c r="M1977" s="120" t="s">
        <v>2833</v>
      </c>
      <c r="N1977" s="35" t="s">
        <v>364</v>
      </c>
      <c r="O1977" s="203" t="s">
        <v>1969</v>
      </c>
      <c r="P1977" s="216">
        <v>0</v>
      </c>
      <c r="Q1977" s="443">
        <v>0</v>
      </c>
      <c r="R1977" s="47"/>
      <c r="S1977" s="36">
        <v>0</v>
      </c>
      <c r="T1977" s="35"/>
      <c r="U1977" s="34"/>
      <c r="V1977" s="82">
        <v>0</v>
      </c>
      <c r="W1977" s="55" t="s">
        <v>2688</v>
      </c>
      <c r="X1977" s="55" t="s">
        <v>1898</v>
      </c>
      <c r="Y1977" s="157">
        <v>0</v>
      </c>
      <c r="Z1977" s="57">
        <v>155.92859256129645</v>
      </c>
      <c r="AA1977" s="55" t="s">
        <v>9033</v>
      </c>
      <c r="AB1977" s="55">
        <v>186</v>
      </c>
      <c r="AC1977" s="55" t="s">
        <v>2022</v>
      </c>
      <c r="AD1977" s="89" t="s">
        <v>2621</v>
      </c>
      <c r="AE1977" s="243">
        <v>16485</v>
      </c>
      <c r="AF1977" s="157" t="s">
        <v>3901</v>
      </c>
      <c r="AG1977" s="89" t="s">
        <v>7685</v>
      </c>
      <c r="AH1977" s="58" t="s">
        <v>7686</v>
      </c>
      <c r="AI1977" s="58" t="s">
        <v>7687</v>
      </c>
      <c r="AJ1977" s="59" t="s">
        <v>1510</v>
      </c>
      <c r="AK1977" s="56">
        <v>25.920654444444445</v>
      </c>
      <c r="AL1977" s="56">
        <v>-81.609806944444443</v>
      </c>
      <c r="AM1977" s="60">
        <v>-80.634800000690205</v>
      </c>
      <c r="AN1977" s="60">
        <v>133.46068712169696</v>
      </c>
      <c r="AO1977" s="60">
        <v>155.92859256129645</v>
      </c>
    </row>
    <row r="1978" spans="1:41" s="290" customFormat="1" x14ac:dyDescent="0.2">
      <c r="A1978" s="45" t="s">
        <v>1030</v>
      </c>
      <c r="B1978" s="42" t="s">
        <v>99</v>
      </c>
      <c r="C1978" s="46"/>
      <c r="D1978" s="35" t="s">
        <v>4516</v>
      </c>
      <c r="E1978" s="34">
        <v>44656</v>
      </c>
      <c r="F1978" s="347" t="s">
        <v>2340</v>
      </c>
      <c r="G1978" s="347" t="s">
        <v>2295</v>
      </c>
      <c r="H1978" s="344">
        <v>25.920433333333332</v>
      </c>
      <c r="I1978" s="344">
        <v>-81.609399999999994</v>
      </c>
      <c r="J1978" s="56" t="s">
        <v>9368</v>
      </c>
      <c r="K1978" s="56" t="s">
        <v>9369</v>
      </c>
      <c r="L1978" s="49" t="s">
        <v>8351</v>
      </c>
      <c r="M1978" s="120" t="s">
        <v>2833</v>
      </c>
      <c r="N1978" s="35" t="s">
        <v>364</v>
      </c>
      <c r="O1978" s="240" t="s">
        <v>4518</v>
      </c>
      <c r="P1978" s="216" t="s">
        <v>1969</v>
      </c>
      <c r="Q1978" s="443">
        <v>0</v>
      </c>
      <c r="R1978" s="47"/>
      <c r="S1978" s="36">
        <v>0</v>
      </c>
      <c r="T1978" s="35"/>
      <c r="U1978" s="34"/>
      <c r="V1978" s="82">
        <v>0</v>
      </c>
      <c r="W1978" s="55" t="s">
        <v>2688</v>
      </c>
      <c r="X1978" s="55" t="s">
        <v>1898</v>
      </c>
      <c r="Y1978" s="157">
        <v>0</v>
      </c>
      <c r="Z1978" s="57">
        <v>155.92859256129645</v>
      </c>
      <c r="AA1978" s="55" t="s">
        <v>9033</v>
      </c>
      <c r="AB1978" s="55">
        <v>186</v>
      </c>
      <c r="AC1978" s="55" t="s">
        <v>2022</v>
      </c>
      <c r="AD1978" s="89" t="s">
        <v>2621</v>
      </c>
      <c r="AE1978" s="243">
        <v>16485</v>
      </c>
      <c r="AF1978" s="157" t="s">
        <v>3901</v>
      </c>
      <c r="AG1978" s="89" t="s">
        <v>7685</v>
      </c>
      <c r="AH1978" s="58" t="s">
        <v>7686</v>
      </c>
      <c r="AI1978" s="58" t="s">
        <v>7687</v>
      </c>
      <c r="AJ1978" s="59" t="s">
        <v>1510</v>
      </c>
      <c r="AK1978" s="56">
        <v>25.920654444444445</v>
      </c>
      <c r="AL1978" s="56">
        <v>-81.609806944444443</v>
      </c>
      <c r="AM1978" s="60">
        <v>-80.634800000690205</v>
      </c>
      <c r="AN1978" s="60">
        <v>133.46068712169696</v>
      </c>
      <c r="AO1978" s="60">
        <v>155.92859256129645</v>
      </c>
    </row>
    <row r="1979" spans="1:41" s="290" customFormat="1" x14ac:dyDescent="0.2">
      <c r="A1979" s="45" t="s">
        <v>1030</v>
      </c>
      <c r="B1979" s="42" t="s">
        <v>99</v>
      </c>
      <c r="C1979" s="46"/>
      <c r="D1979" s="35" t="s">
        <v>4516</v>
      </c>
      <c r="E1979" s="34">
        <v>44692</v>
      </c>
      <c r="F1979" s="347" t="s">
        <v>2340</v>
      </c>
      <c r="G1979" s="347" t="s">
        <v>2295</v>
      </c>
      <c r="H1979" s="344">
        <v>25.920433333333332</v>
      </c>
      <c r="I1979" s="344">
        <v>-81.609399999999994</v>
      </c>
      <c r="J1979" s="56" t="s">
        <v>9368</v>
      </c>
      <c r="K1979" s="56" t="s">
        <v>9369</v>
      </c>
      <c r="L1979" s="49" t="s">
        <v>8351</v>
      </c>
      <c r="M1979" s="120" t="s">
        <v>2833</v>
      </c>
      <c r="N1979" s="35" t="s">
        <v>364</v>
      </c>
      <c r="O1979" s="240" t="s">
        <v>4518</v>
      </c>
      <c r="P1979" s="216" t="s">
        <v>1969</v>
      </c>
      <c r="Q1979" s="443">
        <v>0</v>
      </c>
      <c r="R1979" s="47"/>
      <c r="S1979" s="36">
        <v>0</v>
      </c>
      <c r="T1979" s="35"/>
      <c r="U1979" s="34"/>
      <c r="V1979" s="82">
        <v>0</v>
      </c>
      <c r="W1979" s="55" t="s">
        <v>2688</v>
      </c>
      <c r="X1979" s="55" t="s">
        <v>1898</v>
      </c>
      <c r="Y1979" s="157">
        <v>0</v>
      </c>
      <c r="Z1979" s="57">
        <v>155.92859256129645</v>
      </c>
      <c r="AA1979" s="55" t="s">
        <v>9033</v>
      </c>
      <c r="AB1979" s="55">
        <v>186</v>
      </c>
      <c r="AC1979" s="55" t="s">
        <v>2022</v>
      </c>
      <c r="AD1979" s="89" t="s">
        <v>2621</v>
      </c>
      <c r="AE1979" s="243">
        <v>16485</v>
      </c>
      <c r="AF1979" s="157" t="s">
        <v>3901</v>
      </c>
      <c r="AG1979" s="89" t="s">
        <v>7685</v>
      </c>
      <c r="AH1979" s="58" t="s">
        <v>7686</v>
      </c>
      <c r="AI1979" s="58" t="s">
        <v>7687</v>
      </c>
      <c r="AJ1979" s="59" t="s">
        <v>1510</v>
      </c>
      <c r="AK1979" s="56">
        <v>25.920654444444445</v>
      </c>
      <c r="AL1979" s="56">
        <v>-81.609806944444443</v>
      </c>
      <c r="AM1979" s="60">
        <v>-80.634800000690205</v>
      </c>
      <c r="AN1979" s="60">
        <v>133.46068712169696</v>
      </c>
      <c r="AO1979" s="60">
        <v>155.92859256129645</v>
      </c>
    </row>
    <row r="1980" spans="1:41" s="290" customFormat="1" x14ac:dyDescent="0.2">
      <c r="A1980" s="45" t="s">
        <v>1030</v>
      </c>
      <c r="B1980" s="42" t="s">
        <v>99</v>
      </c>
      <c r="C1980" s="46"/>
      <c r="D1980" s="35" t="s">
        <v>3213</v>
      </c>
      <c r="E1980" s="34">
        <v>44692</v>
      </c>
      <c r="F1980" s="352" t="s">
        <v>4733</v>
      </c>
      <c r="G1980" s="352" t="s">
        <v>4734</v>
      </c>
      <c r="H1980" s="344">
        <v>25.920398333333335</v>
      </c>
      <c r="I1980" s="344">
        <v>-81.609388333333328</v>
      </c>
      <c r="J1980" s="56" t="s">
        <v>7682</v>
      </c>
      <c r="K1980" s="56" t="s">
        <v>7683</v>
      </c>
      <c r="L1980" s="49" t="s">
        <v>8352</v>
      </c>
      <c r="M1980" s="120" t="s">
        <v>2833</v>
      </c>
      <c r="N1980" s="35" t="s">
        <v>364</v>
      </c>
      <c r="O1980" s="240" t="s">
        <v>4683</v>
      </c>
      <c r="P1980" s="216">
        <v>0</v>
      </c>
      <c r="Q1980" s="443">
        <v>0</v>
      </c>
      <c r="R1980" s="47"/>
      <c r="S1980" s="36">
        <v>0</v>
      </c>
      <c r="T1980" s="35" t="s">
        <v>2011</v>
      </c>
      <c r="U1980" s="34"/>
      <c r="V1980" s="82">
        <v>0</v>
      </c>
      <c r="W1980" s="55" t="s">
        <v>2688</v>
      </c>
      <c r="X1980" s="55" t="s">
        <v>1898</v>
      </c>
      <c r="Y1980" s="157">
        <v>0</v>
      </c>
      <c r="Z1980" s="57">
        <v>166.04511874358386</v>
      </c>
      <c r="AA1980" s="55" t="s">
        <v>7684</v>
      </c>
      <c r="AB1980" s="55">
        <v>186</v>
      </c>
      <c r="AC1980" s="55" t="s">
        <v>2022</v>
      </c>
      <c r="AD1980" s="89" t="s">
        <v>2621</v>
      </c>
      <c r="AE1980" s="243">
        <v>16485</v>
      </c>
      <c r="AF1980" s="157" t="s">
        <v>3901</v>
      </c>
      <c r="AG1980" s="89" t="s">
        <v>7685</v>
      </c>
      <c r="AH1980" s="58" t="s">
        <v>7686</v>
      </c>
      <c r="AI1980" s="58" t="s">
        <v>7687</v>
      </c>
      <c r="AJ1980" s="59" t="s">
        <v>1510</v>
      </c>
      <c r="AK1980" s="56">
        <v>25.920654444444445</v>
      </c>
      <c r="AL1980" s="56">
        <v>-81.609806944444443</v>
      </c>
      <c r="AM1980" s="60">
        <v>-93.398599999559195</v>
      </c>
      <c r="AN1980" s="60">
        <v>137.28686381694794</v>
      </c>
      <c r="AO1980" s="60">
        <v>166.04511874358386</v>
      </c>
    </row>
    <row r="1981" spans="1:41" s="290" customFormat="1" x14ac:dyDescent="0.2">
      <c r="A1981" s="45" t="s">
        <v>1030</v>
      </c>
      <c r="B1981" s="42" t="s">
        <v>99</v>
      </c>
      <c r="C1981" s="46"/>
      <c r="D1981" s="35" t="s">
        <v>4516</v>
      </c>
      <c r="E1981" s="34">
        <v>45001</v>
      </c>
      <c r="F1981" s="352" t="s">
        <v>4733</v>
      </c>
      <c r="G1981" s="352" t="s">
        <v>4734</v>
      </c>
      <c r="H1981" s="344">
        <v>25.920398333333335</v>
      </c>
      <c r="I1981" s="344">
        <v>-81.609388333333328</v>
      </c>
      <c r="J1981" s="56" t="s">
        <v>7682</v>
      </c>
      <c r="K1981" s="56" t="s">
        <v>7683</v>
      </c>
      <c r="L1981" s="49" t="s">
        <v>8352</v>
      </c>
      <c r="M1981" s="120" t="s">
        <v>2833</v>
      </c>
      <c r="N1981" s="35" t="s">
        <v>364</v>
      </c>
      <c r="O1981" s="240" t="s">
        <v>5434</v>
      </c>
      <c r="P1981" s="216">
        <v>0</v>
      </c>
      <c r="Q1981" s="443">
        <v>0</v>
      </c>
      <c r="R1981" s="47"/>
      <c r="S1981" s="36">
        <v>0</v>
      </c>
      <c r="T1981" s="35"/>
      <c r="U1981" s="34"/>
      <c r="V1981" s="82">
        <v>0</v>
      </c>
      <c r="W1981" s="55" t="s">
        <v>2688</v>
      </c>
      <c r="X1981" s="55" t="s">
        <v>1898</v>
      </c>
      <c r="Y1981" s="157">
        <v>0</v>
      </c>
      <c r="Z1981" s="57">
        <v>166.04511874358386</v>
      </c>
      <c r="AA1981" s="55" t="s">
        <v>7684</v>
      </c>
      <c r="AB1981" s="55">
        <v>186</v>
      </c>
      <c r="AC1981" s="55" t="s">
        <v>2022</v>
      </c>
      <c r="AD1981" s="89" t="s">
        <v>2621</v>
      </c>
      <c r="AE1981" s="243">
        <v>16485</v>
      </c>
      <c r="AF1981" s="157" t="s">
        <v>3901</v>
      </c>
      <c r="AG1981" s="89" t="s">
        <v>7685</v>
      </c>
      <c r="AH1981" s="58" t="s">
        <v>7686</v>
      </c>
      <c r="AI1981" s="58" t="s">
        <v>7687</v>
      </c>
      <c r="AJ1981" s="59" t="s">
        <v>1510</v>
      </c>
      <c r="AK1981" s="56">
        <v>25.920654444444445</v>
      </c>
      <c r="AL1981" s="56">
        <v>-81.609806944444443</v>
      </c>
      <c r="AM1981" s="60">
        <v>-93.398599999559195</v>
      </c>
      <c r="AN1981" s="60">
        <v>137.28686381694794</v>
      </c>
      <c r="AO1981" s="60">
        <v>166.04511874358386</v>
      </c>
    </row>
    <row r="1982" spans="1:41" s="290" customFormat="1" x14ac:dyDescent="0.2">
      <c r="A1982" s="45" t="s">
        <v>1030</v>
      </c>
      <c r="B1982" s="42" t="s">
        <v>99</v>
      </c>
      <c r="C1982" s="46"/>
      <c r="D1982" s="35" t="s">
        <v>4516</v>
      </c>
      <c r="E1982" s="34">
        <v>45372</v>
      </c>
      <c r="F1982" s="352" t="s">
        <v>4733</v>
      </c>
      <c r="G1982" s="352" t="s">
        <v>4734</v>
      </c>
      <c r="H1982" s="344">
        <v>25.920398333333335</v>
      </c>
      <c r="I1982" s="344">
        <v>-81.609388333333328</v>
      </c>
      <c r="J1982" s="56" t="s">
        <v>7682</v>
      </c>
      <c r="K1982" s="56" t="s">
        <v>7683</v>
      </c>
      <c r="L1982" s="49" t="s">
        <v>8353</v>
      </c>
      <c r="M1982" s="120" t="s">
        <v>2833</v>
      </c>
      <c r="N1982" s="35" t="s">
        <v>364</v>
      </c>
      <c r="O1982" s="240" t="s">
        <v>5900</v>
      </c>
      <c r="P1982" s="216" t="s">
        <v>1969</v>
      </c>
      <c r="Q1982" s="443">
        <v>0</v>
      </c>
      <c r="R1982" s="47"/>
      <c r="S1982" s="36">
        <v>0</v>
      </c>
      <c r="T1982" s="35"/>
      <c r="U1982" s="34"/>
      <c r="V1982" s="82">
        <v>0</v>
      </c>
      <c r="W1982" s="55" t="s">
        <v>2688</v>
      </c>
      <c r="X1982" s="55" t="s">
        <v>1898</v>
      </c>
      <c r="Y1982" s="157">
        <v>0</v>
      </c>
      <c r="Z1982" s="57">
        <v>166.04511874358386</v>
      </c>
      <c r="AA1982" s="55" t="s">
        <v>7684</v>
      </c>
      <c r="AB1982" s="55">
        <v>186</v>
      </c>
      <c r="AC1982" s="55" t="s">
        <v>2022</v>
      </c>
      <c r="AD1982" s="89" t="s">
        <v>2621</v>
      </c>
      <c r="AE1982" s="243">
        <v>16485</v>
      </c>
      <c r="AF1982" s="157" t="s">
        <v>3901</v>
      </c>
      <c r="AG1982" s="89" t="s">
        <v>7685</v>
      </c>
      <c r="AH1982" s="58" t="s">
        <v>7686</v>
      </c>
      <c r="AI1982" s="58" t="s">
        <v>7687</v>
      </c>
      <c r="AJ1982" s="59" t="s">
        <v>1510</v>
      </c>
      <c r="AK1982" s="56">
        <v>25.920654444444445</v>
      </c>
      <c r="AL1982" s="56">
        <v>-81.609806944444443</v>
      </c>
      <c r="AM1982" s="60">
        <v>-93.398599999559195</v>
      </c>
      <c r="AN1982" s="60">
        <v>137.28686381694794</v>
      </c>
      <c r="AO1982" s="60">
        <v>166.04511874358386</v>
      </c>
    </row>
    <row r="1983" spans="1:41" s="290" customFormat="1" x14ac:dyDescent="0.2">
      <c r="A1983" s="45" t="s">
        <v>1030</v>
      </c>
      <c r="B1983" s="42" t="s">
        <v>99</v>
      </c>
      <c r="C1983" s="46"/>
      <c r="D1983" s="35" t="s">
        <v>4516</v>
      </c>
      <c r="E1983" s="34">
        <v>45741</v>
      </c>
      <c r="F1983" s="352" t="s">
        <v>4733</v>
      </c>
      <c r="G1983" s="352" t="s">
        <v>4734</v>
      </c>
      <c r="H1983" s="344">
        <v>25.920398333333335</v>
      </c>
      <c r="I1983" s="344">
        <v>-81.609388333333328</v>
      </c>
      <c r="J1983" s="56" t="s">
        <v>7682</v>
      </c>
      <c r="K1983" s="56" t="s">
        <v>7683</v>
      </c>
      <c r="L1983" s="49" t="s">
        <v>8353</v>
      </c>
      <c r="M1983" s="120" t="s">
        <v>2833</v>
      </c>
      <c r="N1983" s="35" t="s">
        <v>364</v>
      </c>
      <c r="O1983" s="240" t="s">
        <v>6245</v>
      </c>
      <c r="P1983" s="216" t="s">
        <v>1969</v>
      </c>
      <c r="Q1983" s="443">
        <v>0</v>
      </c>
      <c r="R1983" s="47"/>
      <c r="S1983" s="36">
        <v>0</v>
      </c>
      <c r="T1983" s="35"/>
      <c r="U1983" s="34"/>
      <c r="V1983" s="82">
        <v>0</v>
      </c>
      <c r="W1983" s="55" t="s">
        <v>2688</v>
      </c>
      <c r="X1983" s="55" t="s">
        <v>1898</v>
      </c>
      <c r="Y1983" s="157">
        <v>0</v>
      </c>
      <c r="Z1983" s="57">
        <v>166.04511874358386</v>
      </c>
      <c r="AA1983" s="55" t="s">
        <v>7684</v>
      </c>
      <c r="AB1983" s="55">
        <v>186</v>
      </c>
      <c r="AC1983" s="55" t="s">
        <v>2022</v>
      </c>
      <c r="AD1983" s="89" t="s">
        <v>2621</v>
      </c>
      <c r="AE1983" s="243">
        <v>16485</v>
      </c>
      <c r="AF1983" s="157" t="s">
        <v>3901</v>
      </c>
      <c r="AG1983" s="89" t="s">
        <v>7685</v>
      </c>
      <c r="AH1983" s="58" t="s">
        <v>7686</v>
      </c>
      <c r="AI1983" s="58" t="s">
        <v>7687</v>
      </c>
      <c r="AJ1983" s="59" t="s">
        <v>1510</v>
      </c>
      <c r="AK1983" s="56">
        <v>25.920654444444445</v>
      </c>
      <c r="AL1983" s="56">
        <v>-81.609806944444443</v>
      </c>
      <c r="AM1983" s="60">
        <v>-93.398599999559195</v>
      </c>
      <c r="AN1983" s="60">
        <v>137.28686381694794</v>
      </c>
      <c r="AO1983" s="60">
        <v>166.04511874358386</v>
      </c>
    </row>
    <row r="1984" spans="1:41" s="290" customFormat="1" x14ac:dyDescent="0.2">
      <c r="A1984" s="45" t="s">
        <v>1030</v>
      </c>
      <c r="B1984" s="42" t="s">
        <v>99</v>
      </c>
      <c r="C1984" s="46" t="s">
        <v>473</v>
      </c>
      <c r="D1984" s="35" t="s">
        <v>4516</v>
      </c>
      <c r="E1984" s="34">
        <v>46101</v>
      </c>
      <c r="F1984" s="352" t="s">
        <v>4733</v>
      </c>
      <c r="G1984" s="352" t="s">
        <v>4734</v>
      </c>
      <c r="H1984" s="344">
        <v>25.920398333333335</v>
      </c>
      <c r="I1984" s="344">
        <v>-81.609388333333328</v>
      </c>
      <c r="J1984" s="56" t="s">
        <v>7682</v>
      </c>
      <c r="K1984" s="56" t="s">
        <v>7683</v>
      </c>
      <c r="L1984" s="49" t="s">
        <v>8353</v>
      </c>
      <c r="M1984" s="120" t="s">
        <v>2833</v>
      </c>
      <c r="N1984" s="35" t="s">
        <v>364</v>
      </c>
      <c r="O1984" s="240" t="s">
        <v>6884</v>
      </c>
      <c r="P1984" s="216" t="s">
        <v>6005</v>
      </c>
      <c r="Q1984" s="443">
        <v>0</v>
      </c>
      <c r="R1984" s="47"/>
      <c r="S1984" s="36">
        <v>0</v>
      </c>
      <c r="T1984" s="35"/>
      <c r="U1984" s="34"/>
      <c r="V1984" s="82">
        <v>0</v>
      </c>
      <c r="W1984" s="55" t="s">
        <v>2688</v>
      </c>
      <c r="X1984" s="55" t="s">
        <v>1898</v>
      </c>
      <c r="Y1984" s="157">
        <v>0</v>
      </c>
      <c r="Z1984" s="57">
        <v>166.04511874358386</v>
      </c>
      <c r="AA1984" s="55" t="s">
        <v>7684</v>
      </c>
      <c r="AB1984" s="55">
        <v>186</v>
      </c>
      <c r="AC1984" s="55" t="s">
        <v>2022</v>
      </c>
      <c r="AD1984" s="89" t="s">
        <v>2621</v>
      </c>
      <c r="AE1984" s="243">
        <v>16485</v>
      </c>
      <c r="AF1984" s="157" t="s">
        <v>3901</v>
      </c>
      <c r="AG1984" s="89" t="s">
        <v>7685</v>
      </c>
      <c r="AH1984" s="58" t="s">
        <v>7686</v>
      </c>
      <c r="AI1984" s="58" t="s">
        <v>7687</v>
      </c>
      <c r="AJ1984" s="59" t="s">
        <v>1510</v>
      </c>
      <c r="AK1984" s="56">
        <v>25.920654444444445</v>
      </c>
      <c r="AL1984" s="56">
        <v>-81.609806944444443</v>
      </c>
      <c r="AM1984" s="60">
        <v>-93.398599999559195</v>
      </c>
      <c r="AN1984" s="60">
        <v>137.28686381694794</v>
      </c>
      <c r="AO1984" s="60">
        <v>166.04511874358386</v>
      </c>
    </row>
    <row r="1985" spans="1:41" s="290" customFormat="1" ht="25.5" x14ac:dyDescent="0.2">
      <c r="A1985" s="90" t="s">
        <v>2822</v>
      </c>
      <c r="B1985" s="42" t="s">
        <v>103</v>
      </c>
      <c r="C1985" s="92"/>
      <c r="D1985" s="35" t="s">
        <v>424</v>
      </c>
      <c r="E1985" s="34">
        <v>43515</v>
      </c>
      <c r="F1985" s="347" t="s">
        <v>2830</v>
      </c>
      <c r="G1985" s="347" t="s">
        <v>2831</v>
      </c>
      <c r="H1985" s="344">
        <v>25.921866666666666</v>
      </c>
      <c r="I1985" s="344">
        <v>-81.611400000000003</v>
      </c>
      <c r="J1985" s="56" t="s">
        <v>7688</v>
      </c>
      <c r="K1985" s="56" t="s">
        <v>7689</v>
      </c>
      <c r="L1985" s="95" t="s">
        <v>2825</v>
      </c>
      <c r="M1985" s="120"/>
      <c r="N1985" s="94" t="s">
        <v>2832</v>
      </c>
      <c r="O1985" s="212"/>
      <c r="P1985" s="216">
        <v>0</v>
      </c>
      <c r="Q1985" s="443">
        <v>0</v>
      </c>
      <c r="R1985" s="96"/>
      <c r="S1985" s="97"/>
      <c r="T1985" s="94"/>
      <c r="U1985" s="34"/>
      <c r="V1985" s="82" t="s">
        <v>1969</v>
      </c>
      <c r="W1985" s="55" t="s">
        <v>2688</v>
      </c>
      <c r="X1985" s="55" t="s">
        <v>1898</v>
      </c>
      <c r="Y1985" s="157" t="s">
        <v>2832</v>
      </c>
      <c r="Z1985" s="57" t="s">
        <v>3903</v>
      </c>
      <c r="AA1985" s="55" t="s">
        <v>7282</v>
      </c>
      <c r="AB1985" s="55">
        <v>187</v>
      </c>
      <c r="AC1985" s="55" t="s">
        <v>2022</v>
      </c>
      <c r="AD1985" s="89" t="s">
        <v>2621</v>
      </c>
      <c r="AE1985" s="243" t="s">
        <v>1746</v>
      </c>
      <c r="AF1985" s="157">
        <v>0</v>
      </c>
      <c r="AG1985" s="89" t="s">
        <v>7690</v>
      </c>
      <c r="AH1985" s="58" t="s">
        <v>3903</v>
      </c>
      <c r="AI1985" s="58" t="s">
        <v>3903</v>
      </c>
      <c r="AJ1985" s="59" t="s">
        <v>3903</v>
      </c>
      <c r="AK1985" s="56" t="s">
        <v>3903</v>
      </c>
      <c r="AL1985" s="56" t="s">
        <v>3903</v>
      </c>
      <c r="AM1985" s="60" t="s">
        <v>3903</v>
      </c>
      <c r="AN1985" s="60" t="s">
        <v>3903</v>
      </c>
      <c r="AO1985" s="60" t="s">
        <v>3903</v>
      </c>
    </row>
    <row r="1986" spans="1:41" s="290" customFormat="1" ht="51" x14ac:dyDescent="0.2">
      <c r="A1986" s="90" t="s">
        <v>2822</v>
      </c>
      <c r="B1986" s="42" t="s">
        <v>103</v>
      </c>
      <c r="C1986" s="92"/>
      <c r="D1986" s="35" t="s">
        <v>4516</v>
      </c>
      <c r="E1986" s="34">
        <v>44656</v>
      </c>
      <c r="F1986" s="347" t="s">
        <v>2830</v>
      </c>
      <c r="G1986" s="347" t="s">
        <v>2831</v>
      </c>
      <c r="H1986" s="344">
        <v>25.921866666666666</v>
      </c>
      <c r="I1986" s="344">
        <v>-81.611400000000003</v>
      </c>
      <c r="J1986" s="56" t="s">
        <v>7688</v>
      </c>
      <c r="K1986" s="56" t="s">
        <v>7689</v>
      </c>
      <c r="L1986" s="49" t="s">
        <v>4519</v>
      </c>
      <c r="M1986" s="120"/>
      <c r="N1986" s="94" t="s">
        <v>2832</v>
      </c>
      <c r="O1986" s="212"/>
      <c r="P1986" s="216">
        <v>0</v>
      </c>
      <c r="Q1986" s="443">
        <v>0</v>
      </c>
      <c r="R1986" s="96"/>
      <c r="S1986" s="97"/>
      <c r="T1986" s="94"/>
      <c r="U1986" s="34"/>
      <c r="V1986" s="82" t="s">
        <v>1969</v>
      </c>
      <c r="W1986" s="55" t="s">
        <v>2688</v>
      </c>
      <c r="X1986" s="55" t="s">
        <v>1898</v>
      </c>
      <c r="Y1986" s="157" t="s">
        <v>2832</v>
      </c>
      <c r="Z1986" s="57" t="s">
        <v>3903</v>
      </c>
      <c r="AA1986" s="55" t="s">
        <v>7282</v>
      </c>
      <c r="AB1986" s="55">
        <v>187</v>
      </c>
      <c r="AC1986" s="55" t="s">
        <v>2022</v>
      </c>
      <c r="AD1986" s="89" t="s">
        <v>2621</v>
      </c>
      <c r="AE1986" s="243" t="s">
        <v>1746</v>
      </c>
      <c r="AF1986" s="157">
        <v>0</v>
      </c>
      <c r="AG1986" s="89" t="s">
        <v>7690</v>
      </c>
      <c r="AH1986" s="58" t="s">
        <v>3903</v>
      </c>
      <c r="AI1986" s="58" t="s">
        <v>3903</v>
      </c>
      <c r="AJ1986" s="59" t="s">
        <v>3903</v>
      </c>
      <c r="AK1986" s="56" t="s">
        <v>3903</v>
      </c>
      <c r="AL1986" s="56" t="s">
        <v>3903</v>
      </c>
      <c r="AM1986" s="60" t="s">
        <v>3903</v>
      </c>
      <c r="AN1986" s="60" t="s">
        <v>3903</v>
      </c>
      <c r="AO1986" s="60" t="s">
        <v>3903</v>
      </c>
    </row>
    <row r="1987" spans="1:41" s="290" customFormat="1" ht="51" x14ac:dyDescent="0.2">
      <c r="A1987" s="90" t="s">
        <v>2822</v>
      </c>
      <c r="B1987" s="42" t="s">
        <v>103</v>
      </c>
      <c r="C1987" s="92"/>
      <c r="D1987" s="35" t="s">
        <v>4516</v>
      </c>
      <c r="E1987" s="34">
        <v>45372</v>
      </c>
      <c r="F1987" s="347" t="s">
        <v>2830</v>
      </c>
      <c r="G1987" s="347" t="s">
        <v>2831</v>
      </c>
      <c r="H1987" s="344">
        <v>25.921866666666666</v>
      </c>
      <c r="I1987" s="344">
        <v>-81.611400000000003</v>
      </c>
      <c r="J1987" s="56" t="s">
        <v>7688</v>
      </c>
      <c r="K1987" s="56" t="s">
        <v>7689</v>
      </c>
      <c r="L1987" s="49" t="s">
        <v>4519</v>
      </c>
      <c r="M1987" s="120"/>
      <c r="N1987" s="94" t="s">
        <v>2832</v>
      </c>
      <c r="O1987" s="212"/>
      <c r="P1987" s="216">
        <v>0</v>
      </c>
      <c r="Q1987" s="446">
        <v>0</v>
      </c>
      <c r="R1987" s="96"/>
      <c r="S1987" s="97"/>
      <c r="T1987" s="94"/>
      <c r="U1987" s="34"/>
      <c r="V1987" s="82" t="s">
        <v>1969</v>
      </c>
      <c r="W1987" s="55" t="s">
        <v>2688</v>
      </c>
      <c r="X1987" s="55" t="s">
        <v>1898</v>
      </c>
      <c r="Y1987" s="157" t="s">
        <v>2832</v>
      </c>
      <c r="Z1987" s="57" t="s">
        <v>3903</v>
      </c>
      <c r="AA1987" s="55" t="s">
        <v>7282</v>
      </c>
      <c r="AB1987" s="55">
        <v>187</v>
      </c>
      <c r="AC1987" s="55" t="s">
        <v>2022</v>
      </c>
      <c r="AD1987" s="89" t="s">
        <v>2621</v>
      </c>
      <c r="AE1987" s="243" t="s">
        <v>1746</v>
      </c>
      <c r="AF1987" s="157">
        <v>0</v>
      </c>
      <c r="AG1987" s="89" t="s">
        <v>7690</v>
      </c>
      <c r="AH1987" s="58" t="s">
        <v>3903</v>
      </c>
      <c r="AI1987" s="58" t="s">
        <v>3903</v>
      </c>
      <c r="AJ1987" s="59" t="s">
        <v>3903</v>
      </c>
      <c r="AK1987" s="56" t="s">
        <v>3903</v>
      </c>
      <c r="AL1987" s="56" t="s">
        <v>3903</v>
      </c>
      <c r="AM1987" s="60" t="s">
        <v>3903</v>
      </c>
      <c r="AN1987" s="60" t="s">
        <v>3903</v>
      </c>
      <c r="AO1987" s="60" t="s">
        <v>3903</v>
      </c>
    </row>
    <row r="1988" spans="1:41" s="290" customFormat="1" ht="51" x14ac:dyDescent="0.2">
      <c r="A1988" s="90" t="s">
        <v>2822</v>
      </c>
      <c r="B1988" s="42" t="s">
        <v>103</v>
      </c>
      <c r="C1988" s="46" t="s">
        <v>473</v>
      </c>
      <c r="D1988" s="35" t="s">
        <v>4516</v>
      </c>
      <c r="E1988" s="34">
        <v>45741</v>
      </c>
      <c r="F1988" s="347" t="s">
        <v>2830</v>
      </c>
      <c r="G1988" s="347" t="s">
        <v>2831</v>
      </c>
      <c r="H1988" s="344">
        <v>25.921866666666666</v>
      </c>
      <c r="I1988" s="344">
        <v>-81.611400000000003</v>
      </c>
      <c r="J1988" s="56" t="s">
        <v>7688</v>
      </c>
      <c r="K1988" s="56" t="s">
        <v>7689</v>
      </c>
      <c r="L1988" s="49" t="s">
        <v>4519</v>
      </c>
      <c r="M1988" s="120"/>
      <c r="N1988" s="94" t="s">
        <v>2832</v>
      </c>
      <c r="O1988" s="212"/>
      <c r="P1988" s="216">
        <v>0</v>
      </c>
      <c r="Q1988" s="446">
        <v>0</v>
      </c>
      <c r="R1988" s="96"/>
      <c r="S1988" s="97"/>
      <c r="T1988" s="94"/>
      <c r="U1988" s="34">
        <v>43515</v>
      </c>
      <c r="V1988" s="82" t="s">
        <v>1969</v>
      </c>
      <c r="W1988" s="55" t="s">
        <v>2688</v>
      </c>
      <c r="X1988" s="55" t="s">
        <v>1898</v>
      </c>
      <c r="Y1988" s="157" t="s">
        <v>2832</v>
      </c>
      <c r="Z1988" s="57" t="s">
        <v>3903</v>
      </c>
      <c r="AA1988" s="55" t="s">
        <v>7282</v>
      </c>
      <c r="AB1988" s="55">
        <v>187</v>
      </c>
      <c r="AC1988" s="55" t="s">
        <v>2022</v>
      </c>
      <c r="AD1988" s="89" t="s">
        <v>2621</v>
      </c>
      <c r="AE1988" s="243" t="s">
        <v>1746</v>
      </c>
      <c r="AF1988" s="157">
        <v>0</v>
      </c>
      <c r="AG1988" s="89" t="s">
        <v>7690</v>
      </c>
      <c r="AH1988" s="58" t="s">
        <v>3903</v>
      </c>
      <c r="AI1988" s="58" t="s">
        <v>3903</v>
      </c>
      <c r="AJ1988" s="59" t="s">
        <v>3903</v>
      </c>
      <c r="AK1988" s="56" t="s">
        <v>3903</v>
      </c>
      <c r="AL1988" s="56" t="s">
        <v>3903</v>
      </c>
      <c r="AM1988" s="60" t="s">
        <v>3903</v>
      </c>
      <c r="AN1988" s="60" t="s">
        <v>3903</v>
      </c>
      <c r="AO1988" s="60" t="s">
        <v>3903</v>
      </c>
    </row>
    <row r="1989" spans="1:41" s="290" customFormat="1" ht="38.25" x14ac:dyDescent="0.2">
      <c r="A1989" s="90" t="s">
        <v>2823</v>
      </c>
      <c r="B1989" s="42" t="s">
        <v>102</v>
      </c>
      <c r="C1989" s="92"/>
      <c r="D1989" s="35" t="s">
        <v>4516</v>
      </c>
      <c r="E1989" s="34">
        <v>43515</v>
      </c>
      <c r="F1989" s="347" t="s">
        <v>2828</v>
      </c>
      <c r="G1989" s="347" t="s">
        <v>2829</v>
      </c>
      <c r="H1989" s="344">
        <v>25.923866666666665</v>
      </c>
      <c r="I1989" s="344">
        <v>-81.61108333333334</v>
      </c>
      <c r="J1989" s="56" t="s">
        <v>7691</v>
      </c>
      <c r="K1989" s="56" t="s">
        <v>7692</v>
      </c>
      <c r="L1989" s="49" t="s">
        <v>4520</v>
      </c>
      <c r="M1989" s="120"/>
      <c r="N1989" s="94" t="s">
        <v>2832</v>
      </c>
      <c r="O1989" s="240"/>
      <c r="P1989" s="216"/>
      <c r="Q1989" s="443">
        <v>0</v>
      </c>
      <c r="R1989" s="96"/>
      <c r="S1989" s="97"/>
      <c r="T1989" s="94"/>
      <c r="U1989" s="34"/>
      <c r="V1989" s="82" t="s">
        <v>1969</v>
      </c>
      <c r="W1989" s="55" t="s">
        <v>2688</v>
      </c>
      <c r="X1989" s="55" t="s">
        <v>1898</v>
      </c>
      <c r="Y1989" s="157" t="s">
        <v>2832</v>
      </c>
      <c r="Z1989" s="57" t="s">
        <v>3903</v>
      </c>
      <c r="AA1989" s="55" t="s">
        <v>7282</v>
      </c>
      <c r="AB1989" s="55">
        <v>188</v>
      </c>
      <c r="AC1989" s="55" t="s">
        <v>2022</v>
      </c>
      <c r="AD1989" s="89" t="s">
        <v>2621</v>
      </c>
      <c r="AE1989" s="243" t="s">
        <v>1746</v>
      </c>
      <c r="AF1989" s="157">
        <v>0</v>
      </c>
      <c r="AG1989" s="89" t="s">
        <v>7693</v>
      </c>
      <c r="AH1989" s="58" t="s">
        <v>3903</v>
      </c>
      <c r="AI1989" s="58" t="s">
        <v>3903</v>
      </c>
      <c r="AJ1989" s="59" t="s">
        <v>3903</v>
      </c>
      <c r="AK1989" s="56" t="s">
        <v>3903</v>
      </c>
      <c r="AL1989" s="56" t="s">
        <v>3903</v>
      </c>
      <c r="AM1989" s="60" t="s">
        <v>3903</v>
      </c>
      <c r="AN1989" s="60" t="s">
        <v>3903</v>
      </c>
      <c r="AO1989" s="60" t="s">
        <v>3903</v>
      </c>
    </row>
    <row r="1990" spans="1:41" s="290" customFormat="1" ht="38.25" x14ac:dyDescent="0.2">
      <c r="A1990" s="90" t="s">
        <v>2823</v>
      </c>
      <c r="B1990" s="42" t="s">
        <v>102</v>
      </c>
      <c r="C1990" s="92"/>
      <c r="D1990" s="35" t="s">
        <v>4516</v>
      </c>
      <c r="E1990" s="34">
        <v>45372</v>
      </c>
      <c r="F1990" s="347" t="s">
        <v>2828</v>
      </c>
      <c r="G1990" s="347" t="s">
        <v>2829</v>
      </c>
      <c r="H1990" s="344">
        <v>25.923866666666665</v>
      </c>
      <c r="I1990" s="344">
        <v>-81.61108333333334</v>
      </c>
      <c r="J1990" s="56" t="s">
        <v>7691</v>
      </c>
      <c r="K1990" s="56" t="s">
        <v>7692</v>
      </c>
      <c r="L1990" s="49" t="s">
        <v>4520</v>
      </c>
      <c r="M1990" s="120"/>
      <c r="N1990" s="94" t="s">
        <v>2832</v>
      </c>
      <c r="O1990" s="240"/>
      <c r="P1990" s="216"/>
      <c r="Q1990" s="446">
        <v>0</v>
      </c>
      <c r="R1990" s="96"/>
      <c r="S1990" s="97"/>
      <c r="T1990" s="94"/>
      <c r="U1990" s="34"/>
      <c r="V1990" s="82" t="s">
        <v>1969</v>
      </c>
      <c r="W1990" s="55" t="s">
        <v>2688</v>
      </c>
      <c r="X1990" s="55" t="s">
        <v>1898</v>
      </c>
      <c r="Y1990" s="157" t="s">
        <v>2832</v>
      </c>
      <c r="Z1990" s="57" t="s">
        <v>3903</v>
      </c>
      <c r="AA1990" s="55" t="s">
        <v>7282</v>
      </c>
      <c r="AB1990" s="55">
        <v>188</v>
      </c>
      <c r="AC1990" s="55" t="s">
        <v>2022</v>
      </c>
      <c r="AD1990" s="89" t="s">
        <v>2621</v>
      </c>
      <c r="AE1990" s="243" t="s">
        <v>1746</v>
      </c>
      <c r="AF1990" s="157">
        <v>0</v>
      </c>
      <c r="AG1990" s="89" t="s">
        <v>7693</v>
      </c>
      <c r="AH1990" s="58" t="s">
        <v>3903</v>
      </c>
      <c r="AI1990" s="58" t="s">
        <v>3903</v>
      </c>
      <c r="AJ1990" s="59" t="s">
        <v>3903</v>
      </c>
      <c r="AK1990" s="56" t="s">
        <v>3903</v>
      </c>
      <c r="AL1990" s="56" t="s">
        <v>3903</v>
      </c>
      <c r="AM1990" s="60" t="s">
        <v>3903</v>
      </c>
      <c r="AN1990" s="60" t="s">
        <v>3903</v>
      </c>
      <c r="AO1990" s="60" t="s">
        <v>3903</v>
      </c>
    </row>
    <row r="1991" spans="1:41" s="290" customFormat="1" ht="38.25" x14ac:dyDescent="0.2">
      <c r="A1991" s="90" t="s">
        <v>2823</v>
      </c>
      <c r="B1991" s="42" t="s">
        <v>102</v>
      </c>
      <c r="C1991" s="92" t="s">
        <v>473</v>
      </c>
      <c r="D1991" s="35" t="s">
        <v>4516</v>
      </c>
      <c r="E1991" s="34">
        <v>45741</v>
      </c>
      <c r="F1991" s="347" t="s">
        <v>2828</v>
      </c>
      <c r="G1991" s="347" t="s">
        <v>2829</v>
      </c>
      <c r="H1991" s="344">
        <v>25.923866666666665</v>
      </c>
      <c r="I1991" s="344">
        <v>-81.61108333333334</v>
      </c>
      <c r="J1991" s="56" t="s">
        <v>7691</v>
      </c>
      <c r="K1991" s="56" t="s">
        <v>7692</v>
      </c>
      <c r="L1991" s="49" t="s">
        <v>4520</v>
      </c>
      <c r="M1991" s="120"/>
      <c r="N1991" s="94" t="s">
        <v>2832</v>
      </c>
      <c r="O1991" s="240"/>
      <c r="P1991" s="216"/>
      <c r="Q1991" s="446">
        <v>0</v>
      </c>
      <c r="R1991" s="96"/>
      <c r="S1991" s="97"/>
      <c r="T1991" s="94"/>
      <c r="U1991" s="34">
        <v>43515</v>
      </c>
      <c r="V1991" s="82" t="s">
        <v>1969</v>
      </c>
      <c r="W1991" s="55" t="s">
        <v>2688</v>
      </c>
      <c r="X1991" s="55" t="s">
        <v>1898</v>
      </c>
      <c r="Y1991" s="157" t="s">
        <v>2832</v>
      </c>
      <c r="Z1991" s="57" t="s">
        <v>3903</v>
      </c>
      <c r="AA1991" s="55" t="s">
        <v>7282</v>
      </c>
      <c r="AB1991" s="55">
        <v>188</v>
      </c>
      <c r="AC1991" s="55" t="s">
        <v>2022</v>
      </c>
      <c r="AD1991" s="89" t="s">
        <v>2621</v>
      </c>
      <c r="AE1991" s="243" t="s">
        <v>1746</v>
      </c>
      <c r="AF1991" s="157">
        <v>0</v>
      </c>
      <c r="AG1991" s="89" t="s">
        <v>7693</v>
      </c>
      <c r="AH1991" s="58" t="s">
        <v>3903</v>
      </c>
      <c r="AI1991" s="58" t="s">
        <v>3903</v>
      </c>
      <c r="AJ1991" s="59" t="s">
        <v>3903</v>
      </c>
      <c r="AK1991" s="56" t="s">
        <v>3903</v>
      </c>
      <c r="AL1991" s="56" t="s">
        <v>3903</v>
      </c>
      <c r="AM1991" s="60" t="s">
        <v>3903</v>
      </c>
      <c r="AN1991" s="60" t="s">
        <v>3903</v>
      </c>
      <c r="AO1991" s="60" t="s">
        <v>3903</v>
      </c>
    </row>
    <row r="1992" spans="1:41" s="290" customFormat="1" ht="25.5" x14ac:dyDescent="0.2">
      <c r="A1992" s="90" t="s">
        <v>2824</v>
      </c>
      <c r="B1992" s="42" t="s">
        <v>107</v>
      </c>
      <c r="C1992" s="92"/>
      <c r="D1992" s="35" t="s">
        <v>424</v>
      </c>
      <c r="E1992" s="34">
        <v>43515</v>
      </c>
      <c r="F1992" s="347" t="s">
        <v>2826</v>
      </c>
      <c r="G1992" s="347" t="s">
        <v>2827</v>
      </c>
      <c r="H1992" s="344">
        <v>25.924966666666666</v>
      </c>
      <c r="I1992" s="344">
        <v>-81.61045</v>
      </c>
      <c r="J1992" s="56" t="s">
        <v>7694</v>
      </c>
      <c r="K1992" s="56" t="s">
        <v>7695</v>
      </c>
      <c r="L1992" s="95" t="s">
        <v>2825</v>
      </c>
      <c r="M1992" s="120"/>
      <c r="N1992" s="94" t="s">
        <v>2832</v>
      </c>
      <c r="O1992" s="212"/>
      <c r="P1992" s="216">
        <v>0</v>
      </c>
      <c r="Q1992" s="443">
        <v>0</v>
      </c>
      <c r="R1992" s="96"/>
      <c r="S1992" s="97"/>
      <c r="T1992" s="94"/>
      <c r="U1992" s="34"/>
      <c r="V1992" s="82" t="s">
        <v>1969</v>
      </c>
      <c r="W1992" s="55" t="s">
        <v>2688</v>
      </c>
      <c r="X1992" s="55" t="s">
        <v>1898</v>
      </c>
      <c r="Y1992" s="157" t="s">
        <v>2832</v>
      </c>
      <c r="Z1992" s="57" t="s">
        <v>3903</v>
      </c>
      <c r="AA1992" s="55" t="s">
        <v>7282</v>
      </c>
      <c r="AB1992" s="55">
        <v>189</v>
      </c>
      <c r="AC1992" s="55" t="s">
        <v>2022</v>
      </c>
      <c r="AD1992" s="89" t="s">
        <v>2621</v>
      </c>
      <c r="AE1992" s="243" t="s">
        <v>1746</v>
      </c>
      <c r="AF1992" s="157">
        <v>0</v>
      </c>
      <c r="AG1992" s="89" t="s">
        <v>7696</v>
      </c>
      <c r="AH1992" s="58" t="s">
        <v>3903</v>
      </c>
      <c r="AI1992" s="58" t="s">
        <v>3903</v>
      </c>
      <c r="AJ1992" s="59" t="s">
        <v>3903</v>
      </c>
      <c r="AK1992" s="56" t="s">
        <v>3903</v>
      </c>
      <c r="AL1992" s="56" t="s">
        <v>3903</v>
      </c>
      <c r="AM1992" s="60" t="s">
        <v>3903</v>
      </c>
      <c r="AN1992" s="60" t="s">
        <v>3903</v>
      </c>
      <c r="AO1992" s="60" t="s">
        <v>3903</v>
      </c>
    </row>
    <row r="1993" spans="1:41" s="290" customFormat="1" ht="25.5" x14ac:dyDescent="0.2">
      <c r="A1993" s="90" t="s">
        <v>2824</v>
      </c>
      <c r="B1993" s="42" t="s">
        <v>107</v>
      </c>
      <c r="C1993" s="92"/>
      <c r="D1993" s="35" t="s">
        <v>4516</v>
      </c>
      <c r="E1993" s="34">
        <v>44656</v>
      </c>
      <c r="F1993" s="355" t="s">
        <v>2826</v>
      </c>
      <c r="G1993" s="355" t="s">
        <v>2827</v>
      </c>
      <c r="H1993" s="344">
        <v>25.924966666666666</v>
      </c>
      <c r="I1993" s="344">
        <v>-81.61045</v>
      </c>
      <c r="J1993" s="56" t="s">
        <v>7694</v>
      </c>
      <c r="K1993" s="56" t="s">
        <v>7695</v>
      </c>
      <c r="L1993" s="95" t="s">
        <v>2825</v>
      </c>
      <c r="M1993" s="120"/>
      <c r="N1993" s="94" t="s">
        <v>2832</v>
      </c>
      <c r="O1993" s="212"/>
      <c r="P1993" s="216">
        <v>0</v>
      </c>
      <c r="Q1993" s="443">
        <v>0</v>
      </c>
      <c r="R1993" s="96"/>
      <c r="S1993" s="97"/>
      <c r="T1993" s="94"/>
      <c r="U1993" s="34"/>
      <c r="V1993" s="82" t="s">
        <v>1969</v>
      </c>
      <c r="W1993" s="55" t="s">
        <v>2688</v>
      </c>
      <c r="X1993" s="55" t="s">
        <v>1898</v>
      </c>
      <c r="Y1993" s="157" t="s">
        <v>2832</v>
      </c>
      <c r="Z1993" s="57" t="s">
        <v>3903</v>
      </c>
      <c r="AA1993" s="55" t="s">
        <v>7282</v>
      </c>
      <c r="AB1993" s="55">
        <v>189</v>
      </c>
      <c r="AC1993" s="55" t="s">
        <v>2022</v>
      </c>
      <c r="AD1993" s="89" t="s">
        <v>2621</v>
      </c>
      <c r="AE1993" s="243" t="s">
        <v>1746</v>
      </c>
      <c r="AF1993" s="157">
        <v>0</v>
      </c>
      <c r="AG1993" s="89" t="s">
        <v>7696</v>
      </c>
      <c r="AH1993" s="58" t="s">
        <v>3903</v>
      </c>
      <c r="AI1993" s="58" t="s">
        <v>3903</v>
      </c>
      <c r="AJ1993" s="59" t="s">
        <v>3903</v>
      </c>
      <c r="AK1993" s="56" t="s">
        <v>3903</v>
      </c>
      <c r="AL1993" s="56" t="s">
        <v>3903</v>
      </c>
      <c r="AM1993" s="60" t="s">
        <v>3903</v>
      </c>
      <c r="AN1993" s="60" t="s">
        <v>3903</v>
      </c>
      <c r="AO1993" s="60" t="s">
        <v>3903</v>
      </c>
    </row>
    <row r="1994" spans="1:41" s="290" customFormat="1" ht="25.5" x14ac:dyDescent="0.2">
      <c r="A1994" s="90" t="s">
        <v>2824</v>
      </c>
      <c r="B1994" s="42" t="s">
        <v>107</v>
      </c>
      <c r="C1994" s="92"/>
      <c r="D1994" s="35" t="s">
        <v>4516</v>
      </c>
      <c r="E1994" s="34">
        <v>45372</v>
      </c>
      <c r="F1994" s="347" t="s">
        <v>2826</v>
      </c>
      <c r="G1994" s="347" t="s">
        <v>2827</v>
      </c>
      <c r="H1994" s="344">
        <v>25.924966666666666</v>
      </c>
      <c r="I1994" s="344">
        <v>-81.61045</v>
      </c>
      <c r="J1994" s="56" t="s">
        <v>7694</v>
      </c>
      <c r="K1994" s="56" t="s">
        <v>7695</v>
      </c>
      <c r="L1994" s="95" t="s">
        <v>2825</v>
      </c>
      <c r="M1994" s="120"/>
      <c r="N1994" s="94" t="s">
        <v>2832</v>
      </c>
      <c r="O1994" s="212"/>
      <c r="P1994" s="216">
        <v>0</v>
      </c>
      <c r="Q1994" s="446">
        <v>0</v>
      </c>
      <c r="R1994" s="96"/>
      <c r="S1994" s="97"/>
      <c r="T1994" s="94"/>
      <c r="U1994" s="34"/>
      <c r="V1994" s="82" t="s">
        <v>1969</v>
      </c>
      <c r="W1994" s="55" t="s">
        <v>2688</v>
      </c>
      <c r="X1994" s="55" t="s">
        <v>1898</v>
      </c>
      <c r="Y1994" s="157" t="s">
        <v>2832</v>
      </c>
      <c r="Z1994" s="57" t="s">
        <v>3903</v>
      </c>
      <c r="AA1994" s="55" t="s">
        <v>7282</v>
      </c>
      <c r="AB1994" s="55">
        <v>189</v>
      </c>
      <c r="AC1994" s="55" t="s">
        <v>2022</v>
      </c>
      <c r="AD1994" s="89" t="s">
        <v>2621</v>
      </c>
      <c r="AE1994" s="243" t="s">
        <v>1746</v>
      </c>
      <c r="AF1994" s="157">
        <v>0</v>
      </c>
      <c r="AG1994" s="89" t="s">
        <v>7696</v>
      </c>
      <c r="AH1994" s="58" t="s">
        <v>3903</v>
      </c>
      <c r="AI1994" s="58" t="s">
        <v>3903</v>
      </c>
      <c r="AJ1994" s="59" t="s">
        <v>3903</v>
      </c>
      <c r="AK1994" s="56" t="s">
        <v>3903</v>
      </c>
      <c r="AL1994" s="56" t="s">
        <v>3903</v>
      </c>
      <c r="AM1994" s="60" t="s">
        <v>3903</v>
      </c>
      <c r="AN1994" s="60" t="s">
        <v>3903</v>
      </c>
      <c r="AO1994" s="60" t="s">
        <v>3903</v>
      </c>
    </row>
    <row r="1995" spans="1:41" s="290" customFormat="1" ht="25.5" x14ac:dyDescent="0.2">
      <c r="A1995" s="90" t="s">
        <v>2824</v>
      </c>
      <c r="B1995" s="42" t="s">
        <v>107</v>
      </c>
      <c r="C1995" s="92" t="s">
        <v>473</v>
      </c>
      <c r="D1995" s="35" t="s">
        <v>4516</v>
      </c>
      <c r="E1995" s="34">
        <v>45741</v>
      </c>
      <c r="F1995" s="347" t="s">
        <v>2826</v>
      </c>
      <c r="G1995" s="347" t="s">
        <v>2827</v>
      </c>
      <c r="H1995" s="344">
        <v>25.924966666666666</v>
      </c>
      <c r="I1995" s="344">
        <v>-81.61045</v>
      </c>
      <c r="J1995" s="56" t="s">
        <v>7694</v>
      </c>
      <c r="K1995" s="56" t="s">
        <v>7695</v>
      </c>
      <c r="L1995" s="95" t="s">
        <v>2825</v>
      </c>
      <c r="M1995" s="120"/>
      <c r="N1995" s="94" t="s">
        <v>2832</v>
      </c>
      <c r="O1995" s="212"/>
      <c r="P1995" s="216">
        <v>0</v>
      </c>
      <c r="Q1995" s="446">
        <v>0</v>
      </c>
      <c r="R1995" s="96"/>
      <c r="S1995" s="97"/>
      <c r="T1995" s="94"/>
      <c r="U1995" s="34">
        <v>43515</v>
      </c>
      <c r="V1995" s="82" t="s">
        <v>1969</v>
      </c>
      <c r="W1995" s="55" t="s">
        <v>2688</v>
      </c>
      <c r="X1995" s="55" t="s">
        <v>1898</v>
      </c>
      <c r="Y1995" s="157" t="s">
        <v>2832</v>
      </c>
      <c r="Z1995" s="57" t="s">
        <v>3903</v>
      </c>
      <c r="AA1995" s="55" t="s">
        <v>7282</v>
      </c>
      <c r="AB1995" s="55">
        <v>189</v>
      </c>
      <c r="AC1995" s="55" t="s">
        <v>2022</v>
      </c>
      <c r="AD1995" s="89" t="s">
        <v>2621</v>
      </c>
      <c r="AE1995" s="243" t="s">
        <v>1746</v>
      </c>
      <c r="AF1995" s="157">
        <v>0</v>
      </c>
      <c r="AG1995" s="89" t="s">
        <v>7696</v>
      </c>
      <c r="AH1995" s="58" t="s">
        <v>3903</v>
      </c>
      <c r="AI1995" s="58" t="s">
        <v>3903</v>
      </c>
      <c r="AJ1995" s="59" t="s">
        <v>3903</v>
      </c>
      <c r="AK1995" s="56" t="s">
        <v>3903</v>
      </c>
      <c r="AL1995" s="56" t="s">
        <v>3903</v>
      </c>
      <c r="AM1995" s="60" t="s">
        <v>3903</v>
      </c>
      <c r="AN1995" s="60" t="s">
        <v>3903</v>
      </c>
      <c r="AO1995" s="60" t="s">
        <v>3903</v>
      </c>
    </row>
    <row r="1996" spans="1:41" s="290" customFormat="1" x14ac:dyDescent="0.2">
      <c r="A1996" s="45" t="s">
        <v>1029</v>
      </c>
      <c r="B1996" s="42" t="s">
        <v>109</v>
      </c>
      <c r="C1996" s="46"/>
      <c r="D1996" s="35" t="s">
        <v>424</v>
      </c>
      <c r="E1996" s="34">
        <v>42447</v>
      </c>
      <c r="F1996" s="347" t="s">
        <v>1095</v>
      </c>
      <c r="G1996" s="347" t="s">
        <v>1096</v>
      </c>
      <c r="H1996" s="344">
        <v>25.925133333333335</v>
      </c>
      <c r="I1996" s="344">
        <v>-81.610299999999995</v>
      </c>
      <c r="J1996" s="56" t="s">
        <v>9370</v>
      </c>
      <c r="K1996" s="56" t="s">
        <v>9371</v>
      </c>
      <c r="L1996" s="49" t="s">
        <v>1746</v>
      </c>
      <c r="M1996" s="117"/>
      <c r="N1996" s="35" t="s">
        <v>364</v>
      </c>
      <c r="O1996" s="203"/>
      <c r="P1996" s="216">
        <v>0</v>
      </c>
      <c r="Q1996" s="443">
        <v>0</v>
      </c>
      <c r="R1996" s="47"/>
      <c r="S1996" s="36">
        <v>0</v>
      </c>
      <c r="T1996" s="35"/>
      <c r="U1996" s="34"/>
      <c r="V1996" s="82">
        <v>0</v>
      </c>
      <c r="W1996" s="55" t="s">
        <v>2688</v>
      </c>
      <c r="X1996" s="55" t="s">
        <v>1898</v>
      </c>
      <c r="Y1996" s="157">
        <v>0</v>
      </c>
      <c r="Z1996" s="57" t="s">
        <v>1746</v>
      </c>
      <c r="AA1996" s="55" t="s">
        <v>6987</v>
      </c>
      <c r="AB1996" s="55">
        <v>190</v>
      </c>
      <c r="AC1996" s="55" t="s">
        <v>2022</v>
      </c>
      <c r="AD1996" s="89" t="s">
        <v>2621</v>
      </c>
      <c r="AE1996" s="243">
        <v>16500</v>
      </c>
      <c r="AF1996" s="157" t="s">
        <v>3901</v>
      </c>
      <c r="AG1996" s="89" t="s">
        <v>7700</v>
      </c>
      <c r="AH1996" s="58" t="s">
        <v>7701</v>
      </c>
      <c r="AI1996" s="58" t="s">
        <v>7702</v>
      </c>
      <c r="AJ1996" s="59" t="s">
        <v>1507</v>
      </c>
      <c r="AK1996" s="56">
        <v>25.92509861111111</v>
      </c>
      <c r="AL1996" s="56">
        <v>-81.610362499999994</v>
      </c>
      <c r="AM1996" s="60">
        <v>12.662500000852219</v>
      </c>
      <c r="AN1996" s="60">
        <v>20.497375154461832</v>
      </c>
      <c r="AO1996" s="60">
        <v>24.093179418547724</v>
      </c>
    </row>
    <row r="1997" spans="1:41" s="290" customFormat="1" x14ac:dyDescent="0.2">
      <c r="A1997" s="45" t="s">
        <v>1029</v>
      </c>
      <c r="B1997" s="42" t="s">
        <v>109</v>
      </c>
      <c r="C1997" s="46"/>
      <c r="D1997" s="35" t="s">
        <v>424</v>
      </c>
      <c r="E1997" s="34">
        <v>43195</v>
      </c>
      <c r="F1997" s="354" t="s">
        <v>2296</v>
      </c>
      <c r="G1997" s="354" t="s">
        <v>2297</v>
      </c>
      <c r="H1997" s="344">
        <v>25.925699999999999</v>
      </c>
      <c r="I1997" s="344">
        <v>-81.607849999999999</v>
      </c>
      <c r="J1997" s="56" t="s">
        <v>7697</v>
      </c>
      <c r="K1997" s="56" t="s">
        <v>9372</v>
      </c>
      <c r="L1997" s="49" t="s">
        <v>8354</v>
      </c>
      <c r="M1997" s="120"/>
      <c r="N1997" s="35" t="s">
        <v>364</v>
      </c>
      <c r="O1997" s="203"/>
      <c r="P1997" s="216">
        <v>0</v>
      </c>
      <c r="Q1997" s="443">
        <v>0</v>
      </c>
      <c r="R1997" s="47"/>
      <c r="S1997" s="36">
        <v>0</v>
      </c>
      <c r="T1997" s="35"/>
      <c r="U1997" s="34"/>
      <c r="V1997" s="82">
        <v>0</v>
      </c>
      <c r="W1997" s="55" t="s">
        <v>2688</v>
      </c>
      <c r="X1997" s="55" t="s">
        <v>1898</v>
      </c>
      <c r="Y1997" s="157">
        <v>0</v>
      </c>
      <c r="Z1997" s="57">
        <v>852.68150853815337</v>
      </c>
      <c r="AA1997" s="55" t="s">
        <v>9373</v>
      </c>
      <c r="AB1997" s="55">
        <v>190</v>
      </c>
      <c r="AC1997" s="55" t="s">
        <v>2022</v>
      </c>
      <c r="AD1997" s="89" t="s">
        <v>2621</v>
      </c>
      <c r="AE1997" s="243">
        <v>16500</v>
      </c>
      <c r="AF1997" s="157" t="s">
        <v>3901</v>
      </c>
      <c r="AG1997" s="89" t="s">
        <v>7700</v>
      </c>
      <c r="AH1997" s="58" t="s">
        <v>7701</v>
      </c>
      <c r="AI1997" s="58" t="s">
        <v>7702</v>
      </c>
      <c r="AJ1997" s="59" t="s">
        <v>1507</v>
      </c>
      <c r="AK1997" s="56">
        <v>25.92509861111111</v>
      </c>
      <c r="AL1997" s="56">
        <v>-81.610362499999994</v>
      </c>
      <c r="AM1997" s="60">
        <v>219.31449999993873</v>
      </c>
      <c r="AN1997" s="60">
        <v>823.99448122707577</v>
      </c>
      <c r="AO1997" s="60">
        <v>852.68150853815337</v>
      </c>
    </row>
    <row r="1998" spans="1:41" s="290" customFormat="1" x14ac:dyDescent="0.2">
      <c r="A1998" s="45" t="s">
        <v>1029</v>
      </c>
      <c r="B1998" s="42" t="s">
        <v>109</v>
      </c>
      <c r="C1998" s="46"/>
      <c r="D1998" s="35" t="s">
        <v>424</v>
      </c>
      <c r="E1998" s="34">
        <v>43515</v>
      </c>
      <c r="F1998" s="354" t="s">
        <v>2296</v>
      </c>
      <c r="G1998" s="354" t="s">
        <v>2573</v>
      </c>
      <c r="H1998" s="344">
        <v>25.925699999999999</v>
      </c>
      <c r="I1998" s="344">
        <v>-81.607799999999997</v>
      </c>
      <c r="J1998" s="56" t="s">
        <v>7697</v>
      </c>
      <c r="K1998" s="56" t="s">
        <v>7698</v>
      </c>
      <c r="L1998" s="49" t="s">
        <v>2707</v>
      </c>
      <c r="M1998" s="120" t="s">
        <v>2833</v>
      </c>
      <c r="N1998" s="35" t="s">
        <v>364</v>
      </c>
      <c r="O1998" s="203" t="s">
        <v>1969</v>
      </c>
      <c r="P1998" s="216" t="s">
        <v>1969</v>
      </c>
      <c r="Q1998" s="443">
        <v>0</v>
      </c>
      <c r="R1998" s="47"/>
      <c r="S1998" s="36">
        <v>0</v>
      </c>
      <c r="T1998" s="35"/>
      <c r="U1998" s="34"/>
      <c r="V1998" s="82">
        <v>0</v>
      </c>
      <c r="W1998" s="55" t="s">
        <v>2688</v>
      </c>
      <c r="X1998" s="55" t="s">
        <v>1898</v>
      </c>
      <c r="Y1998" s="157">
        <v>0</v>
      </c>
      <c r="Z1998" s="57">
        <v>868.53796954652364</v>
      </c>
      <c r="AA1998" s="55" t="s">
        <v>7699</v>
      </c>
      <c r="AB1998" s="55">
        <v>190</v>
      </c>
      <c r="AC1998" s="55" t="s">
        <v>2022</v>
      </c>
      <c r="AD1998" s="89" t="s">
        <v>2621</v>
      </c>
      <c r="AE1998" s="243">
        <v>16500</v>
      </c>
      <c r="AF1998" s="157" t="s">
        <v>3901</v>
      </c>
      <c r="AG1998" s="89" t="s">
        <v>7700</v>
      </c>
      <c r="AH1998" s="58" t="s">
        <v>7701</v>
      </c>
      <c r="AI1998" s="58" t="s">
        <v>7702</v>
      </c>
      <c r="AJ1998" s="59" t="s">
        <v>1507</v>
      </c>
      <c r="AK1998" s="56">
        <v>25.92509861111111</v>
      </c>
      <c r="AL1998" s="56">
        <v>-81.610362499999994</v>
      </c>
      <c r="AM1998" s="60">
        <v>219.31449999993873</v>
      </c>
      <c r="AN1998" s="60">
        <v>840.39238135157734</v>
      </c>
      <c r="AO1998" s="60">
        <v>868.53796954652364</v>
      </c>
    </row>
    <row r="1999" spans="1:41" s="290" customFormat="1" x14ac:dyDescent="0.2">
      <c r="A1999" s="45" t="s">
        <v>1029</v>
      </c>
      <c r="B1999" s="42" t="s">
        <v>109</v>
      </c>
      <c r="C1999" s="46"/>
      <c r="D1999" s="35" t="s">
        <v>4516</v>
      </c>
      <c r="E1999" s="34">
        <v>44656</v>
      </c>
      <c r="F1999" s="354" t="s">
        <v>2296</v>
      </c>
      <c r="G1999" s="354" t="s">
        <v>2573</v>
      </c>
      <c r="H1999" s="344">
        <v>25.925699999999999</v>
      </c>
      <c r="I1999" s="344">
        <v>-81.607799999999997</v>
      </c>
      <c r="J1999" s="56" t="s">
        <v>7697</v>
      </c>
      <c r="K1999" s="56" t="s">
        <v>7698</v>
      </c>
      <c r="L1999" s="49" t="s">
        <v>2707</v>
      </c>
      <c r="M1999" s="120" t="s">
        <v>2833</v>
      </c>
      <c r="N1999" s="35" t="s">
        <v>364</v>
      </c>
      <c r="O1999" s="240" t="s">
        <v>4521</v>
      </c>
      <c r="P1999" s="216" t="s">
        <v>1969</v>
      </c>
      <c r="Q1999" s="443">
        <v>0</v>
      </c>
      <c r="R1999" s="47"/>
      <c r="S1999" s="36">
        <v>0</v>
      </c>
      <c r="T1999" s="35"/>
      <c r="U1999" s="34"/>
      <c r="V1999" s="82">
        <v>0</v>
      </c>
      <c r="W1999" s="55" t="s">
        <v>2688</v>
      </c>
      <c r="X1999" s="55" t="s">
        <v>1898</v>
      </c>
      <c r="Y1999" s="157">
        <v>0</v>
      </c>
      <c r="Z1999" s="57">
        <v>868.53796954652364</v>
      </c>
      <c r="AA1999" s="55" t="s">
        <v>7699</v>
      </c>
      <c r="AB1999" s="55">
        <v>190</v>
      </c>
      <c r="AC1999" s="55" t="s">
        <v>2022</v>
      </c>
      <c r="AD1999" s="89" t="s">
        <v>2621</v>
      </c>
      <c r="AE1999" s="243">
        <v>16500</v>
      </c>
      <c r="AF1999" s="157" t="s">
        <v>3901</v>
      </c>
      <c r="AG1999" s="89" t="s">
        <v>7700</v>
      </c>
      <c r="AH1999" s="58" t="s">
        <v>7701</v>
      </c>
      <c r="AI1999" s="58" t="s">
        <v>7702</v>
      </c>
      <c r="AJ1999" s="59" t="s">
        <v>1507</v>
      </c>
      <c r="AK1999" s="56">
        <v>25.92509861111111</v>
      </c>
      <c r="AL1999" s="56">
        <v>-81.610362499999994</v>
      </c>
      <c r="AM1999" s="60">
        <v>219.31449999993873</v>
      </c>
      <c r="AN1999" s="60">
        <v>840.39238135157734</v>
      </c>
      <c r="AO1999" s="60">
        <v>868.53796954652364</v>
      </c>
    </row>
    <row r="2000" spans="1:41" s="290" customFormat="1" x14ac:dyDescent="0.2">
      <c r="A2000" s="45" t="s">
        <v>1029</v>
      </c>
      <c r="B2000" s="42" t="s">
        <v>109</v>
      </c>
      <c r="C2000" s="46"/>
      <c r="D2000" s="35" t="s">
        <v>4516</v>
      </c>
      <c r="E2000" s="34">
        <v>45001</v>
      </c>
      <c r="F2000" s="354" t="s">
        <v>2296</v>
      </c>
      <c r="G2000" s="354" t="s">
        <v>2573</v>
      </c>
      <c r="H2000" s="344">
        <v>25.925699999999999</v>
      </c>
      <c r="I2000" s="344">
        <v>-81.607799999999997</v>
      </c>
      <c r="J2000" s="56" t="s">
        <v>7697</v>
      </c>
      <c r="K2000" s="56" t="s">
        <v>7698</v>
      </c>
      <c r="L2000" s="49" t="s">
        <v>2707</v>
      </c>
      <c r="M2000" s="120" t="s">
        <v>2833</v>
      </c>
      <c r="N2000" s="35" t="s">
        <v>364</v>
      </c>
      <c r="O2000" s="240" t="s">
        <v>5435</v>
      </c>
      <c r="P2000" s="216" t="s">
        <v>1969</v>
      </c>
      <c r="Q2000" s="443">
        <v>0</v>
      </c>
      <c r="R2000" s="47"/>
      <c r="S2000" s="36">
        <v>0</v>
      </c>
      <c r="T2000" s="35"/>
      <c r="U2000" s="34"/>
      <c r="V2000" s="82">
        <v>0</v>
      </c>
      <c r="W2000" s="55" t="s">
        <v>2688</v>
      </c>
      <c r="X2000" s="55" t="s">
        <v>1898</v>
      </c>
      <c r="Y2000" s="157">
        <v>0</v>
      </c>
      <c r="Z2000" s="57">
        <v>868.53796954652364</v>
      </c>
      <c r="AA2000" s="55" t="s">
        <v>7699</v>
      </c>
      <c r="AB2000" s="55">
        <v>190</v>
      </c>
      <c r="AC2000" s="55" t="s">
        <v>2022</v>
      </c>
      <c r="AD2000" s="89" t="s">
        <v>2621</v>
      </c>
      <c r="AE2000" s="243">
        <v>16500</v>
      </c>
      <c r="AF2000" s="157" t="s">
        <v>3901</v>
      </c>
      <c r="AG2000" s="89" t="s">
        <v>7700</v>
      </c>
      <c r="AH2000" s="58" t="s">
        <v>7701</v>
      </c>
      <c r="AI2000" s="58" t="s">
        <v>7702</v>
      </c>
      <c r="AJ2000" s="59" t="s">
        <v>1507</v>
      </c>
      <c r="AK2000" s="56">
        <v>25.92509861111111</v>
      </c>
      <c r="AL2000" s="56">
        <v>-81.610362499999994</v>
      </c>
      <c r="AM2000" s="60">
        <v>219.31449999993873</v>
      </c>
      <c r="AN2000" s="60">
        <v>840.39238135157734</v>
      </c>
      <c r="AO2000" s="60">
        <v>868.53796954652364</v>
      </c>
    </row>
    <row r="2001" spans="1:41" s="290" customFormat="1" x14ac:dyDescent="0.2">
      <c r="A2001" s="45" t="s">
        <v>1029</v>
      </c>
      <c r="B2001" s="42" t="s">
        <v>109</v>
      </c>
      <c r="C2001" s="46"/>
      <c r="D2001" s="35" t="s">
        <v>4516</v>
      </c>
      <c r="E2001" s="34">
        <v>45372</v>
      </c>
      <c r="F2001" s="354" t="s">
        <v>2296</v>
      </c>
      <c r="G2001" s="354" t="s">
        <v>2573</v>
      </c>
      <c r="H2001" s="344">
        <v>25.925699999999999</v>
      </c>
      <c r="I2001" s="344">
        <v>-81.607799999999997</v>
      </c>
      <c r="J2001" s="56" t="s">
        <v>7697</v>
      </c>
      <c r="K2001" s="56" t="s">
        <v>7698</v>
      </c>
      <c r="L2001" s="49" t="s">
        <v>8355</v>
      </c>
      <c r="M2001" s="120" t="s">
        <v>2833</v>
      </c>
      <c r="N2001" s="35" t="s">
        <v>364</v>
      </c>
      <c r="O2001" s="240" t="s">
        <v>5806</v>
      </c>
      <c r="P2001" s="216" t="s">
        <v>1969</v>
      </c>
      <c r="Q2001" s="443">
        <v>0</v>
      </c>
      <c r="R2001" s="47"/>
      <c r="S2001" s="36">
        <v>0</v>
      </c>
      <c r="T2001" s="35"/>
      <c r="U2001" s="34"/>
      <c r="V2001" s="82">
        <v>0</v>
      </c>
      <c r="W2001" s="55" t="s">
        <v>2688</v>
      </c>
      <c r="X2001" s="55" t="s">
        <v>1898</v>
      </c>
      <c r="Y2001" s="157">
        <v>0</v>
      </c>
      <c r="Z2001" s="57">
        <v>868.53796954652364</v>
      </c>
      <c r="AA2001" s="55" t="s">
        <v>7699</v>
      </c>
      <c r="AB2001" s="55">
        <v>190</v>
      </c>
      <c r="AC2001" s="55" t="s">
        <v>2022</v>
      </c>
      <c r="AD2001" s="89" t="s">
        <v>2621</v>
      </c>
      <c r="AE2001" s="243">
        <v>16500</v>
      </c>
      <c r="AF2001" s="157" t="s">
        <v>3901</v>
      </c>
      <c r="AG2001" s="89" t="s">
        <v>7700</v>
      </c>
      <c r="AH2001" s="58" t="s">
        <v>7701</v>
      </c>
      <c r="AI2001" s="58" t="s">
        <v>7702</v>
      </c>
      <c r="AJ2001" s="59" t="s">
        <v>1507</v>
      </c>
      <c r="AK2001" s="56">
        <v>25.92509861111111</v>
      </c>
      <c r="AL2001" s="56">
        <v>-81.610362499999994</v>
      </c>
      <c r="AM2001" s="60">
        <v>219.31449999993873</v>
      </c>
      <c r="AN2001" s="60">
        <v>840.39238135157734</v>
      </c>
      <c r="AO2001" s="60">
        <v>868.53796954652364</v>
      </c>
    </row>
    <row r="2002" spans="1:41" s="290" customFormat="1" x14ac:dyDescent="0.2">
      <c r="A2002" s="45" t="s">
        <v>1029</v>
      </c>
      <c r="B2002" s="42" t="s">
        <v>109</v>
      </c>
      <c r="C2002" s="46"/>
      <c r="D2002" s="35" t="s">
        <v>4516</v>
      </c>
      <c r="E2002" s="34">
        <v>45741</v>
      </c>
      <c r="F2002" s="354" t="s">
        <v>2296</v>
      </c>
      <c r="G2002" s="354" t="s">
        <v>2573</v>
      </c>
      <c r="H2002" s="344">
        <v>25.925699999999999</v>
      </c>
      <c r="I2002" s="344">
        <v>-81.607799999999997</v>
      </c>
      <c r="J2002" s="56" t="s">
        <v>7697</v>
      </c>
      <c r="K2002" s="56" t="s">
        <v>7698</v>
      </c>
      <c r="L2002" s="49" t="s">
        <v>8355</v>
      </c>
      <c r="M2002" s="120" t="s">
        <v>2833</v>
      </c>
      <c r="N2002" s="35" t="s">
        <v>364</v>
      </c>
      <c r="O2002" s="240" t="s">
        <v>6246</v>
      </c>
      <c r="P2002" s="216" t="s">
        <v>1969</v>
      </c>
      <c r="Q2002" s="443">
        <v>0</v>
      </c>
      <c r="R2002" s="47"/>
      <c r="S2002" s="36">
        <v>0</v>
      </c>
      <c r="T2002" s="35"/>
      <c r="U2002" s="34"/>
      <c r="V2002" s="82">
        <v>0</v>
      </c>
      <c r="W2002" s="55" t="s">
        <v>2688</v>
      </c>
      <c r="X2002" s="55" t="s">
        <v>1898</v>
      </c>
      <c r="Y2002" s="157">
        <v>0</v>
      </c>
      <c r="Z2002" s="57">
        <v>868.53796954652364</v>
      </c>
      <c r="AA2002" s="55" t="s">
        <v>7699</v>
      </c>
      <c r="AB2002" s="55">
        <v>190</v>
      </c>
      <c r="AC2002" s="55" t="s">
        <v>2022</v>
      </c>
      <c r="AD2002" s="89" t="s">
        <v>2621</v>
      </c>
      <c r="AE2002" s="243">
        <v>16500</v>
      </c>
      <c r="AF2002" s="157" t="s">
        <v>3901</v>
      </c>
      <c r="AG2002" s="89" t="s">
        <v>7700</v>
      </c>
      <c r="AH2002" s="58" t="s">
        <v>7701</v>
      </c>
      <c r="AI2002" s="58" t="s">
        <v>7702</v>
      </c>
      <c r="AJ2002" s="59" t="s">
        <v>1507</v>
      </c>
      <c r="AK2002" s="56">
        <v>25.92509861111111</v>
      </c>
      <c r="AL2002" s="56">
        <v>-81.610362499999994</v>
      </c>
      <c r="AM2002" s="60">
        <v>219.31449999993873</v>
      </c>
      <c r="AN2002" s="60">
        <v>840.39238135157734</v>
      </c>
      <c r="AO2002" s="60">
        <v>868.53796954652364</v>
      </c>
    </row>
    <row r="2003" spans="1:41" s="290" customFormat="1" x14ac:dyDescent="0.2">
      <c r="A2003" s="45" t="s">
        <v>1029</v>
      </c>
      <c r="B2003" s="42" t="s">
        <v>109</v>
      </c>
      <c r="C2003" s="46" t="s">
        <v>473</v>
      </c>
      <c r="D2003" s="35" t="s">
        <v>4516</v>
      </c>
      <c r="E2003" s="34">
        <v>46101</v>
      </c>
      <c r="F2003" s="354" t="s">
        <v>2296</v>
      </c>
      <c r="G2003" s="354" t="s">
        <v>2573</v>
      </c>
      <c r="H2003" s="344">
        <v>25.925699999999999</v>
      </c>
      <c r="I2003" s="344">
        <v>-81.607799999999997</v>
      </c>
      <c r="J2003" s="56" t="s">
        <v>7697</v>
      </c>
      <c r="K2003" s="56" t="s">
        <v>7698</v>
      </c>
      <c r="L2003" s="49" t="s">
        <v>8355</v>
      </c>
      <c r="M2003" s="120" t="s">
        <v>2833</v>
      </c>
      <c r="N2003" s="35" t="s">
        <v>364</v>
      </c>
      <c r="O2003" s="240" t="s">
        <v>6885</v>
      </c>
      <c r="P2003" s="216" t="s">
        <v>1969</v>
      </c>
      <c r="Q2003" s="443">
        <v>0</v>
      </c>
      <c r="R2003" s="47"/>
      <c r="S2003" s="36">
        <v>0</v>
      </c>
      <c r="T2003" s="35"/>
      <c r="U2003" s="34"/>
      <c r="V2003" s="82">
        <v>0</v>
      </c>
      <c r="W2003" s="55" t="s">
        <v>2688</v>
      </c>
      <c r="X2003" s="55" t="s">
        <v>1898</v>
      </c>
      <c r="Y2003" s="157">
        <v>0</v>
      </c>
      <c r="Z2003" s="57">
        <v>868.53796954652364</v>
      </c>
      <c r="AA2003" s="55" t="s">
        <v>7699</v>
      </c>
      <c r="AB2003" s="55">
        <v>190</v>
      </c>
      <c r="AC2003" s="55" t="s">
        <v>2022</v>
      </c>
      <c r="AD2003" s="89" t="s">
        <v>2621</v>
      </c>
      <c r="AE2003" s="243">
        <v>16500</v>
      </c>
      <c r="AF2003" s="157" t="s">
        <v>3901</v>
      </c>
      <c r="AG2003" s="89" t="s">
        <v>7700</v>
      </c>
      <c r="AH2003" s="58" t="s">
        <v>7701</v>
      </c>
      <c r="AI2003" s="58" t="s">
        <v>7702</v>
      </c>
      <c r="AJ2003" s="59" t="s">
        <v>1507</v>
      </c>
      <c r="AK2003" s="56">
        <v>25.92509861111111</v>
      </c>
      <c r="AL2003" s="56">
        <v>-81.610362499999994</v>
      </c>
      <c r="AM2003" s="60">
        <v>219.31449999993873</v>
      </c>
      <c r="AN2003" s="60">
        <v>840.39238135157734</v>
      </c>
      <c r="AO2003" s="60">
        <v>868.53796954652364</v>
      </c>
    </row>
    <row r="2004" spans="1:41" s="290" customFormat="1" x14ac:dyDescent="0.2">
      <c r="A2004" s="45" t="s">
        <v>1028</v>
      </c>
      <c r="B2004" s="42" t="s">
        <v>110</v>
      </c>
      <c r="C2004" s="46"/>
      <c r="D2004" s="35" t="s">
        <v>424</v>
      </c>
      <c r="E2004" s="34">
        <v>42447</v>
      </c>
      <c r="F2004" s="347" t="s">
        <v>1097</v>
      </c>
      <c r="G2004" s="347" t="s">
        <v>1098</v>
      </c>
      <c r="H2004" s="344">
        <v>25.924766666666667</v>
      </c>
      <c r="I2004" s="344">
        <v>-81.608949999999993</v>
      </c>
      <c r="J2004" s="56" t="s">
        <v>9374</v>
      </c>
      <c r="K2004" s="56" t="s">
        <v>9375</v>
      </c>
      <c r="L2004" s="49" t="s">
        <v>1806</v>
      </c>
      <c r="M2004" s="120"/>
      <c r="N2004" s="35" t="s">
        <v>387</v>
      </c>
      <c r="O2004" s="203" t="s">
        <v>1969</v>
      </c>
      <c r="P2004" s="216">
        <v>0</v>
      </c>
      <c r="Q2004" s="443">
        <v>0</v>
      </c>
      <c r="R2004" s="47"/>
      <c r="S2004" s="36">
        <v>0</v>
      </c>
      <c r="T2004" s="35"/>
      <c r="U2004" s="34"/>
      <c r="V2004" s="82">
        <v>0</v>
      </c>
      <c r="W2004" s="55" t="s">
        <v>2688</v>
      </c>
      <c r="X2004" s="55" t="s">
        <v>1898</v>
      </c>
      <c r="Y2004" s="157" t="s">
        <v>387</v>
      </c>
      <c r="Z2004" s="57" t="s">
        <v>1746</v>
      </c>
      <c r="AA2004" s="55" t="s">
        <v>6982</v>
      </c>
      <c r="AB2004" s="55">
        <v>191</v>
      </c>
      <c r="AC2004" s="55" t="s">
        <v>2022</v>
      </c>
      <c r="AD2004" s="89" t="s">
        <v>2621</v>
      </c>
      <c r="AE2004" s="243">
        <v>16505</v>
      </c>
      <c r="AF2004" s="157" t="s">
        <v>3901</v>
      </c>
      <c r="AG2004" s="89" t="s">
        <v>7706</v>
      </c>
      <c r="AH2004" s="58" t="s">
        <v>7707</v>
      </c>
      <c r="AI2004" s="58" t="s">
        <v>7708</v>
      </c>
      <c r="AJ2004" s="59" t="s">
        <v>1504</v>
      </c>
      <c r="AK2004" s="56">
        <v>25.924820833333332</v>
      </c>
      <c r="AL2004" s="56">
        <v>-81.608973611111111</v>
      </c>
      <c r="AM2004" s="60">
        <v>-19.753499999360145</v>
      </c>
      <c r="AN2004" s="60">
        <v>7.7434528385120913</v>
      </c>
      <c r="AO2004" s="60">
        <v>21.217017323058919</v>
      </c>
    </row>
    <row r="2005" spans="1:41" s="290" customFormat="1" x14ac:dyDescent="0.2">
      <c r="A2005" s="45" t="s">
        <v>1028</v>
      </c>
      <c r="B2005" s="42" t="s">
        <v>110</v>
      </c>
      <c r="C2005" s="46"/>
      <c r="D2005" s="35" t="s">
        <v>424</v>
      </c>
      <c r="E2005" s="34">
        <v>43195</v>
      </c>
      <c r="F2005" s="354" t="s">
        <v>2341</v>
      </c>
      <c r="G2005" s="354" t="s">
        <v>2298</v>
      </c>
      <c r="H2005" s="344">
        <v>25.926383333333334</v>
      </c>
      <c r="I2005" s="344">
        <v>-81.606300000000005</v>
      </c>
      <c r="J2005" s="56" t="s">
        <v>9376</v>
      </c>
      <c r="K2005" s="56" t="s">
        <v>7704</v>
      </c>
      <c r="L2005" s="49" t="s">
        <v>8354</v>
      </c>
      <c r="M2005" s="120"/>
      <c r="N2005" s="35" t="s">
        <v>364</v>
      </c>
      <c r="O2005" s="203" t="s">
        <v>1969</v>
      </c>
      <c r="P2005" s="216">
        <v>0</v>
      </c>
      <c r="Q2005" s="443">
        <v>0</v>
      </c>
      <c r="R2005" s="47"/>
      <c r="S2005" s="36">
        <v>0</v>
      </c>
      <c r="T2005" s="35"/>
      <c r="U2005" s="34"/>
      <c r="V2005" s="82">
        <v>0</v>
      </c>
      <c r="W2005" s="55" t="s">
        <v>2688</v>
      </c>
      <c r="X2005" s="55" t="s">
        <v>1898</v>
      </c>
      <c r="Y2005" s="157">
        <v>0</v>
      </c>
      <c r="Z2005" s="57">
        <v>1045.7155066857549</v>
      </c>
      <c r="AA2005" s="55" t="s">
        <v>9377</v>
      </c>
      <c r="AB2005" s="55">
        <v>191</v>
      </c>
      <c r="AC2005" s="55" t="s">
        <v>2022</v>
      </c>
      <c r="AD2005" s="89" t="s">
        <v>2621</v>
      </c>
      <c r="AE2005" s="243">
        <v>16505</v>
      </c>
      <c r="AF2005" s="157" t="s">
        <v>3901</v>
      </c>
      <c r="AG2005" s="89" t="s">
        <v>7706</v>
      </c>
      <c r="AH2005" s="58" t="s">
        <v>7707</v>
      </c>
      <c r="AI2005" s="58" t="s">
        <v>7708</v>
      </c>
      <c r="AJ2005" s="59" t="s">
        <v>1504</v>
      </c>
      <c r="AK2005" s="56">
        <v>25.924820833333332</v>
      </c>
      <c r="AL2005" s="56">
        <v>-81.608973611111111</v>
      </c>
      <c r="AM2005" s="60">
        <v>569.81250000077739</v>
      </c>
      <c r="AN2005" s="60">
        <v>876.83215940447178</v>
      </c>
      <c r="AO2005" s="60">
        <v>1045.7155066857549</v>
      </c>
    </row>
    <row r="2006" spans="1:41" s="290" customFormat="1" x14ac:dyDescent="0.2">
      <c r="A2006" s="45" t="s">
        <v>1028</v>
      </c>
      <c r="B2006" s="42" t="s">
        <v>110</v>
      </c>
      <c r="C2006" s="46"/>
      <c r="D2006" s="35" t="s">
        <v>424</v>
      </c>
      <c r="E2006" s="34">
        <v>43515</v>
      </c>
      <c r="F2006" s="354" t="s">
        <v>2341</v>
      </c>
      <c r="G2006" s="354" t="s">
        <v>2298</v>
      </c>
      <c r="H2006" s="344">
        <v>25.926383333333334</v>
      </c>
      <c r="I2006" s="344">
        <v>-81.606300000000005</v>
      </c>
      <c r="J2006" s="56" t="s">
        <v>9376</v>
      </c>
      <c r="K2006" s="56" t="s">
        <v>7704</v>
      </c>
      <c r="L2006" s="49" t="s">
        <v>8356</v>
      </c>
      <c r="M2006" s="120" t="s">
        <v>2833</v>
      </c>
      <c r="N2006" s="35" t="s">
        <v>1920</v>
      </c>
      <c r="O2006" s="203" t="s">
        <v>1969</v>
      </c>
      <c r="P2006" s="216">
        <v>0</v>
      </c>
      <c r="Q2006" s="443">
        <v>0</v>
      </c>
      <c r="R2006" s="47"/>
      <c r="S2006" s="36">
        <v>0</v>
      </c>
      <c r="T2006" s="35" t="s">
        <v>3310</v>
      </c>
      <c r="U2006" s="34"/>
      <c r="V2006" s="82" t="s">
        <v>1969</v>
      </c>
      <c r="W2006" s="55" t="s">
        <v>2688</v>
      </c>
      <c r="X2006" s="55" t="s">
        <v>1898</v>
      </c>
      <c r="Y2006" s="157" t="s">
        <v>1920</v>
      </c>
      <c r="Z2006" s="57">
        <v>1045.7155066857549</v>
      </c>
      <c r="AA2006" s="55" t="s">
        <v>9378</v>
      </c>
      <c r="AB2006" s="55">
        <v>191</v>
      </c>
      <c r="AC2006" s="55" t="s">
        <v>2022</v>
      </c>
      <c r="AD2006" s="89" t="s">
        <v>2621</v>
      </c>
      <c r="AE2006" s="243">
        <v>16505</v>
      </c>
      <c r="AF2006" s="157" t="s">
        <v>3901</v>
      </c>
      <c r="AG2006" s="89" t="s">
        <v>7706</v>
      </c>
      <c r="AH2006" s="58" t="s">
        <v>7707</v>
      </c>
      <c r="AI2006" s="58" t="s">
        <v>7708</v>
      </c>
      <c r="AJ2006" s="59" t="s">
        <v>1504</v>
      </c>
      <c r="AK2006" s="56">
        <v>25.924820833333332</v>
      </c>
      <c r="AL2006" s="56">
        <v>-81.608973611111111</v>
      </c>
      <c r="AM2006" s="60">
        <v>569.81250000077739</v>
      </c>
      <c r="AN2006" s="60">
        <v>876.83215940447178</v>
      </c>
      <c r="AO2006" s="60">
        <v>1045.7155066857549</v>
      </c>
    </row>
    <row r="2007" spans="1:41" s="290" customFormat="1" x14ac:dyDescent="0.2">
      <c r="A2007" s="45" t="s">
        <v>1028</v>
      </c>
      <c r="B2007" s="42" t="s">
        <v>110</v>
      </c>
      <c r="C2007" s="46"/>
      <c r="D2007" s="35" t="s">
        <v>4516</v>
      </c>
      <c r="E2007" s="34">
        <v>44656</v>
      </c>
      <c r="F2007" s="354" t="s">
        <v>2341</v>
      </c>
      <c r="G2007" s="354" t="s">
        <v>2298</v>
      </c>
      <c r="H2007" s="344">
        <v>25.926383333333334</v>
      </c>
      <c r="I2007" s="344">
        <v>-81.606300000000005</v>
      </c>
      <c r="J2007" s="56" t="s">
        <v>9376</v>
      </c>
      <c r="K2007" s="56" t="s">
        <v>7704</v>
      </c>
      <c r="L2007" s="49" t="s">
        <v>8356</v>
      </c>
      <c r="M2007" s="120" t="s">
        <v>2833</v>
      </c>
      <c r="N2007" s="35" t="s">
        <v>1920</v>
      </c>
      <c r="O2007" s="240" t="s">
        <v>4522</v>
      </c>
      <c r="P2007" s="216" t="s">
        <v>1969</v>
      </c>
      <c r="Q2007" s="443">
        <v>0</v>
      </c>
      <c r="R2007" s="47"/>
      <c r="S2007" s="36">
        <v>0</v>
      </c>
      <c r="T2007" s="35"/>
      <c r="U2007" s="34"/>
      <c r="V2007" s="82" t="s">
        <v>1969</v>
      </c>
      <c r="W2007" s="55" t="s">
        <v>2688</v>
      </c>
      <c r="X2007" s="55" t="s">
        <v>1898</v>
      </c>
      <c r="Y2007" s="157" t="s">
        <v>1920</v>
      </c>
      <c r="Z2007" s="57">
        <v>1045.7155066857549</v>
      </c>
      <c r="AA2007" s="55" t="s">
        <v>9378</v>
      </c>
      <c r="AB2007" s="55">
        <v>191</v>
      </c>
      <c r="AC2007" s="55" t="s">
        <v>2022</v>
      </c>
      <c r="AD2007" s="89" t="s">
        <v>2621</v>
      </c>
      <c r="AE2007" s="243">
        <v>16505</v>
      </c>
      <c r="AF2007" s="157" t="s">
        <v>3901</v>
      </c>
      <c r="AG2007" s="89" t="s">
        <v>7706</v>
      </c>
      <c r="AH2007" s="58" t="s">
        <v>7707</v>
      </c>
      <c r="AI2007" s="58" t="s">
        <v>7708</v>
      </c>
      <c r="AJ2007" s="59" t="s">
        <v>1504</v>
      </c>
      <c r="AK2007" s="56">
        <v>25.924820833333332</v>
      </c>
      <c r="AL2007" s="56">
        <v>-81.608973611111111</v>
      </c>
      <c r="AM2007" s="60">
        <v>569.81250000077739</v>
      </c>
      <c r="AN2007" s="60">
        <v>876.83215940447178</v>
      </c>
      <c r="AO2007" s="60">
        <v>1045.7155066857549</v>
      </c>
    </row>
    <row r="2008" spans="1:41" s="290" customFormat="1" x14ac:dyDescent="0.2">
      <c r="A2008" s="45" t="s">
        <v>1028</v>
      </c>
      <c r="B2008" s="42" t="s">
        <v>110</v>
      </c>
      <c r="C2008" s="46"/>
      <c r="D2008" s="35" t="s">
        <v>3213</v>
      </c>
      <c r="E2008" s="34">
        <v>44692</v>
      </c>
      <c r="F2008" s="352" t="s">
        <v>4735</v>
      </c>
      <c r="G2008" s="352" t="s">
        <v>4736</v>
      </c>
      <c r="H2008" s="344">
        <v>25.92632</v>
      </c>
      <c r="I2008" s="344">
        <v>-81.606300000000005</v>
      </c>
      <c r="J2008" s="56" t="s">
        <v>7703</v>
      </c>
      <c r="K2008" s="56" t="s">
        <v>7704</v>
      </c>
      <c r="L2008" s="49" t="s">
        <v>4678</v>
      </c>
      <c r="M2008" s="120" t="s">
        <v>2833</v>
      </c>
      <c r="N2008" s="35" t="s">
        <v>364</v>
      </c>
      <c r="O2008" s="345" t="s">
        <v>4684</v>
      </c>
      <c r="P2008" s="216">
        <v>0</v>
      </c>
      <c r="Q2008" s="443">
        <v>0</v>
      </c>
      <c r="R2008" s="47"/>
      <c r="S2008" s="36">
        <v>0</v>
      </c>
      <c r="T2008" s="35" t="s">
        <v>2011</v>
      </c>
      <c r="U2008" s="34"/>
      <c r="V2008" s="82">
        <v>0</v>
      </c>
      <c r="W2008" s="55" t="s">
        <v>2688</v>
      </c>
      <c r="X2008" s="55" t="s">
        <v>1898</v>
      </c>
      <c r="Y2008" s="157">
        <v>0</v>
      </c>
      <c r="Z2008" s="57">
        <v>1033.3117292308166</v>
      </c>
      <c r="AA2008" s="55" t="s">
        <v>7705</v>
      </c>
      <c r="AB2008" s="55">
        <v>191</v>
      </c>
      <c r="AC2008" s="55" t="s">
        <v>2022</v>
      </c>
      <c r="AD2008" s="89" t="s">
        <v>2621</v>
      </c>
      <c r="AE2008" s="243">
        <v>16505</v>
      </c>
      <c r="AF2008" s="157" t="s">
        <v>3901</v>
      </c>
      <c r="AG2008" s="89" t="s">
        <v>7706</v>
      </c>
      <c r="AH2008" s="58" t="s">
        <v>7707</v>
      </c>
      <c r="AI2008" s="58" t="s">
        <v>7708</v>
      </c>
      <c r="AJ2008" s="59" t="s">
        <v>1504</v>
      </c>
      <c r="AK2008" s="56">
        <v>25.924820833333332</v>
      </c>
      <c r="AL2008" s="56">
        <v>-81.608973611111111</v>
      </c>
      <c r="AM2008" s="60">
        <v>546.71610000078795</v>
      </c>
      <c r="AN2008" s="60">
        <v>876.83215940447178</v>
      </c>
      <c r="AO2008" s="60">
        <v>1033.3117292308166</v>
      </c>
    </row>
    <row r="2009" spans="1:41" s="290" customFormat="1" x14ac:dyDescent="0.2">
      <c r="A2009" s="45" t="s">
        <v>1028</v>
      </c>
      <c r="B2009" s="42" t="s">
        <v>110</v>
      </c>
      <c r="C2009" s="46"/>
      <c r="D2009" s="35" t="s">
        <v>4516</v>
      </c>
      <c r="E2009" s="34">
        <v>45001</v>
      </c>
      <c r="F2009" s="352" t="s">
        <v>4735</v>
      </c>
      <c r="G2009" s="352" t="s">
        <v>4736</v>
      </c>
      <c r="H2009" s="344">
        <v>25.92632</v>
      </c>
      <c r="I2009" s="344">
        <v>-81.606300000000005</v>
      </c>
      <c r="J2009" s="56" t="s">
        <v>7703</v>
      </c>
      <c r="K2009" s="56" t="s">
        <v>7704</v>
      </c>
      <c r="L2009" s="49" t="s">
        <v>5436</v>
      </c>
      <c r="M2009" s="120" t="s">
        <v>2833</v>
      </c>
      <c r="N2009" s="35" t="s">
        <v>364</v>
      </c>
      <c r="O2009" s="345" t="s">
        <v>5807</v>
      </c>
      <c r="P2009" s="216">
        <v>0</v>
      </c>
      <c r="Q2009" s="443">
        <v>0</v>
      </c>
      <c r="R2009" s="47"/>
      <c r="S2009" s="36">
        <v>0</v>
      </c>
      <c r="T2009" s="35"/>
      <c r="U2009" s="34"/>
      <c r="V2009" s="82">
        <v>0</v>
      </c>
      <c r="W2009" s="55" t="s">
        <v>2688</v>
      </c>
      <c r="X2009" s="55" t="s">
        <v>1898</v>
      </c>
      <c r="Y2009" s="157">
        <v>0</v>
      </c>
      <c r="Z2009" s="57">
        <v>1033.3117292308166</v>
      </c>
      <c r="AA2009" s="55" t="s">
        <v>7705</v>
      </c>
      <c r="AB2009" s="55">
        <v>191</v>
      </c>
      <c r="AC2009" s="55" t="s">
        <v>2022</v>
      </c>
      <c r="AD2009" s="89" t="s">
        <v>2621</v>
      </c>
      <c r="AE2009" s="243">
        <v>16505</v>
      </c>
      <c r="AF2009" s="157" t="s">
        <v>3901</v>
      </c>
      <c r="AG2009" s="89" t="s">
        <v>7706</v>
      </c>
      <c r="AH2009" s="58" t="s">
        <v>7707</v>
      </c>
      <c r="AI2009" s="58" t="s">
        <v>7708</v>
      </c>
      <c r="AJ2009" s="59" t="s">
        <v>1504</v>
      </c>
      <c r="AK2009" s="56">
        <v>25.924820833333332</v>
      </c>
      <c r="AL2009" s="56">
        <v>-81.608973611111111</v>
      </c>
      <c r="AM2009" s="60">
        <v>546.71610000078795</v>
      </c>
      <c r="AN2009" s="60">
        <v>876.83215940447178</v>
      </c>
      <c r="AO2009" s="60">
        <v>1033.3117292308166</v>
      </c>
    </row>
    <row r="2010" spans="1:41" s="290" customFormat="1" x14ac:dyDescent="0.2">
      <c r="A2010" s="45" t="s">
        <v>1028</v>
      </c>
      <c r="B2010" s="42" t="s">
        <v>110</v>
      </c>
      <c r="C2010" s="46"/>
      <c r="D2010" s="35" t="s">
        <v>4516</v>
      </c>
      <c r="E2010" s="34">
        <v>45372</v>
      </c>
      <c r="F2010" s="352" t="s">
        <v>4735</v>
      </c>
      <c r="G2010" s="352" t="s">
        <v>4736</v>
      </c>
      <c r="H2010" s="344">
        <v>25.92632</v>
      </c>
      <c r="I2010" s="344">
        <v>-81.606300000000005</v>
      </c>
      <c r="J2010" s="56" t="s">
        <v>7703</v>
      </c>
      <c r="K2010" s="56" t="s">
        <v>7704</v>
      </c>
      <c r="L2010" s="49" t="s">
        <v>5436</v>
      </c>
      <c r="M2010" s="120" t="s">
        <v>2833</v>
      </c>
      <c r="N2010" s="35" t="s">
        <v>364</v>
      </c>
      <c r="O2010" s="240" t="s">
        <v>5437</v>
      </c>
      <c r="P2010" s="216" t="s">
        <v>1969</v>
      </c>
      <c r="Q2010" s="443">
        <v>0</v>
      </c>
      <c r="R2010" s="47"/>
      <c r="S2010" s="36">
        <v>0</v>
      </c>
      <c r="T2010" s="35"/>
      <c r="U2010" s="34"/>
      <c r="V2010" s="82">
        <v>0</v>
      </c>
      <c r="W2010" s="55" t="s">
        <v>2688</v>
      </c>
      <c r="X2010" s="55" t="s">
        <v>1898</v>
      </c>
      <c r="Y2010" s="157">
        <v>0</v>
      </c>
      <c r="Z2010" s="57">
        <v>1033.3117292308166</v>
      </c>
      <c r="AA2010" s="55" t="s">
        <v>7705</v>
      </c>
      <c r="AB2010" s="55">
        <v>191</v>
      </c>
      <c r="AC2010" s="55" t="s">
        <v>2022</v>
      </c>
      <c r="AD2010" s="89" t="s">
        <v>2621</v>
      </c>
      <c r="AE2010" s="243">
        <v>16505</v>
      </c>
      <c r="AF2010" s="157" t="s">
        <v>3901</v>
      </c>
      <c r="AG2010" s="89" t="s">
        <v>7706</v>
      </c>
      <c r="AH2010" s="58" t="s">
        <v>7707</v>
      </c>
      <c r="AI2010" s="58" t="s">
        <v>7708</v>
      </c>
      <c r="AJ2010" s="59" t="s">
        <v>1504</v>
      </c>
      <c r="AK2010" s="56">
        <v>25.924820833333332</v>
      </c>
      <c r="AL2010" s="56">
        <v>-81.608973611111111</v>
      </c>
      <c r="AM2010" s="60">
        <v>546.71610000078795</v>
      </c>
      <c r="AN2010" s="60">
        <v>876.83215940447178</v>
      </c>
      <c r="AO2010" s="60">
        <v>1033.3117292308166</v>
      </c>
    </row>
    <row r="2011" spans="1:41" s="290" customFormat="1" x14ac:dyDescent="0.2">
      <c r="A2011" s="45" t="s">
        <v>1028</v>
      </c>
      <c r="B2011" s="42" t="s">
        <v>110</v>
      </c>
      <c r="C2011" s="46"/>
      <c r="D2011" s="35" t="s">
        <v>4516</v>
      </c>
      <c r="E2011" s="34">
        <v>45741</v>
      </c>
      <c r="F2011" s="2" t="s">
        <v>4735</v>
      </c>
      <c r="G2011" s="2" t="s">
        <v>4736</v>
      </c>
      <c r="H2011" s="344">
        <v>25.92632</v>
      </c>
      <c r="I2011" s="344">
        <v>-81.606300000000005</v>
      </c>
      <c r="J2011" s="56" t="s">
        <v>7703</v>
      </c>
      <c r="K2011" s="56" t="s">
        <v>7704</v>
      </c>
      <c r="L2011" s="49" t="s">
        <v>5436</v>
      </c>
      <c r="M2011" s="120" t="s">
        <v>2833</v>
      </c>
      <c r="N2011" s="35" t="s">
        <v>364</v>
      </c>
      <c r="O2011" s="240" t="s">
        <v>6247</v>
      </c>
      <c r="P2011" s="216" t="s">
        <v>1969</v>
      </c>
      <c r="Q2011" s="443">
        <v>0</v>
      </c>
      <c r="R2011" s="47"/>
      <c r="S2011" s="36">
        <v>0</v>
      </c>
      <c r="T2011" s="35"/>
      <c r="U2011" s="34"/>
      <c r="V2011" s="82">
        <v>0</v>
      </c>
      <c r="W2011" s="55" t="s">
        <v>2688</v>
      </c>
      <c r="X2011" s="55" t="s">
        <v>1898</v>
      </c>
      <c r="Y2011" s="157">
        <v>0</v>
      </c>
      <c r="Z2011" s="57">
        <v>1033.3117292308166</v>
      </c>
      <c r="AA2011" s="55" t="s">
        <v>7705</v>
      </c>
      <c r="AB2011" s="55">
        <v>191</v>
      </c>
      <c r="AC2011" s="55" t="s">
        <v>2022</v>
      </c>
      <c r="AD2011" s="89" t="s">
        <v>2621</v>
      </c>
      <c r="AE2011" s="243">
        <v>16505</v>
      </c>
      <c r="AF2011" s="157" t="s">
        <v>3901</v>
      </c>
      <c r="AG2011" s="89" t="s">
        <v>7706</v>
      </c>
      <c r="AH2011" s="58" t="s">
        <v>7707</v>
      </c>
      <c r="AI2011" s="58" t="s">
        <v>7708</v>
      </c>
      <c r="AJ2011" s="59" t="s">
        <v>1504</v>
      </c>
      <c r="AK2011" s="56">
        <v>25.924820833333332</v>
      </c>
      <c r="AL2011" s="56">
        <v>-81.608973611111111</v>
      </c>
      <c r="AM2011" s="60">
        <v>546.71610000078795</v>
      </c>
      <c r="AN2011" s="60">
        <v>876.83215940447178</v>
      </c>
      <c r="AO2011" s="60">
        <v>1033.3117292308166</v>
      </c>
    </row>
    <row r="2012" spans="1:41" s="290" customFormat="1" x14ac:dyDescent="0.2">
      <c r="A2012" s="45" t="s">
        <v>1028</v>
      </c>
      <c r="B2012" s="42" t="s">
        <v>110</v>
      </c>
      <c r="C2012" s="46" t="s">
        <v>473</v>
      </c>
      <c r="D2012" s="35" t="s">
        <v>4516</v>
      </c>
      <c r="E2012" s="34">
        <v>46101</v>
      </c>
      <c r="F2012" s="2" t="s">
        <v>4735</v>
      </c>
      <c r="G2012" s="2" t="s">
        <v>4736</v>
      </c>
      <c r="H2012" s="344">
        <v>25.92632</v>
      </c>
      <c r="I2012" s="344">
        <v>-81.606300000000005</v>
      </c>
      <c r="J2012" s="56" t="s">
        <v>7703</v>
      </c>
      <c r="K2012" s="56" t="s">
        <v>7704</v>
      </c>
      <c r="L2012" s="49" t="s">
        <v>5436</v>
      </c>
      <c r="M2012" s="120" t="s">
        <v>2833</v>
      </c>
      <c r="N2012" s="35" t="s">
        <v>364</v>
      </c>
      <c r="O2012" s="240" t="s">
        <v>6886</v>
      </c>
      <c r="P2012" s="216" t="s">
        <v>1969</v>
      </c>
      <c r="Q2012" s="443">
        <v>0</v>
      </c>
      <c r="R2012" s="47"/>
      <c r="S2012" s="36">
        <v>0</v>
      </c>
      <c r="T2012" s="35"/>
      <c r="U2012" s="34"/>
      <c r="V2012" s="82">
        <v>0</v>
      </c>
      <c r="W2012" s="55" t="s">
        <v>2688</v>
      </c>
      <c r="X2012" s="55" t="s">
        <v>1898</v>
      </c>
      <c r="Y2012" s="157">
        <v>0</v>
      </c>
      <c r="Z2012" s="57">
        <v>1033.3117292308166</v>
      </c>
      <c r="AA2012" s="55" t="s">
        <v>7705</v>
      </c>
      <c r="AB2012" s="55">
        <v>191</v>
      </c>
      <c r="AC2012" s="55" t="s">
        <v>2022</v>
      </c>
      <c r="AD2012" s="89" t="s">
        <v>2621</v>
      </c>
      <c r="AE2012" s="243">
        <v>16505</v>
      </c>
      <c r="AF2012" s="157" t="s">
        <v>3901</v>
      </c>
      <c r="AG2012" s="89" t="s">
        <v>7706</v>
      </c>
      <c r="AH2012" s="58" t="s">
        <v>7707</v>
      </c>
      <c r="AI2012" s="58" t="s">
        <v>7708</v>
      </c>
      <c r="AJ2012" s="59" t="s">
        <v>1504</v>
      </c>
      <c r="AK2012" s="56">
        <v>25.924820833333332</v>
      </c>
      <c r="AL2012" s="56">
        <v>-81.608973611111111</v>
      </c>
      <c r="AM2012" s="60">
        <v>546.71610000078795</v>
      </c>
      <c r="AN2012" s="60">
        <v>876.83215940447178</v>
      </c>
      <c r="AO2012" s="60">
        <v>1033.3117292308166</v>
      </c>
    </row>
    <row r="2013" spans="1:41" s="290" customFormat="1" x14ac:dyDescent="0.2">
      <c r="A2013" s="45" t="s">
        <v>1027</v>
      </c>
      <c r="B2013" s="42" t="s">
        <v>111</v>
      </c>
      <c r="C2013" s="46"/>
      <c r="D2013" s="35" t="s">
        <v>424</v>
      </c>
      <c r="E2013" s="34">
        <v>42447</v>
      </c>
      <c r="F2013" s="347" t="s">
        <v>1099</v>
      </c>
      <c r="G2013" s="347" t="s">
        <v>1100</v>
      </c>
      <c r="H2013" s="344">
        <v>25.927483333333335</v>
      </c>
      <c r="I2013" s="344">
        <v>-81.604833333333332</v>
      </c>
      <c r="J2013" s="56" t="s">
        <v>7709</v>
      </c>
      <c r="K2013" s="56" t="s">
        <v>7710</v>
      </c>
      <c r="L2013" s="49" t="s">
        <v>1746</v>
      </c>
      <c r="M2013" s="117"/>
      <c r="N2013" s="35" t="s">
        <v>364</v>
      </c>
      <c r="O2013" s="203" t="s">
        <v>1969</v>
      </c>
      <c r="P2013" s="216">
        <v>0</v>
      </c>
      <c r="Q2013" s="443">
        <v>0</v>
      </c>
      <c r="R2013" s="47"/>
      <c r="S2013" s="36">
        <v>0</v>
      </c>
      <c r="T2013" s="35"/>
      <c r="U2013" s="34"/>
      <c r="V2013" s="82">
        <v>0</v>
      </c>
      <c r="W2013" s="55" t="s">
        <v>2688</v>
      </c>
      <c r="X2013" s="55" t="s">
        <v>1898</v>
      </c>
      <c r="Y2013" s="157">
        <v>0</v>
      </c>
      <c r="Z2013" s="57">
        <v>856.8521338026701</v>
      </c>
      <c r="AA2013" s="55" t="s">
        <v>9379</v>
      </c>
      <c r="AB2013" s="55">
        <v>192</v>
      </c>
      <c r="AC2013" s="55" t="s">
        <v>2022</v>
      </c>
      <c r="AD2013" s="89" t="s">
        <v>2621</v>
      </c>
      <c r="AE2013" s="243">
        <v>16510</v>
      </c>
      <c r="AF2013" s="157" t="s">
        <v>3901</v>
      </c>
      <c r="AG2013" s="89" t="s">
        <v>7712</v>
      </c>
      <c r="AH2013" s="58" t="s">
        <v>7713</v>
      </c>
      <c r="AI2013" s="58" t="s">
        <v>7714</v>
      </c>
      <c r="AJ2013" s="59" t="s">
        <v>1501</v>
      </c>
      <c r="AK2013" s="56">
        <v>25.926209722222222</v>
      </c>
      <c r="AL2013" s="56">
        <v>-81.607028888888891</v>
      </c>
      <c r="AM2013" s="60">
        <v>464.46050000073501</v>
      </c>
      <c r="AN2013" s="60">
        <v>720.05001433321013</v>
      </c>
      <c r="AO2013" s="60">
        <v>856.8521338026701</v>
      </c>
    </row>
    <row r="2014" spans="1:41" s="290" customFormat="1" x14ac:dyDescent="0.2">
      <c r="A2014" s="45" t="s">
        <v>1027</v>
      </c>
      <c r="B2014" s="42" t="s">
        <v>111</v>
      </c>
      <c r="C2014" s="46"/>
      <c r="D2014" s="35" t="s">
        <v>1658</v>
      </c>
      <c r="E2014" s="34">
        <v>43040</v>
      </c>
      <c r="F2014" s="347" t="s">
        <v>1099</v>
      </c>
      <c r="G2014" s="347" t="s">
        <v>1100</v>
      </c>
      <c r="H2014" s="344">
        <v>25.927483333333335</v>
      </c>
      <c r="I2014" s="344">
        <v>-81.604833333333332</v>
      </c>
      <c r="J2014" s="56" t="s">
        <v>7709</v>
      </c>
      <c r="K2014" s="56" t="s">
        <v>7710</v>
      </c>
      <c r="L2014" s="49" t="s">
        <v>438</v>
      </c>
      <c r="M2014" s="120"/>
      <c r="N2014" s="35" t="s">
        <v>448</v>
      </c>
      <c r="O2014" s="203"/>
      <c r="P2014" s="216">
        <v>0</v>
      </c>
      <c r="Q2014" s="443">
        <v>0</v>
      </c>
      <c r="R2014" s="47"/>
      <c r="S2014" s="36">
        <v>0</v>
      </c>
      <c r="T2014" s="35"/>
      <c r="U2014" s="34"/>
      <c r="V2014" s="82" t="s">
        <v>1969</v>
      </c>
      <c r="W2014" s="55" t="s">
        <v>2688</v>
      </c>
      <c r="X2014" s="55" t="s">
        <v>1898</v>
      </c>
      <c r="Y2014" s="157" t="s">
        <v>448</v>
      </c>
      <c r="Z2014" s="57">
        <v>856.8521338026701</v>
      </c>
      <c r="AA2014" s="55" t="s">
        <v>7711</v>
      </c>
      <c r="AB2014" s="55">
        <v>192</v>
      </c>
      <c r="AC2014" s="55" t="s">
        <v>2022</v>
      </c>
      <c r="AD2014" s="89" t="s">
        <v>2621</v>
      </c>
      <c r="AE2014" s="243">
        <v>16510</v>
      </c>
      <c r="AF2014" s="157" t="s">
        <v>3901</v>
      </c>
      <c r="AG2014" s="89" t="s">
        <v>7712</v>
      </c>
      <c r="AH2014" s="58" t="s">
        <v>7713</v>
      </c>
      <c r="AI2014" s="58" t="s">
        <v>7714</v>
      </c>
      <c r="AJ2014" s="59" t="s">
        <v>1501</v>
      </c>
      <c r="AK2014" s="56">
        <v>25.926209722222222</v>
      </c>
      <c r="AL2014" s="56">
        <v>-81.607028888888891</v>
      </c>
      <c r="AM2014" s="60">
        <v>464.46050000073501</v>
      </c>
      <c r="AN2014" s="60">
        <v>720.05001433321013</v>
      </c>
      <c r="AO2014" s="60">
        <v>856.8521338026701</v>
      </c>
    </row>
    <row r="2015" spans="1:41" s="290" customFormat="1" x14ac:dyDescent="0.2">
      <c r="A2015" s="45" t="s">
        <v>1027</v>
      </c>
      <c r="B2015" s="42" t="s">
        <v>111</v>
      </c>
      <c r="C2015" s="46"/>
      <c r="D2015" s="35" t="s">
        <v>1658</v>
      </c>
      <c r="E2015" s="34">
        <v>43195</v>
      </c>
      <c r="F2015" s="347" t="s">
        <v>1099</v>
      </c>
      <c r="G2015" s="347" t="s">
        <v>1100</v>
      </c>
      <c r="H2015" s="344">
        <v>25.927483333333335</v>
      </c>
      <c r="I2015" s="344">
        <v>-81.604833333333332</v>
      </c>
      <c r="J2015" s="56" t="s">
        <v>7709</v>
      </c>
      <c r="K2015" s="56" t="s">
        <v>7710</v>
      </c>
      <c r="L2015" s="49" t="s">
        <v>438</v>
      </c>
      <c r="M2015" s="120"/>
      <c r="N2015" s="35" t="s">
        <v>448</v>
      </c>
      <c r="O2015" s="203"/>
      <c r="P2015" s="216">
        <v>0</v>
      </c>
      <c r="Q2015" s="443">
        <v>0</v>
      </c>
      <c r="R2015" s="47"/>
      <c r="S2015" s="36">
        <v>0</v>
      </c>
      <c r="T2015" s="35"/>
      <c r="U2015" s="34"/>
      <c r="V2015" s="82" t="s">
        <v>1969</v>
      </c>
      <c r="W2015" s="55" t="s">
        <v>2688</v>
      </c>
      <c r="X2015" s="55" t="s">
        <v>1898</v>
      </c>
      <c r="Y2015" s="157" t="s">
        <v>448</v>
      </c>
      <c r="Z2015" s="57">
        <v>856.8521338026701</v>
      </c>
      <c r="AA2015" s="55" t="s">
        <v>7711</v>
      </c>
      <c r="AB2015" s="55">
        <v>192</v>
      </c>
      <c r="AC2015" s="55" t="s">
        <v>2022</v>
      </c>
      <c r="AD2015" s="89" t="s">
        <v>2621</v>
      </c>
      <c r="AE2015" s="243">
        <v>16510</v>
      </c>
      <c r="AF2015" s="157" t="s">
        <v>3901</v>
      </c>
      <c r="AG2015" s="89" t="s">
        <v>7712</v>
      </c>
      <c r="AH2015" s="58" t="s">
        <v>7713</v>
      </c>
      <c r="AI2015" s="58" t="s">
        <v>7714</v>
      </c>
      <c r="AJ2015" s="59" t="s">
        <v>1501</v>
      </c>
      <c r="AK2015" s="56">
        <v>25.926209722222222</v>
      </c>
      <c r="AL2015" s="56">
        <v>-81.607028888888891</v>
      </c>
      <c r="AM2015" s="60">
        <v>464.46050000073501</v>
      </c>
      <c r="AN2015" s="60">
        <v>720.05001433321013</v>
      </c>
      <c r="AO2015" s="60">
        <v>856.8521338026701</v>
      </c>
    </row>
    <row r="2016" spans="1:41" s="290" customFormat="1" x14ac:dyDescent="0.2">
      <c r="A2016" s="45" t="s">
        <v>1027</v>
      </c>
      <c r="B2016" s="42" t="s">
        <v>111</v>
      </c>
      <c r="C2016" s="46"/>
      <c r="D2016" s="35" t="s">
        <v>424</v>
      </c>
      <c r="E2016" s="34">
        <v>43515</v>
      </c>
      <c r="F2016" s="347" t="s">
        <v>1099</v>
      </c>
      <c r="G2016" s="347" t="s">
        <v>1100</v>
      </c>
      <c r="H2016" s="344">
        <v>25.927483333333335</v>
      </c>
      <c r="I2016" s="344">
        <v>-81.604833333333332</v>
      </c>
      <c r="J2016" s="56" t="s">
        <v>7709</v>
      </c>
      <c r="K2016" s="56" t="s">
        <v>7710</v>
      </c>
      <c r="L2016" s="49" t="s">
        <v>3303</v>
      </c>
      <c r="M2016" s="120"/>
      <c r="N2016" s="35" t="s">
        <v>448</v>
      </c>
      <c r="O2016" s="240"/>
      <c r="P2016" s="216">
        <v>0</v>
      </c>
      <c r="Q2016" s="443">
        <v>0</v>
      </c>
      <c r="R2016" s="47"/>
      <c r="S2016" s="36">
        <v>0</v>
      </c>
      <c r="T2016" s="35"/>
      <c r="U2016" s="34"/>
      <c r="V2016" s="82" t="s">
        <v>1969</v>
      </c>
      <c r="W2016" s="55" t="s">
        <v>2688</v>
      </c>
      <c r="X2016" s="55" t="s">
        <v>1898</v>
      </c>
      <c r="Y2016" s="157" t="s">
        <v>448</v>
      </c>
      <c r="Z2016" s="57">
        <v>856.8521338026701</v>
      </c>
      <c r="AA2016" s="55" t="s">
        <v>7711</v>
      </c>
      <c r="AB2016" s="55">
        <v>192</v>
      </c>
      <c r="AC2016" s="55" t="s">
        <v>2022</v>
      </c>
      <c r="AD2016" s="89" t="s">
        <v>2621</v>
      </c>
      <c r="AE2016" s="243">
        <v>16510</v>
      </c>
      <c r="AF2016" s="157" t="s">
        <v>3901</v>
      </c>
      <c r="AG2016" s="89" t="s">
        <v>7712</v>
      </c>
      <c r="AH2016" s="58" t="s">
        <v>7713</v>
      </c>
      <c r="AI2016" s="58" t="s">
        <v>7714</v>
      </c>
      <c r="AJ2016" s="59" t="s">
        <v>1501</v>
      </c>
      <c r="AK2016" s="56">
        <v>25.926209722222222</v>
      </c>
      <c r="AL2016" s="56">
        <v>-81.607028888888891</v>
      </c>
      <c r="AM2016" s="60">
        <v>464.46050000073501</v>
      </c>
      <c r="AN2016" s="60">
        <v>720.05001433321013</v>
      </c>
      <c r="AO2016" s="60">
        <v>856.8521338026701</v>
      </c>
    </row>
    <row r="2017" spans="1:41" s="290" customFormat="1" x14ac:dyDescent="0.2">
      <c r="A2017" s="45" t="s">
        <v>1027</v>
      </c>
      <c r="B2017" s="42" t="s">
        <v>111</v>
      </c>
      <c r="C2017" s="46"/>
      <c r="D2017" s="35" t="s">
        <v>4516</v>
      </c>
      <c r="E2017" s="34">
        <v>44656</v>
      </c>
      <c r="F2017" s="347" t="s">
        <v>1099</v>
      </c>
      <c r="G2017" s="347" t="s">
        <v>1100</v>
      </c>
      <c r="H2017" s="344">
        <v>25.927483333333335</v>
      </c>
      <c r="I2017" s="344">
        <v>-81.604833333333332</v>
      </c>
      <c r="J2017" s="56" t="s">
        <v>7709</v>
      </c>
      <c r="K2017" s="56" t="s">
        <v>7710</v>
      </c>
      <c r="L2017" s="49" t="s">
        <v>3303</v>
      </c>
      <c r="M2017" s="120"/>
      <c r="N2017" s="35" t="s">
        <v>448</v>
      </c>
      <c r="O2017" s="240" t="s">
        <v>4523</v>
      </c>
      <c r="P2017" s="216">
        <v>0</v>
      </c>
      <c r="Q2017" s="443">
        <v>0</v>
      </c>
      <c r="R2017" s="47"/>
      <c r="S2017" s="36">
        <v>0</v>
      </c>
      <c r="T2017" s="35"/>
      <c r="U2017" s="34"/>
      <c r="V2017" s="82" t="s">
        <v>1969</v>
      </c>
      <c r="W2017" s="55" t="s">
        <v>2688</v>
      </c>
      <c r="X2017" s="55" t="s">
        <v>1898</v>
      </c>
      <c r="Y2017" s="157" t="s">
        <v>448</v>
      </c>
      <c r="Z2017" s="57">
        <v>856.8521338026701</v>
      </c>
      <c r="AA2017" s="55" t="s">
        <v>7711</v>
      </c>
      <c r="AB2017" s="55">
        <v>192</v>
      </c>
      <c r="AC2017" s="55" t="s">
        <v>2022</v>
      </c>
      <c r="AD2017" s="89" t="s">
        <v>2621</v>
      </c>
      <c r="AE2017" s="243">
        <v>16510</v>
      </c>
      <c r="AF2017" s="157" t="s">
        <v>3901</v>
      </c>
      <c r="AG2017" s="89" t="s">
        <v>7712</v>
      </c>
      <c r="AH2017" s="58" t="s">
        <v>7713</v>
      </c>
      <c r="AI2017" s="58" t="s">
        <v>7714</v>
      </c>
      <c r="AJ2017" s="59" t="s">
        <v>1501</v>
      </c>
      <c r="AK2017" s="56">
        <v>25.926209722222222</v>
      </c>
      <c r="AL2017" s="56">
        <v>-81.607028888888891</v>
      </c>
      <c r="AM2017" s="60">
        <v>464.46050000073501</v>
      </c>
      <c r="AN2017" s="60">
        <v>720.05001433321013</v>
      </c>
      <c r="AO2017" s="60">
        <v>856.8521338026701</v>
      </c>
    </row>
    <row r="2018" spans="1:41" s="290" customFormat="1" x14ac:dyDescent="0.2">
      <c r="A2018" s="45" t="s">
        <v>1027</v>
      </c>
      <c r="B2018" s="42" t="s">
        <v>111</v>
      </c>
      <c r="C2018" s="46"/>
      <c r="D2018" s="35" t="s">
        <v>4516</v>
      </c>
      <c r="E2018" s="34">
        <v>45001</v>
      </c>
      <c r="F2018" s="347" t="s">
        <v>1099</v>
      </c>
      <c r="G2018" s="347" t="s">
        <v>1100</v>
      </c>
      <c r="H2018" s="344">
        <v>25.927483333333335</v>
      </c>
      <c r="I2018" s="344">
        <v>-81.604833333333332</v>
      </c>
      <c r="J2018" s="56" t="s">
        <v>7709</v>
      </c>
      <c r="K2018" s="56" t="s">
        <v>7710</v>
      </c>
      <c r="L2018" s="49" t="s">
        <v>3303</v>
      </c>
      <c r="M2018" s="120"/>
      <c r="N2018" s="35" t="s">
        <v>448</v>
      </c>
      <c r="O2018" s="240" t="s">
        <v>5438</v>
      </c>
      <c r="P2018" s="216">
        <v>0</v>
      </c>
      <c r="Q2018" s="443">
        <v>0</v>
      </c>
      <c r="R2018" s="47"/>
      <c r="S2018" s="36">
        <v>0</v>
      </c>
      <c r="T2018" s="35"/>
      <c r="U2018" s="34"/>
      <c r="V2018" s="82" t="s">
        <v>1969</v>
      </c>
      <c r="W2018" s="55" t="s">
        <v>2688</v>
      </c>
      <c r="X2018" s="55" t="s">
        <v>1898</v>
      </c>
      <c r="Y2018" s="157" t="s">
        <v>448</v>
      </c>
      <c r="Z2018" s="57">
        <v>856.8521338026701</v>
      </c>
      <c r="AA2018" s="55" t="s">
        <v>7711</v>
      </c>
      <c r="AB2018" s="55">
        <v>192</v>
      </c>
      <c r="AC2018" s="55" t="s">
        <v>2022</v>
      </c>
      <c r="AD2018" s="89" t="s">
        <v>2621</v>
      </c>
      <c r="AE2018" s="243">
        <v>16510</v>
      </c>
      <c r="AF2018" s="157" t="s">
        <v>3901</v>
      </c>
      <c r="AG2018" s="89" t="s">
        <v>7712</v>
      </c>
      <c r="AH2018" s="58" t="s">
        <v>7713</v>
      </c>
      <c r="AI2018" s="58" t="s">
        <v>7714</v>
      </c>
      <c r="AJ2018" s="59" t="s">
        <v>1501</v>
      </c>
      <c r="AK2018" s="56">
        <v>25.926209722222222</v>
      </c>
      <c r="AL2018" s="56">
        <v>-81.607028888888891</v>
      </c>
      <c r="AM2018" s="60">
        <v>464.46050000073501</v>
      </c>
      <c r="AN2018" s="60">
        <v>720.05001433321013</v>
      </c>
      <c r="AO2018" s="60">
        <v>856.8521338026701</v>
      </c>
    </row>
    <row r="2019" spans="1:41" s="290" customFormat="1" x14ac:dyDescent="0.2">
      <c r="A2019" s="45" t="s">
        <v>1027</v>
      </c>
      <c r="B2019" s="42" t="s">
        <v>111</v>
      </c>
      <c r="C2019" s="46"/>
      <c r="D2019" s="35" t="s">
        <v>4516</v>
      </c>
      <c r="E2019" s="34">
        <v>45372</v>
      </c>
      <c r="F2019" s="347" t="s">
        <v>1099</v>
      </c>
      <c r="G2019" s="347" t="s">
        <v>1100</v>
      </c>
      <c r="H2019" s="344">
        <v>25.927483333333335</v>
      </c>
      <c r="I2019" s="344">
        <v>-81.604833333333332</v>
      </c>
      <c r="J2019" s="56" t="s">
        <v>7709</v>
      </c>
      <c r="K2019" s="56" t="s">
        <v>7710</v>
      </c>
      <c r="L2019" s="49" t="s">
        <v>3303</v>
      </c>
      <c r="M2019" s="120"/>
      <c r="N2019" s="35" t="s">
        <v>448</v>
      </c>
      <c r="O2019" s="240" t="s">
        <v>5808</v>
      </c>
      <c r="P2019" s="216">
        <v>0</v>
      </c>
      <c r="Q2019" s="443">
        <v>0</v>
      </c>
      <c r="R2019" s="47"/>
      <c r="S2019" s="36">
        <v>0</v>
      </c>
      <c r="T2019" s="35"/>
      <c r="U2019" s="34"/>
      <c r="V2019" s="82" t="s">
        <v>1969</v>
      </c>
      <c r="W2019" s="55" t="s">
        <v>2688</v>
      </c>
      <c r="X2019" s="55" t="s">
        <v>1898</v>
      </c>
      <c r="Y2019" s="157" t="s">
        <v>448</v>
      </c>
      <c r="Z2019" s="57">
        <v>856.8521338026701</v>
      </c>
      <c r="AA2019" s="55" t="s">
        <v>7711</v>
      </c>
      <c r="AB2019" s="55">
        <v>192</v>
      </c>
      <c r="AC2019" s="55" t="s">
        <v>2022</v>
      </c>
      <c r="AD2019" s="89" t="s">
        <v>2621</v>
      </c>
      <c r="AE2019" s="243">
        <v>16510</v>
      </c>
      <c r="AF2019" s="157" t="s">
        <v>3901</v>
      </c>
      <c r="AG2019" s="89" t="s">
        <v>7712</v>
      </c>
      <c r="AH2019" s="58" t="s">
        <v>7713</v>
      </c>
      <c r="AI2019" s="58" t="s">
        <v>7714</v>
      </c>
      <c r="AJ2019" s="59" t="s">
        <v>1501</v>
      </c>
      <c r="AK2019" s="56">
        <v>25.926209722222222</v>
      </c>
      <c r="AL2019" s="56">
        <v>-81.607028888888891</v>
      </c>
      <c r="AM2019" s="60">
        <v>464.46050000073501</v>
      </c>
      <c r="AN2019" s="60">
        <v>720.05001433321013</v>
      </c>
      <c r="AO2019" s="60">
        <v>856.8521338026701</v>
      </c>
    </row>
    <row r="2020" spans="1:41" s="290" customFormat="1" x14ac:dyDescent="0.2">
      <c r="A2020" s="45" t="s">
        <v>1027</v>
      </c>
      <c r="B2020" s="42" t="s">
        <v>111</v>
      </c>
      <c r="C2020" s="46"/>
      <c r="D2020" s="35" t="s">
        <v>4516</v>
      </c>
      <c r="E2020" s="34">
        <v>45741</v>
      </c>
      <c r="F2020" s="347" t="s">
        <v>1099</v>
      </c>
      <c r="G2020" s="347" t="s">
        <v>1100</v>
      </c>
      <c r="H2020" s="344">
        <v>25.927483333333335</v>
      </c>
      <c r="I2020" s="344">
        <v>-81.604833333333332</v>
      </c>
      <c r="J2020" s="56" t="s">
        <v>7709</v>
      </c>
      <c r="K2020" s="56" t="s">
        <v>7710</v>
      </c>
      <c r="L2020" s="49" t="s">
        <v>3303</v>
      </c>
      <c r="M2020" s="120"/>
      <c r="N2020" s="35" t="s">
        <v>448</v>
      </c>
      <c r="O2020" s="240" t="s">
        <v>6248</v>
      </c>
      <c r="P2020" s="216">
        <v>0</v>
      </c>
      <c r="Q2020" s="443">
        <v>0</v>
      </c>
      <c r="R2020" s="47"/>
      <c r="S2020" s="36">
        <v>0</v>
      </c>
      <c r="T2020" s="35"/>
      <c r="U2020" s="34">
        <v>43040</v>
      </c>
      <c r="V2020" s="82" t="s">
        <v>1969</v>
      </c>
      <c r="W2020" s="55" t="s">
        <v>2688</v>
      </c>
      <c r="X2020" s="55" t="s">
        <v>1898</v>
      </c>
      <c r="Y2020" s="157" t="s">
        <v>448</v>
      </c>
      <c r="Z2020" s="57">
        <v>856.8521338026701</v>
      </c>
      <c r="AA2020" s="55" t="s">
        <v>7711</v>
      </c>
      <c r="AB2020" s="55">
        <v>192</v>
      </c>
      <c r="AC2020" s="55" t="s">
        <v>2022</v>
      </c>
      <c r="AD2020" s="89" t="s">
        <v>2621</v>
      </c>
      <c r="AE2020" s="243">
        <v>16510</v>
      </c>
      <c r="AF2020" s="157" t="s">
        <v>3901</v>
      </c>
      <c r="AG2020" s="89" t="s">
        <v>7712</v>
      </c>
      <c r="AH2020" s="58" t="s">
        <v>7713</v>
      </c>
      <c r="AI2020" s="58" t="s">
        <v>7714</v>
      </c>
      <c r="AJ2020" s="59" t="s">
        <v>1501</v>
      </c>
      <c r="AK2020" s="56">
        <v>25.926209722222222</v>
      </c>
      <c r="AL2020" s="56">
        <v>-81.607028888888891</v>
      </c>
      <c r="AM2020" s="60">
        <v>464.46050000073501</v>
      </c>
      <c r="AN2020" s="60">
        <v>720.05001433321013</v>
      </c>
      <c r="AO2020" s="60">
        <v>856.8521338026701</v>
      </c>
    </row>
    <row r="2021" spans="1:41" s="290" customFormat="1" x14ac:dyDescent="0.2">
      <c r="A2021" s="45" t="s">
        <v>1027</v>
      </c>
      <c r="B2021" s="42" t="s">
        <v>111</v>
      </c>
      <c r="C2021" s="46" t="s">
        <v>473</v>
      </c>
      <c r="D2021" s="35" t="s">
        <v>4516</v>
      </c>
      <c r="E2021" s="34">
        <v>46101</v>
      </c>
      <c r="F2021" s="347" t="s">
        <v>1099</v>
      </c>
      <c r="G2021" s="347" t="s">
        <v>1100</v>
      </c>
      <c r="H2021" s="344">
        <v>25.927483333333335</v>
      </c>
      <c r="I2021" s="344">
        <v>-81.604833333333332</v>
      </c>
      <c r="J2021" s="56" t="s">
        <v>7709</v>
      </c>
      <c r="K2021" s="56" t="s">
        <v>7710</v>
      </c>
      <c r="L2021" s="49" t="s">
        <v>3303</v>
      </c>
      <c r="M2021" s="120"/>
      <c r="N2021" s="35" t="s">
        <v>448</v>
      </c>
      <c r="O2021" s="240" t="s">
        <v>6887</v>
      </c>
      <c r="P2021" s="216" t="s">
        <v>6005</v>
      </c>
      <c r="Q2021" s="443">
        <v>0</v>
      </c>
      <c r="R2021" s="47"/>
      <c r="S2021" s="36">
        <v>0</v>
      </c>
      <c r="T2021" s="35"/>
      <c r="U2021" s="34">
        <v>43040</v>
      </c>
      <c r="V2021" s="82" t="s">
        <v>1969</v>
      </c>
      <c r="W2021" s="55" t="s">
        <v>2688</v>
      </c>
      <c r="X2021" s="55" t="s">
        <v>1898</v>
      </c>
      <c r="Y2021" s="157" t="s">
        <v>448</v>
      </c>
      <c r="Z2021" s="57">
        <v>856.8521338026701</v>
      </c>
      <c r="AA2021" s="55" t="s">
        <v>7711</v>
      </c>
      <c r="AB2021" s="55">
        <v>192</v>
      </c>
      <c r="AC2021" s="55" t="s">
        <v>2022</v>
      </c>
      <c r="AD2021" s="89" t="s">
        <v>2621</v>
      </c>
      <c r="AE2021" s="243">
        <v>16510</v>
      </c>
      <c r="AF2021" s="157" t="s">
        <v>3901</v>
      </c>
      <c r="AG2021" s="89" t="s">
        <v>7712</v>
      </c>
      <c r="AH2021" s="58" t="s">
        <v>7713</v>
      </c>
      <c r="AI2021" s="58" t="s">
        <v>7714</v>
      </c>
      <c r="AJ2021" s="59" t="s">
        <v>1501</v>
      </c>
      <c r="AK2021" s="56">
        <v>25.926209722222222</v>
      </c>
      <c r="AL2021" s="56">
        <v>-81.607028888888891</v>
      </c>
      <c r="AM2021" s="60">
        <v>464.46050000073501</v>
      </c>
      <c r="AN2021" s="60">
        <v>720.05001433321013</v>
      </c>
      <c r="AO2021" s="60">
        <v>856.8521338026701</v>
      </c>
    </row>
    <row r="2022" spans="1:41" s="290" customFormat="1" x14ac:dyDescent="0.2">
      <c r="A2022" s="45" t="s">
        <v>1026</v>
      </c>
      <c r="B2022" s="42" t="s">
        <v>113</v>
      </c>
      <c r="C2022" s="46"/>
      <c r="D2022" s="35" t="s">
        <v>424</v>
      </c>
      <c r="E2022" s="34">
        <v>42447</v>
      </c>
      <c r="F2022" s="347" t="s">
        <v>1101</v>
      </c>
      <c r="G2022" s="347" t="s">
        <v>1102</v>
      </c>
      <c r="H2022" s="344">
        <v>25.928116666666668</v>
      </c>
      <c r="I2022" s="344">
        <v>-81.603533333333331</v>
      </c>
      <c r="J2022" s="56" t="s">
        <v>9380</v>
      </c>
      <c r="K2022" s="56" t="s">
        <v>9381</v>
      </c>
      <c r="L2022" s="49" t="s">
        <v>1746</v>
      </c>
      <c r="M2022" s="117"/>
      <c r="N2022" s="35" t="s">
        <v>364</v>
      </c>
      <c r="O2022" s="203"/>
      <c r="P2022" s="216">
        <v>0</v>
      </c>
      <c r="Q2022" s="443">
        <v>0</v>
      </c>
      <c r="R2022" s="47"/>
      <c r="S2022" s="36">
        <v>0</v>
      </c>
      <c r="T2022" s="35"/>
      <c r="U2022" s="34"/>
      <c r="V2022" s="82">
        <v>0</v>
      </c>
      <c r="W2022" s="55" t="s">
        <v>2688</v>
      </c>
      <c r="X2022" s="55" t="s">
        <v>1898</v>
      </c>
      <c r="Y2022" s="157">
        <v>0</v>
      </c>
      <c r="Z2022" s="57">
        <v>844.24075838192721</v>
      </c>
      <c r="AA2022" s="55" t="s">
        <v>9382</v>
      </c>
      <c r="AB2022" s="55">
        <v>193</v>
      </c>
      <c r="AC2022" s="55" t="s">
        <v>2022</v>
      </c>
      <c r="AD2022" s="89" t="s">
        <v>2621</v>
      </c>
      <c r="AE2022" s="243">
        <v>16515</v>
      </c>
      <c r="AF2022" s="157" t="s">
        <v>3901</v>
      </c>
      <c r="AG2022" s="89" t="s">
        <v>7718</v>
      </c>
      <c r="AH2022" s="58" t="s">
        <v>7719</v>
      </c>
      <c r="AI2022" s="58" t="s">
        <v>7720</v>
      </c>
      <c r="AJ2022" s="59" t="s">
        <v>1498</v>
      </c>
      <c r="AK2022" s="56">
        <v>25.9264875</v>
      </c>
      <c r="AL2022" s="56">
        <v>-81.605362222222226</v>
      </c>
      <c r="AM2022" s="60">
        <v>594.12450000028889</v>
      </c>
      <c r="AN2022" s="60">
        <v>599.79874675819246</v>
      </c>
      <c r="AO2022" s="60">
        <v>844.24075838192721</v>
      </c>
    </row>
    <row r="2023" spans="1:41" s="290" customFormat="1" x14ac:dyDescent="0.2">
      <c r="A2023" s="45" t="s">
        <v>1026</v>
      </c>
      <c r="B2023" s="42" t="s">
        <v>113</v>
      </c>
      <c r="C2023" s="46"/>
      <c r="D2023" s="35" t="s">
        <v>424</v>
      </c>
      <c r="E2023" s="34">
        <v>43195</v>
      </c>
      <c r="F2023" s="355" t="s">
        <v>2299</v>
      </c>
      <c r="G2023" s="355" t="s">
        <v>2300</v>
      </c>
      <c r="H2023" s="344">
        <v>25.928183333333333</v>
      </c>
      <c r="I2023" s="344">
        <v>-81.60338333333334</v>
      </c>
      <c r="J2023" s="56" t="s">
        <v>9383</v>
      </c>
      <c r="K2023" s="56" t="s">
        <v>9384</v>
      </c>
      <c r="L2023" s="49" t="s">
        <v>2159</v>
      </c>
      <c r="M2023" s="120"/>
      <c r="N2023" s="35" t="s">
        <v>364</v>
      </c>
      <c r="O2023" s="203"/>
      <c r="P2023" s="216">
        <v>0</v>
      </c>
      <c r="Q2023" s="443">
        <v>0</v>
      </c>
      <c r="R2023" s="47"/>
      <c r="S2023" s="36">
        <v>0</v>
      </c>
      <c r="T2023" s="35"/>
      <c r="U2023" s="34"/>
      <c r="V2023" s="82">
        <v>0</v>
      </c>
      <c r="W2023" s="55" t="s">
        <v>2688</v>
      </c>
      <c r="X2023" s="55" t="s">
        <v>1898</v>
      </c>
      <c r="Y2023" s="157">
        <v>0</v>
      </c>
      <c r="Z2023" s="57">
        <v>896.46801446562631</v>
      </c>
      <c r="AA2023" s="55" t="s">
        <v>9385</v>
      </c>
      <c r="AB2023" s="55">
        <v>193</v>
      </c>
      <c r="AC2023" s="55" t="s">
        <v>2022</v>
      </c>
      <c r="AD2023" s="89" t="s">
        <v>2621</v>
      </c>
      <c r="AE2023" s="243">
        <v>16515</v>
      </c>
      <c r="AF2023" s="157" t="s">
        <v>3901</v>
      </c>
      <c r="AG2023" s="89" t="s">
        <v>7718</v>
      </c>
      <c r="AH2023" s="58" t="s">
        <v>7719</v>
      </c>
      <c r="AI2023" s="58" t="s">
        <v>7720</v>
      </c>
      <c r="AJ2023" s="59" t="s">
        <v>1498</v>
      </c>
      <c r="AK2023" s="56">
        <v>25.9264875</v>
      </c>
      <c r="AL2023" s="56">
        <v>-81.605362222222226</v>
      </c>
      <c r="AM2023" s="60">
        <v>618.43649999980028</v>
      </c>
      <c r="AN2023" s="60">
        <v>648.9924471270366</v>
      </c>
      <c r="AO2023" s="60">
        <v>896.46801446562631</v>
      </c>
    </row>
    <row r="2024" spans="1:41" s="290" customFormat="1" x14ac:dyDescent="0.2">
      <c r="A2024" s="45" t="s">
        <v>1026</v>
      </c>
      <c r="B2024" s="42" t="s">
        <v>113</v>
      </c>
      <c r="C2024" s="46"/>
      <c r="D2024" s="35" t="s">
        <v>424</v>
      </c>
      <c r="E2024" s="34">
        <v>43515</v>
      </c>
      <c r="F2024" s="347" t="s">
        <v>2574</v>
      </c>
      <c r="G2024" s="347" t="s">
        <v>2575</v>
      </c>
      <c r="H2024" s="344">
        <v>25.9282</v>
      </c>
      <c r="I2024" s="344">
        <v>-81.603399999999993</v>
      </c>
      <c r="J2024" s="56" t="s">
        <v>9386</v>
      </c>
      <c r="K2024" s="56" t="s">
        <v>9387</v>
      </c>
      <c r="L2024" s="49" t="s">
        <v>2707</v>
      </c>
      <c r="M2024" s="120" t="s">
        <v>2833</v>
      </c>
      <c r="N2024" s="35" t="s">
        <v>364</v>
      </c>
      <c r="O2024" s="203" t="s">
        <v>1969</v>
      </c>
      <c r="P2024" s="216" t="s">
        <v>1969</v>
      </c>
      <c r="Q2024" s="443">
        <v>0</v>
      </c>
      <c r="R2024" s="47"/>
      <c r="S2024" s="36">
        <v>0</v>
      </c>
      <c r="T2024" s="35"/>
      <c r="U2024" s="34"/>
      <c r="V2024" s="82">
        <v>0</v>
      </c>
      <c r="W2024" s="55" t="s">
        <v>2688</v>
      </c>
      <c r="X2024" s="55" t="s">
        <v>1898</v>
      </c>
      <c r="Y2024" s="157">
        <v>0</v>
      </c>
      <c r="Z2024" s="57">
        <v>896.74115089949362</v>
      </c>
      <c r="AA2024" s="55" t="s">
        <v>9388</v>
      </c>
      <c r="AB2024" s="55">
        <v>193</v>
      </c>
      <c r="AC2024" s="55" t="s">
        <v>2022</v>
      </c>
      <c r="AD2024" s="89" t="s">
        <v>2621</v>
      </c>
      <c r="AE2024" s="243">
        <v>16515</v>
      </c>
      <c r="AF2024" s="157" t="s">
        <v>3901</v>
      </c>
      <c r="AG2024" s="89" t="s">
        <v>7718</v>
      </c>
      <c r="AH2024" s="58" t="s">
        <v>7719</v>
      </c>
      <c r="AI2024" s="58" t="s">
        <v>7720</v>
      </c>
      <c r="AJ2024" s="59" t="s">
        <v>1498</v>
      </c>
      <c r="AK2024" s="56">
        <v>25.9264875</v>
      </c>
      <c r="AL2024" s="56">
        <v>-81.605362222222226</v>
      </c>
      <c r="AM2024" s="60">
        <v>624.51450000000204</v>
      </c>
      <c r="AN2024" s="60">
        <v>643.52648042352996</v>
      </c>
      <c r="AO2024" s="60">
        <v>896.74115089949362</v>
      </c>
    </row>
    <row r="2025" spans="1:41" s="290" customFormat="1" x14ac:dyDescent="0.2">
      <c r="A2025" s="45" t="s">
        <v>1026</v>
      </c>
      <c r="B2025" s="42" t="s">
        <v>113</v>
      </c>
      <c r="C2025" s="46"/>
      <c r="D2025" s="35" t="s">
        <v>4516</v>
      </c>
      <c r="E2025" s="34">
        <v>44656</v>
      </c>
      <c r="F2025" s="347" t="s">
        <v>2574</v>
      </c>
      <c r="G2025" s="347" t="s">
        <v>2575</v>
      </c>
      <c r="H2025" s="344">
        <v>25.9282</v>
      </c>
      <c r="I2025" s="344">
        <v>-81.603399999999993</v>
      </c>
      <c r="J2025" s="56" t="s">
        <v>9386</v>
      </c>
      <c r="K2025" s="56" t="s">
        <v>9387</v>
      </c>
      <c r="L2025" s="49" t="s">
        <v>2707</v>
      </c>
      <c r="M2025" s="120" t="s">
        <v>2833</v>
      </c>
      <c r="N2025" s="35" t="s">
        <v>364</v>
      </c>
      <c r="O2025" s="240" t="s">
        <v>4524</v>
      </c>
      <c r="P2025" s="216" t="s">
        <v>1969</v>
      </c>
      <c r="Q2025" s="443">
        <v>0</v>
      </c>
      <c r="R2025" s="47"/>
      <c r="S2025" s="36">
        <v>0</v>
      </c>
      <c r="T2025" s="35"/>
      <c r="U2025" s="34"/>
      <c r="V2025" s="82">
        <v>0</v>
      </c>
      <c r="W2025" s="55" t="s">
        <v>2688</v>
      </c>
      <c r="X2025" s="55" t="s">
        <v>1898</v>
      </c>
      <c r="Y2025" s="157">
        <v>0</v>
      </c>
      <c r="Z2025" s="57">
        <v>896.74115089949362</v>
      </c>
      <c r="AA2025" s="55" t="s">
        <v>9388</v>
      </c>
      <c r="AB2025" s="55">
        <v>193</v>
      </c>
      <c r="AC2025" s="55" t="s">
        <v>2022</v>
      </c>
      <c r="AD2025" s="89" t="s">
        <v>2621</v>
      </c>
      <c r="AE2025" s="243">
        <v>16515</v>
      </c>
      <c r="AF2025" s="157" t="s">
        <v>3901</v>
      </c>
      <c r="AG2025" s="89" t="s">
        <v>7718</v>
      </c>
      <c r="AH2025" s="58" t="s">
        <v>7719</v>
      </c>
      <c r="AI2025" s="58" t="s">
        <v>7720</v>
      </c>
      <c r="AJ2025" s="59" t="s">
        <v>1498</v>
      </c>
      <c r="AK2025" s="56">
        <v>25.9264875</v>
      </c>
      <c r="AL2025" s="56">
        <v>-81.605362222222226</v>
      </c>
      <c r="AM2025" s="60">
        <v>624.51450000000204</v>
      </c>
      <c r="AN2025" s="60">
        <v>643.52648042352996</v>
      </c>
      <c r="AO2025" s="60">
        <v>896.74115089949362</v>
      </c>
    </row>
    <row r="2026" spans="1:41" s="290" customFormat="1" x14ac:dyDescent="0.2">
      <c r="A2026" s="45" t="s">
        <v>1026</v>
      </c>
      <c r="B2026" s="42" t="s">
        <v>113</v>
      </c>
      <c r="C2026" s="46"/>
      <c r="D2026" s="35" t="s">
        <v>424</v>
      </c>
      <c r="E2026" s="34">
        <v>44656</v>
      </c>
      <c r="F2026" s="347" t="s">
        <v>2574</v>
      </c>
      <c r="G2026" s="347" t="s">
        <v>2575</v>
      </c>
      <c r="H2026" s="344">
        <v>25.9282</v>
      </c>
      <c r="I2026" s="344">
        <v>-81.603399999999993</v>
      </c>
      <c r="J2026" s="56" t="s">
        <v>9386</v>
      </c>
      <c r="K2026" s="56" t="s">
        <v>9387</v>
      </c>
      <c r="L2026" s="49" t="s">
        <v>2707</v>
      </c>
      <c r="M2026" s="120" t="s">
        <v>2833</v>
      </c>
      <c r="N2026" s="35" t="s">
        <v>364</v>
      </c>
      <c r="O2026" s="203" t="s">
        <v>1969</v>
      </c>
      <c r="P2026" s="216" t="s">
        <v>1969</v>
      </c>
      <c r="Q2026" s="443">
        <v>0</v>
      </c>
      <c r="R2026" s="47"/>
      <c r="S2026" s="36">
        <v>0</v>
      </c>
      <c r="T2026" s="35"/>
      <c r="U2026" s="34"/>
      <c r="V2026" s="82">
        <v>0</v>
      </c>
      <c r="W2026" s="55" t="s">
        <v>2688</v>
      </c>
      <c r="X2026" s="55" t="s">
        <v>1898</v>
      </c>
      <c r="Y2026" s="157">
        <v>0</v>
      </c>
      <c r="Z2026" s="57">
        <v>896.74115089949362</v>
      </c>
      <c r="AA2026" s="55" t="s">
        <v>9388</v>
      </c>
      <c r="AB2026" s="55">
        <v>193</v>
      </c>
      <c r="AC2026" s="55" t="s">
        <v>2022</v>
      </c>
      <c r="AD2026" s="89" t="s">
        <v>2621</v>
      </c>
      <c r="AE2026" s="243">
        <v>16515</v>
      </c>
      <c r="AF2026" s="157" t="s">
        <v>3901</v>
      </c>
      <c r="AG2026" s="89" t="s">
        <v>7718</v>
      </c>
      <c r="AH2026" s="58" t="s">
        <v>7719</v>
      </c>
      <c r="AI2026" s="58" t="s">
        <v>7720</v>
      </c>
      <c r="AJ2026" s="59" t="s">
        <v>1498</v>
      </c>
      <c r="AK2026" s="56">
        <v>25.9264875</v>
      </c>
      <c r="AL2026" s="56">
        <v>-81.605362222222226</v>
      </c>
      <c r="AM2026" s="60">
        <v>624.51450000000204</v>
      </c>
      <c r="AN2026" s="60">
        <v>643.52648042352996</v>
      </c>
      <c r="AO2026" s="60">
        <v>896.74115089949362</v>
      </c>
    </row>
    <row r="2027" spans="1:41" s="290" customFormat="1" x14ac:dyDescent="0.2">
      <c r="A2027" s="45" t="s">
        <v>1026</v>
      </c>
      <c r="B2027" s="42" t="s">
        <v>113</v>
      </c>
      <c r="C2027" s="46"/>
      <c r="D2027" s="35" t="s">
        <v>4516</v>
      </c>
      <c r="E2027" s="34">
        <v>44692</v>
      </c>
      <c r="F2027" s="347" t="s">
        <v>2574</v>
      </c>
      <c r="G2027" s="347" t="s">
        <v>2575</v>
      </c>
      <c r="H2027" s="344">
        <v>25.9282</v>
      </c>
      <c r="I2027" s="344">
        <v>-81.603399999999993</v>
      </c>
      <c r="J2027" s="56" t="s">
        <v>9386</v>
      </c>
      <c r="K2027" s="56" t="s">
        <v>9387</v>
      </c>
      <c r="L2027" s="49" t="s">
        <v>2707</v>
      </c>
      <c r="M2027" s="120" t="s">
        <v>2833</v>
      </c>
      <c r="N2027" s="35" t="s">
        <v>364</v>
      </c>
      <c r="O2027" s="240" t="s">
        <v>4524</v>
      </c>
      <c r="P2027" s="216" t="s">
        <v>1969</v>
      </c>
      <c r="Q2027" s="443">
        <v>0</v>
      </c>
      <c r="R2027" s="47"/>
      <c r="S2027" s="36">
        <v>0</v>
      </c>
      <c r="T2027" s="35"/>
      <c r="U2027" s="34"/>
      <c r="V2027" s="82">
        <v>0</v>
      </c>
      <c r="W2027" s="55" t="s">
        <v>2688</v>
      </c>
      <c r="X2027" s="55" t="s">
        <v>1898</v>
      </c>
      <c r="Y2027" s="157">
        <v>0</v>
      </c>
      <c r="Z2027" s="57">
        <v>896.74115089949362</v>
      </c>
      <c r="AA2027" s="55" t="s">
        <v>9388</v>
      </c>
      <c r="AB2027" s="55">
        <v>193</v>
      </c>
      <c r="AC2027" s="55" t="s">
        <v>2022</v>
      </c>
      <c r="AD2027" s="89" t="s">
        <v>2621</v>
      </c>
      <c r="AE2027" s="243">
        <v>16515</v>
      </c>
      <c r="AF2027" s="157" t="s">
        <v>3901</v>
      </c>
      <c r="AG2027" s="89" t="s">
        <v>7718</v>
      </c>
      <c r="AH2027" s="58" t="s">
        <v>7719</v>
      </c>
      <c r="AI2027" s="58" t="s">
        <v>7720</v>
      </c>
      <c r="AJ2027" s="59" t="s">
        <v>1498</v>
      </c>
      <c r="AK2027" s="56">
        <v>25.9264875</v>
      </c>
      <c r="AL2027" s="56">
        <v>-81.605362222222226</v>
      </c>
      <c r="AM2027" s="60">
        <v>624.51450000000204</v>
      </c>
      <c r="AN2027" s="60">
        <v>643.52648042352996</v>
      </c>
      <c r="AO2027" s="60">
        <v>896.74115089949362</v>
      </c>
    </row>
    <row r="2028" spans="1:41" s="290" customFormat="1" x14ac:dyDescent="0.2">
      <c r="A2028" s="45" t="s">
        <v>1026</v>
      </c>
      <c r="B2028" s="42" t="s">
        <v>113</v>
      </c>
      <c r="C2028" s="46"/>
      <c r="D2028" s="35" t="s">
        <v>3213</v>
      </c>
      <c r="E2028" s="34">
        <v>44692</v>
      </c>
      <c r="F2028" s="352" t="s">
        <v>4739</v>
      </c>
      <c r="G2028" s="352" t="s">
        <v>4740</v>
      </c>
      <c r="H2028" s="344">
        <v>25.928191666666667</v>
      </c>
      <c r="I2028" s="344">
        <v>-81.603381666666664</v>
      </c>
      <c r="J2028" s="56" t="s">
        <v>7715</v>
      </c>
      <c r="K2028" s="56" t="s">
        <v>7716</v>
      </c>
      <c r="L2028" s="49" t="s">
        <v>8357</v>
      </c>
      <c r="M2028" s="120" t="s">
        <v>2833</v>
      </c>
      <c r="N2028" s="35" t="s">
        <v>364</v>
      </c>
      <c r="O2028" s="240" t="s">
        <v>4685</v>
      </c>
      <c r="P2028" s="216">
        <v>0</v>
      </c>
      <c r="Q2028" s="443">
        <v>0</v>
      </c>
      <c r="R2028" s="47"/>
      <c r="S2028" s="36">
        <v>0</v>
      </c>
      <c r="T2028" s="35" t="s">
        <v>2011</v>
      </c>
      <c r="U2028" s="34"/>
      <c r="V2028" s="82">
        <v>0</v>
      </c>
      <c r="W2028" s="55" t="s">
        <v>2688</v>
      </c>
      <c r="X2028" s="55" t="s">
        <v>1898</v>
      </c>
      <c r="Y2028" s="157">
        <v>0</v>
      </c>
      <c r="Z2028" s="57">
        <v>898.96204954502662</v>
      </c>
      <c r="AA2028" s="55" t="s">
        <v>7717</v>
      </c>
      <c r="AB2028" s="55">
        <v>193</v>
      </c>
      <c r="AC2028" s="55" t="s">
        <v>2022</v>
      </c>
      <c r="AD2028" s="89" t="s">
        <v>2621</v>
      </c>
      <c r="AE2028" s="243">
        <v>16515</v>
      </c>
      <c r="AF2028" s="157" t="s">
        <v>3901</v>
      </c>
      <c r="AG2028" s="89" t="s">
        <v>7718</v>
      </c>
      <c r="AH2028" s="58" t="s">
        <v>7719</v>
      </c>
      <c r="AI2028" s="58" t="s">
        <v>7720</v>
      </c>
      <c r="AJ2028" s="59" t="s">
        <v>1498</v>
      </c>
      <c r="AK2028" s="56">
        <v>25.9264875</v>
      </c>
      <c r="AL2028" s="56">
        <v>-81.605362222222226</v>
      </c>
      <c r="AM2028" s="60">
        <v>621.47549999990122</v>
      </c>
      <c r="AN2028" s="60">
        <v>649.53904380111567</v>
      </c>
      <c r="AO2028" s="60">
        <v>898.96204954502662</v>
      </c>
    </row>
    <row r="2029" spans="1:41" s="290" customFormat="1" x14ac:dyDescent="0.2">
      <c r="A2029" s="45" t="s">
        <v>1026</v>
      </c>
      <c r="B2029" s="42" t="s">
        <v>113</v>
      </c>
      <c r="C2029" s="46"/>
      <c r="D2029" s="35" t="s">
        <v>4516</v>
      </c>
      <c r="E2029" s="34">
        <v>45001</v>
      </c>
      <c r="F2029" s="352" t="s">
        <v>4739</v>
      </c>
      <c r="G2029" s="352" t="s">
        <v>4740</v>
      </c>
      <c r="H2029" s="344">
        <v>25.928191666666667</v>
      </c>
      <c r="I2029" s="344">
        <v>-81.603381666666664</v>
      </c>
      <c r="J2029" s="56" t="s">
        <v>7715</v>
      </c>
      <c r="K2029" s="56" t="s">
        <v>7716</v>
      </c>
      <c r="L2029" s="49" t="s">
        <v>8358</v>
      </c>
      <c r="M2029" s="120" t="s">
        <v>2833</v>
      </c>
      <c r="N2029" s="35" t="s">
        <v>364</v>
      </c>
      <c r="O2029" s="240" t="s">
        <v>5439</v>
      </c>
      <c r="P2029" s="216">
        <v>0</v>
      </c>
      <c r="Q2029" s="443">
        <v>0</v>
      </c>
      <c r="R2029" s="47"/>
      <c r="S2029" s="36">
        <v>0</v>
      </c>
      <c r="T2029" s="35"/>
      <c r="U2029" s="34"/>
      <c r="V2029" s="82">
        <v>0</v>
      </c>
      <c r="W2029" s="55" t="s">
        <v>2688</v>
      </c>
      <c r="X2029" s="55" t="s">
        <v>1898</v>
      </c>
      <c r="Y2029" s="157">
        <v>0</v>
      </c>
      <c r="Z2029" s="57">
        <v>898.96204954502662</v>
      </c>
      <c r="AA2029" s="55" t="s">
        <v>7717</v>
      </c>
      <c r="AB2029" s="55">
        <v>193</v>
      </c>
      <c r="AC2029" s="55" t="s">
        <v>2022</v>
      </c>
      <c r="AD2029" s="89" t="s">
        <v>2621</v>
      </c>
      <c r="AE2029" s="243">
        <v>16515</v>
      </c>
      <c r="AF2029" s="157" t="s">
        <v>3901</v>
      </c>
      <c r="AG2029" s="89" t="s">
        <v>7718</v>
      </c>
      <c r="AH2029" s="58" t="s">
        <v>7719</v>
      </c>
      <c r="AI2029" s="58" t="s">
        <v>7720</v>
      </c>
      <c r="AJ2029" s="59" t="s">
        <v>1498</v>
      </c>
      <c r="AK2029" s="56">
        <v>25.9264875</v>
      </c>
      <c r="AL2029" s="56">
        <v>-81.605362222222226</v>
      </c>
      <c r="AM2029" s="60">
        <v>621.47549999990122</v>
      </c>
      <c r="AN2029" s="60">
        <v>649.53904380111567</v>
      </c>
      <c r="AO2029" s="60">
        <v>898.96204954502662</v>
      </c>
    </row>
    <row r="2030" spans="1:41" s="290" customFormat="1" x14ac:dyDescent="0.2">
      <c r="A2030" s="45" t="s">
        <v>1026</v>
      </c>
      <c r="B2030" s="42" t="s">
        <v>113</v>
      </c>
      <c r="C2030" s="46"/>
      <c r="D2030" s="35" t="s">
        <v>4516</v>
      </c>
      <c r="E2030" s="34">
        <v>45366</v>
      </c>
      <c r="F2030" s="352" t="s">
        <v>4739</v>
      </c>
      <c r="G2030" s="352" t="s">
        <v>4740</v>
      </c>
      <c r="H2030" s="344">
        <v>25.928191666666667</v>
      </c>
      <c r="I2030" s="344">
        <v>-81.603381666666664</v>
      </c>
      <c r="J2030" s="56" t="s">
        <v>7715</v>
      </c>
      <c r="K2030" s="56" t="s">
        <v>7716</v>
      </c>
      <c r="L2030" s="49" t="s">
        <v>8358</v>
      </c>
      <c r="M2030" s="120" t="s">
        <v>2833</v>
      </c>
      <c r="N2030" s="35" t="s">
        <v>364</v>
      </c>
      <c r="O2030" s="240" t="s">
        <v>5809</v>
      </c>
      <c r="P2030" s="216">
        <v>0</v>
      </c>
      <c r="Q2030" s="443">
        <v>0</v>
      </c>
      <c r="R2030" s="47"/>
      <c r="S2030" s="36">
        <v>0</v>
      </c>
      <c r="T2030" s="35"/>
      <c r="U2030" s="34"/>
      <c r="V2030" s="82">
        <v>0</v>
      </c>
      <c r="W2030" s="55" t="s">
        <v>2688</v>
      </c>
      <c r="X2030" s="55" t="s">
        <v>1898</v>
      </c>
      <c r="Y2030" s="157">
        <v>0</v>
      </c>
      <c r="Z2030" s="57">
        <v>898.96204954502662</v>
      </c>
      <c r="AA2030" s="55" t="s">
        <v>7717</v>
      </c>
      <c r="AB2030" s="55">
        <v>193</v>
      </c>
      <c r="AC2030" s="55" t="s">
        <v>2022</v>
      </c>
      <c r="AD2030" s="89" t="s">
        <v>2621</v>
      </c>
      <c r="AE2030" s="243">
        <v>16515</v>
      </c>
      <c r="AF2030" s="157" t="s">
        <v>3901</v>
      </c>
      <c r="AG2030" s="89" t="s">
        <v>7718</v>
      </c>
      <c r="AH2030" s="58" t="s">
        <v>7719</v>
      </c>
      <c r="AI2030" s="58" t="s">
        <v>7720</v>
      </c>
      <c r="AJ2030" s="59" t="s">
        <v>1498</v>
      </c>
      <c r="AK2030" s="56">
        <v>25.9264875</v>
      </c>
      <c r="AL2030" s="56">
        <v>-81.605362222222226</v>
      </c>
      <c r="AM2030" s="60">
        <v>621.47549999990122</v>
      </c>
      <c r="AN2030" s="60">
        <v>649.53904380111567</v>
      </c>
      <c r="AO2030" s="60">
        <v>898.96204954502662</v>
      </c>
    </row>
    <row r="2031" spans="1:41" s="290" customFormat="1" x14ac:dyDescent="0.2">
      <c r="A2031" s="45" t="s">
        <v>1026</v>
      </c>
      <c r="B2031" s="42" t="s">
        <v>113</v>
      </c>
      <c r="C2031" s="46"/>
      <c r="D2031" s="35" t="s">
        <v>4516</v>
      </c>
      <c r="E2031" s="34">
        <v>45741</v>
      </c>
      <c r="F2031" s="2" t="s">
        <v>4739</v>
      </c>
      <c r="G2031" s="2" t="s">
        <v>4740</v>
      </c>
      <c r="H2031" s="344">
        <v>25.928191666666667</v>
      </c>
      <c r="I2031" s="344">
        <v>-81.603381666666664</v>
      </c>
      <c r="J2031" s="56" t="s">
        <v>7715</v>
      </c>
      <c r="K2031" s="56" t="s">
        <v>7716</v>
      </c>
      <c r="L2031" s="49" t="s">
        <v>8358</v>
      </c>
      <c r="M2031" s="120" t="s">
        <v>2833</v>
      </c>
      <c r="N2031" s="35" t="s">
        <v>364</v>
      </c>
      <c r="O2031" s="240" t="s">
        <v>6249</v>
      </c>
      <c r="P2031" s="216">
        <v>0</v>
      </c>
      <c r="Q2031" s="443">
        <v>0</v>
      </c>
      <c r="R2031" s="47"/>
      <c r="S2031" s="36">
        <v>0</v>
      </c>
      <c r="T2031" s="35"/>
      <c r="U2031" s="34"/>
      <c r="V2031" s="82">
        <v>0</v>
      </c>
      <c r="W2031" s="55" t="s">
        <v>2688</v>
      </c>
      <c r="X2031" s="55" t="s">
        <v>1898</v>
      </c>
      <c r="Y2031" s="157">
        <v>0</v>
      </c>
      <c r="Z2031" s="57">
        <v>898.96204954502662</v>
      </c>
      <c r="AA2031" s="55" t="s">
        <v>7717</v>
      </c>
      <c r="AB2031" s="55">
        <v>193</v>
      </c>
      <c r="AC2031" s="55" t="s">
        <v>2022</v>
      </c>
      <c r="AD2031" s="89" t="s">
        <v>2621</v>
      </c>
      <c r="AE2031" s="243">
        <v>16515</v>
      </c>
      <c r="AF2031" s="157" t="s">
        <v>3901</v>
      </c>
      <c r="AG2031" s="89" t="s">
        <v>7718</v>
      </c>
      <c r="AH2031" s="58" t="s">
        <v>7719</v>
      </c>
      <c r="AI2031" s="58" t="s">
        <v>7720</v>
      </c>
      <c r="AJ2031" s="59" t="s">
        <v>1498</v>
      </c>
      <c r="AK2031" s="56">
        <v>25.9264875</v>
      </c>
      <c r="AL2031" s="56">
        <v>-81.605362222222226</v>
      </c>
      <c r="AM2031" s="60">
        <v>621.47549999990122</v>
      </c>
      <c r="AN2031" s="60">
        <v>649.53904380111567</v>
      </c>
      <c r="AO2031" s="60">
        <v>898.96204954502662</v>
      </c>
    </row>
    <row r="2032" spans="1:41" s="290" customFormat="1" x14ac:dyDescent="0.2">
      <c r="A2032" s="45" t="s">
        <v>1026</v>
      </c>
      <c r="B2032" s="42" t="s">
        <v>113</v>
      </c>
      <c r="C2032" s="46" t="s">
        <v>473</v>
      </c>
      <c r="D2032" s="35" t="s">
        <v>4516</v>
      </c>
      <c r="E2032" s="34">
        <v>46101</v>
      </c>
      <c r="F2032" s="2" t="s">
        <v>4739</v>
      </c>
      <c r="G2032" s="2" t="s">
        <v>4740</v>
      </c>
      <c r="H2032" s="344">
        <v>25.928191666666667</v>
      </c>
      <c r="I2032" s="344">
        <v>-81.603381666666664</v>
      </c>
      <c r="J2032" s="56" t="s">
        <v>7715</v>
      </c>
      <c r="K2032" s="56" t="s">
        <v>7716</v>
      </c>
      <c r="L2032" s="49" t="s">
        <v>8358</v>
      </c>
      <c r="M2032" s="120" t="s">
        <v>2833</v>
      </c>
      <c r="N2032" s="35" t="s">
        <v>364</v>
      </c>
      <c r="O2032" s="240" t="s">
        <v>6888</v>
      </c>
      <c r="P2032" s="216" t="s">
        <v>1969</v>
      </c>
      <c r="Q2032" s="443">
        <v>0</v>
      </c>
      <c r="R2032" s="47"/>
      <c r="S2032" s="36">
        <v>0</v>
      </c>
      <c r="T2032" s="35"/>
      <c r="U2032" s="34"/>
      <c r="V2032" s="82">
        <v>0</v>
      </c>
      <c r="W2032" s="55" t="s">
        <v>2688</v>
      </c>
      <c r="X2032" s="55" t="s">
        <v>1898</v>
      </c>
      <c r="Y2032" s="157">
        <v>0</v>
      </c>
      <c r="Z2032" s="57">
        <v>898.96204954502662</v>
      </c>
      <c r="AA2032" s="55" t="s">
        <v>7717</v>
      </c>
      <c r="AB2032" s="55">
        <v>193</v>
      </c>
      <c r="AC2032" s="55" t="s">
        <v>2022</v>
      </c>
      <c r="AD2032" s="89" t="s">
        <v>2621</v>
      </c>
      <c r="AE2032" s="243">
        <v>16515</v>
      </c>
      <c r="AF2032" s="157" t="s">
        <v>3901</v>
      </c>
      <c r="AG2032" s="89" t="s">
        <v>7718</v>
      </c>
      <c r="AH2032" s="58" t="s">
        <v>7719</v>
      </c>
      <c r="AI2032" s="58" t="s">
        <v>7720</v>
      </c>
      <c r="AJ2032" s="59" t="s">
        <v>1498</v>
      </c>
      <c r="AK2032" s="56">
        <v>25.9264875</v>
      </c>
      <c r="AL2032" s="56">
        <v>-81.605362222222226</v>
      </c>
      <c r="AM2032" s="60">
        <v>621.47549999990122</v>
      </c>
      <c r="AN2032" s="60">
        <v>649.53904380111567</v>
      </c>
      <c r="AO2032" s="60">
        <v>898.96204954502662</v>
      </c>
    </row>
    <row r="2033" spans="1:41" s="290" customFormat="1" x14ac:dyDescent="0.2">
      <c r="A2033" s="45" t="s">
        <v>1025</v>
      </c>
      <c r="B2033" s="42" t="s">
        <v>114</v>
      </c>
      <c r="C2033" s="46"/>
      <c r="D2033" s="35" t="s">
        <v>424</v>
      </c>
      <c r="E2033" s="34">
        <v>42447</v>
      </c>
      <c r="F2033" s="347" t="s">
        <v>1103</v>
      </c>
      <c r="G2033" s="347" t="s">
        <v>1104</v>
      </c>
      <c r="H2033" s="344">
        <v>25.930399999999999</v>
      </c>
      <c r="I2033" s="344">
        <v>-81.60008333333333</v>
      </c>
      <c r="J2033" s="56" t="s">
        <v>7478</v>
      </c>
      <c r="K2033" s="56" t="s">
        <v>9389</v>
      </c>
      <c r="L2033" s="49" t="s">
        <v>1806</v>
      </c>
      <c r="M2033" s="120"/>
      <c r="N2033" s="35" t="s">
        <v>427</v>
      </c>
      <c r="O2033" s="203" t="s">
        <v>1969</v>
      </c>
      <c r="P2033" s="216">
        <v>0</v>
      </c>
      <c r="Q2033" s="443">
        <v>0</v>
      </c>
      <c r="R2033" s="47"/>
      <c r="S2033" s="36">
        <v>0</v>
      </c>
      <c r="T2033" s="35"/>
      <c r="U2033" s="34"/>
      <c r="V2033" s="82" t="s">
        <v>1969</v>
      </c>
      <c r="W2033" s="55" t="s">
        <v>2688</v>
      </c>
      <c r="X2033" s="55" t="s">
        <v>1898</v>
      </c>
      <c r="Y2033" s="157" t="s">
        <v>427</v>
      </c>
      <c r="Z2033" s="57" t="s">
        <v>1746</v>
      </c>
      <c r="AA2033" s="55" t="s">
        <v>7125</v>
      </c>
      <c r="AB2033" s="55">
        <v>194</v>
      </c>
      <c r="AC2033" s="55" t="s">
        <v>2022</v>
      </c>
      <c r="AD2033" s="89" t="s">
        <v>2621</v>
      </c>
      <c r="AE2033" s="243">
        <v>16520</v>
      </c>
      <c r="AF2033" s="157" t="s">
        <v>3901</v>
      </c>
      <c r="AG2033" s="89" t="s">
        <v>7723</v>
      </c>
      <c r="AH2033" s="58" t="s">
        <v>7724</v>
      </c>
      <c r="AI2033" s="58" t="s">
        <v>7725</v>
      </c>
      <c r="AJ2033" s="59" t="s">
        <v>1495</v>
      </c>
      <c r="AK2033" s="56">
        <v>25.930653888888887</v>
      </c>
      <c r="AL2033" s="56">
        <v>-81.600362222222216</v>
      </c>
      <c r="AM2033" s="60">
        <v>-92.588199999877787</v>
      </c>
      <c r="AN2033" s="60">
        <v>91.463842912625211</v>
      </c>
      <c r="AO2033" s="60">
        <v>130.14687602690566</v>
      </c>
    </row>
    <row r="2034" spans="1:41" s="290" customFormat="1" x14ac:dyDescent="0.2">
      <c r="A2034" s="45" t="s">
        <v>1025</v>
      </c>
      <c r="B2034" s="42" t="s">
        <v>114</v>
      </c>
      <c r="C2034" s="46"/>
      <c r="D2034" s="35" t="s">
        <v>1658</v>
      </c>
      <c r="E2034" s="34">
        <v>43040</v>
      </c>
      <c r="F2034" s="347" t="s">
        <v>1103</v>
      </c>
      <c r="G2034" s="347" t="s">
        <v>1104</v>
      </c>
      <c r="H2034" s="344">
        <v>25.930399999999999</v>
      </c>
      <c r="I2034" s="344">
        <v>-81.60008333333333</v>
      </c>
      <c r="J2034" s="56" t="s">
        <v>7478</v>
      </c>
      <c r="K2034" s="56" t="s">
        <v>9389</v>
      </c>
      <c r="L2034" s="49" t="s">
        <v>8359</v>
      </c>
      <c r="M2034" s="120"/>
      <c r="N2034" s="35" t="s">
        <v>1919</v>
      </c>
      <c r="O2034" s="203"/>
      <c r="P2034" s="216">
        <v>0</v>
      </c>
      <c r="Q2034" s="443">
        <v>0</v>
      </c>
      <c r="R2034" s="47"/>
      <c r="S2034" s="36">
        <v>0</v>
      </c>
      <c r="T2034" s="35"/>
      <c r="U2034" s="34"/>
      <c r="V2034" s="82" t="s">
        <v>1969</v>
      </c>
      <c r="W2034" s="55" t="s">
        <v>2688</v>
      </c>
      <c r="X2034" s="55" t="s">
        <v>1898</v>
      </c>
      <c r="Y2034" s="157" t="s">
        <v>1919</v>
      </c>
      <c r="Z2034" s="57" t="s">
        <v>1746</v>
      </c>
      <c r="AA2034" s="55" t="s">
        <v>6966</v>
      </c>
      <c r="AB2034" s="55">
        <v>194</v>
      </c>
      <c r="AC2034" s="55" t="s">
        <v>2022</v>
      </c>
      <c r="AD2034" s="89" t="s">
        <v>2621</v>
      </c>
      <c r="AE2034" s="243">
        <v>16520</v>
      </c>
      <c r="AF2034" s="157" t="s">
        <v>3901</v>
      </c>
      <c r="AG2034" s="89" t="s">
        <v>7723</v>
      </c>
      <c r="AH2034" s="58" t="s">
        <v>7724</v>
      </c>
      <c r="AI2034" s="58" t="s">
        <v>7725</v>
      </c>
      <c r="AJ2034" s="59" t="s">
        <v>1495</v>
      </c>
      <c r="AK2034" s="56">
        <v>25.930653888888887</v>
      </c>
      <c r="AL2034" s="56">
        <v>-81.600362222222216</v>
      </c>
      <c r="AM2034" s="60">
        <v>-92.588199999877787</v>
      </c>
      <c r="AN2034" s="60">
        <v>91.463842912625211</v>
      </c>
      <c r="AO2034" s="60">
        <v>130.14687602690566</v>
      </c>
    </row>
    <row r="2035" spans="1:41" s="290" customFormat="1" x14ac:dyDescent="0.2">
      <c r="A2035" s="45" t="s">
        <v>1025</v>
      </c>
      <c r="B2035" s="42" t="s">
        <v>114</v>
      </c>
      <c r="C2035" s="46"/>
      <c r="D2035" s="35" t="s">
        <v>424</v>
      </c>
      <c r="E2035" s="34">
        <v>43195</v>
      </c>
      <c r="F2035" s="347" t="s">
        <v>2301</v>
      </c>
      <c r="G2035" s="347" t="s">
        <v>1104</v>
      </c>
      <c r="H2035" s="344">
        <v>25.930366666666668</v>
      </c>
      <c r="I2035" s="344">
        <v>-81.60008333333333</v>
      </c>
      <c r="J2035" s="56" t="s">
        <v>9390</v>
      </c>
      <c r="K2035" s="56" t="s">
        <v>9389</v>
      </c>
      <c r="L2035" s="49" t="s">
        <v>8360</v>
      </c>
      <c r="M2035" s="120"/>
      <c r="N2035" s="35" t="s">
        <v>1919</v>
      </c>
      <c r="O2035" s="203" t="s">
        <v>1969</v>
      </c>
      <c r="P2035" s="216">
        <v>0</v>
      </c>
      <c r="Q2035" s="443">
        <v>0</v>
      </c>
      <c r="R2035" s="47"/>
      <c r="S2035" s="36">
        <v>0</v>
      </c>
      <c r="T2035" s="35"/>
      <c r="U2035" s="34"/>
      <c r="V2035" s="82" t="s">
        <v>1969</v>
      </c>
      <c r="W2035" s="55" t="s">
        <v>2688</v>
      </c>
      <c r="X2035" s="55" t="s">
        <v>1898</v>
      </c>
      <c r="Y2035" s="157" t="s">
        <v>1919</v>
      </c>
      <c r="Z2035" s="57" t="s">
        <v>1746</v>
      </c>
      <c r="AA2035" s="55" t="s">
        <v>6966</v>
      </c>
      <c r="AB2035" s="55">
        <v>194</v>
      </c>
      <c r="AC2035" s="55" t="s">
        <v>2022</v>
      </c>
      <c r="AD2035" s="89" t="s">
        <v>2621</v>
      </c>
      <c r="AE2035" s="243">
        <v>16520</v>
      </c>
      <c r="AF2035" s="157" t="s">
        <v>3901</v>
      </c>
      <c r="AG2035" s="89" t="s">
        <v>7723</v>
      </c>
      <c r="AH2035" s="58" t="s">
        <v>7724</v>
      </c>
      <c r="AI2035" s="58" t="s">
        <v>7725</v>
      </c>
      <c r="AJ2035" s="59" t="s">
        <v>1495</v>
      </c>
      <c r="AK2035" s="56">
        <v>25.930653888888887</v>
      </c>
      <c r="AL2035" s="56">
        <v>-81.600362222222216</v>
      </c>
      <c r="AM2035" s="60">
        <v>-104.74419999898572</v>
      </c>
      <c r="AN2035" s="60">
        <v>91.463842912625211</v>
      </c>
      <c r="AO2035" s="60">
        <v>139.05747730263519</v>
      </c>
    </row>
    <row r="2036" spans="1:41" s="290" customFormat="1" x14ac:dyDescent="0.2">
      <c r="A2036" s="45" t="s">
        <v>1025</v>
      </c>
      <c r="B2036" s="42" t="s">
        <v>114</v>
      </c>
      <c r="C2036" s="46"/>
      <c r="D2036" s="35" t="s">
        <v>424</v>
      </c>
      <c r="E2036" s="34">
        <v>43515</v>
      </c>
      <c r="F2036" s="347" t="s">
        <v>2576</v>
      </c>
      <c r="G2036" s="347" t="s">
        <v>2577</v>
      </c>
      <c r="H2036" s="344">
        <v>25.930299999999999</v>
      </c>
      <c r="I2036" s="344">
        <v>-81.600116666666665</v>
      </c>
      <c r="J2036" s="56" t="s">
        <v>9391</v>
      </c>
      <c r="K2036" s="56" t="s">
        <v>9392</v>
      </c>
      <c r="L2036" s="49" t="s">
        <v>8360</v>
      </c>
      <c r="M2036" s="120" t="s">
        <v>2833</v>
      </c>
      <c r="N2036" s="35" t="s">
        <v>1919</v>
      </c>
      <c r="O2036" s="203" t="s">
        <v>1969</v>
      </c>
      <c r="P2036" s="216">
        <v>0</v>
      </c>
      <c r="Q2036" s="443">
        <v>0</v>
      </c>
      <c r="R2036" s="47"/>
      <c r="S2036" s="36">
        <v>0</v>
      </c>
      <c r="T2036" s="35"/>
      <c r="U2036" s="34"/>
      <c r="V2036" s="82" t="s">
        <v>1969</v>
      </c>
      <c r="W2036" s="55" t="s">
        <v>2688</v>
      </c>
      <c r="X2036" s="55" t="s">
        <v>1898</v>
      </c>
      <c r="Y2036" s="157" t="s">
        <v>1919</v>
      </c>
      <c r="Z2036" s="57">
        <v>152.12130424600392</v>
      </c>
      <c r="AA2036" s="55" t="s">
        <v>7424</v>
      </c>
      <c r="AB2036" s="55">
        <v>194</v>
      </c>
      <c r="AC2036" s="55" t="s">
        <v>2022</v>
      </c>
      <c r="AD2036" s="89" t="s">
        <v>2621</v>
      </c>
      <c r="AE2036" s="243">
        <v>16520</v>
      </c>
      <c r="AF2036" s="157" t="s">
        <v>3901</v>
      </c>
      <c r="AG2036" s="89" t="s">
        <v>7723</v>
      </c>
      <c r="AH2036" s="58" t="s">
        <v>7724</v>
      </c>
      <c r="AI2036" s="58" t="s">
        <v>7725</v>
      </c>
      <c r="AJ2036" s="59" t="s">
        <v>1495</v>
      </c>
      <c r="AK2036" s="56">
        <v>25.930653888888887</v>
      </c>
      <c r="AL2036" s="56">
        <v>-81.600362222222216</v>
      </c>
      <c r="AM2036" s="60">
        <v>-129.0561999997928</v>
      </c>
      <c r="AN2036" s="60">
        <v>80.531909496290822</v>
      </c>
      <c r="AO2036" s="60">
        <v>152.12130424600392</v>
      </c>
    </row>
    <row r="2037" spans="1:41" s="290" customFormat="1" x14ac:dyDescent="0.2">
      <c r="A2037" s="45" t="s">
        <v>1025</v>
      </c>
      <c r="B2037" s="42" t="s">
        <v>114</v>
      </c>
      <c r="C2037" s="46"/>
      <c r="D2037" s="35" t="s">
        <v>4516</v>
      </c>
      <c r="E2037" s="34">
        <v>44656</v>
      </c>
      <c r="F2037" s="347" t="s">
        <v>2576</v>
      </c>
      <c r="G2037" s="347" t="s">
        <v>2577</v>
      </c>
      <c r="H2037" s="344">
        <v>25.930299999999999</v>
      </c>
      <c r="I2037" s="344">
        <v>-81.600116666666665</v>
      </c>
      <c r="J2037" s="56" t="s">
        <v>9391</v>
      </c>
      <c r="K2037" s="56" t="s">
        <v>9392</v>
      </c>
      <c r="L2037" s="49" t="s">
        <v>8360</v>
      </c>
      <c r="M2037" s="120" t="s">
        <v>2833</v>
      </c>
      <c r="N2037" s="35" t="s">
        <v>1919</v>
      </c>
      <c r="O2037" s="240" t="s">
        <v>4525</v>
      </c>
      <c r="P2037" s="216">
        <v>0</v>
      </c>
      <c r="Q2037" s="443">
        <v>0</v>
      </c>
      <c r="R2037" s="47"/>
      <c r="S2037" s="36">
        <v>0</v>
      </c>
      <c r="T2037" s="35"/>
      <c r="U2037" s="34"/>
      <c r="V2037" s="82" t="s">
        <v>1969</v>
      </c>
      <c r="W2037" s="55" t="s">
        <v>2688</v>
      </c>
      <c r="X2037" s="55" t="s">
        <v>1898</v>
      </c>
      <c r="Y2037" s="157" t="s">
        <v>1919</v>
      </c>
      <c r="Z2037" s="57">
        <v>152.12130424600392</v>
      </c>
      <c r="AA2037" s="55" t="s">
        <v>7424</v>
      </c>
      <c r="AB2037" s="55">
        <v>194</v>
      </c>
      <c r="AC2037" s="55" t="s">
        <v>2022</v>
      </c>
      <c r="AD2037" s="89" t="s">
        <v>2621</v>
      </c>
      <c r="AE2037" s="243">
        <v>16520</v>
      </c>
      <c r="AF2037" s="157" t="s">
        <v>3901</v>
      </c>
      <c r="AG2037" s="89" t="s">
        <v>7723</v>
      </c>
      <c r="AH2037" s="58" t="s">
        <v>7724</v>
      </c>
      <c r="AI2037" s="58" t="s">
        <v>7725</v>
      </c>
      <c r="AJ2037" s="59" t="s">
        <v>1495</v>
      </c>
      <c r="AK2037" s="56">
        <v>25.930653888888887</v>
      </c>
      <c r="AL2037" s="56">
        <v>-81.600362222222216</v>
      </c>
      <c r="AM2037" s="60">
        <v>-129.0561999997928</v>
      </c>
      <c r="AN2037" s="60">
        <v>80.531909496290822</v>
      </c>
      <c r="AO2037" s="60">
        <v>152.12130424600392</v>
      </c>
    </row>
    <row r="2038" spans="1:41" s="290" customFormat="1" ht="25.5" x14ac:dyDescent="0.2">
      <c r="A2038" s="45" t="s">
        <v>1025</v>
      </c>
      <c r="B2038" s="42" t="s">
        <v>114</v>
      </c>
      <c r="C2038" s="46"/>
      <c r="D2038" s="35" t="s">
        <v>3213</v>
      </c>
      <c r="E2038" s="34">
        <v>44692</v>
      </c>
      <c r="F2038" s="352" t="s">
        <v>4741</v>
      </c>
      <c r="G2038" s="352" t="s">
        <v>4742</v>
      </c>
      <c r="H2038" s="344">
        <v>25.930343333333333</v>
      </c>
      <c r="I2038" s="344">
        <v>-81.600118333333327</v>
      </c>
      <c r="J2038" s="56" t="s">
        <v>7721</v>
      </c>
      <c r="K2038" s="56" t="s">
        <v>7722</v>
      </c>
      <c r="L2038" s="49" t="s">
        <v>4696</v>
      </c>
      <c r="M2038" s="120" t="s">
        <v>2833</v>
      </c>
      <c r="N2038" s="35" t="s">
        <v>364</v>
      </c>
      <c r="O2038" s="240" t="s">
        <v>4686</v>
      </c>
      <c r="P2038" s="216">
        <v>0</v>
      </c>
      <c r="Q2038" s="443">
        <v>0</v>
      </c>
      <c r="R2038" s="47"/>
      <c r="S2038" s="36">
        <v>0</v>
      </c>
      <c r="T2038" s="35" t="s">
        <v>2011</v>
      </c>
      <c r="U2038" s="34"/>
      <c r="V2038" s="82">
        <v>0</v>
      </c>
      <c r="W2038" s="55" t="s">
        <v>2688</v>
      </c>
      <c r="X2038" s="55" t="s">
        <v>1898</v>
      </c>
      <c r="Y2038" s="157">
        <v>0</v>
      </c>
      <c r="Z2038" s="57" t="s">
        <v>1746</v>
      </c>
      <c r="AA2038" s="55" t="s">
        <v>6987</v>
      </c>
      <c r="AB2038" s="55">
        <v>194</v>
      </c>
      <c r="AC2038" s="55" t="s">
        <v>2022</v>
      </c>
      <c r="AD2038" s="89" t="s">
        <v>2621</v>
      </c>
      <c r="AE2038" s="243">
        <v>16520</v>
      </c>
      <c r="AF2038" s="157" t="s">
        <v>3901</v>
      </c>
      <c r="AG2038" s="89" t="s">
        <v>7723</v>
      </c>
      <c r="AH2038" s="58" t="s">
        <v>7724</v>
      </c>
      <c r="AI2038" s="58" t="s">
        <v>7725</v>
      </c>
      <c r="AJ2038" s="59" t="s">
        <v>1495</v>
      </c>
      <c r="AK2038" s="56">
        <v>25.930653888888887</v>
      </c>
      <c r="AL2038" s="56">
        <v>-81.600362222222216</v>
      </c>
      <c r="AM2038" s="60">
        <v>-113.25339999952732</v>
      </c>
      <c r="AN2038" s="60">
        <v>79.985312826872274</v>
      </c>
      <c r="AO2038" s="60">
        <v>138.65057835965038</v>
      </c>
    </row>
    <row r="2039" spans="1:41" s="290" customFormat="1" ht="38.25" x14ac:dyDescent="0.2">
      <c r="A2039" s="45" t="s">
        <v>1025</v>
      </c>
      <c r="B2039" s="42" t="s">
        <v>114</v>
      </c>
      <c r="C2039" s="46"/>
      <c r="D2039" s="35" t="s">
        <v>4516</v>
      </c>
      <c r="E2039" s="34">
        <v>45001</v>
      </c>
      <c r="F2039" s="352" t="s">
        <v>4741</v>
      </c>
      <c r="G2039" s="352" t="s">
        <v>4742</v>
      </c>
      <c r="H2039" s="344">
        <v>25.930343333333333</v>
      </c>
      <c r="I2039" s="344">
        <v>-81.600118333333327</v>
      </c>
      <c r="J2039" s="56" t="s">
        <v>7721</v>
      </c>
      <c r="K2039" s="56" t="s">
        <v>7722</v>
      </c>
      <c r="L2039" s="49" t="s">
        <v>5441</v>
      </c>
      <c r="M2039" s="120" t="s">
        <v>2833</v>
      </c>
      <c r="N2039" s="35" t="s">
        <v>427</v>
      </c>
      <c r="O2039" s="240" t="s">
        <v>5442</v>
      </c>
      <c r="P2039" s="216" t="s">
        <v>5443</v>
      </c>
      <c r="Q2039" s="443">
        <v>0</v>
      </c>
      <c r="R2039" s="47"/>
      <c r="S2039" s="36">
        <v>0</v>
      </c>
      <c r="T2039" s="35" t="s">
        <v>3310</v>
      </c>
      <c r="U2039" s="34"/>
      <c r="V2039" s="82" t="s">
        <v>1969</v>
      </c>
      <c r="W2039" s="55" t="s">
        <v>2688</v>
      </c>
      <c r="X2039" s="55" t="s">
        <v>1898</v>
      </c>
      <c r="Y2039" s="157" t="s">
        <v>427</v>
      </c>
      <c r="Z2039" s="57" t="s">
        <v>1746</v>
      </c>
      <c r="AA2039" s="55" t="s">
        <v>7125</v>
      </c>
      <c r="AB2039" s="55">
        <v>194</v>
      </c>
      <c r="AC2039" s="55" t="s">
        <v>2022</v>
      </c>
      <c r="AD2039" s="89" t="s">
        <v>2621</v>
      </c>
      <c r="AE2039" s="243">
        <v>16520</v>
      </c>
      <c r="AF2039" s="157" t="s">
        <v>3901</v>
      </c>
      <c r="AG2039" s="89" t="s">
        <v>7723</v>
      </c>
      <c r="AH2039" s="58" t="s">
        <v>7724</v>
      </c>
      <c r="AI2039" s="58" t="s">
        <v>7725</v>
      </c>
      <c r="AJ2039" s="59" t="s">
        <v>1495</v>
      </c>
      <c r="AK2039" s="56">
        <v>25.930653888888887</v>
      </c>
      <c r="AL2039" s="56">
        <v>-81.600362222222216</v>
      </c>
      <c r="AM2039" s="60">
        <v>-113.25339999952732</v>
      </c>
      <c r="AN2039" s="60">
        <v>79.985312826872274</v>
      </c>
      <c r="AO2039" s="60">
        <v>138.65057835965038</v>
      </c>
    </row>
    <row r="2040" spans="1:41" s="290" customFormat="1" x14ac:dyDescent="0.2">
      <c r="A2040" s="45" t="s">
        <v>1025</v>
      </c>
      <c r="B2040" s="42" t="s">
        <v>114</v>
      </c>
      <c r="C2040" s="46"/>
      <c r="D2040" s="35" t="s">
        <v>4516</v>
      </c>
      <c r="E2040" s="34">
        <v>45372</v>
      </c>
      <c r="F2040" s="352" t="s">
        <v>4741</v>
      </c>
      <c r="G2040" s="352" t="s">
        <v>4742</v>
      </c>
      <c r="H2040" s="344">
        <v>25.930343333333333</v>
      </c>
      <c r="I2040" s="344">
        <v>-81.600118333333327</v>
      </c>
      <c r="J2040" s="56" t="s">
        <v>7721</v>
      </c>
      <c r="K2040" s="56" t="s">
        <v>7722</v>
      </c>
      <c r="L2040" s="49" t="s">
        <v>6436</v>
      </c>
      <c r="M2040" s="120" t="s">
        <v>2833</v>
      </c>
      <c r="N2040" s="35" t="s">
        <v>364</v>
      </c>
      <c r="O2040" s="240" t="s">
        <v>5810</v>
      </c>
      <c r="P2040" s="216" t="s">
        <v>1969</v>
      </c>
      <c r="Q2040" s="443">
        <v>0</v>
      </c>
      <c r="R2040" s="47"/>
      <c r="S2040" s="36">
        <v>0</v>
      </c>
      <c r="T2040" s="35" t="s">
        <v>2011</v>
      </c>
      <c r="U2040" s="34"/>
      <c r="V2040" s="82">
        <v>0</v>
      </c>
      <c r="W2040" s="55" t="s">
        <v>2688</v>
      </c>
      <c r="X2040" s="55" t="s">
        <v>1898</v>
      </c>
      <c r="Y2040" s="157">
        <v>0</v>
      </c>
      <c r="Z2040" s="57" t="s">
        <v>1746</v>
      </c>
      <c r="AA2040" s="55" t="s">
        <v>6987</v>
      </c>
      <c r="AB2040" s="55">
        <v>194</v>
      </c>
      <c r="AC2040" s="55" t="s">
        <v>2022</v>
      </c>
      <c r="AD2040" s="89" t="s">
        <v>2621</v>
      </c>
      <c r="AE2040" s="243">
        <v>16520</v>
      </c>
      <c r="AF2040" s="157" t="s">
        <v>3901</v>
      </c>
      <c r="AG2040" s="89" t="s">
        <v>7723</v>
      </c>
      <c r="AH2040" s="58" t="s">
        <v>7724</v>
      </c>
      <c r="AI2040" s="58" t="s">
        <v>7725</v>
      </c>
      <c r="AJ2040" s="59" t="s">
        <v>1495</v>
      </c>
      <c r="AK2040" s="56">
        <v>25.930653888888887</v>
      </c>
      <c r="AL2040" s="56">
        <v>-81.600362222222216</v>
      </c>
      <c r="AM2040" s="60">
        <v>-113.25339999952732</v>
      </c>
      <c r="AN2040" s="60">
        <v>79.985312826872274</v>
      </c>
      <c r="AO2040" s="60">
        <v>138.65057835965038</v>
      </c>
    </row>
    <row r="2041" spans="1:41" s="290" customFormat="1" x14ac:dyDescent="0.2">
      <c r="A2041" s="45" t="s">
        <v>1025</v>
      </c>
      <c r="B2041" s="42" t="s">
        <v>114</v>
      </c>
      <c r="C2041" s="46"/>
      <c r="D2041" s="35" t="s">
        <v>4516</v>
      </c>
      <c r="E2041" s="34">
        <v>45741</v>
      </c>
      <c r="F2041" s="352" t="s">
        <v>4741</v>
      </c>
      <c r="G2041" s="352" t="s">
        <v>4742</v>
      </c>
      <c r="H2041" s="344">
        <v>25.930343333333333</v>
      </c>
      <c r="I2041" s="344">
        <v>-81.600118333333327</v>
      </c>
      <c r="J2041" s="56" t="s">
        <v>7721</v>
      </c>
      <c r="K2041" s="56" t="s">
        <v>7722</v>
      </c>
      <c r="L2041" s="49" t="s">
        <v>6436</v>
      </c>
      <c r="M2041" s="120" t="s">
        <v>2833</v>
      </c>
      <c r="N2041" s="35" t="s">
        <v>364</v>
      </c>
      <c r="O2041" s="240" t="s">
        <v>6250</v>
      </c>
      <c r="P2041" s="216" t="s">
        <v>1969</v>
      </c>
      <c r="Q2041" s="443">
        <v>0</v>
      </c>
      <c r="R2041" s="47"/>
      <c r="S2041" s="36">
        <v>0</v>
      </c>
      <c r="T2041" s="35" t="s">
        <v>2011</v>
      </c>
      <c r="U2041" s="34"/>
      <c r="V2041" s="82">
        <v>0</v>
      </c>
      <c r="W2041" s="55" t="s">
        <v>2688</v>
      </c>
      <c r="X2041" s="55" t="s">
        <v>1898</v>
      </c>
      <c r="Y2041" s="157">
        <v>0</v>
      </c>
      <c r="Z2041" s="57" t="s">
        <v>1746</v>
      </c>
      <c r="AA2041" s="55" t="s">
        <v>6987</v>
      </c>
      <c r="AB2041" s="55">
        <v>194</v>
      </c>
      <c r="AC2041" s="55" t="s">
        <v>2022</v>
      </c>
      <c r="AD2041" s="89" t="s">
        <v>2621</v>
      </c>
      <c r="AE2041" s="243">
        <v>16520</v>
      </c>
      <c r="AF2041" s="157" t="s">
        <v>3901</v>
      </c>
      <c r="AG2041" s="89" t="s">
        <v>7723</v>
      </c>
      <c r="AH2041" s="58" t="s">
        <v>7724</v>
      </c>
      <c r="AI2041" s="58" t="s">
        <v>7725</v>
      </c>
      <c r="AJ2041" s="59" t="s">
        <v>1495</v>
      </c>
      <c r="AK2041" s="56">
        <v>25.930653888888887</v>
      </c>
      <c r="AL2041" s="56">
        <v>-81.600362222222216</v>
      </c>
      <c r="AM2041" s="60">
        <v>-113.25339999952732</v>
      </c>
      <c r="AN2041" s="60">
        <v>79.985312826872274</v>
      </c>
      <c r="AO2041" s="60">
        <v>138.65057835965038</v>
      </c>
    </row>
    <row r="2042" spans="1:41" s="290" customFormat="1" x14ac:dyDescent="0.2">
      <c r="A2042" s="45" t="s">
        <v>1025</v>
      </c>
      <c r="B2042" s="42" t="s">
        <v>114</v>
      </c>
      <c r="C2042" s="46" t="s">
        <v>473</v>
      </c>
      <c r="D2042" s="35" t="s">
        <v>4516</v>
      </c>
      <c r="E2042" s="34">
        <v>46101</v>
      </c>
      <c r="F2042" s="352" t="s">
        <v>4741</v>
      </c>
      <c r="G2042" s="352" t="s">
        <v>4742</v>
      </c>
      <c r="H2042" s="344">
        <v>25.930343333333333</v>
      </c>
      <c r="I2042" s="344">
        <v>-81.600118333333327</v>
      </c>
      <c r="J2042" s="56" t="s">
        <v>7721</v>
      </c>
      <c r="K2042" s="56" t="s">
        <v>7722</v>
      </c>
      <c r="L2042" s="49" t="s">
        <v>6436</v>
      </c>
      <c r="M2042" s="120" t="s">
        <v>2833</v>
      </c>
      <c r="N2042" s="35" t="s">
        <v>364</v>
      </c>
      <c r="O2042" s="240" t="s">
        <v>6889</v>
      </c>
      <c r="P2042" s="216" t="s">
        <v>1969</v>
      </c>
      <c r="Q2042" s="443">
        <v>0</v>
      </c>
      <c r="R2042" s="47"/>
      <c r="S2042" s="36">
        <v>0</v>
      </c>
      <c r="T2042" s="35" t="s">
        <v>2011</v>
      </c>
      <c r="U2042" s="34"/>
      <c r="V2042" s="82">
        <v>0</v>
      </c>
      <c r="W2042" s="55" t="s">
        <v>2688</v>
      </c>
      <c r="X2042" s="55" t="s">
        <v>1898</v>
      </c>
      <c r="Y2042" s="157">
        <v>0</v>
      </c>
      <c r="Z2042" s="57" t="s">
        <v>1746</v>
      </c>
      <c r="AA2042" s="55" t="s">
        <v>6987</v>
      </c>
      <c r="AB2042" s="55">
        <v>194</v>
      </c>
      <c r="AC2042" s="55" t="s">
        <v>2022</v>
      </c>
      <c r="AD2042" s="89" t="s">
        <v>2621</v>
      </c>
      <c r="AE2042" s="243">
        <v>16520</v>
      </c>
      <c r="AF2042" s="157" t="s">
        <v>3901</v>
      </c>
      <c r="AG2042" s="89" t="s">
        <v>7723</v>
      </c>
      <c r="AH2042" s="58" t="s">
        <v>7724</v>
      </c>
      <c r="AI2042" s="58" t="s">
        <v>7725</v>
      </c>
      <c r="AJ2042" s="59" t="s">
        <v>1495</v>
      </c>
      <c r="AK2042" s="56">
        <v>25.930653888888887</v>
      </c>
      <c r="AL2042" s="56">
        <v>-81.600362222222216</v>
      </c>
      <c r="AM2042" s="60">
        <v>-113.25339999952732</v>
      </c>
      <c r="AN2042" s="60">
        <v>79.985312826872274</v>
      </c>
      <c r="AO2042" s="60">
        <v>138.65057835965038</v>
      </c>
    </row>
    <row r="2043" spans="1:41" s="290" customFormat="1" x14ac:dyDescent="0.2">
      <c r="A2043" s="45" t="s">
        <v>1024</v>
      </c>
      <c r="B2043" s="42" t="s">
        <v>105</v>
      </c>
      <c r="C2043" s="46"/>
      <c r="D2043" s="35" t="s">
        <v>424</v>
      </c>
      <c r="E2043" s="34">
        <v>42447</v>
      </c>
      <c r="F2043" s="347" t="s">
        <v>1105</v>
      </c>
      <c r="G2043" s="347" t="s">
        <v>1106</v>
      </c>
      <c r="H2043" s="344">
        <v>25.931349999999998</v>
      </c>
      <c r="I2043" s="344">
        <v>-81.598050000000001</v>
      </c>
      <c r="J2043" s="56" t="s">
        <v>9393</v>
      </c>
      <c r="K2043" s="56" t="s">
        <v>9394</v>
      </c>
      <c r="L2043" s="49" t="s">
        <v>1746</v>
      </c>
      <c r="M2043" s="117"/>
      <c r="N2043" s="35" t="s">
        <v>364</v>
      </c>
      <c r="O2043" s="203" t="s">
        <v>1969</v>
      </c>
      <c r="P2043" s="216">
        <v>0</v>
      </c>
      <c r="Q2043" s="443">
        <v>0</v>
      </c>
      <c r="R2043" s="47"/>
      <c r="S2043" s="36">
        <v>0</v>
      </c>
      <c r="T2043" s="35"/>
      <c r="U2043" s="34"/>
      <c r="V2043" s="82">
        <v>0</v>
      </c>
      <c r="W2043" s="55" t="s">
        <v>2688</v>
      </c>
      <c r="X2043" s="55" t="s">
        <v>1898</v>
      </c>
      <c r="Y2043" s="157">
        <v>0</v>
      </c>
      <c r="Z2043" s="57">
        <v>466.66749814081595</v>
      </c>
      <c r="AA2043" s="55" t="s">
        <v>9395</v>
      </c>
      <c r="AB2043" s="55">
        <v>195</v>
      </c>
      <c r="AC2043" s="55" t="s">
        <v>2022</v>
      </c>
      <c r="AD2043" s="89" t="s">
        <v>2621</v>
      </c>
      <c r="AE2043" s="243">
        <v>16525</v>
      </c>
      <c r="AF2043" s="157" t="s">
        <v>3901</v>
      </c>
      <c r="AG2043" s="89" t="s">
        <v>7729</v>
      </c>
      <c r="AH2043" s="58" t="s">
        <v>280</v>
      </c>
      <c r="AI2043" s="58" t="s">
        <v>7730</v>
      </c>
      <c r="AJ2043" s="59" t="s">
        <v>1492</v>
      </c>
      <c r="AK2043" s="56">
        <v>25.930376111111112</v>
      </c>
      <c r="AL2043" s="56">
        <v>-81.598973055555561</v>
      </c>
      <c r="AM2043" s="60">
        <v>355.15779999900673</v>
      </c>
      <c r="AN2043" s="60">
        <v>302.72345617885969</v>
      </c>
      <c r="AO2043" s="60">
        <v>466.66749814081595</v>
      </c>
    </row>
    <row r="2044" spans="1:41" s="290" customFormat="1" x14ac:dyDescent="0.2">
      <c r="A2044" s="45" t="s">
        <v>1024</v>
      </c>
      <c r="B2044" s="42" t="s">
        <v>105</v>
      </c>
      <c r="C2044" s="46"/>
      <c r="D2044" s="35" t="s">
        <v>424</v>
      </c>
      <c r="E2044" s="34">
        <v>43195</v>
      </c>
      <c r="F2044" s="347" t="s">
        <v>2302</v>
      </c>
      <c r="G2044" s="347" t="s">
        <v>2303</v>
      </c>
      <c r="H2044" s="344">
        <v>25.931316666666667</v>
      </c>
      <c r="I2044" s="344">
        <v>-81.598066666666668</v>
      </c>
      <c r="J2044" s="56" t="s">
        <v>9396</v>
      </c>
      <c r="K2044" s="56" t="s">
        <v>9397</v>
      </c>
      <c r="L2044" s="49" t="s">
        <v>2159</v>
      </c>
      <c r="M2044" s="120"/>
      <c r="N2044" s="35" t="s">
        <v>364</v>
      </c>
      <c r="O2044" s="203" t="s">
        <v>1969</v>
      </c>
      <c r="P2044" s="216">
        <v>0</v>
      </c>
      <c r="Q2044" s="443">
        <v>0</v>
      </c>
      <c r="R2044" s="47"/>
      <c r="S2044" s="36">
        <v>0</v>
      </c>
      <c r="T2044" s="35"/>
      <c r="U2044" s="34"/>
      <c r="V2044" s="82">
        <v>0</v>
      </c>
      <c r="W2044" s="55" t="s">
        <v>2688</v>
      </c>
      <c r="X2044" s="55" t="s">
        <v>1898</v>
      </c>
      <c r="Y2044" s="157">
        <v>0</v>
      </c>
      <c r="Z2044" s="57">
        <v>453.8857233374822</v>
      </c>
      <c r="AA2044" s="55" t="s">
        <v>9398</v>
      </c>
      <c r="AB2044" s="55">
        <v>195</v>
      </c>
      <c r="AC2044" s="55" t="s">
        <v>2022</v>
      </c>
      <c r="AD2044" s="89" t="s">
        <v>2621</v>
      </c>
      <c r="AE2044" s="243">
        <v>16525</v>
      </c>
      <c r="AF2044" s="157" t="s">
        <v>3901</v>
      </c>
      <c r="AG2044" s="89" t="s">
        <v>7729</v>
      </c>
      <c r="AH2044" s="58" t="s">
        <v>280</v>
      </c>
      <c r="AI2044" s="58" t="s">
        <v>7730</v>
      </c>
      <c r="AJ2044" s="59" t="s">
        <v>1492</v>
      </c>
      <c r="AK2044" s="56">
        <v>25.930376111111112</v>
      </c>
      <c r="AL2044" s="56">
        <v>-81.598973055555561</v>
      </c>
      <c r="AM2044" s="60">
        <v>343.00179999989882</v>
      </c>
      <c r="AN2044" s="60">
        <v>297.25748947069246</v>
      </c>
      <c r="AO2044" s="60">
        <v>453.8857233374822</v>
      </c>
    </row>
    <row r="2045" spans="1:41" s="290" customFormat="1" x14ac:dyDescent="0.2">
      <c r="A2045" s="45" t="s">
        <v>1024</v>
      </c>
      <c r="B2045" s="42" t="s">
        <v>105</v>
      </c>
      <c r="C2045" s="46"/>
      <c r="D2045" s="35" t="s">
        <v>424</v>
      </c>
      <c r="E2045" s="34">
        <v>43515</v>
      </c>
      <c r="F2045" s="347" t="s">
        <v>2302</v>
      </c>
      <c r="G2045" s="347" t="s">
        <v>2578</v>
      </c>
      <c r="H2045" s="344">
        <v>25.931316666666667</v>
      </c>
      <c r="I2045" s="344">
        <v>-81.598083333333335</v>
      </c>
      <c r="J2045" s="56" t="s">
        <v>9396</v>
      </c>
      <c r="K2045" s="56" t="s">
        <v>9399</v>
      </c>
      <c r="L2045" s="49" t="s">
        <v>2707</v>
      </c>
      <c r="M2045" s="120" t="s">
        <v>2833</v>
      </c>
      <c r="N2045" s="35" t="s">
        <v>364</v>
      </c>
      <c r="O2045" s="203" t="s">
        <v>1969</v>
      </c>
      <c r="P2045" s="216" t="s">
        <v>1969</v>
      </c>
      <c r="Q2045" s="443">
        <v>0</v>
      </c>
      <c r="R2045" s="47"/>
      <c r="S2045" s="36">
        <v>0</v>
      </c>
      <c r="T2045" s="35"/>
      <c r="U2045" s="34"/>
      <c r="V2045" s="82">
        <v>0</v>
      </c>
      <c r="W2045" s="55" t="s">
        <v>2688</v>
      </c>
      <c r="X2045" s="55" t="s">
        <v>1898</v>
      </c>
      <c r="Y2045" s="157">
        <v>0</v>
      </c>
      <c r="Z2045" s="57">
        <v>450.32491332286281</v>
      </c>
      <c r="AA2045" s="55" t="s">
        <v>9400</v>
      </c>
      <c r="AB2045" s="55">
        <v>195</v>
      </c>
      <c r="AC2045" s="55" t="s">
        <v>2022</v>
      </c>
      <c r="AD2045" s="89" t="s">
        <v>2621</v>
      </c>
      <c r="AE2045" s="243">
        <v>16525</v>
      </c>
      <c r="AF2045" s="157" t="s">
        <v>3901</v>
      </c>
      <c r="AG2045" s="89" t="s">
        <v>7729</v>
      </c>
      <c r="AH2045" s="58" t="s">
        <v>280</v>
      </c>
      <c r="AI2045" s="58" t="s">
        <v>7730</v>
      </c>
      <c r="AJ2045" s="59" t="s">
        <v>1492</v>
      </c>
      <c r="AK2045" s="56">
        <v>25.930376111111112</v>
      </c>
      <c r="AL2045" s="56">
        <v>-81.598973055555561</v>
      </c>
      <c r="AM2045" s="60">
        <v>343.00179999989882</v>
      </c>
      <c r="AN2045" s="60">
        <v>291.79152276252529</v>
      </c>
      <c r="AO2045" s="60">
        <v>450.32491332286281</v>
      </c>
    </row>
    <row r="2046" spans="1:41" s="290" customFormat="1" x14ac:dyDescent="0.2">
      <c r="A2046" s="45" t="s">
        <v>1024</v>
      </c>
      <c r="B2046" s="42" t="s">
        <v>105</v>
      </c>
      <c r="C2046" s="46"/>
      <c r="D2046" s="35" t="s">
        <v>4526</v>
      </c>
      <c r="E2046" s="34">
        <v>44656</v>
      </c>
      <c r="F2046" s="347" t="s">
        <v>2302</v>
      </c>
      <c r="G2046" s="347" t="s">
        <v>2578</v>
      </c>
      <c r="H2046" s="344">
        <v>25.931316666666667</v>
      </c>
      <c r="I2046" s="344">
        <v>-81.598083333333335</v>
      </c>
      <c r="J2046" s="56" t="s">
        <v>9396</v>
      </c>
      <c r="K2046" s="56" t="s">
        <v>9399</v>
      </c>
      <c r="L2046" s="49" t="s">
        <v>2707</v>
      </c>
      <c r="M2046" s="120" t="s">
        <v>2833</v>
      </c>
      <c r="N2046" s="35" t="s">
        <v>364</v>
      </c>
      <c r="O2046" s="240" t="s">
        <v>4527</v>
      </c>
      <c r="P2046" s="216" t="s">
        <v>1969</v>
      </c>
      <c r="Q2046" s="443">
        <v>0</v>
      </c>
      <c r="R2046" s="47"/>
      <c r="S2046" s="36">
        <v>0</v>
      </c>
      <c r="T2046" s="35"/>
      <c r="U2046" s="34"/>
      <c r="V2046" s="82">
        <v>0</v>
      </c>
      <c r="W2046" s="55" t="s">
        <v>2688</v>
      </c>
      <c r="X2046" s="55" t="s">
        <v>1898</v>
      </c>
      <c r="Y2046" s="157">
        <v>0</v>
      </c>
      <c r="Z2046" s="57">
        <v>450.32491332286281</v>
      </c>
      <c r="AA2046" s="55" t="s">
        <v>9400</v>
      </c>
      <c r="AB2046" s="55">
        <v>195</v>
      </c>
      <c r="AC2046" s="55" t="s">
        <v>2022</v>
      </c>
      <c r="AD2046" s="89" t="s">
        <v>2621</v>
      </c>
      <c r="AE2046" s="243">
        <v>16525</v>
      </c>
      <c r="AF2046" s="157" t="s">
        <v>3901</v>
      </c>
      <c r="AG2046" s="89" t="s">
        <v>7729</v>
      </c>
      <c r="AH2046" s="58" t="s">
        <v>280</v>
      </c>
      <c r="AI2046" s="58" t="s">
        <v>7730</v>
      </c>
      <c r="AJ2046" s="59" t="s">
        <v>1492</v>
      </c>
      <c r="AK2046" s="56">
        <v>25.930376111111112</v>
      </c>
      <c r="AL2046" s="56">
        <v>-81.598973055555561</v>
      </c>
      <c r="AM2046" s="60">
        <v>343.00179999989882</v>
      </c>
      <c r="AN2046" s="60">
        <v>291.79152276252529</v>
      </c>
      <c r="AO2046" s="60">
        <v>450.32491332286281</v>
      </c>
    </row>
    <row r="2047" spans="1:41" s="290" customFormat="1" x14ac:dyDescent="0.2">
      <c r="A2047" s="45" t="s">
        <v>1024</v>
      </c>
      <c r="B2047" s="42" t="s">
        <v>105</v>
      </c>
      <c r="C2047" s="46"/>
      <c r="D2047" s="35" t="s">
        <v>3213</v>
      </c>
      <c r="E2047" s="34">
        <v>44692</v>
      </c>
      <c r="F2047" s="352" t="s">
        <v>4731</v>
      </c>
      <c r="G2047" s="352" t="s">
        <v>4732</v>
      </c>
      <c r="H2047" s="344">
        <v>25.931283333333333</v>
      </c>
      <c r="I2047" s="344">
        <v>-81.598081666666673</v>
      </c>
      <c r="J2047" s="56" t="s">
        <v>7726</v>
      </c>
      <c r="K2047" s="56" t="s">
        <v>7727</v>
      </c>
      <c r="L2047" s="49" t="s">
        <v>4678</v>
      </c>
      <c r="M2047" s="120" t="s">
        <v>2833</v>
      </c>
      <c r="N2047" s="35" t="s">
        <v>364</v>
      </c>
      <c r="O2047" s="240" t="s">
        <v>4687</v>
      </c>
      <c r="P2047" s="216">
        <v>0</v>
      </c>
      <c r="Q2047" s="443">
        <v>0</v>
      </c>
      <c r="R2047" s="47"/>
      <c r="S2047" s="36">
        <v>0</v>
      </c>
      <c r="T2047" s="35" t="s">
        <v>2011</v>
      </c>
      <c r="U2047" s="34"/>
      <c r="V2047" s="82">
        <v>0</v>
      </c>
      <c r="W2047" s="55" t="s">
        <v>2688</v>
      </c>
      <c r="X2047" s="55" t="s">
        <v>1898</v>
      </c>
      <c r="Y2047" s="157">
        <v>0</v>
      </c>
      <c r="Z2047" s="57">
        <v>441.49804014322814</v>
      </c>
      <c r="AA2047" s="55" t="s">
        <v>7728</v>
      </c>
      <c r="AB2047" s="55">
        <v>195</v>
      </c>
      <c r="AC2047" s="55" t="s">
        <v>2022</v>
      </c>
      <c r="AD2047" s="89" t="s">
        <v>2621</v>
      </c>
      <c r="AE2047" s="243">
        <v>16525</v>
      </c>
      <c r="AF2047" s="157" t="s">
        <v>3901</v>
      </c>
      <c r="AG2047" s="89" t="s">
        <v>7729</v>
      </c>
      <c r="AH2047" s="58" t="s">
        <v>280</v>
      </c>
      <c r="AI2047" s="58" t="s">
        <v>7730</v>
      </c>
      <c r="AJ2047" s="59" t="s">
        <v>1492</v>
      </c>
      <c r="AK2047" s="56">
        <v>25.930376111111112</v>
      </c>
      <c r="AL2047" s="56">
        <v>-81.598973055555561</v>
      </c>
      <c r="AM2047" s="60">
        <v>330.84579999949528</v>
      </c>
      <c r="AN2047" s="60">
        <v>292.33811943194382</v>
      </c>
      <c r="AO2047" s="60">
        <v>441.49804014322814</v>
      </c>
    </row>
    <row r="2048" spans="1:41" s="290" customFormat="1" x14ac:dyDescent="0.2">
      <c r="A2048" s="45" t="s">
        <v>1024</v>
      </c>
      <c r="B2048" s="42" t="s">
        <v>105</v>
      </c>
      <c r="C2048" s="46"/>
      <c r="D2048" s="35" t="s">
        <v>4516</v>
      </c>
      <c r="E2048" s="34">
        <v>45001</v>
      </c>
      <c r="F2048" s="2" t="s">
        <v>4731</v>
      </c>
      <c r="G2048" s="2" t="s">
        <v>4732</v>
      </c>
      <c r="H2048" s="344">
        <v>25.931283333333333</v>
      </c>
      <c r="I2048" s="344">
        <v>-81.598081666666673</v>
      </c>
      <c r="J2048" s="56" t="s">
        <v>7726</v>
      </c>
      <c r="K2048" s="56" t="s">
        <v>7727</v>
      </c>
      <c r="L2048" s="49" t="s">
        <v>5436</v>
      </c>
      <c r="M2048" s="120" t="s">
        <v>2833</v>
      </c>
      <c r="N2048" s="35" t="s">
        <v>364</v>
      </c>
      <c r="O2048" s="240" t="s">
        <v>5440</v>
      </c>
      <c r="P2048" s="216" t="s">
        <v>1969</v>
      </c>
      <c r="Q2048" s="443">
        <v>0</v>
      </c>
      <c r="R2048" s="47"/>
      <c r="S2048" s="36">
        <v>0</v>
      </c>
      <c r="T2048" s="35"/>
      <c r="U2048" s="34"/>
      <c r="V2048" s="82">
        <v>0</v>
      </c>
      <c r="W2048" s="55" t="s">
        <v>2688</v>
      </c>
      <c r="X2048" s="55" t="s">
        <v>1898</v>
      </c>
      <c r="Y2048" s="157">
        <v>0</v>
      </c>
      <c r="Z2048" s="57">
        <v>441.49804014322814</v>
      </c>
      <c r="AA2048" s="55" t="s">
        <v>7728</v>
      </c>
      <c r="AB2048" s="55">
        <v>195</v>
      </c>
      <c r="AC2048" s="55" t="s">
        <v>2022</v>
      </c>
      <c r="AD2048" s="89" t="s">
        <v>2621</v>
      </c>
      <c r="AE2048" s="243">
        <v>16525</v>
      </c>
      <c r="AF2048" s="157" t="s">
        <v>3901</v>
      </c>
      <c r="AG2048" s="89" t="s">
        <v>7729</v>
      </c>
      <c r="AH2048" s="58" t="s">
        <v>280</v>
      </c>
      <c r="AI2048" s="58" t="s">
        <v>7730</v>
      </c>
      <c r="AJ2048" s="59" t="s">
        <v>1492</v>
      </c>
      <c r="AK2048" s="56">
        <v>25.930376111111112</v>
      </c>
      <c r="AL2048" s="56">
        <v>-81.598973055555561</v>
      </c>
      <c r="AM2048" s="60">
        <v>330.84579999949528</v>
      </c>
      <c r="AN2048" s="60">
        <v>292.33811943194382</v>
      </c>
      <c r="AO2048" s="60">
        <v>441.49804014322814</v>
      </c>
    </row>
    <row r="2049" spans="1:41" s="290" customFormat="1" x14ac:dyDescent="0.2">
      <c r="A2049" s="45" t="s">
        <v>1024</v>
      </c>
      <c r="B2049" s="42" t="s">
        <v>105</v>
      </c>
      <c r="C2049" s="46"/>
      <c r="D2049" s="35" t="s">
        <v>4516</v>
      </c>
      <c r="E2049" s="34">
        <v>45372</v>
      </c>
      <c r="F2049" s="352" t="s">
        <v>4731</v>
      </c>
      <c r="G2049" s="352" t="s">
        <v>4732</v>
      </c>
      <c r="H2049" s="344">
        <v>25.931283333333333</v>
      </c>
      <c r="I2049" s="344">
        <v>-81.598081666666673</v>
      </c>
      <c r="J2049" s="56" t="s">
        <v>7726</v>
      </c>
      <c r="K2049" s="56" t="s">
        <v>7727</v>
      </c>
      <c r="L2049" s="49" t="s">
        <v>5436</v>
      </c>
      <c r="M2049" s="120" t="s">
        <v>2833</v>
      </c>
      <c r="N2049" s="35" t="s">
        <v>364</v>
      </c>
      <c r="O2049" s="240" t="s">
        <v>5811</v>
      </c>
      <c r="P2049" s="216" t="s">
        <v>1969</v>
      </c>
      <c r="Q2049" s="443">
        <v>0</v>
      </c>
      <c r="R2049" s="47"/>
      <c r="S2049" s="36">
        <v>0</v>
      </c>
      <c r="T2049" s="35"/>
      <c r="U2049" s="34"/>
      <c r="V2049" s="82">
        <v>0</v>
      </c>
      <c r="W2049" s="55" t="s">
        <v>2688</v>
      </c>
      <c r="X2049" s="55" t="s">
        <v>1898</v>
      </c>
      <c r="Y2049" s="157">
        <v>0</v>
      </c>
      <c r="Z2049" s="57">
        <v>441.49804014322814</v>
      </c>
      <c r="AA2049" s="55" t="s">
        <v>7728</v>
      </c>
      <c r="AB2049" s="55">
        <v>195</v>
      </c>
      <c r="AC2049" s="55" t="s">
        <v>2022</v>
      </c>
      <c r="AD2049" s="89" t="s">
        <v>2621</v>
      </c>
      <c r="AE2049" s="243">
        <v>16525</v>
      </c>
      <c r="AF2049" s="157" t="s">
        <v>3901</v>
      </c>
      <c r="AG2049" s="89" t="s">
        <v>7729</v>
      </c>
      <c r="AH2049" s="58" t="s">
        <v>280</v>
      </c>
      <c r="AI2049" s="58" t="s">
        <v>7730</v>
      </c>
      <c r="AJ2049" s="59" t="s">
        <v>1492</v>
      </c>
      <c r="AK2049" s="56">
        <v>25.930376111111112</v>
      </c>
      <c r="AL2049" s="56">
        <v>-81.598973055555561</v>
      </c>
      <c r="AM2049" s="60">
        <v>330.84579999949528</v>
      </c>
      <c r="AN2049" s="60">
        <v>292.33811943194382</v>
      </c>
      <c r="AO2049" s="60">
        <v>441.49804014322814</v>
      </c>
    </row>
    <row r="2050" spans="1:41" s="290" customFormat="1" x14ac:dyDescent="0.2">
      <c r="A2050" s="45" t="s">
        <v>1024</v>
      </c>
      <c r="B2050" s="42" t="s">
        <v>105</v>
      </c>
      <c r="C2050" s="46"/>
      <c r="D2050" s="35" t="s">
        <v>4516</v>
      </c>
      <c r="E2050" s="34">
        <v>45741</v>
      </c>
      <c r="F2050" s="352" t="s">
        <v>4731</v>
      </c>
      <c r="G2050" s="352" t="s">
        <v>4732</v>
      </c>
      <c r="H2050" s="344">
        <v>25.931283333333333</v>
      </c>
      <c r="I2050" s="344">
        <v>-81.598081666666673</v>
      </c>
      <c r="J2050" s="56" t="s">
        <v>7726</v>
      </c>
      <c r="K2050" s="56" t="s">
        <v>7727</v>
      </c>
      <c r="L2050" s="49" t="s">
        <v>5436</v>
      </c>
      <c r="M2050" s="120" t="s">
        <v>2833</v>
      </c>
      <c r="N2050" s="35" t="s">
        <v>364</v>
      </c>
      <c r="O2050" s="240" t="s">
        <v>6251</v>
      </c>
      <c r="P2050" s="216" t="s">
        <v>1969</v>
      </c>
      <c r="Q2050" s="443">
        <v>0</v>
      </c>
      <c r="R2050" s="47"/>
      <c r="S2050" s="36">
        <v>0</v>
      </c>
      <c r="T2050" s="35"/>
      <c r="U2050" s="34"/>
      <c r="V2050" s="82">
        <v>0</v>
      </c>
      <c r="W2050" s="55" t="s">
        <v>2688</v>
      </c>
      <c r="X2050" s="55" t="s">
        <v>1898</v>
      </c>
      <c r="Y2050" s="157">
        <v>0</v>
      </c>
      <c r="Z2050" s="57">
        <v>441.49804014322814</v>
      </c>
      <c r="AA2050" s="55" t="s">
        <v>7728</v>
      </c>
      <c r="AB2050" s="55">
        <v>195</v>
      </c>
      <c r="AC2050" s="55" t="s">
        <v>2022</v>
      </c>
      <c r="AD2050" s="89" t="s">
        <v>2621</v>
      </c>
      <c r="AE2050" s="243">
        <v>16525</v>
      </c>
      <c r="AF2050" s="157" t="s">
        <v>3901</v>
      </c>
      <c r="AG2050" s="89" t="s">
        <v>7729</v>
      </c>
      <c r="AH2050" s="58" t="s">
        <v>280</v>
      </c>
      <c r="AI2050" s="58" t="s">
        <v>7730</v>
      </c>
      <c r="AJ2050" s="59" t="s">
        <v>1492</v>
      </c>
      <c r="AK2050" s="56">
        <v>25.930376111111112</v>
      </c>
      <c r="AL2050" s="56">
        <v>-81.598973055555561</v>
      </c>
      <c r="AM2050" s="60">
        <v>330.84579999949528</v>
      </c>
      <c r="AN2050" s="60">
        <v>292.33811943194382</v>
      </c>
      <c r="AO2050" s="60">
        <v>441.49804014322814</v>
      </c>
    </row>
    <row r="2051" spans="1:41" s="290" customFormat="1" x14ac:dyDescent="0.2">
      <c r="A2051" s="45" t="s">
        <v>1024</v>
      </c>
      <c r="B2051" s="42" t="s">
        <v>105</v>
      </c>
      <c r="C2051" s="46" t="s">
        <v>473</v>
      </c>
      <c r="D2051" s="35" t="s">
        <v>4516</v>
      </c>
      <c r="E2051" s="34">
        <v>46101</v>
      </c>
      <c r="F2051" s="352" t="s">
        <v>4731</v>
      </c>
      <c r="G2051" s="352" t="s">
        <v>4732</v>
      </c>
      <c r="H2051" s="344">
        <v>25.931283333333333</v>
      </c>
      <c r="I2051" s="344">
        <v>-81.598081666666673</v>
      </c>
      <c r="J2051" s="56" t="s">
        <v>7726</v>
      </c>
      <c r="K2051" s="56" t="s">
        <v>7727</v>
      </c>
      <c r="L2051" s="49" t="s">
        <v>5436</v>
      </c>
      <c r="M2051" s="120" t="s">
        <v>2833</v>
      </c>
      <c r="N2051" s="35" t="s">
        <v>364</v>
      </c>
      <c r="O2051" s="240" t="s">
        <v>6890</v>
      </c>
      <c r="P2051" s="216" t="s">
        <v>1969</v>
      </c>
      <c r="Q2051" s="443">
        <v>0</v>
      </c>
      <c r="R2051" s="47"/>
      <c r="S2051" s="36">
        <v>0</v>
      </c>
      <c r="T2051" s="35"/>
      <c r="U2051" s="34"/>
      <c r="V2051" s="82">
        <v>0</v>
      </c>
      <c r="W2051" s="55" t="s">
        <v>2688</v>
      </c>
      <c r="X2051" s="55" t="s">
        <v>1898</v>
      </c>
      <c r="Y2051" s="157">
        <v>0</v>
      </c>
      <c r="Z2051" s="57">
        <v>441.49804014322814</v>
      </c>
      <c r="AA2051" s="55" t="s">
        <v>7728</v>
      </c>
      <c r="AB2051" s="55">
        <v>195</v>
      </c>
      <c r="AC2051" s="55" t="s">
        <v>2022</v>
      </c>
      <c r="AD2051" s="89" t="s">
        <v>2621</v>
      </c>
      <c r="AE2051" s="243">
        <v>16525</v>
      </c>
      <c r="AF2051" s="157" t="s">
        <v>3901</v>
      </c>
      <c r="AG2051" s="89" t="s">
        <v>7729</v>
      </c>
      <c r="AH2051" s="58" t="s">
        <v>280</v>
      </c>
      <c r="AI2051" s="58" t="s">
        <v>7730</v>
      </c>
      <c r="AJ2051" s="59" t="s">
        <v>1492</v>
      </c>
      <c r="AK2051" s="56">
        <v>25.930376111111112</v>
      </c>
      <c r="AL2051" s="56">
        <v>-81.598973055555561</v>
      </c>
      <c r="AM2051" s="60">
        <v>330.84579999949528</v>
      </c>
      <c r="AN2051" s="60">
        <v>292.33811943194382</v>
      </c>
      <c r="AO2051" s="60">
        <v>441.49804014322814</v>
      </c>
    </row>
    <row r="2052" spans="1:41" s="290" customFormat="1" x14ac:dyDescent="0.2">
      <c r="A2052" s="45" t="s">
        <v>1023</v>
      </c>
      <c r="B2052" s="42" t="s">
        <v>106</v>
      </c>
      <c r="C2052" s="46"/>
      <c r="D2052" s="35" t="s">
        <v>424</v>
      </c>
      <c r="E2052" s="34">
        <v>42447</v>
      </c>
      <c r="F2052" s="347" t="s">
        <v>774</v>
      </c>
      <c r="G2052" s="347" t="s">
        <v>775</v>
      </c>
      <c r="H2052" s="344">
        <v>25.93205</v>
      </c>
      <c r="I2052" s="344">
        <v>-81.597300000000004</v>
      </c>
      <c r="J2052" s="56" t="s">
        <v>7731</v>
      </c>
      <c r="K2052" s="56" t="s">
        <v>7732</v>
      </c>
      <c r="L2052" s="49" t="s">
        <v>438</v>
      </c>
      <c r="M2052" s="120"/>
      <c r="N2052" s="35" t="s">
        <v>448</v>
      </c>
      <c r="O2052" s="203"/>
      <c r="P2052" s="216">
        <v>0</v>
      </c>
      <c r="Q2052" s="443">
        <v>0</v>
      </c>
      <c r="R2052" s="47"/>
      <c r="S2052" s="36" t="s">
        <v>473</v>
      </c>
      <c r="T2052" s="35"/>
      <c r="U2052" s="34"/>
      <c r="V2052" s="82" t="s">
        <v>1969</v>
      </c>
      <c r="W2052" s="55" t="s">
        <v>2688</v>
      </c>
      <c r="X2052" s="55" t="s">
        <v>1898</v>
      </c>
      <c r="Y2052" s="157" t="s">
        <v>448</v>
      </c>
      <c r="Z2052" s="57" t="s">
        <v>3905</v>
      </c>
      <c r="AA2052" s="55" t="s">
        <v>3906</v>
      </c>
      <c r="AB2052" s="55">
        <v>196</v>
      </c>
      <c r="AC2052" s="55" t="s">
        <v>2022</v>
      </c>
      <c r="AD2052" s="89" t="s">
        <v>2621</v>
      </c>
      <c r="AE2052" s="243">
        <v>16530</v>
      </c>
      <c r="AF2052" s="157" t="s">
        <v>3901</v>
      </c>
      <c r="AG2052" s="89" t="s">
        <v>7733</v>
      </c>
      <c r="AH2052" s="58" t="s">
        <v>774</v>
      </c>
      <c r="AI2052" s="58" t="s">
        <v>775</v>
      </c>
      <c r="AJ2052" s="59" t="s">
        <v>1489</v>
      </c>
      <c r="AK2052" s="56">
        <v>25.932042777777777</v>
      </c>
      <c r="AL2052" s="56">
        <v>-81.597306388888896</v>
      </c>
      <c r="AM2052" s="60">
        <v>2.6338000002601802</v>
      </c>
      <c r="AN2052" s="60">
        <v>2.0952872389851938</v>
      </c>
      <c r="AO2052" s="60" t="s">
        <v>3905</v>
      </c>
    </row>
    <row r="2053" spans="1:41" s="290" customFormat="1" x14ac:dyDescent="0.2">
      <c r="A2053" s="45" t="s">
        <v>1023</v>
      </c>
      <c r="B2053" s="42" t="s">
        <v>106</v>
      </c>
      <c r="C2053" s="46"/>
      <c r="D2053" s="35" t="s">
        <v>424</v>
      </c>
      <c r="E2053" s="34">
        <v>43195</v>
      </c>
      <c r="F2053" s="347" t="s">
        <v>774</v>
      </c>
      <c r="G2053" s="347" t="s">
        <v>775</v>
      </c>
      <c r="H2053" s="344">
        <v>25.93205</v>
      </c>
      <c r="I2053" s="344">
        <v>-81.597300000000004</v>
      </c>
      <c r="J2053" s="56" t="s">
        <v>7731</v>
      </c>
      <c r="K2053" s="56" t="s">
        <v>7732</v>
      </c>
      <c r="L2053" s="49" t="s">
        <v>438</v>
      </c>
      <c r="M2053" s="120"/>
      <c r="N2053" s="35" t="s">
        <v>448</v>
      </c>
      <c r="O2053" s="203"/>
      <c r="P2053" s="216">
        <v>0</v>
      </c>
      <c r="Q2053" s="443">
        <v>0</v>
      </c>
      <c r="R2053" s="47"/>
      <c r="S2053" s="36" t="s">
        <v>473</v>
      </c>
      <c r="T2053" s="35"/>
      <c r="U2053" s="34"/>
      <c r="V2053" s="82" t="s">
        <v>1969</v>
      </c>
      <c r="W2053" s="55" t="s">
        <v>2688</v>
      </c>
      <c r="X2053" s="55" t="s">
        <v>1898</v>
      </c>
      <c r="Y2053" s="157" t="s">
        <v>448</v>
      </c>
      <c r="Z2053" s="57" t="s">
        <v>3905</v>
      </c>
      <c r="AA2053" s="55" t="s">
        <v>3906</v>
      </c>
      <c r="AB2053" s="55">
        <v>196</v>
      </c>
      <c r="AC2053" s="55" t="s">
        <v>2022</v>
      </c>
      <c r="AD2053" s="89" t="s">
        <v>2621</v>
      </c>
      <c r="AE2053" s="243">
        <v>16530</v>
      </c>
      <c r="AF2053" s="157" t="s">
        <v>3901</v>
      </c>
      <c r="AG2053" s="89" t="s">
        <v>7733</v>
      </c>
      <c r="AH2053" s="58" t="s">
        <v>774</v>
      </c>
      <c r="AI2053" s="58" t="s">
        <v>775</v>
      </c>
      <c r="AJ2053" s="59" t="s">
        <v>1489</v>
      </c>
      <c r="AK2053" s="56">
        <v>25.932042777777777</v>
      </c>
      <c r="AL2053" s="56">
        <v>-81.597306388888896</v>
      </c>
      <c r="AM2053" s="60">
        <v>2.6338000002601802</v>
      </c>
      <c r="AN2053" s="60">
        <v>2.0952872389851938</v>
      </c>
      <c r="AO2053" s="60" t="s">
        <v>3905</v>
      </c>
    </row>
    <row r="2054" spans="1:41" s="290" customFormat="1" x14ac:dyDescent="0.2">
      <c r="A2054" s="45" t="s">
        <v>1023</v>
      </c>
      <c r="B2054" s="42" t="s">
        <v>106</v>
      </c>
      <c r="C2054" s="46"/>
      <c r="D2054" s="35" t="s">
        <v>424</v>
      </c>
      <c r="E2054" s="34">
        <v>43515</v>
      </c>
      <c r="F2054" s="347" t="s">
        <v>774</v>
      </c>
      <c r="G2054" s="347" t="s">
        <v>775</v>
      </c>
      <c r="H2054" s="344">
        <v>25.93205</v>
      </c>
      <c r="I2054" s="344">
        <v>-81.597300000000004</v>
      </c>
      <c r="J2054" s="56" t="s">
        <v>7731</v>
      </c>
      <c r="K2054" s="56" t="s">
        <v>7732</v>
      </c>
      <c r="L2054" s="49" t="s">
        <v>3303</v>
      </c>
      <c r="M2054" s="120"/>
      <c r="N2054" s="35" t="s">
        <v>448</v>
      </c>
      <c r="O2054" s="203"/>
      <c r="P2054" s="216">
        <v>0</v>
      </c>
      <c r="Q2054" s="443">
        <v>0</v>
      </c>
      <c r="R2054" s="47"/>
      <c r="S2054" s="36" t="s">
        <v>473</v>
      </c>
      <c r="T2054" s="35"/>
      <c r="U2054" s="34"/>
      <c r="V2054" s="82" t="s">
        <v>1969</v>
      </c>
      <c r="W2054" s="55" t="s">
        <v>2688</v>
      </c>
      <c r="X2054" s="55" t="s">
        <v>1898</v>
      </c>
      <c r="Y2054" s="157" t="s">
        <v>448</v>
      </c>
      <c r="Z2054" s="57" t="s">
        <v>3905</v>
      </c>
      <c r="AA2054" s="55" t="s">
        <v>3906</v>
      </c>
      <c r="AB2054" s="55">
        <v>196</v>
      </c>
      <c r="AC2054" s="55" t="s">
        <v>2022</v>
      </c>
      <c r="AD2054" s="89" t="s">
        <v>2621</v>
      </c>
      <c r="AE2054" s="243">
        <v>16530</v>
      </c>
      <c r="AF2054" s="157" t="s">
        <v>3901</v>
      </c>
      <c r="AG2054" s="89" t="s">
        <v>7733</v>
      </c>
      <c r="AH2054" s="58" t="s">
        <v>774</v>
      </c>
      <c r="AI2054" s="58" t="s">
        <v>775</v>
      </c>
      <c r="AJ2054" s="59" t="s">
        <v>1489</v>
      </c>
      <c r="AK2054" s="56">
        <v>25.932042777777777</v>
      </c>
      <c r="AL2054" s="56">
        <v>-81.597306388888896</v>
      </c>
      <c r="AM2054" s="60">
        <v>2.6338000002601802</v>
      </c>
      <c r="AN2054" s="60">
        <v>2.0952872389851938</v>
      </c>
      <c r="AO2054" s="60" t="s">
        <v>3905</v>
      </c>
    </row>
    <row r="2055" spans="1:41" s="290" customFormat="1" x14ac:dyDescent="0.2">
      <c r="A2055" s="45" t="s">
        <v>1023</v>
      </c>
      <c r="B2055" s="42" t="s">
        <v>106</v>
      </c>
      <c r="C2055" s="46"/>
      <c r="D2055" s="35" t="s">
        <v>4516</v>
      </c>
      <c r="E2055" s="34">
        <v>44656</v>
      </c>
      <c r="F2055" s="347" t="s">
        <v>774</v>
      </c>
      <c r="G2055" s="347" t="s">
        <v>775</v>
      </c>
      <c r="H2055" s="344">
        <v>25.93205</v>
      </c>
      <c r="I2055" s="344">
        <v>-81.597300000000004</v>
      </c>
      <c r="J2055" s="56" t="s">
        <v>7731</v>
      </c>
      <c r="K2055" s="56" t="s">
        <v>7732</v>
      </c>
      <c r="L2055" s="49" t="s">
        <v>3303</v>
      </c>
      <c r="M2055" s="120"/>
      <c r="N2055" s="35" t="s">
        <v>448</v>
      </c>
      <c r="O2055" s="240" t="s">
        <v>4528</v>
      </c>
      <c r="P2055" s="216">
        <v>0</v>
      </c>
      <c r="Q2055" s="443">
        <v>0</v>
      </c>
      <c r="R2055" s="47"/>
      <c r="S2055" s="36" t="s">
        <v>473</v>
      </c>
      <c r="T2055" s="35"/>
      <c r="U2055" s="34"/>
      <c r="V2055" s="82" t="s">
        <v>1969</v>
      </c>
      <c r="W2055" s="55" t="s">
        <v>2688</v>
      </c>
      <c r="X2055" s="55" t="s">
        <v>1898</v>
      </c>
      <c r="Y2055" s="157" t="s">
        <v>448</v>
      </c>
      <c r="Z2055" s="57" t="s">
        <v>3905</v>
      </c>
      <c r="AA2055" s="55" t="s">
        <v>3906</v>
      </c>
      <c r="AB2055" s="55">
        <v>196</v>
      </c>
      <c r="AC2055" s="55" t="s">
        <v>2022</v>
      </c>
      <c r="AD2055" s="89" t="s">
        <v>2621</v>
      </c>
      <c r="AE2055" s="243">
        <v>16530</v>
      </c>
      <c r="AF2055" s="157" t="s">
        <v>3901</v>
      </c>
      <c r="AG2055" s="89" t="s">
        <v>7733</v>
      </c>
      <c r="AH2055" s="58" t="s">
        <v>774</v>
      </c>
      <c r="AI2055" s="58" t="s">
        <v>775</v>
      </c>
      <c r="AJ2055" s="59" t="s">
        <v>1489</v>
      </c>
      <c r="AK2055" s="56">
        <v>25.932042777777777</v>
      </c>
      <c r="AL2055" s="56">
        <v>-81.597306388888896</v>
      </c>
      <c r="AM2055" s="60">
        <v>2.6338000002601802</v>
      </c>
      <c r="AN2055" s="60">
        <v>2.0952872389851938</v>
      </c>
      <c r="AO2055" s="60" t="s">
        <v>3905</v>
      </c>
    </row>
    <row r="2056" spans="1:41" s="290" customFormat="1" x14ac:dyDescent="0.2">
      <c r="A2056" s="45" t="s">
        <v>1023</v>
      </c>
      <c r="B2056" s="42" t="s">
        <v>106</v>
      </c>
      <c r="C2056" s="46"/>
      <c r="D2056" s="35" t="s">
        <v>4516</v>
      </c>
      <c r="E2056" s="34">
        <v>45001</v>
      </c>
      <c r="F2056" s="347" t="s">
        <v>774</v>
      </c>
      <c r="G2056" s="347" t="s">
        <v>775</v>
      </c>
      <c r="H2056" s="344">
        <v>25.93205</v>
      </c>
      <c r="I2056" s="344">
        <v>-81.597300000000004</v>
      </c>
      <c r="J2056" s="56" t="s">
        <v>7731</v>
      </c>
      <c r="K2056" s="56" t="s">
        <v>7732</v>
      </c>
      <c r="L2056" s="49" t="s">
        <v>3303</v>
      </c>
      <c r="M2056" s="120"/>
      <c r="N2056" s="35" t="s">
        <v>448</v>
      </c>
      <c r="O2056" s="240" t="s">
        <v>5444</v>
      </c>
      <c r="P2056" s="216">
        <v>0</v>
      </c>
      <c r="Q2056" s="443">
        <v>0</v>
      </c>
      <c r="R2056" s="47"/>
      <c r="S2056" s="36" t="s">
        <v>473</v>
      </c>
      <c r="T2056" s="35"/>
      <c r="U2056" s="34"/>
      <c r="V2056" s="82" t="s">
        <v>1969</v>
      </c>
      <c r="W2056" s="55" t="s">
        <v>2688</v>
      </c>
      <c r="X2056" s="55" t="s">
        <v>1898</v>
      </c>
      <c r="Y2056" s="157" t="s">
        <v>448</v>
      </c>
      <c r="Z2056" s="57" t="s">
        <v>3905</v>
      </c>
      <c r="AA2056" s="55" t="s">
        <v>3906</v>
      </c>
      <c r="AB2056" s="55">
        <v>196</v>
      </c>
      <c r="AC2056" s="55" t="s">
        <v>2022</v>
      </c>
      <c r="AD2056" s="89" t="s">
        <v>2621</v>
      </c>
      <c r="AE2056" s="243">
        <v>16530</v>
      </c>
      <c r="AF2056" s="157" t="s">
        <v>3901</v>
      </c>
      <c r="AG2056" s="89" t="s">
        <v>7733</v>
      </c>
      <c r="AH2056" s="58" t="s">
        <v>774</v>
      </c>
      <c r="AI2056" s="58" t="s">
        <v>775</v>
      </c>
      <c r="AJ2056" s="59" t="s">
        <v>1489</v>
      </c>
      <c r="AK2056" s="56">
        <v>25.932042777777777</v>
      </c>
      <c r="AL2056" s="56">
        <v>-81.597306388888896</v>
      </c>
      <c r="AM2056" s="60">
        <v>2.6338000002601802</v>
      </c>
      <c r="AN2056" s="60">
        <v>2.0952872389851938</v>
      </c>
      <c r="AO2056" s="60" t="s">
        <v>3905</v>
      </c>
    </row>
    <row r="2057" spans="1:41" s="290" customFormat="1" x14ac:dyDescent="0.2">
      <c r="A2057" s="45" t="s">
        <v>1023</v>
      </c>
      <c r="B2057" s="42" t="s">
        <v>106</v>
      </c>
      <c r="C2057" s="46"/>
      <c r="D2057" s="35" t="s">
        <v>4516</v>
      </c>
      <c r="E2057" s="34">
        <v>45372</v>
      </c>
      <c r="F2057" s="347" t="s">
        <v>774</v>
      </c>
      <c r="G2057" s="347" t="s">
        <v>775</v>
      </c>
      <c r="H2057" s="344">
        <v>25.93205</v>
      </c>
      <c r="I2057" s="344">
        <v>-81.597300000000004</v>
      </c>
      <c r="J2057" s="56" t="s">
        <v>7731</v>
      </c>
      <c r="K2057" s="56" t="s">
        <v>7732</v>
      </c>
      <c r="L2057" s="49" t="s">
        <v>3303</v>
      </c>
      <c r="M2057" s="120"/>
      <c r="N2057" s="35" t="s">
        <v>448</v>
      </c>
      <c r="O2057" s="240" t="s">
        <v>5812</v>
      </c>
      <c r="P2057" s="216">
        <v>0</v>
      </c>
      <c r="Q2057" s="443">
        <v>0</v>
      </c>
      <c r="R2057" s="47"/>
      <c r="S2057" s="36" t="s">
        <v>473</v>
      </c>
      <c r="T2057" s="35"/>
      <c r="U2057" s="34"/>
      <c r="V2057" s="82" t="s">
        <v>1969</v>
      </c>
      <c r="W2057" s="55" t="s">
        <v>2688</v>
      </c>
      <c r="X2057" s="55" t="s">
        <v>1898</v>
      </c>
      <c r="Y2057" s="157" t="s">
        <v>448</v>
      </c>
      <c r="Z2057" s="57" t="s">
        <v>3905</v>
      </c>
      <c r="AA2057" s="55" t="s">
        <v>3906</v>
      </c>
      <c r="AB2057" s="55">
        <v>196</v>
      </c>
      <c r="AC2057" s="55" t="s">
        <v>2022</v>
      </c>
      <c r="AD2057" s="89" t="s">
        <v>2621</v>
      </c>
      <c r="AE2057" s="243">
        <v>16530</v>
      </c>
      <c r="AF2057" s="157" t="s">
        <v>3901</v>
      </c>
      <c r="AG2057" s="89" t="s">
        <v>7733</v>
      </c>
      <c r="AH2057" s="58" t="s">
        <v>774</v>
      </c>
      <c r="AI2057" s="58" t="s">
        <v>775</v>
      </c>
      <c r="AJ2057" s="59" t="s">
        <v>1489</v>
      </c>
      <c r="AK2057" s="56">
        <v>25.932042777777777</v>
      </c>
      <c r="AL2057" s="56">
        <v>-81.597306388888896</v>
      </c>
      <c r="AM2057" s="60">
        <v>2.6338000002601802</v>
      </c>
      <c r="AN2057" s="60">
        <v>2.0952872389851938</v>
      </c>
      <c r="AO2057" s="60" t="s">
        <v>3905</v>
      </c>
    </row>
    <row r="2058" spans="1:41" s="290" customFormat="1" x14ac:dyDescent="0.2">
      <c r="A2058" s="45" t="s">
        <v>1023</v>
      </c>
      <c r="B2058" s="42" t="s">
        <v>106</v>
      </c>
      <c r="C2058" s="46"/>
      <c r="D2058" s="35" t="s">
        <v>4516</v>
      </c>
      <c r="E2058" s="34">
        <v>45741</v>
      </c>
      <c r="F2058" s="347" t="s">
        <v>774</v>
      </c>
      <c r="G2058" s="347" t="s">
        <v>775</v>
      </c>
      <c r="H2058" s="344">
        <v>25.93205</v>
      </c>
      <c r="I2058" s="344">
        <v>-81.597300000000004</v>
      </c>
      <c r="J2058" s="56" t="s">
        <v>7731</v>
      </c>
      <c r="K2058" s="56" t="s">
        <v>7732</v>
      </c>
      <c r="L2058" s="49" t="s">
        <v>6402</v>
      </c>
      <c r="M2058" s="120"/>
      <c r="N2058" s="35" t="s">
        <v>448</v>
      </c>
      <c r="O2058" s="240" t="s">
        <v>6252</v>
      </c>
      <c r="P2058" s="216">
        <v>0</v>
      </c>
      <c r="Q2058" s="443">
        <v>0</v>
      </c>
      <c r="R2058" s="47"/>
      <c r="S2058" s="36" t="s">
        <v>473</v>
      </c>
      <c r="T2058" s="35"/>
      <c r="U2058" s="34">
        <v>42447</v>
      </c>
      <c r="V2058" s="82" t="s">
        <v>1969</v>
      </c>
      <c r="W2058" s="55" t="s">
        <v>2688</v>
      </c>
      <c r="X2058" s="55" t="s">
        <v>1898</v>
      </c>
      <c r="Y2058" s="157" t="s">
        <v>448</v>
      </c>
      <c r="Z2058" s="57" t="s">
        <v>3905</v>
      </c>
      <c r="AA2058" s="55" t="s">
        <v>3906</v>
      </c>
      <c r="AB2058" s="55">
        <v>196</v>
      </c>
      <c r="AC2058" s="55" t="s">
        <v>2022</v>
      </c>
      <c r="AD2058" s="89" t="s">
        <v>2621</v>
      </c>
      <c r="AE2058" s="243">
        <v>16530</v>
      </c>
      <c r="AF2058" s="157" t="s">
        <v>3901</v>
      </c>
      <c r="AG2058" s="89" t="s">
        <v>7733</v>
      </c>
      <c r="AH2058" s="58" t="s">
        <v>774</v>
      </c>
      <c r="AI2058" s="58" t="s">
        <v>775</v>
      </c>
      <c r="AJ2058" s="59" t="s">
        <v>1489</v>
      </c>
      <c r="AK2058" s="56">
        <v>25.932042777777777</v>
      </c>
      <c r="AL2058" s="56">
        <v>-81.597306388888896</v>
      </c>
      <c r="AM2058" s="60">
        <v>2.6338000002601802</v>
      </c>
      <c r="AN2058" s="60">
        <v>2.0952872389851938</v>
      </c>
      <c r="AO2058" s="60" t="s">
        <v>3905</v>
      </c>
    </row>
    <row r="2059" spans="1:41" s="290" customFormat="1" x14ac:dyDescent="0.2">
      <c r="A2059" s="45" t="s">
        <v>1023</v>
      </c>
      <c r="B2059" s="42" t="s">
        <v>106</v>
      </c>
      <c r="C2059" s="46" t="s">
        <v>473</v>
      </c>
      <c r="D2059" s="35" t="s">
        <v>4516</v>
      </c>
      <c r="E2059" s="34">
        <v>46101</v>
      </c>
      <c r="F2059" s="347" t="s">
        <v>774</v>
      </c>
      <c r="G2059" s="347" t="s">
        <v>775</v>
      </c>
      <c r="H2059" s="344">
        <v>25.93205</v>
      </c>
      <c r="I2059" s="344">
        <v>-81.597300000000004</v>
      </c>
      <c r="J2059" s="56" t="s">
        <v>7731</v>
      </c>
      <c r="K2059" s="56" t="s">
        <v>7732</v>
      </c>
      <c r="L2059" s="49" t="s">
        <v>6892</v>
      </c>
      <c r="M2059" s="120"/>
      <c r="N2059" s="35" t="s">
        <v>448</v>
      </c>
      <c r="O2059" s="240" t="s">
        <v>6891</v>
      </c>
      <c r="P2059" s="216" t="s">
        <v>6005</v>
      </c>
      <c r="Q2059" s="443">
        <v>0</v>
      </c>
      <c r="R2059" s="47"/>
      <c r="S2059" s="36" t="s">
        <v>473</v>
      </c>
      <c r="T2059" s="35"/>
      <c r="U2059" s="34">
        <v>42447</v>
      </c>
      <c r="V2059" s="82" t="s">
        <v>1969</v>
      </c>
      <c r="W2059" s="55" t="s">
        <v>2688</v>
      </c>
      <c r="X2059" s="55" t="s">
        <v>1898</v>
      </c>
      <c r="Y2059" s="157" t="s">
        <v>448</v>
      </c>
      <c r="Z2059" s="57" t="s">
        <v>3905</v>
      </c>
      <c r="AA2059" s="55" t="s">
        <v>3906</v>
      </c>
      <c r="AB2059" s="55">
        <v>196</v>
      </c>
      <c r="AC2059" s="55" t="s">
        <v>2022</v>
      </c>
      <c r="AD2059" s="89" t="s">
        <v>2621</v>
      </c>
      <c r="AE2059" s="243">
        <v>16530</v>
      </c>
      <c r="AF2059" s="157" t="s">
        <v>3901</v>
      </c>
      <c r="AG2059" s="89" t="s">
        <v>7733</v>
      </c>
      <c r="AH2059" s="58" t="s">
        <v>774</v>
      </c>
      <c r="AI2059" s="58" t="s">
        <v>775</v>
      </c>
      <c r="AJ2059" s="59" t="s">
        <v>1489</v>
      </c>
      <c r="AK2059" s="56">
        <v>25.932042777777777</v>
      </c>
      <c r="AL2059" s="56">
        <v>-81.597306388888896</v>
      </c>
      <c r="AM2059" s="60">
        <v>2.6338000002601802</v>
      </c>
      <c r="AN2059" s="60">
        <v>2.0952872389851938</v>
      </c>
      <c r="AO2059" s="60" t="s">
        <v>3905</v>
      </c>
    </row>
    <row r="2060" spans="1:41" s="290" customFormat="1" x14ac:dyDescent="0.2">
      <c r="A2060" s="45" t="s">
        <v>776</v>
      </c>
      <c r="B2060" s="42" t="s">
        <v>97</v>
      </c>
      <c r="C2060" s="46"/>
      <c r="D2060" s="35" t="s">
        <v>424</v>
      </c>
      <c r="E2060" s="34">
        <v>42447</v>
      </c>
      <c r="F2060" s="347" t="s">
        <v>1107</v>
      </c>
      <c r="G2060" s="347" t="s">
        <v>1108</v>
      </c>
      <c r="H2060" s="344">
        <v>25.933166666666665</v>
      </c>
      <c r="I2060" s="344">
        <v>-81.595966666666669</v>
      </c>
      <c r="J2060" s="56" t="s">
        <v>9401</v>
      </c>
      <c r="K2060" s="56" t="s">
        <v>9402</v>
      </c>
      <c r="L2060" s="49" t="s">
        <v>1807</v>
      </c>
      <c r="M2060" s="120"/>
      <c r="N2060" s="35" t="s">
        <v>364</v>
      </c>
      <c r="O2060" s="203" t="s">
        <v>1969</v>
      </c>
      <c r="P2060" s="216" t="s">
        <v>1969</v>
      </c>
      <c r="Q2060" s="443">
        <v>0</v>
      </c>
      <c r="R2060" s="47"/>
      <c r="S2060" s="36">
        <v>0</v>
      </c>
      <c r="T2060" s="35"/>
      <c r="U2060" s="34"/>
      <c r="V2060" s="82">
        <v>0</v>
      </c>
      <c r="W2060" s="55" t="s">
        <v>2688</v>
      </c>
      <c r="X2060" s="55" t="s">
        <v>1898</v>
      </c>
      <c r="Y2060" s="157">
        <v>0</v>
      </c>
      <c r="Z2060" s="57">
        <v>220.61626358182937</v>
      </c>
      <c r="AA2060" s="55" t="s">
        <v>9403</v>
      </c>
      <c r="AB2060" s="55">
        <v>197</v>
      </c>
      <c r="AC2060" s="55" t="s">
        <v>2022</v>
      </c>
      <c r="AD2060" s="89" t="s">
        <v>2621</v>
      </c>
      <c r="AE2060" s="243">
        <v>16535</v>
      </c>
      <c r="AF2060" s="157" t="s">
        <v>3901</v>
      </c>
      <c r="AG2060" s="89" t="s">
        <v>7736</v>
      </c>
      <c r="AH2060" s="58" t="s">
        <v>7737</v>
      </c>
      <c r="AI2060" s="58" t="s">
        <v>7738</v>
      </c>
      <c r="AJ2060" s="59" t="s">
        <v>1486</v>
      </c>
      <c r="AK2060" s="56">
        <v>25.933431666666667</v>
      </c>
      <c r="AL2060" s="56">
        <v>-81.595361944444448</v>
      </c>
      <c r="AM2060" s="60">
        <v>-96.640200000876035</v>
      </c>
      <c r="AN2060" s="60">
        <v>-198.32349205426445</v>
      </c>
      <c r="AO2060" s="60">
        <v>220.61626358182937</v>
      </c>
    </row>
    <row r="2061" spans="1:41" s="290" customFormat="1" x14ac:dyDescent="0.2">
      <c r="A2061" s="45" t="s">
        <v>776</v>
      </c>
      <c r="B2061" s="42" t="s">
        <v>97</v>
      </c>
      <c r="C2061" s="46"/>
      <c r="D2061" s="35" t="s">
        <v>424</v>
      </c>
      <c r="E2061" s="34">
        <v>43195</v>
      </c>
      <c r="F2061" s="347" t="s">
        <v>2304</v>
      </c>
      <c r="G2061" s="347" t="s">
        <v>2305</v>
      </c>
      <c r="H2061" s="344">
        <v>25.933233333333334</v>
      </c>
      <c r="I2061" s="344">
        <v>-81.595950000000002</v>
      </c>
      <c r="J2061" s="56" t="s">
        <v>9404</v>
      </c>
      <c r="K2061" s="56" t="s">
        <v>9405</v>
      </c>
      <c r="L2061" s="49" t="s">
        <v>8361</v>
      </c>
      <c r="M2061" s="120"/>
      <c r="N2061" s="35" t="s">
        <v>364</v>
      </c>
      <c r="O2061" s="203" t="s">
        <v>1969</v>
      </c>
      <c r="P2061" s="216" t="s">
        <v>1969</v>
      </c>
      <c r="Q2061" s="443">
        <v>0</v>
      </c>
      <c r="R2061" s="47"/>
      <c r="S2061" s="36">
        <v>0</v>
      </c>
      <c r="T2061" s="35"/>
      <c r="U2061" s="34"/>
      <c r="V2061" s="82">
        <v>0</v>
      </c>
      <c r="W2061" s="55" t="s">
        <v>2688</v>
      </c>
      <c r="X2061" s="55" t="s">
        <v>1898</v>
      </c>
      <c r="Y2061" s="157">
        <v>0</v>
      </c>
      <c r="Z2061" s="57">
        <v>205.97425469672302</v>
      </c>
      <c r="AA2061" s="55" t="s">
        <v>9406</v>
      </c>
      <c r="AB2061" s="55">
        <v>197</v>
      </c>
      <c r="AC2061" s="55" t="s">
        <v>2022</v>
      </c>
      <c r="AD2061" s="89" t="s">
        <v>2621</v>
      </c>
      <c r="AE2061" s="243">
        <v>16535</v>
      </c>
      <c r="AF2061" s="157" t="s">
        <v>3901</v>
      </c>
      <c r="AG2061" s="89" t="s">
        <v>7736</v>
      </c>
      <c r="AH2061" s="58" t="s">
        <v>7737</v>
      </c>
      <c r="AI2061" s="58" t="s">
        <v>7738</v>
      </c>
      <c r="AJ2061" s="59" t="s">
        <v>1486</v>
      </c>
      <c r="AK2061" s="56">
        <v>25.933431666666667</v>
      </c>
      <c r="AL2061" s="56">
        <v>-81.595361944444448</v>
      </c>
      <c r="AM2061" s="60">
        <v>-72.328200000068961</v>
      </c>
      <c r="AN2061" s="60">
        <v>-192.85752534609728</v>
      </c>
      <c r="AO2061" s="60">
        <v>205.97425469672302</v>
      </c>
    </row>
    <row r="2062" spans="1:41" s="290" customFormat="1" ht="25.5" x14ac:dyDescent="0.2">
      <c r="A2062" s="45" t="s">
        <v>776</v>
      </c>
      <c r="B2062" s="42" t="s">
        <v>97</v>
      </c>
      <c r="C2062" s="46"/>
      <c r="D2062" s="35" t="s">
        <v>424</v>
      </c>
      <c r="E2062" s="34">
        <v>43515</v>
      </c>
      <c r="F2062" s="347" t="s">
        <v>2579</v>
      </c>
      <c r="G2062" s="347" t="s">
        <v>2580</v>
      </c>
      <c r="H2062" s="344">
        <v>25.933216666666667</v>
      </c>
      <c r="I2062" s="344">
        <v>-81.595933333333335</v>
      </c>
      <c r="J2062" s="56" t="s">
        <v>9407</v>
      </c>
      <c r="K2062" s="56" t="s">
        <v>9408</v>
      </c>
      <c r="L2062" s="49" t="s">
        <v>8362</v>
      </c>
      <c r="M2062" s="120" t="s">
        <v>2833</v>
      </c>
      <c r="N2062" s="35" t="s">
        <v>387</v>
      </c>
      <c r="O2062" s="203" t="s">
        <v>1969</v>
      </c>
      <c r="P2062" s="216" t="s">
        <v>1969</v>
      </c>
      <c r="Q2062" s="443">
        <v>0</v>
      </c>
      <c r="R2062" s="47"/>
      <c r="S2062" s="36">
        <v>0</v>
      </c>
      <c r="T2062" s="35" t="s">
        <v>3310</v>
      </c>
      <c r="U2062" s="34"/>
      <c r="V2062" s="82">
        <v>0</v>
      </c>
      <c r="W2062" s="55" t="s">
        <v>2688</v>
      </c>
      <c r="X2062" s="55" t="s">
        <v>1898</v>
      </c>
      <c r="Y2062" s="157" t="s">
        <v>387</v>
      </c>
      <c r="Z2062" s="57">
        <v>203.13327754761218</v>
      </c>
      <c r="AA2062" s="55" t="s">
        <v>9409</v>
      </c>
      <c r="AB2062" s="55">
        <v>197</v>
      </c>
      <c r="AC2062" s="55" t="s">
        <v>2022</v>
      </c>
      <c r="AD2062" s="89" t="s">
        <v>2621</v>
      </c>
      <c r="AE2062" s="243">
        <v>16535</v>
      </c>
      <c r="AF2062" s="157" t="s">
        <v>3901</v>
      </c>
      <c r="AG2062" s="89" t="s">
        <v>7736</v>
      </c>
      <c r="AH2062" s="58" t="s">
        <v>7737</v>
      </c>
      <c r="AI2062" s="58" t="s">
        <v>7738</v>
      </c>
      <c r="AJ2062" s="59" t="s">
        <v>1486</v>
      </c>
      <c r="AK2062" s="56">
        <v>25.933431666666667</v>
      </c>
      <c r="AL2062" s="56">
        <v>-81.595361944444448</v>
      </c>
      <c r="AM2062" s="60">
        <v>-78.406200000270729</v>
      </c>
      <c r="AN2062" s="60">
        <v>-187.39155863793007</v>
      </c>
      <c r="AO2062" s="60">
        <v>203.13327754761218</v>
      </c>
    </row>
    <row r="2063" spans="1:41" s="290" customFormat="1" ht="38.25" x14ac:dyDescent="0.2">
      <c r="A2063" s="45" t="s">
        <v>776</v>
      </c>
      <c r="B2063" s="42" t="s">
        <v>97</v>
      </c>
      <c r="C2063" s="46"/>
      <c r="D2063" s="35" t="s">
        <v>4516</v>
      </c>
      <c r="E2063" s="34">
        <v>44656</v>
      </c>
      <c r="F2063" s="347" t="s">
        <v>2579</v>
      </c>
      <c r="G2063" s="347" t="s">
        <v>2580</v>
      </c>
      <c r="H2063" s="344">
        <v>25.933216666666667</v>
      </c>
      <c r="I2063" s="344">
        <v>-81.595933333333335</v>
      </c>
      <c r="J2063" s="56" t="s">
        <v>9407</v>
      </c>
      <c r="K2063" s="56" t="s">
        <v>9408</v>
      </c>
      <c r="L2063" s="49" t="s">
        <v>8363</v>
      </c>
      <c r="M2063" s="120" t="s">
        <v>2833</v>
      </c>
      <c r="N2063" s="35" t="s">
        <v>427</v>
      </c>
      <c r="O2063" s="240" t="s">
        <v>4529</v>
      </c>
      <c r="P2063" s="216" t="s">
        <v>1969</v>
      </c>
      <c r="Q2063" s="443">
        <v>0</v>
      </c>
      <c r="R2063" s="47"/>
      <c r="S2063" s="36">
        <v>0</v>
      </c>
      <c r="T2063" s="35" t="s">
        <v>3310</v>
      </c>
      <c r="U2063" s="34"/>
      <c r="V2063" s="82" t="s">
        <v>1969</v>
      </c>
      <c r="W2063" s="55" t="s">
        <v>2688</v>
      </c>
      <c r="X2063" s="55" t="s">
        <v>1898</v>
      </c>
      <c r="Y2063" s="157" t="s">
        <v>427</v>
      </c>
      <c r="Z2063" s="57">
        <v>203.13327754761218</v>
      </c>
      <c r="AA2063" s="55" t="s">
        <v>9410</v>
      </c>
      <c r="AB2063" s="55">
        <v>197</v>
      </c>
      <c r="AC2063" s="55" t="s">
        <v>2022</v>
      </c>
      <c r="AD2063" s="89" t="s">
        <v>2621</v>
      </c>
      <c r="AE2063" s="243">
        <v>16535</v>
      </c>
      <c r="AF2063" s="157" t="s">
        <v>3901</v>
      </c>
      <c r="AG2063" s="89" t="s">
        <v>7736</v>
      </c>
      <c r="AH2063" s="58" t="s">
        <v>7737</v>
      </c>
      <c r="AI2063" s="58" t="s">
        <v>7738</v>
      </c>
      <c r="AJ2063" s="59" t="s">
        <v>1486</v>
      </c>
      <c r="AK2063" s="56">
        <v>25.933431666666667</v>
      </c>
      <c r="AL2063" s="56">
        <v>-81.595361944444448</v>
      </c>
      <c r="AM2063" s="60">
        <v>-78.406200000270729</v>
      </c>
      <c r="AN2063" s="60">
        <v>-187.39155863793007</v>
      </c>
      <c r="AO2063" s="60">
        <v>203.13327754761218</v>
      </c>
    </row>
    <row r="2064" spans="1:41" s="290" customFormat="1" x14ac:dyDescent="0.2">
      <c r="A2064" s="45" t="s">
        <v>776</v>
      </c>
      <c r="B2064" s="42" t="s">
        <v>97</v>
      </c>
      <c r="C2064" s="46"/>
      <c r="D2064" s="35" t="s">
        <v>3213</v>
      </c>
      <c r="E2064" s="34">
        <v>44692</v>
      </c>
      <c r="F2064" s="352" t="s">
        <v>4743</v>
      </c>
      <c r="G2064" s="352" t="s">
        <v>4744</v>
      </c>
      <c r="H2064" s="344">
        <v>25.933150000000001</v>
      </c>
      <c r="I2064" s="344">
        <v>-81.595851666666661</v>
      </c>
      <c r="J2064" s="56" t="s">
        <v>7734</v>
      </c>
      <c r="K2064" s="56" t="s">
        <v>7735</v>
      </c>
      <c r="L2064" s="49" t="s">
        <v>4716</v>
      </c>
      <c r="M2064" s="120" t="s">
        <v>2833</v>
      </c>
      <c r="N2064" s="35" t="s">
        <v>364</v>
      </c>
      <c r="O2064" s="240" t="s">
        <v>4688</v>
      </c>
      <c r="P2064" s="216">
        <v>0</v>
      </c>
      <c r="Q2064" s="443">
        <v>0</v>
      </c>
      <c r="R2064" s="47"/>
      <c r="S2064" s="36">
        <v>0</v>
      </c>
      <c r="T2064" s="35" t="s">
        <v>2011</v>
      </c>
      <c r="U2064" s="34"/>
      <c r="V2064" s="82">
        <v>0</v>
      </c>
      <c r="W2064" s="55" t="s">
        <v>2688</v>
      </c>
      <c r="X2064" s="55" t="s">
        <v>1898</v>
      </c>
      <c r="Y2064" s="157">
        <v>0</v>
      </c>
      <c r="Z2064" s="57">
        <v>190.6464309444342</v>
      </c>
      <c r="AA2064" s="55" t="s">
        <v>7533</v>
      </c>
      <c r="AB2064" s="55">
        <v>197</v>
      </c>
      <c r="AC2064" s="55" t="s">
        <v>2022</v>
      </c>
      <c r="AD2064" s="89" t="s">
        <v>2621</v>
      </c>
      <c r="AE2064" s="243">
        <v>16535</v>
      </c>
      <c r="AF2064" s="157" t="s">
        <v>3901</v>
      </c>
      <c r="AG2064" s="89" t="s">
        <v>7736</v>
      </c>
      <c r="AH2064" s="58" t="s">
        <v>7737</v>
      </c>
      <c r="AI2064" s="58" t="s">
        <v>7738</v>
      </c>
      <c r="AJ2064" s="59" t="s">
        <v>1486</v>
      </c>
      <c r="AK2064" s="56">
        <v>25.933431666666667</v>
      </c>
      <c r="AL2064" s="56">
        <v>-81.595361944444448</v>
      </c>
      <c r="AM2064" s="60">
        <v>-102.7181999997822</v>
      </c>
      <c r="AN2064" s="60">
        <v>-160.60832176651266</v>
      </c>
      <c r="AO2064" s="60">
        <v>190.6464309444342</v>
      </c>
    </row>
    <row r="2065" spans="1:41" s="290" customFormat="1" x14ac:dyDescent="0.2">
      <c r="A2065" s="45" t="s">
        <v>776</v>
      </c>
      <c r="B2065" s="42" t="s">
        <v>97</v>
      </c>
      <c r="C2065" s="46"/>
      <c r="D2065" s="35" t="s">
        <v>4516</v>
      </c>
      <c r="E2065" s="34">
        <v>45001</v>
      </c>
      <c r="F2065" s="2" t="s">
        <v>4743</v>
      </c>
      <c r="G2065" s="2" t="s">
        <v>4744</v>
      </c>
      <c r="H2065" s="344">
        <v>25.933150000000001</v>
      </c>
      <c r="I2065" s="344">
        <v>-81.595851666666661</v>
      </c>
      <c r="J2065" s="56" t="s">
        <v>7734</v>
      </c>
      <c r="K2065" s="56" t="s">
        <v>7735</v>
      </c>
      <c r="L2065" s="49" t="s">
        <v>8364</v>
      </c>
      <c r="M2065" s="120" t="s">
        <v>2833</v>
      </c>
      <c r="N2065" s="35" t="s">
        <v>364</v>
      </c>
      <c r="O2065" s="240" t="s">
        <v>5445</v>
      </c>
      <c r="P2065" s="216">
        <v>0</v>
      </c>
      <c r="Q2065" s="443">
        <v>0</v>
      </c>
      <c r="R2065" s="47"/>
      <c r="S2065" s="36">
        <v>0</v>
      </c>
      <c r="T2065" s="35"/>
      <c r="U2065" s="34"/>
      <c r="V2065" s="82">
        <v>0</v>
      </c>
      <c r="W2065" s="55" t="s">
        <v>2688</v>
      </c>
      <c r="X2065" s="55" t="s">
        <v>1898</v>
      </c>
      <c r="Y2065" s="157">
        <v>0</v>
      </c>
      <c r="Z2065" s="57">
        <v>190.6464309444342</v>
      </c>
      <c r="AA2065" s="55" t="s">
        <v>7533</v>
      </c>
      <c r="AB2065" s="55">
        <v>197</v>
      </c>
      <c r="AC2065" s="55" t="s">
        <v>2022</v>
      </c>
      <c r="AD2065" s="89" t="s">
        <v>2621</v>
      </c>
      <c r="AE2065" s="243">
        <v>16535</v>
      </c>
      <c r="AF2065" s="157" t="s">
        <v>3901</v>
      </c>
      <c r="AG2065" s="89" t="s">
        <v>7736</v>
      </c>
      <c r="AH2065" s="58" t="s">
        <v>7737</v>
      </c>
      <c r="AI2065" s="58" t="s">
        <v>7738</v>
      </c>
      <c r="AJ2065" s="59" t="s">
        <v>1486</v>
      </c>
      <c r="AK2065" s="56">
        <v>25.933431666666667</v>
      </c>
      <c r="AL2065" s="56">
        <v>-81.595361944444448</v>
      </c>
      <c r="AM2065" s="60">
        <v>-102.7181999997822</v>
      </c>
      <c r="AN2065" s="60">
        <v>-160.60832176651266</v>
      </c>
      <c r="AO2065" s="60">
        <v>190.6464309444342</v>
      </c>
    </row>
    <row r="2066" spans="1:41" s="290" customFormat="1" x14ac:dyDescent="0.2">
      <c r="A2066" s="45" t="s">
        <v>776</v>
      </c>
      <c r="B2066" s="42" t="s">
        <v>97</v>
      </c>
      <c r="C2066" s="46"/>
      <c r="D2066" s="35" t="s">
        <v>4516</v>
      </c>
      <c r="E2066" s="34">
        <v>45372</v>
      </c>
      <c r="F2066" s="352" t="s">
        <v>4743</v>
      </c>
      <c r="G2066" s="352" t="s">
        <v>4744</v>
      </c>
      <c r="H2066" s="344">
        <v>25.933150000000001</v>
      </c>
      <c r="I2066" s="344">
        <v>-81.595851666666661</v>
      </c>
      <c r="J2066" s="56" t="s">
        <v>7734</v>
      </c>
      <c r="K2066" s="56" t="s">
        <v>7735</v>
      </c>
      <c r="L2066" s="49" t="s">
        <v>8364</v>
      </c>
      <c r="M2066" s="120" t="s">
        <v>2833</v>
      </c>
      <c r="N2066" s="35" t="s">
        <v>364</v>
      </c>
      <c r="O2066" s="240" t="s">
        <v>5445</v>
      </c>
      <c r="P2066" s="216">
        <v>0</v>
      </c>
      <c r="Q2066" s="443">
        <v>0</v>
      </c>
      <c r="R2066" s="47"/>
      <c r="S2066" s="36">
        <v>0</v>
      </c>
      <c r="T2066" s="35"/>
      <c r="U2066" s="34"/>
      <c r="V2066" s="82">
        <v>0</v>
      </c>
      <c r="W2066" s="55" t="s">
        <v>2688</v>
      </c>
      <c r="X2066" s="55" t="s">
        <v>1898</v>
      </c>
      <c r="Y2066" s="157">
        <v>0</v>
      </c>
      <c r="Z2066" s="57">
        <v>190.6464309444342</v>
      </c>
      <c r="AA2066" s="55" t="s">
        <v>7533</v>
      </c>
      <c r="AB2066" s="55">
        <v>197</v>
      </c>
      <c r="AC2066" s="55" t="s">
        <v>2022</v>
      </c>
      <c r="AD2066" s="89" t="s">
        <v>2621</v>
      </c>
      <c r="AE2066" s="243">
        <v>16535</v>
      </c>
      <c r="AF2066" s="157" t="s">
        <v>3901</v>
      </c>
      <c r="AG2066" s="89" t="s">
        <v>7736</v>
      </c>
      <c r="AH2066" s="58" t="s">
        <v>7737</v>
      </c>
      <c r="AI2066" s="58" t="s">
        <v>7738</v>
      </c>
      <c r="AJ2066" s="59" t="s">
        <v>1486</v>
      </c>
      <c r="AK2066" s="56">
        <v>25.933431666666667</v>
      </c>
      <c r="AL2066" s="56">
        <v>-81.595361944444448</v>
      </c>
      <c r="AM2066" s="60">
        <v>-102.7181999997822</v>
      </c>
      <c r="AN2066" s="60">
        <v>-160.60832176651266</v>
      </c>
      <c r="AO2066" s="60">
        <v>190.6464309444342</v>
      </c>
    </row>
    <row r="2067" spans="1:41" s="290" customFormat="1" x14ac:dyDescent="0.2">
      <c r="A2067" s="45" t="s">
        <v>776</v>
      </c>
      <c r="B2067" s="42" t="s">
        <v>97</v>
      </c>
      <c r="C2067" s="46"/>
      <c r="D2067" s="35" t="s">
        <v>4516</v>
      </c>
      <c r="E2067" s="34">
        <v>45741</v>
      </c>
      <c r="F2067" s="352" t="s">
        <v>4743</v>
      </c>
      <c r="G2067" s="352" t="s">
        <v>4744</v>
      </c>
      <c r="H2067" s="344">
        <v>25.933150000000001</v>
      </c>
      <c r="I2067" s="344">
        <v>-81.595851666666661</v>
      </c>
      <c r="J2067" s="56" t="s">
        <v>7734</v>
      </c>
      <c r="K2067" s="56" t="s">
        <v>7735</v>
      </c>
      <c r="L2067" s="49" t="s">
        <v>8364</v>
      </c>
      <c r="M2067" s="120" t="s">
        <v>2833</v>
      </c>
      <c r="N2067" s="35" t="s">
        <v>364</v>
      </c>
      <c r="O2067" s="240" t="s">
        <v>6253</v>
      </c>
      <c r="P2067" s="216">
        <v>0</v>
      </c>
      <c r="Q2067" s="443">
        <v>0</v>
      </c>
      <c r="R2067" s="47"/>
      <c r="S2067" s="36">
        <v>0</v>
      </c>
      <c r="T2067" s="35"/>
      <c r="U2067" s="34"/>
      <c r="V2067" s="82">
        <v>0</v>
      </c>
      <c r="W2067" s="55" t="s">
        <v>2688</v>
      </c>
      <c r="X2067" s="55" t="s">
        <v>1898</v>
      </c>
      <c r="Y2067" s="157">
        <v>0</v>
      </c>
      <c r="Z2067" s="57">
        <v>190.6464309444342</v>
      </c>
      <c r="AA2067" s="55" t="s">
        <v>7533</v>
      </c>
      <c r="AB2067" s="55">
        <v>197</v>
      </c>
      <c r="AC2067" s="55" t="s">
        <v>2022</v>
      </c>
      <c r="AD2067" s="89" t="s">
        <v>2621</v>
      </c>
      <c r="AE2067" s="243">
        <v>16535</v>
      </c>
      <c r="AF2067" s="157" t="s">
        <v>3901</v>
      </c>
      <c r="AG2067" s="89" t="s">
        <v>7736</v>
      </c>
      <c r="AH2067" s="58" t="s">
        <v>7737</v>
      </c>
      <c r="AI2067" s="58" t="s">
        <v>7738</v>
      </c>
      <c r="AJ2067" s="59" t="s">
        <v>1486</v>
      </c>
      <c r="AK2067" s="56">
        <v>25.933431666666667</v>
      </c>
      <c r="AL2067" s="56">
        <v>-81.595361944444448</v>
      </c>
      <c r="AM2067" s="60">
        <v>-102.7181999997822</v>
      </c>
      <c r="AN2067" s="60">
        <v>-160.60832176651266</v>
      </c>
      <c r="AO2067" s="60">
        <v>190.6464309444342</v>
      </c>
    </row>
    <row r="2068" spans="1:41" s="290" customFormat="1" x14ac:dyDescent="0.2">
      <c r="A2068" s="45" t="s">
        <v>776</v>
      </c>
      <c r="B2068" s="42" t="s">
        <v>97</v>
      </c>
      <c r="C2068" s="46" t="s">
        <v>473</v>
      </c>
      <c r="D2068" s="35" t="s">
        <v>4516</v>
      </c>
      <c r="E2068" s="34">
        <v>46101</v>
      </c>
      <c r="F2068" s="352" t="s">
        <v>4743</v>
      </c>
      <c r="G2068" s="352" t="s">
        <v>4744</v>
      </c>
      <c r="H2068" s="344">
        <v>25.933150000000001</v>
      </c>
      <c r="I2068" s="344">
        <v>-81.595851666666661</v>
      </c>
      <c r="J2068" s="56" t="s">
        <v>7734</v>
      </c>
      <c r="K2068" s="56" t="s">
        <v>7735</v>
      </c>
      <c r="L2068" s="49" t="s">
        <v>8364</v>
      </c>
      <c r="M2068" s="120" t="s">
        <v>2833</v>
      </c>
      <c r="N2068" s="35" t="s">
        <v>364</v>
      </c>
      <c r="O2068" s="240" t="s">
        <v>6893</v>
      </c>
      <c r="P2068" s="216" t="s">
        <v>6005</v>
      </c>
      <c r="Q2068" s="443">
        <v>0</v>
      </c>
      <c r="R2068" s="47"/>
      <c r="S2068" s="36">
        <v>0</v>
      </c>
      <c r="T2068" s="35"/>
      <c r="U2068" s="34"/>
      <c r="V2068" s="82">
        <v>0</v>
      </c>
      <c r="W2068" s="55" t="s">
        <v>2688</v>
      </c>
      <c r="X2068" s="55" t="s">
        <v>1898</v>
      </c>
      <c r="Y2068" s="157">
        <v>0</v>
      </c>
      <c r="Z2068" s="57">
        <v>190.6464309444342</v>
      </c>
      <c r="AA2068" s="55" t="s">
        <v>7533</v>
      </c>
      <c r="AB2068" s="55">
        <v>197</v>
      </c>
      <c r="AC2068" s="55" t="s">
        <v>2022</v>
      </c>
      <c r="AD2068" s="89" t="s">
        <v>2621</v>
      </c>
      <c r="AE2068" s="243">
        <v>16535</v>
      </c>
      <c r="AF2068" s="157" t="s">
        <v>3901</v>
      </c>
      <c r="AG2068" s="89" t="s">
        <v>7736</v>
      </c>
      <c r="AH2068" s="58" t="s">
        <v>7737</v>
      </c>
      <c r="AI2068" s="58" t="s">
        <v>7738</v>
      </c>
      <c r="AJ2068" s="59" t="s">
        <v>1486</v>
      </c>
      <c r="AK2068" s="56">
        <v>25.933431666666667</v>
      </c>
      <c r="AL2068" s="56">
        <v>-81.595361944444448</v>
      </c>
      <c r="AM2068" s="60">
        <v>-102.7181999997822</v>
      </c>
      <c r="AN2068" s="60">
        <v>-160.60832176651266</v>
      </c>
      <c r="AO2068" s="60">
        <v>190.6464309444342</v>
      </c>
    </row>
    <row r="2069" spans="1:41" s="290" customFormat="1" ht="25.5" x14ac:dyDescent="0.2">
      <c r="A2069" s="45" t="s">
        <v>777</v>
      </c>
      <c r="B2069" s="42" t="s">
        <v>96</v>
      </c>
      <c r="C2069" s="46"/>
      <c r="D2069" s="35" t="s">
        <v>424</v>
      </c>
      <c r="E2069" s="34">
        <v>42447</v>
      </c>
      <c r="F2069" s="347" t="s">
        <v>1109</v>
      </c>
      <c r="G2069" s="347" t="s">
        <v>1110</v>
      </c>
      <c r="H2069" s="344">
        <v>25.934616666666667</v>
      </c>
      <c r="I2069" s="344">
        <v>-81.594466666666662</v>
      </c>
      <c r="J2069" s="56" t="s">
        <v>9411</v>
      </c>
      <c r="K2069" s="56" t="s">
        <v>9412</v>
      </c>
      <c r="L2069" s="49" t="s">
        <v>2308</v>
      </c>
      <c r="M2069" s="120"/>
      <c r="N2069" s="35" t="s">
        <v>387</v>
      </c>
      <c r="O2069" s="203"/>
      <c r="P2069" s="216">
        <v>0</v>
      </c>
      <c r="Q2069" s="443">
        <v>0</v>
      </c>
      <c r="R2069" s="47"/>
      <c r="S2069" s="36">
        <v>0</v>
      </c>
      <c r="T2069" s="35"/>
      <c r="U2069" s="34"/>
      <c r="V2069" s="82">
        <v>0</v>
      </c>
      <c r="W2069" s="55" t="s">
        <v>2688</v>
      </c>
      <c r="X2069" s="55" t="s">
        <v>1898</v>
      </c>
      <c r="Y2069" s="157" t="s">
        <v>387</v>
      </c>
      <c r="Z2069" s="57">
        <v>176.72443827978501</v>
      </c>
      <c r="AA2069" s="55" t="s">
        <v>9413</v>
      </c>
      <c r="AB2069" s="55">
        <v>198</v>
      </c>
      <c r="AC2069" s="55" t="s">
        <v>2022</v>
      </c>
      <c r="AD2069" s="89" t="s">
        <v>2621</v>
      </c>
      <c r="AE2069" s="243">
        <v>16540</v>
      </c>
      <c r="AF2069" s="157" t="s">
        <v>3901</v>
      </c>
      <c r="AG2069" s="89" t="s">
        <v>7742</v>
      </c>
      <c r="AH2069" s="58" t="s">
        <v>7743</v>
      </c>
      <c r="AI2069" s="58" t="s">
        <v>7744</v>
      </c>
      <c r="AJ2069" s="59" t="s">
        <v>1483</v>
      </c>
      <c r="AK2069" s="56">
        <v>25.935098055555557</v>
      </c>
      <c r="AL2069" s="56">
        <v>-81.594528611111116</v>
      </c>
      <c r="AM2069" s="60">
        <v>-175.55290000029984</v>
      </c>
      <c r="AN2069" s="60">
        <v>20.315176267762691</v>
      </c>
      <c r="AO2069" s="60">
        <v>176.72443827978501</v>
      </c>
    </row>
    <row r="2070" spans="1:41" s="290" customFormat="1" x14ac:dyDescent="0.2">
      <c r="A2070" s="45" t="s">
        <v>777</v>
      </c>
      <c r="B2070" s="42" t="s">
        <v>96</v>
      </c>
      <c r="C2070" s="46"/>
      <c r="D2070" s="35" t="s">
        <v>424</v>
      </c>
      <c r="E2070" s="34">
        <v>43195</v>
      </c>
      <c r="F2070" s="347" t="s">
        <v>2306</v>
      </c>
      <c r="G2070" s="354" t="s">
        <v>2307</v>
      </c>
      <c r="H2070" s="344">
        <v>25.934699999999999</v>
      </c>
      <c r="I2070" s="344">
        <v>-81.594750000000005</v>
      </c>
      <c r="J2070" s="56" t="s">
        <v>9414</v>
      </c>
      <c r="K2070" s="56" t="s">
        <v>9415</v>
      </c>
      <c r="L2070" s="49" t="s">
        <v>8365</v>
      </c>
      <c r="M2070" s="120"/>
      <c r="N2070" s="35" t="s">
        <v>364</v>
      </c>
      <c r="O2070" s="203" t="s">
        <v>1969</v>
      </c>
      <c r="P2070" s="216" t="s">
        <v>1969</v>
      </c>
      <c r="Q2070" s="443">
        <v>0</v>
      </c>
      <c r="R2070" s="47"/>
      <c r="S2070" s="36">
        <v>0</v>
      </c>
      <c r="T2070" s="35"/>
      <c r="U2070" s="34"/>
      <c r="V2070" s="82">
        <v>0</v>
      </c>
      <c r="W2070" s="55" t="s">
        <v>2688</v>
      </c>
      <c r="X2070" s="55" t="s">
        <v>1898</v>
      </c>
      <c r="Y2070" s="157">
        <v>0</v>
      </c>
      <c r="Z2070" s="57">
        <v>162.30815199521174</v>
      </c>
      <c r="AA2070" s="55" t="s">
        <v>9416</v>
      </c>
      <c r="AB2070" s="55">
        <v>198</v>
      </c>
      <c r="AC2070" s="55" t="s">
        <v>2022</v>
      </c>
      <c r="AD2070" s="89" t="s">
        <v>2621</v>
      </c>
      <c r="AE2070" s="243">
        <v>16540</v>
      </c>
      <c r="AF2070" s="157" t="s">
        <v>3901</v>
      </c>
      <c r="AG2070" s="89" t="s">
        <v>7742</v>
      </c>
      <c r="AH2070" s="58" t="s">
        <v>7743</v>
      </c>
      <c r="AI2070" s="58" t="s">
        <v>7744</v>
      </c>
      <c r="AJ2070" s="59" t="s">
        <v>1483</v>
      </c>
      <c r="AK2070" s="56">
        <v>25.935098055555557</v>
      </c>
      <c r="AL2070" s="56">
        <v>-81.594528611111116</v>
      </c>
      <c r="AM2070" s="60">
        <v>-145.1629000005866</v>
      </c>
      <c r="AN2070" s="60">
        <v>-72.606257771079584</v>
      </c>
      <c r="AO2070" s="60">
        <v>162.30815199521174</v>
      </c>
    </row>
    <row r="2071" spans="1:41" s="290" customFormat="1" ht="25.5" x14ac:dyDescent="0.2">
      <c r="A2071" s="45" t="s">
        <v>777</v>
      </c>
      <c r="B2071" s="42" t="s">
        <v>96</v>
      </c>
      <c r="C2071" s="46"/>
      <c r="D2071" s="35" t="s">
        <v>424</v>
      </c>
      <c r="E2071" s="34">
        <v>43515</v>
      </c>
      <c r="F2071" s="347" t="s">
        <v>2581</v>
      </c>
      <c r="G2071" s="354" t="s">
        <v>2582</v>
      </c>
      <c r="H2071" s="344">
        <v>25.934666666666665</v>
      </c>
      <c r="I2071" s="344">
        <v>-81.594783333333339</v>
      </c>
      <c r="J2071" s="56" t="s">
        <v>7739</v>
      </c>
      <c r="K2071" s="56" t="s">
        <v>7740</v>
      </c>
      <c r="L2071" s="49" t="s">
        <v>8366</v>
      </c>
      <c r="M2071" s="120" t="s">
        <v>2834</v>
      </c>
      <c r="N2071" s="35" t="s">
        <v>364</v>
      </c>
      <c r="O2071" s="203" t="s">
        <v>1969</v>
      </c>
      <c r="P2071" s="216" t="s">
        <v>1969</v>
      </c>
      <c r="Q2071" s="443">
        <v>0</v>
      </c>
      <c r="R2071" s="47"/>
      <c r="S2071" s="36">
        <v>0</v>
      </c>
      <c r="T2071" s="35"/>
      <c r="U2071" s="34"/>
      <c r="V2071" s="82">
        <v>0</v>
      </c>
      <c r="W2071" s="55" t="s">
        <v>2688</v>
      </c>
      <c r="X2071" s="55" t="s">
        <v>1898</v>
      </c>
      <c r="Y2071" s="157">
        <v>0</v>
      </c>
      <c r="Z2071" s="57">
        <v>178.12317559595232</v>
      </c>
      <c r="AA2071" s="55" t="s">
        <v>7741</v>
      </c>
      <c r="AB2071" s="55">
        <v>198</v>
      </c>
      <c r="AC2071" s="55" t="s">
        <v>2022</v>
      </c>
      <c r="AD2071" s="89" t="s">
        <v>2621</v>
      </c>
      <c r="AE2071" s="243">
        <v>16540</v>
      </c>
      <c r="AF2071" s="157" t="s">
        <v>3901</v>
      </c>
      <c r="AG2071" s="89" t="s">
        <v>7742</v>
      </c>
      <c r="AH2071" s="58" t="s">
        <v>7743</v>
      </c>
      <c r="AI2071" s="58" t="s">
        <v>7744</v>
      </c>
      <c r="AJ2071" s="59" t="s">
        <v>1483</v>
      </c>
      <c r="AK2071" s="56">
        <v>25.935098055555557</v>
      </c>
      <c r="AL2071" s="56">
        <v>-81.594528611111116</v>
      </c>
      <c r="AM2071" s="60">
        <v>-157.31890000099014</v>
      </c>
      <c r="AN2071" s="60">
        <v>-83.538191187413972</v>
      </c>
      <c r="AO2071" s="60">
        <v>178.12317559595232</v>
      </c>
    </row>
    <row r="2072" spans="1:41" s="290" customFormat="1" ht="25.5" x14ac:dyDescent="0.2">
      <c r="A2072" s="45" t="s">
        <v>777</v>
      </c>
      <c r="B2072" s="42" t="s">
        <v>96</v>
      </c>
      <c r="C2072" s="46"/>
      <c r="D2072" s="35" t="s">
        <v>4516</v>
      </c>
      <c r="E2072" s="34">
        <v>44656</v>
      </c>
      <c r="F2072" s="347" t="s">
        <v>2581</v>
      </c>
      <c r="G2072" s="354" t="s">
        <v>2582</v>
      </c>
      <c r="H2072" s="344">
        <v>25.934666666666665</v>
      </c>
      <c r="I2072" s="344">
        <v>-81.594783333333339</v>
      </c>
      <c r="J2072" s="56" t="s">
        <v>7739</v>
      </c>
      <c r="K2072" s="56" t="s">
        <v>7740</v>
      </c>
      <c r="L2072" s="49" t="s">
        <v>8366</v>
      </c>
      <c r="M2072" s="120" t="s">
        <v>2834</v>
      </c>
      <c r="N2072" s="35" t="s">
        <v>364</v>
      </c>
      <c r="O2072" s="240" t="s">
        <v>4532</v>
      </c>
      <c r="P2072" s="216" t="s">
        <v>1969</v>
      </c>
      <c r="Q2072" s="443">
        <v>0</v>
      </c>
      <c r="R2072" s="47"/>
      <c r="S2072" s="36">
        <v>0</v>
      </c>
      <c r="T2072" s="35"/>
      <c r="U2072" s="34"/>
      <c r="V2072" s="82">
        <v>0</v>
      </c>
      <c r="W2072" s="55" t="s">
        <v>2688</v>
      </c>
      <c r="X2072" s="55" t="s">
        <v>1898</v>
      </c>
      <c r="Y2072" s="157">
        <v>0</v>
      </c>
      <c r="Z2072" s="57">
        <v>178.12317559595232</v>
      </c>
      <c r="AA2072" s="55" t="s">
        <v>7741</v>
      </c>
      <c r="AB2072" s="55">
        <v>198</v>
      </c>
      <c r="AC2072" s="55" t="s">
        <v>2022</v>
      </c>
      <c r="AD2072" s="89" t="s">
        <v>2621</v>
      </c>
      <c r="AE2072" s="243">
        <v>16540</v>
      </c>
      <c r="AF2072" s="157" t="s">
        <v>3901</v>
      </c>
      <c r="AG2072" s="89" t="s">
        <v>7742</v>
      </c>
      <c r="AH2072" s="58" t="s">
        <v>7743</v>
      </c>
      <c r="AI2072" s="58" t="s">
        <v>7744</v>
      </c>
      <c r="AJ2072" s="59" t="s">
        <v>1483</v>
      </c>
      <c r="AK2072" s="56">
        <v>25.935098055555557</v>
      </c>
      <c r="AL2072" s="56">
        <v>-81.594528611111116</v>
      </c>
      <c r="AM2072" s="60">
        <v>-157.31890000099014</v>
      </c>
      <c r="AN2072" s="60">
        <v>-83.538191187413972</v>
      </c>
      <c r="AO2072" s="60">
        <v>178.12317559595232</v>
      </c>
    </row>
    <row r="2073" spans="1:41" s="290" customFormat="1" ht="25.5" x14ac:dyDescent="0.2">
      <c r="A2073" s="45" t="s">
        <v>777</v>
      </c>
      <c r="B2073" s="42" t="s">
        <v>96</v>
      </c>
      <c r="C2073" s="46"/>
      <c r="D2073" s="35" t="s">
        <v>4516</v>
      </c>
      <c r="E2073" s="34">
        <v>45001</v>
      </c>
      <c r="F2073" s="347" t="s">
        <v>2581</v>
      </c>
      <c r="G2073" s="354" t="s">
        <v>2582</v>
      </c>
      <c r="H2073" s="344">
        <v>25.934666666666665</v>
      </c>
      <c r="I2073" s="344">
        <v>-81.594783333333339</v>
      </c>
      <c r="J2073" s="56" t="s">
        <v>7739</v>
      </c>
      <c r="K2073" s="56" t="s">
        <v>7740</v>
      </c>
      <c r="L2073" s="49" t="s">
        <v>8366</v>
      </c>
      <c r="M2073" s="120" t="s">
        <v>2834</v>
      </c>
      <c r="N2073" s="35" t="s">
        <v>364</v>
      </c>
      <c r="O2073" s="240" t="s">
        <v>5446</v>
      </c>
      <c r="P2073" s="216" t="s">
        <v>1969</v>
      </c>
      <c r="Q2073" s="443">
        <v>0</v>
      </c>
      <c r="R2073" s="47"/>
      <c r="S2073" s="36">
        <v>0</v>
      </c>
      <c r="T2073" s="35"/>
      <c r="U2073" s="34"/>
      <c r="V2073" s="82">
        <v>0</v>
      </c>
      <c r="W2073" s="55" t="s">
        <v>2688</v>
      </c>
      <c r="X2073" s="55" t="s">
        <v>1898</v>
      </c>
      <c r="Y2073" s="157">
        <v>0</v>
      </c>
      <c r="Z2073" s="57">
        <v>178.12317559595232</v>
      </c>
      <c r="AA2073" s="55" t="s">
        <v>7741</v>
      </c>
      <c r="AB2073" s="55">
        <v>198</v>
      </c>
      <c r="AC2073" s="55" t="s">
        <v>2022</v>
      </c>
      <c r="AD2073" s="89" t="s">
        <v>2621</v>
      </c>
      <c r="AE2073" s="243">
        <v>16540</v>
      </c>
      <c r="AF2073" s="157" t="s">
        <v>3901</v>
      </c>
      <c r="AG2073" s="89" t="s">
        <v>7742</v>
      </c>
      <c r="AH2073" s="58" t="s">
        <v>7743</v>
      </c>
      <c r="AI2073" s="58" t="s">
        <v>7744</v>
      </c>
      <c r="AJ2073" s="59" t="s">
        <v>1483</v>
      </c>
      <c r="AK2073" s="56">
        <v>25.935098055555557</v>
      </c>
      <c r="AL2073" s="56">
        <v>-81.594528611111116</v>
      </c>
      <c r="AM2073" s="60">
        <v>-157.31890000099014</v>
      </c>
      <c r="AN2073" s="60">
        <v>-83.538191187413972</v>
      </c>
      <c r="AO2073" s="60">
        <v>178.12317559595232</v>
      </c>
    </row>
    <row r="2074" spans="1:41" s="290" customFormat="1" ht="25.5" x14ac:dyDescent="0.2">
      <c r="A2074" s="45" t="s">
        <v>777</v>
      </c>
      <c r="B2074" s="42" t="s">
        <v>96</v>
      </c>
      <c r="C2074" s="46"/>
      <c r="D2074" s="35" t="s">
        <v>4516</v>
      </c>
      <c r="E2074" s="34">
        <v>45372</v>
      </c>
      <c r="F2074" s="355" t="s">
        <v>2581</v>
      </c>
      <c r="G2074" s="14" t="s">
        <v>2582</v>
      </c>
      <c r="H2074" s="344">
        <v>25.934666666666665</v>
      </c>
      <c r="I2074" s="344">
        <v>-81.594783333333339</v>
      </c>
      <c r="J2074" s="56" t="s">
        <v>7739</v>
      </c>
      <c r="K2074" s="56" t="s">
        <v>7740</v>
      </c>
      <c r="L2074" s="49" t="s">
        <v>8366</v>
      </c>
      <c r="M2074" s="120" t="s">
        <v>2834</v>
      </c>
      <c r="N2074" s="35" t="s">
        <v>364</v>
      </c>
      <c r="O2074" s="240" t="s">
        <v>5813</v>
      </c>
      <c r="P2074" s="216" t="s">
        <v>1969</v>
      </c>
      <c r="Q2074" s="443">
        <v>0</v>
      </c>
      <c r="R2074" s="47"/>
      <c r="S2074" s="36">
        <v>0</v>
      </c>
      <c r="T2074" s="35"/>
      <c r="U2074" s="34"/>
      <c r="V2074" s="82">
        <v>0</v>
      </c>
      <c r="W2074" s="55" t="s">
        <v>2688</v>
      </c>
      <c r="X2074" s="55" t="s">
        <v>1898</v>
      </c>
      <c r="Y2074" s="157">
        <v>0</v>
      </c>
      <c r="Z2074" s="57">
        <v>178.12317559595232</v>
      </c>
      <c r="AA2074" s="55" t="s">
        <v>7741</v>
      </c>
      <c r="AB2074" s="55">
        <v>198</v>
      </c>
      <c r="AC2074" s="55" t="s">
        <v>2022</v>
      </c>
      <c r="AD2074" s="89" t="s">
        <v>2621</v>
      </c>
      <c r="AE2074" s="243">
        <v>16540</v>
      </c>
      <c r="AF2074" s="157" t="s">
        <v>3901</v>
      </c>
      <c r="AG2074" s="89" t="s">
        <v>7742</v>
      </c>
      <c r="AH2074" s="58" t="s">
        <v>7743</v>
      </c>
      <c r="AI2074" s="58" t="s">
        <v>7744</v>
      </c>
      <c r="AJ2074" s="59" t="s">
        <v>1483</v>
      </c>
      <c r="AK2074" s="56">
        <v>25.935098055555557</v>
      </c>
      <c r="AL2074" s="56">
        <v>-81.594528611111116</v>
      </c>
      <c r="AM2074" s="60">
        <v>-157.31890000099014</v>
      </c>
      <c r="AN2074" s="60">
        <v>-83.538191187413972</v>
      </c>
      <c r="AO2074" s="60">
        <v>178.12317559595232</v>
      </c>
    </row>
    <row r="2075" spans="1:41" s="290" customFormat="1" ht="25.5" x14ac:dyDescent="0.2">
      <c r="A2075" s="45" t="s">
        <v>777</v>
      </c>
      <c r="B2075" s="42" t="s">
        <v>96</v>
      </c>
      <c r="C2075" s="46"/>
      <c r="D2075" s="35" t="s">
        <v>4516</v>
      </c>
      <c r="E2075" s="34">
        <v>45741</v>
      </c>
      <c r="F2075" s="347" t="s">
        <v>2581</v>
      </c>
      <c r="G2075" s="354" t="s">
        <v>2582</v>
      </c>
      <c r="H2075" s="344">
        <v>25.934666666666665</v>
      </c>
      <c r="I2075" s="344">
        <v>-81.594783333333339</v>
      </c>
      <c r="J2075" s="56" t="s">
        <v>7739</v>
      </c>
      <c r="K2075" s="56" t="s">
        <v>7740</v>
      </c>
      <c r="L2075" s="49" t="s">
        <v>8367</v>
      </c>
      <c r="M2075" s="120" t="s">
        <v>2834</v>
      </c>
      <c r="N2075" s="35" t="s">
        <v>387</v>
      </c>
      <c r="O2075" s="240" t="s">
        <v>6254</v>
      </c>
      <c r="P2075" s="216" t="s">
        <v>1969</v>
      </c>
      <c r="Q2075" s="443">
        <v>0</v>
      </c>
      <c r="R2075" s="47"/>
      <c r="S2075" s="36">
        <v>0</v>
      </c>
      <c r="T2075" s="35" t="s">
        <v>3310</v>
      </c>
      <c r="U2075" s="34"/>
      <c r="V2075" s="82">
        <v>0</v>
      </c>
      <c r="W2075" s="55" t="s">
        <v>2688</v>
      </c>
      <c r="X2075" s="55" t="s">
        <v>1898</v>
      </c>
      <c r="Y2075" s="157" t="s">
        <v>387</v>
      </c>
      <c r="Z2075" s="57">
        <v>178.12317559595232</v>
      </c>
      <c r="AA2075" s="55" t="s">
        <v>9417</v>
      </c>
      <c r="AB2075" s="55">
        <v>198</v>
      </c>
      <c r="AC2075" s="55" t="s">
        <v>2022</v>
      </c>
      <c r="AD2075" s="89" t="s">
        <v>2621</v>
      </c>
      <c r="AE2075" s="243">
        <v>16540</v>
      </c>
      <c r="AF2075" s="157" t="s">
        <v>3901</v>
      </c>
      <c r="AG2075" s="89" t="s">
        <v>7742</v>
      </c>
      <c r="AH2075" s="58" t="s">
        <v>7743</v>
      </c>
      <c r="AI2075" s="58" t="s">
        <v>7744</v>
      </c>
      <c r="AJ2075" s="59" t="s">
        <v>1483</v>
      </c>
      <c r="AK2075" s="56">
        <v>25.935098055555557</v>
      </c>
      <c r="AL2075" s="56">
        <v>-81.594528611111116</v>
      </c>
      <c r="AM2075" s="60">
        <v>-157.31890000099014</v>
      </c>
      <c r="AN2075" s="60">
        <v>-83.538191187413972</v>
      </c>
      <c r="AO2075" s="60">
        <v>178.12317559595232</v>
      </c>
    </row>
    <row r="2076" spans="1:41" s="290" customFormat="1" ht="25.5" x14ac:dyDescent="0.2">
      <c r="A2076" s="45" t="s">
        <v>777</v>
      </c>
      <c r="B2076" s="42" t="s">
        <v>96</v>
      </c>
      <c r="C2076" s="46" t="s">
        <v>473</v>
      </c>
      <c r="D2076" s="35" t="s">
        <v>4516</v>
      </c>
      <c r="E2076" s="34">
        <v>46101</v>
      </c>
      <c r="F2076" s="347" t="s">
        <v>2581</v>
      </c>
      <c r="G2076" s="354" t="s">
        <v>2582</v>
      </c>
      <c r="H2076" s="344">
        <v>25.934666666666665</v>
      </c>
      <c r="I2076" s="344">
        <v>-81.594783333333339</v>
      </c>
      <c r="J2076" s="56" t="s">
        <v>7739</v>
      </c>
      <c r="K2076" s="56" t="s">
        <v>7740</v>
      </c>
      <c r="L2076" s="49" t="s">
        <v>8368</v>
      </c>
      <c r="M2076" s="120" t="s">
        <v>2834</v>
      </c>
      <c r="N2076" s="35" t="s">
        <v>364</v>
      </c>
      <c r="O2076" s="240" t="s">
        <v>6894</v>
      </c>
      <c r="P2076" s="216" t="s">
        <v>1969</v>
      </c>
      <c r="Q2076" s="443">
        <v>0</v>
      </c>
      <c r="R2076" s="47"/>
      <c r="S2076" s="36">
        <v>0</v>
      </c>
      <c r="T2076" s="35" t="s">
        <v>2011</v>
      </c>
      <c r="U2076" s="34"/>
      <c r="V2076" s="82">
        <v>0</v>
      </c>
      <c r="W2076" s="55" t="s">
        <v>2688</v>
      </c>
      <c r="X2076" s="55" t="s">
        <v>1898</v>
      </c>
      <c r="Y2076" s="157">
        <v>0</v>
      </c>
      <c r="Z2076" s="57">
        <v>178.12317559595232</v>
      </c>
      <c r="AA2076" s="55" t="s">
        <v>7741</v>
      </c>
      <c r="AB2076" s="55">
        <v>198</v>
      </c>
      <c r="AC2076" s="55" t="s">
        <v>2022</v>
      </c>
      <c r="AD2076" s="89" t="s">
        <v>2621</v>
      </c>
      <c r="AE2076" s="243">
        <v>16540</v>
      </c>
      <c r="AF2076" s="157" t="s">
        <v>3901</v>
      </c>
      <c r="AG2076" s="89" t="s">
        <v>7742</v>
      </c>
      <c r="AH2076" s="58" t="s">
        <v>7743</v>
      </c>
      <c r="AI2076" s="58" t="s">
        <v>7744</v>
      </c>
      <c r="AJ2076" s="59" t="s">
        <v>1483</v>
      </c>
      <c r="AK2076" s="56">
        <v>25.935098055555557</v>
      </c>
      <c r="AL2076" s="56">
        <v>-81.594528611111116</v>
      </c>
      <c r="AM2076" s="60">
        <v>-157.31890000099014</v>
      </c>
      <c r="AN2076" s="60">
        <v>-83.538191187413972</v>
      </c>
      <c r="AO2076" s="60">
        <v>178.12317559595232</v>
      </c>
    </row>
    <row r="2077" spans="1:41" s="290" customFormat="1" x14ac:dyDescent="0.2">
      <c r="A2077" s="45" t="s">
        <v>778</v>
      </c>
      <c r="B2077" s="42" t="s">
        <v>95</v>
      </c>
      <c r="C2077" s="46"/>
      <c r="D2077" s="35" t="s">
        <v>424</v>
      </c>
      <c r="E2077" s="34">
        <v>42447</v>
      </c>
      <c r="F2077" s="347" t="s">
        <v>1111</v>
      </c>
      <c r="G2077" s="347" t="s">
        <v>1112</v>
      </c>
      <c r="H2077" s="344">
        <v>25.936633333333333</v>
      </c>
      <c r="I2077" s="344">
        <v>-81.592816666666664</v>
      </c>
      <c r="J2077" s="56" t="s">
        <v>9418</v>
      </c>
      <c r="K2077" s="56" t="s">
        <v>9419</v>
      </c>
      <c r="L2077" s="49" t="s">
        <v>1808</v>
      </c>
      <c r="M2077" s="120"/>
      <c r="N2077" s="35" t="s">
        <v>387</v>
      </c>
      <c r="O2077" s="203"/>
      <c r="P2077" s="216">
        <v>0</v>
      </c>
      <c r="Q2077" s="443">
        <v>0</v>
      </c>
      <c r="R2077" s="47"/>
      <c r="S2077" s="36">
        <v>0</v>
      </c>
      <c r="T2077" s="35"/>
      <c r="U2077" s="34"/>
      <c r="V2077" s="82">
        <v>0</v>
      </c>
      <c r="W2077" s="55" t="s">
        <v>2688</v>
      </c>
      <c r="X2077" s="55" t="s">
        <v>1898</v>
      </c>
      <c r="Y2077" s="157" t="s">
        <v>387</v>
      </c>
      <c r="Z2077" s="57" t="s">
        <v>3903</v>
      </c>
      <c r="AA2077" s="55" t="s">
        <v>3914</v>
      </c>
      <c r="AB2077" s="55">
        <v>199</v>
      </c>
      <c r="AC2077" s="55" t="s">
        <v>2022</v>
      </c>
      <c r="AD2077" s="89" t="s">
        <v>2621</v>
      </c>
      <c r="AE2077" s="243" t="s">
        <v>1746</v>
      </c>
      <c r="AF2077" s="157">
        <v>0</v>
      </c>
      <c r="AG2077" s="89" t="s">
        <v>7747</v>
      </c>
      <c r="AH2077" s="58" t="s">
        <v>3903</v>
      </c>
      <c r="AI2077" s="58" t="s">
        <v>3903</v>
      </c>
      <c r="AJ2077" s="59" t="s">
        <v>3903</v>
      </c>
      <c r="AK2077" s="56" t="s">
        <v>3903</v>
      </c>
      <c r="AL2077" s="56" t="s">
        <v>3903</v>
      </c>
      <c r="AM2077" s="60" t="s">
        <v>3903</v>
      </c>
      <c r="AN2077" s="60" t="s">
        <v>3903</v>
      </c>
      <c r="AO2077" s="60" t="s">
        <v>3903</v>
      </c>
    </row>
    <row r="2078" spans="1:41" s="290" customFormat="1" x14ac:dyDescent="0.2">
      <c r="A2078" s="45" t="s">
        <v>778</v>
      </c>
      <c r="B2078" s="42" t="s">
        <v>95</v>
      </c>
      <c r="C2078" s="46"/>
      <c r="D2078" s="35" t="s">
        <v>424</v>
      </c>
      <c r="E2078" s="34">
        <v>43195</v>
      </c>
      <c r="F2078" s="354" t="s">
        <v>2309</v>
      </c>
      <c r="G2078" s="354" t="s">
        <v>2310</v>
      </c>
      <c r="H2078" s="344">
        <v>25.936616666666666</v>
      </c>
      <c r="I2078" s="344">
        <v>-81.592749999999995</v>
      </c>
      <c r="J2078" s="56" t="s">
        <v>9420</v>
      </c>
      <c r="K2078" s="56" t="s">
        <v>9421</v>
      </c>
      <c r="L2078" s="49" t="s">
        <v>8369</v>
      </c>
      <c r="M2078" s="120"/>
      <c r="N2078" s="35" t="s">
        <v>1920</v>
      </c>
      <c r="O2078" s="203" t="s">
        <v>1969</v>
      </c>
      <c r="P2078" s="216" t="s">
        <v>1969</v>
      </c>
      <c r="Q2078" s="443">
        <v>0</v>
      </c>
      <c r="R2078" s="47"/>
      <c r="S2078" s="36">
        <v>0</v>
      </c>
      <c r="T2078" s="35"/>
      <c r="U2078" s="34"/>
      <c r="V2078" s="82" t="s">
        <v>1969</v>
      </c>
      <c r="W2078" s="55" t="s">
        <v>2688</v>
      </c>
      <c r="X2078" s="55" t="s">
        <v>1898</v>
      </c>
      <c r="Y2078" s="157" t="s">
        <v>1920</v>
      </c>
      <c r="Z2078" s="57" t="s">
        <v>3903</v>
      </c>
      <c r="AA2078" s="55" t="s">
        <v>5109</v>
      </c>
      <c r="AB2078" s="55">
        <v>199</v>
      </c>
      <c r="AC2078" s="55" t="s">
        <v>2022</v>
      </c>
      <c r="AD2078" s="89" t="s">
        <v>2621</v>
      </c>
      <c r="AE2078" s="243" t="s">
        <v>1746</v>
      </c>
      <c r="AF2078" s="157">
        <v>0</v>
      </c>
      <c r="AG2078" s="89" t="s">
        <v>7747</v>
      </c>
      <c r="AH2078" s="58" t="s">
        <v>3903</v>
      </c>
      <c r="AI2078" s="58" t="s">
        <v>3903</v>
      </c>
      <c r="AJ2078" s="59" t="s">
        <v>3903</v>
      </c>
      <c r="AK2078" s="56" t="s">
        <v>3903</v>
      </c>
      <c r="AL2078" s="56" t="s">
        <v>3903</v>
      </c>
      <c r="AM2078" s="60" t="s">
        <v>3903</v>
      </c>
      <c r="AN2078" s="60" t="s">
        <v>3903</v>
      </c>
      <c r="AO2078" s="60" t="s">
        <v>3903</v>
      </c>
    </row>
    <row r="2079" spans="1:41" s="290" customFormat="1" x14ac:dyDescent="0.2">
      <c r="A2079" s="45" t="s">
        <v>778</v>
      </c>
      <c r="B2079" s="42" t="s">
        <v>95</v>
      </c>
      <c r="C2079" s="46"/>
      <c r="D2079" s="35" t="s">
        <v>424</v>
      </c>
      <c r="E2079" s="34">
        <v>43515</v>
      </c>
      <c r="F2079" s="354" t="s">
        <v>1111</v>
      </c>
      <c r="G2079" s="354" t="s">
        <v>2583</v>
      </c>
      <c r="H2079" s="344">
        <v>25.936633333333333</v>
      </c>
      <c r="I2079" s="344">
        <v>-81.59278333333333</v>
      </c>
      <c r="J2079" s="56" t="s">
        <v>9418</v>
      </c>
      <c r="K2079" s="56" t="s">
        <v>7746</v>
      </c>
      <c r="L2079" s="49" t="s">
        <v>8369</v>
      </c>
      <c r="M2079" s="120" t="s">
        <v>2833</v>
      </c>
      <c r="N2079" s="35" t="s">
        <v>1920</v>
      </c>
      <c r="O2079" s="203" t="s">
        <v>1969</v>
      </c>
      <c r="P2079" s="216" t="s">
        <v>1969</v>
      </c>
      <c r="Q2079" s="443">
        <v>0</v>
      </c>
      <c r="R2079" s="47"/>
      <c r="S2079" s="36">
        <v>0</v>
      </c>
      <c r="T2079" s="35"/>
      <c r="U2079" s="34"/>
      <c r="V2079" s="82" t="s">
        <v>1969</v>
      </c>
      <c r="W2079" s="55" t="s">
        <v>2688</v>
      </c>
      <c r="X2079" s="55" t="s">
        <v>1898</v>
      </c>
      <c r="Y2079" s="157" t="s">
        <v>1920</v>
      </c>
      <c r="Z2079" s="57" t="s">
        <v>3903</v>
      </c>
      <c r="AA2079" s="55" t="s">
        <v>5109</v>
      </c>
      <c r="AB2079" s="55">
        <v>199</v>
      </c>
      <c r="AC2079" s="55" t="s">
        <v>2022</v>
      </c>
      <c r="AD2079" s="89" t="s">
        <v>2621</v>
      </c>
      <c r="AE2079" s="243" t="s">
        <v>1746</v>
      </c>
      <c r="AF2079" s="157">
        <v>0</v>
      </c>
      <c r="AG2079" s="89" t="s">
        <v>7747</v>
      </c>
      <c r="AH2079" s="58" t="s">
        <v>3903</v>
      </c>
      <c r="AI2079" s="58" t="s">
        <v>3903</v>
      </c>
      <c r="AJ2079" s="59" t="s">
        <v>3903</v>
      </c>
      <c r="AK2079" s="56" t="s">
        <v>3903</v>
      </c>
      <c r="AL2079" s="56" t="s">
        <v>3903</v>
      </c>
      <c r="AM2079" s="60" t="s">
        <v>3903</v>
      </c>
      <c r="AN2079" s="60" t="s">
        <v>3903</v>
      </c>
      <c r="AO2079" s="60" t="s">
        <v>3903</v>
      </c>
    </row>
    <row r="2080" spans="1:41" s="290" customFormat="1" x14ac:dyDescent="0.2">
      <c r="A2080" s="45" t="s">
        <v>778</v>
      </c>
      <c r="B2080" s="42" t="s">
        <v>95</v>
      </c>
      <c r="C2080" s="46"/>
      <c r="D2080" s="35" t="s">
        <v>4516</v>
      </c>
      <c r="E2080" s="34">
        <v>44656</v>
      </c>
      <c r="F2080" s="354" t="s">
        <v>1111</v>
      </c>
      <c r="G2080" s="354" t="s">
        <v>2583</v>
      </c>
      <c r="H2080" s="344">
        <v>25.936633333333333</v>
      </c>
      <c r="I2080" s="344">
        <v>-81.59278333333333</v>
      </c>
      <c r="J2080" s="56" t="s">
        <v>9418</v>
      </c>
      <c r="K2080" s="56" t="s">
        <v>7746</v>
      </c>
      <c r="L2080" s="49" t="s">
        <v>8369</v>
      </c>
      <c r="M2080" s="120" t="s">
        <v>2833</v>
      </c>
      <c r="N2080" s="35" t="s">
        <v>1920</v>
      </c>
      <c r="O2080" s="240" t="s">
        <v>4530</v>
      </c>
      <c r="P2080" s="216" t="s">
        <v>4531</v>
      </c>
      <c r="Q2080" s="443">
        <v>0</v>
      </c>
      <c r="R2080" s="47"/>
      <c r="S2080" s="36">
        <v>0</v>
      </c>
      <c r="T2080" s="35"/>
      <c r="U2080" s="34"/>
      <c r="V2080" s="82" t="s">
        <v>1969</v>
      </c>
      <c r="W2080" s="55" t="s">
        <v>2688</v>
      </c>
      <c r="X2080" s="55" t="s">
        <v>1898</v>
      </c>
      <c r="Y2080" s="157" t="s">
        <v>1920</v>
      </c>
      <c r="Z2080" s="57" t="s">
        <v>3903</v>
      </c>
      <c r="AA2080" s="55" t="s">
        <v>5109</v>
      </c>
      <c r="AB2080" s="55">
        <v>199</v>
      </c>
      <c r="AC2080" s="55" t="s">
        <v>2022</v>
      </c>
      <c r="AD2080" s="89" t="s">
        <v>2621</v>
      </c>
      <c r="AE2080" s="243" t="s">
        <v>1746</v>
      </c>
      <c r="AF2080" s="157">
        <v>0</v>
      </c>
      <c r="AG2080" s="89" t="s">
        <v>7747</v>
      </c>
      <c r="AH2080" s="58" t="s">
        <v>3903</v>
      </c>
      <c r="AI2080" s="58" t="s">
        <v>3903</v>
      </c>
      <c r="AJ2080" s="59" t="s">
        <v>3903</v>
      </c>
      <c r="AK2080" s="56" t="s">
        <v>3903</v>
      </c>
      <c r="AL2080" s="56" t="s">
        <v>3903</v>
      </c>
      <c r="AM2080" s="60" t="s">
        <v>3903</v>
      </c>
      <c r="AN2080" s="60" t="s">
        <v>3903</v>
      </c>
      <c r="AO2080" s="60" t="s">
        <v>3903</v>
      </c>
    </row>
    <row r="2081" spans="1:41" s="290" customFormat="1" x14ac:dyDescent="0.2">
      <c r="A2081" s="45" t="s">
        <v>778</v>
      </c>
      <c r="B2081" s="42" t="s">
        <v>95</v>
      </c>
      <c r="C2081" s="46"/>
      <c r="D2081" s="35" t="s">
        <v>3213</v>
      </c>
      <c r="E2081" s="34">
        <v>44692</v>
      </c>
      <c r="F2081" s="352" t="s">
        <v>4745</v>
      </c>
      <c r="G2081" s="352" t="s">
        <v>4746</v>
      </c>
      <c r="H2081" s="344">
        <v>25.936591666666665</v>
      </c>
      <c r="I2081" s="344">
        <v>-81.59278333333333</v>
      </c>
      <c r="J2081" s="56" t="s">
        <v>7745</v>
      </c>
      <c r="K2081" s="56" t="s">
        <v>7746</v>
      </c>
      <c r="L2081" s="49" t="s">
        <v>4678</v>
      </c>
      <c r="M2081" s="120" t="s">
        <v>2833</v>
      </c>
      <c r="N2081" s="35" t="s">
        <v>364</v>
      </c>
      <c r="O2081" s="240" t="s">
        <v>4689</v>
      </c>
      <c r="P2081" s="216">
        <v>0</v>
      </c>
      <c r="Q2081" s="443">
        <v>0</v>
      </c>
      <c r="R2081" s="47"/>
      <c r="S2081" s="36">
        <v>0</v>
      </c>
      <c r="T2081" s="35" t="s">
        <v>2011</v>
      </c>
      <c r="U2081" s="34"/>
      <c r="V2081" s="82">
        <v>0</v>
      </c>
      <c r="W2081" s="55" t="s">
        <v>2688</v>
      </c>
      <c r="X2081" s="55" t="s">
        <v>1898</v>
      </c>
      <c r="Y2081" s="157">
        <v>0</v>
      </c>
      <c r="Z2081" s="57" t="s">
        <v>3903</v>
      </c>
      <c r="AA2081" s="55" t="s">
        <v>3904</v>
      </c>
      <c r="AB2081" s="55">
        <v>199</v>
      </c>
      <c r="AC2081" s="55" t="s">
        <v>2022</v>
      </c>
      <c r="AD2081" s="89" t="s">
        <v>2621</v>
      </c>
      <c r="AE2081" s="243" t="s">
        <v>1746</v>
      </c>
      <c r="AF2081" s="157">
        <v>0</v>
      </c>
      <c r="AG2081" s="89" t="s">
        <v>7747</v>
      </c>
      <c r="AH2081" s="58" t="s">
        <v>3903</v>
      </c>
      <c r="AI2081" s="58" t="s">
        <v>3903</v>
      </c>
      <c r="AJ2081" s="59" t="s">
        <v>3903</v>
      </c>
      <c r="AK2081" s="56" t="s">
        <v>3903</v>
      </c>
      <c r="AL2081" s="56" t="s">
        <v>3903</v>
      </c>
      <c r="AM2081" s="60" t="s">
        <v>3903</v>
      </c>
      <c r="AN2081" s="60" t="s">
        <v>3903</v>
      </c>
      <c r="AO2081" s="60" t="s">
        <v>3903</v>
      </c>
    </row>
    <row r="2082" spans="1:41" s="290" customFormat="1" x14ac:dyDescent="0.2">
      <c r="A2082" s="45" t="s">
        <v>778</v>
      </c>
      <c r="B2082" s="42" t="s">
        <v>95</v>
      </c>
      <c r="C2082" s="46"/>
      <c r="D2082" s="35" t="s">
        <v>4516</v>
      </c>
      <c r="E2082" s="34">
        <v>45001</v>
      </c>
      <c r="F2082" s="352" t="s">
        <v>4745</v>
      </c>
      <c r="G2082" s="352" t="s">
        <v>4746</v>
      </c>
      <c r="H2082" s="344">
        <v>25.936591666666665</v>
      </c>
      <c r="I2082" s="344">
        <v>-81.59278333333333</v>
      </c>
      <c r="J2082" s="56" t="s">
        <v>7745</v>
      </c>
      <c r="K2082" s="56" t="s">
        <v>7746</v>
      </c>
      <c r="L2082" s="49" t="s">
        <v>8370</v>
      </c>
      <c r="M2082" s="120" t="s">
        <v>2833</v>
      </c>
      <c r="N2082" s="35" t="s">
        <v>364</v>
      </c>
      <c r="O2082" s="240"/>
      <c r="P2082" s="216" t="s">
        <v>4689</v>
      </c>
      <c r="Q2082" s="443">
        <v>0</v>
      </c>
      <c r="R2082" s="47"/>
      <c r="S2082" s="36">
        <v>0</v>
      </c>
      <c r="T2082" s="35"/>
      <c r="U2082" s="34"/>
      <c r="V2082" s="82">
        <v>0</v>
      </c>
      <c r="W2082" s="55" t="s">
        <v>2688</v>
      </c>
      <c r="X2082" s="55" t="s">
        <v>1898</v>
      </c>
      <c r="Y2082" s="157">
        <v>0</v>
      </c>
      <c r="Z2082" s="57" t="s">
        <v>3903</v>
      </c>
      <c r="AA2082" s="55" t="s">
        <v>3904</v>
      </c>
      <c r="AB2082" s="55">
        <v>199</v>
      </c>
      <c r="AC2082" s="55" t="s">
        <v>2022</v>
      </c>
      <c r="AD2082" s="89" t="s">
        <v>2621</v>
      </c>
      <c r="AE2082" s="243" t="s">
        <v>1746</v>
      </c>
      <c r="AF2082" s="157">
        <v>0</v>
      </c>
      <c r="AG2082" s="89" t="s">
        <v>7747</v>
      </c>
      <c r="AH2082" s="58" t="s">
        <v>3903</v>
      </c>
      <c r="AI2082" s="58" t="s">
        <v>3903</v>
      </c>
      <c r="AJ2082" s="59" t="s">
        <v>3903</v>
      </c>
      <c r="AK2082" s="56" t="s">
        <v>3903</v>
      </c>
      <c r="AL2082" s="56" t="s">
        <v>3903</v>
      </c>
      <c r="AM2082" s="60" t="s">
        <v>3903</v>
      </c>
      <c r="AN2082" s="60" t="s">
        <v>3903</v>
      </c>
      <c r="AO2082" s="60" t="s">
        <v>3903</v>
      </c>
    </row>
    <row r="2083" spans="1:41" s="290" customFormat="1" x14ac:dyDescent="0.2">
      <c r="A2083" s="45" t="s">
        <v>778</v>
      </c>
      <c r="B2083" s="42" t="s">
        <v>95</v>
      </c>
      <c r="C2083" s="46"/>
      <c r="D2083" s="35" t="s">
        <v>4516</v>
      </c>
      <c r="E2083" s="34">
        <v>45372</v>
      </c>
      <c r="F2083" s="352" t="s">
        <v>4745</v>
      </c>
      <c r="G2083" s="352" t="s">
        <v>4746</v>
      </c>
      <c r="H2083" s="344">
        <v>25.936591666666665</v>
      </c>
      <c r="I2083" s="344">
        <v>-81.59278333333333</v>
      </c>
      <c r="J2083" s="56" t="s">
        <v>7745</v>
      </c>
      <c r="K2083" s="56" t="s">
        <v>7746</v>
      </c>
      <c r="L2083" s="49" t="s">
        <v>5815</v>
      </c>
      <c r="M2083" s="120" t="s">
        <v>2833</v>
      </c>
      <c r="N2083" s="35" t="s">
        <v>448</v>
      </c>
      <c r="O2083" s="240" t="s">
        <v>5814</v>
      </c>
      <c r="P2083" s="216">
        <v>0</v>
      </c>
      <c r="Q2083" s="443">
        <v>0</v>
      </c>
      <c r="R2083" s="47"/>
      <c r="S2083" s="36">
        <v>0</v>
      </c>
      <c r="T2083" s="35" t="s">
        <v>3310</v>
      </c>
      <c r="U2083" s="34"/>
      <c r="V2083" s="82" t="s">
        <v>1969</v>
      </c>
      <c r="W2083" s="55" t="s">
        <v>2688</v>
      </c>
      <c r="X2083" s="55" t="s">
        <v>1898</v>
      </c>
      <c r="Y2083" s="157" t="s">
        <v>448</v>
      </c>
      <c r="Z2083" s="57" t="s">
        <v>3903</v>
      </c>
      <c r="AA2083" s="55" t="s">
        <v>3912</v>
      </c>
      <c r="AB2083" s="55">
        <v>199</v>
      </c>
      <c r="AC2083" s="55" t="s">
        <v>2022</v>
      </c>
      <c r="AD2083" s="89" t="s">
        <v>2621</v>
      </c>
      <c r="AE2083" s="243" t="s">
        <v>1746</v>
      </c>
      <c r="AF2083" s="157">
        <v>0</v>
      </c>
      <c r="AG2083" s="89" t="s">
        <v>7747</v>
      </c>
      <c r="AH2083" s="58" t="s">
        <v>3903</v>
      </c>
      <c r="AI2083" s="58" t="s">
        <v>3903</v>
      </c>
      <c r="AJ2083" s="59" t="s">
        <v>3903</v>
      </c>
      <c r="AK2083" s="56" t="s">
        <v>3903</v>
      </c>
      <c r="AL2083" s="56" t="s">
        <v>3903</v>
      </c>
      <c r="AM2083" s="60" t="s">
        <v>3903</v>
      </c>
      <c r="AN2083" s="60" t="s">
        <v>3903</v>
      </c>
      <c r="AO2083" s="60" t="s">
        <v>3903</v>
      </c>
    </row>
    <row r="2084" spans="1:41" s="290" customFormat="1" x14ac:dyDescent="0.2">
      <c r="A2084" s="45" t="s">
        <v>778</v>
      </c>
      <c r="B2084" s="42" t="s">
        <v>95</v>
      </c>
      <c r="C2084" s="46"/>
      <c r="D2084" s="35" t="s">
        <v>4516</v>
      </c>
      <c r="E2084" s="34">
        <v>45741</v>
      </c>
      <c r="F2084" s="352" t="s">
        <v>4745</v>
      </c>
      <c r="G2084" s="352" t="s">
        <v>4746</v>
      </c>
      <c r="H2084" s="344">
        <v>25.936591666666665</v>
      </c>
      <c r="I2084" s="344">
        <v>-81.59278333333333</v>
      </c>
      <c r="J2084" s="56" t="s">
        <v>7745</v>
      </c>
      <c r="K2084" s="56" t="s">
        <v>7746</v>
      </c>
      <c r="L2084" s="49" t="s">
        <v>5815</v>
      </c>
      <c r="M2084" s="120" t="s">
        <v>2833</v>
      </c>
      <c r="N2084" s="35" t="s">
        <v>448</v>
      </c>
      <c r="O2084" s="240" t="s">
        <v>6255</v>
      </c>
      <c r="P2084" s="216">
        <v>0</v>
      </c>
      <c r="Q2084" s="443">
        <v>0</v>
      </c>
      <c r="R2084" s="47"/>
      <c r="S2084" s="36">
        <v>0</v>
      </c>
      <c r="T2084" s="35"/>
      <c r="U2084" s="34">
        <v>45372</v>
      </c>
      <c r="V2084" s="82" t="s">
        <v>1969</v>
      </c>
      <c r="W2084" s="55" t="s">
        <v>2688</v>
      </c>
      <c r="X2084" s="55" t="s">
        <v>1898</v>
      </c>
      <c r="Y2084" s="157" t="s">
        <v>448</v>
      </c>
      <c r="Z2084" s="57" t="s">
        <v>3903</v>
      </c>
      <c r="AA2084" s="55" t="s">
        <v>3912</v>
      </c>
      <c r="AB2084" s="55">
        <v>199</v>
      </c>
      <c r="AC2084" s="55" t="s">
        <v>2022</v>
      </c>
      <c r="AD2084" s="89" t="s">
        <v>2621</v>
      </c>
      <c r="AE2084" s="243" t="s">
        <v>1746</v>
      </c>
      <c r="AF2084" s="157">
        <v>0</v>
      </c>
      <c r="AG2084" s="89" t="s">
        <v>7747</v>
      </c>
      <c r="AH2084" s="58" t="s">
        <v>3903</v>
      </c>
      <c r="AI2084" s="58" t="s">
        <v>3903</v>
      </c>
      <c r="AJ2084" s="59" t="s">
        <v>3903</v>
      </c>
      <c r="AK2084" s="56" t="s">
        <v>3903</v>
      </c>
      <c r="AL2084" s="56" t="s">
        <v>3903</v>
      </c>
      <c r="AM2084" s="60" t="s">
        <v>3903</v>
      </c>
      <c r="AN2084" s="60" t="s">
        <v>3903</v>
      </c>
      <c r="AO2084" s="60" t="s">
        <v>3903</v>
      </c>
    </row>
    <row r="2085" spans="1:41" s="290" customFormat="1" ht="25.5" x14ac:dyDescent="0.2">
      <c r="A2085" s="45" t="s">
        <v>778</v>
      </c>
      <c r="B2085" s="42" t="s">
        <v>95</v>
      </c>
      <c r="C2085" s="46" t="s">
        <v>473</v>
      </c>
      <c r="D2085" s="35" t="s">
        <v>4516</v>
      </c>
      <c r="E2085" s="34">
        <v>46101</v>
      </c>
      <c r="F2085" s="352" t="s">
        <v>4745</v>
      </c>
      <c r="G2085" s="352" t="s">
        <v>4746</v>
      </c>
      <c r="H2085" s="344">
        <v>25.936591666666665</v>
      </c>
      <c r="I2085" s="344">
        <v>-81.59278333333333</v>
      </c>
      <c r="J2085" s="56" t="s">
        <v>7745</v>
      </c>
      <c r="K2085" s="56" t="s">
        <v>7746</v>
      </c>
      <c r="L2085" s="49" t="s">
        <v>6916</v>
      </c>
      <c r="M2085" s="120" t="s">
        <v>2833</v>
      </c>
      <c r="N2085" s="35" t="s">
        <v>448</v>
      </c>
      <c r="O2085" s="240" t="s">
        <v>6895</v>
      </c>
      <c r="P2085" s="487" t="s">
        <v>6005</v>
      </c>
      <c r="Q2085" s="443">
        <v>0</v>
      </c>
      <c r="R2085" s="47"/>
      <c r="S2085" s="36">
        <v>0</v>
      </c>
      <c r="T2085" s="35"/>
      <c r="U2085" s="34">
        <v>45372</v>
      </c>
      <c r="V2085" s="82" t="s">
        <v>1969</v>
      </c>
      <c r="W2085" s="55" t="s">
        <v>2688</v>
      </c>
      <c r="X2085" s="55" t="s">
        <v>1898</v>
      </c>
      <c r="Y2085" s="157" t="s">
        <v>448</v>
      </c>
      <c r="Z2085" s="57" t="s">
        <v>3903</v>
      </c>
      <c r="AA2085" s="55" t="s">
        <v>3912</v>
      </c>
      <c r="AB2085" s="55">
        <v>199</v>
      </c>
      <c r="AC2085" s="55" t="s">
        <v>2022</v>
      </c>
      <c r="AD2085" s="89" t="s">
        <v>2621</v>
      </c>
      <c r="AE2085" s="243" t="s">
        <v>1746</v>
      </c>
      <c r="AF2085" s="157">
        <v>0</v>
      </c>
      <c r="AG2085" s="89" t="s">
        <v>7747</v>
      </c>
      <c r="AH2085" s="58" t="s">
        <v>3903</v>
      </c>
      <c r="AI2085" s="58" t="s">
        <v>3903</v>
      </c>
      <c r="AJ2085" s="59" t="s">
        <v>3903</v>
      </c>
      <c r="AK2085" s="56" t="s">
        <v>3903</v>
      </c>
      <c r="AL2085" s="56" t="s">
        <v>3903</v>
      </c>
      <c r="AM2085" s="60" t="s">
        <v>3903</v>
      </c>
      <c r="AN2085" s="60" t="s">
        <v>3903</v>
      </c>
      <c r="AO2085" s="60" t="s">
        <v>3903</v>
      </c>
    </row>
    <row r="2086" spans="1:41" s="290" customFormat="1" ht="49.5" customHeight="1" x14ac:dyDescent="0.2">
      <c r="A2086" s="45" t="s">
        <v>781</v>
      </c>
      <c r="B2086" s="42" t="s">
        <v>94</v>
      </c>
      <c r="C2086" s="46"/>
      <c r="D2086" s="35" t="s">
        <v>424</v>
      </c>
      <c r="E2086" s="34">
        <v>42447</v>
      </c>
      <c r="F2086" s="347" t="s">
        <v>1113</v>
      </c>
      <c r="G2086" s="347" t="s">
        <v>1114</v>
      </c>
      <c r="H2086" s="344">
        <v>25.93805</v>
      </c>
      <c r="I2086" s="344">
        <v>-81.591300000000004</v>
      </c>
      <c r="J2086" s="56" t="s">
        <v>9422</v>
      </c>
      <c r="K2086" s="56" t="s">
        <v>9423</v>
      </c>
      <c r="L2086" s="49" t="s">
        <v>1809</v>
      </c>
      <c r="M2086" s="120"/>
      <c r="N2086" s="35" t="s">
        <v>387</v>
      </c>
      <c r="O2086" s="203"/>
      <c r="P2086" s="216">
        <v>0</v>
      </c>
      <c r="Q2086" s="443">
        <v>0</v>
      </c>
      <c r="R2086" s="47"/>
      <c r="S2086" s="36">
        <v>0</v>
      </c>
      <c r="T2086" s="35"/>
      <c r="U2086" s="34"/>
      <c r="V2086" s="82">
        <v>0</v>
      </c>
      <c r="W2086" s="55" t="s">
        <v>2688</v>
      </c>
      <c r="X2086" s="55" t="s">
        <v>1898</v>
      </c>
      <c r="Y2086" s="157" t="s">
        <v>387</v>
      </c>
      <c r="Z2086" s="57" t="s">
        <v>3903</v>
      </c>
      <c r="AA2086" s="55" t="s">
        <v>3914</v>
      </c>
      <c r="AB2086" s="55">
        <v>200</v>
      </c>
      <c r="AC2086" s="55" t="s">
        <v>2022</v>
      </c>
      <c r="AD2086" s="89" t="s">
        <v>2621</v>
      </c>
      <c r="AE2086" s="243" t="s">
        <v>1746</v>
      </c>
      <c r="AF2086" s="157">
        <v>0</v>
      </c>
      <c r="AG2086" s="89" t="s">
        <v>7750</v>
      </c>
      <c r="AH2086" s="58" t="s">
        <v>3903</v>
      </c>
      <c r="AI2086" s="58" t="s">
        <v>3903</v>
      </c>
      <c r="AJ2086" s="59" t="s">
        <v>3903</v>
      </c>
      <c r="AK2086" s="56" t="s">
        <v>3903</v>
      </c>
      <c r="AL2086" s="56" t="s">
        <v>3903</v>
      </c>
      <c r="AM2086" s="60" t="s">
        <v>3903</v>
      </c>
      <c r="AN2086" s="60" t="s">
        <v>3903</v>
      </c>
      <c r="AO2086" s="60" t="s">
        <v>3903</v>
      </c>
    </row>
    <row r="2087" spans="1:41" s="290" customFormat="1" ht="49.5" customHeight="1" x14ac:dyDescent="0.2">
      <c r="A2087" s="45" t="s">
        <v>781</v>
      </c>
      <c r="B2087" s="42" t="s">
        <v>94</v>
      </c>
      <c r="C2087" s="46"/>
      <c r="D2087" s="35" t="s">
        <v>424</v>
      </c>
      <c r="E2087" s="34">
        <v>43195</v>
      </c>
      <c r="F2087" s="347" t="s">
        <v>2311</v>
      </c>
      <c r="G2087" s="347" t="s">
        <v>2312</v>
      </c>
      <c r="H2087" s="344">
        <v>25.938133333333333</v>
      </c>
      <c r="I2087" s="344">
        <v>-81.591283333333337</v>
      </c>
      <c r="J2087" s="56" t="s">
        <v>9424</v>
      </c>
      <c r="K2087" s="56" t="s">
        <v>9425</v>
      </c>
      <c r="L2087" s="49" t="s">
        <v>1809</v>
      </c>
      <c r="M2087" s="120"/>
      <c r="N2087" s="35" t="s">
        <v>387</v>
      </c>
      <c r="O2087" s="203" t="s">
        <v>1969</v>
      </c>
      <c r="P2087" s="216" t="s">
        <v>1969</v>
      </c>
      <c r="Q2087" s="443">
        <v>0</v>
      </c>
      <c r="R2087" s="47"/>
      <c r="S2087" s="36">
        <v>0</v>
      </c>
      <c r="T2087" s="35"/>
      <c r="U2087" s="34"/>
      <c r="V2087" s="82">
        <v>0</v>
      </c>
      <c r="W2087" s="55" t="s">
        <v>2688</v>
      </c>
      <c r="X2087" s="55" t="s">
        <v>1898</v>
      </c>
      <c r="Y2087" s="157" t="s">
        <v>387</v>
      </c>
      <c r="Z2087" s="57" t="s">
        <v>3903</v>
      </c>
      <c r="AA2087" s="55" t="s">
        <v>3914</v>
      </c>
      <c r="AB2087" s="55">
        <v>200</v>
      </c>
      <c r="AC2087" s="55" t="s">
        <v>2022</v>
      </c>
      <c r="AD2087" s="89" t="s">
        <v>2621</v>
      </c>
      <c r="AE2087" s="243" t="s">
        <v>1746</v>
      </c>
      <c r="AF2087" s="157">
        <v>0</v>
      </c>
      <c r="AG2087" s="89" t="s">
        <v>7750</v>
      </c>
      <c r="AH2087" s="58" t="s">
        <v>3903</v>
      </c>
      <c r="AI2087" s="58" t="s">
        <v>3903</v>
      </c>
      <c r="AJ2087" s="59" t="s">
        <v>3903</v>
      </c>
      <c r="AK2087" s="56" t="s">
        <v>3903</v>
      </c>
      <c r="AL2087" s="56" t="s">
        <v>3903</v>
      </c>
      <c r="AM2087" s="60" t="s">
        <v>3903</v>
      </c>
      <c r="AN2087" s="60" t="s">
        <v>3903</v>
      </c>
      <c r="AO2087" s="60" t="s">
        <v>3903</v>
      </c>
    </row>
    <row r="2088" spans="1:41" s="290" customFormat="1" ht="49.5" customHeight="1" x14ac:dyDescent="0.2">
      <c r="A2088" s="45" t="s">
        <v>781</v>
      </c>
      <c r="B2088" s="42" t="s">
        <v>94</v>
      </c>
      <c r="C2088" s="46"/>
      <c r="D2088" s="35" t="s">
        <v>424</v>
      </c>
      <c r="E2088" s="34">
        <v>43515</v>
      </c>
      <c r="F2088" s="347" t="s">
        <v>2311</v>
      </c>
      <c r="G2088" s="347" t="s">
        <v>1114</v>
      </c>
      <c r="H2088" s="344">
        <v>25.938133333333333</v>
      </c>
      <c r="I2088" s="344">
        <v>-81.591300000000004</v>
      </c>
      <c r="J2088" s="56" t="s">
        <v>9424</v>
      </c>
      <c r="K2088" s="56" t="s">
        <v>9423</v>
      </c>
      <c r="L2088" s="49" t="s">
        <v>4534</v>
      </c>
      <c r="M2088" s="120" t="s">
        <v>2833</v>
      </c>
      <c r="N2088" s="35" t="s">
        <v>1920</v>
      </c>
      <c r="O2088" s="240" t="s">
        <v>3328</v>
      </c>
      <c r="P2088" s="216" t="s">
        <v>1969</v>
      </c>
      <c r="Q2088" s="443">
        <v>0</v>
      </c>
      <c r="R2088" s="47"/>
      <c r="S2088" s="36">
        <v>0</v>
      </c>
      <c r="T2088" s="35"/>
      <c r="U2088" s="34"/>
      <c r="V2088" s="82" t="s">
        <v>1969</v>
      </c>
      <c r="W2088" s="55" t="s">
        <v>2688</v>
      </c>
      <c r="X2088" s="55" t="s">
        <v>1898</v>
      </c>
      <c r="Y2088" s="157" t="s">
        <v>1920</v>
      </c>
      <c r="Z2088" s="57" t="s">
        <v>3903</v>
      </c>
      <c r="AA2088" s="55" t="s">
        <v>5109</v>
      </c>
      <c r="AB2088" s="55">
        <v>200</v>
      </c>
      <c r="AC2088" s="55" t="s">
        <v>2022</v>
      </c>
      <c r="AD2088" s="89" t="s">
        <v>2621</v>
      </c>
      <c r="AE2088" s="243" t="s">
        <v>1746</v>
      </c>
      <c r="AF2088" s="157">
        <v>0</v>
      </c>
      <c r="AG2088" s="89" t="s">
        <v>7750</v>
      </c>
      <c r="AH2088" s="58" t="s">
        <v>3903</v>
      </c>
      <c r="AI2088" s="58" t="s">
        <v>3903</v>
      </c>
      <c r="AJ2088" s="59" t="s">
        <v>3903</v>
      </c>
      <c r="AK2088" s="56" t="s">
        <v>3903</v>
      </c>
      <c r="AL2088" s="56" t="s">
        <v>3903</v>
      </c>
      <c r="AM2088" s="60" t="s">
        <v>3903</v>
      </c>
      <c r="AN2088" s="60" t="s">
        <v>3903</v>
      </c>
      <c r="AO2088" s="60" t="s">
        <v>3903</v>
      </c>
    </row>
    <row r="2089" spans="1:41" s="290" customFormat="1" ht="59.25" customHeight="1" x14ac:dyDescent="0.2">
      <c r="A2089" s="45" t="s">
        <v>781</v>
      </c>
      <c r="B2089" s="42" t="s">
        <v>94</v>
      </c>
      <c r="C2089" s="46"/>
      <c r="D2089" s="35" t="s">
        <v>4516</v>
      </c>
      <c r="E2089" s="34">
        <v>44656</v>
      </c>
      <c r="F2089" s="347" t="s">
        <v>2311</v>
      </c>
      <c r="G2089" s="347" t="s">
        <v>1114</v>
      </c>
      <c r="H2089" s="344">
        <v>25.938133333333333</v>
      </c>
      <c r="I2089" s="344">
        <v>-81.591300000000004</v>
      </c>
      <c r="J2089" s="56" t="s">
        <v>9424</v>
      </c>
      <c r="K2089" s="56" t="s">
        <v>9423</v>
      </c>
      <c r="L2089" s="49" t="s">
        <v>4535</v>
      </c>
      <c r="M2089" s="120" t="s">
        <v>2833</v>
      </c>
      <c r="N2089" s="35" t="s">
        <v>1920</v>
      </c>
      <c r="O2089" s="240" t="s">
        <v>4533</v>
      </c>
      <c r="P2089" s="216" t="s">
        <v>1969</v>
      </c>
      <c r="Q2089" s="443">
        <v>0</v>
      </c>
      <c r="R2089" s="47"/>
      <c r="S2089" s="36">
        <v>0</v>
      </c>
      <c r="T2089" s="35"/>
      <c r="U2089" s="34"/>
      <c r="V2089" s="82" t="s">
        <v>1969</v>
      </c>
      <c r="W2089" s="55" t="s">
        <v>2688</v>
      </c>
      <c r="X2089" s="55" t="s">
        <v>1898</v>
      </c>
      <c r="Y2089" s="157" t="s">
        <v>1920</v>
      </c>
      <c r="Z2089" s="57" t="s">
        <v>3903</v>
      </c>
      <c r="AA2089" s="55" t="s">
        <v>5109</v>
      </c>
      <c r="AB2089" s="55">
        <v>200</v>
      </c>
      <c r="AC2089" s="55" t="s">
        <v>2022</v>
      </c>
      <c r="AD2089" s="89" t="s">
        <v>2621</v>
      </c>
      <c r="AE2089" s="243" t="s">
        <v>1746</v>
      </c>
      <c r="AF2089" s="157">
        <v>0</v>
      </c>
      <c r="AG2089" s="89" t="s">
        <v>7750</v>
      </c>
      <c r="AH2089" s="58" t="s">
        <v>3903</v>
      </c>
      <c r="AI2089" s="58" t="s">
        <v>3903</v>
      </c>
      <c r="AJ2089" s="59" t="s">
        <v>3903</v>
      </c>
      <c r="AK2089" s="56" t="s">
        <v>3903</v>
      </c>
      <c r="AL2089" s="56" t="s">
        <v>3903</v>
      </c>
      <c r="AM2089" s="60" t="s">
        <v>3903</v>
      </c>
      <c r="AN2089" s="60" t="s">
        <v>3903</v>
      </c>
      <c r="AO2089" s="60" t="s">
        <v>3903</v>
      </c>
    </row>
    <row r="2090" spans="1:41" s="290" customFormat="1" ht="59.25" customHeight="1" x14ac:dyDescent="0.2">
      <c r="A2090" s="45" t="s">
        <v>781</v>
      </c>
      <c r="B2090" s="42" t="s">
        <v>94</v>
      </c>
      <c r="C2090" s="46"/>
      <c r="D2090" s="35" t="s">
        <v>3213</v>
      </c>
      <c r="E2090" s="34">
        <v>44692</v>
      </c>
      <c r="F2090" s="352" t="s">
        <v>4747</v>
      </c>
      <c r="G2090" s="352" t="s">
        <v>4748</v>
      </c>
      <c r="H2090" s="344">
        <v>25.938123333333333</v>
      </c>
      <c r="I2090" s="344">
        <v>-81.591246666666663</v>
      </c>
      <c r="J2090" s="56" t="s">
        <v>7748</v>
      </c>
      <c r="K2090" s="56" t="s">
        <v>7749</v>
      </c>
      <c r="L2090" s="49" t="s">
        <v>4678</v>
      </c>
      <c r="M2090" s="120" t="s">
        <v>2833</v>
      </c>
      <c r="N2090" s="35" t="s">
        <v>364</v>
      </c>
      <c r="O2090" s="240" t="s">
        <v>4690</v>
      </c>
      <c r="P2090" s="216">
        <v>0</v>
      </c>
      <c r="Q2090" s="443">
        <v>0</v>
      </c>
      <c r="R2090" s="47"/>
      <c r="S2090" s="36">
        <v>0</v>
      </c>
      <c r="T2090" s="35" t="s">
        <v>2011</v>
      </c>
      <c r="U2090" s="34"/>
      <c r="V2090" s="82">
        <v>0</v>
      </c>
      <c r="W2090" s="55" t="s">
        <v>2688</v>
      </c>
      <c r="X2090" s="55" t="s">
        <v>1898</v>
      </c>
      <c r="Y2090" s="157">
        <v>0</v>
      </c>
      <c r="Z2090" s="57" t="s">
        <v>3903</v>
      </c>
      <c r="AA2090" s="55" t="s">
        <v>3904</v>
      </c>
      <c r="AB2090" s="55">
        <v>200</v>
      </c>
      <c r="AC2090" s="55" t="s">
        <v>2022</v>
      </c>
      <c r="AD2090" s="89" t="s">
        <v>2621</v>
      </c>
      <c r="AE2090" s="243" t="s">
        <v>1746</v>
      </c>
      <c r="AF2090" s="157">
        <v>0</v>
      </c>
      <c r="AG2090" s="89" t="s">
        <v>7750</v>
      </c>
      <c r="AH2090" s="58" t="s">
        <v>3903</v>
      </c>
      <c r="AI2090" s="58" t="s">
        <v>3903</v>
      </c>
      <c r="AJ2090" s="59" t="s">
        <v>3903</v>
      </c>
      <c r="AK2090" s="56" t="s">
        <v>3903</v>
      </c>
      <c r="AL2090" s="56" t="s">
        <v>3903</v>
      </c>
      <c r="AM2090" s="60" t="s">
        <v>3903</v>
      </c>
      <c r="AN2090" s="60" t="s">
        <v>3903</v>
      </c>
      <c r="AO2090" s="60" t="s">
        <v>3903</v>
      </c>
    </row>
    <row r="2091" spans="1:41" s="290" customFormat="1" x14ac:dyDescent="0.2">
      <c r="A2091" s="45" t="s">
        <v>781</v>
      </c>
      <c r="B2091" s="42" t="s">
        <v>94</v>
      </c>
      <c r="C2091" s="46"/>
      <c r="D2091" s="35" t="s">
        <v>4516</v>
      </c>
      <c r="E2091" s="34">
        <v>45001</v>
      </c>
      <c r="F2091" s="352" t="s">
        <v>4747</v>
      </c>
      <c r="G2091" s="352" t="s">
        <v>4748</v>
      </c>
      <c r="H2091" s="344">
        <v>25.938123333333333</v>
      </c>
      <c r="I2091" s="344">
        <v>-81.591246666666663</v>
      </c>
      <c r="J2091" s="56" t="s">
        <v>7748</v>
      </c>
      <c r="K2091" s="56" t="s">
        <v>7749</v>
      </c>
      <c r="L2091" s="49" t="s">
        <v>5436</v>
      </c>
      <c r="M2091" s="120" t="s">
        <v>2833</v>
      </c>
      <c r="N2091" s="35" t="s">
        <v>364</v>
      </c>
      <c r="O2091" s="240" t="s">
        <v>5447</v>
      </c>
      <c r="P2091" s="216">
        <v>0</v>
      </c>
      <c r="Q2091" s="443">
        <v>0</v>
      </c>
      <c r="R2091" s="47"/>
      <c r="S2091" s="36">
        <v>0</v>
      </c>
      <c r="T2091" s="35"/>
      <c r="U2091" s="34"/>
      <c r="V2091" s="82">
        <v>0</v>
      </c>
      <c r="W2091" s="55" t="s">
        <v>2688</v>
      </c>
      <c r="X2091" s="55" t="s">
        <v>1898</v>
      </c>
      <c r="Y2091" s="157">
        <v>0</v>
      </c>
      <c r="Z2091" s="57" t="s">
        <v>3903</v>
      </c>
      <c r="AA2091" s="55" t="s">
        <v>3904</v>
      </c>
      <c r="AB2091" s="55">
        <v>200</v>
      </c>
      <c r="AC2091" s="55" t="s">
        <v>2022</v>
      </c>
      <c r="AD2091" s="89" t="s">
        <v>2621</v>
      </c>
      <c r="AE2091" s="243" t="s">
        <v>1746</v>
      </c>
      <c r="AF2091" s="157">
        <v>0</v>
      </c>
      <c r="AG2091" s="89" t="s">
        <v>7750</v>
      </c>
      <c r="AH2091" s="58" t="s">
        <v>3903</v>
      </c>
      <c r="AI2091" s="58" t="s">
        <v>3903</v>
      </c>
      <c r="AJ2091" s="59" t="s">
        <v>3903</v>
      </c>
      <c r="AK2091" s="56" t="s">
        <v>3903</v>
      </c>
      <c r="AL2091" s="56" t="s">
        <v>3903</v>
      </c>
      <c r="AM2091" s="60" t="s">
        <v>3903</v>
      </c>
      <c r="AN2091" s="60" t="s">
        <v>3903</v>
      </c>
      <c r="AO2091" s="60" t="s">
        <v>3903</v>
      </c>
    </row>
    <row r="2092" spans="1:41" s="290" customFormat="1" x14ac:dyDescent="0.2">
      <c r="A2092" s="45" t="s">
        <v>781</v>
      </c>
      <c r="B2092" s="42" t="s">
        <v>94</v>
      </c>
      <c r="C2092" s="46"/>
      <c r="D2092" s="35" t="s">
        <v>4516</v>
      </c>
      <c r="E2092" s="34">
        <v>45372</v>
      </c>
      <c r="F2092" s="2" t="s">
        <v>4747</v>
      </c>
      <c r="G2092" s="2" t="s">
        <v>4748</v>
      </c>
      <c r="H2092" s="344">
        <v>25.938123333333333</v>
      </c>
      <c r="I2092" s="344">
        <v>-81.591246666666663</v>
      </c>
      <c r="J2092" s="56" t="s">
        <v>7748</v>
      </c>
      <c r="K2092" s="56" t="s">
        <v>7749</v>
      </c>
      <c r="L2092" s="49" t="s">
        <v>5436</v>
      </c>
      <c r="M2092" s="120" t="s">
        <v>2833</v>
      </c>
      <c r="N2092" s="35" t="s">
        <v>364</v>
      </c>
      <c r="O2092" s="240" t="s">
        <v>5816</v>
      </c>
      <c r="P2092" s="216">
        <v>0</v>
      </c>
      <c r="Q2092" s="443">
        <v>0</v>
      </c>
      <c r="R2092" s="47"/>
      <c r="S2092" s="36">
        <v>0</v>
      </c>
      <c r="T2092" s="35"/>
      <c r="U2092" s="34"/>
      <c r="V2092" s="82">
        <v>0</v>
      </c>
      <c r="W2092" s="55" t="s">
        <v>2688</v>
      </c>
      <c r="X2092" s="55" t="s">
        <v>1898</v>
      </c>
      <c r="Y2092" s="157">
        <v>0</v>
      </c>
      <c r="Z2092" s="57" t="s">
        <v>3903</v>
      </c>
      <c r="AA2092" s="55" t="s">
        <v>3904</v>
      </c>
      <c r="AB2092" s="55">
        <v>200</v>
      </c>
      <c r="AC2092" s="55" t="s">
        <v>2022</v>
      </c>
      <c r="AD2092" s="89" t="s">
        <v>2621</v>
      </c>
      <c r="AE2092" s="243" t="s">
        <v>1746</v>
      </c>
      <c r="AF2092" s="157">
        <v>0</v>
      </c>
      <c r="AG2092" s="89" t="s">
        <v>7750</v>
      </c>
      <c r="AH2092" s="58" t="s">
        <v>3903</v>
      </c>
      <c r="AI2092" s="58" t="s">
        <v>3903</v>
      </c>
      <c r="AJ2092" s="59" t="s">
        <v>3903</v>
      </c>
      <c r="AK2092" s="56" t="s">
        <v>3903</v>
      </c>
      <c r="AL2092" s="56" t="s">
        <v>3903</v>
      </c>
      <c r="AM2092" s="60" t="s">
        <v>3903</v>
      </c>
      <c r="AN2092" s="60" t="s">
        <v>3903</v>
      </c>
      <c r="AO2092" s="60" t="s">
        <v>3903</v>
      </c>
    </row>
    <row r="2093" spans="1:41" s="290" customFormat="1" x14ac:dyDescent="0.2">
      <c r="A2093" s="45" t="s">
        <v>781</v>
      </c>
      <c r="B2093" s="42" t="s">
        <v>94</v>
      </c>
      <c r="C2093" s="46"/>
      <c r="D2093" s="35" t="s">
        <v>4516</v>
      </c>
      <c r="E2093" s="34">
        <v>45741</v>
      </c>
      <c r="F2093" s="352" t="s">
        <v>4747</v>
      </c>
      <c r="G2093" s="352" t="s">
        <v>4748</v>
      </c>
      <c r="H2093" s="344">
        <v>25.938123333333333</v>
      </c>
      <c r="I2093" s="344">
        <v>-81.591246666666663</v>
      </c>
      <c r="J2093" s="56" t="s">
        <v>7748</v>
      </c>
      <c r="K2093" s="56" t="s">
        <v>7749</v>
      </c>
      <c r="L2093" s="49" t="s">
        <v>5436</v>
      </c>
      <c r="M2093" s="120" t="s">
        <v>2833</v>
      </c>
      <c r="N2093" s="35" t="s">
        <v>364</v>
      </c>
      <c r="O2093" s="240" t="s">
        <v>6256</v>
      </c>
      <c r="P2093" s="216">
        <v>0</v>
      </c>
      <c r="Q2093" s="443">
        <v>0</v>
      </c>
      <c r="R2093" s="47"/>
      <c r="S2093" s="36">
        <v>0</v>
      </c>
      <c r="T2093" s="35"/>
      <c r="U2093" s="34"/>
      <c r="V2093" s="82">
        <v>0</v>
      </c>
      <c r="W2093" s="55" t="s">
        <v>2688</v>
      </c>
      <c r="X2093" s="55" t="s">
        <v>1898</v>
      </c>
      <c r="Y2093" s="157">
        <v>0</v>
      </c>
      <c r="Z2093" s="57" t="s">
        <v>3903</v>
      </c>
      <c r="AA2093" s="55" t="s">
        <v>3904</v>
      </c>
      <c r="AB2093" s="55">
        <v>200</v>
      </c>
      <c r="AC2093" s="55" t="s">
        <v>2022</v>
      </c>
      <c r="AD2093" s="89" t="s">
        <v>2621</v>
      </c>
      <c r="AE2093" s="243" t="s">
        <v>1746</v>
      </c>
      <c r="AF2093" s="157">
        <v>0</v>
      </c>
      <c r="AG2093" s="89" t="s">
        <v>7750</v>
      </c>
      <c r="AH2093" s="58" t="s">
        <v>3903</v>
      </c>
      <c r="AI2093" s="58" t="s">
        <v>3903</v>
      </c>
      <c r="AJ2093" s="59" t="s">
        <v>3903</v>
      </c>
      <c r="AK2093" s="56" t="s">
        <v>3903</v>
      </c>
      <c r="AL2093" s="56" t="s">
        <v>3903</v>
      </c>
      <c r="AM2093" s="60" t="s">
        <v>3903</v>
      </c>
      <c r="AN2093" s="60" t="s">
        <v>3903</v>
      </c>
      <c r="AO2093" s="60" t="s">
        <v>3903</v>
      </c>
    </row>
    <row r="2094" spans="1:41" s="290" customFormat="1" x14ac:dyDescent="0.2">
      <c r="A2094" s="45" t="s">
        <v>781</v>
      </c>
      <c r="B2094" s="42" t="s">
        <v>94</v>
      </c>
      <c r="C2094" s="46" t="s">
        <v>473</v>
      </c>
      <c r="D2094" s="35" t="s">
        <v>4516</v>
      </c>
      <c r="E2094" s="34">
        <v>46101</v>
      </c>
      <c r="F2094" s="352" t="s">
        <v>4747</v>
      </c>
      <c r="G2094" s="352" t="s">
        <v>4748</v>
      </c>
      <c r="H2094" s="344">
        <v>25.938123333333333</v>
      </c>
      <c r="I2094" s="344">
        <v>-81.591246666666663</v>
      </c>
      <c r="J2094" s="56" t="s">
        <v>7748</v>
      </c>
      <c r="K2094" s="56" t="s">
        <v>7749</v>
      </c>
      <c r="L2094" s="49" t="s">
        <v>5436</v>
      </c>
      <c r="M2094" s="120" t="s">
        <v>2833</v>
      </c>
      <c r="N2094" s="35" t="s">
        <v>364</v>
      </c>
      <c r="O2094" s="240" t="s">
        <v>6896</v>
      </c>
      <c r="P2094" s="216" t="s">
        <v>1969</v>
      </c>
      <c r="Q2094" s="443">
        <v>0</v>
      </c>
      <c r="R2094" s="47"/>
      <c r="S2094" s="36">
        <v>0</v>
      </c>
      <c r="T2094" s="35"/>
      <c r="U2094" s="34"/>
      <c r="V2094" s="82">
        <v>0</v>
      </c>
      <c r="W2094" s="55" t="s">
        <v>2688</v>
      </c>
      <c r="X2094" s="55" t="s">
        <v>1898</v>
      </c>
      <c r="Y2094" s="157">
        <v>0</v>
      </c>
      <c r="Z2094" s="57" t="s">
        <v>3903</v>
      </c>
      <c r="AA2094" s="55" t="s">
        <v>3904</v>
      </c>
      <c r="AB2094" s="55">
        <v>200</v>
      </c>
      <c r="AC2094" s="55" t="s">
        <v>2022</v>
      </c>
      <c r="AD2094" s="89" t="s">
        <v>2621</v>
      </c>
      <c r="AE2094" s="243" t="s">
        <v>1746</v>
      </c>
      <c r="AF2094" s="157">
        <v>0</v>
      </c>
      <c r="AG2094" s="89" t="s">
        <v>7750</v>
      </c>
      <c r="AH2094" s="58" t="s">
        <v>3903</v>
      </c>
      <c r="AI2094" s="58" t="s">
        <v>3903</v>
      </c>
      <c r="AJ2094" s="59" t="s">
        <v>3903</v>
      </c>
      <c r="AK2094" s="56" t="s">
        <v>3903</v>
      </c>
      <c r="AL2094" s="56" t="s">
        <v>3903</v>
      </c>
      <c r="AM2094" s="60" t="s">
        <v>3903</v>
      </c>
      <c r="AN2094" s="60" t="s">
        <v>3903</v>
      </c>
      <c r="AO2094" s="60" t="s">
        <v>3903</v>
      </c>
    </row>
    <row r="2095" spans="1:41" s="290" customFormat="1" x14ac:dyDescent="0.2">
      <c r="A2095" s="45" t="s">
        <v>782</v>
      </c>
      <c r="B2095" s="42" t="s">
        <v>92</v>
      </c>
      <c r="C2095" s="46"/>
      <c r="D2095" s="35" t="s">
        <v>424</v>
      </c>
      <c r="E2095" s="34">
        <v>42447</v>
      </c>
      <c r="F2095" s="347" t="s">
        <v>779</v>
      </c>
      <c r="G2095" s="347" t="s">
        <v>780</v>
      </c>
      <c r="H2095" s="344">
        <v>25.938716666666668</v>
      </c>
      <c r="I2095" s="344">
        <v>-81.591200000000001</v>
      </c>
      <c r="J2095" s="56" t="s">
        <v>7751</v>
      </c>
      <c r="K2095" s="56" t="s">
        <v>7752</v>
      </c>
      <c r="L2095" s="49" t="s">
        <v>438</v>
      </c>
      <c r="M2095" s="120"/>
      <c r="N2095" s="35" t="s">
        <v>448</v>
      </c>
      <c r="O2095" s="203"/>
      <c r="P2095" s="216">
        <v>0</v>
      </c>
      <c r="Q2095" s="443">
        <v>0</v>
      </c>
      <c r="R2095" s="47"/>
      <c r="S2095" s="36" t="s">
        <v>473</v>
      </c>
      <c r="T2095" s="35"/>
      <c r="U2095" s="34"/>
      <c r="V2095" s="82" t="s">
        <v>1969</v>
      </c>
      <c r="W2095" s="55" t="s">
        <v>2688</v>
      </c>
      <c r="X2095" s="55" t="s">
        <v>1898</v>
      </c>
      <c r="Y2095" s="157" t="s">
        <v>448</v>
      </c>
      <c r="Z2095" s="57" t="s">
        <v>3905</v>
      </c>
      <c r="AA2095" s="55" t="s">
        <v>3906</v>
      </c>
      <c r="AB2095" s="55">
        <v>201</v>
      </c>
      <c r="AC2095" s="55" t="s">
        <v>2022</v>
      </c>
      <c r="AD2095" s="89" t="s">
        <v>2621</v>
      </c>
      <c r="AE2095" s="243">
        <v>16555</v>
      </c>
      <c r="AF2095" s="157">
        <v>0</v>
      </c>
      <c r="AG2095" s="89" t="s">
        <v>7753</v>
      </c>
      <c r="AH2095" s="58" t="s">
        <v>779</v>
      </c>
      <c r="AI2095" s="58" t="s">
        <v>780</v>
      </c>
      <c r="AJ2095" s="59" t="s">
        <v>1480</v>
      </c>
      <c r="AK2095" s="56">
        <v>25.938709166666666</v>
      </c>
      <c r="AL2095" s="56">
        <v>-81.591195277777771</v>
      </c>
      <c r="AM2095" s="60">
        <v>2.7351000008681581</v>
      </c>
      <c r="AN2095" s="60">
        <v>-1.5486905695666437</v>
      </c>
      <c r="AO2095" s="60" t="s">
        <v>3905</v>
      </c>
    </row>
    <row r="2096" spans="1:41" s="290" customFormat="1" x14ac:dyDescent="0.2">
      <c r="A2096" s="45" t="s">
        <v>782</v>
      </c>
      <c r="B2096" s="42" t="s">
        <v>92</v>
      </c>
      <c r="C2096" s="46"/>
      <c r="D2096" s="35" t="s">
        <v>424</v>
      </c>
      <c r="E2096" s="34">
        <v>43195</v>
      </c>
      <c r="F2096" s="347" t="s">
        <v>779</v>
      </c>
      <c r="G2096" s="347" t="s">
        <v>780</v>
      </c>
      <c r="H2096" s="344">
        <v>25.938716666666668</v>
      </c>
      <c r="I2096" s="344">
        <v>-81.591200000000001</v>
      </c>
      <c r="J2096" s="56" t="s">
        <v>7751</v>
      </c>
      <c r="K2096" s="56" t="s">
        <v>7752</v>
      </c>
      <c r="L2096" s="49" t="s">
        <v>438</v>
      </c>
      <c r="M2096" s="120"/>
      <c r="N2096" s="35" t="s">
        <v>448</v>
      </c>
      <c r="O2096" s="203"/>
      <c r="P2096" s="216">
        <v>0</v>
      </c>
      <c r="Q2096" s="443">
        <v>0</v>
      </c>
      <c r="R2096" s="47"/>
      <c r="S2096" s="36" t="s">
        <v>473</v>
      </c>
      <c r="T2096" s="35"/>
      <c r="U2096" s="34"/>
      <c r="V2096" s="82" t="s">
        <v>1969</v>
      </c>
      <c r="W2096" s="55" t="s">
        <v>2688</v>
      </c>
      <c r="X2096" s="55" t="s">
        <v>1898</v>
      </c>
      <c r="Y2096" s="157" t="s">
        <v>448</v>
      </c>
      <c r="Z2096" s="57" t="s">
        <v>3905</v>
      </c>
      <c r="AA2096" s="55" t="s">
        <v>3906</v>
      </c>
      <c r="AB2096" s="55">
        <v>201</v>
      </c>
      <c r="AC2096" s="55" t="s">
        <v>2022</v>
      </c>
      <c r="AD2096" s="89" t="s">
        <v>2621</v>
      </c>
      <c r="AE2096" s="243">
        <v>16555</v>
      </c>
      <c r="AF2096" s="157">
        <v>0</v>
      </c>
      <c r="AG2096" s="89" t="s">
        <v>7753</v>
      </c>
      <c r="AH2096" s="58" t="s">
        <v>779</v>
      </c>
      <c r="AI2096" s="58" t="s">
        <v>780</v>
      </c>
      <c r="AJ2096" s="59" t="s">
        <v>1480</v>
      </c>
      <c r="AK2096" s="56">
        <v>25.938709166666666</v>
      </c>
      <c r="AL2096" s="56">
        <v>-81.591195277777771</v>
      </c>
      <c r="AM2096" s="60">
        <v>2.7351000008681581</v>
      </c>
      <c r="AN2096" s="60">
        <v>-1.5486905695666437</v>
      </c>
      <c r="AO2096" s="60" t="s">
        <v>3905</v>
      </c>
    </row>
    <row r="2097" spans="1:41" s="290" customFormat="1" ht="25.5" x14ac:dyDescent="0.2">
      <c r="A2097" s="45" t="s">
        <v>782</v>
      </c>
      <c r="B2097" s="42" t="s">
        <v>92</v>
      </c>
      <c r="C2097" s="46"/>
      <c r="D2097" s="35" t="s">
        <v>424</v>
      </c>
      <c r="E2097" s="34">
        <v>43515</v>
      </c>
      <c r="F2097" s="347" t="s">
        <v>779</v>
      </c>
      <c r="G2097" s="347" t="s">
        <v>780</v>
      </c>
      <c r="H2097" s="344">
        <v>25.938716666666668</v>
      </c>
      <c r="I2097" s="344">
        <v>-81.591200000000001</v>
      </c>
      <c r="J2097" s="56" t="s">
        <v>7751</v>
      </c>
      <c r="K2097" s="56" t="s">
        <v>7752</v>
      </c>
      <c r="L2097" s="49" t="s">
        <v>4725</v>
      </c>
      <c r="M2097" s="120"/>
      <c r="N2097" s="35" t="s">
        <v>448</v>
      </c>
      <c r="O2097" s="203"/>
      <c r="P2097" s="216">
        <v>0</v>
      </c>
      <c r="Q2097" s="443">
        <v>0</v>
      </c>
      <c r="R2097" s="47"/>
      <c r="S2097" s="36" t="s">
        <v>473</v>
      </c>
      <c r="T2097" s="35"/>
      <c r="U2097" s="34"/>
      <c r="V2097" s="82" t="s">
        <v>1969</v>
      </c>
      <c r="W2097" s="55" t="s">
        <v>2688</v>
      </c>
      <c r="X2097" s="55" t="s">
        <v>1898</v>
      </c>
      <c r="Y2097" s="157" t="s">
        <v>448</v>
      </c>
      <c r="Z2097" s="57" t="s">
        <v>3905</v>
      </c>
      <c r="AA2097" s="55" t="s">
        <v>3906</v>
      </c>
      <c r="AB2097" s="55">
        <v>201</v>
      </c>
      <c r="AC2097" s="55" t="s">
        <v>2022</v>
      </c>
      <c r="AD2097" s="89" t="s">
        <v>2621</v>
      </c>
      <c r="AE2097" s="243">
        <v>16555</v>
      </c>
      <c r="AF2097" s="157">
        <v>0</v>
      </c>
      <c r="AG2097" s="89" t="s">
        <v>7753</v>
      </c>
      <c r="AH2097" s="58" t="s">
        <v>779</v>
      </c>
      <c r="AI2097" s="58" t="s">
        <v>780</v>
      </c>
      <c r="AJ2097" s="59" t="s">
        <v>1480</v>
      </c>
      <c r="AK2097" s="56">
        <v>25.938709166666666</v>
      </c>
      <c r="AL2097" s="56">
        <v>-81.591195277777771</v>
      </c>
      <c r="AM2097" s="60">
        <v>2.7351000008681581</v>
      </c>
      <c r="AN2097" s="60">
        <v>-1.5486905695666437</v>
      </c>
      <c r="AO2097" s="60" t="s">
        <v>3905</v>
      </c>
    </row>
    <row r="2098" spans="1:41" s="290" customFormat="1" ht="25.5" x14ac:dyDescent="0.2">
      <c r="A2098" s="45" t="s">
        <v>782</v>
      </c>
      <c r="B2098" s="42" t="s">
        <v>92</v>
      </c>
      <c r="C2098" s="46"/>
      <c r="D2098" s="35" t="s">
        <v>4516</v>
      </c>
      <c r="E2098" s="34">
        <v>44656</v>
      </c>
      <c r="F2098" s="347" t="s">
        <v>779</v>
      </c>
      <c r="G2098" s="347" t="s">
        <v>780</v>
      </c>
      <c r="H2098" s="344">
        <v>25.938716666666668</v>
      </c>
      <c r="I2098" s="344">
        <v>-81.591200000000001</v>
      </c>
      <c r="J2098" s="56" t="s">
        <v>7751</v>
      </c>
      <c r="K2098" s="56" t="s">
        <v>7752</v>
      </c>
      <c r="L2098" s="49" t="s">
        <v>4725</v>
      </c>
      <c r="M2098" s="120"/>
      <c r="N2098" s="35" t="s">
        <v>448</v>
      </c>
      <c r="O2098" s="240" t="s">
        <v>4719</v>
      </c>
      <c r="P2098" s="216">
        <v>0</v>
      </c>
      <c r="Q2098" s="443">
        <v>0</v>
      </c>
      <c r="R2098" s="47"/>
      <c r="S2098" s="36" t="s">
        <v>473</v>
      </c>
      <c r="T2098" s="35"/>
      <c r="U2098" s="34"/>
      <c r="V2098" s="82" t="s">
        <v>1969</v>
      </c>
      <c r="W2098" s="55" t="s">
        <v>2688</v>
      </c>
      <c r="X2098" s="55" t="s">
        <v>1898</v>
      </c>
      <c r="Y2098" s="157" t="s">
        <v>448</v>
      </c>
      <c r="Z2098" s="57" t="s">
        <v>3905</v>
      </c>
      <c r="AA2098" s="55" t="s">
        <v>3906</v>
      </c>
      <c r="AB2098" s="55">
        <v>201</v>
      </c>
      <c r="AC2098" s="55" t="s">
        <v>2022</v>
      </c>
      <c r="AD2098" s="89" t="s">
        <v>2621</v>
      </c>
      <c r="AE2098" s="243">
        <v>16555</v>
      </c>
      <c r="AF2098" s="157">
        <v>0</v>
      </c>
      <c r="AG2098" s="89" t="s">
        <v>7753</v>
      </c>
      <c r="AH2098" s="58" t="s">
        <v>779</v>
      </c>
      <c r="AI2098" s="58" t="s">
        <v>780</v>
      </c>
      <c r="AJ2098" s="59" t="s">
        <v>1480</v>
      </c>
      <c r="AK2098" s="56">
        <v>25.938709166666666</v>
      </c>
      <c r="AL2098" s="56">
        <v>-81.591195277777771</v>
      </c>
      <c r="AM2098" s="60">
        <v>2.7351000008681581</v>
      </c>
      <c r="AN2098" s="60">
        <v>-1.5486905695666437</v>
      </c>
      <c r="AO2098" s="60" t="s">
        <v>3905</v>
      </c>
    </row>
    <row r="2099" spans="1:41" s="290" customFormat="1" ht="38.25" x14ac:dyDescent="0.2">
      <c r="A2099" s="45" t="s">
        <v>782</v>
      </c>
      <c r="B2099" s="42" t="s">
        <v>92</v>
      </c>
      <c r="C2099" s="46"/>
      <c r="D2099" s="35" t="s">
        <v>4516</v>
      </c>
      <c r="E2099" s="34">
        <v>45001</v>
      </c>
      <c r="F2099" s="347" t="s">
        <v>779</v>
      </c>
      <c r="G2099" s="347" t="s">
        <v>780</v>
      </c>
      <c r="H2099" s="344">
        <v>25.938716666666668</v>
      </c>
      <c r="I2099" s="344">
        <v>-81.591200000000001</v>
      </c>
      <c r="J2099" s="56" t="s">
        <v>7751</v>
      </c>
      <c r="K2099" s="56" t="s">
        <v>7752</v>
      </c>
      <c r="L2099" s="49" t="s">
        <v>5448</v>
      </c>
      <c r="M2099" s="120"/>
      <c r="N2099" s="35" t="s">
        <v>448</v>
      </c>
      <c r="O2099" s="240"/>
      <c r="P2099" s="216" t="s">
        <v>4719</v>
      </c>
      <c r="Q2099" s="443">
        <v>0</v>
      </c>
      <c r="R2099" s="47"/>
      <c r="S2099" s="36" t="s">
        <v>473</v>
      </c>
      <c r="T2099" s="35"/>
      <c r="U2099" s="34"/>
      <c r="V2099" s="82" t="s">
        <v>1969</v>
      </c>
      <c r="W2099" s="55" t="s">
        <v>2688</v>
      </c>
      <c r="X2099" s="55" t="s">
        <v>1898</v>
      </c>
      <c r="Y2099" s="157" t="s">
        <v>448</v>
      </c>
      <c r="Z2099" s="57" t="s">
        <v>3905</v>
      </c>
      <c r="AA2099" s="55" t="s">
        <v>3906</v>
      </c>
      <c r="AB2099" s="55">
        <v>201</v>
      </c>
      <c r="AC2099" s="55" t="s">
        <v>2022</v>
      </c>
      <c r="AD2099" s="89" t="s">
        <v>2621</v>
      </c>
      <c r="AE2099" s="243">
        <v>16555</v>
      </c>
      <c r="AF2099" s="157">
        <v>0</v>
      </c>
      <c r="AG2099" s="89" t="s">
        <v>7753</v>
      </c>
      <c r="AH2099" s="58" t="s">
        <v>779</v>
      </c>
      <c r="AI2099" s="58" t="s">
        <v>780</v>
      </c>
      <c r="AJ2099" s="59" t="s">
        <v>1480</v>
      </c>
      <c r="AK2099" s="56">
        <v>25.938709166666666</v>
      </c>
      <c r="AL2099" s="56">
        <v>-81.591195277777771</v>
      </c>
      <c r="AM2099" s="60">
        <v>2.7351000008681581</v>
      </c>
      <c r="AN2099" s="60">
        <v>-1.5486905695666437</v>
      </c>
      <c r="AO2099" s="60" t="s">
        <v>3905</v>
      </c>
    </row>
    <row r="2100" spans="1:41" s="290" customFormat="1" ht="38.25" x14ac:dyDescent="0.2">
      <c r="A2100" s="45" t="s">
        <v>782</v>
      </c>
      <c r="B2100" s="42" t="s">
        <v>92</v>
      </c>
      <c r="C2100" s="46"/>
      <c r="D2100" s="35" t="s">
        <v>4516</v>
      </c>
      <c r="E2100" s="34">
        <v>45001</v>
      </c>
      <c r="F2100" s="347" t="s">
        <v>779</v>
      </c>
      <c r="G2100" s="347" t="s">
        <v>780</v>
      </c>
      <c r="H2100" s="344">
        <v>25.938716666666668</v>
      </c>
      <c r="I2100" s="344">
        <v>-81.591200000000001</v>
      </c>
      <c r="J2100" s="56" t="s">
        <v>7751</v>
      </c>
      <c r="K2100" s="56" t="s">
        <v>7752</v>
      </c>
      <c r="L2100" s="49" t="s">
        <v>5448</v>
      </c>
      <c r="M2100" s="120"/>
      <c r="N2100" s="35" t="s">
        <v>448</v>
      </c>
      <c r="O2100" s="240"/>
      <c r="P2100" s="216" t="s">
        <v>4719</v>
      </c>
      <c r="Q2100" s="443">
        <v>0</v>
      </c>
      <c r="R2100" s="47"/>
      <c r="S2100" s="36" t="s">
        <v>473</v>
      </c>
      <c r="T2100" s="35"/>
      <c r="U2100" s="34"/>
      <c r="V2100" s="82" t="s">
        <v>1969</v>
      </c>
      <c r="W2100" s="55" t="s">
        <v>2688</v>
      </c>
      <c r="X2100" s="55" t="s">
        <v>1898</v>
      </c>
      <c r="Y2100" s="157" t="s">
        <v>448</v>
      </c>
      <c r="Z2100" s="57" t="s">
        <v>3905</v>
      </c>
      <c r="AA2100" s="55" t="s">
        <v>3906</v>
      </c>
      <c r="AB2100" s="55">
        <v>201</v>
      </c>
      <c r="AC2100" s="55" t="s">
        <v>2022</v>
      </c>
      <c r="AD2100" s="89" t="s">
        <v>2621</v>
      </c>
      <c r="AE2100" s="243">
        <v>16555</v>
      </c>
      <c r="AF2100" s="157">
        <v>0</v>
      </c>
      <c r="AG2100" s="89" t="s">
        <v>7753</v>
      </c>
      <c r="AH2100" s="58" t="s">
        <v>779</v>
      </c>
      <c r="AI2100" s="58" t="s">
        <v>780</v>
      </c>
      <c r="AJ2100" s="59" t="s">
        <v>1480</v>
      </c>
      <c r="AK2100" s="56">
        <v>25.938709166666666</v>
      </c>
      <c r="AL2100" s="56">
        <v>-81.591195277777771</v>
      </c>
      <c r="AM2100" s="60">
        <v>2.7351000008681581</v>
      </c>
      <c r="AN2100" s="60">
        <v>-1.5486905695666437</v>
      </c>
      <c r="AO2100" s="60" t="s">
        <v>3905</v>
      </c>
    </row>
    <row r="2101" spans="1:41" s="290" customFormat="1" ht="38.25" x14ac:dyDescent="0.2">
      <c r="A2101" s="45" t="s">
        <v>782</v>
      </c>
      <c r="B2101" s="42" t="s">
        <v>92</v>
      </c>
      <c r="C2101" s="46"/>
      <c r="D2101" s="35" t="s">
        <v>4516</v>
      </c>
      <c r="E2101" s="34">
        <v>45372</v>
      </c>
      <c r="F2101" s="347" t="s">
        <v>779</v>
      </c>
      <c r="G2101" s="347" t="s">
        <v>780</v>
      </c>
      <c r="H2101" s="344">
        <v>25.938716666666668</v>
      </c>
      <c r="I2101" s="344">
        <v>-81.591200000000001</v>
      </c>
      <c r="J2101" s="56" t="s">
        <v>7751</v>
      </c>
      <c r="K2101" s="56" t="s">
        <v>7752</v>
      </c>
      <c r="L2101" s="49" t="s">
        <v>5818</v>
      </c>
      <c r="M2101" s="120"/>
      <c r="N2101" s="35" t="s">
        <v>448</v>
      </c>
      <c r="O2101" s="240" t="s">
        <v>5817</v>
      </c>
      <c r="P2101" s="216">
        <v>0</v>
      </c>
      <c r="Q2101" s="443">
        <v>0</v>
      </c>
      <c r="R2101" s="47"/>
      <c r="S2101" s="36" t="s">
        <v>473</v>
      </c>
      <c r="T2101" s="35"/>
      <c r="U2101" s="34"/>
      <c r="V2101" s="82" t="s">
        <v>1969</v>
      </c>
      <c r="W2101" s="55" t="s">
        <v>2688</v>
      </c>
      <c r="X2101" s="55" t="s">
        <v>1898</v>
      </c>
      <c r="Y2101" s="157" t="s">
        <v>448</v>
      </c>
      <c r="Z2101" s="57" t="s">
        <v>3905</v>
      </c>
      <c r="AA2101" s="55" t="s">
        <v>3906</v>
      </c>
      <c r="AB2101" s="55">
        <v>201</v>
      </c>
      <c r="AC2101" s="55" t="s">
        <v>2022</v>
      </c>
      <c r="AD2101" s="89" t="s">
        <v>2621</v>
      </c>
      <c r="AE2101" s="243">
        <v>16555</v>
      </c>
      <c r="AF2101" s="157">
        <v>0</v>
      </c>
      <c r="AG2101" s="89" t="s">
        <v>7753</v>
      </c>
      <c r="AH2101" s="58" t="s">
        <v>779</v>
      </c>
      <c r="AI2101" s="58" t="s">
        <v>780</v>
      </c>
      <c r="AJ2101" s="59" t="s">
        <v>1480</v>
      </c>
      <c r="AK2101" s="56">
        <v>25.938709166666666</v>
      </c>
      <c r="AL2101" s="56">
        <v>-81.591195277777771</v>
      </c>
      <c r="AM2101" s="60">
        <v>2.7351000008681581</v>
      </c>
      <c r="AN2101" s="60">
        <v>-1.5486905695666437</v>
      </c>
      <c r="AO2101" s="60" t="s">
        <v>3905</v>
      </c>
    </row>
    <row r="2102" spans="1:41" s="290" customFormat="1" ht="38.25" x14ac:dyDescent="0.2">
      <c r="A2102" s="45" t="s">
        <v>782</v>
      </c>
      <c r="B2102" s="42" t="s">
        <v>92</v>
      </c>
      <c r="C2102" s="46"/>
      <c r="D2102" s="35" t="s">
        <v>4516</v>
      </c>
      <c r="E2102" s="34">
        <v>45741</v>
      </c>
      <c r="F2102" s="347" t="s">
        <v>779</v>
      </c>
      <c r="G2102" s="347" t="s">
        <v>780</v>
      </c>
      <c r="H2102" s="344">
        <v>25.938716666666668</v>
      </c>
      <c r="I2102" s="344">
        <v>-81.591200000000001</v>
      </c>
      <c r="J2102" s="56" t="s">
        <v>7751</v>
      </c>
      <c r="K2102" s="56" t="s">
        <v>7752</v>
      </c>
      <c r="L2102" s="49" t="s">
        <v>5818</v>
      </c>
      <c r="M2102" s="120"/>
      <c r="N2102" s="35" t="s">
        <v>448</v>
      </c>
      <c r="O2102" s="240" t="s">
        <v>6257</v>
      </c>
      <c r="P2102" s="216">
        <v>0</v>
      </c>
      <c r="Q2102" s="443">
        <v>0</v>
      </c>
      <c r="R2102" s="47"/>
      <c r="S2102" s="36" t="s">
        <v>473</v>
      </c>
      <c r="T2102" s="35"/>
      <c r="U2102" s="34">
        <v>43515</v>
      </c>
      <c r="V2102" s="82" t="s">
        <v>1969</v>
      </c>
      <c r="W2102" s="55" t="s">
        <v>2688</v>
      </c>
      <c r="X2102" s="55" t="s">
        <v>1898</v>
      </c>
      <c r="Y2102" s="157" t="s">
        <v>448</v>
      </c>
      <c r="Z2102" s="57" t="s">
        <v>3905</v>
      </c>
      <c r="AA2102" s="55" t="s">
        <v>3906</v>
      </c>
      <c r="AB2102" s="55">
        <v>201</v>
      </c>
      <c r="AC2102" s="55" t="s">
        <v>2022</v>
      </c>
      <c r="AD2102" s="89" t="s">
        <v>2621</v>
      </c>
      <c r="AE2102" s="243">
        <v>16555</v>
      </c>
      <c r="AF2102" s="157">
        <v>0</v>
      </c>
      <c r="AG2102" s="89" t="s">
        <v>7753</v>
      </c>
      <c r="AH2102" s="58" t="s">
        <v>779</v>
      </c>
      <c r="AI2102" s="58" t="s">
        <v>780</v>
      </c>
      <c r="AJ2102" s="59" t="s">
        <v>1480</v>
      </c>
      <c r="AK2102" s="56">
        <v>25.938709166666666</v>
      </c>
      <c r="AL2102" s="56">
        <v>-81.591195277777771</v>
      </c>
      <c r="AM2102" s="60">
        <v>2.7351000008681581</v>
      </c>
      <c r="AN2102" s="60">
        <v>-1.5486905695666437</v>
      </c>
      <c r="AO2102" s="60" t="s">
        <v>3905</v>
      </c>
    </row>
    <row r="2103" spans="1:41" s="290" customFormat="1" ht="38.25" x14ac:dyDescent="0.2">
      <c r="A2103" s="45" t="s">
        <v>782</v>
      </c>
      <c r="B2103" s="42" t="s">
        <v>92</v>
      </c>
      <c r="C2103" s="46" t="s">
        <v>473</v>
      </c>
      <c r="D2103" s="35" t="s">
        <v>4516</v>
      </c>
      <c r="E2103" s="34">
        <v>46101</v>
      </c>
      <c r="F2103" s="347" t="s">
        <v>779</v>
      </c>
      <c r="G2103" s="347" t="s">
        <v>780</v>
      </c>
      <c r="H2103" s="344">
        <v>25.938716666666668</v>
      </c>
      <c r="I2103" s="344">
        <v>-81.591200000000001</v>
      </c>
      <c r="J2103" s="56" t="s">
        <v>7751</v>
      </c>
      <c r="K2103" s="56" t="s">
        <v>7752</v>
      </c>
      <c r="L2103" s="49" t="s">
        <v>6898</v>
      </c>
      <c r="M2103" s="120"/>
      <c r="N2103" s="35" t="s">
        <v>448</v>
      </c>
      <c r="O2103" s="240" t="s">
        <v>6897</v>
      </c>
      <c r="P2103" s="216" t="s">
        <v>6005</v>
      </c>
      <c r="Q2103" s="443">
        <v>0</v>
      </c>
      <c r="R2103" s="47"/>
      <c r="S2103" s="36" t="s">
        <v>473</v>
      </c>
      <c r="T2103" s="35"/>
      <c r="U2103" s="34">
        <v>43515</v>
      </c>
      <c r="V2103" s="82" t="s">
        <v>1969</v>
      </c>
      <c r="W2103" s="55" t="s">
        <v>2688</v>
      </c>
      <c r="X2103" s="55" t="s">
        <v>1898</v>
      </c>
      <c r="Y2103" s="157" t="s">
        <v>448</v>
      </c>
      <c r="Z2103" s="57" t="s">
        <v>3905</v>
      </c>
      <c r="AA2103" s="55" t="s">
        <v>3906</v>
      </c>
      <c r="AB2103" s="55">
        <v>201</v>
      </c>
      <c r="AC2103" s="55" t="s">
        <v>2022</v>
      </c>
      <c r="AD2103" s="89" t="s">
        <v>2621</v>
      </c>
      <c r="AE2103" s="243">
        <v>16555</v>
      </c>
      <c r="AF2103" s="157">
        <v>0</v>
      </c>
      <c r="AG2103" s="89" t="s">
        <v>7753</v>
      </c>
      <c r="AH2103" s="58" t="s">
        <v>779</v>
      </c>
      <c r="AI2103" s="58" t="s">
        <v>780</v>
      </c>
      <c r="AJ2103" s="59" t="s">
        <v>1480</v>
      </c>
      <c r="AK2103" s="56">
        <v>25.938709166666666</v>
      </c>
      <c r="AL2103" s="56">
        <v>-81.591195277777771</v>
      </c>
      <c r="AM2103" s="60">
        <v>2.7351000008681581</v>
      </c>
      <c r="AN2103" s="60">
        <v>-1.5486905695666437</v>
      </c>
      <c r="AO2103" s="60" t="s">
        <v>3905</v>
      </c>
    </row>
    <row r="2104" spans="1:41" s="290" customFormat="1" x14ac:dyDescent="0.2">
      <c r="A2104" s="45" t="s">
        <v>783</v>
      </c>
      <c r="B2104" s="42" t="s">
        <v>630</v>
      </c>
      <c r="C2104" s="46"/>
      <c r="D2104" s="35" t="s">
        <v>424</v>
      </c>
      <c r="E2104" s="34">
        <v>42447</v>
      </c>
      <c r="F2104" s="347" t="s">
        <v>1115</v>
      </c>
      <c r="G2104" s="347" t="s">
        <v>1116</v>
      </c>
      <c r="H2104" s="344">
        <v>25.949933333333334</v>
      </c>
      <c r="I2104" s="344">
        <v>-81.58668333333334</v>
      </c>
      <c r="J2104" s="56" t="s">
        <v>9426</v>
      </c>
      <c r="K2104" s="56" t="s">
        <v>9427</v>
      </c>
      <c r="L2104" s="49" t="s">
        <v>1746</v>
      </c>
      <c r="M2104" s="117"/>
      <c r="N2104" s="35" t="s">
        <v>364</v>
      </c>
      <c r="O2104" s="203"/>
      <c r="P2104" s="216">
        <v>0</v>
      </c>
      <c r="Q2104" s="443">
        <v>0</v>
      </c>
      <c r="R2104" s="47"/>
      <c r="S2104" s="36">
        <v>0</v>
      </c>
      <c r="T2104" s="35"/>
      <c r="U2104" s="34"/>
      <c r="V2104" s="82">
        <v>0</v>
      </c>
      <c r="W2104" s="55" t="s">
        <v>2688</v>
      </c>
      <c r="X2104" s="55" t="s">
        <v>1898</v>
      </c>
      <c r="Y2104" s="157">
        <v>0</v>
      </c>
      <c r="Z2104" s="57">
        <v>328.02538538495861</v>
      </c>
      <c r="AA2104" s="55" t="s">
        <v>9428</v>
      </c>
      <c r="AB2104" s="55">
        <v>202</v>
      </c>
      <c r="AC2104" s="55" t="s">
        <v>2022</v>
      </c>
      <c r="AD2104" s="89" t="s">
        <v>2621</v>
      </c>
      <c r="AE2104" s="243">
        <v>16560</v>
      </c>
      <c r="AF2104" s="157">
        <v>0</v>
      </c>
      <c r="AG2104" s="89" t="s">
        <v>7757</v>
      </c>
      <c r="AH2104" s="58" t="s">
        <v>7758</v>
      </c>
      <c r="AI2104" s="58" t="s">
        <v>7759</v>
      </c>
      <c r="AJ2104" s="59" t="s">
        <v>1477</v>
      </c>
      <c r="AK2104" s="56">
        <v>25.949541944444444</v>
      </c>
      <c r="AL2104" s="56">
        <v>-81.587583888888886</v>
      </c>
      <c r="AM2104" s="60">
        <v>142.73170000024678</v>
      </c>
      <c r="AN2104" s="60">
        <v>295.34440111840644</v>
      </c>
      <c r="AO2104" s="60">
        <v>328.02538538495861</v>
      </c>
    </row>
    <row r="2105" spans="1:41" s="290" customFormat="1" x14ac:dyDescent="0.2">
      <c r="A2105" s="45" t="s">
        <v>783</v>
      </c>
      <c r="B2105" s="42" t="s">
        <v>630</v>
      </c>
      <c r="C2105" s="46"/>
      <c r="D2105" s="35" t="s">
        <v>424</v>
      </c>
      <c r="E2105" s="34">
        <v>43195</v>
      </c>
      <c r="F2105" s="347" t="s">
        <v>2313</v>
      </c>
      <c r="G2105" s="347" t="s">
        <v>2314</v>
      </c>
      <c r="H2105" s="344">
        <v>25.949983333333332</v>
      </c>
      <c r="I2105" s="344">
        <v>-81.586699999999993</v>
      </c>
      <c r="J2105" s="56" t="s">
        <v>9429</v>
      </c>
      <c r="K2105" s="56" t="s">
        <v>9430</v>
      </c>
      <c r="L2105" s="49" t="s">
        <v>2159</v>
      </c>
      <c r="M2105" s="120"/>
      <c r="N2105" s="35" t="s">
        <v>364</v>
      </c>
      <c r="O2105" s="203" t="s">
        <v>1969</v>
      </c>
      <c r="P2105" s="216" t="s">
        <v>1969</v>
      </c>
      <c r="Q2105" s="443">
        <v>0</v>
      </c>
      <c r="R2105" s="47"/>
      <c r="S2105" s="36">
        <v>0</v>
      </c>
      <c r="T2105" s="35"/>
      <c r="U2105" s="34"/>
      <c r="V2105" s="82">
        <v>0</v>
      </c>
      <c r="W2105" s="55" t="s">
        <v>2688</v>
      </c>
      <c r="X2105" s="55" t="s">
        <v>1898</v>
      </c>
      <c r="Y2105" s="157">
        <v>0</v>
      </c>
      <c r="Z2105" s="57">
        <v>331.57120398970204</v>
      </c>
      <c r="AA2105" s="55" t="s">
        <v>8924</v>
      </c>
      <c r="AB2105" s="55">
        <v>202</v>
      </c>
      <c r="AC2105" s="55" t="s">
        <v>2022</v>
      </c>
      <c r="AD2105" s="89" t="s">
        <v>2621</v>
      </c>
      <c r="AE2105" s="243">
        <v>16560</v>
      </c>
      <c r="AF2105" s="157">
        <v>0</v>
      </c>
      <c r="AG2105" s="89" t="s">
        <v>7757</v>
      </c>
      <c r="AH2105" s="58" t="s">
        <v>7758</v>
      </c>
      <c r="AI2105" s="58" t="s">
        <v>7759</v>
      </c>
      <c r="AJ2105" s="59" t="s">
        <v>1477</v>
      </c>
      <c r="AK2105" s="56">
        <v>25.949541944444444</v>
      </c>
      <c r="AL2105" s="56">
        <v>-81.587583888888886</v>
      </c>
      <c r="AM2105" s="60">
        <v>160.96569999955648</v>
      </c>
      <c r="AN2105" s="60">
        <v>289.8784344148998</v>
      </c>
      <c r="AO2105" s="60">
        <v>331.57120398970204</v>
      </c>
    </row>
    <row r="2106" spans="1:41" s="290" customFormat="1" x14ac:dyDescent="0.2">
      <c r="A2106" s="45" t="s">
        <v>783</v>
      </c>
      <c r="B2106" s="42" t="s">
        <v>630</v>
      </c>
      <c r="C2106" s="46"/>
      <c r="D2106" s="35" t="s">
        <v>424</v>
      </c>
      <c r="E2106" s="34">
        <v>43515</v>
      </c>
      <c r="F2106" s="347" t="s">
        <v>2584</v>
      </c>
      <c r="G2106" s="347" t="s">
        <v>2314</v>
      </c>
      <c r="H2106" s="344">
        <v>25.95</v>
      </c>
      <c r="I2106" s="344">
        <v>-81.586699999999993</v>
      </c>
      <c r="J2106" s="56" t="s">
        <v>9431</v>
      </c>
      <c r="K2106" s="56" t="s">
        <v>9430</v>
      </c>
      <c r="L2106" s="49" t="s">
        <v>8371</v>
      </c>
      <c r="M2106" s="120" t="s">
        <v>2833</v>
      </c>
      <c r="N2106" s="35" t="s">
        <v>387</v>
      </c>
      <c r="O2106" s="203" t="s">
        <v>1969</v>
      </c>
      <c r="P2106" s="216" t="s">
        <v>1969</v>
      </c>
      <c r="Q2106" s="443">
        <v>0</v>
      </c>
      <c r="R2106" s="47"/>
      <c r="S2106" s="36">
        <v>0</v>
      </c>
      <c r="T2106" s="35" t="s">
        <v>3310</v>
      </c>
      <c r="U2106" s="34"/>
      <c r="V2106" s="82">
        <v>0</v>
      </c>
      <c r="W2106" s="55" t="s">
        <v>2688</v>
      </c>
      <c r="X2106" s="55" t="s">
        <v>1898</v>
      </c>
      <c r="Y2106" s="157" t="s">
        <v>387</v>
      </c>
      <c r="Z2106" s="57">
        <v>334.56405133911596</v>
      </c>
      <c r="AA2106" s="55" t="s">
        <v>8971</v>
      </c>
      <c r="AB2106" s="55">
        <v>202</v>
      </c>
      <c r="AC2106" s="55" t="s">
        <v>2022</v>
      </c>
      <c r="AD2106" s="89" t="s">
        <v>2621</v>
      </c>
      <c r="AE2106" s="243">
        <v>16560</v>
      </c>
      <c r="AF2106" s="157">
        <v>0</v>
      </c>
      <c r="AG2106" s="89" t="s">
        <v>7757</v>
      </c>
      <c r="AH2106" s="58" t="s">
        <v>7758</v>
      </c>
      <c r="AI2106" s="58" t="s">
        <v>7759</v>
      </c>
      <c r="AJ2106" s="59" t="s">
        <v>1477</v>
      </c>
      <c r="AK2106" s="56">
        <v>25.949541944444444</v>
      </c>
      <c r="AL2106" s="56">
        <v>-81.587583888888886</v>
      </c>
      <c r="AM2106" s="60">
        <v>167.04369999975825</v>
      </c>
      <c r="AN2106" s="60">
        <v>289.8784344148998</v>
      </c>
      <c r="AO2106" s="60">
        <v>334.56405133911596</v>
      </c>
    </row>
    <row r="2107" spans="1:41" s="290" customFormat="1" ht="38.25" x14ac:dyDescent="0.2">
      <c r="A2107" s="45" t="s">
        <v>783</v>
      </c>
      <c r="B2107" s="42" t="s">
        <v>630</v>
      </c>
      <c r="C2107" s="46"/>
      <c r="D2107" s="35" t="s">
        <v>4516</v>
      </c>
      <c r="E2107" s="34">
        <v>44656</v>
      </c>
      <c r="F2107" s="347" t="s">
        <v>2584</v>
      </c>
      <c r="G2107" s="347" t="s">
        <v>2314</v>
      </c>
      <c r="H2107" s="344">
        <v>25.95</v>
      </c>
      <c r="I2107" s="344">
        <v>-81.586699999999993</v>
      </c>
      <c r="J2107" s="56" t="s">
        <v>9431</v>
      </c>
      <c r="K2107" s="56" t="s">
        <v>9430</v>
      </c>
      <c r="L2107" s="49" t="s">
        <v>8372</v>
      </c>
      <c r="M2107" s="120" t="s">
        <v>2833</v>
      </c>
      <c r="N2107" s="35" t="s">
        <v>387</v>
      </c>
      <c r="O2107" s="240" t="s">
        <v>4536</v>
      </c>
      <c r="P2107" s="216" t="s">
        <v>1969</v>
      </c>
      <c r="Q2107" s="443">
        <v>0</v>
      </c>
      <c r="R2107" s="47"/>
      <c r="S2107" s="36">
        <v>0</v>
      </c>
      <c r="T2107" s="35"/>
      <c r="U2107" s="34"/>
      <c r="V2107" s="82">
        <v>0</v>
      </c>
      <c r="W2107" s="55" t="s">
        <v>2688</v>
      </c>
      <c r="X2107" s="55" t="s">
        <v>1898</v>
      </c>
      <c r="Y2107" s="157" t="s">
        <v>387</v>
      </c>
      <c r="Z2107" s="57">
        <v>334.56405133911596</v>
      </c>
      <c r="AA2107" s="55" t="s">
        <v>8971</v>
      </c>
      <c r="AB2107" s="55">
        <v>202</v>
      </c>
      <c r="AC2107" s="55" t="s">
        <v>2022</v>
      </c>
      <c r="AD2107" s="89" t="s">
        <v>2621</v>
      </c>
      <c r="AE2107" s="243">
        <v>16560</v>
      </c>
      <c r="AF2107" s="157">
        <v>0</v>
      </c>
      <c r="AG2107" s="89" t="s">
        <v>7757</v>
      </c>
      <c r="AH2107" s="58" t="s">
        <v>7758</v>
      </c>
      <c r="AI2107" s="58" t="s">
        <v>7759</v>
      </c>
      <c r="AJ2107" s="59" t="s">
        <v>1477</v>
      </c>
      <c r="AK2107" s="56">
        <v>25.949541944444444</v>
      </c>
      <c r="AL2107" s="56">
        <v>-81.587583888888886</v>
      </c>
      <c r="AM2107" s="60">
        <v>167.04369999975825</v>
      </c>
      <c r="AN2107" s="60">
        <v>289.8784344148998</v>
      </c>
      <c r="AO2107" s="60">
        <v>334.56405133911596</v>
      </c>
    </row>
    <row r="2108" spans="1:41" s="290" customFormat="1" ht="25.5" x14ac:dyDescent="0.2">
      <c r="A2108" s="45" t="s">
        <v>783</v>
      </c>
      <c r="B2108" s="42" t="s">
        <v>630</v>
      </c>
      <c r="C2108" s="46"/>
      <c r="D2108" s="35" t="s">
        <v>3213</v>
      </c>
      <c r="E2108" s="34">
        <v>44692</v>
      </c>
      <c r="F2108" s="352" t="s">
        <v>4749</v>
      </c>
      <c r="G2108" s="352" t="s">
        <v>4750</v>
      </c>
      <c r="H2108" s="344">
        <v>25.949943333333334</v>
      </c>
      <c r="I2108" s="344">
        <v>-81.586693333333329</v>
      </c>
      <c r="J2108" s="56" t="s">
        <v>7754</v>
      </c>
      <c r="K2108" s="56" t="s">
        <v>7755</v>
      </c>
      <c r="L2108" s="49" t="s">
        <v>8373</v>
      </c>
      <c r="M2108" s="120" t="s">
        <v>2833</v>
      </c>
      <c r="N2108" s="35" t="s">
        <v>364</v>
      </c>
      <c r="O2108" s="240" t="s">
        <v>4691</v>
      </c>
      <c r="P2108" s="216" t="s">
        <v>4692</v>
      </c>
      <c r="Q2108" s="443">
        <v>0</v>
      </c>
      <c r="R2108" s="47"/>
      <c r="S2108" s="36">
        <v>0</v>
      </c>
      <c r="T2108" s="35" t="s">
        <v>2011</v>
      </c>
      <c r="U2108" s="34"/>
      <c r="V2108" s="82">
        <v>0</v>
      </c>
      <c r="W2108" s="55" t="s">
        <v>2688</v>
      </c>
      <c r="X2108" s="55" t="s">
        <v>1898</v>
      </c>
      <c r="Y2108" s="157">
        <v>0</v>
      </c>
      <c r="Z2108" s="57">
        <v>326.6933194677257</v>
      </c>
      <c r="AA2108" s="55" t="s">
        <v>7756</v>
      </c>
      <c r="AB2108" s="55">
        <v>202</v>
      </c>
      <c r="AC2108" s="55" t="s">
        <v>2022</v>
      </c>
      <c r="AD2108" s="89" t="s">
        <v>2621</v>
      </c>
      <c r="AE2108" s="243">
        <v>16560</v>
      </c>
      <c r="AF2108" s="157">
        <v>0</v>
      </c>
      <c r="AG2108" s="89" t="s">
        <v>7757</v>
      </c>
      <c r="AH2108" s="58" t="s">
        <v>7758</v>
      </c>
      <c r="AI2108" s="58" t="s">
        <v>7759</v>
      </c>
      <c r="AJ2108" s="59" t="s">
        <v>1477</v>
      </c>
      <c r="AK2108" s="56">
        <v>25.949541944444444</v>
      </c>
      <c r="AL2108" s="56">
        <v>-81.587583888888886</v>
      </c>
      <c r="AM2108" s="60">
        <v>146.37850000010872</v>
      </c>
      <c r="AN2108" s="60">
        <v>292.06482109723459</v>
      </c>
      <c r="AO2108" s="60">
        <v>326.6933194677257</v>
      </c>
    </row>
    <row r="2109" spans="1:41" s="290" customFormat="1" ht="25.5" x14ac:dyDescent="0.2">
      <c r="A2109" s="45" t="s">
        <v>783</v>
      </c>
      <c r="B2109" s="42" t="s">
        <v>630</v>
      </c>
      <c r="C2109" s="46"/>
      <c r="D2109" s="35" t="s">
        <v>4526</v>
      </c>
      <c r="E2109" s="34">
        <v>45001</v>
      </c>
      <c r="F2109" s="352" t="s">
        <v>4749</v>
      </c>
      <c r="G2109" s="352" t="s">
        <v>4750</v>
      </c>
      <c r="H2109" s="344">
        <v>25.949943333333334</v>
      </c>
      <c r="I2109" s="344">
        <v>-81.586693333333329</v>
      </c>
      <c r="J2109" s="56" t="s">
        <v>7754</v>
      </c>
      <c r="K2109" s="56" t="s">
        <v>7755</v>
      </c>
      <c r="L2109" s="49" t="s">
        <v>8374</v>
      </c>
      <c r="M2109" s="120" t="s">
        <v>2833</v>
      </c>
      <c r="N2109" s="35" t="s">
        <v>364</v>
      </c>
      <c r="O2109" s="240" t="s">
        <v>5449</v>
      </c>
      <c r="P2109" s="216" t="s">
        <v>5450</v>
      </c>
      <c r="Q2109" s="443">
        <v>0</v>
      </c>
      <c r="R2109" s="47"/>
      <c r="S2109" s="36">
        <v>0</v>
      </c>
      <c r="T2109" s="35"/>
      <c r="U2109" s="34"/>
      <c r="V2109" s="82">
        <v>0</v>
      </c>
      <c r="W2109" s="55" t="s">
        <v>2688</v>
      </c>
      <c r="X2109" s="55" t="s">
        <v>1898</v>
      </c>
      <c r="Y2109" s="157">
        <v>0</v>
      </c>
      <c r="Z2109" s="57">
        <v>326.6933194677257</v>
      </c>
      <c r="AA2109" s="55" t="s">
        <v>7756</v>
      </c>
      <c r="AB2109" s="55">
        <v>202</v>
      </c>
      <c r="AC2109" s="55" t="s">
        <v>2022</v>
      </c>
      <c r="AD2109" s="89" t="s">
        <v>2621</v>
      </c>
      <c r="AE2109" s="243">
        <v>16560</v>
      </c>
      <c r="AF2109" s="157">
        <v>0</v>
      </c>
      <c r="AG2109" s="89" t="s">
        <v>7757</v>
      </c>
      <c r="AH2109" s="58" t="s">
        <v>7758</v>
      </c>
      <c r="AI2109" s="58" t="s">
        <v>7759</v>
      </c>
      <c r="AJ2109" s="59" t="s">
        <v>1477</v>
      </c>
      <c r="AK2109" s="56">
        <v>25.949541944444444</v>
      </c>
      <c r="AL2109" s="56">
        <v>-81.587583888888886</v>
      </c>
      <c r="AM2109" s="60">
        <v>146.37850000010872</v>
      </c>
      <c r="AN2109" s="60">
        <v>292.06482109723459</v>
      </c>
      <c r="AO2109" s="60">
        <v>326.6933194677257</v>
      </c>
    </row>
    <row r="2110" spans="1:41" s="290" customFormat="1" ht="25.5" x14ac:dyDescent="0.2">
      <c r="A2110" s="45" t="s">
        <v>783</v>
      </c>
      <c r="B2110" s="42" t="s">
        <v>630</v>
      </c>
      <c r="C2110" s="46"/>
      <c r="D2110" s="35" t="s">
        <v>4526</v>
      </c>
      <c r="E2110" s="34">
        <v>45372</v>
      </c>
      <c r="F2110" s="2" t="s">
        <v>4749</v>
      </c>
      <c r="G2110" s="2" t="s">
        <v>4750</v>
      </c>
      <c r="H2110" s="344">
        <v>25.949943333333334</v>
      </c>
      <c r="I2110" s="344">
        <v>-81.586693333333329</v>
      </c>
      <c r="J2110" s="56" t="s">
        <v>7754</v>
      </c>
      <c r="K2110" s="56" t="s">
        <v>7755</v>
      </c>
      <c r="L2110" s="49" t="s">
        <v>8374</v>
      </c>
      <c r="M2110" s="120" t="s">
        <v>2833</v>
      </c>
      <c r="N2110" s="35" t="s">
        <v>364</v>
      </c>
      <c r="O2110" s="240" t="s">
        <v>5819</v>
      </c>
      <c r="P2110" s="216" t="s">
        <v>5820</v>
      </c>
      <c r="Q2110" s="443">
        <v>0</v>
      </c>
      <c r="R2110" s="47"/>
      <c r="S2110" s="36">
        <v>0</v>
      </c>
      <c r="T2110" s="35"/>
      <c r="U2110" s="34"/>
      <c r="V2110" s="82">
        <v>0</v>
      </c>
      <c r="W2110" s="55" t="s">
        <v>2688</v>
      </c>
      <c r="X2110" s="55" t="s">
        <v>1898</v>
      </c>
      <c r="Y2110" s="157">
        <v>0</v>
      </c>
      <c r="Z2110" s="57">
        <v>326.6933194677257</v>
      </c>
      <c r="AA2110" s="55" t="s">
        <v>7756</v>
      </c>
      <c r="AB2110" s="55">
        <v>202</v>
      </c>
      <c r="AC2110" s="55" t="s">
        <v>2022</v>
      </c>
      <c r="AD2110" s="89" t="s">
        <v>2621</v>
      </c>
      <c r="AE2110" s="243">
        <v>16560</v>
      </c>
      <c r="AF2110" s="157">
        <v>0</v>
      </c>
      <c r="AG2110" s="89" t="s">
        <v>7757</v>
      </c>
      <c r="AH2110" s="58" t="s">
        <v>7758</v>
      </c>
      <c r="AI2110" s="58" t="s">
        <v>7759</v>
      </c>
      <c r="AJ2110" s="59" t="s">
        <v>1477</v>
      </c>
      <c r="AK2110" s="56">
        <v>25.949541944444444</v>
      </c>
      <c r="AL2110" s="56">
        <v>-81.587583888888886</v>
      </c>
      <c r="AM2110" s="60">
        <v>146.37850000010872</v>
      </c>
      <c r="AN2110" s="60">
        <v>292.06482109723459</v>
      </c>
      <c r="AO2110" s="60">
        <v>326.6933194677257</v>
      </c>
    </row>
    <row r="2111" spans="1:41" s="290" customFormat="1" ht="25.5" x14ac:dyDescent="0.2">
      <c r="A2111" s="45" t="s">
        <v>783</v>
      </c>
      <c r="B2111" s="42" t="s">
        <v>630</v>
      </c>
      <c r="C2111" s="46"/>
      <c r="D2111" s="35" t="s">
        <v>4526</v>
      </c>
      <c r="E2111" s="34">
        <v>45741</v>
      </c>
      <c r="F2111" s="352" t="s">
        <v>4749</v>
      </c>
      <c r="G2111" s="352" t="s">
        <v>4750</v>
      </c>
      <c r="H2111" s="344">
        <v>25.949943333333334</v>
      </c>
      <c r="I2111" s="344">
        <v>-81.586693333333329</v>
      </c>
      <c r="J2111" s="56" t="s">
        <v>7754</v>
      </c>
      <c r="K2111" s="56" t="s">
        <v>7755</v>
      </c>
      <c r="L2111" s="49" t="s">
        <v>8374</v>
      </c>
      <c r="M2111" s="120" t="s">
        <v>2833</v>
      </c>
      <c r="N2111" s="35" t="s">
        <v>364</v>
      </c>
      <c r="O2111" s="240" t="s">
        <v>6258</v>
      </c>
      <c r="P2111" s="216" t="s">
        <v>5820</v>
      </c>
      <c r="Q2111" s="443">
        <v>0</v>
      </c>
      <c r="R2111" s="47"/>
      <c r="S2111" s="36">
        <v>0</v>
      </c>
      <c r="T2111" s="35"/>
      <c r="U2111" s="34"/>
      <c r="V2111" s="82">
        <v>0</v>
      </c>
      <c r="W2111" s="55" t="s">
        <v>2688</v>
      </c>
      <c r="X2111" s="55" t="s">
        <v>1898</v>
      </c>
      <c r="Y2111" s="157">
        <v>0</v>
      </c>
      <c r="Z2111" s="57">
        <v>326.6933194677257</v>
      </c>
      <c r="AA2111" s="55" t="s">
        <v>7756</v>
      </c>
      <c r="AB2111" s="55">
        <v>202</v>
      </c>
      <c r="AC2111" s="55" t="s">
        <v>2022</v>
      </c>
      <c r="AD2111" s="89" t="s">
        <v>2621</v>
      </c>
      <c r="AE2111" s="243">
        <v>16560</v>
      </c>
      <c r="AF2111" s="157">
        <v>0</v>
      </c>
      <c r="AG2111" s="89" t="s">
        <v>7757</v>
      </c>
      <c r="AH2111" s="58" t="s">
        <v>7758</v>
      </c>
      <c r="AI2111" s="58" t="s">
        <v>7759</v>
      </c>
      <c r="AJ2111" s="59" t="s">
        <v>1477</v>
      </c>
      <c r="AK2111" s="56">
        <v>25.949541944444444</v>
      </c>
      <c r="AL2111" s="56">
        <v>-81.587583888888886</v>
      </c>
      <c r="AM2111" s="60">
        <v>146.37850000010872</v>
      </c>
      <c r="AN2111" s="60">
        <v>292.06482109723459</v>
      </c>
      <c r="AO2111" s="60">
        <v>326.6933194677257</v>
      </c>
    </row>
    <row r="2112" spans="1:41" s="290" customFormat="1" ht="38.25" x14ac:dyDescent="0.2">
      <c r="A2112" s="45" t="s">
        <v>783</v>
      </c>
      <c r="B2112" s="42" t="s">
        <v>630</v>
      </c>
      <c r="C2112" s="46" t="s">
        <v>473</v>
      </c>
      <c r="D2112" s="35" t="s">
        <v>4516</v>
      </c>
      <c r="E2112" s="34">
        <v>46101</v>
      </c>
      <c r="F2112" s="352" t="s">
        <v>4749</v>
      </c>
      <c r="G2112" s="352" t="s">
        <v>4750</v>
      </c>
      <c r="H2112" s="344">
        <v>25.949943333333334</v>
      </c>
      <c r="I2112" s="344">
        <v>-81.586693333333329</v>
      </c>
      <c r="J2112" s="56" t="s">
        <v>7754</v>
      </c>
      <c r="K2112" s="56" t="s">
        <v>7755</v>
      </c>
      <c r="L2112" s="49" t="s">
        <v>8375</v>
      </c>
      <c r="M2112" s="120" t="s">
        <v>2833</v>
      </c>
      <c r="N2112" s="35" t="s">
        <v>364</v>
      </c>
      <c r="O2112" s="240" t="s">
        <v>6917</v>
      </c>
      <c r="P2112" s="216" t="s">
        <v>1969</v>
      </c>
      <c r="Q2112" s="443">
        <v>0</v>
      </c>
      <c r="R2112" s="47"/>
      <c r="S2112" s="36">
        <v>0</v>
      </c>
      <c r="T2112" s="35"/>
      <c r="U2112" s="34"/>
      <c r="V2112" s="82">
        <v>0</v>
      </c>
      <c r="W2112" s="55" t="s">
        <v>2688</v>
      </c>
      <c r="X2112" s="55" t="s">
        <v>1898</v>
      </c>
      <c r="Y2112" s="157">
        <v>0</v>
      </c>
      <c r="Z2112" s="57">
        <v>326.6933194677257</v>
      </c>
      <c r="AA2112" s="55" t="s">
        <v>7756</v>
      </c>
      <c r="AB2112" s="55">
        <v>202</v>
      </c>
      <c r="AC2112" s="55" t="s">
        <v>2022</v>
      </c>
      <c r="AD2112" s="89" t="s">
        <v>2621</v>
      </c>
      <c r="AE2112" s="243">
        <v>16560</v>
      </c>
      <c r="AF2112" s="157">
        <v>0</v>
      </c>
      <c r="AG2112" s="89" t="s">
        <v>7757</v>
      </c>
      <c r="AH2112" s="58" t="s">
        <v>7758</v>
      </c>
      <c r="AI2112" s="58" t="s">
        <v>7759</v>
      </c>
      <c r="AJ2112" s="59" t="s">
        <v>1477</v>
      </c>
      <c r="AK2112" s="56">
        <v>25.949541944444444</v>
      </c>
      <c r="AL2112" s="56">
        <v>-81.587583888888886</v>
      </c>
      <c r="AM2112" s="60">
        <v>146.37850000010872</v>
      </c>
      <c r="AN2112" s="60">
        <v>292.06482109723459</v>
      </c>
      <c r="AO2112" s="60">
        <v>326.6933194677257</v>
      </c>
    </row>
    <row r="2113" spans="1:41" s="290" customFormat="1" x14ac:dyDescent="0.2">
      <c r="A2113" s="45" t="s">
        <v>784</v>
      </c>
      <c r="B2113" s="42" t="s">
        <v>91</v>
      </c>
      <c r="C2113" s="46"/>
      <c r="D2113" s="35" t="s">
        <v>424</v>
      </c>
      <c r="E2113" s="34">
        <v>42447</v>
      </c>
      <c r="F2113" s="347" t="s">
        <v>2315</v>
      </c>
      <c r="G2113" s="347" t="s">
        <v>2585</v>
      </c>
      <c r="H2113" s="344">
        <v>25.95825</v>
      </c>
      <c r="I2113" s="344">
        <v>-81.583866666666665</v>
      </c>
      <c r="J2113" s="56" t="s">
        <v>7760</v>
      </c>
      <c r="K2113" s="56" t="s">
        <v>7761</v>
      </c>
      <c r="L2113" s="49" t="s">
        <v>2707</v>
      </c>
      <c r="M2113" s="120" t="s">
        <v>2833</v>
      </c>
      <c r="N2113" s="35" t="s">
        <v>364</v>
      </c>
      <c r="O2113" s="203" t="s">
        <v>1969</v>
      </c>
      <c r="P2113" s="216" t="s">
        <v>1969</v>
      </c>
      <c r="Q2113" s="443">
        <v>0</v>
      </c>
      <c r="R2113" s="47"/>
      <c r="S2113" s="36"/>
      <c r="T2113" s="35"/>
      <c r="U2113" s="34"/>
      <c r="V2113" s="82">
        <v>0</v>
      </c>
      <c r="W2113" s="55" t="s">
        <v>2688</v>
      </c>
      <c r="X2113" s="55" t="s">
        <v>1898</v>
      </c>
      <c r="Y2113" s="157">
        <v>0</v>
      </c>
      <c r="Z2113" s="57" t="s">
        <v>1746</v>
      </c>
      <c r="AA2113" s="55" t="s">
        <v>6987</v>
      </c>
      <c r="AB2113" s="55">
        <v>203</v>
      </c>
      <c r="AC2113" s="55" t="s">
        <v>2022</v>
      </c>
      <c r="AD2113" s="89" t="s">
        <v>2621</v>
      </c>
      <c r="AE2113" s="243">
        <v>16565</v>
      </c>
      <c r="AF2113" s="157">
        <v>0</v>
      </c>
      <c r="AG2113" s="89" t="s">
        <v>7762</v>
      </c>
      <c r="AH2113" s="58" t="s">
        <v>1701</v>
      </c>
      <c r="AI2113" s="58" t="s">
        <v>1702</v>
      </c>
      <c r="AJ2113" s="59" t="s">
        <v>1474</v>
      </c>
      <c r="AK2113" s="56">
        <v>25.958152777777777</v>
      </c>
      <c r="AL2113" s="56">
        <v>-81.583694722222219</v>
      </c>
      <c r="AM2113" s="60">
        <v>35.455000000313248</v>
      </c>
      <c r="AN2113" s="60">
        <v>-56.390556537937712</v>
      </c>
      <c r="AO2113" s="60">
        <v>66.610448817588392</v>
      </c>
    </row>
    <row r="2114" spans="1:41" s="290" customFormat="1" x14ac:dyDescent="0.2">
      <c r="A2114" s="45" t="s">
        <v>784</v>
      </c>
      <c r="B2114" s="42" t="s">
        <v>91</v>
      </c>
      <c r="C2114" s="46"/>
      <c r="D2114" s="35" t="s">
        <v>1658</v>
      </c>
      <c r="E2114" s="34">
        <v>43040</v>
      </c>
      <c r="F2114" s="347" t="s">
        <v>1701</v>
      </c>
      <c r="G2114" s="347" t="s">
        <v>1702</v>
      </c>
      <c r="H2114" s="344">
        <v>25.95815</v>
      </c>
      <c r="I2114" s="344">
        <v>-81.583699999999993</v>
      </c>
      <c r="J2114" s="56" t="s">
        <v>9432</v>
      </c>
      <c r="K2114" s="56" t="s">
        <v>9433</v>
      </c>
      <c r="L2114" s="49" t="s">
        <v>1746</v>
      </c>
      <c r="M2114" s="117"/>
      <c r="N2114" s="35" t="s">
        <v>364</v>
      </c>
      <c r="O2114" s="203"/>
      <c r="P2114" s="216">
        <v>0</v>
      </c>
      <c r="Q2114" s="443">
        <v>0</v>
      </c>
      <c r="R2114" s="47"/>
      <c r="S2114" s="36" t="s">
        <v>473</v>
      </c>
      <c r="T2114" s="35"/>
      <c r="U2114" s="34"/>
      <c r="V2114" s="82">
        <v>0</v>
      </c>
      <c r="W2114" s="55" t="s">
        <v>2688</v>
      </c>
      <c r="X2114" s="55" t="s">
        <v>1898</v>
      </c>
      <c r="Y2114" s="157">
        <v>0</v>
      </c>
      <c r="Z2114" s="57" t="s">
        <v>3905</v>
      </c>
      <c r="AA2114" s="55" t="s">
        <v>9434</v>
      </c>
      <c r="AB2114" s="55">
        <v>203</v>
      </c>
      <c r="AC2114" s="55" t="s">
        <v>2022</v>
      </c>
      <c r="AD2114" s="89" t="s">
        <v>2621</v>
      </c>
      <c r="AE2114" s="243">
        <v>16565</v>
      </c>
      <c r="AF2114" s="157">
        <v>0</v>
      </c>
      <c r="AG2114" s="89" t="s">
        <v>7762</v>
      </c>
      <c r="AH2114" s="58" t="s">
        <v>1701</v>
      </c>
      <c r="AI2114" s="58" t="s">
        <v>1702</v>
      </c>
      <c r="AJ2114" s="59" t="s">
        <v>1474</v>
      </c>
      <c r="AK2114" s="56">
        <v>25.958152777777777</v>
      </c>
      <c r="AL2114" s="56">
        <v>-81.583694722222219</v>
      </c>
      <c r="AM2114" s="60">
        <v>-1.0129999996017602</v>
      </c>
      <c r="AN2114" s="60">
        <v>-1.7308894562657846</v>
      </c>
      <c r="AO2114" s="60" t="s">
        <v>3905</v>
      </c>
    </row>
    <row r="2115" spans="1:41" s="290" customFormat="1" x14ac:dyDescent="0.2">
      <c r="A2115" s="45" t="s">
        <v>784</v>
      </c>
      <c r="B2115" s="42" t="s">
        <v>91</v>
      </c>
      <c r="C2115" s="46"/>
      <c r="D2115" s="35" t="s">
        <v>424</v>
      </c>
      <c r="E2115" s="34">
        <v>43195</v>
      </c>
      <c r="F2115" s="347" t="s">
        <v>2315</v>
      </c>
      <c r="G2115" s="347" t="s">
        <v>2316</v>
      </c>
      <c r="H2115" s="344">
        <v>25.95825</v>
      </c>
      <c r="I2115" s="344">
        <v>-81.583983333333336</v>
      </c>
      <c r="J2115" s="56" t="s">
        <v>7760</v>
      </c>
      <c r="K2115" s="56" t="s">
        <v>9435</v>
      </c>
      <c r="L2115" s="49" t="s">
        <v>2159</v>
      </c>
      <c r="M2115" s="120"/>
      <c r="N2115" s="35" t="s">
        <v>364</v>
      </c>
      <c r="O2115" s="203" t="s">
        <v>1969</v>
      </c>
      <c r="P2115" s="216" t="s">
        <v>1969</v>
      </c>
      <c r="Q2115" s="443">
        <v>0</v>
      </c>
      <c r="R2115" s="47"/>
      <c r="S2115" s="36"/>
      <c r="T2115" s="35"/>
      <c r="U2115" s="34"/>
      <c r="V2115" s="82">
        <v>0</v>
      </c>
      <c r="W2115" s="55" t="s">
        <v>2688</v>
      </c>
      <c r="X2115" s="55" t="s">
        <v>1898</v>
      </c>
      <c r="Y2115" s="157">
        <v>0</v>
      </c>
      <c r="Z2115" s="57" t="s">
        <v>1746</v>
      </c>
      <c r="AA2115" s="55" t="s">
        <v>6987</v>
      </c>
      <c r="AB2115" s="55">
        <v>203</v>
      </c>
      <c r="AC2115" s="55" t="s">
        <v>2022</v>
      </c>
      <c r="AD2115" s="89" t="s">
        <v>2621</v>
      </c>
      <c r="AE2115" s="243">
        <v>16565</v>
      </c>
      <c r="AF2115" s="157">
        <v>0</v>
      </c>
      <c r="AG2115" s="89" t="s">
        <v>7762</v>
      </c>
      <c r="AH2115" s="58" t="s">
        <v>1701</v>
      </c>
      <c r="AI2115" s="58" t="s">
        <v>1702</v>
      </c>
      <c r="AJ2115" s="59" t="s">
        <v>1474</v>
      </c>
      <c r="AK2115" s="56">
        <v>25.958152777777777</v>
      </c>
      <c r="AL2115" s="56">
        <v>-81.583694722222219</v>
      </c>
      <c r="AM2115" s="60">
        <v>35.455000000313248</v>
      </c>
      <c r="AN2115" s="60">
        <v>-94.652323495108064</v>
      </c>
      <c r="AO2115" s="60">
        <v>101.07482064314929</v>
      </c>
    </row>
    <row r="2116" spans="1:41" s="290" customFormat="1" x14ac:dyDescent="0.2">
      <c r="A2116" s="45" t="s">
        <v>784</v>
      </c>
      <c r="B2116" s="42" t="s">
        <v>91</v>
      </c>
      <c r="C2116" s="46"/>
      <c r="D2116" s="35" t="s">
        <v>424</v>
      </c>
      <c r="E2116" s="34">
        <v>43515</v>
      </c>
      <c r="F2116" s="347" t="s">
        <v>2315</v>
      </c>
      <c r="G2116" s="347" t="s">
        <v>2585</v>
      </c>
      <c r="H2116" s="344">
        <v>25.95825</v>
      </c>
      <c r="I2116" s="344">
        <v>-81.583866666666665</v>
      </c>
      <c r="J2116" s="56" t="s">
        <v>7760</v>
      </c>
      <c r="K2116" s="56" t="s">
        <v>7761</v>
      </c>
      <c r="L2116" s="49" t="s">
        <v>2707</v>
      </c>
      <c r="M2116" s="120" t="s">
        <v>2833</v>
      </c>
      <c r="N2116" s="35" t="s">
        <v>364</v>
      </c>
      <c r="O2116" s="203" t="s">
        <v>1969</v>
      </c>
      <c r="P2116" s="216" t="s">
        <v>1969</v>
      </c>
      <c r="Q2116" s="443">
        <v>0</v>
      </c>
      <c r="R2116" s="47"/>
      <c r="S2116" s="36"/>
      <c r="T2116" s="35"/>
      <c r="U2116" s="34"/>
      <c r="V2116" s="82">
        <v>0</v>
      </c>
      <c r="W2116" s="55" t="s">
        <v>2688</v>
      </c>
      <c r="X2116" s="55" t="s">
        <v>1898</v>
      </c>
      <c r="Y2116" s="157">
        <v>0</v>
      </c>
      <c r="Z2116" s="57" t="s">
        <v>1746</v>
      </c>
      <c r="AA2116" s="55" t="s">
        <v>6987</v>
      </c>
      <c r="AB2116" s="55">
        <v>203</v>
      </c>
      <c r="AC2116" s="55" t="s">
        <v>2022</v>
      </c>
      <c r="AD2116" s="89" t="s">
        <v>2621</v>
      </c>
      <c r="AE2116" s="243">
        <v>16565</v>
      </c>
      <c r="AF2116" s="157">
        <v>0</v>
      </c>
      <c r="AG2116" s="89" t="s">
        <v>7762</v>
      </c>
      <c r="AH2116" s="58" t="s">
        <v>1701</v>
      </c>
      <c r="AI2116" s="58" t="s">
        <v>1702</v>
      </c>
      <c r="AJ2116" s="59" t="s">
        <v>1474</v>
      </c>
      <c r="AK2116" s="56">
        <v>25.958152777777777</v>
      </c>
      <c r="AL2116" s="56">
        <v>-81.583694722222219</v>
      </c>
      <c r="AM2116" s="60">
        <v>35.455000000313248</v>
      </c>
      <c r="AN2116" s="60">
        <v>-56.390556537937712</v>
      </c>
      <c r="AO2116" s="60">
        <v>66.610448817588392</v>
      </c>
    </row>
    <row r="2117" spans="1:41" s="290" customFormat="1" x14ac:dyDescent="0.2">
      <c r="A2117" s="45" t="s">
        <v>784</v>
      </c>
      <c r="B2117" s="42" t="s">
        <v>91</v>
      </c>
      <c r="C2117" s="46"/>
      <c r="D2117" s="35" t="s">
        <v>4516</v>
      </c>
      <c r="E2117" s="34">
        <v>44656</v>
      </c>
      <c r="F2117" s="347" t="s">
        <v>2315</v>
      </c>
      <c r="G2117" s="347" t="s">
        <v>2585</v>
      </c>
      <c r="H2117" s="344">
        <v>25.95825</v>
      </c>
      <c r="I2117" s="344">
        <v>-81.583866666666665</v>
      </c>
      <c r="J2117" s="56" t="s">
        <v>7760</v>
      </c>
      <c r="K2117" s="56" t="s">
        <v>7761</v>
      </c>
      <c r="L2117" s="49" t="s">
        <v>2707</v>
      </c>
      <c r="M2117" s="120" t="s">
        <v>2833</v>
      </c>
      <c r="N2117" s="35" t="s">
        <v>364</v>
      </c>
      <c r="O2117" s="240" t="s">
        <v>4537</v>
      </c>
      <c r="P2117" s="216" t="s">
        <v>1969</v>
      </c>
      <c r="Q2117" s="443">
        <v>0</v>
      </c>
      <c r="R2117" s="47"/>
      <c r="S2117" s="36"/>
      <c r="T2117" s="35"/>
      <c r="U2117" s="34"/>
      <c r="V2117" s="82">
        <v>0</v>
      </c>
      <c r="W2117" s="55" t="s">
        <v>2688</v>
      </c>
      <c r="X2117" s="55" t="s">
        <v>1898</v>
      </c>
      <c r="Y2117" s="157">
        <v>0</v>
      </c>
      <c r="Z2117" s="57" t="s">
        <v>1746</v>
      </c>
      <c r="AA2117" s="55" t="s">
        <v>6987</v>
      </c>
      <c r="AB2117" s="55">
        <v>203</v>
      </c>
      <c r="AC2117" s="55" t="s">
        <v>2022</v>
      </c>
      <c r="AD2117" s="89" t="s">
        <v>2621</v>
      </c>
      <c r="AE2117" s="243">
        <v>16565</v>
      </c>
      <c r="AF2117" s="157">
        <v>0</v>
      </c>
      <c r="AG2117" s="89" t="s">
        <v>7762</v>
      </c>
      <c r="AH2117" s="58" t="s">
        <v>1701</v>
      </c>
      <c r="AI2117" s="58" t="s">
        <v>1702</v>
      </c>
      <c r="AJ2117" s="59" t="s">
        <v>1474</v>
      </c>
      <c r="AK2117" s="56">
        <v>25.958152777777777</v>
      </c>
      <c r="AL2117" s="56">
        <v>-81.583694722222219</v>
      </c>
      <c r="AM2117" s="60">
        <v>35.455000000313248</v>
      </c>
      <c r="AN2117" s="60">
        <v>-56.390556537937712</v>
      </c>
      <c r="AO2117" s="60">
        <v>66.610448817588392</v>
      </c>
    </row>
    <row r="2118" spans="1:41" s="290" customFormat="1" x14ac:dyDescent="0.2">
      <c r="A2118" s="45" t="s">
        <v>784</v>
      </c>
      <c r="B2118" s="42" t="s">
        <v>91</v>
      </c>
      <c r="C2118" s="46"/>
      <c r="D2118" s="35" t="s">
        <v>4516</v>
      </c>
      <c r="E2118" s="34">
        <v>45001</v>
      </c>
      <c r="F2118" s="347" t="s">
        <v>2315</v>
      </c>
      <c r="G2118" s="347" t="s">
        <v>2585</v>
      </c>
      <c r="H2118" s="344">
        <v>25.95825</v>
      </c>
      <c r="I2118" s="344">
        <v>-81.583866666666665</v>
      </c>
      <c r="J2118" s="56" t="s">
        <v>7760</v>
      </c>
      <c r="K2118" s="56" t="s">
        <v>7761</v>
      </c>
      <c r="L2118" s="49" t="s">
        <v>2707</v>
      </c>
      <c r="M2118" s="120" t="s">
        <v>2833</v>
      </c>
      <c r="N2118" s="35" t="s">
        <v>364</v>
      </c>
      <c r="O2118" s="240" t="s">
        <v>5451</v>
      </c>
      <c r="P2118" s="216" t="s">
        <v>1969</v>
      </c>
      <c r="Q2118" s="443">
        <v>0</v>
      </c>
      <c r="R2118" s="47"/>
      <c r="S2118" s="36"/>
      <c r="T2118" s="35"/>
      <c r="U2118" s="34"/>
      <c r="V2118" s="82">
        <v>0</v>
      </c>
      <c r="W2118" s="55" t="s">
        <v>2688</v>
      </c>
      <c r="X2118" s="55" t="s">
        <v>1898</v>
      </c>
      <c r="Y2118" s="157">
        <v>0</v>
      </c>
      <c r="Z2118" s="57" t="s">
        <v>1746</v>
      </c>
      <c r="AA2118" s="55" t="s">
        <v>6987</v>
      </c>
      <c r="AB2118" s="55">
        <v>203</v>
      </c>
      <c r="AC2118" s="55" t="s">
        <v>2022</v>
      </c>
      <c r="AD2118" s="89" t="s">
        <v>2621</v>
      </c>
      <c r="AE2118" s="243">
        <v>16565</v>
      </c>
      <c r="AF2118" s="157">
        <v>0</v>
      </c>
      <c r="AG2118" s="89" t="s">
        <v>7762</v>
      </c>
      <c r="AH2118" s="58" t="s">
        <v>1701</v>
      </c>
      <c r="AI2118" s="58" t="s">
        <v>1702</v>
      </c>
      <c r="AJ2118" s="59" t="s">
        <v>1474</v>
      </c>
      <c r="AK2118" s="56">
        <v>25.958152777777777</v>
      </c>
      <c r="AL2118" s="56">
        <v>-81.583694722222219</v>
      </c>
      <c r="AM2118" s="60">
        <v>35.455000000313248</v>
      </c>
      <c r="AN2118" s="60">
        <v>-56.390556537937712</v>
      </c>
      <c r="AO2118" s="60">
        <v>66.610448817588392</v>
      </c>
    </row>
    <row r="2119" spans="1:41" s="290" customFormat="1" x14ac:dyDescent="0.2">
      <c r="A2119" s="45" t="s">
        <v>784</v>
      </c>
      <c r="B2119" s="42" t="s">
        <v>91</v>
      </c>
      <c r="C2119" s="46"/>
      <c r="D2119" s="35" t="s">
        <v>4516</v>
      </c>
      <c r="E2119" s="34">
        <v>45372</v>
      </c>
      <c r="F2119" s="355" t="s">
        <v>2315</v>
      </c>
      <c r="G2119" s="355" t="s">
        <v>2585</v>
      </c>
      <c r="H2119" s="344">
        <v>25.95825</v>
      </c>
      <c r="I2119" s="344">
        <v>-81.583866666666665</v>
      </c>
      <c r="J2119" s="56" t="s">
        <v>7760</v>
      </c>
      <c r="K2119" s="56" t="s">
        <v>7761</v>
      </c>
      <c r="L2119" s="49" t="s">
        <v>2707</v>
      </c>
      <c r="M2119" s="120" t="s">
        <v>2833</v>
      </c>
      <c r="N2119" s="35" t="s">
        <v>364</v>
      </c>
      <c r="O2119" s="240" t="s">
        <v>5821</v>
      </c>
      <c r="P2119" s="216" t="s">
        <v>1969</v>
      </c>
      <c r="Q2119" s="443">
        <v>0</v>
      </c>
      <c r="R2119" s="47"/>
      <c r="S2119" s="36"/>
      <c r="T2119" s="35"/>
      <c r="U2119" s="34"/>
      <c r="V2119" s="82">
        <v>0</v>
      </c>
      <c r="W2119" s="55" t="s">
        <v>2688</v>
      </c>
      <c r="X2119" s="55" t="s">
        <v>1898</v>
      </c>
      <c r="Y2119" s="157">
        <v>0</v>
      </c>
      <c r="Z2119" s="57" t="s">
        <v>1746</v>
      </c>
      <c r="AA2119" s="55" t="s">
        <v>6987</v>
      </c>
      <c r="AB2119" s="55">
        <v>203</v>
      </c>
      <c r="AC2119" s="55" t="s">
        <v>2022</v>
      </c>
      <c r="AD2119" s="89" t="s">
        <v>2621</v>
      </c>
      <c r="AE2119" s="243">
        <v>16565</v>
      </c>
      <c r="AF2119" s="157">
        <v>0</v>
      </c>
      <c r="AG2119" s="89" t="s">
        <v>7762</v>
      </c>
      <c r="AH2119" s="58" t="s">
        <v>1701</v>
      </c>
      <c r="AI2119" s="58" t="s">
        <v>1702</v>
      </c>
      <c r="AJ2119" s="59" t="s">
        <v>1474</v>
      </c>
      <c r="AK2119" s="56">
        <v>25.958152777777777</v>
      </c>
      <c r="AL2119" s="56">
        <v>-81.583694722222219</v>
      </c>
      <c r="AM2119" s="60">
        <v>35.455000000313248</v>
      </c>
      <c r="AN2119" s="60">
        <v>-56.390556537937712</v>
      </c>
      <c r="AO2119" s="60">
        <v>66.610448817588392</v>
      </c>
    </row>
    <row r="2120" spans="1:41" s="290" customFormat="1" x14ac:dyDescent="0.2">
      <c r="A2120" s="45" t="s">
        <v>784</v>
      </c>
      <c r="B2120" s="42" t="s">
        <v>91</v>
      </c>
      <c r="C2120" s="46"/>
      <c r="D2120" s="35" t="s">
        <v>4516</v>
      </c>
      <c r="E2120" s="34">
        <v>45741</v>
      </c>
      <c r="F2120" s="347" t="s">
        <v>2315</v>
      </c>
      <c r="G2120" s="347" t="s">
        <v>2585</v>
      </c>
      <c r="H2120" s="344">
        <v>25.95825</v>
      </c>
      <c r="I2120" s="344">
        <v>-81.583866666666665</v>
      </c>
      <c r="J2120" s="56" t="s">
        <v>7760</v>
      </c>
      <c r="K2120" s="56" t="s">
        <v>7761</v>
      </c>
      <c r="L2120" s="49" t="s">
        <v>2707</v>
      </c>
      <c r="M2120" s="120" t="s">
        <v>2833</v>
      </c>
      <c r="N2120" s="35" t="s">
        <v>364</v>
      </c>
      <c r="O2120" s="240" t="s">
        <v>6259</v>
      </c>
      <c r="P2120" s="216" t="s">
        <v>1969</v>
      </c>
      <c r="Q2120" s="443">
        <v>0</v>
      </c>
      <c r="R2120" s="47"/>
      <c r="S2120" s="36"/>
      <c r="T2120" s="35"/>
      <c r="U2120" s="34"/>
      <c r="V2120" s="82">
        <v>0</v>
      </c>
      <c r="W2120" s="55" t="s">
        <v>2688</v>
      </c>
      <c r="X2120" s="55" t="s">
        <v>1898</v>
      </c>
      <c r="Y2120" s="157">
        <v>0</v>
      </c>
      <c r="Z2120" s="57" t="s">
        <v>1746</v>
      </c>
      <c r="AA2120" s="55" t="s">
        <v>6987</v>
      </c>
      <c r="AB2120" s="55">
        <v>203</v>
      </c>
      <c r="AC2120" s="55" t="s">
        <v>2022</v>
      </c>
      <c r="AD2120" s="89" t="s">
        <v>2621</v>
      </c>
      <c r="AE2120" s="243">
        <v>16565</v>
      </c>
      <c r="AF2120" s="157">
        <v>0</v>
      </c>
      <c r="AG2120" s="89" t="s">
        <v>7762</v>
      </c>
      <c r="AH2120" s="58" t="s">
        <v>1701</v>
      </c>
      <c r="AI2120" s="58" t="s">
        <v>1702</v>
      </c>
      <c r="AJ2120" s="59" t="s">
        <v>1474</v>
      </c>
      <c r="AK2120" s="56">
        <v>25.958152777777777</v>
      </c>
      <c r="AL2120" s="56">
        <v>-81.583694722222219</v>
      </c>
      <c r="AM2120" s="60">
        <v>35.455000000313248</v>
      </c>
      <c r="AN2120" s="60">
        <v>-56.390556537937712</v>
      </c>
      <c r="AO2120" s="60">
        <v>66.610448817588392</v>
      </c>
    </row>
    <row r="2121" spans="1:41" s="290" customFormat="1" x14ac:dyDescent="0.2">
      <c r="A2121" s="45" t="s">
        <v>784</v>
      </c>
      <c r="B2121" s="42" t="s">
        <v>91</v>
      </c>
      <c r="C2121" s="46" t="s">
        <v>473</v>
      </c>
      <c r="D2121" s="35" t="s">
        <v>4516</v>
      </c>
      <c r="E2121" s="34">
        <v>46101</v>
      </c>
      <c r="F2121" s="347" t="s">
        <v>2315</v>
      </c>
      <c r="G2121" s="347" t="s">
        <v>2585</v>
      </c>
      <c r="H2121" s="344">
        <v>25.95825</v>
      </c>
      <c r="I2121" s="344">
        <v>-81.583866666666665</v>
      </c>
      <c r="J2121" s="56" t="s">
        <v>7760</v>
      </c>
      <c r="K2121" s="56" t="s">
        <v>7761</v>
      </c>
      <c r="L2121" s="49" t="s">
        <v>2707</v>
      </c>
      <c r="M2121" s="120" t="s">
        <v>2833</v>
      </c>
      <c r="N2121" s="35" t="s">
        <v>364</v>
      </c>
      <c r="O2121" s="240" t="s">
        <v>6899</v>
      </c>
      <c r="P2121" s="216" t="s">
        <v>1969</v>
      </c>
      <c r="Q2121" s="443">
        <v>0</v>
      </c>
      <c r="R2121" s="47"/>
      <c r="S2121" s="36"/>
      <c r="T2121" s="35"/>
      <c r="U2121" s="34"/>
      <c r="V2121" s="82">
        <v>0</v>
      </c>
      <c r="W2121" s="55" t="s">
        <v>2688</v>
      </c>
      <c r="X2121" s="55" t="s">
        <v>1898</v>
      </c>
      <c r="Y2121" s="157">
        <v>0</v>
      </c>
      <c r="Z2121" s="57" t="s">
        <v>1746</v>
      </c>
      <c r="AA2121" s="55" t="s">
        <v>6987</v>
      </c>
      <c r="AB2121" s="55">
        <v>203</v>
      </c>
      <c r="AC2121" s="55" t="s">
        <v>2022</v>
      </c>
      <c r="AD2121" s="89" t="s">
        <v>2621</v>
      </c>
      <c r="AE2121" s="243">
        <v>16565</v>
      </c>
      <c r="AF2121" s="157">
        <v>0</v>
      </c>
      <c r="AG2121" s="89" t="s">
        <v>7762</v>
      </c>
      <c r="AH2121" s="58" t="s">
        <v>1701</v>
      </c>
      <c r="AI2121" s="58" t="s">
        <v>1702</v>
      </c>
      <c r="AJ2121" s="59" t="s">
        <v>1474</v>
      </c>
      <c r="AK2121" s="56">
        <v>25.958152777777777</v>
      </c>
      <c r="AL2121" s="56">
        <v>-81.583694722222219</v>
      </c>
      <c r="AM2121" s="60">
        <v>35.455000000313248</v>
      </c>
      <c r="AN2121" s="60">
        <v>-56.390556537937712</v>
      </c>
      <c r="AO2121" s="60">
        <v>66.610448817588392</v>
      </c>
    </row>
    <row r="2122" spans="1:41" s="290" customFormat="1" x14ac:dyDescent="0.2">
      <c r="A2122" s="45" t="s">
        <v>785</v>
      </c>
      <c r="B2122" s="42" t="s">
        <v>474</v>
      </c>
      <c r="C2122" s="46"/>
      <c r="D2122" s="35" t="s">
        <v>1658</v>
      </c>
      <c r="E2122" s="34">
        <v>43040</v>
      </c>
      <c r="F2122" s="347" t="s">
        <v>1703</v>
      </c>
      <c r="G2122" s="347" t="s">
        <v>1704</v>
      </c>
      <c r="H2122" s="344">
        <v>25.960100000000001</v>
      </c>
      <c r="I2122" s="344">
        <v>-81.583133333333336</v>
      </c>
      <c r="J2122" s="56" t="s">
        <v>8721</v>
      </c>
      <c r="K2122" s="56" t="s">
        <v>9436</v>
      </c>
      <c r="L2122" s="49" t="s">
        <v>1746</v>
      </c>
      <c r="M2122" s="117"/>
      <c r="N2122" s="35" t="s">
        <v>364</v>
      </c>
      <c r="O2122" s="203"/>
      <c r="P2122" s="216">
        <v>0</v>
      </c>
      <c r="Q2122" s="443">
        <v>0</v>
      </c>
      <c r="R2122" s="47"/>
      <c r="S2122" s="36" t="s">
        <v>473</v>
      </c>
      <c r="T2122" s="35"/>
      <c r="U2122" s="34"/>
      <c r="V2122" s="82">
        <v>0</v>
      </c>
      <c r="W2122" s="55" t="s">
        <v>2688</v>
      </c>
      <c r="X2122" s="55" t="s">
        <v>1898</v>
      </c>
      <c r="Y2122" s="157">
        <v>0</v>
      </c>
      <c r="Z2122" s="57" t="s">
        <v>3905</v>
      </c>
      <c r="AA2122" s="55" t="s">
        <v>9434</v>
      </c>
      <c r="AB2122" s="55">
        <v>204</v>
      </c>
      <c r="AC2122" s="55" t="s">
        <v>2022</v>
      </c>
      <c r="AD2122" s="89" t="s">
        <v>2621</v>
      </c>
      <c r="AE2122" s="243">
        <v>16570</v>
      </c>
      <c r="AF2122" s="157">
        <v>0</v>
      </c>
      <c r="AG2122" s="89" t="s">
        <v>7765</v>
      </c>
      <c r="AH2122" s="58" t="s">
        <v>1703</v>
      </c>
      <c r="AI2122" s="58" t="s">
        <v>1704</v>
      </c>
      <c r="AJ2122" s="59" t="s">
        <v>1471</v>
      </c>
      <c r="AK2122" s="56">
        <v>25.960097222222224</v>
      </c>
      <c r="AL2122" s="56">
        <v>-81.583139166666669</v>
      </c>
      <c r="AM2122" s="60">
        <v>1.0129999996017602</v>
      </c>
      <c r="AN2122" s="60">
        <v>1.9130883476254892</v>
      </c>
      <c r="AO2122" s="60" t="s">
        <v>3905</v>
      </c>
    </row>
    <row r="2123" spans="1:41" s="290" customFormat="1" x14ac:dyDescent="0.2">
      <c r="A2123" s="45" t="s">
        <v>785</v>
      </c>
      <c r="B2123" s="42" t="s">
        <v>474</v>
      </c>
      <c r="C2123" s="46"/>
      <c r="D2123" s="35" t="s">
        <v>424</v>
      </c>
      <c r="E2123" s="34">
        <v>43195</v>
      </c>
      <c r="F2123" s="347" t="s">
        <v>2317</v>
      </c>
      <c r="G2123" s="347" t="s">
        <v>2318</v>
      </c>
      <c r="H2123" s="344">
        <v>25.960333333333335</v>
      </c>
      <c r="I2123" s="344">
        <v>-81.582899999999995</v>
      </c>
      <c r="J2123" s="56" t="s">
        <v>9437</v>
      </c>
      <c r="K2123" s="56" t="s">
        <v>9438</v>
      </c>
      <c r="L2123" s="49" t="s">
        <v>2159</v>
      </c>
      <c r="M2123" s="120"/>
      <c r="N2123" s="35" t="s">
        <v>364</v>
      </c>
      <c r="O2123" s="203" t="s">
        <v>1969</v>
      </c>
      <c r="P2123" s="216" t="s">
        <v>1969</v>
      </c>
      <c r="Q2123" s="443">
        <v>0</v>
      </c>
      <c r="R2123" s="47"/>
      <c r="S2123" s="36"/>
      <c r="T2123" s="35"/>
      <c r="U2123" s="34"/>
      <c r="V2123" s="82">
        <v>0</v>
      </c>
      <c r="W2123" s="55" t="s">
        <v>2688</v>
      </c>
      <c r="X2123" s="55" t="s">
        <v>1898</v>
      </c>
      <c r="Y2123" s="157">
        <v>0</v>
      </c>
      <c r="Z2123" s="57" t="s">
        <v>1746</v>
      </c>
      <c r="AA2123" s="55" t="s">
        <v>6987</v>
      </c>
      <c r="AB2123" s="55">
        <v>204</v>
      </c>
      <c r="AC2123" s="55" t="s">
        <v>2022</v>
      </c>
      <c r="AD2123" s="89" t="s">
        <v>2621</v>
      </c>
      <c r="AE2123" s="243">
        <v>16570</v>
      </c>
      <c r="AF2123" s="157">
        <v>0</v>
      </c>
      <c r="AG2123" s="89" t="s">
        <v>7765</v>
      </c>
      <c r="AH2123" s="58" t="s">
        <v>1703</v>
      </c>
      <c r="AI2123" s="58" t="s">
        <v>1704</v>
      </c>
      <c r="AJ2123" s="59" t="s">
        <v>1471</v>
      </c>
      <c r="AK2123" s="56">
        <v>25.960097222222224</v>
      </c>
      <c r="AL2123" s="56">
        <v>-81.583139166666669</v>
      </c>
      <c r="AM2123" s="60">
        <v>86.104999999835314</v>
      </c>
      <c r="AN2123" s="60">
        <v>78.436622261966193</v>
      </c>
      <c r="AO2123" s="60">
        <v>116.47478154878853</v>
      </c>
    </row>
    <row r="2124" spans="1:41" s="290" customFormat="1" x14ac:dyDescent="0.2">
      <c r="A2124" s="45" t="s">
        <v>785</v>
      </c>
      <c r="B2124" s="42" t="s">
        <v>474</v>
      </c>
      <c r="C2124" s="46"/>
      <c r="D2124" s="35" t="s">
        <v>424</v>
      </c>
      <c r="E2124" s="34">
        <v>43515</v>
      </c>
      <c r="F2124" s="347" t="s">
        <v>2317</v>
      </c>
      <c r="G2124" s="347" t="s">
        <v>2586</v>
      </c>
      <c r="H2124" s="344">
        <v>25.960333333333335</v>
      </c>
      <c r="I2124" s="344">
        <v>-81.582916666666662</v>
      </c>
      <c r="J2124" s="56" t="s">
        <v>9437</v>
      </c>
      <c r="K2124" s="56" t="s">
        <v>9439</v>
      </c>
      <c r="L2124" s="49" t="s">
        <v>2707</v>
      </c>
      <c r="M2124" s="120" t="s">
        <v>2833</v>
      </c>
      <c r="N2124" s="35" t="s">
        <v>364</v>
      </c>
      <c r="O2124" s="203" t="s">
        <v>1969</v>
      </c>
      <c r="P2124" s="216" t="s">
        <v>1969</v>
      </c>
      <c r="Q2124" s="443">
        <v>0</v>
      </c>
      <c r="R2124" s="47"/>
      <c r="S2124" s="36"/>
      <c r="T2124" s="35"/>
      <c r="U2124" s="34"/>
      <c r="V2124" s="82">
        <v>0</v>
      </c>
      <c r="W2124" s="55" t="s">
        <v>2688</v>
      </c>
      <c r="X2124" s="55" t="s">
        <v>1898</v>
      </c>
      <c r="Y2124" s="157">
        <v>0</v>
      </c>
      <c r="Z2124" s="57" t="s">
        <v>1746</v>
      </c>
      <c r="AA2124" s="55" t="s">
        <v>6987</v>
      </c>
      <c r="AB2124" s="55">
        <v>204</v>
      </c>
      <c r="AC2124" s="55" t="s">
        <v>2022</v>
      </c>
      <c r="AD2124" s="89" t="s">
        <v>2621</v>
      </c>
      <c r="AE2124" s="243">
        <v>16570</v>
      </c>
      <c r="AF2124" s="157">
        <v>0</v>
      </c>
      <c r="AG2124" s="89" t="s">
        <v>7765</v>
      </c>
      <c r="AH2124" s="58" t="s">
        <v>1703</v>
      </c>
      <c r="AI2124" s="58" t="s">
        <v>1704</v>
      </c>
      <c r="AJ2124" s="59" t="s">
        <v>1471</v>
      </c>
      <c r="AK2124" s="56">
        <v>25.960097222222224</v>
      </c>
      <c r="AL2124" s="56">
        <v>-81.583139166666669</v>
      </c>
      <c r="AM2124" s="60">
        <v>86.104999999835314</v>
      </c>
      <c r="AN2124" s="60">
        <v>72.970655553798991</v>
      </c>
      <c r="AO2124" s="60">
        <v>112.86623763075836</v>
      </c>
    </row>
    <row r="2125" spans="1:41" s="290" customFormat="1" x14ac:dyDescent="0.2">
      <c r="A2125" s="45" t="s">
        <v>785</v>
      </c>
      <c r="B2125" s="42" t="s">
        <v>474</v>
      </c>
      <c r="C2125" s="46"/>
      <c r="D2125" s="35" t="s">
        <v>4516</v>
      </c>
      <c r="E2125" s="34">
        <v>44656</v>
      </c>
      <c r="F2125" s="347" t="s">
        <v>2317</v>
      </c>
      <c r="G2125" s="347" t="s">
        <v>2586</v>
      </c>
      <c r="H2125" s="344">
        <v>25.960333333333335</v>
      </c>
      <c r="I2125" s="344">
        <v>-81.582916666666662</v>
      </c>
      <c r="J2125" s="56" t="s">
        <v>9437</v>
      </c>
      <c r="K2125" s="56" t="s">
        <v>9439</v>
      </c>
      <c r="L2125" s="49" t="s">
        <v>8376</v>
      </c>
      <c r="M2125" s="120" t="s">
        <v>2833</v>
      </c>
      <c r="N2125" s="35" t="s">
        <v>387</v>
      </c>
      <c r="O2125" s="240" t="s">
        <v>4538</v>
      </c>
      <c r="P2125" s="216" t="s">
        <v>1969</v>
      </c>
      <c r="Q2125" s="443">
        <v>0</v>
      </c>
      <c r="R2125" s="47"/>
      <c r="S2125" s="36"/>
      <c r="T2125" s="35" t="s">
        <v>3310</v>
      </c>
      <c r="U2125" s="34"/>
      <c r="V2125" s="82">
        <v>0</v>
      </c>
      <c r="W2125" s="55" t="s">
        <v>2688</v>
      </c>
      <c r="X2125" s="55" t="s">
        <v>1898</v>
      </c>
      <c r="Y2125" s="157" t="s">
        <v>387</v>
      </c>
      <c r="Z2125" s="57" t="s">
        <v>1746</v>
      </c>
      <c r="AA2125" s="55" t="s">
        <v>6982</v>
      </c>
      <c r="AB2125" s="55">
        <v>204</v>
      </c>
      <c r="AC2125" s="55" t="s">
        <v>2022</v>
      </c>
      <c r="AD2125" s="89" t="s">
        <v>2621</v>
      </c>
      <c r="AE2125" s="243">
        <v>16570</v>
      </c>
      <c r="AF2125" s="157">
        <v>0</v>
      </c>
      <c r="AG2125" s="89" t="s">
        <v>7765</v>
      </c>
      <c r="AH2125" s="58" t="s">
        <v>1703</v>
      </c>
      <c r="AI2125" s="58" t="s">
        <v>1704</v>
      </c>
      <c r="AJ2125" s="59" t="s">
        <v>1471</v>
      </c>
      <c r="AK2125" s="56">
        <v>25.960097222222224</v>
      </c>
      <c r="AL2125" s="56">
        <v>-81.583139166666669</v>
      </c>
      <c r="AM2125" s="60">
        <v>86.104999999835314</v>
      </c>
      <c r="AN2125" s="60">
        <v>72.970655553798991</v>
      </c>
      <c r="AO2125" s="60">
        <v>112.86623763075836</v>
      </c>
    </row>
    <row r="2126" spans="1:41" s="290" customFormat="1" x14ac:dyDescent="0.2">
      <c r="A2126" s="45" t="s">
        <v>785</v>
      </c>
      <c r="B2126" s="42" t="s">
        <v>474</v>
      </c>
      <c r="C2126" s="46"/>
      <c r="D2126" s="35" t="s">
        <v>3213</v>
      </c>
      <c r="E2126" s="34">
        <v>44692</v>
      </c>
      <c r="F2126" s="352" t="s">
        <v>4751</v>
      </c>
      <c r="G2126" s="352" t="s">
        <v>4752</v>
      </c>
      <c r="H2126" s="344">
        <v>25.960273333333333</v>
      </c>
      <c r="I2126" s="344">
        <v>-81.58293333333333</v>
      </c>
      <c r="J2126" s="56" t="s">
        <v>7763</v>
      </c>
      <c r="K2126" s="56" t="s">
        <v>7764</v>
      </c>
      <c r="L2126" s="49" t="s">
        <v>8377</v>
      </c>
      <c r="M2126" s="120" t="s">
        <v>2833</v>
      </c>
      <c r="N2126" s="35" t="s">
        <v>364</v>
      </c>
      <c r="O2126" s="240" t="s">
        <v>4693</v>
      </c>
      <c r="P2126" s="216" t="s">
        <v>4694</v>
      </c>
      <c r="Q2126" s="443">
        <v>0</v>
      </c>
      <c r="R2126" s="47"/>
      <c r="S2126" s="36"/>
      <c r="T2126" s="35" t="s">
        <v>2011</v>
      </c>
      <c r="U2126" s="34"/>
      <c r="V2126" s="82">
        <v>0</v>
      </c>
      <c r="W2126" s="55" t="s">
        <v>2688</v>
      </c>
      <c r="X2126" s="55" t="s">
        <v>1898</v>
      </c>
      <c r="Y2126" s="157">
        <v>0</v>
      </c>
      <c r="Z2126" s="57" t="s">
        <v>1746</v>
      </c>
      <c r="AA2126" s="55" t="s">
        <v>6987</v>
      </c>
      <c r="AB2126" s="55">
        <v>204</v>
      </c>
      <c r="AC2126" s="55" t="s">
        <v>2022</v>
      </c>
      <c r="AD2126" s="89" t="s">
        <v>2621</v>
      </c>
      <c r="AE2126" s="243">
        <v>16570</v>
      </c>
      <c r="AF2126" s="157">
        <v>0</v>
      </c>
      <c r="AG2126" s="89" t="s">
        <v>7765</v>
      </c>
      <c r="AH2126" s="58" t="s">
        <v>1703</v>
      </c>
      <c r="AI2126" s="58" t="s">
        <v>1704</v>
      </c>
      <c r="AJ2126" s="59" t="s">
        <v>1471</v>
      </c>
      <c r="AK2126" s="56">
        <v>25.960097222222224</v>
      </c>
      <c r="AL2126" s="56">
        <v>-81.583139166666669</v>
      </c>
      <c r="AM2126" s="60">
        <v>64.224199999368068</v>
      </c>
      <c r="AN2126" s="60">
        <v>67.504688845631804</v>
      </c>
      <c r="AO2126" s="60">
        <v>93.175269689464258</v>
      </c>
    </row>
    <row r="2127" spans="1:41" s="290" customFormat="1" x14ac:dyDescent="0.2">
      <c r="A2127" s="45" t="s">
        <v>785</v>
      </c>
      <c r="B2127" s="42" t="s">
        <v>474</v>
      </c>
      <c r="C2127" s="46"/>
      <c r="D2127" s="35" t="s">
        <v>4516</v>
      </c>
      <c r="E2127" s="34">
        <v>45001</v>
      </c>
      <c r="F2127" s="352" t="s">
        <v>4751</v>
      </c>
      <c r="G2127" s="352" t="s">
        <v>4752</v>
      </c>
      <c r="H2127" s="344">
        <v>25.960273333333333</v>
      </c>
      <c r="I2127" s="344">
        <v>-81.58293333333333</v>
      </c>
      <c r="J2127" s="56" t="s">
        <v>7763</v>
      </c>
      <c r="K2127" s="56" t="s">
        <v>7764</v>
      </c>
      <c r="L2127" s="49" t="s">
        <v>8378</v>
      </c>
      <c r="M2127" s="120" t="s">
        <v>2833</v>
      </c>
      <c r="N2127" s="35" t="s">
        <v>364</v>
      </c>
      <c r="O2127" s="240" t="s">
        <v>5452</v>
      </c>
      <c r="P2127" s="216" t="s">
        <v>5453</v>
      </c>
      <c r="Q2127" s="443">
        <v>0</v>
      </c>
      <c r="R2127" s="47"/>
      <c r="S2127" s="36"/>
      <c r="T2127" s="35"/>
      <c r="U2127" s="34"/>
      <c r="V2127" s="82">
        <v>0</v>
      </c>
      <c r="W2127" s="55" t="s">
        <v>2688</v>
      </c>
      <c r="X2127" s="55" t="s">
        <v>1898</v>
      </c>
      <c r="Y2127" s="157">
        <v>0</v>
      </c>
      <c r="Z2127" s="57" t="s">
        <v>1746</v>
      </c>
      <c r="AA2127" s="55" t="s">
        <v>6987</v>
      </c>
      <c r="AB2127" s="55">
        <v>204</v>
      </c>
      <c r="AC2127" s="55" t="s">
        <v>2022</v>
      </c>
      <c r="AD2127" s="89" t="s">
        <v>2621</v>
      </c>
      <c r="AE2127" s="243">
        <v>16570</v>
      </c>
      <c r="AF2127" s="157">
        <v>0</v>
      </c>
      <c r="AG2127" s="89" t="s">
        <v>7765</v>
      </c>
      <c r="AH2127" s="58" t="s">
        <v>1703</v>
      </c>
      <c r="AI2127" s="58" t="s">
        <v>1704</v>
      </c>
      <c r="AJ2127" s="59" t="s">
        <v>1471</v>
      </c>
      <c r="AK2127" s="56">
        <v>25.960097222222224</v>
      </c>
      <c r="AL2127" s="56">
        <v>-81.583139166666669</v>
      </c>
      <c r="AM2127" s="60">
        <v>64.224199999368068</v>
      </c>
      <c r="AN2127" s="60">
        <v>67.504688845631804</v>
      </c>
      <c r="AO2127" s="60">
        <v>93.175269689464258</v>
      </c>
    </row>
    <row r="2128" spans="1:41" s="290" customFormat="1" x14ac:dyDescent="0.2">
      <c r="A2128" s="45" t="s">
        <v>785</v>
      </c>
      <c r="B2128" s="42" t="s">
        <v>474</v>
      </c>
      <c r="C2128" s="46"/>
      <c r="D2128" s="35" t="s">
        <v>4516</v>
      </c>
      <c r="E2128" s="34">
        <v>45372</v>
      </c>
      <c r="F2128" s="2" t="s">
        <v>4751</v>
      </c>
      <c r="G2128" s="2" t="s">
        <v>4752</v>
      </c>
      <c r="H2128" s="344">
        <v>25.960273333333333</v>
      </c>
      <c r="I2128" s="344">
        <v>-81.58293333333333</v>
      </c>
      <c r="J2128" s="56" t="s">
        <v>7763</v>
      </c>
      <c r="K2128" s="56" t="s">
        <v>7764</v>
      </c>
      <c r="L2128" s="49" t="s">
        <v>8378</v>
      </c>
      <c r="M2128" s="120" t="s">
        <v>2833</v>
      </c>
      <c r="N2128" s="35" t="s">
        <v>364</v>
      </c>
      <c r="O2128" s="240" t="s">
        <v>5822</v>
      </c>
      <c r="P2128" s="216" t="s">
        <v>1969</v>
      </c>
      <c r="Q2128" s="443">
        <v>0</v>
      </c>
      <c r="R2128" s="47"/>
      <c r="S2128" s="36"/>
      <c r="T2128" s="35"/>
      <c r="U2128" s="34"/>
      <c r="V2128" s="82">
        <v>0</v>
      </c>
      <c r="W2128" s="55" t="s">
        <v>2688</v>
      </c>
      <c r="X2128" s="55" t="s">
        <v>1898</v>
      </c>
      <c r="Y2128" s="157">
        <v>0</v>
      </c>
      <c r="Z2128" s="57" t="s">
        <v>1746</v>
      </c>
      <c r="AA2128" s="55" t="s">
        <v>6987</v>
      </c>
      <c r="AB2128" s="55">
        <v>204</v>
      </c>
      <c r="AC2128" s="55" t="s">
        <v>2022</v>
      </c>
      <c r="AD2128" s="89" t="s">
        <v>2621</v>
      </c>
      <c r="AE2128" s="243">
        <v>16570</v>
      </c>
      <c r="AF2128" s="157">
        <v>0</v>
      </c>
      <c r="AG2128" s="89" t="s">
        <v>7765</v>
      </c>
      <c r="AH2128" s="58" t="s">
        <v>1703</v>
      </c>
      <c r="AI2128" s="58" t="s">
        <v>1704</v>
      </c>
      <c r="AJ2128" s="59" t="s">
        <v>1471</v>
      </c>
      <c r="AK2128" s="56">
        <v>25.960097222222224</v>
      </c>
      <c r="AL2128" s="56">
        <v>-81.583139166666669</v>
      </c>
      <c r="AM2128" s="60">
        <v>64.224199999368068</v>
      </c>
      <c r="AN2128" s="60">
        <v>67.504688845631804</v>
      </c>
      <c r="AO2128" s="60">
        <v>93.175269689464258</v>
      </c>
    </row>
    <row r="2129" spans="1:41" s="290" customFormat="1" x14ac:dyDescent="0.2">
      <c r="A2129" s="45" t="s">
        <v>785</v>
      </c>
      <c r="B2129" s="42" t="s">
        <v>474</v>
      </c>
      <c r="C2129" s="46"/>
      <c r="D2129" s="35" t="s">
        <v>4516</v>
      </c>
      <c r="E2129" s="34">
        <v>45741</v>
      </c>
      <c r="F2129" s="352" t="s">
        <v>4751</v>
      </c>
      <c r="G2129" s="352" t="s">
        <v>4752</v>
      </c>
      <c r="H2129" s="344">
        <v>25.960273333333333</v>
      </c>
      <c r="I2129" s="344">
        <v>-81.58293333333333</v>
      </c>
      <c r="J2129" s="56" t="s">
        <v>7763</v>
      </c>
      <c r="K2129" s="56" t="s">
        <v>7764</v>
      </c>
      <c r="L2129" s="49" t="s">
        <v>8378</v>
      </c>
      <c r="M2129" s="120" t="s">
        <v>2833</v>
      </c>
      <c r="N2129" s="35" t="s">
        <v>364</v>
      </c>
      <c r="O2129" s="240" t="s">
        <v>6260</v>
      </c>
      <c r="P2129" s="216" t="s">
        <v>1969</v>
      </c>
      <c r="Q2129" s="443">
        <v>0</v>
      </c>
      <c r="R2129" s="47"/>
      <c r="S2129" s="36"/>
      <c r="T2129" s="35"/>
      <c r="U2129" s="34"/>
      <c r="V2129" s="82">
        <v>0</v>
      </c>
      <c r="W2129" s="55" t="s">
        <v>2688</v>
      </c>
      <c r="X2129" s="55" t="s">
        <v>1898</v>
      </c>
      <c r="Y2129" s="157">
        <v>0</v>
      </c>
      <c r="Z2129" s="57" t="s">
        <v>1746</v>
      </c>
      <c r="AA2129" s="55" t="s">
        <v>6987</v>
      </c>
      <c r="AB2129" s="55">
        <v>204</v>
      </c>
      <c r="AC2129" s="55" t="s">
        <v>2022</v>
      </c>
      <c r="AD2129" s="89" t="s">
        <v>2621</v>
      </c>
      <c r="AE2129" s="243">
        <v>16570</v>
      </c>
      <c r="AF2129" s="157">
        <v>0</v>
      </c>
      <c r="AG2129" s="89" t="s">
        <v>7765</v>
      </c>
      <c r="AH2129" s="58" t="s">
        <v>1703</v>
      </c>
      <c r="AI2129" s="58" t="s">
        <v>1704</v>
      </c>
      <c r="AJ2129" s="59" t="s">
        <v>1471</v>
      </c>
      <c r="AK2129" s="56">
        <v>25.960097222222224</v>
      </c>
      <c r="AL2129" s="56">
        <v>-81.583139166666669</v>
      </c>
      <c r="AM2129" s="60">
        <v>64.224199999368068</v>
      </c>
      <c r="AN2129" s="60">
        <v>67.504688845631804</v>
      </c>
      <c r="AO2129" s="60">
        <v>93.175269689464258</v>
      </c>
    </row>
    <row r="2130" spans="1:41" s="290" customFormat="1" x14ac:dyDescent="0.2">
      <c r="A2130" s="45" t="s">
        <v>785</v>
      </c>
      <c r="B2130" s="42" t="s">
        <v>474</v>
      </c>
      <c r="C2130" s="46" t="s">
        <v>473</v>
      </c>
      <c r="D2130" s="35" t="s">
        <v>4516</v>
      </c>
      <c r="E2130" s="34">
        <v>46101</v>
      </c>
      <c r="F2130" s="352" t="s">
        <v>4751</v>
      </c>
      <c r="G2130" s="352" t="s">
        <v>4752</v>
      </c>
      <c r="H2130" s="344">
        <v>25.960273333333333</v>
      </c>
      <c r="I2130" s="344">
        <v>-81.58293333333333</v>
      </c>
      <c r="J2130" s="56" t="s">
        <v>7763</v>
      </c>
      <c r="K2130" s="56" t="s">
        <v>7764</v>
      </c>
      <c r="L2130" s="49" t="s">
        <v>8379</v>
      </c>
      <c r="M2130" s="120" t="s">
        <v>2833</v>
      </c>
      <c r="N2130" s="35" t="s">
        <v>364</v>
      </c>
      <c r="O2130" s="240" t="s">
        <v>6900</v>
      </c>
      <c r="P2130" s="216" t="s">
        <v>1969</v>
      </c>
      <c r="Q2130" s="443">
        <v>0</v>
      </c>
      <c r="R2130" s="47"/>
      <c r="S2130" s="36"/>
      <c r="T2130" s="35"/>
      <c r="U2130" s="34"/>
      <c r="V2130" s="82">
        <v>0</v>
      </c>
      <c r="W2130" s="55" t="s">
        <v>2688</v>
      </c>
      <c r="X2130" s="55" t="s">
        <v>1898</v>
      </c>
      <c r="Y2130" s="157">
        <v>0</v>
      </c>
      <c r="Z2130" s="57" t="s">
        <v>1746</v>
      </c>
      <c r="AA2130" s="55" t="s">
        <v>6987</v>
      </c>
      <c r="AB2130" s="55">
        <v>204</v>
      </c>
      <c r="AC2130" s="55" t="s">
        <v>2022</v>
      </c>
      <c r="AD2130" s="89" t="s">
        <v>2621</v>
      </c>
      <c r="AE2130" s="243">
        <v>16570</v>
      </c>
      <c r="AF2130" s="157">
        <v>0</v>
      </c>
      <c r="AG2130" s="89" t="s">
        <v>7765</v>
      </c>
      <c r="AH2130" s="58" t="s">
        <v>1703</v>
      </c>
      <c r="AI2130" s="58" t="s">
        <v>1704</v>
      </c>
      <c r="AJ2130" s="59" t="s">
        <v>1471</v>
      </c>
      <c r="AK2130" s="56">
        <v>25.960097222222224</v>
      </c>
      <c r="AL2130" s="56">
        <v>-81.583139166666669</v>
      </c>
      <c r="AM2130" s="60">
        <v>64.224199999368068</v>
      </c>
      <c r="AN2130" s="60">
        <v>67.504688845631804</v>
      </c>
      <c r="AO2130" s="60">
        <v>93.175269689464258</v>
      </c>
    </row>
    <row r="2131" spans="1:41" s="290" customFormat="1" x14ac:dyDescent="0.2">
      <c r="A2131" s="45" t="s">
        <v>786</v>
      </c>
      <c r="B2131" s="42" t="s">
        <v>631</v>
      </c>
      <c r="C2131" s="46"/>
      <c r="D2131" s="35" t="s">
        <v>1658</v>
      </c>
      <c r="E2131" s="34">
        <v>43040</v>
      </c>
      <c r="F2131" s="347" t="s">
        <v>1705</v>
      </c>
      <c r="G2131" s="347" t="s">
        <v>1706</v>
      </c>
      <c r="H2131" s="344">
        <v>25.959816666666665</v>
      </c>
      <c r="I2131" s="344">
        <v>-81.585366666666673</v>
      </c>
      <c r="J2131" s="56" t="s">
        <v>6519</v>
      </c>
      <c r="K2131" s="56" t="s">
        <v>9440</v>
      </c>
      <c r="L2131" s="49" t="s">
        <v>8380</v>
      </c>
      <c r="M2131" s="120"/>
      <c r="N2131" s="35" t="s">
        <v>1919</v>
      </c>
      <c r="O2131" s="203"/>
      <c r="P2131" s="216">
        <v>0</v>
      </c>
      <c r="Q2131" s="443">
        <v>0</v>
      </c>
      <c r="R2131" s="47"/>
      <c r="S2131" s="36" t="s">
        <v>473</v>
      </c>
      <c r="T2131" s="35"/>
      <c r="U2131" s="34"/>
      <c r="V2131" s="82" t="s">
        <v>1969</v>
      </c>
      <c r="W2131" s="55" t="s">
        <v>2688</v>
      </c>
      <c r="X2131" s="55" t="s">
        <v>1898</v>
      </c>
      <c r="Y2131" s="157" t="s">
        <v>1919</v>
      </c>
      <c r="Z2131" s="57" t="s">
        <v>3905</v>
      </c>
      <c r="AA2131" s="55" t="s">
        <v>9061</v>
      </c>
      <c r="AB2131" s="55">
        <v>205</v>
      </c>
      <c r="AC2131" s="55" t="s">
        <v>2022</v>
      </c>
      <c r="AD2131" s="89" t="s">
        <v>2621</v>
      </c>
      <c r="AE2131" s="243">
        <v>16580</v>
      </c>
      <c r="AF2131" s="157">
        <v>0</v>
      </c>
      <c r="AG2131" s="89" t="s">
        <v>7769</v>
      </c>
      <c r="AH2131" s="58" t="s">
        <v>1705</v>
      </c>
      <c r="AI2131" s="58" t="s">
        <v>1706</v>
      </c>
      <c r="AJ2131" s="59" t="s">
        <v>1468</v>
      </c>
      <c r="AK2131" s="56">
        <v>25.959819444444445</v>
      </c>
      <c r="AL2131" s="56">
        <v>-81.585361388888884</v>
      </c>
      <c r="AM2131" s="60">
        <v>-1.0130000008973639</v>
      </c>
      <c r="AN2131" s="60">
        <v>-1.7308894609263483</v>
      </c>
      <c r="AO2131" s="60" t="s">
        <v>3905</v>
      </c>
    </row>
    <row r="2132" spans="1:41" s="290" customFormat="1" x14ac:dyDescent="0.2">
      <c r="A2132" s="45" t="s">
        <v>786</v>
      </c>
      <c r="B2132" s="42" t="s">
        <v>631</v>
      </c>
      <c r="C2132" s="46"/>
      <c r="D2132" s="35" t="s">
        <v>424</v>
      </c>
      <c r="E2132" s="34">
        <v>43195</v>
      </c>
      <c r="F2132" s="347" t="s">
        <v>2319</v>
      </c>
      <c r="G2132" s="347" t="s">
        <v>2320</v>
      </c>
      <c r="H2132" s="344">
        <v>25.959783333333334</v>
      </c>
      <c r="I2132" s="344">
        <v>-81.584699999999998</v>
      </c>
      <c r="J2132" s="56" t="s">
        <v>9441</v>
      </c>
      <c r="K2132" s="56" t="s">
        <v>9442</v>
      </c>
      <c r="L2132" s="49" t="s">
        <v>8360</v>
      </c>
      <c r="M2132" s="120"/>
      <c r="N2132" s="35" t="s">
        <v>1919</v>
      </c>
      <c r="O2132" s="203" t="s">
        <v>1969</v>
      </c>
      <c r="P2132" s="216">
        <v>0</v>
      </c>
      <c r="Q2132" s="443">
        <v>0</v>
      </c>
      <c r="R2132" s="47"/>
      <c r="S2132" s="36"/>
      <c r="T2132" s="35"/>
      <c r="U2132" s="34"/>
      <c r="V2132" s="82" t="s">
        <v>1969</v>
      </c>
      <c r="W2132" s="55" t="s">
        <v>2688</v>
      </c>
      <c r="X2132" s="55" t="s">
        <v>1898</v>
      </c>
      <c r="Y2132" s="157" t="s">
        <v>1919</v>
      </c>
      <c r="Z2132" s="57">
        <v>217.30717220436225</v>
      </c>
      <c r="AA2132" s="55" t="s">
        <v>9443</v>
      </c>
      <c r="AB2132" s="55">
        <v>205</v>
      </c>
      <c r="AC2132" s="55" t="s">
        <v>2022</v>
      </c>
      <c r="AD2132" s="89" t="s">
        <v>2621</v>
      </c>
      <c r="AE2132" s="243">
        <v>16580</v>
      </c>
      <c r="AF2132" s="157">
        <v>0</v>
      </c>
      <c r="AG2132" s="89" t="s">
        <v>7769</v>
      </c>
      <c r="AH2132" s="58" t="s">
        <v>1705</v>
      </c>
      <c r="AI2132" s="58" t="s">
        <v>1706</v>
      </c>
      <c r="AJ2132" s="59" t="s">
        <v>1468</v>
      </c>
      <c r="AK2132" s="56">
        <v>25.959819444444445</v>
      </c>
      <c r="AL2132" s="56">
        <v>-81.585361388888884</v>
      </c>
      <c r="AM2132" s="60">
        <v>-13.169000000005298</v>
      </c>
      <c r="AN2132" s="60">
        <v>216.90777886110081</v>
      </c>
      <c r="AO2132" s="60">
        <v>217.30717220436225</v>
      </c>
    </row>
    <row r="2133" spans="1:41" s="290" customFormat="1" x14ac:dyDescent="0.2">
      <c r="A2133" s="45" t="s">
        <v>786</v>
      </c>
      <c r="B2133" s="42" t="s">
        <v>631</v>
      </c>
      <c r="C2133" s="46"/>
      <c r="D2133" s="35" t="s">
        <v>424</v>
      </c>
      <c r="E2133" s="34">
        <v>43515</v>
      </c>
      <c r="F2133" s="347" t="s">
        <v>2587</v>
      </c>
      <c r="G2133" s="347" t="s">
        <v>2320</v>
      </c>
      <c r="H2133" s="344">
        <v>25.959766666666667</v>
      </c>
      <c r="I2133" s="344">
        <v>-81.584699999999998</v>
      </c>
      <c r="J2133" s="56" t="s">
        <v>9444</v>
      </c>
      <c r="K2133" s="56" t="s">
        <v>9442</v>
      </c>
      <c r="L2133" s="49" t="s">
        <v>8360</v>
      </c>
      <c r="M2133" s="120" t="s">
        <v>2833</v>
      </c>
      <c r="N2133" s="35" t="s">
        <v>1919</v>
      </c>
      <c r="O2133" s="203" t="s">
        <v>1969</v>
      </c>
      <c r="P2133" s="216">
        <v>0</v>
      </c>
      <c r="Q2133" s="443">
        <v>0</v>
      </c>
      <c r="R2133" s="47"/>
      <c r="S2133" s="36"/>
      <c r="T2133" s="35"/>
      <c r="U2133" s="34"/>
      <c r="V2133" s="82" t="s">
        <v>1969</v>
      </c>
      <c r="W2133" s="55" t="s">
        <v>2688</v>
      </c>
      <c r="X2133" s="55" t="s">
        <v>1898</v>
      </c>
      <c r="Y2133" s="157" t="s">
        <v>1919</v>
      </c>
      <c r="Z2133" s="57">
        <v>217.76003200648228</v>
      </c>
      <c r="AA2133" s="55" t="s">
        <v>9445</v>
      </c>
      <c r="AB2133" s="55">
        <v>205</v>
      </c>
      <c r="AC2133" s="55" t="s">
        <v>2022</v>
      </c>
      <c r="AD2133" s="89" t="s">
        <v>2621</v>
      </c>
      <c r="AE2133" s="243">
        <v>16580</v>
      </c>
      <c r="AF2133" s="157">
        <v>0</v>
      </c>
      <c r="AG2133" s="89" t="s">
        <v>7769</v>
      </c>
      <c r="AH2133" s="58" t="s">
        <v>1705</v>
      </c>
      <c r="AI2133" s="58" t="s">
        <v>1706</v>
      </c>
      <c r="AJ2133" s="59" t="s">
        <v>1468</v>
      </c>
      <c r="AK2133" s="56">
        <v>25.959819444444445</v>
      </c>
      <c r="AL2133" s="56">
        <v>-81.585361388888884</v>
      </c>
      <c r="AM2133" s="60">
        <v>-19.247000000207066</v>
      </c>
      <c r="AN2133" s="60">
        <v>216.90777886110081</v>
      </c>
      <c r="AO2133" s="60">
        <v>217.76003200648228</v>
      </c>
    </row>
    <row r="2134" spans="1:41" s="290" customFormat="1" x14ac:dyDescent="0.2">
      <c r="A2134" s="45" t="s">
        <v>786</v>
      </c>
      <c r="B2134" s="42" t="s">
        <v>631</v>
      </c>
      <c r="C2134" s="46"/>
      <c r="D2134" s="35" t="s">
        <v>4516</v>
      </c>
      <c r="E2134" s="34">
        <v>44656</v>
      </c>
      <c r="F2134" s="347" t="s">
        <v>2587</v>
      </c>
      <c r="G2134" s="347" t="s">
        <v>2320</v>
      </c>
      <c r="H2134" s="344">
        <v>25.959766666666667</v>
      </c>
      <c r="I2134" s="344">
        <v>-81.584699999999998</v>
      </c>
      <c r="J2134" s="56" t="s">
        <v>9444</v>
      </c>
      <c r="K2134" s="56" t="s">
        <v>9442</v>
      </c>
      <c r="L2134" s="49" t="s">
        <v>8360</v>
      </c>
      <c r="M2134" s="120" t="s">
        <v>2833</v>
      </c>
      <c r="N2134" s="35" t="s">
        <v>1919</v>
      </c>
      <c r="O2134" s="240" t="s">
        <v>4539</v>
      </c>
      <c r="P2134" s="216" t="s">
        <v>1969</v>
      </c>
      <c r="Q2134" s="443">
        <v>0</v>
      </c>
      <c r="R2134" s="47"/>
      <c r="S2134" s="36"/>
      <c r="T2134" s="35"/>
      <c r="U2134" s="34"/>
      <c r="V2134" s="82" t="s">
        <v>1969</v>
      </c>
      <c r="W2134" s="55" t="s">
        <v>2688</v>
      </c>
      <c r="X2134" s="55" t="s">
        <v>1898</v>
      </c>
      <c r="Y2134" s="157" t="s">
        <v>1919</v>
      </c>
      <c r="Z2134" s="57">
        <v>217.76003200648228</v>
      </c>
      <c r="AA2134" s="55" t="s">
        <v>9445</v>
      </c>
      <c r="AB2134" s="55">
        <v>205</v>
      </c>
      <c r="AC2134" s="55" t="s">
        <v>2022</v>
      </c>
      <c r="AD2134" s="89" t="s">
        <v>2621</v>
      </c>
      <c r="AE2134" s="243">
        <v>16580</v>
      </c>
      <c r="AF2134" s="157">
        <v>0</v>
      </c>
      <c r="AG2134" s="89" t="s">
        <v>7769</v>
      </c>
      <c r="AH2134" s="58" t="s">
        <v>1705</v>
      </c>
      <c r="AI2134" s="58" t="s">
        <v>1706</v>
      </c>
      <c r="AJ2134" s="59" t="s">
        <v>1468</v>
      </c>
      <c r="AK2134" s="56">
        <v>25.959819444444445</v>
      </c>
      <c r="AL2134" s="56">
        <v>-81.585361388888884</v>
      </c>
      <c r="AM2134" s="60">
        <v>-19.247000000207066</v>
      </c>
      <c r="AN2134" s="60">
        <v>216.90777886110081</v>
      </c>
      <c r="AO2134" s="60">
        <v>217.76003200648228</v>
      </c>
    </row>
    <row r="2135" spans="1:41" s="290" customFormat="1" x14ac:dyDescent="0.2">
      <c r="A2135" s="45" t="s">
        <v>786</v>
      </c>
      <c r="B2135" s="42" t="s">
        <v>631</v>
      </c>
      <c r="C2135" s="46"/>
      <c r="D2135" s="35" t="s">
        <v>3213</v>
      </c>
      <c r="E2135" s="34">
        <v>44692</v>
      </c>
      <c r="F2135" s="352" t="s">
        <v>4753</v>
      </c>
      <c r="G2135" s="352" t="s">
        <v>4754</v>
      </c>
      <c r="H2135" s="344">
        <v>25.959773333333334</v>
      </c>
      <c r="I2135" s="344">
        <v>-81.58466833333334</v>
      </c>
      <c r="J2135" s="56" t="s">
        <v>7766</v>
      </c>
      <c r="K2135" s="56" t="s">
        <v>7767</v>
      </c>
      <c r="L2135" s="49" t="s">
        <v>4678</v>
      </c>
      <c r="M2135" s="120" t="s">
        <v>2833</v>
      </c>
      <c r="N2135" s="35" t="s">
        <v>364</v>
      </c>
      <c r="O2135" s="240" t="s">
        <v>4695</v>
      </c>
      <c r="P2135" s="216">
        <v>0</v>
      </c>
      <c r="Q2135" s="443">
        <v>0</v>
      </c>
      <c r="R2135" s="47"/>
      <c r="S2135" s="36"/>
      <c r="T2135" s="35" t="s">
        <v>2011</v>
      </c>
      <c r="U2135" s="34"/>
      <c r="V2135" s="82">
        <v>0</v>
      </c>
      <c r="W2135" s="55" t="s">
        <v>2688</v>
      </c>
      <c r="X2135" s="55" t="s">
        <v>1898</v>
      </c>
      <c r="Y2135" s="157">
        <v>0</v>
      </c>
      <c r="Z2135" s="57">
        <v>227.91430742784911</v>
      </c>
      <c r="AA2135" s="55" t="s">
        <v>7768</v>
      </c>
      <c r="AB2135" s="55">
        <v>205</v>
      </c>
      <c r="AC2135" s="55" t="s">
        <v>2022</v>
      </c>
      <c r="AD2135" s="89" t="s">
        <v>2621</v>
      </c>
      <c r="AE2135" s="243">
        <v>16580</v>
      </c>
      <c r="AF2135" s="157">
        <v>0</v>
      </c>
      <c r="AG2135" s="89" t="s">
        <v>7769</v>
      </c>
      <c r="AH2135" s="58" t="s">
        <v>1705</v>
      </c>
      <c r="AI2135" s="58" t="s">
        <v>1706</v>
      </c>
      <c r="AJ2135" s="59" t="s">
        <v>1468</v>
      </c>
      <c r="AK2135" s="56">
        <v>25.959819444444445</v>
      </c>
      <c r="AL2135" s="56">
        <v>-81.585361388888884</v>
      </c>
      <c r="AM2135" s="60">
        <v>-16.815799999867238</v>
      </c>
      <c r="AN2135" s="60">
        <v>227.29311560335606</v>
      </c>
      <c r="AO2135" s="60">
        <v>227.91430742784911</v>
      </c>
    </row>
    <row r="2136" spans="1:41" s="290" customFormat="1" x14ac:dyDescent="0.2">
      <c r="A2136" s="45" t="s">
        <v>786</v>
      </c>
      <c r="B2136" s="42" t="s">
        <v>631</v>
      </c>
      <c r="C2136" s="46"/>
      <c r="D2136" s="35" t="s">
        <v>4516</v>
      </c>
      <c r="E2136" s="34">
        <v>45001</v>
      </c>
      <c r="F2136" s="352" t="s">
        <v>4753</v>
      </c>
      <c r="G2136" s="352" t="s">
        <v>4754</v>
      </c>
      <c r="H2136" s="344">
        <v>25.959773333333334</v>
      </c>
      <c r="I2136" s="344">
        <v>-81.58466833333334</v>
      </c>
      <c r="J2136" s="56" t="s">
        <v>7766</v>
      </c>
      <c r="K2136" s="56" t="s">
        <v>7767</v>
      </c>
      <c r="L2136" s="49" t="s">
        <v>5436</v>
      </c>
      <c r="M2136" s="120" t="s">
        <v>2833</v>
      </c>
      <c r="N2136" s="35" t="s">
        <v>364</v>
      </c>
      <c r="O2136" s="240" t="s">
        <v>5454</v>
      </c>
      <c r="P2136" s="216" t="s">
        <v>1969</v>
      </c>
      <c r="Q2136" s="443">
        <v>0</v>
      </c>
      <c r="R2136" s="47"/>
      <c r="S2136" s="36"/>
      <c r="T2136" s="35"/>
      <c r="U2136" s="34"/>
      <c r="V2136" s="82">
        <v>0</v>
      </c>
      <c r="W2136" s="55" t="s">
        <v>2688</v>
      </c>
      <c r="X2136" s="55" t="s">
        <v>1898</v>
      </c>
      <c r="Y2136" s="157">
        <v>0</v>
      </c>
      <c r="Z2136" s="57">
        <v>227.91430742784911</v>
      </c>
      <c r="AA2136" s="55" t="s">
        <v>7768</v>
      </c>
      <c r="AB2136" s="55">
        <v>205</v>
      </c>
      <c r="AC2136" s="55" t="s">
        <v>2022</v>
      </c>
      <c r="AD2136" s="89" t="s">
        <v>2621</v>
      </c>
      <c r="AE2136" s="243">
        <v>16580</v>
      </c>
      <c r="AF2136" s="157">
        <v>0</v>
      </c>
      <c r="AG2136" s="89" t="s">
        <v>7769</v>
      </c>
      <c r="AH2136" s="58" t="s">
        <v>1705</v>
      </c>
      <c r="AI2136" s="58" t="s">
        <v>1706</v>
      </c>
      <c r="AJ2136" s="59" t="s">
        <v>1468</v>
      </c>
      <c r="AK2136" s="56">
        <v>25.959819444444445</v>
      </c>
      <c r="AL2136" s="56">
        <v>-81.585361388888884</v>
      </c>
      <c r="AM2136" s="60">
        <v>-16.815799999867238</v>
      </c>
      <c r="AN2136" s="60">
        <v>227.29311560335606</v>
      </c>
      <c r="AO2136" s="60">
        <v>227.91430742784911</v>
      </c>
    </row>
    <row r="2137" spans="1:41" s="290" customFormat="1" x14ac:dyDescent="0.2">
      <c r="A2137" s="45" t="s">
        <v>786</v>
      </c>
      <c r="B2137" s="42" t="s">
        <v>631</v>
      </c>
      <c r="C2137" s="46"/>
      <c r="D2137" s="35" t="s">
        <v>4516</v>
      </c>
      <c r="E2137" s="34">
        <v>45375</v>
      </c>
      <c r="F2137" s="352" t="s">
        <v>4753</v>
      </c>
      <c r="G2137" s="352" t="s">
        <v>4754</v>
      </c>
      <c r="H2137" s="344">
        <v>25.959773333333334</v>
      </c>
      <c r="I2137" s="344">
        <v>-81.58466833333334</v>
      </c>
      <c r="J2137" s="56" t="s">
        <v>7766</v>
      </c>
      <c r="K2137" s="56" t="s">
        <v>7767</v>
      </c>
      <c r="L2137" s="49" t="s">
        <v>5436</v>
      </c>
      <c r="M2137" s="120" t="s">
        <v>2833</v>
      </c>
      <c r="N2137" s="35" t="s">
        <v>364</v>
      </c>
      <c r="O2137" s="240" t="s">
        <v>5823</v>
      </c>
      <c r="P2137" s="216" t="s">
        <v>1969</v>
      </c>
      <c r="Q2137" s="443">
        <v>0</v>
      </c>
      <c r="R2137" s="47"/>
      <c r="S2137" s="36"/>
      <c r="T2137" s="35"/>
      <c r="U2137" s="34"/>
      <c r="V2137" s="82">
        <v>0</v>
      </c>
      <c r="W2137" s="55" t="s">
        <v>2688</v>
      </c>
      <c r="X2137" s="55" t="s">
        <v>1898</v>
      </c>
      <c r="Y2137" s="157">
        <v>0</v>
      </c>
      <c r="Z2137" s="57">
        <v>227.91430742784911</v>
      </c>
      <c r="AA2137" s="55" t="s">
        <v>7768</v>
      </c>
      <c r="AB2137" s="55">
        <v>205</v>
      </c>
      <c r="AC2137" s="55" t="s">
        <v>2022</v>
      </c>
      <c r="AD2137" s="89" t="s">
        <v>2621</v>
      </c>
      <c r="AE2137" s="243">
        <v>16580</v>
      </c>
      <c r="AF2137" s="157">
        <v>0</v>
      </c>
      <c r="AG2137" s="89" t="s">
        <v>7769</v>
      </c>
      <c r="AH2137" s="58" t="s">
        <v>1705</v>
      </c>
      <c r="AI2137" s="58" t="s">
        <v>1706</v>
      </c>
      <c r="AJ2137" s="59" t="s">
        <v>1468</v>
      </c>
      <c r="AK2137" s="56">
        <v>25.959819444444445</v>
      </c>
      <c r="AL2137" s="56">
        <v>-81.585361388888884</v>
      </c>
      <c r="AM2137" s="60">
        <v>-16.815799999867238</v>
      </c>
      <c r="AN2137" s="60">
        <v>227.29311560335606</v>
      </c>
      <c r="AO2137" s="60">
        <v>227.91430742784911</v>
      </c>
    </row>
    <row r="2138" spans="1:41" s="290" customFormat="1" x14ac:dyDescent="0.2">
      <c r="A2138" s="45" t="s">
        <v>786</v>
      </c>
      <c r="B2138" s="42" t="s">
        <v>631</v>
      </c>
      <c r="C2138" s="46"/>
      <c r="D2138" s="35" t="s">
        <v>4516</v>
      </c>
      <c r="E2138" s="34">
        <v>45741</v>
      </c>
      <c r="F2138" s="352" t="s">
        <v>4753</v>
      </c>
      <c r="G2138" s="352" t="s">
        <v>4754</v>
      </c>
      <c r="H2138" s="344">
        <v>25.959773333333334</v>
      </c>
      <c r="I2138" s="344">
        <v>-81.58466833333334</v>
      </c>
      <c r="J2138" s="56" t="s">
        <v>7766</v>
      </c>
      <c r="K2138" s="56" t="s">
        <v>7767</v>
      </c>
      <c r="L2138" s="49" t="s">
        <v>5436</v>
      </c>
      <c r="M2138" s="120" t="s">
        <v>2833</v>
      </c>
      <c r="N2138" s="35" t="s">
        <v>364</v>
      </c>
      <c r="O2138" s="240" t="s">
        <v>6261</v>
      </c>
      <c r="P2138" s="216" t="s">
        <v>1969</v>
      </c>
      <c r="Q2138" s="443">
        <v>0</v>
      </c>
      <c r="R2138" s="47"/>
      <c r="S2138" s="36"/>
      <c r="T2138" s="35"/>
      <c r="U2138" s="34"/>
      <c r="V2138" s="82">
        <v>0</v>
      </c>
      <c r="W2138" s="55" t="s">
        <v>2688</v>
      </c>
      <c r="X2138" s="55" t="s">
        <v>1898</v>
      </c>
      <c r="Y2138" s="157">
        <v>0</v>
      </c>
      <c r="Z2138" s="57">
        <v>227.91430742784911</v>
      </c>
      <c r="AA2138" s="55" t="s">
        <v>7768</v>
      </c>
      <c r="AB2138" s="55">
        <v>205</v>
      </c>
      <c r="AC2138" s="55" t="s">
        <v>2022</v>
      </c>
      <c r="AD2138" s="89" t="s">
        <v>2621</v>
      </c>
      <c r="AE2138" s="243">
        <v>16580</v>
      </c>
      <c r="AF2138" s="157">
        <v>0</v>
      </c>
      <c r="AG2138" s="89" t="s">
        <v>7769</v>
      </c>
      <c r="AH2138" s="58" t="s">
        <v>1705</v>
      </c>
      <c r="AI2138" s="58" t="s">
        <v>1706</v>
      </c>
      <c r="AJ2138" s="59" t="s">
        <v>1468</v>
      </c>
      <c r="AK2138" s="56">
        <v>25.959819444444445</v>
      </c>
      <c r="AL2138" s="56">
        <v>-81.585361388888884</v>
      </c>
      <c r="AM2138" s="60">
        <v>-16.815799999867238</v>
      </c>
      <c r="AN2138" s="60">
        <v>227.29311560335606</v>
      </c>
      <c r="AO2138" s="60">
        <v>227.91430742784911</v>
      </c>
    </row>
    <row r="2139" spans="1:41" s="290" customFormat="1" x14ac:dyDescent="0.2">
      <c r="A2139" s="45" t="s">
        <v>786</v>
      </c>
      <c r="B2139" s="42" t="s">
        <v>631</v>
      </c>
      <c r="C2139" s="46" t="s">
        <v>473</v>
      </c>
      <c r="D2139" s="35" t="s">
        <v>4516</v>
      </c>
      <c r="E2139" s="34">
        <v>46101</v>
      </c>
      <c r="F2139" s="352" t="s">
        <v>4753</v>
      </c>
      <c r="G2139" s="352" t="s">
        <v>4754</v>
      </c>
      <c r="H2139" s="344">
        <v>25.959773333333334</v>
      </c>
      <c r="I2139" s="344">
        <v>-81.58466833333334</v>
      </c>
      <c r="J2139" s="56" t="s">
        <v>7766</v>
      </c>
      <c r="K2139" s="56" t="s">
        <v>7767</v>
      </c>
      <c r="L2139" s="49" t="s">
        <v>5436</v>
      </c>
      <c r="M2139" s="120" t="s">
        <v>2833</v>
      </c>
      <c r="N2139" s="35" t="s">
        <v>364</v>
      </c>
      <c r="O2139" s="240" t="s">
        <v>6901</v>
      </c>
      <c r="P2139" s="216" t="s">
        <v>1969</v>
      </c>
      <c r="Q2139" s="443">
        <v>0</v>
      </c>
      <c r="R2139" s="47"/>
      <c r="S2139" s="36"/>
      <c r="T2139" s="35"/>
      <c r="U2139" s="34"/>
      <c r="V2139" s="82">
        <v>0</v>
      </c>
      <c r="W2139" s="55" t="s">
        <v>2688</v>
      </c>
      <c r="X2139" s="55" t="s">
        <v>1898</v>
      </c>
      <c r="Y2139" s="157">
        <v>0</v>
      </c>
      <c r="Z2139" s="57">
        <v>227.91430742784911</v>
      </c>
      <c r="AA2139" s="55" t="s">
        <v>7768</v>
      </c>
      <c r="AB2139" s="55">
        <v>205</v>
      </c>
      <c r="AC2139" s="55" t="s">
        <v>2022</v>
      </c>
      <c r="AD2139" s="89" t="s">
        <v>2621</v>
      </c>
      <c r="AE2139" s="243">
        <v>16580</v>
      </c>
      <c r="AF2139" s="157">
        <v>0</v>
      </c>
      <c r="AG2139" s="89" t="s">
        <v>7769</v>
      </c>
      <c r="AH2139" s="58" t="s">
        <v>1705</v>
      </c>
      <c r="AI2139" s="58" t="s">
        <v>1706</v>
      </c>
      <c r="AJ2139" s="59" t="s">
        <v>1468</v>
      </c>
      <c r="AK2139" s="56">
        <v>25.959819444444445</v>
      </c>
      <c r="AL2139" s="56">
        <v>-81.585361388888884</v>
      </c>
      <c r="AM2139" s="60">
        <v>-16.815799999867238</v>
      </c>
      <c r="AN2139" s="60">
        <v>227.29311560335606</v>
      </c>
      <c r="AO2139" s="60">
        <v>227.91430742784911</v>
      </c>
    </row>
    <row r="2140" spans="1:41" s="290" customFormat="1" x14ac:dyDescent="0.2">
      <c r="A2140" s="45" t="s">
        <v>787</v>
      </c>
      <c r="B2140" s="42" t="s">
        <v>632</v>
      </c>
      <c r="C2140" s="46"/>
      <c r="D2140" s="35" t="s">
        <v>1658</v>
      </c>
      <c r="E2140" s="34">
        <v>43040</v>
      </c>
      <c r="F2140" s="347" t="s">
        <v>1707</v>
      </c>
      <c r="G2140" s="347" t="s">
        <v>1708</v>
      </c>
      <c r="H2140" s="344">
        <v>25.963699999999999</v>
      </c>
      <c r="I2140" s="344">
        <v>-81.586466666666666</v>
      </c>
      <c r="J2140" s="56" t="s">
        <v>6478</v>
      </c>
      <c r="K2140" s="56" t="s">
        <v>9446</v>
      </c>
      <c r="L2140" s="49" t="s">
        <v>1746</v>
      </c>
      <c r="M2140" s="117"/>
      <c r="N2140" s="35" t="s">
        <v>364</v>
      </c>
      <c r="O2140" s="203"/>
      <c r="P2140" s="216">
        <v>0</v>
      </c>
      <c r="Q2140" s="443">
        <v>0</v>
      </c>
      <c r="R2140" s="47"/>
      <c r="S2140" s="36" t="s">
        <v>473</v>
      </c>
      <c r="T2140" s="35"/>
      <c r="U2140" s="34"/>
      <c r="V2140" s="82">
        <v>0</v>
      </c>
      <c r="W2140" s="55" t="s">
        <v>2688</v>
      </c>
      <c r="X2140" s="55" t="s">
        <v>1898</v>
      </c>
      <c r="Y2140" s="157">
        <v>0</v>
      </c>
      <c r="Z2140" s="57" t="s">
        <v>3905</v>
      </c>
      <c r="AA2140" s="55" t="s">
        <v>9434</v>
      </c>
      <c r="AB2140" s="55">
        <v>206</v>
      </c>
      <c r="AC2140" s="55" t="s">
        <v>2022</v>
      </c>
      <c r="AD2140" s="89" t="s">
        <v>2621</v>
      </c>
      <c r="AE2140" s="243">
        <v>16585</v>
      </c>
      <c r="AF2140" s="157">
        <v>0</v>
      </c>
      <c r="AG2140" s="89" t="s">
        <v>7773</v>
      </c>
      <c r="AH2140" s="58" t="s">
        <v>1707</v>
      </c>
      <c r="AI2140" s="58" t="s">
        <v>1708</v>
      </c>
      <c r="AJ2140" s="59" t="s">
        <v>1465</v>
      </c>
      <c r="AK2140" s="56">
        <v>25.963708055555557</v>
      </c>
      <c r="AL2140" s="56">
        <v>-81.586472499999999</v>
      </c>
      <c r="AM2140" s="60">
        <v>-2.9377000007885101</v>
      </c>
      <c r="AN2140" s="60">
        <v>1.9130883476254892</v>
      </c>
      <c r="AO2140" s="60" t="s">
        <v>3905</v>
      </c>
    </row>
    <row r="2141" spans="1:41" s="290" customFormat="1" x14ac:dyDescent="0.2">
      <c r="A2141" s="45" t="s">
        <v>787</v>
      </c>
      <c r="B2141" s="42" t="s">
        <v>632</v>
      </c>
      <c r="C2141" s="46"/>
      <c r="D2141" s="35" t="s">
        <v>424</v>
      </c>
      <c r="E2141" s="34">
        <v>43195</v>
      </c>
      <c r="F2141" s="347" t="s">
        <v>478</v>
      </c>
      <c r="G2141" s="347" t="s">
        <v>2321</v>
      </c>
      <c r="H2141" s="344">
        <v>25.962499999999999</v>
      </c>
      <c r="I2141" s="344">
        <v>-81.586100000000002</v>
      </c>
      <c r="J2141" s="56" t="s">
        <v>6456</v>
      </c>
      <c r="K2141" s="56" t="s">
        <v>9447</v>
      </c>
      <c r="L2141" s="49" t="s">
        <v>8381</v>
      </c>
      <c r="M2141" s="120"/>
      <c r="N2141" s="35" t="s">
        <v>364</v>
      </c>
      <c r="O2141" s="203" t="s">
        <v>1969</v>
      </c>
      <c r="P2141" s="216">
        <v>0</v>
      </c>
      <c r="Q2141" s="443">
        <v>0</v>
      </c>
      <c r="R2141" s="47"/>
      <c r="S2141" s="36"/>
      <c r="T2141" s="35"/>
      <c r="U2141" s="34"/>
      <c r="V2141" s="82">
        <v>0</v>
      </c>
      <c r="W2141" s="55" t="s">
        <v>2688</v>
      </c>
      <c r="X2141" s="55" t="s">
        <v>1898</v>
      </c>
      <c r="Y2141" s="157">
        <v>0</v>
      </c>
      <c r="Z2141" s="57">
        <v>457.1779658323681</v>
      </c>
      <c r="AA2141" s="55" t="s">
        <v>9448</v>
      </c>
      <c r="AB2141" s="55">
        <v>206</v>
      </c>
      <c r="AC2141" s="55" t="s">
        <v>2022</v>
      </c>
      <c r="AD2141" s="89" t="s">
        <v>2621</v>
      </c>
      <c r="AE2141" s="243">
        <v>16585</v>
      </c>
      <c r="AF2141" s="157">
        <v>0</v>
      </c>
      <c r="AG2141" s="89" t="s">
        <v>7773</v>
      </c>
      <c r="AH2141" s="58" t="s">
        <v>1707</v>
      </c>
      <c r="AI2141" s="58" t="s">
        <v>1708</v>
      </c>
      <c r="AJ2141" s="59" t="s">
        <v>1465</v>
      </c>
      <c r="AK2141" s="56">
        <v>25.963708055555557</v>
      </c>
      <c r="AL2141" s="56">
        <v>-81.586472499999999</v>
      </c>
      <c r="AM2141" s="60">
        <v>-440.55370000106421</v>
      </c>
      <c r="AN2141" s="60">
        <v>122.16435592264317</v>
      </c>
      <c r="AO2141" s="60">
        <v>457.1779658323681</v>
      </c>
    </row>
    <row r="2142" spans="1:41" s="290" customFormat="1" ht="51" x14ac:dyDescent="0.2">
      <c r="A2142" s="45" t="s">
        <v>787</v>
      </c>
      <c r="B2142" s="42" t="s">
        <v>632</v>
      </c>
      <c r="C2142" s="46"/>
      <c r="D2142" s="35" t="s">
        <v>424</v>
      </c>
      <c r="E2142" s="34">
        <v>43515</v>
      </c>
      <c r="F2142" s="347" t="s">
        <v>529</v>
      </c>
      <c r="G2142" s="347" t="s">
        <v>2588</v>
      </c>
      <c r="H2142" s="344">
        <v>25.962350000000001</v>
      </c>
      <c r="I2142" s="344">
        <v>-81.586533333333335</v>
      </c>
      <c r="J2142" s="56" t="s">
        <v>6513</v>
      </c>
      <c r="K2142" s="56" t="s">
        <v>9449</v>
      </c>
      <c r="L2142" s="49" t="s">
        <v>8382</v>
      </c>
      <c r="M2142" s="120" t="s">
        <v>2833</v>
      </c>
      <c r="N2142" s="35" t="s">
        <v>2022</v>
      </c>
      <c r="O2142" s="240" t="s">
        <v>3329</v>
      </c>
      <c r="P2142" s="216" t="s">
        <v>1969</v>
      </c>
      <c r="Q2142" s="443">
        <v>0</v>
      </c>
      <c r="R2142" s="47"/>
      <c r="S2142" s="36"/>
      <c r="T2142" s="35" t="s">
        <v>3310</v>
      </c>
      <c r="U2142" s="34"/>
      <c r="V2142" s="82" t="s">
        <v>1969</v>
      </c>
      <c r="W2142" s="55" t="s">
        <v>2688</v>
      </c>
      <c r="X2142" s="55" t="s">
        <v>1898</v>
      </c>
      <c r="Y2142" s="157" t="s">
        <v>2022</v>
      </c>
      <c r="Z2142" s="57">
        <v>495.65738362798089</v>
      </c>
      <c r="AA2142" s="55" t="s">
        <v>9450</v>
      </c>
      <c r="AB2142" s="55">
        <v>206</v>
      </c>
      <c r="AC2142" s="55" t="s">
        <v>2022</v>
      </c>
      <c r="AD2142" s="89" t="s">
        <v>2621</v>
      </c>
      <c r="AE2142" s="243">
        <v>16585</v>
      </c>
      <c r="AF2142" s="157">
        <v>0</v>
      </c>
      <c r="AG2142" s="89" t="s">
        <v>7773</v>
      </c>
      <c r="AH2142" s="58" t="s">
        <v>1707</v>
      </c>
      <c r="AI2142" s="58" t="s">
        <v>1708</v>
      </c>
      <c r="AJ2142" s="59" t="s">
        <v>1465</v>
      </c>
      <c r="AK2142" s="56">
        <v>25.963708055555557</v>
      </c>
      <c r="AL2142" s="56">
        <v>-81.586472499999999</v>
      </c>
      <c r="AM2142" s="60">
        <v>-495.25570000028893</v>
      </c>
      <c r="AN2142" s="60">
        <v>-19.950778485043283</v>
      </c>
      <c r="AO2142" s="60">
        <v>495.65738362798089</v>
      </c>
    </row>
    <row r="2143" spans="1:41" s="290" customFormat="1" ht="76.5" x14ac:dyDescent="0.2">
      <c r="A2143" s="45" t="s">
        <v>787</v>
      </c>
      <c r="B2143" s="42" t="s">
        <v>632</v>
      </c>
      <c r="C2143" s="46"/>
      <c r="D2143" s="35" t="s">
        <v>4516</v>
      </c>
      <c r="E2143" s="34">
        <v>44656</v>
      </c>
      <c r="F2143" s="347" t="s">
        <v>529</v>
      </c>
      <c r="G2143" s="347" t="s">
        <v>2588</v>
      </c>
      <c r="H2143" s="344">
        <v>25.962350000000001</v>
      </c>
      <c r="I2143" s="344">
        <v>-81.586533333333335</v>
      </c>
      <c r="J2143" s="56" t="s">
        <v>6513</v>
      </c>
      <c r="K2143" s="56" t="s">
        <v>9449</v>
      </c>
      <c r="L2143" s="49" t="s">
        <v>8383</v>
      </c>
      <c r="M2143" s="120" t="s">
        <v>2833</v>
      </c>
      <c r="N2143" s="35" t="s">
        <v>2022</v>
      </c>
      <c r="O2143" s="240" t="s">
        <v>3329</v>
      </c>
      <c r="P2143" s="216" t="s">
        <v>4540</v>
      </c>
      <c r="Q2143" s="443">
        <v>0</v>
      </c>
      <c r="R2143" s="47"/>
      <c r="S2143" s="36"/>
      <c r="T2143" s="35"/>
      <c r="U2143" s="34"/>
      <c r="V2143" s="82" t="s">
        <v>1969</v>
      </c>
      <c r="W2143" s="55" t="s">
        <v>2688</v>
      </c>
      <c r="X2143" s="55" t="s">
        <v>1898</v>
      </c>
      <c r="Y2143" s="157" t="s">
        <v>2022</v>
      </c>
      <c r="Z2143" s="57">
        <v>495.65738362798089</v>
      </c>
      <c r="AA2143" s="55" t="s">
        <v>9450</v>
      </c>
      <c r="AB2143" s="55">
        <v>206</v>
      </c>
      <c r="AC2143" s="55" t="s">
        <v>2022</v>
      </c>
      <c r="AD2143" s="89" t="s">
        <v>2621</v>
      </c>
      <c r="AE2143" s="243">
        <v>16585</v>
      </c>
      <c r="AF2143" s="157">
        <v>0</v>
      </c>
      <c r="AG2143" s="89" t="s">
        <v>7773</v>
      </c>
      <c r="AH2143" s="58" t="s">
        <v>1707</v>
      </c>
      <c r="AI2143" s="58" t="s">
        <v>1708</v>
      </c>
      <c r="AJ2143" s="59" t="s">
        <v>1465</v>
      </c>
      <c r="AK2143" s="56">
        <v>25.963708055555557</v>
      </c>
      <c r="AL2143" s="56">
        <v>-81.586472499999999</v>
      </c>
      <c r="AM2143" s="60">
        <v>-495.25570000028893</v>
      </c>
      <c r="AN2143" s="60">
        <v>-19.950778485043283</v>
      </c>
      <c r="AO2143" s="60">
        <v>495.65738362798089</v>
      </c>
    </row>
    <row r="2144" spans="1:41" s="290" customFormat="1" ht="63.75" x14ac:dyDescent="0.2">
      <c r="A2144" s="45" t="s">
        <v>787</v>
      </c>
      <c r="B2144" s="42" t="s">
        <v>632</v>
      </c>
      <c r="C2144" s="46"/>
      <c r="D2144" s="35" t="s">
        <v>3213</v>
      </c>
      <c r="E2144" s="34">
        <v>44692</v>
      </c>
      <c r="F2144" s="352" t="s">
        <v>4755</v>
      </c>
      <c r="G2144" s="352" t="s">
        <v>4756</v>
      </c>
      <c r="H2144" s="344">
        <v>25.962323333333334</v>
      </c>
      <c r="I2144" s="344">
        <v>-81.586468333333329</v>
      </c>
      <c r="J2144" s="56" t="s">
        <v>7770</v>
      </c>
      <c r="K2144" s="56" t="s">
        <v>7771</v>
      </c>
      <c r="L2144" s="49" t="s">
        <v>8384</v>
      </c>
      <c r="M2144" s="120" t="s">
        <v>2833</v>
      </c>
      <c r="N2144" s="35" t="s">
        <v>2022</v>
      </c>
      <c r="O2144" s="240" t="s">
        <v>4697</v>
      </c>
      <c r="P2144" s="216">
        <v>0</v>
      </c>
      <c r="Q2144" s="443">
        <v>0</v>
      </c>
      <c r="R2144" s="47"/>
      <c r="S2144" s="36"/>
      <c r="T2144" s="35" t="s">
        <v>2011</v>
      </c>
      <c r="U2144" s="34"/>
      <c r="V2144" s="82" t="s">
        <v>1969</v>
      </c>
      <c r="W2144" s="55" t="s">
        <v>2688</v>
      </c>
      <c r="X2144" s="55" t="s">
        <v>1898</v>
      </c>
      <c r="Y2144" s="157" t="s">
        <v>2022</v>
      </c>
      <c r="Z2144" s="57">
        <v>504.9823488797532</v>
      </c>
      <c r="AA2144" s="55" t="s">
        <v>9451</v>
      </c>
      <c r="AB2144" s="55">
        <v>206</v>
      </c>
      <c r="AC2144" s="55" t="s">
        <v>2022</v>
      </c>
      <c r="AD2144" s="89" t="s">
        <v>2621</v>
      </c>
      <c r="AE2144" s="243">
        <v>16585</v>
      </c>
      <c r="AF2144" s="157">
        <v>0</v>
      </c>
      <c r="AG2144" s="89" t="s">
        <v>7773</v>
      </c>
      <c r="AH2144" s="58" t="s">
        <v>1707</v>
      </c>
      <c r="AI2144" s="58" t="s">
        <v>1708</v>
      </c>
      <c r="AJ2144" s="59" t="s">
        <v>1465</v>
      </c>
      <c r="AK2144" s="56">
        <v>25.963708055555557</v>
      </c>
      <c r="AL2144" s="56">
        <v>-81.586472499999999</v>
      </c>
      <c r="AM2144" s="60">
        <v>-504.98050000035266</v>
      </c>
      <c r="AN2144" s="60">
        <v>1.3664916782069392</v>
      </c>
      <c r="AO2144" s="60">
        <v>504.9823488797532</v>
      </c>
    </row>
    <row r="2145" spans="1:41" s="290" customFormat="1" ht="38.25" x14ac:dyDescent="0.2">
      <c r="A2145" s="45" t="s">
        <v>787</v>
      </c>
      <c r="B2145" s="42" t="s">
        <v>632</v>
      </c>
      <c r="C2145" s="46"/>
      <c r="D2145" s="35" t="s">
        <v>4516</v>
      </c>
      <c r="E2145" s="34">
        <v>45001</v>
      </c>
      <c r="F2145" s="2" t="s">
        <v>4755</v>
      </c>
      <c r="G2145" s="2" t="s">
        <v>4756</v>
      </c>
      <c r="H2145" s="344">
        <v>25.962323333333334</v>
      </c>
      <c r="I2145" s="344">
        <v>-81.586468333333329</v>
      </c>
      <c r="J2145" s="56" t="s">
        <v>7770</v>
      </c>
      <c r="K2145" s="56" t="s">
        <v>7771</v>
      </c>
      <c r="L2145" s="49" t="s">
        <v>8385</v>
      </c>
      <c r="M2145" s="120" t="s">
        <v>2833</v>
      </c>
      <c r="N2145" s="35" t="s">
        <v>364</v>
      </c>
      <c r="O2145" s="240" t="s">
        <v>5455</v>
      </c>
      <c r="P2145" s="216">
        <v>0</v>
      </c>
      <c r="Q2145" s="443">
        <v>0</v>
      </c>
      <c r="R2145" s="47"/>
      <c r="S2145" s="36"/>
      <c r="T2145" s="35" t="s">
        <v>2011</v>
      </c>
      <c r="U2145" s="34"/>
      <c r="V2145" s="82">
        <v>0</v>
      </c>
      <c r="W2145" s="55" t="s">
        <v>2688</v>
      </c>
      <c r="X2145" s="55" t="s">
        <v>1898</v>
      </c>
      <c r="Y2145" s="157">
        <v>0</v>
      </c>
      <c r="Z2145" s="57">
        <v>504.9823488797532</v>
      </c>
      <c r="AA2145" s="55" t="s">
        <v>7772</v>
      </c>
      <c r="AB2145" s="55">
        <v>206</v>
      </c>
      <c r="AC2145" s="55" t="s">
        <v>2022</v>
      </c>
      <c r="AD2145" s="89" t="s">
        <v>2621</v>
      </c>
      <c r="AE2145" s="243">
        <v>16585</v>
      </c>
      <c r="AF2145" s="157">
        <v>0</v>
      </c>
      <c r="AG2145" s="89" t="s">
        <v>7773</v>
      </c>
      <c r="AH2145" s="58" t="s">
        <v>1707</v>
      </c>
      <c r="AI2145" s="58" t="s">
        <v>1708</v>
      </c>
      <c r="AJ2145" s="59" t="s">
        <v>1465</v>
      </c>
      <c r="AK2145" s="56">
        <v>25.963708055555557</v>
      </c>
      <c r="AL2145" s="56">
        <v>-81.586472499999999</v>
      </c>
      <c r="AM2145" s="60">
        <v>-504.98050000035266</v>
      </c>
      <c r="AN2145" s="60">
        <v>1.3664916782069392</v>
      </c>
      <c r="AO2145" s="60">
        <v>504.9823488797532</v>
      </c>
    </row>
    <row r="2146" spans="1:41" s="290" customFormat="1" ht="38.25" x14ac:dyDescent="0.2">
      <c r="A2146" s="45" t="s">
        <v>787</v>
      </c>
      <c r="B2146" s="42" t="s">
        <v>632</v>
      </c>
      <c r="C2146" s="46"/>
      <c r="D2146" s="35" t="s">
        <v>4516</v>
      </c>
      <c r="E2146" s="34">
        <v>45372</v>
      </c>
      <c r="F2146" s="352" t="s">
        <v>4755</v>
      </c>
      <c r="G2146" s="352" t="s">
        <v>4756</v>
      </c>
      <c r="H2146" s="344">
        <v>25.962323333333334</v>
      </c>
      <c r="I2146" s="344">
        <v>-81.586468333333329</v>
      </c>
      <c r="J2146" s="56" t="s">
        <v>7770</v>
      </c>
      <c r="K2146" s="56" t="s">
        <v>7771</v>
      </c>
      <c r="L2146" s="49" t="s">
        <v>8385</v>
      </c>
      <c r="M2146" s="120" t="s">
        <v>2833</v>
      </c>
      <c r="N2146" s="35" t="s">
        <v>364</v>
      </c>
      <c r="O2146" s="240" t="s">
        <v>5824</v>
      </c>
      <c r="P2146" s="216">
        <v>0</v>
      </c>
      <c r="Q2146" s="443">
        <v>0</v>
      </c>
      <c r="R2146" s="47"/>
      <c r="S2146" s="36"/>
      <c r="T2146" s="35"/>
      <c r="U2146" s="34"/>
      <c r="V2146" s="82">
        <v>0</v>
      </c>
      <c r="W2146" s="55" t="s">
        <v>2688</v>
      </c>
      <c r="X2146" s="55" t="s">
        <v>1898</v>
      </c>
      <c r="Y2146" s="157">
        <v>0</v>
      </c>
      <c r="Z2146" s="57">
        <v>504.9823488797532</v>
      </c>
      <c r="AA2146" s="55" t="s">
        <v>7772</v>
      </c>
      <c r="AB2146" s="55">
        <v>206</v>
      </c>
      <c r="AC2146" s="55" t="s">
        <v>2022</v>
      </c>
      <c r="AD2146" s="89" t="s">
        <v>2621</v>
      </c>
      <c r="AE2146" s="243">
        <v>16585</v>
      </c>
      <c r="AF2146" s="157">
        <v>0</v>
      </c>
      <c r="AG2146" s="89" t="s">
        <v>7773</v>
      </c>
      <c r="AH2146" s="58" t="s">
        <v>1707</v>
      </c>
      <c r="AI2146" s="58" t="s">
        <v>1708</v>
      </c>
      <c r="AJ2146" s="59" t="s">
        <v>1465</v>
      </c>
      <c r="AK2146" s="56">
        <v>25.963708055555557</v>
      </c>
      <c r="AL2146" s="56">
        <v>-81.586472499999999</v>
      </c>
      <c r="AM2146" s="60">
        <v>-504.98050000035266</v>
      </c>
      <c r="AN2146" s="60">
        <v>1.3664916782069392</v>
      </c>
      <c r="AO2146" s="60">
        <v>504.9823488797532</v>
      </c>
    </row>
    <row r="2147" spans="1:41" s="290" customFormat="1" ht="38.25" x14ac:dyDescent="0.2">
      <c r="A2147" s="45" t="s">
        <v>787</v>
      </c>
      <c r="B2147" s="42" t="s">
        <v>632</v>
      </c>
      <c r="C2147" s="46"/>
      <c r="D2147" s="35" t="s">
        <v>4516</v>
      </c>
      <c r="E2147" s="34">
        <v>45741</v>
      </c>
      <c r="F2147" s="352" t="s">
        <v>4755</v>
      </c>
      <c r="G2147" s="352" t="s">
        <v>4756</v>
      </c>
      <c r="H2147" s="344">
        <v>25.962323333333334</v>
      </c>
      <c r="I2147" s="344">
        <v>-81.586468333333329</v>
      </c>
      <c r="J2147" s="56" t="s">
        <v>7770</v>
      </c>
      <c r="K2147" s="56" t="s">
        <v>7771</v>
      </c>
      <c r="L2147" s="49" t="s">
        <v>8386</v>
      </c>
      <c r="M2147" s="120" t="s">
        <v>2833</v>
      </c>
      <c r="N2147" s="35" t="s">
        <v>364</v>
      </c>
      <c r="O2147" s="240" t="s">
        <v>6262</v>
      </c>
      <c r="P2147" s="216">
        <v>0</v>
      </c>
      <c r="Q2147" s="443">
        <v>0</v>
      </c>
      <c r="R2147" s="47"/>
      <c r="S2147" s="36"/>
      <c r="T2147" s="35"/>
      <c r="U2147" s="34"/>
      <c r="V2147" s="82">
        <v>0</v>
      </c>
      <c r="W2147" s="55" t="s">
        <v>2688</v>
      </c>
      <c r="X2147" s="55" t="s">
        <v>1898</v>
      </c>
      <c r="Y2147" s="157">
        <v>0</v>
      </c>
      <c r="Z2147" s="57">
        <v>504.9823488797532</v>
      </c>
      <c r="AA2147" s="55" t="s">
        <v>7772</v>
      </c>
      <c r="AB2147" s="55">
        <v>206</v>
      </c>
      <c r="AC2147" s="55" t="s">
        <v>2022</v>
      </c>
      <c r="AD2147" s="89" t="s">
        <v>2621</v>
      </c>
      <c r="AE2147" s="243">
        <v>16585</v>
      </c>
      <c r="AF2147" s="157">
        <v>0</v>
      </c>
      <c r="AG2147" s="89" t="s">
        <v>7773</v>
      </c>
      <c r="AH2147" s="58" t="s">
        <v>1707</v>
      </c>
      <c r="AI2147" s="58" t="s">
        <v>1708</v>
      </c>
      <c r="AJ2147" s="59" t="s">
        <v>1465</v>
      </c>
      <c r="AK2147" s="56">
        <v>25.963708055555557</v>
      </c>
      <c r="AL2147" s="56">
        <v>-81.586472499999999</v>
      </c>
      <c r="AM2147" s="60">
        <v>-504.98050000035266</v>
      </c>
      <c r="AN2147" s="60">
        <v>1.3664916782069392</v>
      </c>
      <c r="AO2147" s="60">
        <v>504.9823488797532</v>
      </c>
    </row>
    <row r="2148" spans="1:41" s="290" customFormat="1" x14ac:dyDescent="0.2">
      <c r="A2148" s="45" t="s">
        <v>787</v>
      </c>
      <c r="B2148" s="42" t="s">
        <v>632</v>
      </c>
      <c r="C2148" s="46" t="s">
        <v>473</v>
      </c>
      <c r="D2148" s="35" t="s">
        <v>4516</v>
      </c>
      <c r="E2148" s="34">
        <v>46101</v>
      </c>
      <c r="F2148" s="352" t="s">
        <v>4755</v>
      </c>
      <c r="G2148" s="352" t="s">
        <v>4756</v>
      </c>
      <c r="H2148" s="344">
        <v>25.962323333333334</v>
      </c>
      <c r="I2148" s="344">
        <v>-81.586468333333329</v>
      </c>
      <c r="J2148" s="56" t="s">
        <v>7770</v>
      </c>
      <c r="K2148" s="56" t="s">
        <v>7771</v>
      </c>
      <c r="L2148" s="49" t="s">
        <v>5436</v>
      </c>
      <c r="M2148" s="120" t="s">
        <v>2833</v>
      </c>
      <c r="N2148" s="35" t="s">
        <v>364</v>
      </c>
      <c r="O2148" s="240" t="s">
        <v>6902</v>
      </c>
      <c r="P2148" s="216" t="s">
        <v>1969</v>
      </c>
      <c r="Q2148" s="443">
        <v>0</v>
      </c>
      <c r="R2148" s="47"/>
      <c r="S2148" s="36"/>
      <c r="T2148" s="35"/>
      <c r="U2148" s="34"/>
      <c r="V2148" s="82">
        <v>0</v>
      </c>
      <c r="W2148" s="55" t="s">
        <v>2688</v>
      </c>
      <c r="X2148" s="55" t="s">
        <v>1898</v>
      </c>
      <c r="Y2148" s="157">
        <v>0</v>
      </c>
      <c r="Z2148" s="57">
        <v>504.9823488797532</v>
      </c>
      <c r="AA2148" s="55" t="s">
        <v>7772</v>
      </c>
      <c r="AB2148" s="55">
        <v>206</v>
      </c>
      <c r="AC2148" s="55" t="s">
        <v>2022</v>
      </c>
      <c r="AD2148" s="89" t="s">
        <v>2621</v>
      </c>
      <c r="AE2148" s="243">
        <v>16585</v>
      </c>
      <c r="AF2148" s="157">
        <v>0</v>
      </c>
      <c r="AG2148" s="89" t="s">
        <v>7773</v>
      </c>
      <c r="AH2148" s="58" t="s">
        <v>1707</v>
      </c>
      <c r="AI2148" s="58" t="s">
        <v>1708</v>
      </c>
      <c r="AJ2148" s="59" t="s">
        <v>1465</v>
      </c>
      <c r="AK2148" s="56">
        <v>25.963708055555557</v>
      </c>
      <c r="AL2148" s="56">
        <v>-81.586472499999999</v>
      </c>
      <c r="AM2148" s="60">
        <v>-504.98050000035266</v>
      </c>
      <c r="AN2148" s="60">
        <v>1.3664916782069392</v>
      </c>
      <c r="AO2148" s="60">
        <v>504.9823488797532</v>
      </c>
    </row>
    <row r="2149" spans="1:41" s="290" customFormat="1" x14ac:dyDescent="0.2">
      <c r="A2149" s="45" t="s">
        <v>788</v>
      </c>
      <c r="B2149" s="42" t="s">
        <v>748</v>
      </c>
      <c r="C2149" s="46"/>
      <c r="D2149" s="35" t="s">
        <v>1658</v>
      </c>
      <c r="E2149" s="34">
        <v>43040</v>
      </c>
      <c r="F2149" s="347" t="s">
        <v>1709</v>
      </c>
      <c r="G2149" s="347" t="s">
        <v>1710</v>
      </c>
      <c r="H2149" s="344">
        <v>25.962866666666667</v>
      </c>
      <c r="I2149" s="344">
        <v>-81.585916666666662</v>
      </c>
      <c r="J2149" s="56" t="s">
        <v>9452</v>
      </c>
      <c r="K2149" s="56" t="s">
        <v>9453</v>
      </c>
      <c r="L2149" s="49" t="s">
        <v>1746</v>
      </c>
      <c r="M2149" s="117"/>
      <c r="N2149" s="35" t="s">
        <v>364</v>
      </c>
      <c r="O2149" s="203"/>
      <c r="P2149" s="216">
        <v>0</v>
      </c>
      <c r="Q2149" s="443">
        <v>0</v>
      </c>
      <c r="R2149" s="47"/>
      <c r="S2149" s="36" t="s">
        <v>473</v>
      </c>
      <c r="T2149" s="35"/>
      <c r="U2149" s="34"/>
      <c r="V2149" s="82">
        <v>0</v>
      </c>
      <c r="W2149" s="55" t="s">
        <v>2688</v>
      </c>
      <c r="X2149" s="55" t="s">
        <v>1898</v>
      </c>
      <c r="Y2149" s="157">
        <v>0</v>
      </c>
      <c r="Z2149" s="57" t="s">
        <v>3905</v>
      </c>
      <c r="AA2149" s="55" t="s">
        <v>9434</v>
      </c>
      <c r="AB2149" s="55">
        <v>207</v>
      </c>
      <c r="AC2149" s="55" t="s">
        <v>2022</v>
      </c>
      <c r="AD2149" s="89" t="s">
        <v>2621</v>
      </c>
      <c r="AE2149" s="243">
        <v>16590</v>
      </c>
      <c r="AF2149" s="157">
        <v>0</v>
      </c>
      <c r="AG2149" s="89" t="s">
        <v>7776</v>
      </c>
      <c r="AH2149" s="58" t="s">
        <v>1709</v>
      </c>
      <c r="AI2149" s="58" t="s">
        <v>1710</v>
      </c>
      <c r="AJ2149" s="59" t="s">
        <v>1462</v>
      </c>
      <c r="AK2149" s="56">
        <v>25.962874722222221</v>
      </c>
      <c r="AL2149" s="56">
        <v>-81.585916944444449</v>
      </c>
      <c r="AM2149" s="60">
        <v>-2.9376999994929065</v>
      </c>
      <c r="AN2149" s="60">
        <v>9.109944801013406E-2</v>
      </c>
      <c r="AO2149" s="60" t="s">
        <v>3905</v>
      </c>
    </row>
    <row r="2150" spans="1:41" s="290" customFormat="1" x14ac:dyDescent="0.2">
      <c r="A2150" s="45" t="s">
        <v>788</v>
      </c>
      <c r="B2150" s="42" t="s">
        <v>748</v>
      </c>
      <c r="C2150" s="46"/>
      <c r="D2150" s="35" t="s">
        <v>424</v>
      </c>
      <c r="E2150" s="34">
        <v>43195</v>
      </c>
      <c r="F2150" s="347" t="s">
        <v>2322</v>
      </c>
      <c r="G2150" s="347" t="s">
        <v>2323</v>
      </c>
      <c r="H2150" s="344">
        <v>25.963016666666668</v>
      </c>
      <c r="I2150" s="344">
        <v>-81.585633333333334</v>
      </c>
      <c r="J2150" s="56" t="s">
        <v>9454</v>
      </c>
      <c r="K2150" s="56" t="s">
        <v>9455</v>
      </c>
      <c r="L2150" s="49" t="s">
        <v>2159</v>
      </c>
      <c r="M2150" s="120"/>
      <c r="N2150" s="35" t="s">
        <v>364</v>
      </c>
      <c r="O2150" s="203" t="s">
        <v>1969</v>
      </c>
      <c r="P2150" s="216" t="s">
        <v>1969</v>
      </c>
      <c r="Q2150" s="443">
        <v>0</v>
      </c>
      <c r="R2150" s="47"/>
      <c r="S2150" s="36"/>
      <c r="T2150" s="35"/>
      <c r="U2150" s="34"/>
      <c r="V2150" s="82">
        <v>0</v>
      </c>
      <c r="W2150" s="55" t="s">
        <v>2688</v>
      </c>
      <c r="X2150" s="55" t="s">
        <v>1898</v>
      </c>
      <c r="Y2150" s="157">
        <v>0</v>
      </c>
      <c r="Z2150" s="57" t="s">
        <v>1746</v>
      </c>
      <c r="AA2150" s="55" t="s">
        <v>6987</v>
      </c>
      <c r="AB2150" s="55">
        <v>207</v>
      </c>
      <c r="AC2150" s="55" t="s">
        <v>2022</v>
      </c>
      <c r="AD2150" s="89" t="s">
        <v>2621</v>
      </c>
      <c r="AE2150" s="243">
        <v>16590</v>
      </c>
      <c r="AF2150" s="157">
        <v>0</v>
      </c>
      <c r="AG2150" s="89" t="s">
        <v>7776</v>
      </c>
      <c r="AH2150" s="58" t="s">
        <v>1709</v>
      </c>
      <c r="AI2150" s="58" t="s">
        <v>1710</v>
      </c>
      <c r="AJ2150" s="59" t="s">
        <v>1462</v>
      </c>
      <c r="AK2150" s="56">
        <v>25.962874722222221</v>
      </c>
      <c r="AL2150" s="56">
        <v>-81.585916944444449</v>
      </c>
      <c r="AM2150" s="60">
        <v>51.764300001027408</v>
      </c>
      <c r="AN2150" s="60">
        <v>93.012533482191841</v>
      </c>
      <c r="AO2150" s="60">
        <v>106.44657880539057</v>
      </c>
    </row>
    <row r="2151" spans="1:41" s="290" customFormat="1" x14ac:dyDescent="0.2">
      <c r="A2151" s="45" t="s">
        <v>788</v>
      </c>
      <c r="B2151" s="42" t="s">
        <v>748</v>
      </c>
      <c r="C2151" s="46"/>
      <c r="D2151" s="35" t="s">
        <v>424</v>
      </c>
      <c r="E2151" s="34">
        <v>43515</v>
      </c>
      <c r="F2151" s="347" t="s">
        <v>2589</v>
      </c>
      <c r="G2151" s="347" t="s">
        <v>2590</v>
      </c>
      <c r="H2151" s="344">
        <v>25.962883333333334</v>
      </c>
      <c r="I2151" s="344">
        <v>-81.585733333333337</v>
      </c>
      <c r="J2151" s="56" t="s">
        <v>7774</v>
      </c>
      <c r="K2151" s="56" t="s">
        <v>7775</v>
      </c>
      <c r="L2151" s="49" t="s">
        <v>2707</v>
      </c>
      <c r="M2151" s="120" t="s">
        <v>2833</v>
      </c>
      <c r="N2151" s="35" t="s">
        <v>364</v>
      </c>
      <c r="O2151" s="203" t="s">
        <v>1969</v>
      </c>
      <c r="P2151" s="216" t="s">
        <v>1969</v>
      </c>
      <c r="Q2151" s="443">
        <v>0</v>
      </c>
      <c r="R2151" s="47"/>
      <c r="S2151" s="36"/>
      <c r="T2151" s="35"/>
      <c r="U2151" s="34"/>
      <c r="V2151" s="82">
        <v>0</v>
      </c>
      <c r="W2151" s="55" t="s">
        <v>2688</v>
      </c>
      <c r="X2151" s="55" t="s">
        <v>1898</v>
      </c>
      <c r="Y2151" s="157">
        <v>0</v>
      </c>
      <c r="Z2151" s="57" t="s">
        <v>1746</v>
      </c>
      <c r="AA2151" s="55" t="s">
        <v>6987</v>
      </c>
      <c r="AB2151" s="55">
        <v>207</v>
      </c>
      <c r="AC2151" s="55" t="s">
        <v>2022</v>
      </c>
      <c r="AD2151" s="89" t="s">
        <v>2621</v>
      </c>
      <c r="AE2151" s="243">
        <v>16590</v>
      </c>
      <c r="AF2151" s="157">
        <v>0</v>
      </c>
      <c r="AG2151" s="89" t="s">
        <v>7776</v>
      </c>
      <c r="AH2151" s="58" t="s">
        <v>1709</v>
      </c>
      <c r="AI2151" s="58" t="s">
        <v>1710</v>
      </c>
      <c r="AJ2151" s="59" t="s">
        <v>1462</v>
      </c>
      <c r="AK2151" s="56">
        <v>25.962874722222221</v>
      </c>
      <c r="AL2151" s="56">
        <v>-81.585916944444449</v>
      </c>
      <c r="AM2151" s="60">
        <v>3.1403000007088622</v>
      </c>
      <c r="AN2151" s="60">
        <v>60.216733233188691</v>
      </c>
      <c r="AO2151" s="60">
        <v>60.2985608897216</v>
      </c>
    </row>
    <row r="2152" spans="1:41" s="290" customFormat="1" x14ac:dyDescent="0.2">
      <c r="A2152" s="45" t="s">
        <v>788</v>
      </c>
      <c r="B2152" s="42" t="s">
        <v>748</v>
      </c>
      <c r="C2152" s="46"/>
      <c r="D2152" s="35" t="s">
        <v>4516</v>
      </c>
      <c r="E2152" s="34">
        <v>44656</v>
      </c>
      <c r="F2152" s="347" t="s">
        <v>2589</v>
      </c>
      <c r="G2152" s="347" t="s">
        <v>2590</v>
      </c>
      <c r="H2152" s="344">
        <v>25.962883333333334</v>
      </c>
      <c r="I2152" s="344">
        <v>-81.585733333333337</v>
      </c>
      <c r="J2152" s="56" t="s">
        <v>7774</v>
      </c>
      <c r="K2152" s="56" t="s">
        <v>7775</v>
      </c>
      <c r="L2152" s="49" t="s">
        <v>2707</v>
      </c>
      <c r="M2152" s="120" t="s">
        <v>2833</v>
      </c>
      <c r="N2152" s="35" t="s">
        <v>364</v>
      </c>
      <c r="O2152" s="240" t="s">
        <v>4541</v>
      </c>
      <c r="P2152" s="216" t="s">
        <v>1969</v>
      </c>
      <c r="Q2152" s="443">
        <v>0</v>
      </c>
      <c r="R2152" s="47"/>
      <c r="S2152" s="36"/>
      <c r="T2152" s="35"/>
      <c r="U2152" s="34"/>
      <c r="V2152" s="82">
        <v>0</v>
      </c>
      <c r="W2152" s="55" t="s">
        <v>2688</v>
      </c>
      <c r="X2152" s="55" t="s">
        <v>1898</v>
      </c>
      <c r="Y2152" s="157">
        <v>0</v>
      </c>
      <c r="Z2152" s="57" t="s">
        <v>1746</v>
      </c>
      <c r="AA2152" s="55" t="s">
        <v>6987</v>
      </c>
      <c r="AB2152" s="55">
        <v>207</v>
      </c>
      <c r="AC2152" s="55" t="s">
        <v>2022</v>
      </c>
      <c r="AD2152" s="89" t="s">
        <v>2621</v>
      </c>
      <c r="AE2152" s="243">
        <v>16590</v>
      </c>
      <c r="AF2152" s="157">
        <v>0</v>
      </c>
      <c r="AG2152" s="89" t="s">
        <v>7776</v>
      </c>
      <c r="AH2152" s="58" t="s">
        <v>1709</v>
      </c>
      <c r="AI2152" s="58" t="s">
        <v>1710</v>
      </c>
      <c r="AJ2152" s="59" t="s">
        <v>1462</v>
      </c>
      <c r="AK2152" s="56">
        <v>25.962874722222221</v>
      </c>
      <c r="AL2152" s="56">
        <v>-81.585916944444449</v>
      </c>
      <c r="AM2152" s="60">
        <v>3.1403000007088622</v>
      </c>
      <c r="AN2152" s="60">
        <v>60.216733233188691</v>
      </c>
      <c r="AO2152" s="60">
        <v>60.2985608897216</v>
      </c>
    </row>
    <row r="2153" spans="1:41" s="290" customFormat="1" x14ac:dyDescent="0.2">
      <c r="A2153" s="45" t="s">
        <v>788</v>
      </c>
      <c r="B2153" s="42" t="s">
        <v>748</v>
      </c>
      <c r="C2153" s="46"/>
      <c r="D2153" s="35" t="s">
        <v>4516</v>
      </c>
      <c r="E2153" s="34">
        <v>45001</v>
      </c>
      <c r="F2153" s="347" t="s">
        <v>2589</v>
      </c>
      <c r="G2153" s="347" t="s">
        <v>2590</v>
      </c>
      <c r="H2153" s="344">
        <v>25.962883333333334</v>
      </c>
      <c r="I2153" s="344">
        <v>-81.585733333333337</v>
      </c>
      <c r="J2153" s="56" t="s">
        <v>7774</v>
      </c>
      <c r="K2153" s="56" t="s">
        <v>7775</v>
      </c>
      <c r="L2153" s="49" t="s">
        <v>8387</v>
      </c>
      <c r="M2153" s="120" t="s">
        <v>2833</v>
      </c>
      <c r="N2153" s="35" t="s">
        <v>364</v>
      </c>
      <c r="O2153" s="240" t="s">
        <v>5456</v>
      </c>
      <c r="P2153" s="216" t="s">
        <v>1969</v>
      </c>
      <c r="Q2153" s="443">
        <v>0</v>
      </c>
      <c r="R2153" s="47"/>
      <c r="S2153" s="36"/>
      <c r="T2153" s="35"/>
      <c r="U2153" s="34"/>
      <c r="V2153" s="82">
        <v>0</v>
      </c>
      <c r="W2153" s="55" t="s">
        <v>2688</v>
      </c>
      <c r="X2153" s="55" t="s">
        <v>1898</v>
      </c>
      <c r="Y2153" s="157">
        <v>0</v>
      </c>
      <c r="Z2153" s="57" t="s">
        <v>1746</v>
      </c>
      <c r="AA2153" s="55" t="s">
        <v>6987</v>
      </c>
      <c r="AB2153" s="55">
        <v>207</v>
      </c>
      <c r="AC2153" s="55" t="s">
        <v>2022</v>
      </c>
      <c r="AD2153" s="89" t="s">
        <v>2621</v>
      </c>
      <c r="AE2153" s="243">
        <v>16590</v>
      </c>
      <c r="AF2153" s="157">
        <v>0</v>
      </c>
      <c r="AG2153" s="89" t="s">
        <v>7776</v>
      </c>
      <c r="AH2153" s="58" t="s">
        <v>1709</v>
      </c>
      <c r="AI2153" s="58" t="s">
        <v>1710</v>
      </c>
      <c r="AJ2153" s="59" t="s">
        <v>1462</v>
      </c>
      <c r="AK2153" s="56">
        <v>25.962874722222221</v>
      </c>
      <c r="AL2153" s="56">
        <v>-81.585916944444449</v>
      </c>
      <c r="AM2153" s="60">
        <v>3.1403000007088622</v>
      </c>
      <c r="AN2153" s="60">
        <v>60.216733233188691</v>
      </c>
      <c r="AO2153" s="60">
        <v>60.2985608897216</v>
      </c>
    </row>
    <row r="2154" spans="1:41" s="290" customFormat="1" x14ac:dyDescent="0.2">
      <c r="A2154" s="45" t="s">
        <v>788</v>
      </c>
      <c r="B2154" s="42" t="s">
        <v>748</v>
      </c>
      <c r="C2154" s="46"/>
      <c r="D2154" s="35" t="s">
        <v>4516</v>
      </c>
      <c r="E2154" s="34">
        <v>45372</v>
      </c>
      <c r="F2154" s="355" t="s">
        <v>2589</v>
      </c>
      <c r="G2154" s="355" t="s">
        <v>2590</v>
      </c>
      <c r="H2154" s="344">
        <v>25.962883333333334</v>
      </c>
      <c r="I2154" s="344">
        <v>-81.585733333333337</v>
      </c>
      <c r="J2154" s="56" t="s">
        <v>7774</v>
      </c>
      <c r="K2154" s="56" t="s">
        <v>7775</v>
      </c>
      <c r="L2154" s="49" t="s">
        <v>8387</v>
      </c>
      <c r="M2154" s="120" t="s">
        <v>2833</v>
      </c>
      <c r="N2154" s="35" t="s">
        <v>364</v>
      </c>
      <c r="O2154" s="240" t="s">
        <v>5825</v>
      </c>
      <c r="P2154" s="216" t="s">
        <v>1969</v>
      </c>
      <c r="Q2154" s="443">
        <v>0</v>
      </c>
      <c r="R2154" s="47"/>
      <c r="S2154" s="36"/>
      <c r="T2154" s="35"/>
      <c r="U2154" s="34"/>
      <c r="V2154" s="82">
        <v>0</v>
      </c>
      <c r="W2154" s="55" t="s">
        <v>2688</v>
      </c>
      <c r="X2154" s="55" t="s">
        <v>1898</v>
      </c>
      <c r="Y2154" s="157">
        <v>0</v>
      </c>
      <c r="Z2154" s="57" t="s">
        <v>1746</v>
      </c>
      <c r="AA2154" s="55" t="s">
        <v>6987</v>
      </c>
      <c r="AB2154" s="55">
        <v>207</v>
      </c>
      <c r="AC2154" s="55" t="s">
        <v>2022</v>
      </c>
      <c r="AD2154" s="89" t="s">
        <v>2621</v>
      </c>
      <c r="AE2154" s="243">
        <v>16590</v>
      </c>
      <c r="AF2154" s="157">
        <v>0</v>
      </c>
      <c r="AG2154" s="89" t="s">
        <v>7776</v>
      </c>
      <c r="AH2154" s="58" t="s">
        <v>1709</v>
      </c>
      <c r="AI2154" s="58" t="s">
        <v>1710</v>
      </c>
      <c r="AJ2154" s="59" t="s">
        <v>1462</v>
      </c>
      <c r="AK2154" s="56">
        <v>25.962874722222221</v>
      </c>
      <c r="AL2154" s="56">
        <v>-81.585916944444449</v>
      </c>
      <c r="AM2154" s="60">
        <v>3.1403000007088622</v>
      </c>
      <c r="AN2154" s="60">
        <v>60.216733233188691</v>
      </c>
      <c r="AO2154" s="60">
        <v>60.2985608897216</v>
      </c>
    </row>
    <row r="2155" spans="1:41" s="290" customFormat="1" ht="25.5" x14ac:dyDescent="0.2">
      <c r="A2155" s="45" t="s">
        <v>788</v>
      </c>
      <c r="B2155" s="42" t="s">
        <v>748</v>
      </c>
      <c r="C2155" s="46"/>
      <c r="D2155" s="35" t="s">
        <v>4516</v>
      </c>
      <c r="E2155" s="34">
        <v>45741</v>
      </c>
      <c r="F2155" s="347" t="s">
        <v>2589</v>
      </c>
      <c r="G2155" s="347" t="s">
        <v>2590</v>
      </c>
      <c r="H2155" s="344">
        <v>25.962883333333334</v>
      </c>
      <c r="I2155" s="344">
        <v>-81.585733333333337</v>
      </c>
      <c r="J2155" s="56" t="s">
        <v>7774</v>
      </c>
      <c r="K2155" s="56" t="s">
        <v>7775</v>
      </c>
      <c r="L2155" s="49" t="s">
        <v>8388</v>
      </c>
      <c r="M2155" s="120" t="s">
        <v>2833</v>
      </c>
      <c r="N2155" s="35" t="s">
        <v>364</v>
      </c>
      <c r="O2155" s="240" t="s">
        <v>6263</v>
      </c>
      <c r="P2155" s="216" t="s">
        <v>1969</v>
      </c>
      <c r="Q2155" s="443">
        <v>0</v>
      </c>
      <c r="R2155" s="47"/>
      <c r="S2155" s="36"/>
      <c r="T2155" s="35"/>
      <c r="U2155" s="34"/>
      <c r="V2155" s="82">
        <v>0</v>
      </c>
      <c r="W2155" s="55" t="s">
        <v>2688</v>
      </c>
      <c r="X2155" s="55" t="s">
        <v>1898</v>
      </c>
      <c r="Y2155" s="157">
        <v>0</v>
      </c>
      <c r="Z2155" s="57" t="s">
        <v>1746</v>
      </c>
      <c r="AA2155" s="55" t="s">
        <v>6987</v>
      </c>
      <c r="AB2155" s="55">
        <v>207</v>
      </c>
      <c r="AC2155" s="55" t="s">
        <v>2022</v>
      </c>
      <c r="AD2155" s="89" t="s">
        <v>2621</v>
      </c>
      <c r="AE2155" s="243">
        <v>16590</v>
      </c>
      <c r="AF2155" s="157">
        <v>0</v>
      </c>
      <c r="AG2155" s="89" t="s">
        <v>7776</v>
      </c>
      <c r="AH2155" s="58" t="s">
        <v>1709</v>
      </c>
      <c r="AI2155" s="58" t="s">
        <v>1710</v>
      </c>
      <c r="AJ2155" s="59" t="s">
        <v>1462</v>
      </c>
      <c r="AK2155" s="56">
        <v>25.962874722222221</v>
      </c>
      <c r="AL2155" s="56">
        <v>-81.585916944444449</v>
      </c>
      <c r="AM2155" s="60">
        <v>3.1403000007088622</v>
      </c>
      <c r="AN2155" s="60">
        <v>60.216733233188691</v>
      </c>
      <c r="AO2155" s="60">
        <v>60.2985608897216</v>
      </c>
    </row>
    <row r="2156" spans="1:41" s="290" customFormat="1" ht="25.5" x14ac:dyDescent="0.2">
      <c r="A2156" s="45" t="s">
        <v>788</v>
      </c>
      <c r="B2156" s="42" t="s">
        <v>748</v>
      </c>
      <c r="C2156" s="46" t="s">
        <v>473</v>
      </c>
      <c r="D2156" s="35" t="s">
        <v>4516</v>
      </c>
      <c r="E2156" s="34">
        <v>46101</v>
      </c>
      <c r="F2156" s="347" t="s">
        <v>2589</v>
      </c>
      <c r="G2156" s="347" t="s">
        <v>2590</v>
      </c>
      <c r="H2156" s="344">
        <v>25.962883333333334</v>
      </c>
      <c r="I2156" s="344">
        <v>-81.585733333333337</v>
      </c>
      <c r="J2156" s="56" t="s">
        <v>7774</v>
      </c>
      <c r="K2156" s="56" t="s">
        <v>7775</v>
      </c>
      <c r="L2156" s="49" t="s">
        <v>8388</v>
      </c>
      <c r="M2156" s="120" t="s">
        <v>2833</v>
      </c>
      <c r="N2156" s="35" t="s">
        <v>364</v>
      </c>
      <c r="O2156" s="240" t="s">
        <v>6903</v>
      </c>
      <c r="P2156" s="216" t="s">
        <v>1969</v>
      </c>
      <c r="Q2156" s="443">
        <v>0</v>
      </c>
      <c r="R2156" s="47"/>
      <c r="S2156" s="36"/>
      <c r="T2156" s="35"/>
      <c r="U2156" s="34"/>
      <c r="V2156" s="82">
        <v>0</v>
      </c>
      <c r="W2156" s="55" t="s">
        <v>2688</v>
      </c>
      <c r="X2156" s="55" t="s">
        <v>1898</v>
      </c>
      <c r="Y2156" s="157">
        <v>0</v>
      </c>
      <c r="Z2156" s="57" t="s">
        <v>1746</v>
      </c>
      <c r="AA2156" s="55" t="s">
        <v>6987</v>
      </c>
      <c r="AB2156" s="55">
        <v>207</v>
      </c>
      <c r="AC2156" s="55" t="s">
        <v>2022</v>
      </c>
      <c r="AD2156" s="89" t="s">
        <v>2621</v>
      </c>
      <c r="AE2156" s="243">
        <v>16590</v>
      </c>
      <c r="AF2156" s="157">
        <v>0</v>
      </c>
      <c r="AG2156" s="89" t="s">
        <v>7776</v>
      </c>
      <c r="AH2156" s="58" t="s">
        <v>1709</v>
      </c>
      <c r="AI2156" s="58" t="s">
        <v>1710</v>
      </c>
      <c r="AJ2156" s="59" t="s">
        <v>1462</v>
      </c>
      <c r="AK2156" s="56">
        <v>25.962874722222221</v>
      </c>
      <c r="AL2156" s="56">
        <v>-81.585916944444449</v>
      </c>
      <c r="AM2156" s="60">
        <v>3.1403000007088622</v>
      </c>
      <c r="AN2156" s="60">
        <v>60.216733233188691</v>
      </c>
      <c r="AO2156" s="60">
        <v>60.2985608897216</v>
      </c>
    </row>
    <row r="2157" spans="1:41" s="290" customFormat="1" x14ac:dyDescent="0.2">
      <c r="A2157" s="45" t="s">
        <v>789</v>
      </c>
      <c r="B2157" s="42" t="s">
        <v>634</v>
      </c>
      <c r="C2157" s="46"/>
      <c r="D2157" s="35" t="s">
        <v>1658</v>
      </c>
      <c r="E2157" s="34">
        <v>43040</v>
      </c>
      <c r="F2157" s="347" t="s">
        <v>1711</v>
      </c>
      <c r="G2157" s="347" t="s">
        <v>1712</v>
      </c>
      <c r="H2157" s="344">
        <v>25.964266666666667</v>
      </c>
      <c r="I2157" s="344">
        <v>-81.58841666666666</v>
      </c>
      <c r="J2157" s="56" t="s">
        <v>9456</v>
      </c>
      <c r="K2157" s="56" t="s">
        <v>9457</v>
      </c>
      <c r="L2157" s="49" t="s">
        <v>1746</v>
      </c>
      <c r="M2157" s="117"/>
      <c r="N2157" s="35" t="s">
        <v>364</v>
      </c>
      <c r="O2157" s="203"/>
      <c r="P2157" s="216">
        <v>0</v>
      </c>
      <c r="Q2157" s="443">
        <v>0</v>
      </c>
      <c r="R2157" s="47"/>
      <c r="S2157" s="36" t="s">
        <v>473</v>
      </c>
      <c r="T2157" s="35"/>
      <c r="U2157" s="34"/>
      <c r="V2157" s="82">
        <v>0</v>
      </c>
      <c r="W2157" s="55" t="s">
        <v>2688</v>
      </c>
      <c r="X2157" s="55" t="s">
        <v>1898</v>
      </c>
      <c r="Y2157" s="157">
        <v>0</v>
      </c>
      <c r="Z2157" s="57" t="s">
        <v>3905</v>
      </c>
      <c r="AA2157" s="55" t="s">
        <v>9434</v>
      </c>
      <c r="AB2157" s="55">
        <v>208</v>
      </c>
      <c r="AC2157" s="55" t="s">
        <v>2022</v>
      </c>
      <c r="AD2157" s="89" t="s">
        <v>2621</v>
      </c>
      <c r="AE2157" s="243">
        <v>16595</v>
      </c>
      <c r="AF2157" s="157">
        <v>0</v>
      </c>
      <c r="AG2157" s="89" t="s">
        <v>7779</v>
      </c>
      <c r="AH2157" s="58" t="s">
        <v>1711</v>
      </c>
      <c r="AI2157" s="58" t="s">
        <v>1712</v>
      </c>
      <c r="AJ2157" s="59" t="s">
        <v>1459</v>
      </c>
      <c r="AK2157" s="56">
        <v>25.964263611111111</v>
      </c>
      <c r="AL2157" s="56">
        <v>-81.588417222222219</v>
      </c>
      <c r="AM2157" s="60">
        <v>1.1143000002097381</v>
      </c>
      <c r="AN2157" s="60">
        <v>0.18219889135970457</v>
      </c>
      <c r="AO2157" s="60" t="s">
        <v>3905</v>
      </c>
    </row>
    <row r="2158" spans="1:41" s="290" customFormat="1" x14ac:dyDescent="0.2">
      <c r="A2158" s="45" t="s">
        <v>789</v>
      </c>
      <c r="B2158" s="42" t="s">
        <v>634</v>
      </c>
      <c r="C2158" s="46"/>
      <c r="D2158" s="35" t="s">
        <v>424</v>
      </c>
      <c r="E2158" s="34">
        <v>43195</v>
      </c>
      <c r="F2158" s="347" t="s">
        <v>2324</v>
      </c>
      <c r="G2158" s="347" t="s">
        <v>2325</v>
      </c>
      <c r="H2158" s="344">
        <v>25.964633333333332</v>
      </c>
      <c r="I2158" s="344">
        <v>-81.588233333333335</v>
      </c>
      <c r="J2158" s="56" t="s">
        <v>9458</v>
      </c>
      <c r="K2158" s="56" t="s">
        <v>9459</v>
      </c>
      <c r="L2158" s="49" t="s">
        <v>2159</v>
      </c>
      <c r="M2158" s="120"/>
      <c r="N2158" s="35" t="s">
        <v>364</v>
      </c>
      <c r="O2158" s="203" t="s">
        <v>1969</v>
      </c>
      <c r="P2158" s="216" t="s">
        <v>1969</v>
      </c>
      <c r="Q2158" s="443">
        <v>0</v>
      </c>
      <c r="R2158" s="47"/>
      <c r="S2158" s="36"/>
      <c r="T2158" s="35"/>
      <c r="U2158" s="34"/>
      <c r="V2158" s="82">
        <v>0</v>
      </c>
      <c r="W2158" s="55" t="s">
        <v>2688</v>
      </c>
      <c r="X2158" s="55" t="s">
        <v>1898</v>
      </c>
      <c r="Y2158" s="157">
        <v>0</v>
      </c>
      <c r="Z2158" s="57" t="s">
        <v>1746</v>
      </c>
      <c r="AA2158" s="55" t="s">
        <v>6987</v>
      </c>
      <c r="AB2158" s="55">
        <v>208</v>
      </c>
      <c r="AC2158" s="55" t="s">
        <v>2022</v>
      </c>
      <c r="AD2158" s="89" t="s">
        <v>2621</v>
      </c>
      <c r="AE2158" s="243">
        <v>16595</v>
      </c>
      <c r="AF2158" s="157">
        <v>0</v>
      </c>
      <c r="AG2158" s="89" t="s">
        <v>7779</v>
      </c>
      <c r="AH2158" s="58" t="s">
        <v>1711</v>
      </c>
      <c r="AI2158" s="58" t="s">
        <v>1712</v>
      </c>
      <c r="AJ2158" s="59" t="s">
        <v>1459</v>
      </c>
      <c r="AK2158" s="56">
        <v>25.964263611111111</v>
      </c>
      <c r="AL2158" s="56">
        <v>-81.588417222222219</v>
      </c>
      <c r="AM2158" s="60">
        <v>134.83029999946623</v>
      </c>
      <c r="AN2158" s="60">
        <v>60.307832676538261</v>
      </c>
      <c r="AO2158" s="60">
        <v>147.70323110916499</v>
      </c>
    </row>
    <row r="2159" spans="1:41" s="290" customFormat="1" x14ac:dyDescent="0.2">
      <c r="A2159" s="45" t="s">
        <v>789</v>
      </c>
      <c r="B2159" s="42" t="s">
        <v>634</v>
      </c>
      <c r="C2159" s="46"/>
      <c r="D2159" s="35" t="s">
        <v>424</v>
      </c>
      <c r="E2159" s="34">
        <v>43515</v>
      </c>
      <c r="F2159" s="347" t="s">
        <v>2591</v>
      </c>
      <c r="G2159" s="347" t="s">
        <v>2592</v>
      </c>
      <c r="H2159" s="344">
        <v>25.964600000000001</v>
      </c>
      <c r="I2159" s="344">
        <v>-81.588266666666669</v>
      </c>
      <c r="J2159" s="56" t="s">
        <v>9460</v>
      </c>
      <c r="K2159" s="56" t="s">
        <v>9461</v>
      </c>
      <c r="L2159" s="49" t="s">
        <v>8389</v>
      </c>
      <c r="M2159" s="120" t="s">
        <v>2833</v>
      </c>
      <c r="N2159" s="35" t="s">
        <v>387</v>
      </c>
      <c r="O2159" s="203" t="s">
        <v>1969</v>
      </c>
      <c r="P2159" s="216" t="s">
        <v>1969</v>
      </c>
      <c r="Q2159" s="443">
        <v>0</v>
      </c>
      <c r="R2159" s="47"/>
      <c r="S2159" s="36"/>
      <c r="T2159" s="35" t="s">
        <v>3310</v>
      </c>
      <c r="U2159" s="34"/>
      <c r="V2159" s="82">
        <v>0</v>
      </c>
      <c r="W2159" s="55" t="s">
        <v>2688</v>
      </c>
      <c r="X2159" s="55" t="s">
        <v>1898</v>
      </c>
      <c r="Y2159" s="157" t="s">
        <v>387</v>
      </c>
      <c r="Z2159" s="57" t="s">
        <v>1746</v>
      </c>
      <c r="AA2159" s="55" t="s">
        <v>6982</v>
      </c>
      <c r="AB2159" s="55">
        <v>208</v>
      </c>
      <c r="AC2159" s="55" t="s">
        <v>2022</v>
      </c>
      <c r="AD2159" s="89" t="s">
        <v>2621</v>
      </c>
      <c r="AE2159" s="243">
        <v>16595</v>
      </c>
      <c r="AF2159" s="157">
        <v>0</v>
      </c>
      <c r="AG2159" s="89" t="s">
        <v>7779</v>
      </c>
      <c r="AH2159" s="58" t="s">
        <v>1711</v>
      </c>
      <c r="AI2159" s="58" t="s">
        <v>1712</v>
      </c>
      <c r="AJ2159" s="59" t="s">
        <v>1459</v>
      </c>
      <c r="AK2159" s="56">
        <v>25.964263611111111</v>
      </c>
      <c r="AL2159" s="56">
        <v>-81.588417222222219</v>
      </c>
      <c r="AM2159" s="60">
        <v>122.6743000003583</v>
      </c>
      <c r="AN2159" s="60">
        <v>49.375899260203873</v>
      </c>
      <c r="AO2159" s="60">
        <v>132.23828231012268</v>
      </c>
    </row>
    <row r="2160" spans="1:41" s="290" customFormat="1" x14ac:dyDescent="0.2">
      <c r="A2160" s="45" t="s">
        <v>789</v>
      </c>
      <c r="B2160" s="42" t="s">
        <v>634</v>
      </c>
      <c r="C2160" s="46"/>
      <c r="D2160" s="35" t="s">
        <v>4516</v>
      </c>
      <c r="E2160" s="34">
        <v>44656</v>
      </c>
      <c r="F2160" s="347" t="s">
        <v>2591</v>
      </c>
      <c r="G2160" s="347" t="s">
        <v>2592</v>
      </c>
      <c r="H2160" s="344">
        <v>25.964600000000001</v>
      </c>
      <c r="I2160" s="344">
        <v>-81.588266666666669</v>
      </c>
      <c r="J2160" s="56" t="s">
        <v>9460</v>
      </c>
      <c r="K2160" s="56" t="s">
        <v>9461</v>
      </c>
      <c r="L2160" s="49" t="s">
        <v>8389</v>
      </c>
      <c r="M2160" s="120" t="s">
        <v>2833</v>
      </c>
      <c r="N2160" s="35" t="s">
        <v>387</v>
      </c>
      <c r="O2160" s="240" t="s">
        <v>4542</v>
      </c>
      <c r="P2160" s="216" t="s">
        <v>1969</v>
      </c>
      <c r="Q2160" s="443">
        <v>0</v>
      </c>
      <c r="R2160" s="47"/>
      <c r="S2160" s="36"/>
      <c r="T2160" s="35"/>
      <c r="U2160" s="34"/>
      <c r="V2160" s="82">
        <v>0</v>
      </c>
      <c r="W2160" s="55" t="s">
        <v>2688</v>
      </c>
      <c r="X2160" s="55" t="s">
        <v>1898</v>
      </c>
      <c r="Y2160" s="157" t="s">
        <v>387</v>
      </c>
      <c r="Z2160" s="57" t="s">
        <v>1746</v>
      </c>
      <c r="AA2160" s="55" t="s">
        <v>6982</v>
      </c>
      <c r="AB2160" s="55">
        <v>208</v>
      </c>
      <c r="AC2160" s="55" t="s">
        <v>2022</v>
      </c>
      <c r="AD2160" s="89" t="s">
        <v>2621</v>
      </c>
      <c r="AE2160" s="243">
        <v>16595</v>
      </c>
      <c r="AF2160" s="157">
        <v>0</v>
      </c>
      <c r="AG2160" s="89" t="s">
        <v>7779</v>
      </c>
      <c r="AH2160" s="58" t="s">
        <v>1711</v>
      </c>
      <c r="AI2160" s="58" t="s">
        <v>1712</v>
      </c>
      <c r="AJ2160" s="59" t="s">
        <v>1459</v>
      </c>
      <c r="AK2160" s="56">
        <v>25.964263611111111</v>
      </c>
      <c r="AL2160" s="56">
        <v>-81.588417222222219</v>
      </c>
      <c r="AM2160" s="60">
        <v>122.6743000003583</v>
      </c>
      <c r="AN2160" s="60">
        <v>49.375899260203873</v>
      </c>
      <c r="AO2160" s="60">
        <v>132.23828231012268</v>
      </c>
    </row>
    <row r="2161" spans="1:41" s="290" customFormat="1" x14ac:dyDescent="0.2">
      <c r="A2161" s="45" t="s">
        <v>789</v>
      </c>
      <c r="B2161" s="42" t="s">
        <v>634</v>
      </c>
      <c r="C2161" s="46"/>
      <c r="D2161" s="35" t="s">
        <v>3213</v>
      </c>
      <c r="E2161" s="34">
        <v>44692</v>
      </c>
      <c r="F2161" s="352" t="s">
        <v>4757</v>
      </c>
      <c r="G2161" s="352" t="s">
        <v>4758</v>
      </c>
      <c r="H2161" s="344">
        <v>25.964598333333335</v>
      </c>
      <c r="I2161" s="344">
        <v>-81.588288333333338</v>
      </c>
      <c r="J2161" s="56" t="s">
        <v>7777</v>
      </c>
      <c r="K2161" s="56" t="s">
        <v>7778</v>
      </c>
      <c r="L2161" s="49" t="s">
        <v>4700</v>
      </c>
      <c r="M2161" s="120" t="s">
        <v>2833</v>
      </c>
      <c r="N2161" s="35" t="s">
        <v>364</v>
      </c>
      <c r="O2161" s="240" t="s">
        <v>4698</v>
      </c>
      <c r="P2161" s="216" t="s">
        <v>4699</v>
      </c>
      <c r="Q2161" s="443">
        <v>0</v>
      </c>
      <c r="R2161" s="47"/>
      <c r="S2161" s="36"/>
      <c r="T2161" s="35" t="s">
        <v>2011</v>
      </c>
      <c r="U2161" s="34"/>
      <c r="V2161" s="82">
        <v>0</v>
      </c>
      <c r="W2161" s="55" t="s">
        <v>2688</v>
      </c>
      <c r="X2161" s="55" t="s">
        <v>1898</v>
      </c>
      <c r="Y2161" s="157">
        <v>0</v>
      </c>
      <c r="Z2161" s="57" t="s">
        <v>1746</v>
      </c>
      <c r="AA2161" s="55" t="s">
        <v>6987</v>
      </c>
      <c r="AB2161" s="55">
        <v>208</v>
      </c>
      <c r="AC2161" s="55" t="s">
        <v>2022</v>
      </c>
      <c r="AD2161" s="89" t="s">
        <v>2621</v>
      </c>
      <c r="AE2161" s="243">
        <v>16595</v>
      </c>
      <c r="AF2161" s="157">
        <v>0</v>
      </c>
      <c r="AG2161" s="89" t="s">
        <v>7779</v>
      </c>
      <c r="AH2161" s="58" t="s">
        <v>1711</v>
      </c>
      <c r="AI2161" s="58" t="s">
        <v>1712</v>
      </c>
      <c r="AJ2161" s="59" t="s">
        <v>1459</v>
      </c>
      <c r="AK2161" s="56">
        <v>25.964263611111111</v>
      </c>
      <c r="AL2161" s="56">
        <v>-81.588417222222219</v>
      </c>
      <c r="AM2161" s="60">
        <v>122.06650000059724</v>
      </c>
      <c r="AN2161" s="60">
        <v>42.270142539120471</v>
      </c>
      <c r="AO2161" s="60">
        <v>129.17815362000405</v>
      </c>
    </row>
    <row r="2162" spans="1:41" s="290" customFormat="1" ht="25.5" x14ac:dyDescent="0.2">
      <c r="A2162" s="45" t="s">
        <v>789</v>
      </c>
      <c r="B2162" s="42" t="s">
        <v>634</v>
      </c>
      <c r="C2162" s="46"/>
      <c r="D2162" s="35" t="s">
        <v>4516</v>
      </c>
      <c r="E2162" s="34">
        <v>45001</v>
      </c>
      <c r="F2162" s="352" t="s">
        <v>4757</v>
      </c>
      <c r="G2162" s="352" t="s">
        <v>4758</v>
      </c>
      <c r="H2162" s="344">
        <v>25.964598333333335</v>
      </c>
      <c r="I2162" s="344">
        <v>-81.588288333333338</v>
      </c>
      <c r="J2162" s="56" t="s">
        <v>7777</v>
      </c>
      <c r="K2162" s="56" t="s">
        <v>7778</v>
      </c>
      <c r="L2162" s="49" t="s">
        <v>5457</v>
      </c>
      <c r="M2162" s="120" t="s">
        <v>2833</v>
      </c>
      <c r="N2162" s="35" t="s">
        <v>364</v>
      </c>
      <c r="O2162" s="240" t="s">
        <v>5456</v>
      </c>
      <c r="P2162" s="216" t="s">
        <v>1969</v>
      </c>
      <c r="Q2162" s="443">
        <v>0</v>
      </c>
      <c r="R2162" s="47"/>
      <c r="S2162" s="36"/>
      <c r="T2162" s="35"/>
      <c r="U2162" s="34"/>
      <c r="V2162" s="82">
        <v>0</v>
      </c>
      <c r="W2162" s="55" t="s">
        <v>2688</v>
      </c>
      <c r="X2162" s="55" t="s">
        <v>1898</v>
      </c>
      <c r="Y2162" s="157">
        <v>0</v>
      </c>
      <c r="Z2162" s="57" t="s">
        <v>1746</v>
      </c>
      <c r="AA2162" s="55" t="s">
        <v>6987</v>
      </c>
      <c r="AB2162" s="55">
        <v>208</v>
      </c>
      <c r="AC2162" s="55" t="s">
        <v>2022</v>
      </c>
      <c r="AD2162" s="89" t="s">
        <v>2621</v>
      </c>
      <c r="AE2162" s="243">
        <v>16595</v>
      </c>
      <c r="AF2162" s="157">
        <v>0</v>
      </c>
      <c r="AG2162" s="89" t="s">
        <v>7779</v>
      </c>
      <c r="AH2162" s="58" t="s">
        <v>1711</v>
      </c>
      <c r="AI2162" s="58" t="s">
        <v>1712</v>
      </c>
      <c r="AJ2162" s="59" t="s">
        <v>1459</v>
      </c>
      <c r="AK2162" s="56">
        <v>25.964263611111111</v>
      </c>
      <c r="AL2162" s="56">
        <v>-81.588417222222219</v>
      </c>
      <c r="AM2162" s="60">
        <v>122.06650000059724</v>
      </c>
      <c r="AN2162" s="60">
        <v>42.270142539120471</v>
      </c>
      <c r="AO2162" s="60">
        <v>129.17815362000405</v>
      </c>
    </row>
    <row r="2163" spans="1:41" s="290" customFormat="1" ht="25.5" x14ac:dyDescent="0.2">
      <c r="A2163" s="45" t="s">
        <v>789</v>
      </c>
      <c r="B2163" s="42" t="s">
        <v>634</v>
      </c>
      <c r="C2163" s="46"/>
      <c r="D2163" s="35" t="s">
        <v>4516</v>
      </c>
      <c r="E2163" s="34">
        <v>45372</v>
      </c>
      <c r="F2163" s="2" t="s">
        <v>4757</v>
      </c>
      <c r="G2163" s="2" t="s">
        <v>4758</v>
      </c>
      <c r="H2163" s="344">
        <v>25.964598333333335</v>
      </c>
      <c r="I2163" s="344">
        <v>-81.588288333333338</v>
      </c>
      <c r="J2163" s="56" t="s">
        <v>7777</v>
      </c>
      <c r="K2163" s="56" t="s">
        <v>7778</v>
      </c>
      <c r="L2163" s="49" t="s">
        <v>5457</v>
      </c>
      <c r="M2163" s="120" t="s">
        <v>2833</v>
      </c>
      <c r="N2163" s="35" t="s">
        <v>364</v>
      </c>
      <c r="O2163" s="240" t="s">
        <v>5826</v>
      </c>
      <c r="P2163" s="216" t="s">
        <v>1969</v>
      </c>
      <c r="Q2163" s="443">
        <v>0</v>
      </c>
      <c r="R2163" s="47"/>
      <c r="S2163" s="36"/>
      <c r="T2163" s="35"/>
      <c r="U2163" s="34"/>
      <c r="V2163" s="82">
        <v>0</v>
      </c>
      <c r="W2163" s="55" t="s">
        <v>2688</v>
      </c>
      <c r="X2163" s="55" t="s">
        <v>1898</v>
      </c>
      <c r="Y2163" s="157">
        <v>0</v>
      </c>
      <c r="Z2163" s="57" t="s">
        <v>1746</v>
      </c>
      <c r="AA2163" s="55" t="s">
        <v>6987</v>
      </c>
      <c r="AB2163" s="55">
        <v>208</v>
      </c>
      <c r="AC2163" s="55" t="s">
        <v>2022</v>
      </c>
      <c r="AD2163" s="89" t="s">
        <v>2621</v>
      </c>
      <c r="AE2163" s="243">
        <v>16595</v>
      </c>
      <c r="AF2163" s="157">
        <v>0</v>
      </c>
      <c r="AG2163" s="89" t="s">
        <v>7779</v>
      </c>
      <c r="AH2163" s="58" t="s">
        <v>1711</v>
      </c>
      <c r="AI2163" s="58" t="s">
        <v>1712</v>
      </c>
      <c r="AJ2163" s="59" t="s">
        <v>1459</v>
      </c>
      <c r="AK2163" s="56">
        <v>25.964263611111111</v>
      </c>
      <c r="AL2163" s="56">
        <v>-81.588417222222219</v>
      </c>
      <c r="AM2163" s="60">
        <v>122.06650000059724</v>
      </c>
      <c r="AN2163" s="60">
        <v>42.270142539120471</v>
      </c>
      <c r="AO2163" s="60">
        <v>129.17815362000405</v>
      </c>
    </row>
    <row r="2164" spans="1:41" s="290" customFormat="1" ht="25.5" x14ac:dyDescent="0.2">
      <c r="A2164" s="45" t="s">
        <v>789</v>
      </c>
      <c r="B2164" s="42" t="s">
        <v>634</v>
      </c>
      <c r="C2164" s="46"/>
      <c r="D2164" s="35" t="s">
        <v>4516</v>
      </c>
      <c r="E2164" s="34">
        <v>45741</v>
      </c>
      <c r="F2164" s="352" t="s">
        <v>4757</v>
      </c>
      <c r="G2164" s="352" t="s">
        <v>4758</v>
      </c>
      <c r="H2164" s="344">
        <v>25.964598333333335</v>
      </c>
      <c r="I2164" s="344">
        <v>-81.588288333333338</v>
      </c>
      <c r="J2164" s="56" t="s">
        <v>7777</v>
      </c>
      <c r="K2164" s="56" t="s">
        <v>7778</v>
      </c>
      <c r="L2164" s="49" t="s">
        <v>5457</v>
      </c>
      <c r="M2164" s="120" t="s">
        <v>2833</v>
      </c>
      <c r="N2164" s="35" t="s">
        <v>364</v>
      </c>
      <c r="O2164" s="240" t="s">
        <v>6264</v>
      </c>
      <c r="P2164" s="216" t="s">
        <v>1969</v>
      </c>
      <c r="Q2164" s="443">
        <v>0</v>
      </c>
      <c r="R2164" s="47"/>
      <c r="S2164" s="36"/>
      <c r="T2164" s="35"/>
      <c r="U2164" s="34"/>
      <c r="V2164" s="82">
        <v>0</v>
      </c>
      <c r="W2164" s="55" t="s">
        <v>2688</v>
      </c>
      <c r="X2164" s="55" t="s">
        <v>1898</v>
      </c>
      <c r="Y2164" s="157">
        <v>0</v>
      </c>
      <c r="Z2164" s="57" t="s">
        <v>1746</v>
      </c>
      <c r="AA2164" s="55" t="s">
        <v>6987</v>
      </c>
      <c r="AB2164" s="55">
        <v>208</v>
      </c>
      <c r="AC2164" s="55" t="s">
        <v>2022</v>
      </c>
      <c r="AD2164" s="89" t="s">
        <v>2621</v>
      </c>
      <c r="AE2164" s="243">
        <v>16595</v>
      </c>
      <c r="AF2164" s="157">
        <v>0</v>
      </c>
      <c r="AG2164" s="89" t="s">
        <v>7779</v>
      </c>
      <c r="AH2164" s="58" t="s">
        <v>1711</v>
      </c>
      <c r="AI2164" s="58" t="s">
        <v>1712</v>
      </c>
      <c r="AJ2164" s="59" t="s">
        <v>1459</v>
      </c>
      <c r="AK2164" s="56">
        <v>25.964263611111111</v>
      </c>
      <c r="AL2164" s="56">
        <v>-81.588417222222219</v>
      </c>
      <c r="AM2164" s="60">
        <v>122.06650000059724</v>
      </c>
      <c r="AN2164" s="60">
        <v>42.270142539120471</v>
      </c>
      <c r="AO2164" s="60">
        <v>129.17815362000405</v>
      </c>
    </row>
    <row r="2165" spans="1:41" s="290" customFormat="1" ht="25.5" x14ac:dyDescent="0.2">
      <c r="A2165" s="45" t="s">
        <v>789</v>
      </c>
      <c r="B2165" s="42" t="s">
        <v>634</v>
      </c>
      <c r="C2165" s="46" t="s">
        <v>473</v>
      </c>
      <c r="D2165" s="35" t="s">
        <v>4516</v>
      </c>
      <c r="E2165" s="34">
        <v>46101</v>
      </c>
      <c r="F2165" s="352" t="s">
        <v>4757</v>
      </c>
      <c r="G2165" s="352" t="s">
        <v>4758</v>
      </c>
      <c r="H2165" s="344">
        <v>25.964598333333335</v>
      </c>
      <c r="I2165" s="344">
        <v>-81.588288333333338</v>
      </c>
      <c r="J2165" s="56" t="s">
        <v>7777</v>
      </c>
      <c r="K2165" s="56" t="s">
        <v>7778</v>
      </c>
      <c r="L2165" s="49" t="s">
        <v>6905</v>
      </c>
      <c r="M2165" s="120" t="s">
        <v>2833</v>
      </c>
      <c r="N2165" s="35" t="s">
        <v>364</v>
      </c>
      <c r="O2165" s="240" t="s">
        <v>6904</v>
      </c>
      <c r="P2165" s="216" t="s">
        <v>1969</v>
      </c>
      <c r="Q2165" s="443">
        <v>0</v>
      </c>
      <c r="R2165" s="47"/>
      <c r="S2165" s="36"/>
      <c r="T2165" s="35"/>
      <c r="U2165" s="34"/>
      <c r="V2165" s="82">
        <v>0</v>
      </c>
      <c r="W2165" s="55" t="s">
        <v>2688</v>
      </c>
      <c r="X2165" s="55" t="s">
        <v>1898</v>
      </c>
      <c r="Y2165" s="157">
        <v>0</v>
      </c>
      <c r="Z2165" s="57" t="s">
        <v>1746</v>
      </c>
      <c r="AA2165" s="55" t="s">
        <v>6987</v>
      </c>
      <c r="AB2165" s="55">
        <v>208</v>
      </c>
      <c r="AC2165" s="55" t="s">
        <v>2022</v>
      </c>
      <c r="AD2165" s="89" t="s">
        <v>2621</v>
      </c>
      <c r="AE2165" s="243">
        <v>16595</v>
      </c>
      <c r="AF2165" s="157">
        <v>0</v>
      </c>
      <c r="AG2165" s="89" t="s">
        <v>7779</v>
      </c>
      <c r="AH2165" s="58" t="s">
        <v>1711</v>
      </c>
      <c r="AI2165" s="58" t="s">
        <v>1712</v>
      </c>
      <c r="AJ2165" s="59" t="s">
        <v>1459</v>
      </c>
      <c r="AK2165" s="56">
        <v>25.964263611111111</v>
      </c>
      <c r="AL2165" s="56">
        <v>-81.588417222222219</v>
      </c>
      <c r="AM2165" s="60">
        <v>122.06650000059724</v>
      </c>
      <c r="AN2165" s="60">
        <v>42.270142539120471</v>
      </c>
      <c r="AO2165" s="60">
        <v>129.17815362000405</v>
      </c>
    </row>
    <row r="2166" spans="1:41" s="290" customFormat="1" x14ac:dyDescent="0.2">
      <c r="A2166" s="45" t="s">
        <v>790</v>
      </c>
      <c r="B2166" s="42" t="s">
        <v>636</v>
      </c>
      <c r="C2166" s="46"/>
      <c r="D2166" s="35" t="s">
        <v>1658</v>
      </c>
      <c r="E2166" s="34">
        <v>43040</v>
      </c>
      <c r="F2166" s="347" t="s">
        <v>1713</v>
      </c>
      <c r="G2166" s="347" t="s">
        <v>1712</v>
      </c>
      <c r="H2166" s="344">
        <v>25.96565</v>
      </c>
      <c r="I2166" s="344">
        <v>-81.58841666666666</v>
      </c>
      <c r="J2166" s="56" t="s">
        <v>9462</v>
      </c>
      <c r="K2166" s="56" t="s">
        <v>9457</v>
      </c>
      <c r="L2166" s="49" t="s">
        <v>1746</v>
      </c>
      <c r="M2166" s="117"/>
      <c r="N2166" s="35" t="s">
        <v>364</v>
      </c>
      <c r="O2166" s="203"/>
      <c r="P2166" s="216">
        <v>0</v>
      </c>
      <c r="Q2166" s="443">
        <v>0</v>
      </c>
      <c r="R2166" s="47"/>
      <c r="S2166" s="36" t="s">
        <v>473</v>
      </c>
      <c r="T2166" s="35"/>
      <c r="U2166" s="34"/>
      <c r="V2166" s="82">
        <v>0</v>
      </c>
      <c r="W2166" s="55" t="s">
        <v>2688</v>
      </c>
      <c r="X2166" s="55" t="s">
        <v>1898</v>
      </c>
      <c r="Y2166" s="157">
        <v>0</v>
      </c>
      <c r="Z2166" s="57" t="s">
        <v>3905</v>
      </c>
      <c r="AA2166" s="55" t="s">
        <v>9434</v>
      </c>
      <c r="AB2166" s="55">
        <v>209</v>
      </c>
      <c r="AC2166" s="55" t="s">
        <v>2022</v>
      </c>
      <c r="AD2166" s="89" t="s">
        <v>2621</v>
      </c>
      <c r="AE2166" s="243">
        <v>16600</v>
      </c>
      <c r="AF2166" s="157">
        <v>0</v>
      </c>
      <c r="AG2166" s="89" t="s">
        <v>7783</v>
      </c>
      <c r="AH2166" s="58" t="s">
        <v>1713</v>
      </c>
      <c r="AI2166" s="58" t="s">
        <v>1712</v>
      </c>
      <c r="AJ2166" s="59" t="s">
        <v>1457</v>
      </c>
      <c r="AK2166" s="56">
        <v>25.965652500000001</v>
      </c>
      <c r="AL2166" s="56">
        <v>-81.588417222222219</v>
      </c>
      <c r="AM2166" s="60">
        <v>-0.91170000028938603</v>
      </c>
      <c r="AN2166" s="60">
        <v>0.18219889135970457</v>
      </c>
      <c r="AO2166" s="60" t="s">
        <v>3905</v>
      </c>
    </row>
    <row r="2167" spans="1:41" s="290" customFormat="1" x14ac:dyDescent="0.2">
      <c r="A2167" s="45" t="s">
        <v>790</v>
      </c>
      <c r="B2167" s="42" t="s">
        <v>636</v>
      </c>
      <c r="C2167" s="46"/>
      <c r="D2167" s="35" t="s">
        <v>424</v>
      </c>
      <c r="E2167" s="34">
        <v>43195</v>
      </c>
      <c r="F2167" s="347" t="s">
        <v>2326</v>
      </c>
      <c r="G2167" s="347" t="s">
        <v>2327</v>
      </c>
      <c r="H2167" s="344">
        <v>25.965199999999999</v>
      </c>
      <c r="I2167" s="344">
        <v>-81.588049999999996</v>
      </c>
      <c r="J2167" s="56" t="s">
        <v>9463</v>
      </c>
      <c r="K2167" s="56" t="s">
        <v>9464</v>
      </c>
      <c r="L2167" s="49" t="s">
        <v>2159</v>
      </c>
      <c r="M2167" s="120"/>
      <c r="N2167" s="35" t="s">
        <v>364</v>
      </c>
      <c r="O2167" s="203" t="s">
        <v>1969</v>
      </c>
      <c r="P2167" s="216" t="s">
        <v>1969</v>
      </c>
      <c r="Q2167" s="443">
        <v>0</v>
      </c>
      <c r="R2167" s="47"/>
      <c r="S2167" s="36"/>
      <c r="T2167" s="35"/>
      <c r="U2167" s="34"/>
      <c r="V2167" s="82">
        <v>0</v>
      </c>
      <c r="W2167" s="55" t="s">
        <v>2688</v>
      </c>
      <c r="X2167" s="55" t="s">
        <v>1898</v>
      </c>
      <c r="Y2167" s="157">
        <v>0</v>
      </c>
      <c r="Z2167" s="57">
        <v>204.29160814527143</v>
      </c>
      <c r="AA2167" s="55" t="s">
        <v>9465</v>
      </c>
      <c r="AB2167" s="55">
        <v>209</v>
      </c>
      <c r="AC2167" s="55" t="s">
        <v>2022</v>
      </c>
      <c r="AD2167" s="89" t="s">
        <v>2621</v>
      </c>
      <c r="AE2167" s="243">
        <v>16600</v>
      </c>
      <c r="AF2167" s="157">
        <v>0</v>
      </c>
      <c r="AG2167" s="89" t="s">
        <v>7783</v>
      </c>
      <c r="AH2167" s="58" t="s">
        <v>1713</v>
      </c>
      <c r="AI2167" s="58" t="s">
        <v>1712</v>
      </c>
      <c r="AJ2167" s="59" t="s">
        <v>1457</v>
      </c>
      <c r="AK2167" s="56">
        <v>25.965652500000001</v>
      </c>
      <c r="AL2167" s="56">
        <v>-81.588417222222219</v>
      </c>
      <c r="AM2167" s="60">
        <v>-165.01770000055473</v>
      </c>
      <c r="AN2167" s="60">
        <v>120.43346646637738</v>
      </c>
      <c r="AO2167" s="60">
        <v>204.29160814527143</v>
      </c>
    </row>
    <row r="2168" spans="1:41" s="290" customFormat="1" x14ac:dyDescent="0.2">
      <c r="A2168" s="45" t="s">
        <v>790</v>
      </c>
      <c r="B2168" s="42" t="s">
        <v>636</v>
      </c>
      <c r="C2168" s="46"/>
      <c r="D2168" s="35" t="s">
        <v>424</v>
      </c>
      <c r="E2168" s="34">
        <v>43515</v>
      </c>
      <c r="F2168" s="347" t="s">
        <v>2593</v>
      </c>
      <c r="G2168" s="347" t="s">
        <v>2327</v>
      </c>
      <c r="H2168" s="344">
        <v>25.965183333333332</v>
      </c>
      <c r="I2168" s="344">
        <v>-81.588049999999996</v>
      </c>
      <c r="J2168" s="56" t="s">
        <v>9466</v>
      </c>
      <c r="K2168" s="56" t="s">
        <v>9464</v>
      </c>
      <c r="L2168" s="49" t="s">
        <v>2707</v>
      </c>
      <c r="M2168" s="120" t="s">
        <v>2833</v>
      </c>
      <c r="N2168" s="35" t="s">
        <v>364</v>
      </c>
      <c r="O2168" s="203" t="s">
        <v>1969</v>
      </c>
      <c r="P2168" s="216" t="s">
        <v>1969</v>
      </c>
      <c r="Q2168" s="443">
        <v>0</v>
      </c>
      <c r="R2168" s="47"/>
      <c r="S2168" s="36"/>
      <c r="T2168" s="35"/>
      <c r="U2168" s="34"/>
      <c r="V2168" s="82">
        <v>0</v>
      </c>
      <c r="W2168" s="55" t="s">
        <v>2688</v>
      </c>
      <c r="X2168" s="55" t="s">
        <v>1898</v>
      </c>
      <c r="Y2168" s="157">
        <v>0</v>
      </c>
      <c r="Z2168" s="57">
        <v>209.23182932779827</v>
      </c>
      <c r="AA2168" s="55" t="s">
        <v>9467</v>
      </c>
      <c r="AB2168" s="55">
        <v>209</v>
      </c>
      <c r="AC2168" s="55" t="s">
        <v>2022</v>
      </c>
      <c r="AD2168" s="89" t="s">
        <v>2621</v>
      </c>
      <c r="AE2168" s="243">
        <v>16600</v>
      </c>
      <c r="AF2168" s="157">
        <v>0</v>
      </c>
      <c r="AG2168" s="89" t="s">
        <v>7783</v>
      </c>
      <c r="AH2168" s="58" t="s">
        <v>1713</v>
      </c>
      <c r="AI2168" s="58" t="s">
        <v>1712</v>
      </c>
      <c r="AJ2168" s="59" t="s">
        <v>1457</v>
      </c>
      <c r="AK2168" s="56">
        <v>25.965652500000001</v>
      </c>
      <c r="AL2168" s="56">
        <v>-81.588417222222219</v>
      </c>
      <c r="AM2168" s="60">
        <v>-171.09570000075649</v>
      </c>
      <c r="AN2168" s="60">
        <v>120.43346646637738</v>
      </c>
      <c r="AO2168" s="60">
        <v>209.23182932779827</v>
      </c>
    </row>
    <row r="2169" spans="1:41" s="290" customFormat="1" x14ac:dyDescent="0.2">
      <c r="A2169" s="45" t="s">
        <v>790</v>
      </c>
      <c r="B2169" s="42" t="s">
        <v>636</v>
      </c>
      <c r="C2169" s="46"/>
      <c r="D2169" s="35" t="s">
        <v>4516</v>
      </c>
      <c r="E2169" s="34">
        <v>44656</v>
      </c>
      <c r="F2169" s="347" t="s">
        <v>2593</v>
      </c>
      <c r="G2169" s="347" t="s">
        <v>2327</v>
      </c>
      <c r="H2169" s="344">
        <v>25.965183333333332</v>
      </c>
      <c r="I2169" s="344">
        <v>-81.588049999999996</v>
      </c>
      <c r="J2169" s="56" t="s">
        <v>9466</v>
      </c>
      <c r="K2169" s="56" t="s">
        <v>9464</v>
      </c>
      <c r="L2169" s="49" t="s">
        <v>2707</v>
      </c>
      <c r="M2169" s="120" t="s">
        <v>2833</v>
      </c>
      <c r="N2169" s="35" t="s">
        <v>364</v>
      </c>
      <c r="O2169" s="240" t="s">
        <v>4543</v>
      </c>
      <c r="P2169" s="216" t="s">
        <v>1969</v>
      </c>
      <c r="Q2169" s="443">
        <v>0</v>
      </c>
      <c r="R2169" s="47"/>
      <c r="S2169" s="36"/>
      <c r="T2169" s="35"/>
      <c r="U2169" s="34"/>
      <c r="V2169" s="82">
        <v>0</v>
      </c>
      <c r="W2169" s="55" t="s">
        <v>2688</v>
      </c>
      <c r="X2169" s="55" t="s">
        <v>1898</v>
      </c>
      <c r="Y2169" s="157">
        <v>0</v>
      </c>
      <c r="Z2169" s="57">
        <v>209.23182932779827</v>
      </c>
      <c r="AA2169" s="55" t="s">
        <v>9467</v>
      </c>
      <c r="AB2169" s="55">
        <v>209</v>
      </c>
      <c r="AC2169" s="55" t="s">
        <v>2022</v>
      </c>
      <c r="AD2169" s="89" t="s">
        <v>2621</v>
      </c>
      <c r="AE2169" s="243">
        <v>16600</v>
      </c>
      <c r="AF2169" s="157">
        <v>0</v>
      </c>
      <c r="AG2169" s="89" t="s">
        <v>7783</v>
      </c>
      <c r="AH2169" s="58" t="s">
        <v>1713</v>
      </c>
      <c r="AI2169" s="58" t="s">
        <v>1712</v>
      </c>
      <c r="AJ2169" s="59" t="s">
        <v>1457</v>
      </c>
      <c r="AK2169" s="56">
        <v>25.965652500000001</v>
      </c>
      <c r="AL2169" s="56">
        <v>-81.588417222222219</v>
      </c>
      <c r="AM2169" s="60">
        <v>-171.09570000075649</v>
      </c>
      <c r="AN2169" s="60">
        <v>120.43346646637738</v>
      </c>
      <c r="AO2169" s="60">
        <v>209.23182932779827</v>
      </c>
    </row>
    <row r="2170" spans="1:41" s="290" customFormat="1" x14ac:dyDescent="0.2">
      <c r="A2170" s="45" t="s">
        <v>790</v>
      </c>
      <c r="B2170" s="42" t="s">
        <v>636</v>
      </c>
      <c r="C2170" s="46"/>
      <c r="D2170" s="35" t="s">
        <v>3213</v>
      </c>
      <c r="E2170" s="34">
        <v>44692</v>
      </c>
      <c r="F2170" s="352" t="s">
        <v>4759</v>
      </c>
      <c r="G2170" s="352" t="s">
        <v>4760</v>
      </c>
      <c r="H2170" s="344">
        <v>25.965184999999998</v>
      </c>
      <c r="I2170" s="344">
        <v>-81.588051666666672</v>
      </c>
      <c r="J2170" s="56" t="s">
        <v>7780</v>
      </c>
      <c r="K2170" s="56" t="s">
        <v>7781</v>
      </c>
      <c r="L2170" s="49" t="s">
        <v>8357</v>
      </c>
      <c r="M2170" s="120" t="s">
        <v>2833</v>
      </c>
      <c r="N2170" s="35" t="s">
        <v>364</v>
      </c>
      <c r="O2170" s="240" t="s">
        <v>4701</v>
      </c>
      <c r="P2170" s="216">
        <v>0</v>
      </c>
      <c r="Q2170" s="443">
        <v>0</v>
      </c>
      <c r="R2170" s="47"/>
      <c r="S2170" s="36"/>
      <c r="T2170" s="35" t="s">
        <v>2011</v>
      </c>
      <c r="U2170" s="34"/>
      <c r="V2170" s="82">
        <v>0</v>
      </c>
      <c r="W2170" s="55" t="s">
        <v>2688</v>
      </c>
      <c r="X2170" s="55" t="s">
        <v>1898</v>
      </c>
      <c r="Y2170" s="157">
        <v>0</v>
      </c>
      <c r="Z2170" s="57">
        <v>208.42021397970231</v>
      </c>
      <c r="AA2170" s="55" t="s">
        <v>7782</v>
      </c>
      <c r="AB2170" s="55">
        <v>209</v>
      </c>
      <c r="AC2170" s="55" t="s">
        <v>2022</v>
      </c>
      <c r="AD2170" s="89" t="s">
        <v>2621</v>
      </c>
      <c r="AE2170" s="243">
        <v>16600</v>
      </c>
      <c r="AF2170" s="157">
        <v>0</v>
      </c>
      <c r="AG2170" s="89" t="s">
        <v>7783</v>
      </c>
      <c r="AH2170" s="58" t="s">
        <v>1713</v>
      </c>
      <c r="AI2170" s="58" t="s">
        <v>1712</v>
      </c>
      <c r="AJ2170" s="59" t="s">
        <v>1457</v>
      </c>
      <c r="AK2170" s="56">
        <v>25.965652500000001</v>
      </c>
      <c r="AL2170" s="56">
        <v>-81.588417222222219</v>
      </c>
      <c r="AM2170" s="60">
        <v>-170.48790000099544</v>
      </c>
      <c r="AN2170" s="60">
        <v>119.88686979229827</v>
      </c>
      <c r="AO2170" s="60">
        <v>208.42021397970231</v>
      </c>
    </row>
    <row r="2171" spans="1:41" s="290" customFormat="1" x14ac:dyDescent="0.2">
      <c r="A2171" s="45" t="s">
        <v>790</v>
      </c>
      <c r="B2171" s="42" t="s">
        <v>636</v>
      </c>
      <c r="C2171" s="46"/>
      <c r="D2171" s="35" t="s">
        <v>4516</v>
      </c>
      <c r="E2171" s="34">
        <v>45001</v>
      </c>
      <c r="F2171" s="352" t="s">
        <v>4759</v>
      </c>
      <c r="G2171" s="352" t="s">
        <v>4760</v>
      </c>
      <c r="H2171" s="344">
        <v>25.965184999999998</v>
      </c>
      <c r="I2171" s="344">
        <v>-81.588051666666672</v>
      </c>
      <c r="J2171" s="56" t="s">
        <v>7780</v>
      </c>
      <c r="K2171" s="56" t="s">
        <v>7781</v>
      </c>
      <c r="L2171" s="49" t="s">
        <v>8390</v>
      </c>
      <c r="M2171" s="120" t="s">
        <v>2833</v>
      </c>
      <c r="N2171" s="35" t="s">
        <v>364</v>
      </c>
      <c r="O2171" s="240" t="s">
        <v>5458</v>
      </c>
      <c r="P2171" s="216">
        <v>0</v>
      </c>
      <c r="Q2171" s="443">
        <v>0</v>
      </c>
      <c r="R2171" s="47"/>
      <c r="S2171" s="36"/>
      <c r="T2171" s="35"/>
      <c r="U2171" s="34"/>
      <c r="V2171" s="82">
        <v>0</v>
      </c>
      <c r="W2171" s="55" t="s">
        <v>2688</v>
      </c>
      <c r="X2171" s="55" t="s">
        <v>1898</v>
      </c>
      <c r="Y2171" s="157">
        <v>0</v>
      </c>
      <c r="Z2171" s="57">
        <v>208.42021397970231</v>
      </c>
      <c r="AA2171" s="55" t="s">
        <v>7782</v>
      </c>
      <c r="AB2171" s="55">
        <v>209</v>
      </c>
      <c r="AC2171" s="55" t="s">
        <v>2022</v>
      </c>
      <c r="AD2171" s="89" t="s">
        <v>2621</v>
      </c>
      <c r="AE2171" s="243">
        <v>16600</v>
      </c>
      <c r="AF2171" s="157">
        <v>0</v>
      </c>
      <c r="AG2171" s="89" t="s">
        <v>7783</v>
      </c>
      <c r="AH2171" s="58" t="s">
        <v>1713</v>
      </c>
      <c r="AI2171" s="58" t="s">
        <v>1712</v>
      </c>
      <c r="AJ2171" s="59" t="s">
        <v>1457</v>
      </c>
      <c r="AK2171" s="56">
        <v>25.965652500000001</v>
      </c>
      <c r="AL2171" s="56">
        <v>-81.588417222222219</v>
      </c>
      <c r="AM2171" s="60">
        <v>-170.48790000099544</v>
      </c>
      <c r="AN2171" s="60">
        <v>119.88686979229827</v>
      </c>
      <c r="AO2171" s="60">
        <v>208.42021397970231</v>
      </c>
    </row>
    <row r="2172" spans="1:41" s="290" customFormat="1" x14ac:dyDescent="0.2">
      <c r="A2172" s="45" t="s">
        <v>790</v>
      </c>
      <c r="B2172" s="42" t="s">
        <v>636</v>
      </c>
      <c r="C2172" s="46"/>
      <c r="D2172" s="35" t="s">
        <v>4516</v>
      </c>
      <c r="E2172" s="34">
        <v>45372</v>
      </c>
      <c r="F2172" s="352" t="s">
        <v>4759</v>
      </c>
      <c r="G2172" s="352" t="s">
        <v>4760</v>
      </c>
      <c r="H2172" s="344">
        <v>25.965184999999998</v>
      </c>
      <c r="I2172" s="344">
        <v>-81.588051666666672</v>
      </c>
      <c r="J2172" s="56" t="s">
        <v>7780</v>
      </c>
      <c r="K2172" s="56" t="s">
        <v>7781</v>
      </c>
      <c r="L2172" s="49" t="s">
        <v>8390</v>
      </c>
      <c r="M2172" s="120" t="s">
        <v>2833</v>
      </c>
      <c r="N2172" s="35" t="s">
        <v>364</v>
      </c>
      <c r="O2172" s="240" t="s">
        <v>5827</v>
      </c>
      <c r="P2172" s="216" t="s">
        <v>1969</v>
      </c>
      <c r="Q2172" s="443">
        <v>0</v>
      </c>
      <c r="R2172" s="47"/>
      <c r="S2172" s="36"/>
      <c r="T2172" s="35"/>
      <c r="U2172" s="34"/>
      <c r="V2172" s="82">
        <v>0</v>
      </c>
      <c r="W2172" s="55" t="s">
        <v>2688</v>
      </c>
      <c r="X2172" s="55" t="s">
        <v>1898</v>
      </c>
      <c r="Y2172" s="157">
        <v>0</v>
      </c>
      <c r="Z2172" s="57">
        <v>208.42021397970231</v>
      </c>
      <c r="AA2172" s="55" t="s">
        <v>7782</v>
      </c>
      <c r="AB2172" s="55">
        <v>209</v>
      </c>
      <c r="AC2172" s="55" t="s">
        <v>2022</v>
      </c>
      <c r="AD2172" s="89" t="s">
        <v>2621</v>
      </c>
      <c r="AE2172" s="243">
        <v>16600</v>
      </c>
      <c r="AF2172" s="157">
        <v>0</v>
      </c>
      <c r="AG2172" s="89" t="s">
        <v>7783</v>
      </c>
      <c r="AH2172" s="58" t="s">
        <v>1713</v>
      </c>
      <c r="AI2172" s="58" t="s">
        <v>1712</v>
      </c>
      <c r="AJ2172" s="59" t="s">
        <v>1457</v>
      </c>
      <c r="AK2172" s="56">
        <v>25.965652500000001</v>
      </c>
      <c r="AL2172" s="56">
        <v>-81.588417222222219</v>
      </c>
      <c r="AM2172" s="60">
        <v>-170.48790000099544</v>
      </c>
      <c r="AN2172" s="60">
        <v>119.88686979229827</v>
      </c>
      <c r="AO2172" s="60">
        <v>208.42021397970231</v>
      </c>
    </row>
    <row r="2173" spans="1:41" s="290" customFormat="1" x14ac:dyDescent="0.2">
      <c r="A2173" s="45" t="s">
        <v>790</v>
      </c>
      <c r="B2173" s="42" t="s">
        <v>636</v>
      </c>
      <c r="C2173" s="46"/>
      <c r="D2173" s="35" t="s">
        <v>4516</v>
      </c>
      <c r="E2173" s="34">
        <v>45741</v>
      </c>
      <c r="F2173" s="352" t="s">
        <v>4759</v>
      </c>
      <c r="G2173" s="352" t="s">
        <v>4760</v>
      </c>
      <c r="H2173" s="344">
        <v>25.965184999999998</v>
      </c>
      <c r="I2173" s="344">
        <v>-81.588051666666672</v>
      </c>
      <c r="J2173" s="56" t="s">
        <v>7780</v>
      </c>
      <c r="K2173" s="56" t="s">
        <v>7781</v>
      </c>
      <c r="L2173" s="49" t="s">
        <v>8390</v>
      </c>
      <c r="M2173" s="120" t="s">
        <v>2833</v>
      </c>
      <c r="N2173" s="35" t="s">
        <v>364</v>
      </c>
      <c r="O2173" s="240" t="s">
        <v>6265</v>
      </c>
      <c r="P2173" s="216" t="s">
        <v>1969</v>
      </c>
      <c r="Q2173" s="443">
        <v>0</v>
      </c>
      <c r="R2173" s="47"/>
      <c r="S2173" s="36"/>
      <c r="T2173" s="35"/>
      <c r="U2173" s="34"/>
      <c r="V2173" s="82">
        <v>0</v>
      </c>
      <c r="W2173" s="55" t="s">
        <v>2688</v>
      </c>
      <c r="X2173" s="55" t="s">
        <v>1898</v>
      </c>
      <c r="Y2173" s="157">
        <v>0</v>
      </c>
      <c r="Z2173" s="57">
        <v>208.42021397970231</v>
      </c>
      <c r="AA2173" s="55" t="s">
        <v>7782</v>
      </c>
      <c r="AB2173" s="55">
        <v>209</v>
      </c>
      <c r="AC2173" s="55" t="s">
        <v>2022</v>
      </c>
      <c r="AD2173" s="89" t="s">
        <v>2621</v>
      </c>
      <c r="AE2173" s="243">
        <v>16600</v>
      </c>
      <c r="AF2173" s="157">
        <v>0</v>
      </c>
      <c r="AG2173" s="89" t="s">
        <v>7783</v>
      </c>
      <c r="AH2173" s="58" t="s">
        <v>1713</v>
      </c>
      <c r="AI2173" s="58" t="s">
        <v>1712</v>
      </c>
      <c r="AJ2173" s="59" t="s">
        <v>1457</v>
      </c>
      <c r="AK2173" s="56">
        <v>25.965652500000001</v>
      </c>
      <c r="AL2173" s="56">
        <v>-81.588417222222219</v>
      </c>
      <c r="AM2173" s="60">
        <v>-170.48790000099544</v>
      </c>
      <c r="AN2173" s="60">
        <v>119.88686979229827</v>
      </c>
      <c r="AO2173" s="60">
        <v>208.42021397970231</v>
      </c>
    </row>
    <row r="2174" spans="1:41" s="290" customFormat="1" ht="25.5" x14ac:dyDescent="0.2">
      <c r="A2174" s="45" t="s">
        <v>790</v>
      </c>
      <c r="B2174" s="42" t="s">
        <v>636</v>
      </c>
      <c r="C2174" s="46" t="s">
        <v>473</v>
      </c>
      <c r="D2174" s="35" t="s">
        <v>4516</v>
      </c>
      <c r="E2174" s="34">
        <v>46101</v>
      </c>
      <c r="F2174" s="352" t="s">
        <v>4759</v>
      </c>
      <c r="G2174" s="352" t="s">
        <v>4760</v>
      </c>
      <c r="H2174" s="344">
        <v>25.965184999999998</v>
      </c>
      <c r="I2174" s="344">
        <v>-81.588051666666672</v>
      </c>
      <c r="J2174" s="56" t="s">
        <v>7780</v>
      </c>
      <c r="K2174" s="56" t="s">
        <v>7781</v>
      </c>
      <c r="L2174" s="49" t="s">
        <v>6905</v>
      </c>
      <c r="M2174" s="120" t="s">
        <v>2833</v>
      </c>
      <c r="N2174" s="35" t="s">
        <v>364</v>
      </c>
      <c r="O2174" s="240" t="s">
        <v>6906</v>
      </c>
      <c r="P2174" s="216" t="s">
        <v>1969</v>
      </c>
      <c r="Q2174" s="443">
        <v>0</v>
      </c>
      <c r="R2174" s="47"/>
      <c r="S2174" s="36"/>
      <c r="T2174" s="35"/>
      <c r="U2174" s="34"/>
      <c r="V2174" s="82">
        <v>0</v>
      </c>
      <c r="W2174" s="55" t="s">
        <v>2688</v>
      </c>
      <c r="X2174" s="55" t="s">
        <v>1898</v>
      </c>
      <c r="Y2174" s="157">
        <v>0</v>
      </c>
      <c r="Z2174" s="57">
        <v>208.42021397970231</v>
      </c>
      <c r="AA2174" s="55" t="s">
        <v>7782</v>
      </c>
      <c r="AB2174" s="55">
        <v>209</v>
      </c>
      <c r="AC2174" s="55" t="s">
        <v>2022</v>
      </c>
      <c r="AD2174" s="89" t="s">
        <v>2621</v>
      </c>
      <c r="AE2174" s="243">
        <v>16600</v>
      </c>
      <c r="AF2174" s="157">
        <v>0</v>
      </c>
      <c r="AG2174" s="89" t="s">
        <v>7783</v>
      </c>
      <c r="AH2174" s="58" t="s">
        <v>1713</v>
      </c>
      <c r="AI2174" s="58" t="s">
        <v>1712</v>
      </c>
      <c r="AJ2174" s="59" t="s">
        <v>1457</v>
      </c>
      <c r="AK2174" s="56">
        <v>25.965652500000001</v>
      </c>
      <c r="AL2174" s="56">
        <v>-81.588417222222219</v>
      </c>
      <c r="AM2174" s="60">
        <v>-170.48790000099544</v>
      </c>
      <c r="AN2174" s="60">
        <v>119.88686979229827</v>
      </c>
      <c r="AO2174" s="60">
        <v>208.42021397970231</v>
      </c>
    </row>
    <row r="2175" spans="1:41" s="290" customFormat="1" x14ac:dyDescent="0.2">
      <c r="A2175" s="45" t="s">
        <v>791</v>
      </c>
      <c r="B2175" s="42" t="s">
        <v>761</v>
      </c>
      <c r="C2175" s="46"/>
      <c r="D2175" s="35" t="s">
        <v>1658</v>
      </c>
      <c r="E2175" s="34">
        <v>43040</v>
      </c>
      <c r="F2175" s="347" t="s">
        <v>1714</v>
      </c>
      <c r="G2175" s="347" t="s">
        <v>1715</v>
      </c>
      <c r="H2175" s="344">
        <v>25.967600000000001</v>
      </c>
      <c r="I2175" s="344">
        <v>-81.588966666666664</v>
      </c>
      <c r="J2175" s="56" t="s">
        <v>9468</v>
      </c>
      <c r="K2175" s="56" t="s">
        <v>9469</v>
      </c>
      <c r="L2175" s="49" t="s">
        <v>2407</v>
      </c>
      <c r="M2175" s="120"/>
      <c r="N2175" s="35" t="s">
        <v>1920</v>
      </c>
      <c r="O2175" s="203"/>
      <c r="P2175" s="216">
        <v>0</v>
      </c>
      <c r="Q2175" s="443">
        <v>0</v>
      </c>
      <c r="R2175" s="47"/>
      <c r="S2175" s="36" t="s">
        <v>473</v>
      </c>
      <c r="T2175" s="35"/>
      <c r="U2175" s="34"/>
      <c r="V2175" s="82" t="s">
        <v>1969</v>
      </c>
      <c r="W2175" s="55" t="s">
        <v>2688</v>
      </c>
      <c r="X2175" s="55" t="s">
        <v>1898</v>
      </c>
      <c r="Y2175" s="157" t="s">
        <v>1920</v>
      </c>
      <c r="Z2175" s="57" t="s">
        <v>3905</v>
      </c>
      <c r="AA2175" s="55" t="s">
        <v>9470</v>
      </c>
      <c r="AB2175" s="55">
        <v>210</v>
      </c>
      <c r="AC2175" s="55" t="s">
        <v>2022</v>
      </c>
      <c r="AD2175" s="89" t="s">
        <v>2621</v>
      </c>
      <c r="AE2175" s="243">
        <v>16605</v>
      </c>
      <c r="AF2175" s="157">
        <v>0</v>
      </c>
      <c r="AG2175" s="89" t="s">
        <v>7787</v>
      </c>
      <c r="AH2175" s="58" t="s">
        <v>1714</v>
      </c>
      <c r="AI2175" s="58" t="s">
        <v>1715</v>
      </c>
      <c r="AJ2175" s="59" t="s">
        <v>1454</v>
      </c>
      <c r="AK2175" s="56">
        <v>25.967596944444445</v>
      </c>
      <c r="AL2175" s="56">
        <v>-81.588972777777784</v>
      </c>
      <c r="AM2175" s="60">
        <v>1.1143000002097381</v>
      </c>
      <c r="AN2175" s="60">
        <v>2.0041877956356235</v>
      </c>
      <c r="AO2175" s="60" t="s">
        <v>3905</v>
      </c>
    </row>
    <row r="2176" spans="1:41" s="290" customFormat="1" x14ac:dyDescent="0.2">
      <c r="A2176" s="45" t="s">
        <v>791</v>
      </c>
      <c r="B2176" s="42" t="s">
        <v>761</v>
      </c>
      <c r="C2176" s="46"/>
      <c r="D2176" s="35" t="s">
        <v>424</v>
      </c>
      <c r="E2176" s="34">
        <v>43195</v>
      </c>
      <c r="F2176" s="347" t="s">
        <v>2571</v>
      </c>
      <c r="G2176" s="347" t="s">
        <v>2328</v>
      </c>
      <c r="H2176" s="344">
        <v>25.965833333333332</v>
      </c>
      <c r="I2176" s="344">
        <v>-81.588216666666668</v>
      </c>
      <c r="J2176" s="56" t="s">
        <v>9471</v>
      </c>
      <c r="K2176" s="56" t="s">
        <v>9472</v>
      </c>
      <c r="L2176" s="49" t="s">
        <v>8391</v>
      </c>
      <c r="M2176" s="120"/>
      <c r="N2176" s="35" t="s">
        <v>1920</v>
      </c>
      <c r="O2176" s="203" t="s">
        <v>1969</v>
      </c>
      <c r="P2176" s="216">
        <v>0</v>
      </c>
      <c r="Q2176" s="443">
        <v>0</v>
      </c>
      <c r="R2176" s="47"/>
      <c r="S2176" s="36"/>
      <c r="T2176" s="35"/>
      <c r="U2176" s="34"/>
      <c r="V2176" s="82" t="s">
        <v>1969</v>
      </c>
      <c r="W2176" s="55" t="s">
        <v>2688</v>
      </c>
      <c r="X2176" s="55" t="s">
        <v>1898</v>
      </c>
      <c r="Y2176" s="157" t="s">
        <v>1920</v>
      </c>
      <c r="Z2176" s="57">
        <v>689.30191979888252</v>
      </c>
      <c r="AA2176" s="55" t="s">
        <v>9473</v>
      </c>
      <c r="AB2176" s="55">
        <v>210</v>
      </c>
      <c r="AC2176" s="55" t="s">
        <v>2022</v>
      </c>
      <c r="AD2176" s="89" t="s">
        <v>2621</v>
      </c>
      <c r="AE2176" s="243">
        <v>16605</v>
      </c>
      <c r="AF2176" s="157">
        <v>0</v>
      </c>
      <c r="AG2176" s="89" t="s">
        <v>7787</v>
      </c>
      <c r="AH2176" s="58" t="s">
        <v>1714</v>
      </c>
      <c r="AI2176" s="58" t="s">
        <v>1715</v>
      </c>
      <c r="AJ2176" s="59" t="s">
        <v>1454</v>
      </c>
      <c r="AK2176" s="56">
        <v>25.967596944444445</v>
      </c>
      <c r="AL2176" s="56">
        <v>-81.588972777777784</v>
      </c>
      <c r="AM2176" s="60">
        <v>-643.15370000044811</v>
      </c>
      <c r="AN2176" s="60">
        <v>247.97268965383816</v>
      </c>
      <c r="AO2176" s="60">
        <v>689.30191979888252</v>
      </c>
    </row>
    <row r="2177" spans="1:41" s="290" customFormat="1" ht="25.5" x14ac:dyDescent="0.2">
      <c r="A2177" s="45" t="s">
        <v>791</v>
      </c>
      <c r="B2177" s="42" t="s">
        <v>761</v>
      </c>
      <c r="C2177" s="46"/>
      <c r="D2177" s="35" t="s">
        <v>424</v>
      </c>
      <c r="E2177" s="34">
        <v>43515</v>
      </c>
      <c r="F2177" s="347" t="s">
        <v>2594</v>
      </c>
      <c r="G2177" s="347" t="s">
        <v>2595</v>
      </c>
      <c r="H2177" s="344">
        <v>25.965800000000002</v>
      </c>
      <c r="I2177" s="344">
        <v>-81.588200000000001</v>
      </c>
      <c r="J2177" s="56" t="s">
        <v>9474</v>
      </c>
      <c r="K2177" s="56" t="s">
        <v>9475</v>
      </c>
      <c r="L2177" s="49" t="s">
        <v>8392</v>
      </c>
      <c r="M2177" s="120" t="s">
        <v>2833</v>
      </c>
      <c r="N2177" s="35" t="s">
        <v>1920</v>
      </c>
      <c r="O2177" s="203" t="s">
        <v>1969</v>
      </c>
      <c r="P2177" s="216" t="s">
        <v>1969</v>
      </c>
      <c r="Q2177" s="443">
        <v>0</v>
      </c>
      <c r="R2177" s="47"/>
      <c r="S2177" s="36"/>
      <c r="T2177" s="35"/>
      <c r="U2177" s="34"/>
      <c r="V2177" s="82" t="s">
        <v>1969</v>
      </c>
      <c r="W2177" s="55" t="s">
        <v>2688</v>
      </c>
      <c r="X2177" s="55" t="s">
        <v>1898</v>
      </c>
      <c r="Y2177" s="157" t="s">
        <v>1920</v>
      </c>
      <c r="Z2177" s="57">
        <v>702.61081364585232</v>
      </c>
      <c r="AA2177" s="55" t="s">
        <v>9476</v>
      </c>
      <c r="AB2177" s="55">
        <v>210</v>
      </c>
      <c r="AC2177" s="55" t="s">
        <v>2022</v>
      </c>
      <c r="AD2177" s="89" t="s">
        <v>2621</v>
      </c>
      <c r="AE2177" s="243">
        <v>16605</v>
      </c>
      <c r="AF2177" s="157">
        <v>0</v>
      </c>
      <c r="AG2177" s="89" t="s">
        <v>7787</v>
      </c>
      <c r="AH2177" s="58" t="s">
        <v>1714</v>
      </c>
      <c r="AI2177" s="58" t="s">
        <v>1715</v>
      </c>
      <c r="AJ2177" s="59" t="s">
        <v>1454</v>
      </c>
      <c r="AK2177" s="56">
        <v>25.967596944444445</v>
      </c>
      <c r="AL2177" s="56">
        <v>-81.588972777777784</v>
      </c>
      <c r="AM2177" s="60">
        <v>-655.30969999955596</v>
      </c>
      <c r="AN2177" s="60">
        <v>253.43865636200536</v>
      </c>
      <c r="AO2177" s="60">
        <v>702.61081364585232</v>
      </c>
    </row>
    <row r="2178" spans="1:41" s="290" customFormat="1" ht="25.5" x14ac:dyDescent="0.2">
      <c r="A2178" s="45" t="s">
        <v>791</v>
      </c>
      <c r="B2178" s="42" t="s">
        <v>761</v>
      </c>
      <c r="C2178" s="46"/>
      <c r="D2178" s="35" t="s">
        <v>4516</v>
      </c>
      <c r="E2178" s="34">
        <v>44656</v>
      </c>
      <c r="F2178" s="347" t="s">
        <v>2594</v>
      </c>
      <c r="G2178" s="347" t="s">
        <v>2595</v>
      </c>
      <c r="H2178" s="344">
        <v>25.965800000000002</v>
      </c>
      <c r="I2178" s="344">
        <v>-81.588200000000001</v>
      </c>
      <c r="J2178" s="56" t="s">
        <v>9474</v>
      </c>
      <c r="K2178" s="56" t="s">
        <v>9475</v>
      </c>
      <c r="L2178" s="49" t="s">
        <v>8392</v>
      </c>
      <c r="M2178" s="120" t="s">
        <v>2833</v>
      </c>
      <c r="N2178" s="35" t="s">
        <v>1920</v>
      </c>
      <c r="O2178" s="240" t="s">
        <v>4544</v>
      </c>
      <c r="P2178" s="216" t="s">
        <v>4545</v>
      </c>
      <c r="Q2178" s="443">
        <v>0</v>
      </c>
      <c r="R2178" s="47"/>
      <c r="S2178" s="36"/>
      <c r="T2178" s="35"/>
      <c r="U2178" s="34"/>
      <c r="V2178" s="82" t="s">
        <v>1969</v>
      </c>
      <c r="W2178" s="55" t="s">
        <v>2688</v>
      </c>
      <c r="X2178" s="55" t="s">
        <v>1898</v>
      </c>
      <c r="Y2178" s="157" t="s">
        <v>1920</v>
      </c>
      <c r="Z2178" s="57">
        <v>702.61081364585232</v>
      </c>
      <c r="AA2178" s="55" t="s">
        <v>9476</v>
      </c>
      <c r="AB2178" s="55">
        <v>210</v>
      </c>
      <c r="AC2178" s="55" t="s">
        <v>2022</v>
      </c>
      <c r="AD2178" s="89" t="s">
        <v>2621</v>
      </c>
      <c r="AE2178" s="243">
        <v>16605</v>
      </c>
      <c r="AF2178" s="157">
        <v>0</v>
      </c>
      <c r="AG2178" s="89" t="s">
        <v>7787</v>
      </c>
      <c r="AH2178" s="58" t="s">
        <v>1714</v>
      </c>
      <c r="AI2178" s="58" t="s">
        <v>1715</v>
      </c>
      <c r="AJ2178" s="59" t="s">
        <v>1454</v>
      </c>
      <c r="AK2178" s="56">
        <v>25.967596944444445</v>
      </c>
      <c r="AL2178" s="56">
        <v>-81.588972777777784</v>
      </c>
      <c r="AM2178" s="60">
        <v>-655.30969999955596</v>
      </c>
      <c r="AN2178" s="60">
        <v>253.43865636200536</v>
      </c>
      <c r="AO2178" s="60">
        <v>702.61081364585232</v>
      </c>
    </row>
    <row r="2179" spans="1:41" s="290" customFormat="1" x14ac:dyDescent="0.2">
      <c r="A2179" s="45" t="s">
        <v>791</v>
      </c>
      <c r="B2179" s="42" t="s">
        <v>761</v>
      </c>
      <c r="C2179" s="46"/>
      <c r="D2179" s="35" t="s">
        <v>3213</v>
      </c>
      <c r="E2179" s="34">
        <v>44692</v>
      </c>
      <c r="F2179" s="352" t="s">
        <v>4761</v>
      </c>
      <c r="G2179" s="352" t="s">
        <v>4762</v>
      </c>
      <c r="H2179" s="344">
        <v>25.965734999999999</v>
      </c>
      <c r="I2179" s="344">
        <v>-81.588141666666672</v>
      </c>
      <c r="J2179" s="56" t="s">
        <v>7784</v>
      </c>
      <c r="K2179" s="56" t="s">
        <v>7785</v>
      </c>
      <c r="L2179" s="49" t="s">
        <v>4678</v>
      </c>
      <c r="M2179" s="120" t="s">
        <v>2833</v>
      </c>
      <c r="N2179" s="35" t="s">
        <v>364</v>
      </c>
      <c r="O2179" s="240" t="s">
        <v>4702</v>
      </c>
      <c r="P2179" s="216">
        <v>0</v>
      </c>
      <c r="Q2179" s="443">
        <v>0</v>
      </c>
      <c r="R2179" s="47"/>
      <c r="S2179" s="36"/>
      <c r="T2179" s="35" t="s">
        <v>2011</v>
      </c>
      <c r="U2179" s="34"/>
      <c r="V2179" s="82">
        <v>0</v>
      </c>
      <c r="W2179" s="55" t="s">
        <v>2688</v>
      </c>
      <c r="X2179" s="55" t="s">
        <v>1898</v>
      </c>
      <c r="Y2179" s="157">
        <v>0</v>
      </c>
      <c r="Z2179" s="57">
        <v>731.67891212038387</v>
      </c>
      <c r="AA2179" s="55" t="s">
        <v>7786</v>
      </c>
      <c r="AB2179" s="55">
        <v>210</v>
      </c>
      <c r="AC2179" s="55" t="s">
        <v>2022</v>
      </c>
      <c r="AD2179" s="89" t="s">
        <v>2621</v>
      </c>
      <c r="AE2179" s="243">
        <v>16605</v>
      </c>
      <c r="AF2179" s="157">
        <v>0</v>
      </c>
      <c r="AG2179" s="89" t="s">
        <v>7787</v>
      </c>
      <c r="AH2179" s="58" t="s">
        <v>1714</v>
      </c>
      <c r="AI2179" s="58" t="s">
        <v>1715</v>
      </c>
      <c r="AJ2179" s="59" t="s">
        <v>1454</v>
      </c>
      <c r="AK2179" s="56">
        <v>25.967596944444445</v>
      </c>
      <c r="AL2179" s="56">
        <v>-81.588972777777784</v>
      </c>
      <c r="AM2179" s="60">
        <v>-679.01390000060201</v>
      </c>
      <c r="AN2179" s="60">
        <v>272.56953983826025</v>
      </c>
      <c r="AO2179" s="60">
        <v>731.67891212038387</v>
      </c>
    </row>
    <row r="2180" spans="1:41" s="290" customFormat="1" x14ac:dyDescent="0.2">
      <c r="A2180" s="45" t="s">
        <v>791</v>
      </c>
      <c r="B2180" s="42" t="s">
        <v>761</v>
      </c>
      <c r="C2180" s="46"/>
      <c r="D2180" s="35" t="s">
        <v>4516</v>
      </c>
      <c r="E2180" s="34">
        <v>45001</v>
      </c>
      <c r="F2180" s="2" t="s">
        <v>4761</v>
      </c>
      <c r="G2180" s="2" t="s">
        <v>4762</v>
      </c>
      <c r="H2180" s="344">
        <v>25.965734999999999</v>
      </c>
      <c r="I2180" s="344">
        <v>-81.588141666666672</v>
      </c>
      <c r="J2180" s="56" t="s">
        <v>7784</v>
      </c>
      <c r="K2180" s="56" t="s">
        <v>7785</v>
      </c>
      <c r="L2180" s="49" t="s">
        <v>5436</v>
      </c>
      <c r="M2180" s="120" t="s">
        <v>2833</v>
      </c>
      <c r="N2180" s="35" t="s">
        <v>364</v>
      </c>
      <c r="O2180" s="240" t="s">
        <v>5459</v>
      </c>
      <c r="P2180" s="216">
        <v>0</v>
      </c>
      <c r="Q2180" s="443">
        <v>0</v>
      </c>
      <c r="R2180" s="47"/>
      <c r="S2180" s="36"/>
      <c r="T2180" s="35"/>
      <c r="U2180" s="34"/>
      <c r="V2180" s="82">
        <v>0</v>
      </c>
      <c r="W2180" s="55" t="s">
        <v>2688</v>
      </c>
      <c r="X2180" s="55" t="s">
        <v>1898</v>
      </c>
      <c r="Y2180" s="157">
        <v>0</v>
      </c>
      <c r="Z2180" s="57">
        <v>731.67891212038387</v>
      </c>
      <c r="AA2180" s="55" t="s">
        <v>7786</v>
      </c>
      <c r="AB2180" s="55">
        <v>210</v>
      </c>
      <c r="AC2180" s="55" t="s">
        <v>2022</v>
      </c>
      <c r="AD2180" s="89" t="s">
        <v>2621</v>
      </c>
      <c r="AE2180" s="243">
        <v>16605</v>
      </c>
      <c r="AF2180" s="157">
        <v>0</v>
      </c>
      <c r="AG2180" s="89" t="s">
        <v>7787</v>
      </c>
      <c r="AH2180" s="58" t="s">
        <v>1714</v>
      </c>
      <c r="AI2180" s="58" t="s">
        <v>1715</v>
      </c>
      <c r="AJ2180" s="59" t="s">
        <v>1454</v>
      </c>
      <c r="AK2180" s="56">
        <v>25.967596944444445</v>
      </c>
      <c r="AL2180" s="56">
        <v>-81.588972777777784</v>
      </c>
      <c r="AM2180" s="60">
        <v>-679.01390000060201</v>
      </c>
      <c r="AN2180" s="60">
        <v>272.56953983826025</v>
      </c>
      <c r="AO2180" s="60">
        <v>731.67891212038387</v>
      </c>
    </row>
    <row r="2181" spans="1:41" s="290" customFormat="1" x14ac:dyDescent="0.2">
      <c r="A2181" s="45" t="s">
        <v>791</v>
      </c>
      <c r="B2181" s="42" t="s">
        <v>761</v>
      </c>
      <c r="C2181" s="46"/>
      <c r="D2181" s="35" t="s">
        <v>4516</v>
      </c>
      <c r="E2181" s="34">
        <v>45372</v>
      </c>
      <c r="F2181" s="352" t="s">
        <v>4761</v>
      </c>
      <c r="G2181" s="352" t="s">
        <v>4762</v>
      </c>
      <c r="H2181" s="344">
        <v>25.965734999999999</v>
      </c>
      <c r="I2181" s="344">
        <v>-81.588141666666672</v>
      </c>
      <c r="J2181" s="56" t="s">
        <v>7784</v>
      </c>
      <c r="K2181" s="56" t="s">
        <v>7785</v>
      </c>
      <c r="L2181" s="49" t="s">
        <v>5436</v>
      </c>
      <c r="M2181" s="120" t="s">
        <v>2833</v>
      </c>
      <c r="N2181" s="35" t="s">
        <v>364</v>
      </c>
      <c r="O2181" s="240" t="s">
        <v>5828</v>
      </c>
      <c r="P2181" s="216">
        <v>0</v>
      </c>
      <c r="Q2181" s="443">
        <v>0</v>
      </c>
      <c r="R2181" s="47"/>
      <c r="S2181" s="36"/>
      <c r="T2181" s="35"/>
      <c r="U2181" s="34"/>
      <c r="V2181" s="82">
        <v>0</v>
      </c>
      <c r="W2181" s="55" t="s">
        <v>2688</v>
      </c>
      <c r="X2181" s="55" t="s">
        <v>1898</v>
      </c>
      <c r="Y2181" s="157">
        <v>0</v>
      </c>
      <c r="Z2181" s="57">
        <v>731.67891212038387</v>
      </c>
      <c r="AA2181" s="55" t="s">
        <v>7786</v>
      </c>
      <c r="AB2181" s="55">
        <v>210</v>
      </c>
      <c r="AC2181" s="55" t="s">
        <v>2022</v>
      </c>
      <c r="AD2181" s="89" t="s">
        <v>2621</v>
      </c>
      <c r="AE2181" s="243">
        <v>16605</v>
      </c>
      <c r="AF2181" s="157">
        <v>0</v>
      </c>
      <c r="AG2181" s="89" t="s">
        <v>7787</v>
      </c>
      <c r="AH2181" s="58" t="s">
        <v>1714</v>
      </c>
      <c r="AI2181" s="58" t="s">
        <v>1715</v>
      </c>
      <c r="AJ2181" s="59" t="s">
        <v>1454</v>
      </c>
      <c r="AK2181" s="56">
        <v>25.967596944444445</v>
      </c>
      <c r="AL2181" s="56">
        <v>-81.588972777777784</v>
      </c>
      <c r="AM2181" s="60">
        <v>-679.01390000060201</v>
      </c>
      <c r="AN2181" s="60">
        <v>272.56953983826025</v>
      </c>
      <c r="AO2181" s="60">
        <v>731.67891212038387</v>
      </c>
    </row>
    <row r="2182" spans="1:41" s="290" customFormat="1" x14ac:dyDescent="0.2">
      <c r="A2182" s="45" t="s">
        <v>791</v>
      </c>
      <c r="B2182" s="42" t="s">
        <v>761</v>
      </c>
      <c r="C2182" s="46"/>
      <c r="D2182" s="35" t="s">
        <v>4516</v>
      </c>
      <c r="E2182" s="34">
        <v>45741</v>
      </c>
      <c r="F2182" s="352" t="s">
        <v>4761</v>
      </c>
      <c r="G2182" s="352" t="s">
        <v>4762</v>
      </c>
      <c r="H2182" s="344">
        <v>25.965734999999999</v>
      </c>
      <c r="I2182" s="344">
        <v>-81.588141666666672</v>
      </c>
      <c r="J2182" s="56" t="s">
        <v>7784</v>
      </c>
      <c r="K2182" s="56" t="s">
        <v>7785</v>
      </c>
      <c r="L2182" s="49" t="s">
        <v>5436</v>
      </c>
      <c r="M2182" s="120" t="s">
        <v>2833</v>
      </c>
      <c r="N2182" s="35" t="s">
        <v>364</v>
      </c>
      <c r="O2182" s="240" t="s">
        <v>6266</v>
      </c>
      <c r="P2182" s="216">
        <v>0</v>
      </c>
      <c r="Q2182" s="443">
        <v>0</v>
      </c>
      <c r="R2182" s="47"/>
      <c r="S2182" s="36"/>
      <c r="T2182" s="35"/>
      <c r="U2182" s="34"/>
      <c r="V2182" s="82">
        <v>0</v>
      </c>
      <c r="W2182" s="55" t="s">
        <v>2688</v>
      </c>
      <c r="X2182" s="55" t="s">
        <v>1898</v>
      </c>
      <c r="Y2182" s="157">
        <v>0</v>
      </c>
      <c r="Z2182" s="57">
        <v>731.67891212038387</v>
      </c>
      <c r="AA2182" s="55" t="s">
        <v>7786</v>
      </c>
      <c r="AB2182" s="55">
        <v>210</v>
      </c>
      <c r="AC2182" s="55" t="s">
        <v>2022</v>
      </c>
      <c r="AD2182" s="89" t="s">
        <v>2621</v>
      </c>
      <c r="AE2182" s="243">
        <v>16605</v>
      </c>
      <c r="AF2182" s="157">
        <v>0</v>
      </c>
      <c r="AG2182" s="89" t="s">
        <v>7787</v>
      </c>
      <c r="AH2182" s="58" t="s">
        <v>1714</v>
      </c>
      <c r="AI2182" s="58" t="s">
        <v>1715</v>
      </c>
      <c r="AJ2182" s="59" t="s">
        <v>1454</v>
      </c>
      <c r="AK2182" s="56">
        <v>25.967596944444445</v>
      </c>
      <c r="AL2182" s="56">
        <v>-81.588972777777784</v>
      </c>
      <c r="AM2182" s="60">
        <v>-679.01390000060201</v>
      </c>
      <c r="AN2182" s="60">
        <v>272.56953983826025</v>
      </c>
      <c r="AO2182" s="60">
        <v>731.67891212038387</v>
      </c>
    </row>
    <row r="2183" spans="1:41" s="290" customFormat="1" x14ac:dyDescent="0.2">
      <c r="A2183" s="45" t="s">
        <v>791</v>
      </c>
      <c r="B2183" s="42" t="s">
        <v>761</v>
      </c>
      <c r="C2183" s="46" t="s">
        <v>473</v>
      </c>
      <c r="D2183" s="35" t="s">
        <v>4516</v>
      </c>
      <c r="E2183" s="34">
        <v>46101</v>
      </c>
      <c r="F2183" s="352" t="s">
        <v>4761</v>
      </c>
      <c r="G2183" s="352" t="s">
        <v>4762</v>
      </c>
      <c r="H2183" s="344">
        <v>25.965734999999999</v>
      </c>
      <c r="I2183" s="344">
        <v>-81.588141666666672</v>
      </c>
      <c r="J2183" s="56" t="s">
        <v>7784</v>
      </c>
      <c r="K2183" s="56" t="s">
        <v>7785</v>
      </c>
      <c r="L2183" s="49" t="s">
        <v>5436</v>
      </c>
      <c r="M2183" s="120" t="s">
        <v>2833</v>
      </c>
      <c r="N2183" s="35" t="s">
        <v>364</v>
      </c>
      <c r="O2183" s="240" t="s">
        <v>6907</v>
      </c>
      <c r="P2183" s="216" t="s">
        <v>1969</v>
      </c>
      <c r="Q2183" s="443">
        <v>0</v>
      </c>
      <c r="R2183" s="47"/>
      <c r="S2183" s="36"/>
      <c r="T2183" s="35"/>
      <c r="U2183" s="34"/>
      <c r="V2183" s="82">
        <v>0</v>
      </c>
      <c r="W2183" s="55" t="s">
        <v>2688</v>
      </c>
      <c r="X2183" s="55" t="s">
        <v>1898</v>
      </c>
      <c r="Y2183" s="157">
        <v>0</v>
      </c>
      <c r="Z2183" s="57">
        <v>731.67891212038387</v>
      </c>
      <c r="AA2183" s="55" t="s">
        <v>7786</v>
      </c>
      <c r="AB2183" s="55">
        <v>210</v>
      </c>
      <c r="AC2183" s="55" t="s">
        <v>2022</v>
      </c>
      <c r="AD2183" s="89" t="s">
        <v>2621</v>
      </c>
      <c r="AE2183" s="243">
        <v>16605</v>
      </c>
      <c r="AF2183" s="157">
        <v>0</v>
      </c>
      <c r="AG2183" s="89" t="s">
        <v>7787</v>
      </c>
      <c r="AH2183" s="58" t="s">
        <v>1714</v>
      </c>
      <c r="AI2183" s="58" t="s">
        <v>1715</v>
      </c>
      <c r="AJ2183" s="59" t="s">
        <v>1454</v>
      </c>
      <c r="AK2183" s="56">
        <v>25.967596944444445</v>
      </c>
      <c r="AL2183" s="56">
        <v>-81.588972777777784</v>
      </c>
      <c r="AM2183" s="60">
        <v>-679.01390000060201</v>
      </c>
      <c r="AN2183" s="60">
        <v>272.56953983826025</v>
      </c>
      <c r="AO2183" s="60">
        <v>731.67891212038387</v>
      </c>
    </row>
    <row r="2184" spans="1:41" s="290" customFormat="1" x14ac:dyDescent="0.2">
      <c r="A2184" s="45" t="s">
        <v>792</v>
      </c>
      <c r="B2184" s="42" t="s">
        <v>764</v>
      </c>
      <c r="C2184" s="46"/>
      <c r="D2184" s="35" t="s">
        <v>1658</v>
      </c>
      <c r="E2184" s="34">
        <v>43040</v>
      </c>
      <c r="F2184" s="347" t="s">
        <v>1716</v>
      </c>
      <c r="G2184" s="347" t="s">
        <v>1717</v>
      </c>
      <c r="H2184" s="344">
        <v>25.967866666666666</v>
      </c>
      <c r="I2184" s="344">
        <v>-81.59008333333334</v>
      </c>
      <c r="J2184" s="56" t="s">
        <v>9477</v>
      </c>
      <c r="K2184" s="56" t="s">
        <v>9478</v>
      </c>
      <c r="L2184" s="49" t="s">
        <v>1746</v>
      </c>
      <c r="M2184" s="117"/>
      <c r="N2184" s="35" t="s">
        <v>364</v>
      </c>
      <c r="O2184" s="203"/>
      <c r="P2184" s="216">
        <v>0</v>
      </c>
      <c r="Q2184" s="443">
        <v>0</v>
      </c>
      <c r="R2184" s="47"/>
      <c r="S2184" s="36" t="s">
        <v>473</v>
      </c>
      <c r="T2184" s="35"/>
      <c r="U2184" s="34"/>
      <c r="V2184" s="82">
        <v>0</v>
      </c>
      <c r="W2184" s="55" t="s">
        <v>2688</v>
      </c>
      <c r="X2184" s="55" t="s">
        <v>1898</v>
      </c>
      <c r="Y2184" s="157">
        <v>0</v>
      </c>
      <c r="Z2184" s="57" t="s">
        <v>3905</v>
      </c>
      <c r="AA2184" s="55" t="s">
        <v>9434</v>
      </c>
      <c r="AB2184" s="55">
        <v>211</v>
      </c>
      <c r="AC2184" s="55" t="s">
        <v>2022</v>
      </c>
      <c r="AD2184" s="89" t="s">
        <v>2621</v>
      </c>
      <c r="AE2184" s="243">
        <v>16610</v>
      </c>
      <c r="AF2184" s="157">
        <v>0</v>
      </c>
      <c r="AG2184" s="89" t="s">
        <v>7791</v>
      </c>
      <c r="AH2184" s="58" t="s">
        <v>1716</v>
      </c>
      <c r="AI2184" s="58" t="s">
        <v>1717</v>
      </c>
      <c r="AJ2184" s="59" t="s">
        <v>1451</v>
      </c>
      <c r="AK2184" s="56">
        <v>25.967874722222223</v>
      </c>
      <c r="AL2184" s="56">
        <v>-81.590083888888884</v>
      </c>
      <c r="AM2184" s="60">
        <v>-2.9377000007885101</v>
      </c>
      <c r="AN2184" s="60">
        <v>0.18219888669914105</v>
      </c>
      <c r="AO2184" s="60" t="s">
        <v>3905</v>
      </c>
    </row>
    <row r="2185" spans="1:41" s="290" customFormat="1" x14ac:dyDescent="0.2">
      <c r="A2185" s="45" t="s">
        <v>792</v>
      </c>
      <c r="B2185" s="42" t="s">
        <v>764</v>
      </c>
      <c r="C2185" s="46"/>
      <c r="D2185" s="35" t="s">
        <v>424</v>
      </c>
      <c r="E2185" s="34">
        <v>43195</v>
      </c>
      <c r="F2185" s="347" t="s">
        <v>2329</v>
      </c>
      <c r="G2185" s="347" t="s">
        <v>2330</v>
      </c>
      <c r="H2185" s="344">
        <v>25.966033333333332</v>
      </c>
      <c r="I2185" s="344">
        <v>-81.588350000000005</v>
      </c>
      <c r="J2185" s="56" t="s">
        <v>7788</v>
      </c>
      <c r="K2185" s="56" t="s">
        <v>7789</v>
      </c>
      <c r="L2185" s="49" t="s">
        <v>8393</v>
      </c>
      <c r="M2185" s="120"/>
      <c r="N2185" s="35" t="s">
        <v>364</v>
      </c>
      <c r="O2185" s="203" t="s">
        <v>1969</v>
      </c>
      <c r="P2185" s="216">
        <v>0</v>
      </c>
      <c r="Q2185" s="443">
        <v>0</v>
      </c>
      <c r="R2185" s="47"/>
      <c r="S2185" s="36"/>
      <c r="T2185" s="35"/>
      <c r="U2185" s="34"/>
      <c r="V2185" s="82">
        <v>0</v>
      </c>
      <c r="W2185" s="55" t="s">
        <v>2688</v>
      </c>
      <c r="X2185" s="55" t="s">
        <v>1898</v>
      </c>
      <c r="Y2185" s="157">
        <v>0</v>
      </c>
      <c r="Z2185" s="57">
        <v>879.93782917239366</v>
      </c>
      <c r="AA2185" s="55" t="s">
        <v>7790</v>
      </c>
      <c r="AB2185" s="55">
        <v>211</v>
      </c>
      <c r="AC2185" s="55" t="s">
        <v>2022</v>
      </c>
      <c r="AD2185" s="89" t="s">
        <v>2621</v>
      </c>
      <c r="AE2185" s="243">
        <v>16610</v>
      </c>
      <c r="AF2185" s="157">
        <v>0</v>
      </c>
      <c r="AG2185" s="89" t="s">
        <v>7791</v>
      </c>
      <c r="AH2185" s="58" t="s">
        <v>1716</v>
      </c>
      <c r="AI2185" s="58" t="s">
        <v>1717</v>
      </c>
      <c r="AJ2185" s="59" t="s">
        <v>1451</v>
      </c>
      <c r="AK2185" s="56">
        <v>25.967874722222223</v>
      </c>
      <c r="AL2185" s="56">
        <v>-81.590083888888884</v>
      </c>
      <c r="AM2185" s="60">
        <v>-671.5177000009578</v>
      </c>
      <c r="AN2185" s="60">
        <v>568.64273651744497</v>
      </c>
      <c r="AO2185" s="60">
        <v>879.93782917239366</v>
      </c>
    </row>
    <row r="2186" spans="1:41" s="290" customFormat="1" x14ac:dyDescent="0.2">
      <c r="A2186" s="45" t="s">
        <v>792</v>
      </c>
      <c r="B2186" s="42" t="s">
        <v>764</v>
      </c>
      <c r="C2186" s="46"/>
      <c r="D2186" s="35" t="s">
        <v>424</v>
      </c>
      <c r="E2186" s="34">
        <v>43515</v>
      </c>
      <c r="F2186" s="347" t="s">
        <v>2329</v>
      </c>
      <c r="G2186" s="347" t="s">
        <v>2330</v>
      </c>
      <c r="H2186" s="344">
        <v>25.966033333333332</v>
      </c>
      <c r="I2186" s="344">
        <v>-81.588350000000005</v>
      </c>
      <c r="J2186" s="56" t="s">
        <v>7788</v>
      </c>
      <c r="K2186" s="56" t="s">
        <v>7789</v>
      </c>
      <c r="L2186" s="49" t="s">
        <v>2480</v>
      </c>
      <c r="M2186" s="120" t="s">
        <v>2833</v>
      </c>
      <c r="N2186" s="35" t="s">
        <v>364</v>
      </c>
      <c r="O2186" s="203" t="s">
        <v>1969</v>
      </c>
      <c r="P2186" s="216" t="s">
        <v>1969</v>
      </c>
      <c r="Q2186" s="443">
        <v>0</v>
      </c>
      <c r="R2186" s="47"/>
      <c r="S2186" s="36"/>
      <c r="T2186" s="35"/>
      <c r="U2186" s="34"/>
      <c r="V2186" s="82">
        <v>0</v>
      </c>
      <c r="W2186" s="55" t="s">
        <v>2688</v>
      </c>
      <c r="X2186" s="55" t="s">
        <v>1898</v>
      </c>
      <c r="Y2186" s="157">
        <v>0</v>
      </c>
      <c r="Z2186" s="57">
        <v>879.93782917239366</v>
      </c>
      <c r="AA2186" s="55" t="s">
        <v>7790</v>
      </c>
      <c r="AB2186" s="55">
        <v>211</v>
      </c>
      <c r="AC2186" s="55" t="s">
        <v>2022</v>
      </c>
      <c r="AD2186" s="89" t="s">
        <v>2621</v>
      </c>
      <c r="AE2186" s="243">
        <v>16610</v>
      </c>
      <c r="AF2186" s="157">
        <v>0</v>
      </c>
      <c r="AG2186" s="89" t="s">
        <v>7791</v>
      </c>
      <c r="AH2186" s="58" t="s">
        <v>1716</v>
      </c>
      <c r="AI2186" s="58" t="s">
        <v>1717</v>
      </c>
      <c r="AJ2186" s="59" t="s">
        <v>1451</v>
      </c>
      <c r="AK2186" s="56">
        <v>25.967874722222223</v>
      </c>
      <c r="AL2186" s="56">
        <v>-81.590083888888884</v>
      </c>
      <c r="AM2186" s="60">
        <v>-671.5177000009578</v>
      </c>
      <c r="AN2186" s="60">
        <v>568.64273651744497</v>
      </c>
      <c r="AO2186" s="60">
        <v>879.93782917239366</v>
      </c>
    </row>
    <row r="2187" spans="1:41" s="290" customFormat="1" ht="25.5" x14ac:dyDescent="0.2">
      <c r="A2187" s="45" t="s">
        <v>792</v>
      </c>
      <c r="B2187" s="42" t="s">
        <v>764</v>
      </c>
      <c r="C2187" s="46"/>
      <c r="D2187" s="35" t="s">
        <v>4516</v>
      </c>
      <c r="E2187" s="34">
        <v>44656</v>
      </c>
      <c r="F2187" s="347" t="s">
        <v>2329</v>
      </c>
      <c r="G2187" s="347" t="s">
        <v>2330</v>
      </c>
      <c r="H2187" s="344">
        <v>25.966033333333332</v>
      </c>
      <c r="I2187" s="344">
        <v>-81.588350000000005</v>
      </c>
      <c r="J2187" s="56" t="s">
        <v>7788</v>
      </c>
      <c r="K2187" s="56" t="s">
        <v>7789</v>
      </c>
      <c r="L2187" s="49" t="s">
        <v>8394</v>
      </c>
      <c r="M2187" s="120" t="s">
        <v>2833</v>
      </c>
      <c r="N2187" s="35" t="s">
        <v>364</v>
      </c>
      <c r="O2187" s="240" t="s">
        <v>4546</v>
      </c>
      <c r="P2187" s="216" t="s">
        <v>1969</v>
      </c>
      <c r="Q2187" s="443">
        <v>0</v>
      </c>
      <c r="R2187" s="47"/>
      <c r="S2187" s="36"/>
      <c r="T2187" s="35"/>
      <c r="U2187" s="34"/>
      <c r="V2187" s="82">
        <v>0</v>
      </c>
      <c r="W2187" s="55" t="s">
        <v>2688</v>
      </c>
      <c r="X2187" s="55" t="s">
        <v>1898</v>
      </c>
      <c r="Y2187" s="157">
        <v>0</v>
      </c>
      <c r="Z2187" s="57">
        <v>879.93782917239366</v>
      </c>
      <c r="AA2187" s="55" t="s">
        <v>7790</v>
      </c>
      <c r="AB2187" s="55">
        <v>211</v>
      </c>
      <c r="AC2187" s="55" t="s">
        <v>2022</v>
      </c>
      <c r="AD2187" s="89" t="s">
        <v>2621</v>
      </c>
      <c r="AE2187" s="243">
        <v>16610</v>
      </c>
      <c r="AF2187" s="157">
        <v>0</v>
      </c>
      <c r="AG2187" s="89" t="s">
        <v>7791</v>
      </c>
      <c r="AH2187" s="58" t="s">
        <v>1716</v>
      </c>
      <c r="AI2187" s="58" t="s">
        <v>1717</v>
      </c>
      <c r="AJ2187" s="59" t="s">
        <v>1451</v>
      </c>
      <c r="AK2187" s="56">
        <v>25.967874722222223</v>
      </c>
      <c r="AL2187" s="56">
        <v>-81.590083888888884</v>
      </c>
      <c r="AM2187" s="60">
        <v>-671.5177000009578</v>
      </c>
      <c r="AN2187" s="60">
        <v>568.64273651744497</v>
      </c>
      <c r="AO2187" s="60">
        <v>879.93782917239366</v>
      </c>
    </row>
    <row r="2188" spans="1:41" s="290" customFormat="1" x14ac:dyDescent="0.2">
      <c r="A2188" s="45" t="s">
        <v>792</v>
      </c>
      <c r="B2188" s="42" t="s">
        <v>764</v>
      </c>
      <c r="C2188" s="46"/>
      <c r="D2188" s="35" t="s">
        <v>4516</v>
      </c>
      <c r="E2188" s="34">
        <v>45001</v>
      </c>
      <c r="F2188" s="347" t="s">
        <v>2329</v>
      </c>
      <c r="G2188" s="347" t="s">
        <v>2330</v>
      </c>
      <c r="H2188" s="344">
        <v>25.966033333333332</v>
      </c>
      <c r="I2188" s="344">
        <v>-81.588350000000005</v>
      </c>
      <c r="J2188" s="56" t="s">
        <v>7788</v>
      </c>
      <c r="K2188" s="56" t="s">
        <v>7789</v>
      </c>
      <c r="L2188" s="49" t="s">
        <v>3732</v>
      </c>
      <c r="M2188" s="120" t="s">
        <v>2833</v>
      </c>
      <c r="N2188" s="35" t="s">
        <v>364</v>
      </c>
      <c r="O2188" s="240" t="s">
        <v>5460</v>
      </c>
      <c r="P2188" s="216" t="s">
        <v>1969</v>
      </c>
      <c r="Q2188" s="443">
        <v>0</v>
      </c>
      <c r="R2188" s="47"/>
      <c r="S2188" s="36"/>
      <c r="T2188" s="35"/>
      <c r="U2188" s="34"/>
      <c r="V2188" s="82">
        <v>0</v>
      </c>
      <c r="W2188" s="55" t="s">
        <v>2688</v>
      </c>
      <c r="X2188" s="55" t="s">
        <v>1898</v>
      </c>
      <c r="Y2188" s="157">
        <v>0</v>
      </c>
      <c r="Z2188" s="57">
        <v>879.93782917239366</v>
      </c>
      <c r="AA2188" s="55" t="s">
        <v>7790</v>
      </c>
      <c r="AB2188" s="55">
        <v>211</v>
      </c>
      <c r="AC2188" s="55" t="s">
        <v>2022</v>
      </c>
      <c r="AD2188" s="89" t="s">
        <v>2621</v>
      </c>
      <c r="AE2188" s="243">
        <v>16610</v>
      </c>
      <c r="AF2188" s="157">
        <v>0</v>
      </c>
      <c r="AG2188" s="89" t="s">
        <v>7791</v>
      </c>
      <c r="AH2188" s="58" t="s">
        <v>1716</v>
      </c>
      <c r="AI2188" s="58" t="s">
        <v>1717</v>
      </c>
      <c r="AJ2188" s="59" t="s">
        <v>1451</v>
      </c>
      <c r="AK2188" s="56">
        <v>25.967874722222223</v>
      </c>
      <c r="AL2188" s="56">
        <v>-81.590083888888884</v>
      </c>
      <c r="AM2188" s="60">
        <v>-671.5177000009578</v>
      </c>
      <c r="AN2188" s="60">
        <v>568.64273651744497</v>
      </c>
      <c r="AO2188" s="60">
        <v>879.93782917239366</v>
      </c>
    </row>
    <row r="2189" spans="1:41" s="290" customFormat="1" x14ac:dyDescent="0.2">
      <c r="A2189" s="45" t="s">
        <v>792</v>
      </c>
      <c r="B2189" s="42" t="s">
        <v>764</v>
      </c>
      <c r="C2189" s="46"/>
      <c r="D2189" s="35" t="s">
        <v>4516</v>
      </c>
      <c r="E2189" s="34">
        <v>45372</v>
      </c>
      <c r="F2189" s="355" t="s">
        <v>2329</v>
      </c>
      <c r="G2189" s="355" t="s">
        <v>2330</v>
      </c>
      <c r="H2189" s="344">
        <v>25.966033333333332</v>
      </c>
      <c r="I2189" s="344">
        <v>-81.588350000000005</v>
      </c>
      <c r="J2189" s="56" t="s">
        <v>7788</v>
      </c>
      <c r="K2189" s="56" t="s">
        <v>7789</v>
      </c>
      <c r="L2189" s="49" t="s">
        <v>3732</v>
      </c>
      <c r="M2189" s="120" t="s">
        <v>2833</v>
      </c>
      <c r="N2189" s="35" t="s">
        <v>364</v>
      </c>
      <c r="O2189" s="240" t="s">
        <v>5829</v>
      </c>
      <c r="P2189" s="216" t="s">
        <v>1969</v>
      </c>
      <c r="Q2189" s="443">
        <v>0</v>
      </c>
      <c r="R2189" s="47"/>
      <c r="S2189" s="36"/>
      <c r="T2189" s="35"/>
      <c r="U2189" s="34"/>
      <c r="V2189" s="82">
        <v>0</v>
      </c>
      <c r="W2189" s="55" t="s">
        <v>2688</v>
      </c>
      <c r="X2189" s="55" t="s">
        <v>1898</v>
      </c>
      <c r="Y2189" s="157">
        <v>0</v>
      </c>
      <c r="Z2189" s="57">
        <v>879.93782917239366</v>
      </c>
      <c r="AA2189" s="55" t="s">
        <v>7790</v>
      </c>
      <c r="AB2189" s="55">
        <v>211</v>
      </c>
      <c r="AC2189" s="55" t="s">
        <v>2022</v>
      </c>
      <c r="AD2189" s="89" t="s">
        <v>2621</v>
      </c>
      <c r="AE2189" s="243">
        <v>16610</v>
      </c>
      <c r="AF2189" s="157">
        <v>0</v>
      </c>
      <c r="AG2189" s="89" t="s">
        <v>7791</v>
      </c>
      <c r="AH2189" s="58" t="s">
        <v>1716</v>
      </c>
      <c r="AI2189" s="58" t="s">
        <v>1717</v>
      </c>
      <c r="AJ2189" s="59" t="s">
        <v>1451</v>
      </c>
      <c r="AK2189" s="56">
        <v>25.967874722222223</v>
      </c>
      <c r="AL2189" s="56">
        <v>-81.590083888888884</v>
      </c>
      <c r="AM2189" s="60">
        <v>-671.5177000009578</v>
      </c>
      <c r="AN2189" s="60">
        <v>568.64273651744497</v>
      </c>
      <c r="AO2189" s="60">
        <v>879.93782917239366</v>
      </c>
    </row>
    <row r="2190" spans="1:41" s="290" customFormat="1" x14ac:dyDescent="0.2">
      <c r="A2190" s="45" t="s">
        <v>792</v>
      </c>
      <c r="B2190" s="42" t="s">
        <v>764</v>
      </c>
      <c r="C2190" s="46"/>
      <c r="D2190" s="35" t="s">
        <v>4516</v>
      </c>
      <c r="E2190" s="34">
        <v>45741</v>
      </c>
      <c r="F2190" s="347" t="s">
        <v>2329</v>
      </c>
      <c r="G2190" s="347" t="s">
        <v>2330</v>
      </c>
      <c r="H2190" s="344">
        <v>25.966033333333332</v>
      </c>
      <c r="I2190" s="344">
        <v>-81.588350000000005</v>
      </c>
      <c r="J2190" s="56" t="s">
        <v>7788</v>
      </c>
      <c r="K2190" s="56" t="s">
        <v>7789</v>
      </c>
      <c r="L2190" s="49" t="s">
        <v>3732</v>
      </c>
      <c r="M2190" s="120" t="s">
        <v>2833</v>
      </c>
      <c r="N2190" s="35" t="s">
        <v>364</v>
      </c>
      <c r="O2190" s="240" t="s">
        <v>6267</v>
      </c>
      <c r="P2190" s="216" t="s">
        <v>1969</v>
      </c>
      <c r="Q2190" s="443">
        <v>0</v>
      </c>
      <c r="R2190" s="47"/>
      <c r="S2190" s="36"/>
      <c r="T2190" s="35"/>
      <c r="U2190" s="34"/>
      <c r="V2190" s="82">
        <v>0</v>
      </c>
      <c r="W2190" s="55" t="s">
        <v>2688</v>
      </c>
      <c r="X2190" s="55" t="s">
        <v>1898</v>
      </c>
      <c r="Y2190" s="157">
        <v>0</v>
      </c>
      <c r="Z2190" s="57">
        <v>879.93782917239366</v>
      </c>
      <c r="AA2190" s="55" t="s">
        <v>7790</v>
      </c>
      <c r="AB2190" s="55">
        <v>211</v>
      </c>
      <c r="AC2190" s="55" t="s">
        <v>2022</v>
      </c>
      <c r="AD2190" s="89" t="s">
        <v>2621</v>
      </c>
      <c r="AE2190" s="243">
        <v>16610</v>
      </c>
      <c r="AF2190" s="157">
        <v>0</v>
      </c>
      <c r="AG2190" s="89" t="s">
        <v>7791</v>
      </c>
      <c r="AH2190" s="58" t="s">
        <v>1716</v>
      </c>
      <c r="AI2190" s="58" t="s">
        <v>1717</v>
      </c>
      <c r="AJ2190" s="59" t="s">
        <v>1451</v>
      </c>
      <c r="AK2190" s="56">
        <v>25.967874722222223</v>
      </c>
      <c r="AL2190" s="56">
        <v>-81.590083888888884</v>
      </c>
      <c r="AM2190" s="60">
        <v>-671.5177000009578</v>
      </c>
      <c r="AN2190" s="60">
        <v>568.64273651744497</v>
      </c>
      <c r="AO2190" s="60">
        <v>879.93782917239366</v>
      </c>
    </row>
    <row r="2191" spans="1:41" s="290" customFormat="1" x14ac:dyDescent="0.2">
      <c r="A2191" s="45" t="s">
        <v>792</v>
      </c>
      <c r="B2191" s="42" t="s">
        <v>764</v>
      </c>
      <c r="C2191" s="46" t="s">
        <v>473</v>
      </c>
      <c r="D2191" s="35" t="s">
        <v>4516</v>
      </c>
      <c r="E2191" s="34">
        <v>46101</v>
      </c>
      <c r="F2191" s="347" t="s">
        <v>2329</v>
      </c>
      <c r="G2191" s="347" t="s">
        <v>2330</v>
      </c>
      <c r="H2191" s="344">
        <v>25.966033333333332</v>
      </c>
      <c r="I2191" s="344">
        <v>-81.588350000000005</v>
      </c>
      <c r="J2191" s="56" t="s">
        <v>7788</v>
      </c>
      <c r="K2191" s="56" t="s">
        <v>7789</v>
      </c>
      <c r="L2191" s="49" t="s">
        <v>3732</v>
      </c>
      <c r="M2191" s="120" t="s">
        <v>2833</v>
      </c>
      <c r="N2191" s="35" t="s">
        <v>364</v>
      </c>
      <c r="O2191" s="240" t="s">
        <v>6908</v>
      </c>
      <c r="P2191" s="216" t="s">
        <v>3901</v>
      </c>
      <c r="Q2191" s="443">
        <v>0</v>
      </c>
      <c r="R2191" s="47"/>
      <c r="S2191" s="36"/>
      <c r="T2191" s="35"/>
      <c r="U2191" s="34"/>
      <c r="V2191" s="82">
        <v>0</v>
      </c>
      <c r="W2191" s="55" t="s">
        <v>2688</v>
      </c>
      <c r="X2191" s="55" t="s">
        <v>1898</v>
      </c>
      <c r="Y2191" s="157">
        <v>0</v>
      </c>
      <c r="Z2191" s="57">
        <v>879.93782917239366</v>
      </c>
      <c r="AA2191" s="55" t="s">
        <v>7790</v>
      </c>
      <c r="AB2191" s="55">
        <v>211</v>
      </c>
      <c r="AC2191" s="55" t="s">
        <v>2022</v>
      </c>
      <c r="AD2191" s="89" t="s">
        <v>2621</v>
      </c>
      <c r="AE2191" s="243">
        <v>16610</v>
      </c>
      <c r="AF2191" s="157">
        <v>0</v>
      </c>
      <c r="AG2191" s="89" t="s">
        <v>7791</v>
      </c>
      <c r="AH2191" s="58" t="s">
        <v>1716</v>
      </c>
      <c r="AI2191" s="58" t="s">
        <v>1717</v>
      </c>
      <c r="AJ2191" s="59" t="s">
        <v>1451</v>
      </c>
      <c r="AK2191" s="56">
        <v>25.967874722222223</v>
      </c>
      <c r="AL2191" s="56">
        <v>-81.590083888888884</v>
      </c>
      <c r="AM2191" s="60">
        <v>-671.5177000009578</v>
      </c>
      <c r="AN2191" s="60">
        <v>568.64273651744497</v>
      </c>
      <c r="AO2191" s="60">
        <v>879.93782917239366</v>
      </c>
    </row>
    <row r="2192" spans="1:41" s="290" customFormat="1" x14ac:dyDescent="0.2">
      <c r="A2192" s="45" t="s">
        <v>793</v>
      </c>
      <c r="B2192" s="42" t="s">
        <v>638</v>
      </c>
      <c r="C2192" s="46"/>
      <c r="D2192" s="35" t="s">
        <v>1658</v>
      </c>
      <c r="E2192" s="34">
        <v>43040</v>
      </c>
      <c r="F2192" s="347" t="s">
        <v>1718</v>
      </c>
      <c r="G2192" s="347" t="s">
        <v>1719</v>
      </c>
      <c r="H2192" s="344">
        <v>25.967316666666665</v>
      </c>
      <c r="I2192" s="344">
        <v>-81.590916666666672</v>
      </c>
      <c r="J2192" s="56" t="s">
        <v>9479</v>
      </c>
      <c r="K2192" s="56" t="s">
        <v>9480</v>
      </c>
      <c r="L2192" s="49" t="s">
        <v>1746</v>
      </c>
      <c r="M2192" s="117"/>
      <c r="N2192" s="35" t="s">
        <v>364</v>
      </c>
      <c r="O2192" s="203"/>
      <c r="P2192" s="216">
        <v>0</v>
      </c>
      <c r="Q2192" s="443">
        <v>0</v>
      </c>
      <c r="R2192" s="47"/>
      <c r="S2192" s="36" t="s">
        <v>473</v>
      </c>
      <c r="T2192" s="35"/>
      <c r="U2192" s="34"/>
      <c r="V2192" s="82">
        <v>0</v>
      </c>
      <c r="W2192" s="55" t="s">
        <v>2688</v>
      </c>
      <c r="X2192" s="55" t="s">
        <v>1898</v>
      </c>
      <c r="Y2192" s="157">
        <v>0</v>
      </c>
      <c r="Z2192" s="57" t="s">
        <v>3905</v>
      </c>
      <c r="AA2192" s="55" t="s">
        <v>9434</v>
      </c>
      <c r="AB2192" s="55">
        <v>212</v>
      </c>
      <c r="AC2192" s="55" t="s">
        <v>2022</v>
      </c>
      <c r="AD2192" s="89" t="s">
        <v>2621</v>
      </c>
      <c r="AE2192" s="243">
        <v>16615</v>
      </c>
      <c r="AF2192" s="157">
        <v>0</v>
      </c>
      <c r="AG2192" s="89" t="s">
        <v>7795</v>
      </c>
      <c r="AH2192" s="58" t="s">
        <v>1718</v>
      </c>
      <c r="AI2192" s="58" t="s">
        <v>1719</v>
      </c>
      <c r="AJ2192" s="59" t="s">
        <v>1449</v>
      </c>
      <c r="AK2192" s="56">
        <v>25.967319166666666</v>
      </c>
      <c r="AL2192" s="56">
        <v>-81.590917222222217</v>
      </c>
      <c r="AM2192" s="60">
        <v>-0.91170000028938603</v>
      </c>
      <c r="AN2192" s="60">
        <v>0.18219888669914105</v>
      </c>
      <c r="AO2192" s="60" t="s">
        <v>3905</v>
      </c>
    </row>
    <row r="2193" spans="1:41" s="290" customFormat="1" x14ac:dyDescent="0.2">
      <c r="A2193" s="45" t="s">
        <v>793</v>
      </c>
      <c r="B2193" s="42" t="s">
        <v>638</v>
      </c>
      <c r="C2193" s="46"/>
      <c r="D2193" s="35" t="s">
        <v>424</v>
      </c>
      <c r="E2193" s="34">
        <v>43195</v>
      </c>
      <c r="F2193" s="347" t="s">
        <v>2331</v>
      </c>
      <c r="G2193" s="347" t="s">
        <v>2332</v>
      </c>
      <c r="H2193" s="344">
        <v>25.967016666666666</v>
      </c>
      <c r="I2193" s="344">
        <v>-81.588300000000004</v>
      </c>
      <c r="J2193" s="56" t="s">
        <v>9481</v>
      </c>
      <c r="K2193" s="56" t="s">
        <v>9482</v>
      </c>
      <c r="L2193" s="49" t="s">
        <v>8395</v>
      </c>
      <c r="M2193" s="120"/>
      <c r="N2193" s="35" t="s">
        <v>387</v>
      </c>
      <c r="O2193" s="203" t="s">
        <v>1969</v>
      </c>
      <c r="P2193" s="216" t="s">
        <v>1969</v>
      </c>
      <c r="Q2193" s="443">
        <v>0</v>
      </c>
      <c r="R2193" s="47"/>
      <c r="S2193" s="36"/>
      <c r="T2193" s="35"/>
      <c r="U2193" s="34"/>
      <c r="V2193" s="82">
        <v>0</v>
      </c>
      <c r="W2193" s="55" t="s">
        <v>2688</v>
      </c>
      <c r="X2193" s="55" t="s">
        <v>1898</v>
      </c>
      <c r="Y2193" s="157" t="s">
        <v>387</v>
      </c>
      <c r="Z2193" s="57">
        <v>865.39895111495969</v>
      </c>
      <c r="AA2193" s="55" t="s">
        <v>9483</v>
      </c>
      <c r="AB2193" s="55">
        <v>212</v>
      </c>
      <c r="AC2193" s="55" t="s">
        <v>2022</v>
      </c>
      <c r="AD2193" s="89" t="s">
        <v>2621</v>
      </c>
      <c r="AE2193" s="243">
        <v>16615</v>
      </c>
      <c r="AF2193" s="157">
        <v>0</v>
      </c>
      <c r="AG2193" s="89" t="s">
        <v>7795</v>
      </c>
      <c r="AH2193" s="58" t="s">
        <v>1718</v>
      </c>
      <c r="AI2193" s="58" t="s">
        <v>1719</v>
      </c>
      <c r="AJ2193" s="59" t="s">
        <v>1449</v>
      </c>
      <c r="AK2193" s="56">
        <v>25.967319166666666</v>
      </c>
      <c r="AL2193" s="56">
        <v>-81.590917222222217</v>
      </c>
      <c r="AM2193" s="60">
        <v>-110.31570000003441</v>
      </c>
      <c r="AN2193" s="60">
        <v>858.33897204098503</v>
      </c>
      <c r="AO2193" s="60">
        <v>865.39895111495969</v>
      </c>
    </row>
    <row r="2194" spans="1:41" s="290" customFormat="1" ht="25.5" x14ac:dyDescent="0.2">
      <c r="A2194" s="45" t="s">
        <v>793</v>
      </c>
      <c r="B2194" s="42" t="s">
        <v>638</v>
      </c>
      <c r="C2194" s="46"/>
      <c r="D2194" s="35" t="s">
        <v>424</v>
      </c>
      <c r="E2194" s="34">
        <v>43515</v>
      </c>
      <c r="F2194" s="347" t="s">
        <v>2596</v>
      </c>
      <c r="G2194" s="347" t="s">
        <v>2597</v>
      </c>
      <c r="H2194" s="344">
        <v>25.966999999999999</v>
      </c>
      <c r="I2194" s="344">
        <v>-81.588316666666671</v>
      </c>
      <c r="J2194" s="56" t="s">
        <v>9484</v>
      </c>
      <c r="K2194" s="56" t="s">
        <v>9485</v>
      </c>
      <c r="L2194" s="49" t="s">
        <v>8396</v>
      </c>
      <c r="M2194" s="120"/>
      <c r="N2194" s="35" t="s">
        <v>387</v>
      </c>
      <c r="O2194" s="203" t="s">
        <v>1969</v>
      </c>
      <c r="P2194" s="216" t="s">
        <v>1969</v>
      </c>
      <c r="Q2194" s="443">
        <v>0</v>
      </c>
      <c r="R2194" s="47"/>
      <c r="S2194" s="36"/>
      <c r="T2194" s="35"/>
      <c r="U2194" s="34"/>
      <c r="V2194" s="82">
        <v>0</v>
      </c>
      <c r="W2194" s="55" t="s">
        <v>2688</v>
      </c>
      <c r="X2194" s="55" t="s">
        <v>1898</v>
      </c>
      <c r="Y2194" s="157" t="s">
        <v>387</v>
      </c>
      <c r="Z2194" s="57">
        <v>860.77863392696827</v>
      </c>
      <c r="AA2194" s="55" t="s">
        <v>9486</v>
      </c>
      <c r="AB2194" s="55">
        <v>212</v>
      </c>
      <c r="AC2194" s="55" t="s">
        <v>2022</v>
      </c>
      <c r="AD2194" s="89" t="s">
        <v>2621</v>
      </c>
      <c r="AE2194" s="243">
        <v>16615</v>
      </c>
      <c r="AF2194" s="157">
        <v>0</v>
      </c>
      <c r="AG2194" s="89" t="s">
        <v>7795</v>
      </c>
      <c r="AH2194" s="58" t="s">
        <v>1718</v>
      </c>
      <c r="AI2194" s="58" t="s">
        <v>1719</v>
      </c>
      <c r="AJ2194" s="59" t="s">
        <v>1449</v>
      </c>
      <c r="AK2194" s="56">
        <v>25.967319166666666</v>
      </c>
      <c r="AL2194" s="56">
        <v>-81.590917222222217</v>
      </c>
      <c r="AM2194" s="60">
        <v>-116.39370000023618</v>
      </c>
      <c r="AN2194" s="60">
        <v>852.8730053328178</v>
      </c>
      <c r="AO2194" s="60">
        <v>860.77863392696827</v>
      </c>
    </row>
    <row r="2195" spans="1:41" s="290" customFormat="1" ht="38.25" x14ac:dyDescent="0.2">
      <c r="A2195" s="45" t="s">
        <v>793</v>
      </c>
      <c r="B2195" s="42" t="s">
        <v>638</v>
      </c>
      <c r="C2195" s="46"/>
      <c r="D2195" s="35" t="s">
        <v>4516</v>
      </c>
      <c r="E2195" s="34">
        <v>44656</v>
      </c>
      <c r="F2195" s="347" t="s">
        <v>2596</v>
      </c>
      <c r="G2195" s="347" t="s">
        <v>2597</v>
      </c>
      <c r="H2195" s="344">
        <v>25.966999999999999</v>
      </c>
      <c r="I2195" s="344">
        <v>-81.588316666666671</v>
      </c>
      <c r="J2195" s="56" t="s">
        <v>9484</v>
      </c>
      <c r="K2195" s="56" t="s">
        <v>9485</v>
      </c>
      <c r="L2195" s="49" t="s">
        <v>8397</v>
      </c>
      <c r="M2195" s="120"/>
      <c r="N2195" s="35" t="s">
        <v>427</v>
      </c>
      <c r="O2195" s="240" t="s">
        <v>4547</v>
      </c>
      <c r="P2195" s="216" t="s">
        <v>1969</v>
      </c>
      <c r="Q2195" s="443">
        <v>0</v>
      </c>
      <c r="R2195" s="47"/>
      <c r="S2195" s="36"/>
      <c r="T2195" s="35" t="s">
        <v>3310</v>
      </c>
      <c r="U2195" s="34"/>
      <c r="V2195" s="82" t="s">
        <v>1969</v>
      </c>
      <c r="W2195" s="55" t="s">
        <v>2688</v>
      </c>
      <c r="X2195" s="55" t="s">
        <v>1898</v>
      </c>
      <c r="Y2195" s="157" t="s">
        <v>427</v>
      </c>
      <c r="Z2195" s="57">
        <v>860.77863392696827</v>
      </c>
      <c r="AA2195" s="55" t="s">
        <v>9487</v>
      </c>
      <c r="AB2195" s="55">
        <v>212</v>
      </c>
      <c r="AC2195" s="55" t="s">
        <v>2022</v>
      </c>
      <c r="AD2195" s="89" t="s">
        <v>2621</v>
      </c>
      <c r="AE2195" s="243">
        <v>16615</v>
      </c>
      <c r="AF2195" s="157">
        <v>0</v>
      </c>
      <c r="AG2195" s="89" t="s">
        <v>7795</v>
      </c>
      <c r="AH2195" s="58" t="s">
        <v>1718</v>
      </c>
      <c r="AI2195" s="58" t="s">
        <v>1719</v>
      </c>
      <c r="AJ2195" s="59" t="s">
        <v>1449</v>
      </c>
      <c r="AK2195" s="56">
        <v>25.967319166666666</v>
      </c>
      <c r="AL2195" s="56">
        <v>-81.590917222222217</v>
      </c>
      <c r="AM2195" s="60">
        <v>-116.39370000023618</v>
      </c>
      <c r="AN2195" s="60">
        <v>852.8730053328178</v>
      </c>
      <c r="AO2195" s="60">
        <v>860.77863392696827</v>
      </c>
    </row>
    <row r="2196" spans="1:41" s="290" customFormat="1" x14ac:dyDescent="0.2">
      <c r="A2196" s="45" t="s">
        <v>793</v>
      </c>
      <c r="B2196" s="42" t="s">
        <v>638</v>
      </c>
      <c r="C2196" s="46"/>
      <c r="D2196" s="35" t="s">
        <v>3213</v>
      </c>
      <c r="E2196" s="34">
        <v>44692</v>
      </c>
      <c r="F2196" s="352" t="s">
        <v>4763</v>
      </c>
      <c r="G2196" s="352" t="s">
        <v>4764</v>
      </c>
      <c r="H2196" s="344">
        <v>25.96697</v>
      </c>
      <c r="I2196" s="344">
        <v>-81.58833833333334</v>
      </c>
      <c r="J2196" s="56" t="s">
        <v>7792</v>
      </c>
      <c r="K2196" s="56" t="s">
        <v>7793</v>
      </c>
      <c r="L2196" s="49" t="s">
        <v>4678</v>
      </c>
      <c r="M2196" s="120"/>
      <c r="N2196" s="35" t="s">
        <v>364</v>
      </c>
      <c r="O2196" s="240" t="s">
        <v>4703</v>
      </c>
      <c r="P2196" s="216">
        <v>0</v>
      </c>
      <c r="Q2196" s="443">
        <v>0</v>
      </c>
      <c r="R2196" s="47"/>
      <c r="S2196" s="36"/>
      <c r="T2196" s="35" t="s">
        <v>2011</v>
      </c>
      <c r="U2196" s="34"/>
      <c r="V2196" s="82">
        <v>0</v>
      </c>
      <c r="W2196" s="55" t="s">
        <v>2688</v>
      </c>
      <c r="X2196" s="55" t="s">
        <v>1898</v>
      </c>
      <c r="Y2196" s="157">
        <v>0</v>
      </c>
      <c r="Z2196" s="57">
        <v>855.29890204946958</v>
      </c>
      <c r="AA2196" s="55" t="s">
        <v>7794</v>
      </c>
      <c r="AB2196" s="55">
        <v>212</v>
      </c>
      <c r="AC2196" s="55" t="s">
        <v>2022</v>
      </c>
      <c r="AD2196" s="89" t="s">
        <v>2621</v>
      </c>
      <c r="AE2196" s="243">
        <v>16615</v>
      </c>
      <c r="AF2196" s="157">
        <v>0</v>
      </c>
      <c r="AG2196" s="89" t="s">
        <v>7795</v>
      </c>
      <c r="AH2196" s="58" t="s">
        <v>1718</v>
      </c>
      <c r="AI2196" s="58" t="s">
        <v>1719</v>
      </c>
      <c r="AJ2196" s="59" t="s">
        <v>1449</v>
      </c>
      <c r="AK2196" s="56">
        <v>25.967319166666666</v>
      </c>
      <c r="AL2196" s="56">
        <v>-81.590917222222217</v>
      </c>
      <c r="AM2196" s="60">
        <v>-127.334099999822</v>
      </c>
      <c r="AN2196" s="60">
        <v>845.76724861173443</v>
      </c>
      <c r="AO2196" s="60">
        <v>855.29890204946958</v>
      </c>
    </row>
    <row r="2197" spans="1:41" s="290" customFormat="1" x14ac:dyDescent="0.2">
      <c r="A2197" s="45" t="s">
        <v>793</v>
      </c>
      <c r="B2197" s="42" t="s">
        <v>638</v>
      </c>
      <c r="C2197" s="46"/>
      <c r="D2197" s="35" t="s">
        <v>4516</v>
      </c>
      <c r="E2197" s="34">
        <v>45001</v>
      </c>
      <c r="F2197" s="352" t="s">
        <v>4763</v>
      </c>
      <c r="G2197" s="352" t="s">
        <v>4764</v>
      </c>
      <c r="H2197" s="344">
        <v>25.96697</v>
      </c>
      <c r="I2197" s="344">
        <v>-81.58833833333334</v>
      </c>
      <c r="J2197" s="56" t="s">
        <v>7792</v>
      </c>
      <c r="K2197" s="56" t="s">
        <v>7793</v>
      </c>
      <c r="L2197" s="49" t="s">
        <v>5436</v>
      </c>
      <c r="M2197" s="120"/>
      <c r="N2197" s="35" t="s">
        <v>364</v>
      </c>
      <c r="O2197" s="240" t="s">
        <v>5461</v>
      </c>
      <c r="P2197" s="216" t="s">
        <v>1969</v>
      </c>
      <c r="Q2197" s="443">
        <v>0</v>
      </c>
      <c r="R2197" s="47"/>
      <c r="S2197" s="36"/>
      <c r="T2197" s="35"/>
      <c r="U2197" s="34"/>
      <c r="V2197" s="82">
        <v>0</v>
      </c>
      <c r="W2197" s="55" t="s">
        <v>2688</v>
      </c>
      <c r="X2197" s="55" t="s">
        <v>1898</v>
      </c>
      <c r="Y2197" s="157">
        <v>0</v>
      </c>
      <c r="Z2197" s="57">
        <v>855.29890204946958</v>
      </c>
      <c r="AA2197" s="55" t="s">
        <v>7794</v>
      </c>
      <c r="AB2197" s="55">
        <v>212</v>
      </c>
      <c r="AC2197" s="55" t="s">
        <v>2022</v>
      </c>
      <c r="AD2197" s="89" t="s">
        <v>2621</v>
      </c>
      <c r="AE2197" s="243">
        <v>16615</v>
      </c>
      <c r="AF2197" s="157">
        <v>0</v>
      </c>
      <c r="AG2197" s="89" t="s">
        <v>7795</v>
      </c>
      <c r="AH2197" s="58" t="s">
        <v>1718</v>
      </c>
      <c r="AI2197" s="58" t="s">
        <v>1719</v>
      </c>
      <c r="AJ2197" s="59" t="s">
        <v>1449</v>
      </c>
      <c r="AK2197" s="56">
        <v>25.967319166666666</v>
      </c>
      <c r="AL2197" s="56">
        <v>-81.590917222222217</v>
      </c>
      <c r="AM2197" s="60">
        <v>-127.334099999822</v>
      </c>
      <c r="AN2197" s="60">
        <v>845.76724861173443</v>
      </c>
      <c r="AO2197" s="60">
        <v>855.29890204946958</v>
      </c>
    </row>
    <row r="2198" spans="1:41" s="290" customFormat="1" x14ac:dyDescent="0.2">
      <c r="A2198" s="45" t="s">
        <v>793</v>
      </c>
      <c r="B2198" s="42" t="s">
        <v>638</v>
      </c>
      <c r="C2198" s="46"/>
      <c r="D2198" s="35" t="s">
        <v>4516</v>
      </c>
      <c r="E2198" s="34">
        <v>45372</v>
      </c>
      <c r="F2198" s="2" t="s">
        <v>4763</v>
      </c>
      <c r="G2198" s="2" t="s">
        <v>4764</v>
      </c>
      <c r="H2198" s="344">
        <v>25.96697</v>
      </c>
      <c r="I2198" s="344">
        <v>-81.58833833333334</v>
      </c>
      <c r="J2198" s="56" t="s">
        <v>7792</v>
      </c>
      <c r="K2198" s="56" t="s">
        <v>7793</v>
      </c>
      <c r="L2198" s="49" t="s">
        <v>5436</v>
      </c>
      <c r="M2198" s="120" t="s">
        <v>2833</v>
      </c>
      <c r="N2198" s="35" t="s">
        <v>364</v>
      </c>
      <c r="O2198" s="240" t="s">
        <v>5830</v>
      </c>
      <c r="P2198" s="216" t="s">
        <v>1969</v>
      </c>
      <c r="Q2198" s="443">
        <v>0</v>
      </c>
      <c r="R2198" s="47"/>
      <c r="S2198" s="36"/>
      <c r="T2198" s="35"/>
      <c r="U2198" s="34"/>
      <c r="V2198" s="82">
        <v>0</v>
      </c>
      <c r="W2198" s="55" t="s">
        <v>2688</v>
      </c>
      <c r="X2198" s="55" t="s">
        <v>1898</v>
      </c>
      <c r="Y2198" s="157">
        <v>0</v>
      </c>
      <c r="Z2198" s="57">
        <v>855.29890204946958</v>
      </c>
      <c r="AA2198" s="55" t="s">
        <v>7794</v>
      </c>
      <c r="AB2198" s="55">
        <v>212</v>
      </c>
      <c r="AC2198" s="55" t="s">
        <v>2022</v>
      </c>
      <c r="AD2198" s="89" t="s">
        <v>2621</v>
      </c>
      <c r="AE2198" s="243">
        <v>16615</v>
      </c>
      <c r="AF2198" s="157">
        <v>0</v>
      </c>
      <c r="AG2198" s="89" t="s">
        <v>7795</v>
      </c>
      <c r="AH2198" s="58" t="s">
        <v>1718</v>
      </c>
      <c r="AI2198" s="58" t="s">
        <v>1719</v>
      </c>
      <c r="AJ2198" s="59" t="s">
        <v>1449</v>
      </c>
      <c r="AK2198" s="56">
        <v>25.967319166666666</v>
      </c>
      <c r="AL2198" s="56">
        <v>-81.590917222222217</v>
      </c>
      <c r="AM2198" s="60">
        <v>-127.334099999822</v>
      </c>
      <c r="AN2198" s="60">
        <v>845.76724861173443</v>
      </c>
      <c r="AO2198" s="60">
        <v>855.29890204946958</v>
      </c>
    </row>
    <row r="2199" spans="1:41" s="290" customFormat="1" x14ac:dyDescent="0.2">
      <c r="A2199" s="45" t="s">
        <v>793</v>
      </c>
      <c r="B2199" s="42" t="s">
        <v>638</v>
      </c>
      <c r="C2199" s="46"/>
      <c r="D2199" s="35" t="s">
        <v>4516</v>
      </c>
      <c r="E2199" s="34">
        <v>45741</v>
      </c>
      <c r="F2199" s="352" t="s">
        <v>4763</v>
      </c>
      <c r="G2199" s="352" t="s">
        <v>4764</v>
      </c>
      <c r="H2199" s="344">
        <v>25.96697</v>
      </c>
      <c r="I2199" s="344">
        <v>-81.58833833333334</v>
      </c>
      <c r="J2199" s="56" t="s">
        <v>7792</v>
      </c>
      <c r="K2199" s="56" t="s">
        <v>7793</v>
      </c>
      <c r="L2199" s="49" t="s">
        <v>5436</v>
      </c>
      <c r="M2199" s="120" t="s">
        <v>2833</v>
      </c>
      <c r="N2199" s="35" t="s">
        <v>364</v>
      </c>
      <c r="O2199" s="240" t="s">
        <v>6268</v>
      </c>
      <c r="P2199" s="216" t="s">
        <v>1969</v>
      </c>
      <c r="Q2199" s="443">
        <v>0</v>
      </c>
      <c r="R2199" s="47"/>
      <c r="S2199" s="36"/>
      <c r="T2199" s="35"/>
      <c r="U2199" s="34"/>
      <c r="V2199" s="82">
        <v>0</v>
      </c>
      <c r="W2199" s="55" t="s">
        <v>2688</v>
      </c>
      <c r="X2199" s="55" t="s">
        <v>1898</v>
      </c>
      <c r="Y2199" s="157">
        <v>0</v>
      </c>
      <c r="Z2199" s="57">
        <v>855.29890204946958</v>
      </c>
      <c r="AA2199" s="55" t="s">
        <v>7794</v>
      </c>
      <c r="AB2199" s="55">
        <v>212</v>
      </c>
      <c r="AC2199" s="55" t="s">
        <v>2022</v>
      </c>
      <c r="AD2199" s="89" t="s">
        <v>2621</v>
      </c>
      <c r="AE2199" s="243">
        <v>16615</v>
      </c>
      <c r="AF2199" s="157">
        <v>0</v>
      </c>
      <c r="AG2199" s="89" t="s">
        <v>7795</v>
      </c>
      <c r="AH2199" s="58" t="s">
        <v>1718</v>
      </c>
      <c r="AI2199" s="58" t="s">
        <v>1719</v>
      </c>
      <c r="AJ2199" s="59" t="s">
        <v>1449</v>
      </c>
      <c r="AK2199" s="56">
        <v>25.967319166666666</v>
      </c>
      <c r="AL2199" s="56">
        <v>-81.590917222222217</v>
      </c>
      <c r="AM2199" s="60">
        <v>-127.334099999822</v>
      </c>
      <c r="AN2199" s="60">
        <v>845.76724861173443</v>
      </c>
      <c r="AO2199" s="60">
        <v>855.29890204946958</v>
      </c>
    </row>
    <row r="2200" spans="1:41" s="290" customFormat="1" x14ac:dyDescent="0.2">
      <c r="A2200" s="45" t="s">
        <v>793</v>
      </c>
      <c r="B2200" s="42" t="s">
        <v>638</v>
      </c>
      <c r="C2200" s="46" t="s">
        <v>473</v>
      </c>
      <c r="D2200" s="35" t="s">
        <v>4516</v>
      </c>
      <c r="E2200" s="34">
        <v>46101</v>
      </c>
      <c r="F2200" s="352" t="s">
        <v>4763</v>
      </c>
      <c r="G2200" s="352" t="s">
        <v>4764</v>
      </c>
      <c r="H2200" s="344">
        <v>25.96697</v>
      </c>
      <c r="I2200" s="344">
        <v>-81.58833833333334</v>
      </c>
      <c r="J2200" s="56" t="s">
        <v>7792</v>
      </c>
      <c r="K2200" s="56" t="s">
        <v>7793</v>
      </c>
      <c r="L2200" s="49" t="s">
        <v>5436</v>
      </c>
      <c r="M2200" s="120" t="s">
        <v>2833</v>
      </c>
      <c r="N2200" s="35" t="s">
        <v>364</v>
      </c>
      <c r="O2200" s="240" t="s">
        <v>6909</v>
      </c>
      <c r="P2200" s="216" t="s">
        <v>1969</v>
      </c>
      <c r="Q2200" s="443">
        <v>0</v>
      </c>
      <c r="R2200" s="47"/>
      <c r="S2200" s="36"/>
      <c r="T2200" s="35"/>
      <c r="U2200" s="34"/>
      <c r="V2200" s="82">
        <v>0</v>
      </c>
      <c r="W2200" s="55" t="s">
        <v>2688</v>
      </c>
      <c r="X2200" s="55" t="s">
        <v>1898</v>
      </c>
      <c r="Y2200" s="157">
        <v>0</v>
      </c>
      <c r="Z2200" s="57">
        <v>855.29890204946958</v>
      </c>
      <c r="AA2200" s="55" t="s">
        <v>7794</v>
      </c>
      <c r="AB2200" s="55">
        <v>212</v>
      </c>
      <c r="AC2200" s="55" t="s">
        <v>2022</v>
      </c>
      <c r="AD2200" s="89" t="s">
        <v>2621</v>
      </c>
      <c r="AE2200" s="243">
        <v>16615</v>
      </c>
      <c r="AF2200" s="157">
        <v>0</v>
      </c>
      <c r="AG2200" s="89" t="s">
        <v>7795</v>
      </c>
      <c r="AH2200" s="58" t="s">
        <v>1718</v>
      </c>
      <c r="AI2200" s="58" t="s">
        <v>1719</v>
      </c>
      <c r="AJ2200" s="59" t="s">
        <v>1449</v>
      </c>
      <c r="AK2200" s="56">
        <v>25.967319166666666</v>
      </c>
      <c r="AL2200" s="56">
        <v>-81.590917222222217</v>
      </c>
      <c r="AM2200" s="60">
        <v>-127.334099999822</v>
      </c>
      <c r="AN2200" s="60">
        <v>845.76724861173443</v>
      </c>
      <c r="AO2200" s="60">
        <v>855.29890204946958</v>
      </c>
    </row>
    <row r="2201" spans="1:41" s="290" customFormat="1" x14ac:dyDescent="0.2">
      <c r="A2201" s="45" t="s">
        <v>794</v>
      </c>
      <c r="B2201" s="42" t="s">
        <v>639</v>
      </c>
      <c r="C2201" s="46"/>
      <c r="D2201" s="35" t="s">
        <v>1658</v>
      </c>
      <c r="E2201" s="34">
        <v>43040</v>
      </c>
      <c r="F2201" s="347" t="s">
        <v>1716</v>
      </c>
      <c r="G2201" s="347" t="s">
        <v>1720</v>
      </c>
      <c r="H2201" s="344">
        <v>25.967866666666666</v>
      </c>
      <c r="I2201" s="344">
        <v>-81.591750000000005</v>
      </c>
      <c r="J2201" s="56" t="s">
        <v>9477</v>
      </c>
      <c r="K2201" s="56" t="s">
        <v>9488</v>
      </c>
      <c r="L2201" s="49" t="s">
        <v>1746</v>
      </c>
      <c r="M2201" s="117"/>
      <c r="N2201" s="35" t="s">
        <v>364</v>
      </c>
      <c r="O2201" s="203"/>
      <c r="P2201" s="216">
        <v>0</v>
      </c>
      <c r="Q2201" s="443">
        <v>0</v>
      </c>
      <c r="R2201" s="47"/>
      <c r="S2201" s="36" t="s">
        <v>473</v>
      </c>
      <c r="T2201" s="35"/>
      <c r="U2201" s="34"/>
      <c r="V2201" s="82">
        <v>0</v>
      </c>
      <c r="W2201" s="55" t="s">
        <v>2688</v>
      </c>
      <c r="X2201" s="55" t="s">
        <v>1898</v>
      </c>
      <c r="Y2201" s="157">
        <v>0</v>
      </c>
      <c r="Z2201" s="57" t="s">
        <v>3905</v>
      </c>
      <c r="AA2201" s="55" t="s">
        <v>9434</v>
      </c>
      <c r="AB2201" s="55">
        <v>213</v>
      </c>
      <c r="AC2201" s="55" t="s">
        <v>2022</v>
      </c>
      <c r="AD2201" s="89" t="s">
        <v>2621</v>
      </c>
      <c r="AE2201" s="243">
        <v>16620</v>
      </c>
      <c r="AF2201" s="157">
        <v>0</v>
      </c>
      <c r="AG2201" s="89" t="s">
        <v>7799</v>
      </c>
      <c r="AH2201" s="58" t="s">
        <v>1716</v>
      </c>
      <c r="AI2201" s="58" t="s">
        <v>1720</v>
      </c>
      <c r="AJ2201" s="59" t="s">
        <v>1446</v>
      </c>
      <c r="AK2201" s="56">
        <v>25.967874722222223</v>
      </c>
      <c r="AL2201" s="56">
        <v>-81.591750555555549</v>
      </c>
      <c r="AM2201" s="60">
        <v>-2.9377000007885101</v>
      </c>
      <c r="AN2201" s="60">
        <v>0.18219888669914105</v>
      </c>
      <c r="AO2201" s="60" t="s">
        <v>3905</v>
      </c>
    </row>
    <row r="2202" spans="1:41" s="290" customFormat="1" ht="25.5" x14ac:dyDescent="0.2">
      <c r="A2202" s="45" t="s">
        <v>794</v>
      </c>
      <c r="B2202" s="42" t="s">
        <v>639</v>
      </c>
      <c r="C2202" s="46"/>
      <c r="D2202" s="35" t="s">
        <v>424</v>
      </c>
      <c r="E2202" s="34">
        <v>43195</v>
      </c>
      <c r="F2202" s="347" t="s">
        <v>2333</v>
      </c>
      <c r="G2202" s="347" t="s">
        <v>2334</v>
      </c>
      <c r="H2202" s="344">
        <v>25.967466666666667</v>
      </c>
      <c r="I2202" s="344">
        <v>-81.588516666666663</v>
      </c>
      <c r="J2202" s="56" t="s">
        <v>9489</v>
      </c>
      <c r="K2202" s="56" t="s">
        <v>9490</v>
      </c>
      <c r="L2202" s="49" t="s">
        <v>8398</v>
      </c>
      <c r="M2202" s="120"/>
      <c r="N2202" s="35" t="s">
        <v>387</v>
      </c>
      <c r="O2202" s="203" t="s">
        <v>1969</v>
      </c>
      <c r="P2202" s="216" t="s">
        <v>1969</v>
      </c>
      <c r="Q2202" s="443">
        <v>0</v>
      </c>
      <c r="R2202" s="47"/>
      <c r="S2202" s="36"/>
      <c r="T2202" s="35"/>
      <c r="U2202" s="34"/>
      <c r="V2202" s="82">
        <v>0</v>
      </c>
      <c r="W2202" s="55" t="s">
        <v>2688</v>
      </c>
      <c r="X2202" s="55" t="s">
        <v>1898</v>
      </c>
      <c r="Y2202" s="157" t="s">
        <v>387</v>
      </c>
      <c r="Z2202" s="57">
        <v>1070.9685860092302</v>
      </c>
      <c r="AA2202" s="55" t="s">
        <v>9491</v>
      </c>
      <c r="AB2202" s="55">
        <v>213</v>
      </c>
      <c r="AC2202" s="55" t="s">
        <v>2022</v>
      </c>
      <c r="AD2202" s="89" t="s">
        <v>2621</v>
      </c>
      <c r="AE2202" s="243">
        <v>16620</v>
      </c>
      <c r="AF2202" s="157">
        <v>0</v>
      </c>
      <c r="AG2202" s="89" t="s">
        <v>7799</v>
      </c>
      <c r="AH2202" s="58" t="s">
        <v>1716</v>
      </c>
      <c r="AI2202" s="58" t="s">
        <v>1720</v>
      </c>
      <c r="AJ2202" s="59" t="s">
        <v>1446</v>
      </c>
      <c r="AK2202" s="56">
        <v>25.967874722222223</v>
      </c>
      <c r="AL2202" s="56">
        <v>-81.591750555555549</v>
      </c>
      <c r="AM2202" s="60">
        <v>-148.80970000044854</v>
      </c>
      <c r="AN2202" s="60">
        <v>1060.5797402385106</v>
      </c>
      <c r="AO2202" s="60">
        <v>1070.9685860092302</v>
      </c>
    </row>
    <row r="2203" spans="1:41" s="290" customFormat="1" ht="25.5" x14ac:dyDescent="0.2">
      <c r="A2203" s="45" t="s">
        <v>794</v>
      </c>
      <c r="B2203" s="42" t="s">
        <v>639</v>
      </c>
      <c r="C2203" s="46"/>
      <c r="D2203" s="35" t="s">
        <v>424</v>
      </c>
      <c r="E2203" s="34">
        <v>43515</v>
      </c>
      <c r="F2203" s="347" t="s">
        <v>1971</v>
      </c>
      <c r="G2203" s="347" t="s">
        <v>2598</v>
      </c>
      <c r="H2203" s="344">
        <v>25.967516666666668</v>
      </c>
      <c r="I2203" s="344">
        <v>-81.588533333333331</v>
      </c>
      <c r="J2203" s="56" t="s">
        <v>8678</v>
      </c>
      <c r="K2203" s="56" t="s">
        <v>9492</v>
      </c>
      <c r="L2203" s="71" t="s">
        <v>8399</v>
      </c>
      <c r="M2203" s="120" t="s">
        <v>2833</v>
      </c>
      <c r="N2203" s="35" t="s">
        <v>387</v>
      </c>
      <c r="O2203" s="203" t="s">
        <v>1969</v>
      </c>
      <c r="P2203" s="216" t="s">
        <v>1969</v>
      </c>
      <c r="Q2203" s="443">
        <v>0</v>
      </c>
      <c r="R2203" s="47"/>
      <c r="S2203" s="36"/>
      <c r="T2203" s="35"/>
      <c r="U2203" s="34"/>
      <c r="V2203" s="82">
        <v>0</v>
      </c>
      <c r="W2203" s="55" t="s">
        <v>2688</v>
      </c>
      <c r="X2203" s="55" t="s">
        <v>1898</v>
      </c>
      <c r="Y2203" s="157" t="s">
        <v>387</v>
      </c>
      <c r="Z2203" s="57">
        <v>1063.1627761184502</v>
      </c>
      <c r="AA2203" s="55" t="s">
        <v>9493</v>
      </c>
      <c r="AB2203" s="55">
        <v>213</v>
      </c>
      <c r="AC2203" s="55" t="s">
        <v>2022</v>
      </c>
      <c r="AD2203" s="89" t="s">
        <v>2621</v>
      </c>
      <c r="AE2203" s="243">
        <v>16620</v>
      </c>
      <c r="AF2203" s="157">
        <v>0</v>
      </c>
      <c r="AG2203" s="89" t="s">
        <v>7799</v>
      </c>
      <c r="AH2203" s="58" t="s">
        <v>1716</v>
      </c>
      <c r="AI2203" s="58" t="s">
        <v>1720</v>
      </c>
      <c r="AJ2203" s="59" t="s">
        <v>1446</v>
      </c>
      <c r="AK2203" s="56">
        <v>25.967874722222223</v>
      </c>
      <c r="AL2203" s="56">
        <v>-81.591750555555549</v>
      </c>
      <c r="AM2203" s="60">
        <v>-130.57569999984324</v>
      </c>
      <c r="AN2203" s="60">
        <v>1055.1137735303435</v>
      </c>
      <c r="AO2203" s="60">
        <v>1063.1627761184502</v>
      </c>
    </row>
    <row r="2204" spans="1:41" s="290" customFormat="1" ht="25.5" x14ac:dyDescent="0.2">
      <c r="A2204" s="45" t="s">
        <v>794</v>
      </c>
      <c r="B2204" s="42" t="s">
        <v>639</v>
      </c>
      <c r="C2204" s="46"/>
      <c r="D2204" s="35" t="s">
        <v>4516</v>
      </c>
      <c r="E2204" s="34">
        <v>44656</v>
      </c>
      <c r="F2204" s="347" t="s">
        <v>1971</v>
      </c>
      <c r="G2204" s="347" t="s">
        <v>2598</v>
      </c>
      <c r="H2204" s="344">
        <v>25.967516666666668</v>
      </c>
      <c r="I2204" s="344">
        <v>-81.588533333333331</v>
      </c>
      <c r="J2204" s="56" t="s">
        <v>8678</v>
      </c>
      <c r="K2204" s="56" t="s">
        <v>9492</v>
      </c>
      <c r="L2204" s="71" t="s">
        <v>8399</v>
      </c>
      <c r="M2204" s="120" t="s">
        <v>2833</v>
      </c>
      <c r="N2204" s="35" t="s">
        <v>387</v>
      </c>
      <c r="O2204" s="240" t="s">
        <v>4548</v>
      </c>
      <c r="P2204" s="216" t="s">
        <v>1969</v>
      </c>
      <c r="Q2204" s="443">
        <v>0</v>
      </c>
      <c r="R2204" s="47"/>
      <c r="S2204" s="36"/>
      <c r="T2204" s="35"/>
      <c r="U2204" s="34"/>
      <c r="V2204" s="82">
        <v>0</v>
      </c>
      <c r="W2204" s="55" t="s">
        <v>2688</v>
      </c>
      <c r="X2204" s="55" t="s">
        <v>1898</v>
      </c>
      <c r="Y2204" s="157" t="s">
        <v>387</v>
      </c>
      <c r="Z2204" s="57">
        <v>1063.1627761184502</v>
      </c>
      <c r="AA2204" s="55" t="s">
        <v>9493</v>
      </c>
      <c r="AB2204" s="55">
        <v>213</v>
      </c>
      <c r="AC2204" s="55" t="s">
        <v>2022</v>
      </c>
      <c r="AD2204" s="89" t="s">
        <v>2621</v>
      </c>
      <c r="AE2204" s="243">
        <v>16620</v>
      </c>
      <c r="AF2204" s="157">
        <v>0</v>
      </c>
      <c r="AG2204" s="89" t="s">
        <v>7799</v>
      </c>
      <c r="AH2204" s="58" t="s">
        <v>1716</v>
      </c>
      <c r="AI2204" s="58" t="s">
        <v>1720</v>
      </c>
      <c r="AJ2204" s="59" t="s">
        <v>1446</v>
      </c>
      <c r="AK2204" s="56">
        <v>25.967874722222223</v>
      </c>
      <c r="AL2204" s="56">
        <v>-81.591750555555549</v>
      </c>
      <c r="AM2204" s="60">
        <v>-130.57569999984324</v>
      </c>
      <c r="AN2204" s="60">
        <v>1055.1137735303435</v>
      </c>
      <c r="AO2204" s="60">
        <v>1063.1627761184502</v>
      </c>
    </row>
    <row r="2205" spans="1:41" s="290" customFormat="1" x14ac:dyDescent="0.2">
      <c r="A2205" s="45" t="s">
        <v>794</v>
      </c>
      <c r="B2205" s="42" t="s">
        <v>639</v>
      </c>
      <c r="C2205" s="46"/>
      <c r="D2205" s="35" t="s">
        <v>3213</v>
      </c>
      <c r="E2205" s="34">
        <v>44692</v>
      </c>
      <c r="F2205" s="352" t="s">
        <v>4765</v>
      </c>
      <c r="G2205" s="352" t="s">
        <v>4766</v>
      </c>
      <c r="H2205" s="344">
        <v>25.967508333333335</v>
      </c>
      <c r="I2205" s="344">
        <v>-81.588561666666664</v>
      </c>
      <c r="J2205" s="56" t="s">
        <v>7796</v>
      </c>
      <c r="K2205" s="56" t="s">
        <v>7797</v>
      </c>
      <c r="L2205" s="71" t="s">
        <v>8400</v>
      </c>
      <c r="M2205" s="120" t="s">
        <v>2833</v>
      </c>
      <c r="N2205" s="35" t="s">
        <v>364</v>
      </c>
      <c r="O2205" s="240" t="s">
        <v>4704</v>
      </c>
      <c r="P2205" s="216">
        <v>0</v>
      </c>
      <c r="Q2205" s="443">
        <v>0</v>
      </c>
      <c r="R2205" s="47"/>
      <c r="S2205" s="36"/>
      <c r="T2205" s="35" t="s">
        <v>2011</v>
      </c>
      <c r="U2205" s="34"/>
      <c r="V2205" s="82">
        <v>0</v>
      </c>
      <c r="W2205" s="55" t="s">
        <v>2688</v>
      </c>
      <c r="X2205" s="55" t="s">
        <v>1898</v>
      </c>
      <c r="Y2205" s="157">
        <v>0</v>
      </c>
      <c r="Z2205" s="57">
        <v>1054.3224222681665</v>
      </c>
      <c r="AA2205" s="55" t="s">
        <v>7798</v>
      </c>
      <c r="AB2205" s="55">
        <v>213</v>
      </c>
      <c r="AC2205" s="55" t="s">
        <v>2022</v>
      </c>
      <c r="AD2205" s="89" t="s">
        <v>2621</v>
      </c>
      <c r="AE2205" s="243">
        <v>16620</v>
      </c>
      <c r="AF2205" s="157">
        <v>0</v>
      </c>
      <c r="AG2205" s="89" t="s">
        <v>7799</v>
      </c>
      <c r="AH2205" s="58" t="s">
        <v>1716</v>
      </c>
      <c r="AI2205" s="58" t="s">
        <v>1720</v>
      </c>
      <c r="AJ2205" s="59" t="s">
        <v>1446</v>
      </c>
      <c r="AK2205" s="56">
        <v>25.967874722222223</v>
      </c>
      <c r="AL2205" s="56">
        <v>-81.591750555555549</v>
      </c>
      <c r="AM2205" s="60">
        <v>-133.61469999994412</v>
      </c>
      <c r="AN2205" s="60">
        <v>1045.8216301269251</v>
      </c>
      <c r="AO2205" s="60">
        <v>1054.3224222681665</v>
      </c>
    </row>
    <row r="2206" spans="1:41" s="290" customFormat="1" x14ac:dyDescent="0.2">
      <c r="A2206" s="45" t="s">
        <v>794</v>
      </c>
      <c r="B2206" s="42" t="s">
        <v>639</v>
      </c>
      <c r="C2206" s="46"/>
      <c r="D2206" s="35" t="s">
        <v>4516</v>
      </c>
      <c r="E2206" s="34">
        <v>45001</v>
      </c>
      <c r="F2206" s="352" t="s">
        <v>4765</v>
      </c>
      <c r="G2206" s="352" t="s">
        <v>4766</v>
      </c>
      <c r="H2206" s="344">
        <v>25.967508333333335</v>
      </c>
      <c r="I2206" s="344">
        <v>-81.588561666666664</v>
      </c>
      <c r="J2206" s="56" t="s">
        <v>7796</v>
      </c>
      <c r="K2206" s="56" t="s">
        <v>7797</v>
      </c>
      <c r="L2206" s="71" t="s">
        <v>8401</v>
      </c>
      <c r="M2206" s="120" t="s">
        <v>2833</v>
      </c>
      <c r="N2206" s="35" t="s">
        <v>364</v>
      </c>
      <c r="O2206" s="240" t="s">
        <v>5462</v>
      </c>
      <c r="P2206" s="216" t="s">
        <v>5463</v>
      </c>
      <c r="Q2206" s="443">
        <v>0</v>
      </c>
      <c r="R2206" s="47"/>
      <c r="S2206" s="36"/>
      <c r="T2206" s="35"/>
      <c r="U2206" s="34"/>
      <c r="V2206" s="82">
        <v>0</v>
      </c>
      <c r="W2206" s="55" t="s">
        <v>2688</v>
      </c>
      <c r="X2206" s="55" t="s">
        <v>1898</v>
      </c>
      <c r="Y2206" s="157">
        <v>0</v>
      </c>
      <c r="Z2206" s="57">
        <v>1054.3224222681665</v>
      </c>
      <c r="AA2206" s="55" t="s">
        <v>7798</v>
      </c>
      <c r="AB2206" s="55">
        <v>213</v>
      </c>
      <c r="AC2206" s="55" t="s">
        <v>2022</v>
      </c>
      <c r="AD2206" s="89" t="s">
        <v>2621</v>
      </c>
      <c r="AE2206" s="243">
        <v>16620</v>
      </c>
      <c r="AF2206" s="157">
        <v>0</v>
      </c>
      <c r="AG2206" s="89" t="s">
        <v>7799</v>
      </c>
      <c r="AH2206" s="58" t="s">
        <v>1716</v>
      </c>
      <c r="AI2206" s="58" t="s">
        <v>1720</v>
      </c>
      <c r="AJ2206" s="59" t="s">
        <v>1446</v>
      </c>
      <c r="AK2206" s="56">
        <v>25.967874722222223</v>
      </c>
      <c r="AL2206" s="56">
        <v>-81.591750555555549</v>
      </c>
      <c r="AM2206" s="60">
        <v>-133.61469999994412</v>
      </c>
      <c r="AN2206" s="60">
        <v>1045.8216301269251</v>
      </c>
      <c r="AO2206" s="60">
        <v>1054.3224222681665</v>
      </c>
    </row>
    <row r="2207" spans="1:41" s="290" customFormat="1" x14ac:dyDescent="0.2">
      <c r="A2207" s="45" t="s">
        <v>794</v>
      </c>
      <c r="B2207" s="42" t="s">
        <v>639</v>
      </c>
      <c r="C2207" s="46"/>
      <c r="D2207" s="35" t="s">
        <v>4516</v>
      </c>
      <c r="E2207" s="34">
        <v>45372</v>
      </c>
      <c r="F2207" s="352" t="s">
        <v>4765</v>
      </c>
      <c r="G2207" s="352" t="s">
        <v>4766</v>
      </c>
      <c r="H2207" s="344">
        <v>25.967508333333335</v>
      </c>
      <c r="I2207" s="344">
        <v>-81.588561666666664</v>
      </c>
      <c r="J2207" s="56" t="s">
        <v>7796</v>
      </c>
      <c r="K2207" s="56" t="s">
        <v>7797</v>
      </c>
      <c r="L2207" s="71" t="s">
        <v>8401</v>
      </c>
      <c r="M2207" s="120" t="s">
        <v>2833</v>
      </c>
      <c r="N2207" s="35" t="s">
        <v>364</v>
      </c>
      <c r="O2207" s="240" t="s">
        <v>5831</v>
      </c>
      <c r="P2207" s="216" t="s">
        <v>5832</v>
      </c>
      <c r="Q2207" s="443">
        <v>0</v>
      </c>
      <c r="R2207" s="47"/>
      <c r="S2207" s="36"/>
      <c r="T2207" s="35"/>
      <c r="U2207" s="34"/>
      <c r="V2207" s="82">
        <v>0</v>
      </c>
      <c r="W2207" s="55" t="s">
        <v>2688</v>
      </c>
      <c r="X2207" s="55" t="s">
        <v>1898</v>
      </c>
      <c r="Y2207" s="157">
        <v>0</v>
      </c>
      <c r="Z2207" s="57">
        <v>1054.3224222681665</v>
      </c>
      <c r="AA2207" s="55" t="s">
        <v>7798</v>
      </c>
      <c r="AB2207" s="55">
        <v>213</v>
      </c>
      <c r="AC2207" s="55" t="s">
        <v>2022</v>
      </c>
      <c r="AD2207" s="89" t="s">
        <v>2621</v>
      </c>
      <c r="AE2207" s="243">
        <v>16620</v>
      </c>
      <c r="AF2207" s="157">
        <v>0</v>
      </c>
      <c r="AG2207" s="89" t="s">
        <v>7799</v>
      </c>
      <c r="AH2207" s="58" t="s">
        <v>1716</v>
      </c>
      <c r="AI2207" s="58" t="s">
        <v>1720</v>
      </c>
      <c r="AJ2207" s="59" t="s">
        <v>1446</v>
      </c>
      <c r="AK2207" s="56">
        <v>25.967874722222223</v>
      </c>
      <c r="AL2207" s="56">
        <v>-81.591750555555549</v>
      </c>
      <c r="AM2207" s="60">
        <v>-133.61469999994412</v>
      </c>
      <c r="AN2207" s="60">
        <v>1045.8216301269251</v>
      </c>
      <c r="AO2207" s="60">
        <v>1054.3224222681665</v>
      </c>
    </row>
    <row r="2208" spans="1:41" s="290" customFormat="1" x14ac:dyDescent="0.2">
      <c r="A2208" s="45" t="s">
        <v>794</v>
      </c>
      <c r="B2208" s="42" t="s">
        <v>639</v>
      </c>
      <c r="C2208" s="46"/>
      <c r="D2208" s="35" t="s">
        <v>4516</v>
      </c>
      <c r="E2208" s="34">
        <v>45741</v>
      </c>
      <c r="F2208" s="352" t="s">
        <v>4765</v>
      </c>
      <c r="G2208" s="352" t="s">
        <v>4766</v>
      </c>
      <c r="H2208" s="344">
        <v>25.967508333333335</v>
      </c>
      <c r="I2208" s="344">
        <v>-81.588561666666664</v>
      </c>
      <c r="J2208" s="56" t="s">
        <v>7796</v>
      </c>
      <c r="K2208" s="56" t="s">
        <v>7797</v>
      </c>
      <c r="L2208" s="71" t="s">
        <v>8401</v>
      </c>
      <c r="M2208" s="120" t="s">
        <v>2833</v>
      </c>
      <c r="N2208" s="35" t="s">
        <v>364</v>
      </c>
      <c r="O2208" s="240" t="s">
        <v>6269</v>
      </c>
      <c r="P2208" s="216" t="s">
        <v>5832</v>
      </c>
      <c r="Q2208" s="443">
        <v>0</v>
      </c>
      <c r="R2208" s="47"/>
      <c r="S2208" s="36"/>
      <c r="T2208" s="35"/>
      <c r="U2208" s="34"/>
      <c r="V2208" s="82">
        <v>0</v>
      </c>
      <c r="W2208" s="55" t="s">
        <v>2688</v>
      </c>
      <c r="X2208" s="55" t="s">
        <v>1898</v>
      </c>
      <c r="Y2208" s="157">
        <v>0</v>
      </c>
      <c r="Z2208" s="57">
        <v>1054.3224222681665</v>
      </c>
      <c r="AA2208" s="55" t="s">
        <v>7798</v>
      </c>
      <c r="AB2208" s="55">
        <v>213</v>
      </c>
      <c r="AC2208" s="55" t="s">
        <v>2022</v>
      </c>
      <c r="AD2208" s="89" t="s">
        <v>2621</v>
      </c>
      <c r="AE2208" s="243">
        <v>16620</v>
      </c>
      <c r="AF2208" s="157">
        <v>0</v>
      </c>
      <c r="AG2208" s="89" t="s">
        <v>7799</v>
      </c>
      <c r="AH2208" s="58" t="s">
        <v>1716</v>
      </c>
      <c r="AI2208" s="58" t="s">
        <v>1720</v>
      </c>
      <c r="AJ2208" s="59" t="s">
        <v>1446</v>
      </c>
      <c r="AK2208" s="56">
        <v>25.967874722222223</v>
      </c>
      <c r="AL2208" s="56">
        <v>-81.591750555555549</v>
      </c>
      <c r="AM2208" s="60">
        <v>-133.61469999994412</v>
      </c>
      <c r="AN2208" s="60">
        <v>1045.8216301269251</v>
      </c>
      <c r="AO2208" s="60">
        <v>1054.3224222681665</v>
      </c>
    </row>
    <row r="2209" spans="1:41" s="290" customFormat="1" ht="25.5" x14ac:dyDescent="0.2">
      <c r="A2209" s="45" t="s">
        <v>794</v>
      </c>
      <c r="B2209" s="42" t="s">
        <v>639</v>
      </c>
      <c r="C2209" s="46" t="s">
        <v>473</v>
      </c>
      <c r="D2209" s="35" t="s">
        <v>4516</v>
      </c>
      <c r="E2209" s="34">
        <v>46101</v>
      </c>
      <c r="F2209" s="352" t="s">
        <v>4765</v>
      </c>
      <c r="G2209" s="352" t="s">
        <v>4766</v>
      </c>
      <c r="H2209" s="344">
        <v>25.967508333333335</v>
      </c>
      <c r="I2209" s="344">
        <v>-81.588561666666664</v>
      </c>
      <c r="J2209" s="56" t="s">
        <v>7796</v>
      </c>
      <c r="K2209" s="56" t="s">
        <v>7797</v>
      </c>
      <c r="L2209" s="49" t="s">
        <v>6905</v>
      </c>
      <c r="M2209" s="120" t="s">
        <v>2833</v>
      </c>
      <c r="N2209" s="35" t="s">
        <v>364</v>
      </c>
      <c r="O2209" s="240" t="s">
        <v>6910</v>
      </c>
      <c r="P2209" s="216" t="s">
        <v>1969</v>
      </c>
      <c r="Q2209" s="443">
        <v>0</v>
      </c>
      <c r="R2209" s="47"/>
      <c r="S2209" s="36"/>
      <c r="T2209" s="35"/>
      <c r="U2209" s="34"/>
      <c r="V2209" s="82">
        <v>0</v>
      </c>
      <c r="W2209" s="55" t="s">
        <v>2688</v>
      </c>
      <c r="X2209" s="55" t="s">
        <v>1898</v>
      </c>
      <c r="Y2209" s="157">
        <v>0</v>
      </c>
      <c r="Z2209" s="57">
        <v>1054.3224222681665</v>
      </c>
      <c r="AA2209" s="55" t="s">
        <v>7798</v>
      </c>
      <c r="AB2209" s="55">
        <v>213</v>
      </c>
      <c r="AC2209" s="55" t="s">
        <v>2022</v>
      </c>
      <c r="AD2209" s="89" t="s">
        <v>2621</v>
      </c>
      <c r="AE2209" s="243">
        <v>16620</v>
      </c>
      <c r="AF2209" s="157">
        <v>0</v>
      </c>
      <c r="AG2209" s="89" t="s">
        <v>7799</v>
      </c>
      <c r="AH2209" s="58" t="s">
        <v>1716</v>
      </c>
      <c r="AI2209" s="58" t="s">
        <v>1720</v>
      </c>
      <c r="AJ2209" s="59" t="s">
        <v>1446</v>
      </c>
      <c r="AK2209" s="56">
        <v>25.967874722222223</v>
      </c>
      <c r="AL2209" s="56">
        <v>-81.591750555555549</v>
      </c>
      <c r="AM2209" s="60">
        <v>-133.61469999994412</v>
      </c>
      <c r="AN2209" s="60">
        <v>1045.8216301269251</v>
      </c>
      <c r="AO2209" s="60">
        <v>1054.3224222681665</v>
      </c>
    </row>
    <row r="2210" spans="1:41" s="290" customFormat="1" x14ac:dyDescent="0.2">
      <c r="A2210" s="45" t="s">
        <v>796</v>
      </c>
      <c r="B2210" s="42" t="s">
        <v>770</v>
      </c>
      <c r="C2210" s="46"/>
      <c r="D2210" s="35" t="s">
        <v>1658</v>
      </c>
      <c r="E2210" s="34">
        <v>43040</v>
      </c>
      <c r="F2210" s="347" t="s">
        <v>1721</v>
      </c>
      <c r="G2210" s="347" t="s">
        <v>1722</v>
      </c>
      <c r="H2210" s="344">
        <v>25.968433333333333</v>
      </c>
      <c r="I2210" s="344">
        <v>-81.592033333333333</v>
      </c>
      <c r="J2210" s="56" t="s">
        <v>7075</v>
      </c>
      <c r="K2210" s="56" t="s">
        <v>9494</v>
      </c>
      <c r="L2210" s="49" t="s">
        <v>1746</v>
      </c>
      <c r="M2210" s="117"/>
      <c r="N2210" s="35" t="s">
        <v>364</v>
      </c>
      <c r="O2210" s="203"/>
      <c r="P2210" s="216">
        <v>0</v>
      </c>
      <c r="Q2210" s="443">
        <v>0</v>
      </c>
      <c r="R2210" s="47"/>
      <c r="S2210" s="36" t="s">
        <v>473</v>
      </c>
      <c r="T2210" s="35"/>
      <c r="U2210" s="34"/>
      <c r="V2210" s="82">
        <v>0</v>
      </c>
      <c r="W2210" s="55" t="s">
        <v>2688</v>
      </c>
      <c r="X2210" s="55" t="s">
        <v>1898</v>
      </c>
      <c r="Y2210" s="157">
        <v>0</v>
      </c>
      <c r="Z2210" s="57" t="s">
        <v>3905</v>
      </c>
      <c r="AA2210" s="55" t="s">
        <v>9434</v>
      </c>
      <c r="AB2210" s="55">
        <v>214</v>
      </c>
      <c r="AC2210" s="55" t="s">
        <v>2022</v>
      </c>
      <c r="AD2210" s="89" t="s">
        <v>2621</v>
      </c>
      <c r="AE2210" s="243">
        <v>16625</v>
      </c>
      <c r="AF2210" s="157">
        <v>0</v>
      </c>
      <c r="AG2210" s="89" t="s">
        <v>7803</v>
      </c>
      <c r="AH2210" s="58" t="s">
        <v>1721</v>
      </c>
      <c r="AI2210" s="58" t="s">
        <v>1722</v>
      </c>
      <c r="AJ2210" s="59" t="s">
        <v>1444</v>
      </c>
      <c r="AK2210" s="56">
        <v>25.968430277777777</v>
      </c>
      <c r="AL2210" s="56">
        <v>-81.592028333333332</v>
      </c>
      <c r="AM2210" s="60">
        <v>1.1143000002097381</v>
      </c>
      <c r="AN2210" s="60">
        <v>-1.6397900129162142</v>
      </c>
      <c r="AO2210" s="60" t="s">
        <v>3905</v>
      </c>
    </row>
    <row r="2211" spans="1:41" s="290" customFormat="1" x14ac:dyDescent="0.2">
      <c r="A2211" s="45" t="s">
        <v>796</v>
      </c>
      <c r="B2211" s="42" t="s">
        <v>770</v>
      </c>
      <c r="C2211" s="46"/>
      <c r="D2211" s="35" t="s">
        <v>424</v>
      </c>
      <c r="E2211" s="34">
        <v>43195</v>
      </c>
      <c r="F2211" s="347" t="s">
        <v>2335</v>
      </c>
      <c r="G2211" s="347" t="s">
        <v>2339</v>
      </c>
      <c r="H2211" s="344">
        <v>25.967749999999999</v>
      </c>
      <c r="I2211" s="344">
        <v>-81.589466666666667</v>
      </c>
      <c r="J2211" s="56" t="s">
        <v>9495</v>
      </c>
      <c r="K2211" s="56" t="s">
        <v>9496</v>
      </c>
      <c r="L2211" s="49" t="s">
        <v>8402</v>
      </c>
      <c r="M2211" s="120"/>
      <c r="N2211" s="35" t="s">
        <v>364</v>
      </c>
      <c r="O2211" s="203" t="s">
        <v>1969</v>
      </c>
      <c r="P2211" s="216">
        <v>0</v>
      </c>
      <c r="Q2211" s="443">
        <v>0</v>
      </c>
      <c r="R2211" s="47"/>
      <c r="S2211" s="36"/>
      <c r="T2211" s="35"/>
      <c r="U2211" s="34"/>
      <c r="V2211" s="82">
        <v>0</v>
      </c>
      <c r="W2211" s="55" t="s">
        <v>2688</v>
      </c>
      <c r="X2211" s="55" t="s">
        <v>1898</v>
      </c>
      <c r="Y2211" s="157">
        <v>0</v>
      </c>
      <c r="Z2211" s="57">
        <v>875.98264586402433</v>
      </c>
      <c r="AA2211" s="55" t="s">
        <v>9497</v>
      </c>
      <c r="AB2211" s="55">
        <v>214</v>
      </c>
      <c r="AC2211" s="55" t="s">
        <v>2022</v>
      </c>
      <c r="AD2211" s="89" t="s">
        <v>2621</v>
      </c>
      <c r="AE2211" s="243">
        <v>16625</v>
      </c>
      <c r="AF2211" s="157">
        <v>0</v>
      </c>
      <c r="AG2211" s="89" t="s">
        <v>7803</v>
      </c>
      <c r="AH2211" s="58" t="s">
        <v>1721</v>
      </c>
      <c r="AI2211" s="58" t="s">
        <v>1722</v>
      </c>
      <c r="AJ2211" s="59" t="s">
        <v>1444</v>
      </c>
      <c r="AK2211" s="56">
        <v>25.968430277777777</v>
      </c>
      <c r="AL2211" s="56">
        <v>-81.592028333333332</v>
      </c>
      <c r="AM2211" s="60">
        <v>-248.08370000028916</v>
      </c>
      <c r="AN2211" s="60">
        <v>840.1190830168681</v>
      </c>
      <c r="AO2211" s="60">
        <v>875.98264586402433</v>
      </c>
    </row>
    <row r="2212" spans="1:41" s="290" customFormat="1" ht="54" customHeight="1" x14ac:dyDescent="0.2">
      <c r="A2212" s="45" t="s">
        <v>796</v>
      </c>
      <c r="B2212" s="42" t="s">
        <v>770</v>
      </c>
      <c r="C2212" s="46"/>
      <c r="D2212" s="35" t="s">
        <v>424</v>
      </c>
      <c r="E2212" s="34">
        <v>43515</v>
      </c>
      <c r="F2212" s="347" t="s">
        <v>1691</v>
      </c>
      <c r="G2212" s="347" t="s">
        <v>2339</v>
      </c>
      <c r="H2212" s="344">
        <v>25.967766666666666</v>
      </c>
      <c r="I2212" s="344">
        <v>-81.589466666666667</v>
      </c>
      <c r="J2212" s="56" t="s">
        <v>8642</v>
      </c>
      <c r="K2212" s="56" t="s">
        <v>9496</v>
      </c>
      <c r="L2212" s="71" t="s">
        <v>8403</v>
      </c>
      <c r="M2212" s="120" t="s">
        <v>2833</v>
      </c>
      <c r="N2212" s="35" t="s">
        <v>387</v>
      </c>
      <c r="O2212" s="203" t="s">
        <v>1969</v>
      </c>
      <c r="P2212" s="216" t="s">
        <v>1969</v>
      </c>
      <c r="Q2212" s="443">
        <v>0</v>
      </c>
      <c r="R2212" s="47"/>
      <c r="S2212" s="36"/>
      <c r="T2212" s="35" t="s">
        <v>3310</v>
      </c>
      <c r="U2212" s="34"/>
      <c r="V2212" s="82">
        <v>0</v>
      </c>
      <c r="W2212" s="55" t="s">
        <v>2688</v>
      </c>
      <c r="X2212" s="55" t="s">
        <v>1898</v>
      </c>
      <c r="Y2212" s="157" t="s">
        <v>387</v>
      </c>
      <c r="Z2212" s="57">
        <v>874.2807515218642</v>
      </c>
      <c r="AA2212" s="55" t="s">
        <v>9498</v>
      </c>
      <c r="AB2212" s="55">
        <v>214</v>
      </c>
      <c r="AC2212" s="55" t="s">
        <v>2022</v>
      </c>
      <c r="AD2212" s="89" t="s">
        <v>2621</v>
      </c>
      <c r="AE2212" s="243">
        <v>16625</v>
      </c>
      <c r="AF2212" s="157">
        <v>0</v>
      </c>
      <c r="AG2212" s="89" t="s">
        <v>7803</v>
      </c>
      <c r="AH2212" s="58" t="s">
        <v>1721</v>
      </c>
      <c r="AI2212" s="58" t="s">
        <v>1722</v>
      </c>
      <c r="AJ2212" s="59" t="s">
        <v>1444</v>
      </c>
      <c r="AK2212" s="56">
        <v>25.968430277777777</v>
      </c>
      <c r="AL2212" s="56">
        <v>-81.592028333333332</v>
      </c>
      <c r="AM2212" s="60">
        <v>-242.00570000008739</v>
      </c>
      <c r="AN2212" s="60">
        <v>840.1190830168681</v>
      </c>
      <c r="AO2212" s="60">
        <v>874.2807515218642</v>
      </c>
    </row>
    <row r="2213" spans="1:41" s="290" customFormat="1" ht="25.5" x14ac:dyDescent="0.2">
      <c r="A2213" s="45" t="s">
        <v>796</v>
      </c>
      <c r="B2213" s="42" t="s">
        <v>770</v>
      </c>
      <c r="C2213" s="46"/>
      <c r="D2213" s="35" t="s">
        <v>4516</v>
      </c>
      <c r="E2213" s="34">
        <v>44656</v>
      </c>
      <c r="F2213" s="347" t="s">
        <v>1691</v>
      </c>
      <c r="G2213" s="347" t="s">
        <v>2339</v>
      </c>
      <c r="H2213" s="344">
        <v>25.967766666666666</v>
      </c>
      <c r="I2213" s="344">
        <v>-81.589466666666667</v>
      </c>
      <c r="J2213" s="56" t="s">
        <v>8642</v>
      </c>
      <c r="K2213" s="56" t="s">
        <v>9496</v>
      </c>
      <c r="L2213" s="71" t="s">
        <v>8404</v>
      </c>
      <c r="M2213" s="120" t="s">
        <v>2833</v>
      </c>
      <c r="N2213" s="35" t="s">
        <v>387</v>
      </c>
      <c r="O2213" s="240" t="s">
        <v>4549</v>
      </c>
      <c r="P2213" s="216" t="s">
        <v>4550</v>
      </c>
      <c r="Q2213" s="443">
        <v>0</v>
      </c>
      <c r="R2213" s="47"/>
      <c r="S2213" s="36"/>
      <c r="T2213" s="35"/>
      <c r="U2213" s="34"/>
      <c r="V2213" s="82">
        <v>0</v>
      </c>
      <c r="W2213" s="55" t="s">
        <v>2688</v>
      </c>
      <c r="X2213" s="55" t="s">
        <v>1898</v>
      </c>
      <c r="Y2213" s="157" t="s">
        <v>387</v>
      </c>
      <c r="Z2213" s="57">
        <v>874.2807515218642</v>
      </c>
      <c r="AA2213" s="55" t="s">
        <v>9498</v>
      </c>
      <c r="AB2213" s="55">
        <v>214</v>
      </c>
      <c r="AC2213" s="55" t="s">
        <v>2022</v>
      </c>
      <c r="AD2213" s="89" t="s">
        <v>2621</v>
      </c>
      <c r="AE2213" s="243">
        <v>16625</v>
      </c>
      <c r="AF2213" s="157">
        <v>0</v>
      </c>
      <c r="AG2213" s="89" t="s">
        <v>7803</v>
      </c>
      <c r="AH2213" s="58" t="s">
        <v>1721</v>
      </c>
      <c r="AI2213" s="58" t="s">
        <v>1722</v>
      </c>
      <c r="AJ2213" s="59" t="s">
        <v>1444</v>
      </c>
      <c r="AK2213" s="56">
        <v>25.968430277777777</v>
      </c>
      <c r="AL2213" s="56">
        <v>-81.592028333333332</v>
      </c>
      <c r="AM2213" s="60">
        <v>-242.00570000008739</v>
      </c>
      <c r="AN2213" s="60">
        <v>840.1190830168681</v>
      </c>
      <c r="AO2213" s="60">
        <v>874.2807515218642</v>
      </c>
    </row>
    <row r="2214" spans="1:41" s="290" customFormat="1" ht="118.5" customHeight="1" x14ac:dyDescent="0.2">
      <c r="A2214" s="45" t="s">
        <v>796</v>
      </c>
      <c r="B2214" s="42" t="s">
        <v>770</v>
      </c>
      <c r="C2214" s="46"/>
      <c r="D2214" s="35" t="s">
        <v>3213</v>
      </c>
      <c r="E2214" s="34">
        <v>44692</v>
      </c>
      <c r="F2214" s="352" t="s">
        <v>4767</v>
      </c>
      <c r="G2214" s="352" t="s">
        <v>4768</v>
      </c>
      <c r="H2214" s="344">
        <v>25.967698333333335</v>
      </c>
      <c r="I2214" s="344">
        <v>-81.589488333333335</v>
      </c>
      <c r="J2214" s="56" t="s">
        <v>7800</v>
      </c>
      <c r="K2214" s="56" t="s">
        <v>7801</v>
      </c>
      <c r="L2214" s="71" t="s">
        <v>8400</v>
      </c>
      <c r="M2214" s="120" t="s">
        <v>2833</v>
      </c>
      <c r="N2214" s="35" t="s">
        <v>364</v>
      </c>
      <c r="O2214" s="240" t="s">
        <v>4705</v>
      </c>
      <c r="P2214" s="216" t="s">
        <v>4706</v>
      </c>
      <c r="Q2214" s="443">
        <v>0</v>
      </c>
      <c r="R2214" s="47"/>
      <c r="S2214" s="36"/>
      <c r="T2214" s="35" t="s">
        <v>2011</v>
      </c>
      <c r="U2214" s="34"/>
      <c r="V2214" s="82">
        <v>0</v>
      </c>
      <c r="W2214" s="55" t="s">
        <v>2688</v>
      </c>
      <c r="X2214" s="55" t="s">
        <v>1898</v>
      </c>
      <c r="Y2214" s="157">
        <v>0</v>
      </c>
      <c r="Z2214" s="57">
        <v>874.73448790834573</v>
      </c>
      <c r="AA2214" s="55" t="s">
        <v>7802</v>
      </c>
      <c r="AB2214" s="55">
        <v>214</v>
      </c>
      <c r="AC2214" s="55" t="s">
        <v>2022</v>
      </c>
      <c r="AD2214" s="89" t="s">
        <v>2621</v>
      </c>
      <c r="AE2214" s="243">
        <v>16625</v>
      </c>
      <c r="AF2214" s="157">
        <v>0</v>
      </c>
      <c r="AG2214" s="89" t="s">
        <v>7803</v>
      </c>
      <c r="AH2214" s="58" t="s">
        <v>1721</v>
      </c>
      <c r="AI2214" s="58" t="s">
        <v>1722</v>
      </c>
      <c r="AJ2214" s="59" t="s">
        <v>1444</v>
      </c>
      <c r="AK2214" s="56">
        <v>25.968430277777777</v>
      </c>
      <c r="AL2214" s="56">
        <v>-81.592028333333332</v>
      </c>
      <c r="AM2214" s="60">
        <v>-266.92549999935989</v>
      </c>
      <c r="AN2214" s="60">
        <v>833.01332629578474</v>
      </c>
      <c r="AO2214" s="60">
        <v>874.73448790834573</v>
      </c>
    </row>
    <row r="2215" spans="1:41" s="290" customFormat="1" x14ac:dyDescent="0.2">
      <c r="A2215" s="45" t="s">
        <v>796</v>
      </c>
      <c r="B2215" s="42" t="s">
        <v>770</v>
      </c>
      <c r="C2215" s="46"/>
      <c r="D2215" s="35" t="s">
        <v>4516</v>
      </c>
      <c r="E2215" s="34">
        <v>45001</v>
      </c>
      <c r="F2215" s="352" t="s">
        <v>4767</v>
      </c>
      <c r="G2215" s="2" t="s">
        <v>4768</v>
      </c>
      <c r="H2215" s="344">
        <v>25.967698333333335</v>
      </c>
      <c r="I2215" s="344">
        <v>-81.589488333333335</v>
      </c>
      <c r="J2215" s="56" t="s">
        <v>7800</v>
      </c>
      <c r="K2215" s="56" t="s">
        <v>7801</v>
      </c>
      <c r="L2215" s="71" t="s">
        <v>8405</v>
      </c>
      <c r="M2215" s="120" t="s">
        <v>2833</v>
      </c>
      <c r="N2215" s="35" t="s">
        <v>364</v>
      </c>
      <c r="O2215" s="240" t="s">
        <v>5464</v>
      </c>
      <c r="P2215" s="216" t="s">
        <v>5465</v>
      </c>
      <c r="Q2215" s="443">
        <v>0</v>
      </c>
      <c r="R2215" s="47"/>
      <c r="S2215" s="36"/>
      <c r="T2215" s="35"/>
      <c r="U2215" s="34"/>
      <c r="V2215" s="82">
        <v>0</v>
      </c>
      <c r="W2215" s="55" t="s">
        <v>2688</v>
      </c>
      <c r="X2215" s="55" t="s">
        <v>1898</v>
      </c>
      <c r="Y2215" s="157">
        <v>0</v>
      </c>
      <c r="Z2215" s="57">
        <v>874.73448790834573</v>
      </c>
      <c r="AA2215" s="55" t="s">
        <v>7802</v>
      </c>
      <c r="AB2215" s="55">
        <v>214</v>
      </c>
      <c r="AC2215" s="55" t="s">
        <v>2022</v>
      </c>
      <c r="AD2215" s="89" t="s">
        <v>2621</v>
      </c>
      <c r="AE2215" s="243">
        <v>16625</v>
      </c>
      <c r="AF2215" s="157">
        <v>0</v>
      </c>
      <c r="AG2215" s="89" t="s">
        <v>7803</v>
      </c>
      <c r="AH2215" s="58" t="s">
        <v>1721</v>
      </c>
      <c r="AI2215" s="58" t="s">
        <v>1722</v>
      </c>
      <c r="AJ2215" s="59" t="s">
        <v>1444</v>
      </c>
      <c r="AK2215" s="56">
        <v>25.968430277777777</v>
      </c>
      <c r="AL2215" s="56">
        <v>-81.592028333333332</v>
      </c>
      <c r="AM2215" s="60">
        <v>-266.92549999935989</v>
      </c>
      <c r="AN2215" s="60">
        <v>833.01332629578474</v>
      </c>
      <c r="AO2215" s="60">
        <v>874.73448790834573</v>
      </c>
    </row>
    <row r="2216" spans="1:41" s="290" customFormat="1" x14ac:dyDescent="0.2">
      <c r="A2216" s="45" t="s">
        <v>796</v>
      </c>
      <c r="B2216" s="42" t="s">
        <v>770</v>
      </c>
      <c r="C2216" s="46"/>
      <c r="D2216" s="35" t="s">
        <v>4516</v>
      </c>
      <c r="E2216" s="34">
        <v>45372</v>
      </c>
      <c r="F2216" s="2" t="s">
        <v>4767</v>
      </c>
      <c r="G2216" s="2" t="s">
        <v>4768</v>
      </c>
      <c r="H2216" s="344">
        <v>25.967698333333335</v>
      </c>
      <c r="I2216" s="344">
        <v>-81.589488333333335</v>
      </c>
      <c r="J2216" s="56" t="s">
        <v>7800</v>
      </c>
      <c r="K2216" s="56" t="s">
        <v>7801</v>
      </c>
      <c r="L2216" s="71" t="s">
        <v>8406</v>
      </c>
      <c r="M2216" s="120" t="s">
        <v>2833</v>
      </c>
      <c r="N2216" s="35" t="s">
        <v>364</v>
      </c>
      <c r="O2216" s="240" t="s">
        <v>5833</v>
      </c>
      <c r="P2216" s="216" t="s">
        <v>1969</v>
      </c>
      <c r="Q2216" s="443">
        <v>0</v>
      </c>
      <c r="R2216" s="47"/>
      <c r="S2216" s="36"/>
      <c r="T2216" s="35"/>
      <c r="U2216" s="34"/>
      <c r="V2216" s="82">
        <v>0</v>
      </c>
      <c r="W2216" s="55" t="s">
        <v>2688</v>
      </c>
      <c r="X2216" s="55" t="s">
        <v>1898</v>
      </c>
      <c r="Y2216" s="157">
        <v>0</v>
      </c>
      <c r="Z2216" s="57">
        <v>874.73448790834573</v>
      </c>
      <c r="AA2216" s="55" t="s">
        <v>7802</v>
      </c>
      <c r="AB2216" s="55">
        <v>214</v>
      </c>
      <c r="AC2216" s="55" t="s">
        <v>2022</v>
      </c>
      <c r="AD2216" s="89" t="s">
        <v>2621</v>
      </c>
      <c r="AE2216" s="243">
        <v>16625</v>
      </c>
      <c r="AF2216" s="157">
        <v>0</v>
      </c>
      <c r="AG2216" s="89" t="s">
        <v>7803</v>
      </c>
      <c r="AH2216" s="58" t="s">
        <v>1721</v>
      </c>
      <c r="AI2216" s="58" t="s">
        <v>1722</v>
      </c>
      <c r="AJ2216" s="59" t="s">
        <v>1444</v>
      </c>
      <c r="AK2216" s="56">
        <v>25.968430277777777</v>
      </c>
      <c r="AL2216" s="56">
        <v>-81.592028333333332</v>
      </c>
      <c r="AM2216" s="60">
        <v>-266.92549999935989</v>
      </c>
      <c r="AN2216" s="60">
        <v>833.01332629578474</v>
      </c>
      <c r="AO2216" s="60">
        <v>874.73448790834573</v>
      </c>
    </row>
    <row r="2217" spans="1:41" s="290" customFormat="1" x14ac:dyDescent="0.2">
      <c r="A2217" s="45" t="s">
        <v>796</v>
      </c>
      <c r="B2217" s="42" t="s">
        <v>770</v>
      </c>
      <c r="C2217" s="46"/>
      <c r="D2217" s="35" t="s">
        <v>4516</v>
      </c>
      <c r="E2217" s="34">
        <v>45741</v>
      </c>
      <c r="F2217" s="2" t="s">
        <v>4767</v>
      </c>
      <c r="G2217" s="2" t="s">
        <v>4768</v>
      </c>
      <c r="H2217" s="344">
        <v>25.967698333333335</v>
      </c>
      <c r="I2217" s="344">
        <v>-81.589488333333335</v>
      </c>
      <c r="J2217" s="56" t="s">
        <v>7800</v>
      </c>
      <c r="K2217" s="56" t="s">
        <v>7801</v>
      </c>
      <c r="L2217" s="71" t="s">
        <v>8406</v>
      </c>
      <c r="M2217" s="120" t="s">
        <v>2833</v>
      </c>
      <c r="N2217" s="35" t="s">
        <v>364</v>
      </c>
      <c r="O2217" s="240" t="s">
        <v>6270</v>
      </c>
      <c r="P2217" s="216" t="s">
        <v>1969</v>
      </c>
      <c r="Q2217" s="443">
        <v>0</v>
      </c>
      <c r="R2217" s="47"/>
      <c r="S2217" s="36"/>
      <c r="T2217" s="35"/>
      <c r="U2217" s="34"/>
      <c r="V2217" s="82">
        <v>0</v>
      </c>
      <c r="W2217" s="55" t="s">
        <v>2688</v>
      </c>
      <c r="X2217" s="55" t="s">
        <v>1898</v>
      </c>
      <c r="Y2217" s="157">
        <v>0</v>
      </c>
      <c r="Z2217" s="57">
        <v>874.73448790834573</v>
      </c>
      <c r="AA2217" s="55" t="s">
        <v>7802</v>
      </c>
      <c r="AB2217" s="55">
        <v>214</v>
      </c>
      <c r="AC2217" s="55" t="s">
        <v>2022</v>
      </c>
      <c r="AD2217" s="89" t="s">
        <v>2621</v>
      </c>
      <c r="AE2217" s="243">
        <v>16625</v>
      </c>
      <c r="AF2217" s="157">
        <v>0</v>
      </c>
      <c r="AG2217" s="89" t="s">
        <v>7803</v>
      </c>
      <c r="AH2217" s="58" t="s">
        <v>1721</v>
      </c>
      <c r="AI2217" s="58" t="s">
        <v>1722</v>
      </c>
      <c r="AJ2217" s="59" t="s">
        <v>1444</v>
      </c>
      <c r="AK2217" s="56">
        <v>25.968430277777777</v>
      </c>
      <c r="AL2217" s="56">
        <v>-81.592028333333332</v>
      </c>
      <c r="AM2217" s="60">
        <v>-266.92549999935989</v>
      </c>
      <c r="AN2217" s="60">
        <v>833.01332629578474</v>
      </c>
      <c r="AO2217" s="60">
        <v>874.73448790834573</v>
      </c>
    </row>
    <row r="2218" spans="1:41" s="290" customFormat="1" ht="25.5" x14ac:dyDescent="0.2">
      <c r="A2218" s="45" t="s">
        <v>796</v>
      </c>
      <c r="B2218" s="42" t="s">
        <v>770</v>
      </c>
      <c r="C2218" s="46" t="s">
        <v>473</v>
      </c>
      <c r="D2218" s="35" t="s">
        <v>4516</v>
      </c>
      <c r="E2218" s="34">
        <v>46101</v>
      </c>
      <c r="F2218" s="2" t="s">
        <v>4767</v>
      </c>
      <c r="G2218" s="2" t="s">
        <v>4768</v>
      </c>
      <c r="H2218" s="344">
        <v>25.967698333333335</v>
      </c>
      <c r="I2218" s="344">
        <v>-81.589488333333335</v>
      </c>
      <c r="J2218" s="56" t="s">
        <v>7800</v>
      </c>
      <c r="K2218" s="56" t="s">
        <v>7801</v>
      </c>
      <c r="L2218" s="49" t="s">
        <v>6905</v>
      </c>
      <c r="M2218" s="120" t="s">
        <v>2833</v>
      </c>
      <c r="N2218" s="35" t="s">
        <v>364</v>
      </c>
      <c r="O2218" s="240" t="s">
        <v>6911</v>
      </c>
      <c r="P2218" s="216" t="s">
        <v>1969</v>
      </c>
      <c r="Q2218" s="443">
        <v>0</v>
      </c>
      <c r="R2218" s="47"/>
      <c r="S2218" s="36"/>
      <c r="T2218" s="35"/>
      <c r="U2218" s="34"/>
      <c r="V2218" s="82">
        <v>0</v>
      </c>
      <c r="W2218" s="55" t="s">
        <v>2688</v>
      </c>
      <c r="X2218" s="55" t="s">
        <v>1898</v>
      </c>
      <c r="Y2218" s="157">
        <v>0</v>
      </c>
      <c r="Z2218" s="57">
        <v>874.73448790834573</v>
      </c>
      <c r="AA2218" s="55" t="s">
        <v>7802</v>
      </c>
      <c r="AB2218" s="55">
        <v>214</v>
      </c>
      <c r="AC2218" s="55" t="s">
        <v>2022</v>
      </c>
      <c r="AD2218" s="89" t="s">
        <v>2621</v>
      </c>
      <c r="AE2218" s="243">
        <v>16625</v>
      </c>
      <c r="AF2218" s="157">
        <v>0</v>
      </c>
      <c r="AG2218" s="89" t="s">
        <v>7803</v>
      </c>
      <c r="AH2218" s="58" t="s">
        <v>1721</v>
      </c>
      <c r="AI2218" s="58" t="s">
        <v>1722</v>
      </c>
      <c r="AJ2218" s="59" t="s">
        <v>1444</v>
      </c>
      <c r="AK2218" s="56">
        <v>25.968430277777777</v>
      </c>
      <c r="AL2218" s="56">
        <v>-81.592028333333332</v>
      </c>
      <c r="AM2218" s="60">
        <v>-266.92549999935989</v>
      </c>
      <c r="AN2218" s="60">
        <v>833.01332629578474</v>
      </c>
      <c r="AO2218" s="60">
        <v>874.73448790834573</v>
      </c>
    </row>
    <row r="2219" spans="1:41" s="290" customFormat="1" x14ac:dyDescent="0.2">
      <c r="A2219" s="45" t="s">
        <v>797</v>
      </c>
      <c r="B2219" s="42" t="s">
        <v>795</v>
      </c>
      <c r="C2219" s="46"/>
      <c r="D2219" s="35" t="s">
        <v>1658</v>
      </c>
      <c r="E2219" s="34">
        <v>43040</v>
      </c>
      <c r="F2219" s="355" t="s">
        <v>503</v>
      </c>
      <c r="G2219" s="355" t="s">
        <v>1723</v>
      </c>
      <c r="H2219" s="344">
        <v>25.969266666666666</v>
      </c>
      <c r="I2219" s="344">
        <v>-81.592583333333337</v>
      </c>
      <c r="J2219" s="56" t="s">
        <v>7109</v>
      </c>
      <c r="K2219" s="56" t="s">
        <v>9499</v>
      </c>
      <c r="L2219" s="49" t="s">
        <v>1746</v>
      </c>
      <c r="M2219" s="117"/>
      <c r="N2219" s="35" t="s">
        <v>364</v>
      </c>
      <c r="O2219" s="203"/>
      <c r="P2219" s="216">
        <v>0</v>
      </c>
      <c r="Q2219" s="443">
        <v>0</v>
      </c>
      <c r="R2219" s="47"/>
      <c r="S2219" s="36" t="s">
        <v>473</v>
      </c>
      <c r="T2219" s="35"/>
      <c r="U2219" s="34"/>
      <c r="V2219" s="82">
        <v>0</v>
      </c>
      <c r="W2219" s="55" t="s">
        <v>2688</v>
      </c>
      <c r="X2219" s="55" t="s">
        <v>1898</v>
      </c>
      <c r="Y2219" s="157">
        <v>0</v>
      </c>
      <c r="Z2219" s="57" t="s">
        <v>3905</v>
      </c>
      <c r="AA2219" s="55" t="s">
        <v>9434</v>
      </c>
      <c r="AB2219" s="55">
        <v>215</v>
      </c>
      <c r="AC2219" s="55" t="s">
        <v>2022</v>
      </c>
      <c r="AD2219" s="89" t="s">
        <v>2621</v>
      </c>
      <c r="AE2219" s="243">
        <v>16630</v>
      </c>
      <c r="AF2219" s="157">
        <v>0</v>
      </c>
      <c r="AG2219" s="89" t="s">
        <v>7807</v>
      </c>
      <c r="AH2219" s="58" t="s">
        <v>503</v>
      </c>
      <c r="AI2219" s="58" t="s">
        <v>1723</v>
      </c>
      <c r="AJ2219" s="59" t="s">
        <v>1442</v>
      </c>
      <c r="AK2219" s="56">
        <v>25.96926361111111</v>
      </c>
      <c r="AL2219" s="56">
        <v>-81.592583888888882</v>
      </c>
      <c r="AM2219" s="60">
        <v>1.1143000002097381</v>
      </c>
      <c r="AN2219" s="60">
        <v>0.18219888669914105</v>
      </c>
      <c r="AO2219" s="60" t="s">
        <v>3905</v>
      </c>
    </row>
    <row r="2220" spans="1:41" s="290" customFormat="1" x14ac:dyDescent="0.2">
      <c r="A2220" s="37" t="s">
        <v>797</v>
      </c>
      <c r="B2220" s="62" t="s">
        <v>795</v>
      </c>
      <c r="C2220" s="38"/>
      <c r="D2220" s="35" t="s">
        <v>424</v>
      </c>
      <c r="E2220" s="39">
        <v>43195</v>
      </c>
      <c r="F2220" s="355" t="s">
        <v>2336</v>
      </c>
      <c r="G2220" s="355" t="s">
        <v>1719</v>
      </c>
      <c r="H2220" s="344">
        <v>25.967449999999999</v>
      </c>
      <c r="I2220" s="344">
        <v>-81.590916666666672</v>
      </c>
      <c r="J2220" s="56" t="s">
        <v>9500</v>
      </c>
      <c r="K2220" s="56" t="s">
        <v>9480</v>
      </c>
      <c r="L2220" s="49" t="s">
        <v>2159</v>
      </c>
      <c r="M2220" s="120"/>
      <c r="N2220" s="40" t="s">
        <v>364</v>
      </c>
      <c r="O2220" s="203" t="s">
        <v>1969</v>
      </c>
      <c r="P2220" s="216" t="s">
        <v>1969</v>
      </c>
      <c r="Q2220" s="443">
        <v>0</v>
      </c>
      <c r="R2220" s="47"/>
      <c r="S2220" s="41"/>
      <c r="T2220" s="40"/>
      <c r="U2220" s="34"/>
      <c r="V2220" s="82">
        <v>0</v>
      </c>
      <c r="W2220" s="55" t="s">
        <v>2688</v>
      </c>
      <c r="X2220" s="55" t="s">
        <v>1898</v>
      </c>
      <c r="Y2220" s="157">
        <v>0</v>
      </c>
      <c r="Z2220" s="57">
        <v>858.13799708714168</v>
      </c>
      <c r="AA2220" s="55" t="s">
        <v>9501</v>
      </c>
      <c r="AB2220" s="55">
        <v>215</v>
      </c>
      <c r="AC2220" s="55" t="s">
        <v>2022</v>
      </c>
      <c r="AD2220" s="89" t="s">
        <v>2621</v>
      </c>
      <c r="AE2220" s="243">
        <v>16630</v>
      </c>
      <c r="AF2220" s="157">
        <v>0</v>
      </c>
      <c r="AG2220" s="89" t="s">
        <v>7807</v>
      </c>
      <c r="AH2220" s="58" t="s">
        <v>503</v>
      </c>
      <c r="AI2220" s="58" t="s">
        <v>1723</v>
      </c>
      <c r="AJ2220" s="59" t="s">
        <v>1442</v>
      </c>
      <c r="AK2220" s="56">
        <v>25.96926361111111</v>
      </c>
      <c r="AL2220" s="56">
        <v>-81.592583888888882</v>
      </c>
      <c r="AM2220" s="60">
        <v>-661.38769999975784</v>
      </c>
      <c r="AN2220" s="60">
        <v>546.77886968477617</v>
      </c>
      <c r="AO2220" s="60">
        <v>858.13799708714168</v>
      </c>
    </row>
    <row r="2221" spans="1:41" s="290" customFormat="1" x14ac:dyDescent="0.2">
      <c r="A2221" s="37" t="s">
        <v>797</v>
      </c>
      <c r="B2221" s="62" t="s">
        <v>795</v>
      </c>
      <c r="C2221" s="38"/>
      <c r="D2221" s="35" t="s">
        <v>424</v>
      </c>
      <c r="E2221" s="39">
        <v>43515</v>
      </c>
      <c r="F2221" s="355" t="s">
        <v>3201</v>
      </c>
      <c r="G2221" s="355" t="s">
        <v>2599</v>
      </c>
      <c r="H2221" s="344">
        <v>25.967383333333334</v>
      </c>
      <c r="I2221" s="344">
        <v>-81.590883333333338</v>
      </c>
      <c r="J2221" s="56" t="s">
        <v>7804</v>
      </c>
      <c r="K2221" s="56" t="s">
        <v>7805</v>
      </c>
      <c r="L2221" s="49" t="s">
        <v>3732</v>
      </c>
      <c r="M2221" s="120" t="s">
        <v>2833</v>
      </c>
      <c r="N2221" s="40" t="s">
        <v>364</v>
      </c>
      <c r="O2221" s="203" t="s">
        <v>1969</v>
      </c>
      <c r="P2221" s="216" t="s">
        <v>1969</v>
      </c>
      <c r="Q2221" s="443">
        <v>0</v>
      </c>
      <c r="R2221" s="47"/>
      <c r="S2221" s="41"/>
      <c r="T2221" s="40"/>
      <c r="U2221" s="34"/>
      <c r="V2221" s="82">
        <v>0</v>
      </c>
      <c r="W2221" s="55" t="s">
        <v>2688</v>
      </c>
      <c r="X2221" s="55" t="s">
        <v>1898</v>
      </c>
      <c r="Y2221" s="157">
        <v>0</v>
      </c>
      <c r="Z2221" s="57">
        <v>883.86957096325784</v>
      </c>
      <c r="AA2221" s="55" t="s">
        <v>9502</v>
      </c>
      <c r="AB2221" s="55">
        <v>215</v>
      </c>
      <c r="AC2221" s="55" t="s">
        <v>2022</v>
      </c>
      <c r="AD2221" s="89" t="s">
        <v>2621</v>
      </c>
      <c r="AE2221" s="243">
        <v>16630</v>
      </c>
      <c r="AF2221" s="157">
        <v>0</v>
      </c>
      <c r="AG2221" s="89" t="s">
        <v>7807</v>
      </c>
      <c r="AH2221" s="58" t="s">
        <v>503</v>
      </c>
      <c r="AI2221" s="58" t="s">
        <v>1723</v>
      </c>
      <c r="AJ2221" s="59" t="s">
        <v>1442</v>
      </c>
      <c r="AK2221" s="56">
        <v>25.96926361111111</v>
      </c>
      <c r="AL2221" s="56">
        <v>-81.592583888888882</v>
      </c>
      <c r="AM2221" s="60">
        <v>-685.69969999926923</v>
      </c>
      <c r="AN2221" s="60">
        <v>557.71080310111051</v>
      </c>
      <c r="AO2221" s="60">
        <v>883.86957096325784</v>
      </c>
    </row>
    <row r="2222" spans="1:41" s="290" customFormat="1" x14ac:dyDescent="0.2">
      <c r="A2222" s="37" t="s">
        <v>797</v>
      </c>
      <c r="B2222" s="62" t="s">
        <v>795</v>
      </c>
      <c r="C2222" s="38"/>
      <c r="D2222" s="35" t="s">
        <v>4516</v>
      </c>
      <c r="E2222" s="39">
        <v>44656</v>
      </c>
      <c r="F2222" s="355" t="s">
        <v>3201</v>
      </c>
      <c r="G2222" s="355" t="s">
        <v>2599</v>
      </c>
      <c r="H2222" s="344">
        <v>25.967383333333334</v>
      </c>
      <c r="I2222" s="344">
        <v>-81.590883333333338</v>
      </c>
      <c r="J2222" s="56" t="s">
        <v>7804</v>
      </c>
      <c r="K2222" s="56" t="s">
        <v>7805</v>
      </c>
      <c r="L2222" s="49" t="s">
        <v>8407</v>
      </c>
      <c r="M2222" s="120" t="s">
        <v>2833</v>
      </c>
      <c r="N2222" s="40" t="s">
        <v>364</v>
      </c>
      <c r="O2222" s="240" t="s">
        <v>4551</v>
      </c>
      <c r="P2222" s="216" t="s">
        <v>1969</v>
      </c>
      <c r="Q2222" s="443">
        <v>0</v>
      </c>
      <c r="R2222" s="47"/>
      <c r="S2222" s="41"/>
      <c r="T2222" s="40"/>
      <c r="U2222" s="34"/>
      <c r="V2222" s="82">
        <v>0</v>
      </c>
      <c r="W2222" s="55" t="s">
        <v>2688</v>
      </c>
      <c r="X2222" s="55" t="s">
        <v>1898</v>
      </c>
      <c r="Y2222" s="157">
        <v>0</v>
      </c>
      <c r="Z2222" s="57">
        <v>883.86957096325784</v>
      </c>
      <c r="AA2222" s="55" t="s">
        <v>9502</v>
      </c>
      <c r="AB2222" s="55">
        <v>215</v>
      </c>
      <c r="AC2222" s="55" t="s">
        <v>2022</v>
      </c>
      <c r="AD2222" s="89" t="s">
        <v>2621</v>
      </c>
      <c r="AE2222" s="243">
        <v>16630</v>
      </c>
      <c r="AF2222" s="157">
        <v>0</v>
      </c>
      <c r="AG2222" s="89" t="s">
        <v>7807</v>
      </c>
      <c r="AH2222" s="58" t="s">
        <v>503</v>
      </c>
      <c r="AI2222" s="58" t="s">
        <v>1723</v>
      </c>
      <c r="AJ2222" s="59" t="s">
        <v>1442</v>
      </c>
      <c r="AK2222" s="56">
        <v>25.96926361111111</v>
      </c>
      <c r="AL2222" s="56">
        <v>-81.592583888888882</v>
      </c>
      <c r="AM2222" s="60">
        <v>-685.69969999926923</v>
      </c>
      <c r="AN2222" s="60">
        <v>557.71080310111051</v>
      </c>
      <c r="AO2222" s="60">
        <v>883.86957096325784</v>
      </c>
    </row>
    <row r="2223" spans="1:41" s="290" customFormat="1" x14ac:dyDescent="0.2">
      <c r="A2223" s="37" t="s">
        <v>797</v>
      </c>
      <c r="B2223" s="62" t="s">
        <v>795</v>
      </c>
      <c r="C2223" s="38"/>
      <c r="D2223" s="35" t="s">
        <v>4516</v>
      </c>
      <c r="E2223" s="39">
        <v>45001</v>
      </c>
      <c r="F2223" s="347" t="s">
        <v>3201</v>
      </c>
      <c r="G2223" s="347" t="s">
        <v>2599</v>
      </c>
      <c r="H2223" s="344">
        <v>25.967383333333334</v>
      </c>
      <c r="I2223" s="344">
        <v>-81.590883333333338</v>
      </c>
      <c r="J2223" s="56" t="s">
        <v>7804</v>
      </c>
      <c r="K2223" s="56" t="s">
        <v>7805</v>
      </c>
      <c r="L2223" s="49" t="s">
        <v>8407</v>
      </c>
      <c r="M2223" s="120" t="s">
        <v>2833</v>
      </c>
      <c r="N2223" s="40" t="s">
        <v>364</v>
      </c>
      <c r="O2223" s="240" t="s">
        <v>5466</v>
      </c>
      <c r="P2223" s="216" t="s">
        <v>1969</v>
      </c>
      <c r="Q2223" s="443">
        <v>0</v>
      </c>
      <c r="R2223" s="47"/>
      <c r="S2223" s="41"/>
      <c r="T2223" s="40"/>
      <c r="U2223" s="34"/>
      <c r="V2223" s="82">
        <v>0</v>
      </c>
      <c r="W2223" s="55" t="s">
        <v>2688</v>
      </c>
      <c r="X2223" s="55" t="s">
        <v>1898</v>
      </c>
      <c r="Y2223" s="157">
        <v>0</v>
      </c>
      <c r="Z2223" s="57">
        <v>883.86957096325784</v>
      </c>
      <c r="AA2223" s="55" t="s">
        <v>9502</v>
      </c>
      <c r="AB2223" s="55">
        <v>215</v>
      </c>
      <c r="AC2223" s="55" t="s">
        <v>2022</v>
      </c>
      <c r="AD2223" s="89" t="s">
        <v>2621</v>
      </c>
      <c r="AE2223" s="243">
        <v>16630</v>
      </c>
      <c r="AF2223" s="157">
        <v>0</v>
      </c>
      <c r="AG2223" s="89" t="s">
        <v>7807</v>
      </c>
      <c r="AH2223" s="58" t="s">
        <v>503</v>
      </c>
      <c r="AI2223" s="58" t="s">
        <v>1723</v>
      </c>
      <c r="AJ2223" s="59" t="s">
        <v>1442</v>
      </c>
      <c r="AK2223" s="56">
        <v>25.96926361111111</v>
      </c>
      <c r="AL2223" s="56">
        <v>-81.592583888888882</v>
      </c>
      <c r="AM2223" s="60">
        <v>-685.69969999926923</v>
      </c>
      <c r="AN2223" s="60">
        <v>557.71080310111051</v>
      </c>
      <c r="AO2223" s="60">
        <v>883.86957096325784</v>
      </c>
    </row>
    <row r="2224" spans="1:41" s="290" customFormat="1" x14ac:dyDescent="0.2">
      <c r="A2224" s="37" t="s">
        <v>797</v>
      </c>
      <c r="B2224" s="62" t="s">
        <v>795</v>
      </c>
      <c r="C2224" s="38"/>
      <c r="D2224" s="35" t="s">
        <v>4516</v>
      </c>
      <c r="E2224" s="39">
        <v>45001</v>
      </c>
      <c r="F2224" s="347" t="s">
        <v>3201</v>
      </c>
      <c r="G2224" s="347" t="s">
        <v>2599</v>
      </c>
      <c r="H2224" s="344">
        <v>25.967383333333334</v>
      </c>
      <c r="I2224" s="344">
        <v>-81.590883333333338</v>
      </c>
      <c r="J2224" s="56" t="s">
        <v>7804</v>
      </c>
      <c r="K2224" s="56" t="s">
        <v>7805</v>
      </c>
      <c r="L2224" s="49" t="s">
        <v>8407</v>
      </c>
      <c r="M2224" s="120" t="s">
        <v>2833</v>
      </c>
      <c r="N2224" s="40" t="s">
        <v>364</v>
      </c>
      <c r="O2224" s="240" t="s">
        <v>5466</v>
      </c>
      <c r="P2224" s="216" t="s">
        <v>1969</v>
      </c>
      <c r="Q2224" s="443">
        <v>0</v>
      </c>
      <c r="R2224" s="47"/>
      <c r="S2224" s="41"/>
      <c r="T2224" s="40"/>
      <c r="U2224" s="34"/>
      <c r="V2224" s="82">
        <v>0</v>
      </c>
      <c r="W2224" s="55" t="s">
        <v>2688</v>
      </c>
      <c r="X2224" s="55" t="s">
        <v>1898</v>
      </c>
      <c r="Y2224" s="157">
        <v>0</v>
      </c>
      <c r="Z2224" s="57">
        <v>883.86957096325784</v>
      </c>
      <c r="AA2224" s="55" t="s">
        <v>9502</v>
      </c>
      <c r="AB2224" s="55">
        <v>215</v>
      </c>
      <c r="AC2224" s="55" t="s">
        <v>2022</v>
      </c>
      <c r="AD2224" s="89" t="s">
        <v>2621</v>
      </c>
      <c r="AE2224" s="243">
        <v>16630</v>
      </c>
      <c r="AF2224" s="157">
        <v>0</v>
      </c>
      <c r="AG2224" s="89" t="s">
        <v>7807</v>
      </c>
      <c r="AH2224" s="58" t="s">
        <v>503</v>
      </c>
      <c r="AI2224" s="58" t="s">
        <v>1723</v>
      </c>
      <c r="AJ2224" s="59" t="s">
        <v>1442</v>
      </c>
      <c r="AK2224" s="56">
        <v>25.96926361111111</v>
      </c>
      <c r="AL2224" s="56">
        <v>-81.592583888888882</v>
      </c>
      <c r="AM2224" s="60">
        <v>-685.69969999926923</v>
      </c>
      <c r="AN2224" s="60">
        <v>557.71080310111051</v>
      </c>
      <c r="AO2224" s="60">
        <v>883.86957096325784</v>
      </c>
    </row>
    <row r="2225" spans="1:41" s="290" customFormat="1" ht="51" x14ac:dyDescent="0.2">
      <c r="A2225" s="37" t="s">
        <v>797</v>
      </c>
      <c r="B2225" s="62" t="s">
        <v>795</v>
      </c>
      <c r="C2225" s="38"/>
      <c r="D2225" s="35" t="s">
        <v>4516</v>
      </c>
      <c r="E2225" s="39">
        <v>45372</v>
      </c>
      <c r="F2225" s="347" t="s">
        <v>3201</v>
      </c>
      <c r="G2225" s="347" t="s">
        <v>2599</v>
      </c>
      <c r="H2225" s="344">
        <v>25.967383333333334</v>
      </c>
      <c r="I2225" s="344">
        <v>-81.590883333333338</v>
      </c>
      <c r="J2225" s="56" t="s">
        <v>7804</v>
      </c>
      <c r="K2225" s="56" t="s">
        <v>7805</v>
      </c>
      <c r="L2225" s="49" t="s">
        <v>8408</v>
      </c>
      <c r="M2225" s="120" t="s">
        <v>2833</v>
      </c>
      <c r="N2225" s="40" t="s">
        <v>364</v>
      </c>
      <c r="O2225" s="240" t="s">
        <v>5834</v>
      </c>
      <c r="P2225" s="216" t="s">
        <v>5835</v>
      </c>
      <c r="Q2225" s="443">
        <v>0</v>
      </c>
      <c r="R2225" s="47"/>
      <c r="S2225" s="41"/>
      <c r="T2225" s="40"/>
      <c r="U2225" s="34"/>
      <c r="V2225" s="82">
        <v>0</v>
      </c>
      <c r="W2225" s="55" t="s">
        <v>2688</v>
      </c>
      <c r="X2225" s="55" t="s">
        <v>1898</v>
      </c>
      <c r="Y2225" s="157">
        <v>0</v>
      </c>
      <c r="Z2225" s="57">
        <v>883.86957096325784</v>
      </c>
      <c r="AA2225" s="55" t="s">
        <v>9502</v>
      </c>
      <c r="AB2225" s="55">
        <v>215</v>
      </c>
      <c r="AC2225" s="55" t="s">
        <v>2022</v>
      </c>
      <c r="AD2225" s="89" t="s">
        <v>2621</v>
      </c>
      <c r="AE2225" s="243">
        <v>16630</v>
      </c>
      <c r="AF2225" s="157">
        <v>0</v>
      </c>
      <c r="AG2225" s="89" t="s">
        <v>7807</v>
      </c>
      <c r="AH2225" s="58" t="s">
        <v>503</v>
      </c>
      <c r="AI2225" s="58" t="s">
        <v>1723</v>
      </c>
      <c r="AJ2225" s="59" t="s">
        <v>1442</v>
      </c>
      <c r="AK2225" s="56">
        <v>25.96926361111111</v>
      </c>
      <c r="AL2225" s="56">
        <v>-81.592583888888882</v>
      </c>
      <c r="AM2225" s="60">
        <v>-685.69969999926923</v>
      </c>
      <c r="AN2225" s="60">
        <v>557.71080310111051</v>
      </c>
      <c r="AO2225" s="60">
        <v>883.86957096325784</v>
      </c>
    </row>
    <row r="2226" spans="1:41" s="290" customFormat="1" ht="89.25" x14ac:dyDescent="0.2">
      <c r="A2226" s="37" t="s">
        <v>797</v>
      </c>
      <c r="B2226" s="62" t="s">
        <v>795</v>
      </c>
      <c r="C2226" s="38"/>
      <c r="D2226" s="35" t="s">
        <v>4516</v>
      </c>
      <c r="E2226" s="39">
        <v>45741</v>
      </c>
      <c r="F2226" s="347" t="s">
        <v>3201</v>
      </c>
      <c r="G2226" s="347" t="s">
        <v>2599</v>
      </c>
      <c r="H2226" s="344">
        <v>25.967383333333334</v>
      </c>
      <c r="I2226" s="344">
        <v>-81.590883333333338</v>
      </c>
      <c r="J2226" s="56" t="s">
        <v>7804</v>
      </c>
      <c r="K2226" s="56" t="s">
        <v>7805</v>
      </c>
      <c r="L2226" s="49" t="s">
        <v>8409</v>
      </c>
      <c r="M2226" s="120" t="s">
        <v>2833</v>
      </c>
      <c r="N2226" s="35" t="s">
        <v>2022</v>
      </c>
      <c r="O2226" s="240" t="s">
        <v>6912</v>
      </c>
      <c r="P2226" s="240" t="s">
        <v>6913</v>
      </c>
      <c r="Q2226" s="443">
        <v>0</v>
      </c>
      <c r="R2226" s="47"/>
      <c r="S2226" s="41"/>
      <c r="T2226" s="35" t="s">
        <v>3310</v>
      </c>
      <c r="U2226" s="39">
        <v>45741</v>
      </c>
      <c r="V2226" s="82" t="s">
        <v>1969</v>
      </c>
      <c r="W2226" s="55" t="s">
        <v>2688</v>
      </c>
      <c r="X2226" s="55" t="s">
        <v>1898</v>
      </c>
      <c r="Y2226" s="157" t="s">
        <v>2022</v>
      </c>
      <c r="Z2226" s="57">
        <v>883.86957096325784</v>
      </c>
      <c r="AA2226" s="55" t="s">
        <v>7806</v>
      </c>
      <c r="AB2226" s="55">
        <v>215</v>
      </c>
      <c r="AC2226" s="55" t="s">
        <v>2022</v>
      </c>
      <c r="AD2226" s="89" t="s">
        <v>2621</v>
      </c>
      <c r="AE2226" s="243">
        <v>16630</v>
      </c>
      <c r="AF2226" s="157">
        <v>0</v>
      </c>
      <c r="AG2226" s="89" t="s">
        <v>7807</v>
      </c>
      <c r="AH2226" s="58" t="s">
        <v>503</v>
      </c>
      <c r="AI2226" s="58" t="s">
        <v>1723</v>
      </c>
      <c r="AJ2226" s="59" t="s">
        <v>1442</v>
      </c>
      <c r="AK2226" s="56">
        <v>25.96926361111111</v>
      </c>
      <c r="AL2226" s="56">
        <v>-81.592583888888882</v>
      </c>
      <c r="AM2226" s="60">
        <v>-685.69969999926923</v>
      </c>
      <c r="AN2226" s="60">
        <v>557.71080310111051</v>
      </c>
      <c r="AO2226" s="60">
        <v>883.86957096325784</v>
      </c>
    </row>
    <row r="2227" spans="1:41" s="290" customFormat="1" ht="89.25" x14ac:dyDescent="0.2">
      <c r="A2227" s="37" t="s">
        <v>797</v>
      </c>
      <c r="B2227" s="62" t="s">
        <v>795</v>
      </c>
      <c r="C2227" s="38" t="s">
        <v>473</v>
      </c>
      <c r="D2227" s="35" t="s">
        <v>4516</v>
      </c>
      <c r="E2227" s="39">
        <v>46101</v>
      </c>
      <c r="F2227" s="347" t="s">
        <v>3201</v>
      </c>
      <c r="G2227" s="347" t="s">
        <v>2599</v>
      </c>
      <c r="H2227" s="344">
        <v>25.967383333333334</v>
      </c>
      <c r="I2227" s="344">
        <v>-81.590883333333338</v>
      </c>
      <c r="J2227" s="56" t="s">
        <v>7804</v>
      </c>
      <c r="K2227" s="56" t="s">
        <v>7805</v>
      </c>
      <c r="L2227" s="49" t="s">
        <v>8410</v>
      </c>
      <c r="M2227" s="120" t="s">
        <v>2833</v>
      </c>
      <c r="N2227" s="35" t="s">
        <v>2022</v>
      </c>
      <c r="O2227" s="240" t="s">
        <v>6271</v>
      </c>
      <c r="P2227" s="240" t="s">
        <v>6915</v>
      </c>
      <c r="Q2227" s="443">
        <v>0</v>
      </c>
      <c r="R2227" s="47"/>
      <c r="S2227" s="41"/>
      <c r="T2227" s="35" t="s">
        <v>3310</v>
      </c>
      <c r="U2227" s="39">
        <v>45741</v>
      </c>
      <c r="V2227" s="82" t="s">
        <v>1969</v>
      </c>
      <c r="W2227" s="55" t="s">
        <v>2688</v>
      </c>
      <c r="X2227" s="55" t="s">
        <v>1898</v>
      </c>
      <c r="Y2227" s="157" t="s">
        <v>2022</v>
      </c>
      <c r="Z2227" s="57">
        <v>883.86957096325784</v>
      </c>
      <c r="AA2227" s="55" t="s">
        <v>7806</v>
      </c>
      <c r="AB2227" s="55">
        <v>215</v>
      </c>
      <c r="AC2227" s="55" t="s">
        <v>2022</v>
      </c>
      <c r="AD2227" s="89" t="s">
        <v>2621</v>
      </c>
      <c r="AE2227" s="243">
        <v>16630</v>
      </c>
      <c r="AF2227" s="157">
        <v>0</v>
      </c>
      <c r="AG2227" s="89" t="s">
        <v>7807</v>
      </c>
      <c r="AH2227" s="58" t="s">
        <v>503</v>
      </c>
      <c r="AI2227" s="58" t="s">
        <v>1723</v>
      </c>
      <c r="AJ2227" s="59" t="s">
        <v>1442</v>
      </c>
      <c r="AK2227" s="56">
        <v>25.96926361111111</v>
      </c>
      <c r="AL2227" s="56">
        <v>-81.592583888888882</v>
      </c>
      <c r="AM2227" s="60">
        <v>-685.69969999926923</v>
      </c>
      <c r="AN2227" s="60">
        <v>557.71080310111051</v>
      </c>
      <c r="AO2227" s="60">
        <v>883.86957096325784</v>
      </c>
    </row>
    <row r="2228" spans="1:41" s="290" customFormat="1" x14ac:dyDescent="0.2">
      <c r="A2228" s="45" t="s">
        <v>799</v>
      </c>
      <c r="B2228" s="42" t="s">
        <v>642</v>
      </c>
      <c r="C2228" s="46"/>
      <c r="D2228" s="35" t="s">
        <v>1658</v>
      </c>
      <c r="E2228" s="34">
        <v>43040</v>
      </c>
      <c r="F2228" s="347" t="s">
        <v>1724</v>
      </c>
      <c r="G2228" s="347" t="s">
        <v>1722</v>
      </c>
      <c r="H2228" s="344">
        <v>25.970099999999999</v>
      </c>
      <c r="I2228" s="344">
        <v>-81.592033333333333</v>
      </c>
      <c r="J2228" s="56" t="s">
        <v>9503</v>
      </c>
      <c r="K2228" s="56" t="s">
        <v>9494</v>
      </c>
      <c r="L2228" s="49" t="s">
        <v>1746</v>
      </c>
      <c r="M2228" s="117"/>
      <c r="N2228" s="35" t="s">
        <v>364</v>
      </c>
      <c r="O2228" s="203"/>
      <c r="P2228" s="216">
        <v>0</v>
      </c>
      <c r="Q2228" s="443">
        <v>0</v>
      </c>
      <c r="R2228" s="47"/>
      <c r="S2228" s="36" t="s">
        <v>473</v>
      </c>
      <c r="T2228" s="35"/>
      <c r="U2228" s="34"/>
      <c r="V2228" s="82">
        <v>0</v>
      </c>
      <c r="W2228" s="55" t="s">
        <v>2688</v>
      </c>
      <c r="X2228" s="55" t="s">
        <v>1898</v>
      </c>
      <c r="Y2228" s="157">
        <v>0</v>
      </c>
      <c r="Z2228" s="57" t="s">
        <v>3905</v>
      </c>
      <c r="AA2228" s="55" t="s">
        <v>9434</v>
      </c>
      <c r="AB2228" s="55">
        <v>216</v>
      </c>
      <c r="AC2228" s="55" t="s">
        <v>2022</v>
      </c>
      <c r="AD2228" s="89" t="s">
        <v>2621</v>
      </c>
      <c r="AE2228" s="243">
        <v>16635</v>
      </c>
      <c r="AF2228" s="157">
        <v>0</v>
      </c>
      <c r="AG2228" s="89" t="s">
        <v>7811</v>
      </c>
      <c r="AH2228" s="58" t="s">
        <v>1724</v>
      </c>
      <c r="AI2228" s="58" t="s">
        <v>1722</v>
      </c>
      <c r="AJ2228" s="59" t="s">
        <v>1439</v>
      </c>
      <c r="AK2228" s="56">
        <v>25.970096944444446</v>
      </c>
      <c r="AL2228" s="56">
        <v>-81.592028333333332</v>
      </c>
      <c r="AM2228" s="60">
        <v>1.1142999989141344</v>
      </c>
      <c r="AN2228" s="60">
        <v>-1.6397900129162142</v>
      </c>
      <c r="AO2228" s="60" t="s">
        <v>3905</v>
      </c>
    </row>
    <row r="2229" spans="1:41" s="290" customFormat="1" x14ac:dyDescent="0.2">
      <c r="A2229" s="45" t="s">
        <v>799</v>
      </c>
      <c r="B2229" s="42" t="s">
        <v>642</v>
      </c>
      <c r="C2229" s="46"/>
      <c r="D2229" s="35" t="s">
        <v>424</v>
      </c>
      <c r="E2229" s="34">
        <v>43515</v>
      </c>
      <c r="F2229" s="355" t="s">
        <v>2337</v>
      </c>
      <c r="G2229" s="355" t="s">
        <v>2338</v>
      </c>
      <c r="H2229" s="344">
        <v>25.968733333333333</v>
      </c>
      <c r="I2229" s="344">
        <v>-81.592083333333335</v>
      </c>
      <c r="J2229" s="56" t="s">
        <v>7808</v>
      </c>
      <c r="K2229" s="56" t="s">
        <v>7809</v>
      </c>
      <c r="L2229" s="49" t="s">
        <v>2707</v>
      </c>
      <c r="M2229" s="120" t="s">
        <v>2833</v>
      </c>
      <c r="N2229" s="35" t="s">
        <v>364</v>
      </c>
      <c r="O2229" s="203" t="s">
        <v>1969</v>
      </c>
      <c r="P2229" s="216" t="s">
        <v>1969</v>
      </c>
      <c r="Q2229" s="443">
        <v>0</v>
      </c>
      <c r="R2229" s="47"/>
      <c r="S2229" s="36"/>
      <c r="T2229" s="35"/>
      <c r="U2229" s="34"/>
      <c r="V2229" s="82">
        <v>0</v>
      </c>
      <c r="W2229" s="55" t="s">
        <v>2688</v>
      </c>
      <c r="X2229" s="55" t="s">
        <v>1898</v>
      </c>
      <c r="Y2229" s="157">
        <v>0</v>
      </c>
      <c r="Z2229" s="57">
        <v>497.60872924534522</v>
      </c>
      <c r="AA2229" s="55" t="s">
        <v>7810</v>
      </c>
      <c r="AB2229" s="55">
        <v>216</v>
      </c>
      <c r="AC2229" s="55" t="s">
        <v>2022</v>
      </c>
      <c r="AD2229" s="89" t="s">
        <v>2621</v>
      </c>
      <c r="AE2229" s="243">
        <v>16635</v>
      </c>
      <c r="AF2229" s="157">
        <v>0</v>
      </c>
      <c r="AG2229" s="89" t="s">
        <v>7811</v>
      </c>
      <c r="AH2229" s="58" t="s">
        <v>1724</v>
      </c>
      <c r="AI2229" s="58" t="s">
        <v>1722</v>
      </c>
      <c r="AJ2229" s="59" t="s">
        <v>1439</v>
      </c>
      <c r="AK2229" s="56">
        <v>25.970096944444446</v>
      </c>
      <c r="AL2229" s="56">
        <v>-81.592028333333332</v>
      </c>
      <c r="AM2229" s="60">
        <v>-497.28170000078808</v>
      </c>
      <c r="AN2229" s="60">
        <v>-18.037690137417794</v>
      </c>
      <c r="AO2229" s="60">
        <v>497.60872924534522</v>
      </c>
    </row>
    <row r="2230" spans="1:41" s="290" customFormat="1" x14ac:dyDescent="0.2">
      <c r="A2230" s="45" t="s">
        <v>799</v>
      </c>
      <c r="B2230" s="42" t="s">
        <v>642</v>
      </c>
      <c r="C2230" s="46"/>
      <c r="D2230" s="35" t="s">
        <v>4516</v>
      </c>
      <c r="E2230" s="34">
        <v>44656</v>
      </c>
      <c r="F2230" s="355" t="s">
        <v>2337</v>
      </c>
      <c r="G2230" s="355" t="s">
        <v>2338</v>
      </c>
      <c r="H2230" s="344">
        <v>25.968733333333333</v>
      </c>
      <c r="I2230" s="344">
        <v>-81.592083333333335</v>
      </c>
      <c r="J2230" s="56" t="s">
        <v>7808</v>
      </c>
      <c r="K2230" s="56" t="s">
        <v>7809</v>
      </c>
      <c r="L2230" s="49" t="s">
        <v>2707</v>
      </c>
      <c r="M2230" s="120" t="s">
        <v>2833</v>
      </c>
      <c r="N2230" s="35" t="s">
        <v>364</v>
      </c>
      <c r="O2230" s="240" t="s">
        <v>4552</v>
      </c>
      <c r="P2230" s="216" t="s">
        <v>1969</v>
      </c>
      <c r="Q2230" s="443">
        <v>0</v>
      </c>
      <c r="R2230" s="47"/>
      <c r="S2230" s="36"/>
      <c r="T2230" s="35"/>
      <c r="U2230" s="34"/>
      <c r="V2230" s="82">
        <v>0</v>
      </c>
      <c r="W2230" s="55" t="s">
        <v>2688</v>
      </c>
      <c r="X2230" s="55" t="s">
        <v>1898</v>
      </c>
      <c r="Y2230" s="157">
        <v>0</v>
      </c>
      <c r="Z2230" s="57">
        <v>497.60872924534522</v>
      </c>
      <c r="AA2230" s="55" t="s">
        <v>7810</v>
      </c>
      <c r="AB2230" s="55">
        <v>216</v>
      </c>
      <c r="AC2230" s="55" t="s">
        <v>2022</v>
      </c>
      <c r="AD2230" s="89" t="s">
        <v>2621</v>
      </c>
      <c r="AE2230" s="243">
        <v>16635</v>
      </c>
      <c r="AF2230" s="157">
        <v>0</v>
      </c>
      <c r="AG2230" s="89" t="s">
        <v>7811</v>
      </c>
      <c r="AH2230" s="58" t="s">
        <v>1724</v>
      </c>
      <c r="AI2230" s="58" t="s">
        <v>1722</v>
      </c>
      <c r="AJ2230" s="59" t="s">
        <v>1439</v>
      </c>
      <c r="AK2230" s="56">
        <v>25.970096944444446</v>
      </c>
      <c r="AL2230" s="56">
        <v>-81.592028333333332</v>
      </c>
      <c r="AM2230" s="60">
        <v>-497.28170000078808</v>
      </c>
      <c r="AN2230" s="60">
        <v>-18.037690137417794</v>
      </c>
      <c r="AO2230" s="60">
        <v>497.60872924534522</v>
      </c>
    </row>
    <row r="2231" spans="1:41" s="290" customFormat="1" ht="25.5" x14ac:dyDescent="0.2">
      <c r="A2231" s="45" t="s">
        <v>799</v>
      </c>
      <c r="B2231" s="42" t="s">
        <v>642</v>
      </c>
      <c r="C2231" s="46"/>
      <c r="D2231" s="35" t="s">
        <v>4516</v>
      </c>
      <c r="E2231" s="34">
        <v>45001</v>
      </c>
      <c r="F2231" s="347" t="s">
        <v>2337</v>
      </c>
      <c r="G2231" s="347" t="s">
        <v>2338</v>
      </c>
      <c r="H2231" s="344">
        <v>25.968733333333333</v>
      </c>
      <c r="I2231" s="344">
        <v>-81.592083333333335</v>
      </c>
      <c r="J2231" s="56" t="s">
        <v>7808</v>
      </c>
      <c r="K2231" s="56" t="s">
        <v>7809</v>
      </c>
      <c r="L2231" s="49" t="s">
        <v>8411</v>
      </c>
      <c r="M2231" s="120" t="s">
        <v>2833</v>
      </c>
      <c r="N2231" s="35" t="s">
        <v>364</v>
      </c>
      <c r="O2231" s="240" t="s">
        <v>5467</v>
      </c>
      <c r="P2231" s="216" t="s">
        <v>1969</v>
      </c>
      <c r="Q2231" s="443">
        <v>0</v>
      </c>
      <c r="R2231" s="47"/>
      <c r="S2231" s="36"/>
      <c r="T2231" s="35"/>
      <c r="U2231" s="34"/>
      <c r="V2231" s="82">
        <v>0</v>
      </c>
      <c r="W2231" s="55" t="s">
        <v>2688</v>
      </c>
      <c r="X2231" s="55" t="s">
        <v>1898</v>
      </c>
      <c r="Y2231" s="157">
        <v>0</v>
      </c>
      <c r="Z2231" s="57">
        <v>497.60872924534522</v>
      </c>
      <c r="AA2231" s="55" t="s">
        <v>7810</v>
      </c>
      <c r="AB2231" s="55">
        <v>216</v>
      </c>
      <c r="AC2231" s="55" t="s">
        <v>2022</v>
      </c>
      <c r="AD2231" s="89" t="s">
        <v>2621</v>
      </c>
      <c r="AE2231" s="243">
        <v>16635</v>
      </c>
      <c r="AF2231" s="157">
        <v>0</v>
      </c>
      <c r="AG2231" s="89" t="s">
        <v>7811</v>
      </c>
      <c r="AH2231" s="58" t="s">
        <v>1724</v>
      </c>
      <c r="AI2231" s="58" t="s">
        <v>1722</v>
      </c>
      <c r="AJ2231" s="59" t="s">
        <v>1439</v>
      </c>
      <c r="AK2231" s="56">
        <v>25.970096944444446</v>
      </c>
      <c r="AL2231" s="56">
        <v>-81.592028333333332</v>
      </c>
      <c r="AM2231" s="60">
        <v>-497.28170000078808</v>
      </c>
      <c r="AN2231" s="60">
        <v>-18.037690137417794</v>
      </c>
      <c r="AO2231" s="60">
        <v>497.60872924534522</v>
      </c>
    </row>
    <row r="2232" spans="1:41" s="290" customFormat="1" ht="25.5" x14ac:dyDescent="0.2">
      <c r="A2232" s="45" t="s">
        <v>799</v>
      </c>
      <c r="B2232" s="42" t="s">
        <v>642</v>
      </c>
      <c r="C2232" s="46"/>
      <c r="D2232" s="35" t="s">
        <v>4516</v>
      </c>
      <c r="E2232" s="34">
        <v>45372</v>
      </c>
      <c r="F2232" s="347" t="s">
        <v>2337</v>
      </c>
      <c r="G2232" s="347" t="s">
        <v>2338</v>
      </c>
      <c r="H2232" s="344">
        <v>25.968733333333333</v>
      </c>
      <c r="I2232" s="344">
        <v>-81.592083333333335</v>
      </c>
      <c r="J2232" s="56" t="s">
        <v>7808</v>
      </c>
      <c r="K2232" s="56" t="s">
        <v>7809</v>
      </c>
      <c r="L2232" s="49" t="s">
        <v>8411</v>
      </c>
      <c r="M2232" s="120" t="s">
        <v>2833</v>
      </c>
      <c r="N2232" s="35" t="s">
        <v>364</v>
      </c>
      <c r="O2232" s="240" t="s">
        <v>5836</v>
      </c>
      <c r="P2232" s="216" t="s">
        <v>1969</v>
      </c>
      <c r="Q2232" s="443">
        <v>0</v>
      </c>
      <c r="R2232" s="47"/>
      <c r="S2232" s="36"/>
      <c r="T2232" s="35"/>
      <c r="U2232" s="34"/>
      <c r="V2232" s="82">
        <v>0</v>
      </c>
      <c r="W2232" s="55" t="s">
        <v>2688</v>
      </c>
      <c r="X2232" s="55" t="s">
        <v>1898</v>
      </c>
      <c r="Y2232" s="157">
        <v>0</v>
      </c>
      <c r="Z2232" s="57">
        <v>497.60872924534522</v>
      </c>
      <c r="AA2232" s="55" t="s">
        <v>7810</v>
      </c>
      <c r="AB2232" s="55">
        <v>216</v>
      </c>
      <c r="AC2232" s="55" t="s">
        <v>2022</v>
      </c>
      <c r="AD2232" s="89" t="s">
        <v>2621</v>
      </c>
      <c r="AE2232" s="243">
        <v>16635</v>
      </c>
      <c r="AF2232" s="157">
        <v>0</v>
      </c>
      <c r="AG2232" s="89" t="s">
        <v>7811</v>
      </c>
      <c r="AH2232" s="58" t="s">
        <v>1724</v>
      </c>
      <c r="AI2232" s="58" t="s">
        <v>1722</v>
      </c>
      <c r="AJ2232" s="59" t="s">
        <v>1439</v>
      </c>
      <c r="AK2232" s="56">
        <v>25.970096944444446</v>
      </c>
      <c r="AL2232" s="56">
        <v>-81.592028333333332</v>
      </c>
      <c r="AM2232" s="60">
        <v>-497.28170000078808</v>
      </c>
      <c r="AN2232" s="60">
        <v>-18.037690137417794</v>
      </c>
      <c r="AO2232" s="60">
        <v>497.60872924534522</v>
      </c>
    </row>
    <row r="2233" spans="1:41" s="290" customFormat="1" ht="25.5" x14ac:dyDescent="0.2">
      <c r="A2233" s="45" t="s">
        <v>799</v>
      </c>
      <c r="B2233" s="42" t="s">
        <v>642</v>
      </c>
      <c r="C2233" s="46"/>
      <c r="D2233" s="35" t="s">
        <v>4516</v>
      </c>
      <c r="E2233" s="34">
        <v>45741</v>
      </c>
      <c r="F2233" s="347" t="s">
        <v>2337</v>
      </c>
      <c r="G2233" s="347" t="s">
        <v>2338</v>
      </c>
      <c r="H2233" s="344">
        <v>25.968733333333333</v>
      </c>
      <c r="I2233" s="344">
        <v>-81.592083333333335</v>
      </c>
      <c r="J2233" s="56" t="s">
        <v>7808</v>
      </c>
      <c r="K2233" s="56" t="s">
        <v>7809</v>
      </c>
      <c r="L2233" s="49" t="s">
        <v>8411</v>
      </c>
      <c r="M2233" s="120" t="s">
        <v>2833</v>
      </c>
      <c r="N2233" s="35" t="s">
        <v>364</v>
      </c>
      <c r="O2233" s="240" t="s">
        <v>6272</v>
      </c>
      <c r="P2233" s="216" t="s">
        <v>1969</v>
      </c>
      <c r="Q2233" s="443">
        <v>0</v>
      </c>
      <c r="R2233" s="47"/>
      <c r="S2233" s="36"/>
      <c r="T2233" s="35"/>
      <c r="U2233" s="34"/>
      <c r="V2233" s="82">
        <v>0</v>
      </c>
      <c r="W2233" s="55" t="s">
        <v>2688</v>
      </c>
      <c r="X2233" s="55" t="s">
        <v>1898</v>
      </c>
      <c r="Y2233" s="157">
        <v>0</v>
      </c>
      <c r="Z2233" s="57">
        <v>497.60872924534522</v>
      </c>
      <c r="AA2233" s="55" t="s">
        <v>7810</v>
      </c>
      <c r="AB2233" s="55">
        <v>216</v>
      </c>
      <c r="AC2233" s="55" t="s">
        <v>2022</v>
      </c>
      <c r="AD2233" s="89" t="s">
        <v>2621</v>
      </c>
      <c r="AE2233" s="243">
        <v>16635</v>
      </c>
      <c r="AF2233" s="157">
        <v>0</v>
      </c>
      <c r="AG2233" s="89" t="s">
        <v>7811</v>
      </c>
      <c r="AH2233" s="58" t="s">
        <v>1724</v>
      </c>
      <c r="AI2233" s="58" t="s">
        <v>1722</v>
      </c>
      <c r="AJ2233" s="59" t="s">
        <v>1439</v>
      </c>
      <c r="AK2233" s="56">
        <v>25.970096944444446</v>
      </c>
      <c r="AL2233" s="56">
        <v>-81.592028333333332</v>
      </c>
      <c r="AM2233" s="60">
        <v>-497.28170000078808</v>
      </c>
      <c r="AN2233" s="60">
        <v>-18.037690137417794</v>
      </c>
      <c r="AO2233" s="60">
        <v>497.60872924534522</v>
      </c>
    </row>
    <row r="2234" spans="1:41" s="290" customFormat="1" ht="25.5" x14ac:dyDescent="0.2">
      <c r="A2234" s="45" t="s">
        <v>799</v>
      </c>
      <c r="B2234" s="42" t="s">
        <v>642</v>
      </c>
      <c r="C2234" s="46" t="s">
        <v>473</v>
      </c>
      <c r="D2234" s="35" t="s">
        <v>4516</v>
      </c>
      <c r="E2234" s="34">
        <v>46101</v>
      </c>
      <c r="F2234" s="347" t="s">
        <v>2337</v>
      </c>
      <c r="G2234" s="347" t="s">
        <v>2338</v>
      </c>
      <c r="H2234" s="344">
        <v>25.968733333333333</v>
      </c>
      <c r="I2234" s="344">
        <v>-81.592083333333335</v>
      </c>
      <c r="J2234" s="56" t="s">
        <v>7808</v>
      </c>
      <c r="K2234" s="56" t="s">
        <v>7809</v>
      </c>
      <c r="L2234" s="49" t="s">
        <v>8411</v>
      </c>
      <c r="M2234" s="120" t="s">
        <v>2833</v>
      </c>
      <c r="N2234" s="35" t="s">
        <v>364</v>
      </c>
      <c r="O2234" s="240" t="s">
        <v>6914</v>
      </c>
      <c r="P2234" s="216" t="s">
        <v>1969</v>
      </c>
      <c r="Q2234" s="443">
        <v>0</v>
      </c>
      <c r="R2234" s="47"/>
      <c r="S2234" s="36"/>
      <c r="T2234" s="35"/>
      <c r="U2234" s="34"/>
      <c r="V2234" s="82">
        <v>0</v>
      </c>
      <c r="W2234" s="55" t="s">
        <v>2688</v>
      </c>
      <c r="X2234" s="55" t="s">
        <v>1898</v>
      </c>
      <c r="Y2234" s="157">
        <v>0</v>
      </c>
      <c r="Z2234" s="57">
        <v>497.60872924534522</v>
      </c>
      <c r="AA2234" s="55" t="s">
        <v>7810</v>
      </c>
      <c r="AB2234" s="55">
        <v>216</v>
      </c>
      <c r="AC2234" s="55" t="s">
        <v>2022</v>
      </c>
      <c r="AD2234" s="89" t="s">
        <v>2621</v>
      </c>
      <c r="AE2234" s="243">
        <v>16635</v>
      </c>
      <c r="AF2234" s="157">
        <v>0</v>
      </c>
      <c r="AG2234" s="89" t="s">
        <v>7811</v>
      </c>
      <c r="AH2234" s="58" t="s">
        <v>1724</v>
      </c>
      <c r="AI2234" s="58" t="s">
        <v>1722</v>
      </c>
      <c r="AJ2234" s="59" t="s">
        <v>1439</v>
      </c>
      <c r="AK2234" s="56">
        <v>25.970096944444446</v>
      </c>
      <c r="AL2234" s="56">
        <v>-81.592028333333332</v>
      </c>
      <c r="AM2234" s="60">
        <v>-497.28170000078808</v>
      </c>
      <c r="AN2234" s="60">
        <v>-18.037690137417794</v>
      </c>
      <c r="AO2234" s="60">
        <v>497.60872924534522</v>
      </c>
    </row>
    <row r="2235" spans="1:41" s="290" customFormat="1" x14ac:dyDescent="0.2">
      <c r="A2235" s="45" t="s">
        <v>801</v>
      </c>
      <c r="B2235" s="42" t="s">
        <v>798</v>
      </c>
      <c r="C2235" s="46" t="s">
        <v>473</v>
      </c>
      <c r="D2235" s="35" t="s">
        <v>3213</v>
      </c>
      <c r="E2235" s="34">
        <v>44692</v>
      </c>
      <c r="F2235" s="347" t="s">
        <v>4727</v>
      </c>
      <c r="G2235" s="347" t="s">
        <v>4728</v>
      </c>
      <c r="H2235" s="344">
        <v>25.971395000000001</v>
      </c>
      <c r="I2235" s="344">
        <v>-81.591438333333329</v>
      </c>
      <c r="J2235" s="56" t="s">
        <v>7812</v>
      </c>
      <c r="K2235" s="56" t="s">
        <v>7813</v>
      </c>
      <c r="L2235" s="49" t="s">
        <v>2648</v>
      </c>
      <c r="M2235" s="117" t="s">
        <v>2833</v>
      </c>
      <c r="N2235" s="35" t="s">
        <v>364</v>
      </c>
      <c r="O2235" s="240" t="s">
        <v>4816</v>
      </c>
      <c r="P2235" s="216" t="s">
        <v>1969</v>
      </c>
      <c r="Q2235" s="443">
        <v>0</v>
      </c>
      <c r="R2235" s="47"/>
      <c r="S2235" s="36">
        <v>0</v>
      </c>
      <c r="T2235" s="35"/>
      <c r="U2235" s="34"/>
      <c r="V2235" s="82">
        <v>0</v>
      </c>
      <c r="W2235" s="55" t="s">
        <v>2688</v>
      </c>
      <c r="X2235" s="55" t="s">
        <v>1898</v>
      </c>
      <c r="Y2235" s="157">
        <v>0</v>
      </c>
      <c r="Z2235" s="57" t="s">
        <v>1746</v>
      </c>
      <c r="AA2235" s="55" t="s">
        <v>6987</v>
      </c>
      <c r="AB2235" s="55">
        <v>217</v>
      </c>
      <c r="AC2235" s="55" t="s">
        <v>2022</v>
      </c>
      <c r="AD2235" s="89" t="s">
        <v>2621</v>
      </c>
      <c r="AE2235" s="243">
        <v>16640</v>
      </c>
      <c r="AF2235" s="157">
        <v>0</v>
      </c>
      <c r="AG2235" s="89" t="s">
        <v>7814</v>
      </c>
      <c r="AH2235" s="58" t="s">
        <v>7815</v>
      </c>
      <c r="AI2235" s="58" t="s">
        <v>1720</v>
      </c>
      <c r="AJ2235" s="59" t="s">
        <v>1436</v>
      </c>
      <c r="AK2235" s="56">
        <v>25.971485555555557</v>
      </c>
      <c r="AL2235" s="56">
        <v>-81.591750555555549</v>
      </c>
      <c r="AM2235" s="60">
        <v>-33.02379999997342</v>
      </c>
      <c r="AN2235" s="60">
        <v>102.39577632895958</v>
      </c>
      <c r="AO2235" s="60">
        <v>107.58934137008444</v>
      </c>
    </row>
    <row r="2236" spans="1:41" s="290" customFormat="1" x14ac:dyDescent="0.2">
      <c r="A2236" s="45" t="s">
        <v>803</v>
      </c>
      <c r="B2236" s="42" t="s">
        <v>800</v>
      </c>
      <c r="C2236" s="46" t="s">
        <v>473</v>
      </c>
      <c r="D2236" s="35" t="s">
        <v>3213</v>
      </c>
      <c r="E2236" s="34">
        <v>44692</v>
      </c>
      <c r="F2236" s="352" t="s">
        <v>4729</v>
      </c>
      <c r="G2236" s="352" t="s">
        <v>4730</v>
      </c>
      <c r="H2236" s="344">
        <v>25.973469999999999</v>
      </c>
      <c r="I2236" s="344">
        <v>-81.59328166666667</v>
      </c>
      <c r="J2236" s="56" t="s">
        <v>7816</v>
      </c>
      <c r="K2236" s="56" t="s">
        <v>7817</v>
      </c>
      <c r="L2236" s="49" t="s">
        <v>4709</v>
      </c>
      <c r="M2236" s="117" t="s">
        <v>2833</v>
      </c>
      <c r="N2236" s="35" t="s">
        <v>364</v>
      </c>
      <c r="O2236" s="240" t="s">
        <v>4707</v>
      </c>
      <c r="P2236" s="216" t="s">
        <v>4708</v>
      </c>
      <c r="Q2236" s="443">
        <v>0</v>
      </c>
      <c r="R2236" s="47"/>
      <c r="S2236" s="36">
        <v>0</v>
      </c>
      <c r="T2236" s="35"/>
      <c r="U2236" s="34"/>
      <c r="V2236" s="82">
        <v>0</v>
      </c>
      <c r="W2236" s="55" t="s">
        <v>2688</v>
      </c>
      <c r="X2236" s="55" t="s">
        <v>1898</v>
      </c>
      <c r="Y2236" s="157">
        <v>0</v>
      </c>
      <c r="Z2236" s="57" t="s">
        <v>1746</v>
      </c>
      <c r="AA2236" s="55" t="s">
        <v>6987</v>
      </c>
      <c r="AB2236" s="55">
        <v>218</v>
      </c>
      <c r="AC2236" s="55" t="s">
        <v>2022</v>
      </c>
      <c r="AD2236" s="89" t="s">
        <v>2621</v>
      </c>
      <c r="AE2236" s="243">
        <v>16645</v>
      </c>
      <c r="AF2236" s="157">
        <v>0</v>
      </c>
      <c r="AG2236" s="89" t="s">
        <v>7818</v>
      </c>
      <c r="AH2236" s="58" t="s">
        <v>408</v>
      </c>
      <c r="AI2236" s="58" t="s">
        <v>7819</v>
      </c>
      <c r="AJ2236" s="59" t="s">
        <v>1434</v>
      </c>
      <c r="AK2236" s="56">
        <v>25.973707777777779</v>
      </c>
      <c r="AL2236" s="56">
        <v>-81.593139444444446</v>
      </c>
      <c r="AM2236" s="60">
        <v>-86.712800000891974</v>
      </c>
      <c r="AN2236" s="60">
        <v>-46.642915908450561</v>
      </c>
      <c r="AO2236" s="60">
        <v>98.461521867364425</v>
      </c>
    </row>
    <row r="2237" spans="1:41" s="290" customFormat="1" x14ac:dyDescent="0.2">
      <c r="A2237" s="45" t="s">
        <v>4710</v>
      </c>
      <c r="B2237" s="42" t="s">
        <v>644</v>
      </c>
      <c r="C2237" s="92" t="s">
        <v>473</v>
      </c>
      <c r="D2237" s="35" t="s">
        <v>3213</v>
      </c>
      <c r="E2237" s="339">
        <v>44692</v>
      </c>
      <c r="F2237" s="352" t="s">
        <v>4769</v>
      </c>
      <c r="G2237" s="352" t="s">
        <v>4770</v>
      </c>
      <c r="H2237" s="344">
        <v>25.977458333333335</v>
      </c>
      <c r="I2237" s="344">
        <v>-81.592331666666666</v>
      </c>
      <c r="J2237" s="56" t="s">
        <v>7820</v>
      </c>
      <c r="K2237" s="56" t="s">
        <v>7821</v>
      </c>
      <c r="L2237" s="49" t="s">
        <v>4678</v>
      </c>
      <c r="M2237" s="117" t="s">
        <v>2833</v>
      </c>
      <c r="N2237" s="35" t="s">
        <v>364</v>
      </c>
      <c r="O2237" s="240" t="s">
        <v>4712</v>
      </c>
      <c r="P2237" s="216" t="s">
        <v>4713</v>
      </c>
      <c r="Q2237" s="447">
        <v>0</v>
      </c>
      <c r="R2237" s="340"/>
      <c r="S2237" s="341"/>
      <c r="T2237" s="35"/>
      <c r="U2237" s="34"/>
      <c r="V2237" s="82">
        <v>0</v>
      </c>
      <c r="W2237" s="82" t="s">
        <v>2688</v>
      </c>
      <c r="X2237" s="82" t="s">
        <v>1898</v>
      </c>
      <c r="Y2237" s="82">
        <v>0</v>
      </c>
      <c r="Z2237" s="82" t="s">
        <v>3903</v>
      </c>
      <c r="AA2237" s="82" t="s">
        <v>3904</v>
      </c>
      <c r="AB2237" s="82">
        <v>219</v>
      </c>
      <c r="AC2237" s="82" t="s">
        <v>2022</v>
      </c>
      <c r="AD2237" s="82" t="s">
        <v>2621</v>
      </c>
      <c r="AE2237" s="243" t="s">
        <v>1746</v>
      </c>
      <c r="AF2237" s="82">
        <v>0</v>
      </c>
      <c r="AG2237" s="82" t="s">
        <v>7822</v>
      </c>
      <c r="AH2237" s="58" t="s">
        <v>3903</v>
      </c>
      <c r="AI2237" s="58" t="s">
        <v>3903</v>
      </c>
      <c r="AJ2237" s="59" t="s">
        <v>3903</v>
      </c>
      <c r="AK2237" s="56" t="s">
        <v>3903</v>
      </c>
      <c r="AL2237" s="56" t="s">
        <v>3903</v>
      </c>
      <c r="AM2237" s="60" t="s">
        <v>3903</v>
      </c>
      <c r="AN2237" s="60" t="s">
        <v>3903</v>
      </c>
      <c r="AO2237" s="60" t="s">
        <v>3903</v>
      </c>
    </row>
    <row r="2238" spans="1:41" s="290" customFormat="1" x14ac:dyDescent="0.2">
      <c r="A2238" s="45" t="s">
        <v>4711</v>
      </c>
      <c r="B2238" s="42" t="s">
        <v>646</v>
      </c>
      <c r="C2238" s="92" t="s">
        <v>473</v>
      </c>
      <c r="D2238" s="35" t="s">
        <v>3213</v>
      </c>
      <c r="E2238" s="339">
        <v>44692</v>
      </c>
      <c r="F2238" s="352" t="s">
        <v>4771</v>
      </c>
      <c r="G2238" s="352" t="s">
        <v>4772</v>
      </c>
      <c r="H2238" s="344">
        <v>25.978251666666665</v>
      </c>
      <c r="I2238" s="344">
        <v>-81.591496666666671</v>
      </c>
      <c r="J2238" s="56" t="s">
        <v>7823</v>
      </c>
      <c r="K2238" s="56" t="s">
        <v>7824</v>
      </c>
      <c r="L2238" s="49" t="s">
        <v>4678</v>
      </c>
      <c r="M2238" s="117" t="s">
        <v>2833</v>
      </c>
      <c r="N2238" s="35" t="s">
        <v>364</v>
      </c>
      <c r="O2238" s="240" t="s">
        <v>4714</v>
      </c>
      <c r="P2238" s="216" t="s">
        <v>4715</v>
      </c>
      <c r="Q2238" s="447">
        <v>0</v>
      </c>
      <c r="R2238" s="340"/>
      <c r="S2238" s="341"/>
      <c r="T2238" s="35"/>
      <c r="U2238" s="34"/>
      <c r="V2238" s="82">
        <v>0</v>
      </c>
      <c r="W2238" s="82" t="s">
        <v>2688</v>
      </c>
      <c r="X2238" s="82" t="s">
        <v>1898</v>
      </c>
      <c r="Y2238" s="82">
        <v>0</v>
      </c>
      <c r="Z2238" s="82" t="s">
        <v>3903</v>
      </c>
      <c r="AA2238" s="82" t="s">
        <v>3904</v>
      </c>
      <c r="AB2238" s="82">
        <v>220</v>
      </c>
      <c r="AC2238" s="82" t="s">
        <v>2022</v>
      </c>
      <c r="AD2238" s="82" t="s">
        <v>2621</v>
      </c>
      <c r="AE2238" s="243" t="s">
        <v>1746</v>
      </c>
      <c r="AF2238" s="82">
        <v>0</v>
      </c>
      <c r="AG2238" s="82" t="s">
        <v>7825</v>
      </c>
      <c r="AH2238" s="58" t="s">
        <v>3903</v>
      </c>
      <c r="AI2238" s="58" t="s">
        <v>3903</v>
      </c>
      <c r="AJ2238" s="59" t="s">
        <v>3903</v>
      </c>
      <c r="AK2238" s="56" t="s">
        <v>3903</v>
      </c>
      <c r="AL2238" s="56" t="s">
        <v>3903</v>
      </c>
      <c r="AM2238" s="60" t="s">
        <v>3903</v>
      </c>
      <c r="AN2238" s="60" t="s">
        <v>3903</v>
      </c>
      <c r="AO2238" s="60" t="s">
        <v>3903</v>
      </c>
    </row>
    <row r="2239" spans="1:41" s="290" customFormat="1" x14ac:dyDescent="0.2">
      <c r="A2239" s="45" t="s">
        <v>1117</v>
      </c>
      <c r="B2239" s="42" t="s">
        <v>802</v>
      </c>
      <c r="C2239" s="46" t="s">
        <v>473</v>
      </c>
      <c r="D2239" s="35" t="s">
        <v>3213</v>
      </c>
      <c r="E2239" s="34">
        <v>44692</v>
      </c>
      <c r="F2239" s="352" t="s">
        <v>4773</v>
      </c>
      <c r="G2239" s="352" t="s">
        <v>4774</v>
      </c>
      <c r="H2239" s="344">
        <v>25.979773333333334</v>
      </c>
      <c r="I2239" s="344">
        <v>-81.591268333333332</v>
      </c>
      <c r="J2239" s="56" t="s">
        <v>7826</v>
      </c>
      <c r="K2239" s="56" t="s">
        <v>7827</v>
      </c>
      <c r="L2239" s="49" t="s">
        <v>4716</v>
      </c>
      <c r="M2239" s="117" t="s">
        <v>2833</v>
      </c>
      <c r="N2239" s="35" t="s">
        <v>364</v>
      </c>
      <c r="O2239" s="240" t="s">
        <v>4717</v>
      </c>
      <c r="P2239" s="216">
        <v>0</v>
      </c>
      <c r="Q2239" s="443">
        <v>0</v>
      </c>
      <c r="R2239" s="47"/>
      <c r="S2239" s="36">
        <v>0</v>
      </c>
      <c r="T2239" s="35"/>
      <c r="U2239" s="34"/>
      <c r="V2239" s="82">
        <v>0</v>
      </c>
      <c r="W2239" s="55" t="s">
        <v>2688</v>
      </c>
      <c r="X2239" s="55" t="s">
        <v>1898</v>
      </c>
      <c r="Y2239" s="157">
        <v>0</v>
      </c>
      <c r="Z2239" s="57">
        <v>489.43723529408283</v>
      </c>
      <c r="AA2239" s="55" t="s">
        <v>7828</v>
      </c>
      <c r="AB2239" s="55">
        <v>221</v>
      </c>
      <c r="AC2239" s="55" t="s">
        <v>2022</v>
      </c>
      <c r="AD2239" s="89" t="s">
        <v>2621</v>
      </c>
      <c r="AE2239" s="243">
        <v>16660</v>
      </c>
      <c r="AF2239" s="157">
        <v>0</v>
      </c>
      <c r="AG2239" s="89" t="s">
        <v>7829</v>
      </c>
      <c r="AH2239" s="58" t="s">
        <v>7830</v>
      </c>
      <c r="AI2239" s="58" t="s">
        <v>7831</v>
      </c>
      <c r="AJ2239" s="59" t="s">
        <v>1431</v>
      </c>
      <c r="AK2239" s="56">
        <v>25.978707499999999</v>
      </c>
      <c r="AL2239" s="56">
        <v>-81.590361388888894</v>
      </c>
      <c r="AM2239" s="60">
        <v>388.68810000072443</v>
      </c>
      <c r="AN2239" s="60">
        <v>-297.43968835739162</v>
      </c>
      <c r="AO2239" s="60">
        <v>489.43723529408283</v>
      </c>
    </row>
    <row r="2240" spans="1:41" s="290" customFormat="1" x14ac:dyDescent="0.2">
      <c r="A2240" s="45" t="s">
        <v>1118</v>
      </c>
      <c r="B2240" s="42" t="s">
        <v>804</v>
      </c>
      <c r="C2240" s="46" t="s">
        <v>473</v>
      </c>
      <c r="D2240" s="35" t="s">
        <v>3213</v>
      </c>
      <c r="E2240" s="34">
        <v>44692</v>
      </c>
      <c r="F2240" s="352" t="s">
        <v>4775</v>
      </c>
      <c r="G2240" s="352" t="s">
        <v>4776</v>
      </c>
      <c r="H2240" s="344">
        <v>25.982520000000001</v>
      </c>
      <c r="I2240" s="344">
        <v>-81.591741666666664</v>
      </c>
      <c r="J2240" s="56" t="s">
        <v>7832</v>
      </c>
      <c r="K2240" s="56" t="s">
        <v>7833</v>
      </c>
      <c r="L2240" s="49" t="s">
        <v>4716</v>
      </c>
      <c r="M2240" s="117" t="s">
        <v>2833</v>
      </c>
      <c r="N2240" s="35" t="s">
        <v>364</v>
      </c>
      <c r="O2240" s="240" t="s">
        <v>4718</v>
      </c>
      <c r="P2240" s="216">
        <v>0</v>
      </c>
      <c r="Q2240" s="443">
        <v>0</v>
      </c>
      <c r="R2240" s="47"/>
      <c r="S2240" s="36">
        <v>0</v>
      </c>
      <c r="T2240" s="35"/>
      <c r="U2240" s="34"/>
      <c r="V2240" s="82">
        <v>0</v>
      </c>
      <c r="W2240" s="55" t="s">
        <v>2688</v>
      </c>
      <c r="X2240" s="55" t="s">
        <v>1898</v>
      </c>
      <c r="Y2240" s="157">
        <v>0</v>
      </c>
      <c r="Z2240" s="57">
        <v>174.76681491054501</v>
      </c>
      <c r="AA2240" s="55" t="s">
        <v>7834</v>
      </c>
      <c r="AB2240" s="55">
        <v>222</v>
      </c>
      <c r="AC2240" s="55" t="s">
        <v>2022</v>
      </c>
      <c r="AD2240" s="89" t="s">
        <v>2621</v>
      </c>
      <c r="AE2240" s="243">
        <v>16665</v>
      </c>
      <c r="AF2240" s="157">
        <v>0</v>
      </c>
      <c r="AG2240" s="89" t="s">
        <v>7835</v>
      </c>
      <c r="AH2240" s="58" t="s">
        <v>7836</v>
      </c>
      <c r="AI2240" s="58" t="s">
        <v>1720</v>
      </c>
      <c r="AJ2240" s="59" t="s">
        <v>1428</v>
      </c>
      <c r="AK2240" s="56">
        <v>25.982040833333333</v>
      </c>
      <c r="AL2240" s="56">
        <v>-81.591750555555549</v>
      </c>
      <c r="AM2240" s="60">
        <v>174.74250000061843</v>
      </c>
      <c r="AN2240" s="60">
        <v>2.9151822431130192</v>
      </c>
      <c r="AO2240" s="60">
        <v>174.76681491054501</v>
      </c>
    </row>
    <row r="2241" spans="1:41" s="290" customFormat="1" x14ac:dyDescent="0.2">
      <c r="A2241" s="45" t="s">
        <v>3077</v>
      </c>
      <c r="B2241" s="42" t="s">
        <v>104</v>
      </c>
      <c r="C2241" s="46"/>
      <c r="D2241" s="35" t="s">
        <v>2384</v>
      </c>
      <c r="E2241" s="34">
        <v>43334</v>
      </c>
      <c r="F2241" s="347" t="s">
        <v>806</v>
      </c>
      <c r="G2241" s="347" t="s">
        <v>807</v>
      </c>
      <c r="H2241" s="373">
        <v>25.846016666666667</v>
      </c>
      <c r="I2241" s="373">
        <v>-81.549183333333332</v>
      </c>
      <c r="J2241" s="312" t="s">
        <v>6451</v>
      </c>
      <c r="K2241" s="312" t="s">
        <v>6452</v>
      </c>
      <c r="L2241" s="49" t="s">
        <v>3158</v>
      </c>
      <c r="M2241" s="120"/>
      <c r="N2241" s="35" t="s">
        <v>364</v>
      </c>
      <c r="O2241" s="203" t="s">
        <v>1969</v>
      </c>
      <c r="P2241" s="216">
        <v>0</v>
      </c>
      <c r="Q2241" s="443">
        <v>0</v>
      </c>
      <c r="R2241" s="47"/>
      <c r="S2241" s="36"/>
      <c r="T2241" s="35"/>
      <c r="U2241" s="34"/>
      <c r="V2241" s="305">
        <v>0</v>
      </c>
      <c r="W2241" s="42" t="s">
        <v>2689</v>
      </c>
      <c r="X2241" s="42" t="s">
        <v>1898</v>
      </c>
      <c r="Y2241" s="306">
        <v>0</v>
      </c>
      <c r="Z2241" s="307" t="s">
        <v>3903</v>
      </c>
      <c r="AA2241" s="42" t="s">
        <v>3904</v>
      </c>
      <c r="AB2241" s="42">
        <v>223</v>
      </c>
      <c r="AC2241" s="42" t="s">
        <v>2023</v>
      </c>
      <c r="AD2241" s="308" t="s">
        <v>2622</v>
      </c>
      <c r="AE2241" s="309" t="s">
        <v>1746</v>
      </c>
      <c r="AF2241" s="306">
        <v>0</v>
      </c>
      <c r="AG2241" s="308" t="s">
        <v>4873</v>
      </c>
      <c r="AH2241" s="310" t="s">
        <v>3903</v>
      </c>
      <c r="AI2241" s="310" t="s">
        <v>3903</v>
      </c>
      <c r="AJ2241" s="311" t="s">
        <v>3903</v>
      </c>
      <c r="AK2241" s="312" t="s">
        <v>3903</v>
      </c>
      <c r="AL2241" s="312" t="s">
        <v>3903</v>
      </c>
      <c r="AM2241" s="313" t="s">
        <v>3903</v>
      </c>
      <c r="AN2241" s="313" t="s">
        <v>3903</v>
      </c>
      <c r="AO2241" s="313" t="s">
        <v>3903</v>
      </c>
    </row>
    <row r="2242" spans="1:41" s="290" customFormat="1" ht="25.5" x14ac:dyDescent="0.2">
      <c r="A2242" s="45" t="s">
        <v>3077</v>
      </c>
      <c r="B2242" s="42" t="s">
        <v>104</v>
      </c>
      <c r="C2242" s="46"/>
      <c r="D2242" s="35" t="s">
        <v>424</v>
      </c>
      <c r="E2242" s="34">
        <v>43501</v>
      </c>
      <c r="F2242" s="347" t="s">
        <v>3079</v>
      </c>
      <c r="G2242" s="347" t="s">
        <v>2492</v>
      </c>
      <c r="H2242" s="373">
        <v>25.846049999999998</v>
      </c>
      <c r="I2242" s="373">
        <v>-81.549199999999999</v>
      </c>
      <c r="J2242" s="312" t="s">
        <v>6453</v>
      </c>
      <c r="K2242" s="312" t="s">
        <v>4872</v>
      </c>
      <c r="L2242" s="49" t="s">
        <v>2568</v>
      </c>
      <c r="M2242" s="120" t="s">
        <v>2833</v>
      </c>
      <c r="N2242" s="35" t="s">
        <v>364</v>
      </c>
      <c r="O2242" s="203" t="s">
        <v>1969</v>
      </c>
      <c r="P2242" s="216" t="s">
        <v>1969</v>
      </c>
      <c r="Q2242" s="443">
        <v>0</v>
      </c>
      <c r="R2242" s="47"/>
      <c r="S2242" s="36"/>
      <c r="T2242" s="35"/>
      <c r="U2242" s="34"/>
      <c r="V2242" s="305">
        <v>0</v>
      </c>
      <c r="W2242" s="42" t="s">
        <v>2689</v>
      </c>
      <c r="X2242" s="42" t="s">
        <v>1898</v>
      </c>
      <c r="Y2242" s="306">
        <v>0</v>
      </c>
      <c r="Z2242" s="307" t="s">
        <v>3903</v>
      </c>
      <c r="AA2242" s="42" t="s">
        <v>3904</v>
      </c>
      <c r="AB2242" s="42">
        <v>223</v>
      </c>
      <c r="AC2242" s="42" t="s">
        <v>2023</v>
      </c>
      <c r="AD2242" s="308" t="s">
        <v>2622</v>
      </c>
      <c r="AE2242" s="309" t="s">
        <v>1746</v>
      </c>
      <c r="AF2242" s="306">
        <v>0</v>
      </c>
      <c r="AG2242" s="308" t="s">
        <v>4873</v>
      </c>
      <c r="AH2242" s="310" t="s">
        <v>3903</v>
      </c>
      <c r="AI2242" s="310" t="s">
        <v>3903</v>
      </c>
      <c r="AJ2242" s="311" t="s">
        <v>3903</v>
      </c>
      <c r="AK2242" s="312" t="s">
        <v>3903</v>
      </c>
      <c r="AL2242" s="312" t="s">
        <v>3903</v>
      </c>
      <c r="AM2242" s="313" t="s">
        <v>3903</v>
      </c>
      <c r="AN2242" s="313" t="s">
        <v>3903</v>
      </c>
      <c r="AO2242" s="313" t="s">
        <v>3903</v>
      </c>
    </row>
    <row r="2243" spans="1:41" s="290" customFormat="1" x14ac:dyDescent="0.2">
      <c r="A2243" s="45" t="s">
        <v>3077</v>
      </c>
      <c r="B2243" s="42" t="s">
        <v>104</v>
      </c>
      <c r="C2243" s="46"/>
      <c r="D2243" s="35" t="s">
        <v>424</v>
      </c>
      <c r="E2243" s="34">
        <v>43878</v>
      </c>
      <c r="F2243" s="347" t="s">
        <v>806</v>
      </c>
      <c r="G2243" s="347" t="s">
        <v>807</v>
      </c>
      <c r="H2243" s="373">
        <v>25.846016666666667</v>
      </c>
      <c r="I2243" s="373">
        <v>-81.549183333333332</v>
      </c>
      <c r="J2243" s="312" t="s">
        <v>6451</v>
      </c>
      <c r="K2243" s="312" t="s">
        <v>6452</v>
      </c>
      <c r="L2243" s="49" t="s">
        <v>3080</v>
      </c>
      <c r="M2243" s="120" t="s">
        <v>2833</v>
      </c>
      <c r="N2243" s="35" t="s">
        <v>364</v>
      </c>
      <c r="O2243" s="203" t="s">
        <v>1969</v>
      </c>
      <c r="P2243" s="216" t="s">
        <v>1969</v>
      </c>
      <c r="Q2243" s="443">
        <v>0</v>
      </c>
      <c r="R2243" s="47"/>
      <c r="S2243" s="36"/>
      <c r="T2243" s="35"/>
      <c r="U2243" s="34"/>
      <c r="V2243" s="305">
        <v>0</v>
      </c>
      <c r="W2243" s="42" t="s">
        <v>2689</v>
      </c>
      <c r="X2243" s="42" t="s">
        <v>1898</v>
      </c>
      <c r="Y2243" s="306">
        <v>0</v>
      </c>
      <c r="Z2243" s="307" t="s">
        <v>3903</v>
      </c>
      <c r="AA2243" s="42" t="s">
        <v>3904</v>
      </c>
      <c r="AB2243" s="42">
        <v>223</v>
      </c>
      <c r="AC2243" s="42" t="s">
        <v>2023</v>
      </c>
      <c r="AD2243" s="308" t="s">
        <v>2622</v>
      </c>
      <c r="AE2243" s="309" t="s">
        <v>1746</v>
      </c>
      <c r="AF2243" s="306">
        <v>0</v>
      </c>
      <c r="AG2243" s="308" t="s">
        <v>4873</v>
      </c>
      <c r="AH2243" s="310" t="s">
        <v>3903</v>
      </c>
      <c r="AI2243" s="310" t="s">
        <v>3903</v>
      </c>
      <c r="AJ2243" s="311" t="s">
        <v>3903</v>
      </c>
      <c r="AK2243" s="312" t="s">
        <v>3903</v>
      </c>
      <c r="AL2243" s="312" t="s">
        <v>3903</v>
      </c>
      <c r="AM2243" s="313" t="s">
        <v>3903</v>
      </c>
      <c r="AN2243" s="313" t="s">
        <v>3903</v>
      </c>
      <c r="AO2243" s="313" t="s">
        <v>3903</v>
      </c>
    </row>
    <row r="2244" spans="1:41" s="290" customFormat="1" x14ac:dyDescent="0.2">
      <c r="A2244" s="45" t="s">
        <v>3077</v>
      </c>
      <c r="B2244" s="42" t="s">
        <v>104</v>
      </c>
      <c r="C2244" s="46"/>
      <c r="D2244" s="35" t="s">
        <v>424</v>
      </c>
      <c r="E2244" s="34">
        <v>44240</v>
      </c>
      <c r="F2244" s="347" t="s">
        <v>3365</v>
      </c>
      <c r="G2244" s="347" t="s">
        <v>2492</v>
      </c>
      <c r="H2244" s="373">
        <v>25.846033333333335</v>
      </c>
      <c r="I2244" s="373">
        <v>-81.549199999999999</v>
      </c>
      <c r="J2244" s="312" t="s">
        <v>4871</v>
      </c>
      <c r="K2244" s="312" t="s">
        <v>4872</v>
      </c>
      <c r="L2244" s="49" t="s">
        <v>3588</v>
      </c>
      <c r="M2244" s="120" t="s">
        <v>2833</v>
      </c>
      <c r="N2244" s="35" t="s">
        <v>387</v>
      </c>
      <c r="O2244" s="240" t="s">
        <v>3366</v>
      </c>
      <c r="P2244" s="216" t="s">
        <v>1969</v>
      </c>
      <c r="Q2244" s="443">
        <v>0</v>
      </c>
      <c r="R2244" s="47"/>
      <c r="S2244" s="36"/>
      <c r="T2244" s="35" t="s">
        <v>3310</v>
      </c>
      <c r="U2244" s="34"/>
      <c r="V2244" s="305">
        <v>0</v>
      </c>
      <c r="W2244" s="42" t="s">
        <v>2689</v>
      </c>
      <c r="X2244" s="42" t="s">
        <v>1898</v>
      </c>
      <c r="Y2244" s="306" t="s">
        <v>387</v>
      </c>
      <c r="Z2244" s="307" t="s">
        <v>3903</v>
      </c>
      <c r="AA2244" s="42" t="s">
        <v>3914</v>
      </c>
      <c r="AB2244" s="42">
        <v>223</v>
      </c>
      <c r="AC2244" s="42" t="s">
        <v>2023</v>
      </c>
      <c r="AD2244" s="308" t="s">
        <v>2622</v>
      </c>
      <c r="AE2244" s="309" t="s">
        <v>1746</v>
      </c>
      <c r="AF2244" s="306">
        <v>0</v>
      </c>
      <c r="AG2244" s="308" t="s">
        <v>4873</v>
      </c>
      <c r="AH2244" s="310" t="s">
        <v>3903</v>
      </c>
      <c r="AI2244" s="310" t="s">
        <v>3903</v>
      </c>
      <c r="AJ2244" s="311" t="s">
        <v>3903</v>
      </c>
      <c r="AK2244" s="312" t="s">
        <v>3903</v>
      </c>
      <c r="AL2244" s="312" t="s">
        <v>3903</v>
      </c>
      <c r="AM2244" s="313" t="s">
        <v>3903</v>
      </c>
      <c r="AN2244" s="313" t="s">
        <v>3903</v>
      </c>
      <c r="AO2244" s="313" t="s">
        <v>3903</v>
      </c>
    </row>
    <row r="2245" spans="1:41" s="290" customFormat="1" x14ac:dyDescent="0.2">
      <c r="A2245" s="45" t="s">
        <v>3077</v>
      </c>
      <c r="B2245" s="42" t="s">
        <v>104</v>
      </c>
      <c r="C2245" s="46"/>
      <c r="D2245" s="35" t="s">
        <v>424</v>
      </c>
      <c r="E2245" s="34">
        <v>44595</v>
      </c>
      <c r="F2245" s="347" t="s">
        <v>3365</v>
      </c>
      <c r="G2245" s="347" t="s">
        <v>2492</v>
      </c>
      <c r="H2245" s="373">
        <v>25.846033333333335</v>
      </c>
      <c r="I2245" s="373">
        <v>-81.549199999999999</v>
      </c>
      <c r="J2245" s="312" t="s">
        <v>4871</v>
      </c>
      <c r="K2245" s="312" t="s">
        <v>4872</v>
      </c>
      <c r="L2245" s="49" t="s">
        <v>3588</v>
      </c>
      <c r="M2245" s="120" t="s">
        <v>2833</v>
      </c>
      <c r="N2245" s="35" t="s">
        <v>387</v>
      </c>
      <c r="O2245" s="240" t="s">
        <v>4063</v>
      </c>
      <c r="P2245" s="216" t="s">
        <v>1969</v>
      </c>
      <c r="Q2245" s="443">
        <v>0</v>
      </c>
      <c r="R2245" s="47"/>
      <c r="S2245" s="36"/>
      <c r="T2245" s="35"/>
      <c r="U2245" s="34"/>
      <c r="V2245" s="305">
        <v>0</v>
      </c>
      <c r="W2245" s="42" t="s">
        <v>2689</v>
      </c>
      <c r="X2245" s="42" t="s">
        <v>1898</v>
      </c>
      <c r="Y2245" s="306" t="s">
        <v>387</v>
      </c>
      <c r="Z2245" s="307" t="s">
        <v>3903</v>
      </c>
      <c r="AA2245" s="42" t="s">
        <v>3914</v>
      </c>
      <c r="AB2245" s="42">
        <v>223</v>
      </c>
      <c r="AC2245" s="42" t="s">
        <v>2023</v>
      </c>
      <c r="AD2245" s="308" t="s">
        <v>2622</v>
      </c>
      <c r="AE2245" s="309" t="s">
        <v>1746</v>
      </c>
      <c r="AF2245" s="306">
        <v>0</v>
      </c>
      <c r="AG2245" s="308" t="s">
        <v>4873</v>
      </c>
      <c r="AH2245" s="310" t="s">
        <v>3903</v>
      </c>
      <c r="AI2245" s="310" t="s">
        <v>3903</v>
      </c>
      <c r="AJ2245" s="311" t="s">
        <v>3903</v>
      </c>
      <c r="AK2245" s="312" t="s">
        <v>3903</v>
      </c>
      <c r="AL2245" s="312" t="s">
        <v>3903</v>
      </c>
      <c r="AM2245" s="313" t="s">
        <v>3903</v>
      </c>
      <c r="AN2245" s="313" t="s">
        <v>3903</v>
      </c>
      <c r="AO2245" s="313" t="s">
        <v>3903</v>
      </c>
    </row>
    <row r="2246" spans="1:41" s="290" customFormat="1" x14ac:dyDescent="0.2">
      <c r="A2246" s="45" t="s">
        <v>3077</v>
      </c>
      <c r="B2246" s="42" t="s">
        <v>104</v>
      </c>
      <c r="C2246" s="46"/>
      <c r="D2246" s="35" t="s">
        <v>424</v>
      </c>
      <c r="E2246" s="34">
        <v>44992</v>
      </c>
      <c r="F2246" s="347" t="s">
        <v>3365</v>
      </c>
      <c r="G2246" s="347" t="s">
        <v>2492</v>
      </c>
      <c r="H2246" s="373">
        <v>25.846033333333335</v>
      </c>
      <c r="I2246" s="373">
        <v>-81.549199999999999</v>
      </c>
      <c r="J2246" s="312" t="s">
        <v>4871</v>
      </c>
      <c r="K2246" s="312" t="s">
        <v>4872</v>
      </c>
      <c r="L2246" s="49" t="s">
        <v>5110</v>
      </c>
      <c r="M2246" s="120" t="s">
        <v>2833</v>
      </c>
      <c r="N2246" s="35" t="s">
        <v>1920</v>
      </c>
      <c r="O2246" s="240" t="s">
        <v>5111</v>
      </c>
      <c r="P2246" s="216" t="s">
        <v>1969</v>
      </c>
      <c r="Q2246" s="443">
        <v>0</v>
      </c>
      <c r="R2246" s="47"/>
      <c r="S2246" s="36"/>
      <c r="T2246" s="35" t="s">
        <v>3310</v>
      </c>
      <c r="U2246" s="34"/>
      <c r="V2246" s="305" t="s">
        <v>1969</v>
      </c>
      <c r="W2246" s="42" t="s">
        <v>2689</v>
      </c>
      <c r="X2246" s="42" t="s">
        <v>1898</v>
      </c>
      <c r="Y2246" s="306" t="s">
        <v>1920</v>
      </c>
      <c r="Z2246" s="307" t="s">
        <v>3903</v>
      </c>
      <c r="AA2246" s="42" t="s">
        <v>5109</v>
      </c>
      <c r="AB2246" s="42">
        <v>223</v>
      </c>
      <c r="AC2246" s="42" t="s">
        <v>2023</v>
      </c>
      <c r="AD2246" s="308" t="s">
        <v>2622</v>
      </c>
      <c r="AE2246" s="309" t="s">
        <v>1746</v>
      </c>
      <c r="AF2246" s="306">
        <v>0</v>
      </c>
      <c r="AG2246" s="308" t="s">
        <v>4873</v>
      </c>
      <c r="AH2246" s="310" t="s">
        <v>3903</v>
      </c>
      <c r="AI2246" s="310" t="s">
        <v>3903</v>
      </c>
      <c r="AJ2246" s="311" t="s">
        <v>3903</v>
      </c>
      <c r="AK2246" s="312" t="s">
        <v>3903</v>
      </c>
      <c r="AL2246" s="312" t="s">
        <v>3903</v>
      </c>
      <c r="AM2246" s="313" t="s">
        <v>3903</v>
      </c>
      <c r="AN2246" s="313" t="s">
        <v>3903</v>
      </c>
      <c r="AO2246" s="313" t="s">
        <v>3903</v>
      </c>
    </row>
    <row r="2247" spans="1:41" s="290" customFormat="1" ht="25.5" x14ac:dyDescent="0.2">
      <c r="A2247" s="45" t="s">
        <v>3077</v>
      </c>
      <c r="B2247" s="456" t="s">
        <v>104</v>
      </c>
      <c r="C2247" s="46"/>
      <c r="D2247" s="35" t="s">
        <v>424</v>
      </c>
      <c r="E2247" s="34">
        <v>45341</v>
      </c>
      <c r="F2247" s="347" t="s">
        <v>3365</v>
      </c>
      <c r="G2247" s="347" t="s">
        <v>2492</v>
      </c>
      <c r="H2247" s="373">
        <v>25.846033333333335</v>
      </c>
      <c r="I2247" s="373">
        <v>-81.549199999999999</v>
      </c>
      <c r="J2247" s="312" t="s">
        <v>4871</v>
      </c>
      <c r="K2247" s="312" t="s">
        <v>4872</v>
      </c>
      <c r="L2247" s="49" t="s">
        <v>6410</v>
      </c>
      <c r="M2247" s="120" t="s">
        <v>2833</v>
      </c>
      <c r="N2247" s="35" t="s">
        <v>1920</v>
      </c>
      <c r="O2247" s="240" t="s">
        <v>5622</v>
      </c>
      <c r="P2247" s="216" t="s">
        <v>1969</v>
      </c>
      <c r="Q2247" s="443">
        <v>0</v>
      </c>
      <c r="R2247" s="47"/>
      <c r="S2247" s="36"/>
      <c r="T2247" s="35"/>
      <c r="U2247" s="34"/>
      <c r="V2247" s="305" t="s">
        <v>1969</v>
      </c>
      <c r="W2247" s="42" t="s">
        <v>2689</v>
      </c>
      <c r="X2247" s="42" t="s">
        <v>1898</v>
      </c>
      <c r="Y2247" s="306" t="s">
        <v>1920</v>
      </c>
      <c r="Z2247" s="307" t="s">
        <v>3903</v>
      </c>
      <c r="AA2247" s="42" t="s">
        <v>5109</v>
      </c>
      <c r="AB2247" s="42">
        <v>223</v>
      </c>
      <c r="AC2247" s="42" t="s">
        <v>2023</v>
      </c>
      <c r="AD2247" s="308" t="s">
        <v>2622</v>
      </c>
      <c r="AE2247" s="309" t="s">
        <v>1746</v>
      </c>
      <c r="AF2247" s="306">
        <v>0</v>
      </c>
      <c r="AG2247" s="308" t="s">
        <v>4873</v>
      </c>
      <c r="AH2247" s="310" t="s">
        <v>3903</v>
      </c>
      <c r="AI2247" s="310" t="s">
        <v>3903</v>
      </c>
      <c r="AJ2247" s="311" t="s">
        <v>3903</v>
      </c>
      <c r="AK2247" s="312" t="s">
        <v>3903</v>
      </c>
      <c r="AL2247" s="312" t="s">
        <v>3903</v>
      </c>
      <c r="AM2247" s="313" t="s">
        <v>3903</v>
      </c>
      <c r="AN2247" s="313" t="s">
        <v>3903</v>
      </c>
      <c r="AO2247" s="313" t="s">
        <v>3903</v>
      </c>
    </row>
    <row r="2248" spans="1:41" s="290" customFormat="1" ht="38.25" x14ac:dyDescent="0.2">
      <c r="A2248" s="45" t="s">
        <v>3077</v>
      </c>
      <c r="B2248" s="456" t="s">
        <v>104</v>
      </c>
      <c r="C2248" s="46"/>
      <c r="D2248" s="35" t="s">
        <v>424</v>
      </c>
      <c r="E2248" s="34">
        <v>45748</v>
      </c>
      <c r="F2248" s="347" t="s">
        <v>3365</v>
      </c>
      <c r="G2248" s="347" t="s">
        <v>2492</v>
      </c>
      <c r="H2248" s="373">
        <v>25.846033333333335</v>
      </c>
      <c r="I2248" s="373">
        <v>-81.549199999999999</v>
      </c>
      <c r="J2248" s="312" t="s">
        <v>4871</v>
      </c>
      <c r="K2248" s="312" t="s">
        <v>4872</v>
      </c>
      <c r="L2248" s="49" t="s">
        <v>6804</v>
      </c>
      <c r="M2248" s="120" t="s">
        <v>2833</v>
      </c>
      <c r="N2248" s="35" t="s">
        <v>448</v>
      </c>
      <c r="O2248" s="240" t="s">
        <v>6313</v>
      </c>
      <c r="P2248" s="216" t="s">
        <v>6005</v>
      </c>
      <c r="Q2248" s="443" t="s">
        <v>3294</v>
      </c>
      <c r="R2248" s="47"/>
      <c r="S2248" s="36"/>
      <c r="T2248" s="35"/>
      <c r="U2248" s="34"/>
      <c r="V2248" s="305">
        <v>0</v>
      </c>
      <c r="W2248" s="42" t="s">
        <v>2689</v>
      </c>
      <c r="X2248" s="42" t="s">
        <v>1898</v>
      </c>
      <c r="Y2248" s="306" t="s">
        <v>448</v>
      </c>
      <c r="Z2248" s="307" t="s">
        <v>3903</v>
      </c>
      <c r="AA2248" s="42" t="s">
        <v>3912</v>
      </c>
      <c r="AB2248" s="42">
        <v>223</v>
      </c>
      <c r="AC2248" s="42" t="s">
        <v>2023</v>
      </c>
      <c r="AD2248" s="308" t="s">
        <v>2622</v>
      </c>
      <c r="AE2248" s="309" t="s">
        <v>1746</v>
      </c>
      <c r="AF2248" s="306">
        <v>0</v>
      </c>
      <c r="AG2248" s="308" t="s">
        <v>4873</v>
      </c>
      <c r="AH2248" s="310" t="s">
        <v>3903</v>
      </c>
      <c r="AI2248" s="310" t="s">
        <v>3903</v>
      </c>
      <c r="AJ2248" s="311" t="s">
        <v>3903</v>
      </c>
      <c r="AK2248" s="312" t="s">
        <v>3903</v>
      </c>
      <c r="AL2248" s="312" t="s">
        <v>3903</v>
      </c>
      <c r="AM2248" s="313" t="s">
        <v>3903</v>
      </c>
      <c r="AN2248" s="313" t="s">
        <v>3903</v>
      </c>
      <c r="AO2248" s="313" t="s">
        <v>3903</v>
      </c>
    </row>
    <row r="2249" spans="1:41" s="290" customFormat="1" x14ac:dyDescent="0.2">
      <c r="A2249" s="45" t="s">
        <v>1022</v>
      </c>
      <c r="B2249" s="42" t="s">
        <v>100</v>
      </c>
      <c r="C2249" s="46"/>
      <c r="D2249" s="35" t="s">
        <v>424</v>
      </c>
      <c r="E2249" s="34">
        <v>42843</v>
      </c>
      <c r="F2249" s="347" t="s">
        <v>806</v>
      </c>
      <c r="G2249" s="347" t="s">
        <v>807</v>
      </c>
      <c r="H2249" s="344">
        <v>25.846016666666667</v>
      </c>
      <c r="I2249" s="344">
        <v>-81.549183333333332</v>
      </c>
      <c r="J2249" s="56" t="s">
        <v>6451</v>
      </c>
      <c r="K2249" s="56" t="s">
        <v>6452</v>
      </c>
      <c r="L2249" s="49" t="s">
        <v>1810</v>
      </c>
      <c r="M2249" s="120"/>
      <c r="N2249" s="35" t="s">
        <v>387</v>
      </c>
      <c r="O2249" s="203" t="s">
        <v>1969</v>
      </c>
      <c r="P2249" s="216" t="s">
        <v>1969</v>
      </c>
      <c r="Q2249" s="443">
        <v>0</v>
      </c>
      <c r="R2249" s="47"/>
      <c r="S2249" s="36">
        <v>0</v>
      </c>
      <c r="T2249" s="35"/>
      <c r="U2249" s="34"/>
      <c r="V2249" s="82">
        <v>0</v>
      </c>
      <c r="W2249" s="55" t="s">
        <v>2689</v>
      </c>
      <c r="X2249" s="55" t="s">
        <v>1898</v>
      </c>
      <c r="Y2249" s="157" t="s">
        <v>387</v>
      </c>
      <c r="Z2249" s="57">
        <v>163.00656044313322</v>
      </c>
      <c r="AA2249" s="55" t="s">
        <v>9504</v>
      </c>
      <c r="AB2249" s="55">
        <v>224</v>
      </c>
      <c r="AC2249" s="55" t="s">
        <v>2023</v>
      </c>
      <c r="AD2249" s="89" t="s">
        <v>2622</v>
      </c>
      <c r="AE2249" s="243">
        <v>16235</v>
      </c>
      <c r="AF2249" s="157" t="s">
        <v>3901</v>
      </c>
      <c r="AG2249" s="89" t="s">
        <v>7839</v>
      </c>
      <c r="AH2249" s="58" t="s">
        <v>7840</v>
      </c>
      <c r="AI2249" s="58" t="s">
        <v>7841</v>
      </c>
      <c r="AJ2249" s="59" t="s">
        <v>2353</v>
      </c>
      <c r="AK2249" s="56">
        <v>25.845934722222221</v>
      </c>
      <c r="AL2249" s="56">
        <v>-81.548694722222223</v>
      </c>
      <c r="AM2249" s="60">
        <v>29.883500000560161</v>
      </c>
      <c r="AN2249" s="60">
        <v>-160.24392398845382</v>
      </c>
      <c r="AO2249" s="60">
        <v>163.00656044313322</v>
      </c>
    </row>
    <row r="2250" spans="1:41" s="290" customFormat="1" x14ac:dyDescent="0.2">
      <c r="A2250" s="45" t="s">
        <v>1022</v>
      </c>
      <c r="B2250" s="42" t="s">
        <v>100</v>
      </c>
      <c r="C2250" s="46"/>
      <c r="D2250" s="35" t="s">
        <v>1658</v>
      </c>
      <c r="E2250" s="34">
        <v>43076</v>
      </c>
      <c r="F2250" s="347" t="s">
        <v>806</v>
      </c>
      <c r="G2250" s="347" t="s">
        <v>807</v>
      </c>
      <c r="H2250" s="344">
        <v>25.846016666666667</v>
      </c>
      <c r="I2250" s="344">
        <v>-81.549183333333332</v>
      </c>
      <c r="J2250" s="56" t="s">
        <v>6451</v>
      </c>
      <c r="K2250" s="56" t="s">
        <v>6452</v>
      </c>
      <c r="L2250" s="49" t="s">
        <v>2408</v>
      </c>
      <c r="M2250" s="120"/>
      <c r="N2250" s="35" t="s">
        <v>387</v>
      </c>
      <c r="O2250" s="203" t="s">
        <v>1969</v>
      </c>
      <c r="P2250" s="216">
        <v>0</v>
      </c>
      <c r="Q2250" s="443">
        <v>0</v>
      </c>
      <c r="R2250" s="47"/>
      <c r="S2250" s="36">
        <v>0</v>
      </c>
      <c r="T2250" s="35"/>
      <c r="U2250" s="34"/>
      <c r="V2250" s="82">
        <v>0</v>
      </c>
      <c r="W2250" s="55" t="s">
        <v>2689</v>
      </c>
      <c r="X2250" s="55" t="s">
        <v>1898</v>
      </c>
      <c r="Y2250" s="157" t="s">
        <v>387</v>
      </c>
      <c r="Z2250" s="57">
        <v>163.00656044313322</v>
      </c>
      <c r="AA2250" s="55" t="s">
        <v>9504</v>
      </c>
      <c r="AB2250" s="55">
        <v>224</v>
      </c>
      <c r="AC2250" s="55" t="s">
        <v>2023</v>
      </c>
      <c r="AD2250" s="89" t="s">
        <v>2622</v>
      </c>
      <c r="AE2250" s="243">
        <v>16235</v>
      </c>
      <c r="AF2250" s="157" t="s">
        <v>3901</v>
      </c>
      <c r="AG2250" s="89" t="s">
        <v>7839</v>
      </c>
      <c r="AH2250" s="58" t="s">
        <v>7840</v>
      </c>
      <c r="AI2250" s="58" t="s">
        <v>7841</v>
      </c>
      <c r="AJ2250" s="59" t="s">
        <v>2353</v>
      </c>
      <c r="AK2250" s="56">
        <v>25.845934722222221</v>
      </c>
      <c r="AL2250" s="56">
        <v>-81.548694722222223</v>
      </c>
      <c r="AM2250" s="60">
        <v>29.883500000560161</v>
      </c>
      <c r="AN2250" s="60">
        <v>-160.24392398845382</v>
      </c>
      <c r="AO2250" s="60">
        <v>163.00656044313322</v>
      </c>
    </row>
    <row r="2251" spans="1:41" s="290" customFormat="1" ht="25.5" x14ac:dyDescent="0.2">
      <c r="A2251" s="45" t="s">
        <v>1022</v>
      </c>
      <c r="B2251" s="42" t="s">
        <v>100</v>
      </c>
      <c r="C2251" s="46"/>
      <c r="D2251" s="35" t="s">
        <v>424</v>
      </c>
      <c r="E2251" s="34">
        <v>43145</v>
      </c>
      <c r="F2251" s="347" t="s">
        <v>806</v>
      </c>
      <c r="G2251" s="347" t="s">
        <v>807</v>
      </c>
      <c r="H2251" s="344">
        <v>25.846016666666667</v>
      </c>
      <c r="I2251" s="344">
        <v>-81.549183333333332</v>
      </c>
      <c r="J2251" s="56" t="s">
        <v>6451</v>
      </c>
      <c r="K2251" s="56" t="s">
        <v>6452</v>
      </c>
      <c r="L2251" s="49" t="s">
        <v>2008</v>
      </c>
      <c r="M2251" s="120"/>
      <c r="N2251" s="35" t="s">
        <v>427</v>
      </c>
      <c r="O2251" s="203" t="s">
        <v>1969</v>
      </c>
      <c r="P2251" s="216" t="s">
        <v>1969</v>
      </c>
      <c r="Q2251" s="443">
        <v>0</v>
      </c>
      <c r="R2251" s="47"/>
      <c r="S2251" s="36">
        <v>0</v>
      </c>
      <c r="T2251" s="35"/>
      <c r="U2251" s="34"/>
      <c r="V2251" s="82" t="s">
        <v>1969</v>
      </c>
      <c r="W2251" s="55" t="s">
        <v>2689</v>
      </c>
      <c r="X2251" s="55" t="s">
        <v>1898</v>
      </c>
      <c r="Y2251" s="157" t="s">
        <v>427</v>
      </c>
      <c r="Z2251" s="57">
        <v>163.00656044313322</v>
      </c>
      <c r="AA2251" s="55" t="s">
        <v>9505</v>
      </c>
      <c r="AB2251" s="55">
        <v>224</v>
      </c>
      <c r="AC2251" s="55" t="s">
        <v>2023</v>
      </c>
      <c r="AD2251" s="89" t="s">
        <v>2622</v>
      </c>
      <c r="AE2251" s="243">
        <v>16235</v>
      </c>
      <c r="AF2251" s="157" t="s">
        <v>3901</v>
      </c>
      <c r="AG2251" s="89" t="s">
        <v>7839</v>
      </c>
      <c r="AH2251" s="58" t="s">
        <v>7840</v>
      </c>
      <c r="AI2251" s="58" t="s">
        <v>7841</v>
      </c>
      <c r="AJ2251" s="59" t="s">
        <v>2353</v>
      </c>
      <c r="AK2251" s="56">
        <v>25.845934722222221</v>
      </c>
      <c r="AL2251" s="56">
        <v>-81.548694722222223</v>
      </c>
      <c r="AM2251" s="60">
        <v>29.883500000560161</v>
      </c>
      <c r="AN2251" s="60">
        <v>-160.24392398845382</v>
      </c>
      <c r="AO2251" s="60">
        <v>163.00656044313322</v>
      </c>
    </row>
    <row r="2252" spans="1:41" s="290" customFormat="1" x14ac:dyDescent="0.2">
      <c r="A2252" s="45" t="s">
        <v>1022</v>
      </c>
      <c r="B2252" s="42" t="s">
        <v>100</v>
      </c>
      <c r="C2252" s="46"/>
      <c r="D2252" s="35" t="s">
        <v>2384</v>
      </c>
      <c r="E2252" s="34">
        <v>43334</v>
      </c>
      <c r="F2252" s="347" t="s">
        <v>806</v>
      </c>
      <c r="G2252" s="347" t="s">
        <v>807</v>
      </c>
      <c r="H2252" s="344">
        <v>25.846016666666667</v>
      </c>
      <c r="I2252" s="344">
        <v>-81.549183333333332</v>
      </c>
      <c r="J2252" s="56" t="s">
        <v>6451</v>
      </c>
      <c r="K2252" s="56" t="s">
        <v>6452</v>
      </c>
      <c r="L2252" s="49" t="s">
        <v>3081</v>
      </c>
      <c r="M2252" s="120"/>
      <c r="N2252" s="35" t="s">
        <v>364</v>
      </c>
      <c r="O2252" s="203" t="s">
        <v>1969</v>
      </c>
      <c r="P2252" s="216">
        <v>0</v>
      </c>
      <c r="Q2252" s="443">
        <v>0</v>
      </c>
      <c r="R2252" s="47"/>
      <c r="S2252" s="36">
        <v>0</v>
      </c>
      <c r="T2252" s="35" t="s">
        <v>2011</v>
      </c>
      <c r="U2252" s="34"/>
      <c r="V2252" s="82">
        <v>0</v>
      </c>
      <c r="W2252" s="55" t="s">
        <v>2689</v>
      </c>
      <c r="X2252" s="55" t="s">
        <v>1898</v>
      </c>
      <c r="Y2252" s="157">
        <v>0</v>
      </c>
      <c r="Z2252" s="57">
        <v>163.00656044313322</v>
      </c>
      <c r="AA2252" s="55" t="s">
        <v>9506</v>
      </c>
      <c r="AB2252" s="55">
        <v>224</v>
      </c>
      <c r="AC2252" s="55" t="s">
        <v>2023</v>
      </c>
      <c r="AD2252" s="89" t="s">
        <v>2622</v>
      </c>
      <c r="AE2252" s="243">
        <v>16235</v>
      </c>
      <c r="AF2252" s="157" t="s">
        <v>3901</v>
      </c>
      <c r="AG2252" s="89" t="s">
        <v>7839</v>
      </c>
      <c r="AH2252" s="58" t="s">
        <v>7840</v>
      </c>
      <c r="AI2252" s="58" t="s">
        <v>7841</v>
      </c>
      <c r="AJ2252" s="59" t="s">
        <v>2353</v>
      </c>
      <c r="AK2252" s="56">
        <v>25.845934722222221</v>
      </c>
      <c r="AL2252" s="56">
        <v>-81.548694722222223</v>
      </c>
      <c r="AM2252" s="60">
        <v>29.883500000560161</v>
      </c>
      <c r="AN2252" s="60">
        <v>-160.24392398845382</v>
      </c>
      <c r="AO2252" s="60">
        <v>163.00656044313322</v>
      </c>
    </row>
    <row r="2253" spans="1:41" s="290" customFormat="1" x14ac:dyDescent="0.2">
      <c r="A2253" s="45" t="s">
        <v>1022</v>
      </c>
      <c r="B2253" s="42" t="s">
        <v>100</v>
      </c>
      <c r="C2253" s="46"/>
      <c r="D2253" s="35" t="s">
        <v>424</v>
      </c>
      <c r="E2253" s="34">
        <v>43501</v>
      </c>
      <c r="F2253" s="347" t="s">
        <v>3079</v>
      </c>
      <c r="G2253" s="347" t="s">
        <v>2492</v>
      </c>
      <c r="H2253" s="344">
        <v>25.846049999999998</v>
      </c>
      <c r="I2253" s="344">
        <v>-81.549199999999999</v>
      </c>
      <c r="J2253" s="56" t="s">
        <v>6453</v>
      </c>
      <c r="K2253" s="56" t="s">
        <v>4872</v>
      </c>
      <c r="L2253" s="49" t="s">
        <v>3081</v>
      </c>
      <c r="M2253" s="120"/>
      <c r="N2253" s="35" t="s">
        <v>364</v>
      </c>
      <c r="O2253" s="203" t="s">
        <v>1969</v>
      </c>
      <c r="P2253" s="216" t="s">
        <v>1969</v>
      </c>
      <c r="Q2253" s="443">
        <v>0</v>
      </c>
      <c r="R2253" s="47"/>
      <c r="S2253" s="36">
        <v>0</v>
      </c>
      <c r="T2253" s="35"/>
      <c r="U2253" s="34"/>
      <c r="V2253" s="82">
        <v>0</v>
      </c>
      <c r="W2253" s="55" t="s">
        <v>2689</v>
      </c>
      <c r="X2253" s="55" t="s">
        <v>1898</v>
      </c>
      <c r="Y2253" s="157">
        <v>0</v>
      </c>
      <c r="Z2253" s="57">
        <v>170.95931514517767</v>
      </c>
      <c r="AA2253" s="55" t="s">
        <v>9295</v>
      </c>
      <c r="AB2253" s="55">
        <v>224</v>
      </c>
      <c r="AC2253" s="55" t="s">
        <v>2023</v>
      </c>
      <c r="AD2253" s="89" t="s">
        <v>2622</v>
      </c>
      <c r="AE2253" s="243">
        <v>16235</v>
      </c>
      <c r="AF2253" s="157" t="s">
        <v>3901</v>
      </c>
      <c r="AG2253" s="89" t="s">
        <v>7839</v>
      </c>
      <c r="AH2253" s="58" t="s">
        <v>7840</v>
      </c>
      <c r="AI2253" s="58" t="s">
        <v>7841</v>
      </c>
      <c r="AJ2253" s="59" t="s">
        <v>2353</v>
      </c>
      <c r="AK2253" s="56">
        <v>25.845934722222221</v>
      </c>
      <c r="AL2253" s="56">
        <v>-81.548694722222223</v>
      </c>
      <c r="AM2253" s="60">
        <v>42.039499999668095</v>
      </c>
      <c r="AN2253" s="60">
        <v>-165.70989069662102</v>
      </c>
      <c r="AO2253" s="60">
        <v>170.95931514517767</v>
      </c>
    </row>
    <row r="2254" spans="1:41" s="290" customFormat="1" x14ac:dyDescent="0.2">
      <c r="A2254" s="45" t="s">
        <v>1022</v>
      </c>
      <c r="B2254" s="42" t="s">
        <v>100</v>
      </c>
      <c r="C2254" s="46"/>
      <c r="D2254" s="35" t="s">
        <v>424</v>
      </c>
      <c r="E2254" s="34">
        <v>43878</v>
      </c>
      <c r="F2254" s="347" t="s">
        <v>3083</v>
      </c>
      <c r="G2254" s="347" t="s">
        <v>3084</v>
      </c>
      <c r="H2254" s="344">
        <v>25.849499999999999</v>
      </c>
      <c r="I2254" s="344">
        <v>-81.542416666666668</v>
      </c>
      <c r="J2254" s="56" t="s">
        <v>9507</v>
      </c>
      <c r="K2254" s="56" t="s">
        <v>9508</v>
      </c>
      <c r="L2254" s="49" t="s">
        <v>3082</v>
      </c>
      <c r="M2254" s="120" t="s">
        <v>2834</v>
      </c>
      <c r="N2254" s="35" t="s">
        <v>364</v>
      </c>
      <c r="O2254" s="203" t="s">
        <v>1969</v>
      </c>
      <c r="P2254" s="216" t="s">
        <v>1969</v>
      </c>
      <c r="Q2254" s="443">
        <v>0</v>
      </c>
      <c r="R2254" s="47"/>
      <c r="S2254" s="36">
        <v>0</v>
      </c>
      <c r="T2254" s="35"/>
      <c r="U2254" s="34"/>
      <c r="V2254" s="82">
        <v>0</v>
      </c>
      <c r="W2254" s="55" t="s">
        <v>2689</v>
      </c>
      <c r="X2254" s="55" t="s">
        <v>1898</v>
      </c>
      <c r="Y2254" s="157">
        <v>0</v>
      </c>
      <c r="Z2254" s="57">
        <v>2435.0996542260837</v>
      </c>
      <c r="AA2254" s="55" t="s">
        <v>9509</v>
      </c>
      <c r="AB2254" s="55">
        <v>224</v>
      </c>
      <c r="AC2254" s="55" t="s">
        <v>2023</v>
      </c>
      <c r="AD2254" s="89" t="s">
        <v>2622</v>
      </c>
      <c r="AE2254" s="243">
        <v>16235</v>
      </c>
      <c r="AF2254" s="157" t="s">
        <v>3901</v>
      </c>
      <c r="AG2254" s="89" t="s">
        <v>7839</v>
      </c>
      <c r="AH2254" s="58" t="s">
        <v>7840</v>
      </c>
      <c r="AI2254" s="58" t="s">
        <v>7841</v>
      </c>
      <c r="AJ2254" s="59" t="s">
        <v>2353</v>
      </c>
      <c r="AK2254" s="56">
        <v>25.845934722222221</v>
      </c>
      <c r="AL2254" s="56">
        <v>-81.548694722222223</v>
      </c>
      <c r="AM2254" s="60">
        <v>1300.1854999999748</v>
      </c>
      <c r="AN2254" s="60">
        <v>2058.9385594528576</v>
      </c>
      <c r="AO2254" s="60">
        <v>2435.0996542260837</v>
      </c>
    </row>
    <row r="2255" spans="1:41" s="290" customFormat="1" x14ac:dyDescent="0.2">
      <c r="A2255" s="45" t="s">
        <v>1022</v>
      </c>
      <c r="B2255" s="42" t="s">
        <v>100</v>
      </c>
      <c r="C2255" s="46"/>
      <c r="D2255" s="35" t="s">
        <v>424</v>
      </c>
      <c r="E2255" s="34">
        <v>44240</v>
      </c>
      <c r="F2255" s="347" t="s">
        <v>3367</v>
      </c>
      <c r="G2255" s="347" t="s">
        <v>3368</v>
      </c>
      <c r="H2255" s="344">
        <v>25.849483333333332</v>
      </c>
      <c r="I2255" s="344">
        <v>-81.542450000000002</v>
      </c>
      <c r="J2255" s="56" t="s">
        <v>9510</v>
      </c>
      <c r="K2255" s="56" t="s">
        <v>9511</v>
      </c>
      <c r="L2255" s="49" t="s">
        <v>3370</v>
      </c>
      <c r="M2255" s="120" t="s">
        <v>2834</v>
      </c>
      <c r="N2255" s="35" t="s">
        <v>387</v>
      </c>
      <c r="O2255" s="240" t="s">
        <v>3369</v>
      </c>
      <c r="P2255" s="216" t="s">
        <v>1969</v>
      </c>
      <c r="Q2255" s="443">
        <v>0</v>
      </c>
      <c r="R2255" s="47"/>
      <c r="S2255" s="36">
        <v>0</v>
      </c>
      <c r="T2255" s="35" t="s">
        <v>3310</v>
      </c>
      <c r="U2255" s="34"/>
      <c r="V2255" s="82">
        <v>0</v>
      </c>
      <c r="W2255" s="55" t="s">
        <v>2689</v>
      </c>
      <c r="X2255" s="55" t="s">
        <v>1898</v>
      </c>
      <c r="Y2255" s="157" t="s">
        <v>387</v>
      </c>
      <c r="Z2255" s="57">
        <v>2422.6112692392821</v>
      </c>
      <c r="AA2255" s="55" t="s">
        <v>9512</v>
      </c>
      <c r="AB2255" s="55">
        <v>224</v>
      </c>
      <c r="AC2255" s="55" t="s">
        <v>2023</v>
      </c>
      <c r="AD2255" s="89" t="s">
        <v>2622</v>
      </c>
      <c r="AE2255" s="243">
        <v>16235</v>
      </c>
      <c r="AF2255" s="157" t="s">
        <v>3901</v>
      </c>
      <c r="AG2255" s="89" t="s">
        <v>7839</v>
      </c>
      <c r="AH2255" s="58" t="s">
        <v>7840</v>
      </c>
      <c r="AI2255" s="58" t="s">
        <v>7841</v>
      </c>
      <c r="AJ2255" s="59" t="s">
        <v>2353</v>
      </c>
      <c r="AK2255" s="56">
        <v>25.845934722222221</v>
      </c>
      <c r="AL2255" s="56">
        <v>-81.548694722222223</v>
      </c>
      <c r="AM2255" s="60">
        <v>1294.1074999997732</v>
      </c>
      <c r="AN2255" s="60">
        <v>2048.0066260365229</v>
      </c>
      <c r="AO2255" s="60">
        <v>2422.6112692392821</v>
      </c>
    </row>
    <row r="2256" spans="1:41" s="290" customFormat="1" x14ac:dyDescent="0.2">
      <c r="A2256" s="45" t="s">
        <v>1022</v>
      </c>
      <c r="B2256" s="42" t="s">
        <v>100</v>
      </c>
      <c r="C2256" s="46"/>
      <c r="D2256" s="35" t="s">
        <v>424</v>
      </c>
      <c r="E2256" s="34">
        <v>44595</v>
      </c>
      <c r="F2256" s="347" t="s">
        <v>4064</v>
      </c>
      <c r="G2256" s="347" t="s">
        <v>3368</v>
      </c>
      <c r="H2256" s="344">
        <v>25.849450000000001</v>
      </c>
      <c r="I2256" s="344">
        <v>-81.542450000000002</v>
      </c>
      <c r="J2256" s="56" t="s">
        <v>9513</v>
      </c>
      <c r="K2256" s="56" t="s">
        <v>9511</v>
      </c>
      <c r="L2256" s="49" t="s">
        <v>4067</v>
      </c>
      <c r="M2256" s="120" t="s">
        <v>2834</v>
      </c>
      <c r="N2256" s="35" t="s">
        <v>1919</v>
      </c>
      <c r="O2256" s="240" t="s">
        <v>4068</v>
      </c>
      <c r="P2256" s="216" t="s">
        <v>1969</v>
      </c>
      <c r="Q2256" s="443">
        <v>0</v>
      </c>
      <c r="R2256" s="47"/>
      <c r="S2256" s="36">
        <v>0</v>
      </c>
      <c r="T2256" s="35" t="s">
        <v>3310</v>
      </c>
      <c r="U2256" s="34"/>
      <c r="V2256" s="82" t="s">
        <v>1969</v>
      </c>
      <c r="W2256" s="55" t="s">
        <v>2689</v>
      </c>
      <c r="X2256" s="55" t="s">
        <v>1898</v>
      </c>
      <c r="Y2256" s="157" t="s">
        <v>1919</v>
      </c>
      <c r="Z2256" s="57">
        <v>2416.139645931803</v>
      </c>
      <c r="AA2256" s="55" t="s">
        <v>9514</v>
      </c>
      <c r="AB2256" s="55">
        <v>224</v>
      </c>
      <c r="AC2256" s="55" t="s">
        <v>2023</v>
      </c>
      <c r="AD2256" s="89" t="s">
        <v>2622</v>
      </c>
      <c r="AE2256" s="243">
        <v>16235</v>
      </c>
      <c r="AF2256" s="157" t="s">
        <v>3901</v>
      </c>
      <c r="AG2256" s="89" t="s">
        <v>7839</v>
      </c>
      <c r="AH2256" s="58" t="s">
        <v>7840</v>
      </c>
      <c r="AI2256" s="58" t="s">
        <v>7841</v>
      </c>
      <c r="AJ2256" s="59" t="s">
        <v>2353</v>
      </c>
      <c r="AK2256" s="56">
        <v>25.845934722222221</v>
      </c>
      <c r="AL2256" s="56">
        <v>-81.548694722222223</v>
      </c>
      <c r="AM2256" s="60">
        <v>1281.9515000006652</v>
      </c>
      <c r="AN2256" s="60">
        <v>2048.0066260365229</v>
      </c>
      <c r="AO2256" s="60">
        <v>2416.139645931803</v>
      </c>
    </row>
    <row r="2257" spans="1:41" s="290" customFormat="1" x14ac:dyDescent="0.2">
      <c r="A2257" s="45" t="s">
        <v>1022</v>
      </c>
      <c r="B2257" s="42" t="s">
        <v>100</v>
      </c>
      <c r="C2257" s="46"/>
      <c r="D2257" s="35" t="s">
        <v>424</v>
      </c>
      <c r="E2257" s="34">
        <v>44992</v>
      </c>
      <c r="F2257" s="347" t="s">
        <v>4064</v>
      </c>
      <c r="G2257" s="347" t="s">
        <v>3368</v>
      </c>
      <c r="H2257" s="344">
        <v>25.849450000000001</v>
      </c>
      <c r="I2257" s="344">
        <v>-81.542450000000002</v>
      </c>
      <c r="J2257" s="56" t="s">
        <v>9513</v>
      </c>
      <c r="K2257" s="56" t="s">
        <v>9511</v>
      </c>
      <c r="L2257" s="49" t="s">
        <v>3303</v>
      </c>
      <c r="M2257" s="120" t="s">
        <v>2834</v>
      </c>
      <c r="N2257" s="35" t="s">
        <v>448</v>
      </c>
      <c r="O2257" s="240"/>
      <c r="P2257" s="216"/>
      <c r="Q2257" s="443">
        <v>0</v>
      </c>
      <c r="R2257" s="47"/>
      <c r="S2257" s="36">
        <v>0</v>
      </c>
      <c r="T2257" s="35" t="s">
        <v>3310</v>
      </c>
      <c r="U2257" s="34"/>
      <c r="V2257" s="82" t="s">
        <v>1969</v>
      </c>
      <c r="W2257" s="55" t="s">
        <v>2689</v>
      </c>
      <c r="X2257" s="55" t="s">
        <v>1898</v>
      </c>
      <c r="Y2257" s="157" t="s">
        <v>448</v>
      </c>
      <c r="Z2257" s="57">
        <v>2416.139645931803</v>
      </c>
      <c r="AA2257" s="55" t="s">
        <v>9515</v>
      </c>
      <c r="AB2257" s="55">
        <v>224</v>
      </c>
      <c r="AC2257" s="55" t="s">
        <v>2023</v>
      </c>
      <c r="AD2257" s="89" t="s">
        <v>2622</v>
      </c>
      <c r="AE2257" s="243">
        <v>16235</v>
      </c>
      <c r="AF2257" s="157" t="s">
        <v>3901</v>
      </c>
      <c r="AG2257" s="89" t="s">
        <v>7839</v>
      </c>
      <c r="AH2257" s="58" t="s">
        <v>7840</v>
      </c>
      <c r="AI2257" s="58" t="s">
        <v>7841</v>
      </c>
      <c r="AJ2257" s="59" t="s">
        <v>2353</v>
      </c>
      <c r="AK2257" s="56">
        <v>25.845934722222221</v>
      </c>
      <c r="AL2257" s="56">
        <v>-81.548694722222223</v>
      </c>
      <c r="AM2257" s="60">
        <v>1281.9515000006652</v>
      </c>
      <c r="AN2257" s="60">
        <v>2048.0066260365229</v>
      </c>
      <c r="AO2257" s="60">
        <v>2416.139645931803</v>
      </c>
    </row>
    <row r="2258" spans="1:41" s="290" customFormat="1" x14ac:dyDescent="0.2">
      <c r="A2258" s="45" t="s">
        <v>1022</v>
      </c>
      <c r="B2258" s="42" t="s">
        <v>100</v>
      </c>
      <c r="C2258" s="46"/>
      <c r="D2258" s="35" t="s">
        <v>424</v>
      </c>
      <c r="E2258" s="34">
        <v>45341</v>
      </c>
      <c r="F2258" s="347" t="s">
        <v>4064</v>
      </c>
      <c r="G2258" s="347" t="s">
        <v>3368</v>
      </c>
      <c r="H2258" s="344">
        <v>25.849450000000001</v>
      </c>
      <c r="I2258" s="344">
        <v>-81.542450000000002</v>
      </c>
      <c r="J2258" s="56" t="s">
        <v>9513</v>
      </c>
      <c r="K2258" s="56" t="s">
        <v>9511</v>
      </c>
      <c r="L2258" s="49" t="s">
        <v>3303</v>
      </c>
      <c r="M2258" s="120" t="s">
        <v>2834</v>
      </c>
      <c r="N2258" s="35" t="s">
        <v>448</v>
      </c>
      <c r="O2258" s="240" t="s">
        <v>5623</v>
      </c>
      <c r="P2258" s="216">
        <v>0</v>
      </c>
      <c r="Q2258" s="443">
        <v>0</v>
      </c>
      <c r="R2258" s="47"/>
      <c r="S2258" s="36">
        <v>0</v>
      </c>
      <c r="T2258" s="35"/>
      <c r="U2258" s="34"/>
      <c r="V2258" s="82" t="s">
        <v>1969</v>
      </c>
      <c r="W2258" s="55" t="s">
        <v>2689</v>
      </c>
      <c r="X2258" s="55" t="s">
        <v>1898</v>
      </c>
      <c r="Y2258" s="157" t="s">
        <v>448</v>
      </c>
      <c r="Z2258" s="57">
        <v>2416.139645931803</v>
      </c>
      <c r="AA2258" s="55" t="s">
        <v>9515</v>
      </c>
      <c r="AB2258" s="55">
        <v>224</v>
      </c>
      <c r="AC2258" s="55" t="s">
        <v>2023</v>
      </c>
      <c r="AD2258" s="89" t="s">
        <v>2622</v>
      </c>
      <c r="AE2258" s="243">
        <v>16235</v>
      </c>
      <c r="AF2258" s="157" t="s">
        <v>3901</v>
      </c>
      <c r="AG2258" s="89" t="s">
        <v>7839</v>
      </c>
      <c r="AH2258" s="58" t="s">
        <v>7840</v>
      </c>
      <c r="AI2258" s="58" t="s">
        <v>7841</v>
      </c>
      <c r="AJ2258" s="59" t="s">
        <v>2353</v>
      </c>
      <c r="AK2258" s="56">
        <v>25.845934722222221</v>
      </c>
      <c r="AL2258" s="56">
        <v>-81.548694722222223</v>
      </c>
      <c r="AM2258" s="60">
        <v>1281.9515000006652</v>
      </c>
      <c r="AN2258" s="60">
        <v>2048.0066260365229</v>
      </c>
      <c r="AO2258" s="60">
        <v>2416.139645931803</v>
      </c>
    </row>
    <row r="2259" spans="1:41" s="290" customFormat="1" ht="25.5" x14ac:dyDescent="0.2">
      <c r="A2259" s="45" t="s">
        <v>1022</v>
      </c>
      <c r="B2259" s="42" t="s">
        <v>100</v>
      </c>
      <c r="C2259" s="46"/>
      <c r="D2259" s="35" t="s">
        <v>424</v>
      </c>
      <c r="E2259" s="34">
        <v>45748</v>
      </c>
      <c r="F2259" s="347" t="s">
        <v>3365</v>
      </c>
      <c r="G2259" s="347" t="s">
        <v>6290</v>
      </c>
      <c r="H2259" s="344">
        <v>25.846033333333335</v>
      </c>
      <c r="I2259" s="344">
        <v>-81.549233333333333</v>
      </c>
      <c r="J2259" s="56" t="s">
        <v>4871</v>
      </c>
      <c r="K2259" s="56" t="s">
        <v>7837</v>
      </c>
      <c r="L2259" s="49" t="s">
        <v>6291</v>
      </c>
      <c r="M2259" s="120" t="s">
        <v>2834</v>
      </c>
      <c r="N2259" s="35" t="s">
        <v>364</v>
      </c>
      <c r="O2259" s="240" t="s">
        <v>6314</v>
      </c>
      <c r="P2259" s="216">
        <v>0</v>
      </c>
      <c r="Q2259" s="443">
        <v>0</v>
      </c>
      <c r="R2259" s="47"/>
      <c r="S2259" s="36">
        <v>0</v>
      </c>
      <c r="T2259" s="35"/>
      <c r="U2259" s="34"/>
      <c r="V2259" s="82">
        <v>0</v>
      </c>
      <c r="W2259" s="55" t="s">
        <v>2689</v>
      </c>
      <c r="X2259" s="55" t="s">
        <v>1898</v>
      </c>
      <c r="Y2259" s="157">
        <v>0</v>
      </c>
      <c r="Z2259" s="57">
        <v>180.26525873905118</v>
      </c>
      <c r="AA2259" s="55" t="s">
        <v>7838</v>
      </c>
      <c r="AB2259" s="55">
        <v>224</v>
      </c>
      <c r="AC2259" s="55" t="s">
        <v>2023</v>
      </c>
      <c r="AD2259" s="89" t="s">
        <v>2622</v>
      </c>
      <c r="AE2259" s="243">
        <v>16235</v>
      </c>
      <c r="AF2259" s="157" t="s">
        <v>3901</v>
      </c>
      <c r="AG2259" s="89" t="s">
        <v>7839</v>
      </c>
      <c r="AH2259" s="58" t="s">
        <v>7840</v>
      </c>
      <c r="AI2259" s="58" t="s">
        <v>7841</v>
      </c>
      <c r="AJ2259" s="59" t="s">
        <v>2353</v>
      </c>
      <c r="AK2259" s="56">
        <v>25.845934722222221</v>
      </c>
      <c r="AL2259" s="56">
        <v>-81.548694722222223</v>
      </c>
      <c r="AM2259" s="60">
        <v>35.96150000076193</v>
      </c>
      <c r="AN2259" s="60">
        <v>-176.64182411295539</v>
      </c>
      <c r="AO2259" s="60">
        <v>180.26525873905118</v>
      </c>
    </row>
    <row r="2260" spans="1:41" s="290" customFormat="1" ht="25.5" x14ac:dyDescent="0.2">
      <c r="A2260" s="45" t="s">
        <v>1022</v>
      </c>
      <c r="B2260" s="42" t="s">
        <v>100</v>
      </c>
      <c r="C2260" s="46" t="s">
        <v>473</v>
      </c>
      <c r="D2260" s="35" t="s">
        <v>424</v>
      </c>
      <c r="E2260" s="34">
        <v>46079</v>
      </c>
      <c r="F2260" s="347" t="s">
        <v>3365</v>
      </c>
      <c r="G2260" s="347" t="s">
        <v>6290</v>
      </c>
      <c r="H2260" s="344">
        <v>25.846033333333335</v>
      </c>
      <c r="I2260" s="344">
        <v>-81.549233333333333</v>
      </c>
      <c r="J2260" s="56" t="s">
        <v>4871</v>
      </c>
      <c r="K2260" s="56" t="s">
        <v>7837</v>
      </c>
      <c r="L2260" s="49" t="s">
        <v>6740</v>
      </c>
      <c r="M2260" s="120" t="s">
        <v>2834</v>
      </c>
      <c r="N2260" s="35" t="s">
        <v>364</v>
      </c>
      <c r="O2260" s="240" t="s">
        <v>6739</v>
      </c>
      <c r="P2260" s="216" t="s">
        <v>6005</v>
      </c>
      <c r="Q2260" s="443">
        <v>0</v>
      </c>
      <c r="R2260" s="47"/>
      <c r="S2260" s="36">
        <v>0</v>
      </c>
      <c r="T2260" s="35"/>
      <c r="U2260" s="34"/>
      <c r="V2260" s="82">
        <v>0</v>
      </c>
      <c r="W2260" s="55" t="s">
        <v>2689</v>
      </c>
      <c r="X2260" s="55" t="s">
        <v>1898</v>
      </c>
      <c r="Y2260" s="157">
        <v>0</v>
      </c>
      <c r="Z2260" s="57">
        <v>180.26525873905118</v>
      </c>
      <c r="AA2260" s="55" t="s">
        <v>7838</v>
      </c>
      <c r="AB2260" s="55">
        <v>224</v>
      </c>
      <c r="AC2260" s="55" t="s">
        <v>2023</v>
      </c>
      <c r="AD2260" s="89" t="s">
        <v>2622</v>
      </c>
      <c r="AE2260" s="243">
        <v>16235</v>
      </c>
      <c r="AF2260" s="157" t="s">
        <v>3901</v>
      </c>
      <c r="AG2260" s="89" t="s">
        <v>7839</v>
      </c>
      <c r="AH2260" s="58" t="s">
        <v>7840</v>
      </c>
      <c r="AI2260" s="58" t="s">
        <v>7841</v>
      </c>
      <c r="AJ2260" s="59" t="s">
        <v>2353</v>
      </c>
      <c r="AK2260" s="56">
        <v>25.845934722222221</v>
      </c>
      <c r="AL2260" s="56">
        <v>-81.548694722222223</v>
      </c>
      <c r="AM2260" s="60">
        <v>35.96150000076193</v>
      </c>
      <c r="AN2260" s="60">
        <v>-176.64182411295539</v>
      </c>
      <c r="AO2260" s="60">
        <v>180.26525873905118</v>
      </c>
    </row>
    <row r="2261" spans="1:41" s="290" customFormat="1" x14ac:dyDescent="0.2">
      <c r="A2261" s="45" t="s">
        <v>1021</v>
      </c>
      <c r="B2261" s="42" t="s">
        <v>99</v>
      </c>
      <c r="C2261" s="46"/>
      <c r="D2261" s="35" t="s">
        <v>1658</v>
      </c>
      <c r="E2261" s="34">
        <v>43076</v>
      </c>
      <c r="F2261" s="347" t="s">
        <v>808</v>
      </c>
      <c r="G2261" s="347" t="s">
        <v>809</v>
      </c>
      <c r="H2261" s="344">
        <v>25.849299999999999</v>
      </c>
      <c r="I2261" s="344">
        <v>-81.541166666666669</v>
      </c>
      <c r="J2261" s="56" t="s">
        <v>9516</v>
      </c>
      <c r="K2261" s="56" t="s">
        <v>9517</v>
      </c>
      <c r="L2261" s="49" t="s">
        <v>2402</v>
      </c>
      <c r="M2261" s="120"/>
      <c r="N2261" s="35" t="s">
        <v>448</v>
      </c>
      <c r="O2261" s="203" t="s">
        <v>1969</v>
      </c>
      <c r="P2261" s="216">
        <v>0</v>
      </c>
      <c r="Q2261" s="443">
        <v>0</v>
      </c>
      <c r="R2261" s="47"/>
      <c r="S2261" s="36">
        <v>0</v>
      </c>
      <c r="T2261" s="35"/>
      <c r="U2261" s="34"/>
      <c r="V2261" s="82" t="s">
        <v>1969</v>
      </c>
      <c r="W2261" s="55" t="s">
        <v>2689</v>
      </c>
      <c r="X2261" s="55" t="s">
        <v>1898</v>
      </c>
      <c r="Y2261" s="157" t="s">
        <v>448</v>
      </c>
      <c r="Z2261" s="57">
        <v>1654.2017122060633</v>
      </c>
      <c r="AA2261" s="55" t="s">
        <v>9518</v>
      </c>
      <c r="AB2261" s="55">
        <v>225</v>
      </c>
      <c r="AC2261" s="55" t="s">
        <v>2023</v>
      </c>
      <c r="AD2261" s="89" t="s">
        <v>2622</v>
      </c>
      <c r="AE2261" s="243">
        <v>16240</v>
      </c>
      <c r="AF2261" s="157" t="s">
        <v>3901</v>
      </c>
      <c r="AG2261" s="89" t="s">
        <v>7845</v>
      </c>
      <c r="AH2261" s="58" t="s">
        <v>701</v>
      </c>
      <c r="AI2261" s="58" t="s">
        <v>7846</v>
      </c>
      <c r="AJ2261" s="59" t="s">
        <v>2354</v>
      </c>
      <c r="AK2261" s="56">
        <v>25.845240277777776</v>
      </c>
      <c r="AL2261" s="56">
        <v>-81.543416666666673</v>
      </c>
      <c r="AM2261" s="60">
        <v>1480.4995000003464</v>
      </c>
      <c r="AN2261" s="60">
        <v>737.90550557926815</v>
      </c>
      <c r="AO2261" s="60">
        <v>1654.2017122060633</v>
      </c>
    </row>
    <row r="2262" spans="1:41" s="290" customFormat="1" x14ac:dyDescent="0.2">
      <c r="A2262" s="45" t="s">
        <v>1021</v>
      </c>
      <c r="B2262" s="42" t="s">
        <v>99</v>
      </c>
      <c r="C2262" s="46"/>
      <c r="D2262" s="35" t="s">
        <v>424</v>
      </c>
      <c r="E2262" s="34">
        <v>43145</v>
      </c>
      <c r="F2262" s="347" t="s">
        <v>808</v>
      </c>
      <c r="G2262" s="347" t="s">
        <v>809</v>
      </c>
      <c r="H2262" s="344">
        <v>25.849299999999999</v>
      </c>
      <c r="I2262" s="344">
        <v>-81.541166666666669</v>
      </c>
      <c r="J2262" s="56" t="s">
        <v>9516</v>
      </c>
      <c r="K2262" s="56" t="s">
        <v>9517</v>
      </c>
      <c r="L2262" s="49" t="s">
        <v>438</v>
      </c>
      <c r="M2262" s="120"/>
      <c r="N2262" s="35" t="s">
        <v>448</v>
      </c>
      <c r="O2262" s="203"/>
      <c r="P2262" s="216">
        <v>0</v>
      </c>
      <c r="Q2262" s="443">
        <v>0</v>
      </c>
      <c r="R2262" s="47"/>
      <c r="S2262" s="36">
        <v>0</v>
      </c>
      <c r="T2262" s="35"/>
      <c r="U2262" s="34"/>
      <c r="V2262" s="82" t="s">
        <v>1969</v>
      </c>
      <c r="W2262" s="55" t="s">
        <v>2689</v>
      </c>
      <c r="X2262" s="55" t="s">
        <v>1898</v>
      </c>
      <c r="Y2262" s="157" t="s">
        <v>448</v>
      </c>
      <c r="Z2262" s="57">
        <v>1654.2017122060633</v>
      </c>
      <c r="AA2262" s="55" t="s">
        <v>9518</v>
      </c>
      <c r="AB2262" s="55">
        <v>225</v>
      </c>
      <c r="AC2262" s="55" t="s">
        <v>2023</v>
      </c>
      <c r="AD2262" s="89" t="s">
        <v>2622</v>
      </c>
      <c r="AE2262" s="243">
        <v>16240</v>
      </c>
      <c r="AF2262" s="157" t="s">
        <v>3901</v>
      </c>
      <c r="AG2262" s="89" t="s">
        <v>7845</v>
      </c>
      <c r="AH2262" s="58" t="s">
        <v>701</v>
      </c>
      <c r="AI2262" s="58" t="s">
        <v>7846</v>
      </c>
      <c r="AJ2262" s="59" t="s">
        <v>2354</v>
      </c>
      <c r="AK2262" s="56">
        <v>25.845240277777776</v>
      </c>
      <c r="AL2262" s="56">
        <v>-81.543416666666673</v>
      </c>
      <c r="AM2262" s="60">
        <v>1480.4995000003464</v>
      </c>
      <c r="AN2262" s="60">
        <v>737.90550557926815</v>
      </c>
      <c r="AO2262" s="60">
        <v>1654.2017122060633</v>
      </c>
    </row>
    <row r="2263" spans="1:41" s="290" customFormat="1" x14ac:dyDescent="0.2">
      <c r="A2263" s="45" t="s">
        <v>1021</v>
      </c>
      <c r="B2263" s="42" t="s">
        <v>99</v>
      </c>
      <c r="C2263" s="46"/>
      <c r="D2263" s="35" t="s">
        <v>2384</v>
      </c>
      <c r="E2263" s="34">
        <v>43334</v>
      </c>
      <c r="F2263" s="347" t="s">
        <v>808</v>
      </c>
      <c r="G2263" s="347" t="s">
        <v>809</v>
      </c>
      <c r="H2263" s="344">
        <v>25.849299999999999</v>
      </c>
      <c r="I2263" s="344">
        <v>-81.541166666666669</v>
      </c>
      <c r="J2263" s="56" t="s">
        <v>9516</v>
      </c>
      <c r="K2263" s="56" t="s">
        <v>9517</v>
      </c>
      <c r="L2263" s="49" t="s">
        <v>3127</v>
      </c>
      <c r="M2263" s="120"/>
      <c r="N2263" s="35" t="s">
        <v>448</v>
      </c>
      <c r="O2263" s="203"/>
      <c r="P2263" s="216">
        <v>0</v>
      </c>
      <c r="Q2263" s="443">
        <v>0</v>
      </c>
      <c r="R2263" s="47"/>
      <c r="S2263" s="36">
        <v>0</v>
      </c>
      <c r="T2263" s="35"/>
      <c r="U2263" s="34"/>
      <c r="V2263" s="82" t="s">
        <v>1969</v>
      </c>
      <c r="W2263" s="55" t="s">
        <v>2689</v>
      </c>
      <c r="X2263" s="55" t="s">
        <v>1898</v>
      </c>
      <c r="Y2263" s="157" t="s">
        <v>448</v>
      </c>
      <c r="Z2263" s="57">
        <v>1654.2017122060633</v>
      </c>
      <c r="AA2263" s="55" t="s">
        <v>9518</v>
      </c>
      <c r="AB2263" s="55">
        <v>225</v>
      </c>
      <c r="AC2263" s="55" t="s">
        <v>2023</v>
      </c>
      <c r="AD2263" s="89" t="s">
        <v>2622</v>
      </c>
      <c r="AE2263" s="243">
        <v>16240</v>
      </c>
      <c r="AF2263" s="157" t="s">
        <v>3901</v>
      </c>
      <c r="AG2263" s="89" t="s">
        <v>7845</v>
      </c>
      <c r="AH2263" s="58" t="s">
        <v>701</v>
      </c>
      <c r="AI2263" s="58" t="s">
        <v>7846</v>
      </c>
      <c r="AJ2263" s="59" t="s">
        <v>2354</v>
      </c>
      <c r="AK2263" s="56">
        <v>25.845240277777776</v>
      </c>
      <c r="AL2263" s="56">
        <v>-81.543416666666673</v>
      </c>
      <c r="AM2263" s="60">
        <v>1480.4995000003464</v>
      </c>
      <c r="AN2263" s="60">
        <v>737.90550557926815</v>
      </c>
      <c r="AO2263" s="60">
        <v>1654.2017122060633</v>
      </c>
    </row>
    <row r="2264" spans="1:41" s="290" customFormat="1" x14ac:dyDescent="0.2">
      <c r="A2264" s="45" t="s">
        <v>1021</v>
      </c>
      <c r="B2264" s="42" t="s">
        <v>99</v>
      </c>
      <c r="C2264" s="46"/>
      <c r="D2264" s="35" t="s">
        <v>424</v>
      </c>
      <c r="E2264" s="34">
        <v>43501</v>
      </c>
      <c r="F2264" s="347" t="s">
        <v>808</v>
      </c>
      <c r="G2264" s="347" t="s">
        <v>809</v>
      </c>
      <c r="H2264" s="344">
        <v>25.849299999999999</v>
      </c>
      <c r="I2264" s="344">
        <v>-81.541166666666669</v>
      </c>
      <c r="J2264" s="56" t="s">
        <v>9516</v>
      </c>
      <c r="K2264" s="56" t="s">
        <v>9517</v>
      </c>
      <c r="L2264" s="49" t="s">
        <v>438</v>
      </c>
      <c r="M2264" s="120"/>
      <c r="N2264" s="35" t="s">
        <v>448</v>
      </c>
      <c r="O2264" s="203"/>
      <c r="P2264" s="216">
        <v>0</v>
      </c>
      <c r="Q2264" s="443">
        <v>0</v>
      </c>
      <c r="R2264" s="47"/>
      <c r="S2264" s="36">
        <v>0</v>
      </c>
      <c r="T2264" s="35"/>
      <c r="U2264" s="34"/>
      <c r="V2264" s="82" t="s">
        <v>1969</v>
      </c>
      <c r="W2264" s="55" t="s">
        <v>2689</v>
      </c>
      <c r="X2264" s="55" t="s">
        <v>1898</v>
      </c>
      <c r="Y2264" s="157" t="s">
        <v>448</v>
      </c>
      <c r="Z2264" s="57">
        <v>1654.2017122060633</v>
      </c>
      <c r="AA2264" s="55" t="s">
        <v>9518</v>
      </c>
      <c r="AB2264" s="55">
        <v>225</v>
      </c>
      <c r="AC2264" s="55" t="s">
        <v>2023</v>
      </c>
      <c r="AD2264" s="89" t="s">
        <v>2622</v>
      </c>
      <c r="AE2264" s="243">
        <v>16240</v>
      </c>
      <c r="AF2264" s="157" t="s">
        <v>3901</v>
      </c>
      <c r="AG2264" s="89" t="s">
        <v>7845</v>
      </c>
      <c r="AH2264" s="58" t="s">
        <v>701</v>
      </c>
      <c r="AI2264" s="58" t="s">
        <v>7846</v>
      </c>
      <c r="AJ2264" s="59" t="s">
        <v>2354</v>
      </c>
      <c r="AK2264" s="56">
        <v>25.845240277777776</v>
      </c>
      <c r="AL2264" s="56">
        <v>-81.543416666666673</v>
      </c>
      <c r="AM2264" s="60">
        <v>1480.4995000003464</v>
      </c>
      <c r="AN2264" s="60">
        <v>737.90550557926815</v>
      </c>
      <c r="AO2264" s="60">
        <v>1654.2017122060633</v>
      </c>
    </row>
    <row r="2265" spans="1:41" s="290" customFormat="1" x14ac:dyDescent="0.2">
      <c r="A2265" s="45" t="s">
        <v>1021</v>
      </c>
      <c r="B2265" s="42" t="s">
        <v>99</v>
      </c>
      <c r="C2265" s="46"/>
      <c r="D2265" s="35" t="s">
        <v>424</v>
      </c>
      <c r="E2265" s="34">
        <v>43878</v>
      </c>
      <c r="F2265" s="347" t="s">
        <v>808</v>
      </c>
      <c r="G2265" s="347" t="s">
        <v>809</v>
      </c>
      <c r="H2265" s="344">
        <v>25.849299999999999</v>
      </c>
      <c r="I2265" s="344">
        <v>-81.541166666666669</v>
      </c>
      <c r="J2265" s="56" t="s">
        <v>9516</v>
      </c>
      <c r="K2265" s="56" t="s">
        <v>9517</v>
      </c>
      <c r="L2265" s="49" t="s">
        <v>438</v>
      </c>
      <c r="M2265" s="120"/>
      <c r="N2265" s="35" t="s">
        <v>448</v>
      </c>
      <c r="O2265" s="203"/>
      <c r="P2265" s="216">
        <v>0</v>
      </c>
      <c r="Q2265" s="443">
        <v>0</v>
      </c>
      <c r="R2265" s="47"/>
      <c r="S2265" s="36">
        <v>0</v>
      </c>
      <c r="T2265" s="35"/>
      <c r="U2265" s="34"/>
      <c r="V2265" s="82" t="s">
        <v>1969</v>
      </c>
      <c r="W2265" s="55" t="s">
        <v>2689</v>
      </c>
      <c r="X2265" s="55" t="s">
        <v>1898</v>
      </c>
      <c r="Y2265" s="157" t="s">
        <v>448</v>
      </c>
      <c r="Z2265" s="57">
        <v>1654.2017122060633</v>
      </c>
      <c r="AA2265" s="55" t="s">
        <v>9518</v>
      </c>
      <c r="AB2265" s="55">
        <v>225</v>
      </c>
      <c r="AC2265" s="55" t="s">
        <v>2023</v>
      </c>
      <c r="AD2265" s="89" t="s">
        <v>2622</v>
      </c>
      <c r="AE2265" s="243">
        <v>16240</v>
      </c>
      <c r="AF2265" s="157" t="s">
        <v>3901</v>
      </c>
      <c r="AG2265" s="89" t="s">
        <v>7845</v>
      </c>
      <c r="AH2265" s="58" t="s">
        <v>701</v>
      </c>
      <c r="AI2265" s="58" t="s">
        <v>7846</v>
      </c>
      <c r="AJ2265" s="59" t="s">
        <v>2354</v>
      </c>
      <c r="AK2265" s="56">
        <v>25.845240277777776</v>
      </c>
      <c r="AL2265" s="56">
        <v>-81.543416666666673</v>
      </c>
      <c r="AM2265" s="60">
        <v>1480.4995000003464</v>
      </c>
      <c r="AN2265" s="60">
        <v>737.90550557926815</v>
      </c>
      <c r="AO2265" s="60">
        <v>1654.2017122060633</v>
      </c>
    </row>
    <row r="2266" spans="1:41" s="290" customFormat="1" x14ac:dyDescent="0.2">
      <c r="A2266" s="45" t="s">
        <v>1021</v>
      </c>
      <c r="B2266" s="42" t="s">
        <v>99</v>
      </c>
      <c r="C2266" s="46"/>
      <c r="D2266" s="35" t="s">
        <v>424</v>
      </c>
      <c r="E2266" s="34">
        <v>44240</v>
      </c>
      <c r="F2266" s="347" t="s">
        <v>808</v>
      </c>
      <c r="G2266" s="347" t="s">
        <v>809</v>
      </c>
      <c r="H2266" s="344">
        <v>25.849299999999999</v>
      </c>
      <c r="I2266" s="344">
        <v>-81.541166666666669</v>
      </c>
      <c r="J2266" s="56" t="s">
        <v>9516</v>
      </c>
      <c r="K2266" s="56" t="s">
        <v>9517</v>
      </c>
      <c r="L2266" s="49" t="s">
        <v>438</v>
      </c>
      <c r="M2266" s="120"/>
      <c r="N2266" s="35" t="s">
        <v>448</v>
      </c>
      <c r="O2266" s="203"/>
      <c r="P2266" s="216">
        <v>0</v>
      </c>
      <c r="Q2266" s="443">
        <v>0</v>
      </c>
      <c r="R2266" s="47"/>
      <c r="S2266" s="36">
        <v>0</v>
      </c>
      <c r="T2266" s="35"/>
      <c r="U2266" s="34"/>
      <c r="V2266" s="82" t="s">
        <v>1969</v>
      </c>
      <c r="W2266" s="55" t="s">
        <v>2689</v>
      </c>
      <c r="X2266" s="55" t="s">
        <v>1898</v>
      </c>
      <c r="Y2266" s="157" t="s">
        <v>448</v>
      </c>
      <c r="Z2266" s="57">
        <v>1654.2017122060633</v>
      </c>
      <c r="AA2266" s="55" t="s">
        <v>9518</v>
      </c>
      <c r="AB2266" s="55">
        <v>225</v>
      </c>
      <c r="AC2266" s="55" t="s">
        <v>2023</v>
      </c>
      <c r="AD2266" s="89" t="s">
        <v>2622</v>
      </c>
      <c r="AE2266" s="243">
        <v>16240</v>
      </c>
      <c r="AF2266" s="157" t="s">
        <v>3901</v>
      </c>
      <c r="AG2266" s="89" t="s">
        <v>7845</v>
      </c>
      <c r="AH2266" s="58" t="s">
        <v>701</v>
      </c>
      <c r="AI2266" s="58" t="s">
        <v>7846</v>
      </c>
      <c r="AJ2266" s="59" t="s">
        <v>2354</v>
      </c>
      <c r="AK2266" s="56">
        <v>25.845240277777776</v>
      </c>
      <c r="AL2266" s="56">
        <v>-81.543416666666673</v>
      </c>
      <c r="AM2266" s="60">
        <v>1480.4995000003464</v>
      </c>
      <c r="AN2266" s="60">
        <v>737.90550557926815</v>
      </c>
      <c r="AO2266" s="60">
        <v>1654.2017122060633</v>
      </c>
    </row>
    <row r="2267" spans="1:41" s="290" customFormat="1" ht="42" customHeight="1" x14ac:dyDescent="0.2">
      <c r="A2267" s="45" t="s">
        <v>1021</v>
      </c>
      <c r="B2267" s="42" t="s">
        <v>99</v>
      </c>
      <c r="C2267" s="46"/>
      <c r="D2267" s="35" t="s">
        <v>424</v>
      </c>
      <c r="E2267" s="34">
        <v>44595</v>
      </c>
      <c r="F2267" s="347" t="s">
        <v>4065</v>
      </c>
      <c r="G2267" s="347" t="s">
        <v>4066</v>
      </c>
      <c r="H2267" s="344">
        <v>25.849433333333334</v>
      </c>
      <c r="I2267" s="344">
        <v>-81.542400000000001</v>
      </c>
      <c r="J2267" s="56" t="s">
        <v>9519</v>
      </c>
      <c r="K2267" s="56" t="s">
        <v>9520</v>
      </c>
      <c r="L2267" s="49" t="s">
        <v>438</v>
      </c>
      <c r="M2267" s="120"/>
      <c r="N2267" s="35" t="s">
        <v>448</v>
      </c>
      <c r="O2267" s="203"/>
      <c r="P2267" s="216">
        <v>0</v>
      </c>
      <c r="Q2267" s="443">
        <v>0</v>
      </c>
      <c r="R2267" s="47"/>
      <c r="S2267" s="36">
        <v>0</v>
      </c>
      <c r="T2267" s="35"/>
      <c r="U2267" s="34"/>
      <c r="V2267" s="82" t="s">
        <v>1969</v>
      </c>
      <c r="W2267" s="55" t="s">
        <v>2689</v>
      </c>
      <c r="X2267" s="55" t="s">
        <v>1898</v>
      </c>
      <c r="Y2267" s="157" t="s">
        <v>448</v>
      </c>
      <c r="Z2267" s="57">
        <v>1565.0527855264017</v>
      </c>
      <c r="AA2267" s="55" t="s">
        <v>9521</v>
      </c>
      <c r="AB2267" s="55">
        <v>225</v>
      </c>
      <c r="AC2267" s="55" t="s">
        <v>2023</v>
      </c>
      <c r="AD2267" s="89" t="s">
        <v>2622</v>
      </c>
      <c r="AE2267" s="243">
        <v>16240</v>
      </c>
      <c r="AF2267" s="157" t="s">
        <v>3901</v>
      </c>
      <c r="AG2267" s="89" t="s">
        <v>7845</v>
      </c>
      <c r="AH2267" s="58" t="s">
        <v>701</v>
      </c>
      <c r="AI2267" s="58" t="s">
        <v>7846</v>
      </c>
      <c r="AJ2267" s="59" t="s">
        <v>2354</v>
      </c>
      <c r="AK2267" s="56">
        <v>25.845240277777776</v>
      </c>
      <c r="AL2267" s="56">
        <v>-81.543416666666673</v>
      </c>
      <c r="AM2267" s="60">
        <v>1529.123500000665</v>
      </c>
      <c r="AN2267" s="60">
        <v>333.42396918887761</v>
      </c>
      <c r="AO2267" s="60">
        <v>1565.0527855264017</v>
      </c>
    </row>
    <row r="2268" spans="1:41" s="290" customFormat="1" x14ac:dyDescent="0.2">
      <c r="A2268" s="45" t="s">
        <v>1021</v>
      </c>
      <c r="B2268" s="42" t="s">
        <v>99</v>
      </c>
      <c r="C2268" s="46"/>
      <c r="D2268" s="35" t="s">
        <v>424</v>
      </c>
      <c r="E2268" s="34">
        <v>44992</v>
      </c>
      <c r="F2268" s="347" t="s">
        <v>4065</v>
      </c>
      <c r="G2268" s="347" t="s">
        <v>4066</v>
      </c>
      <c r="H2268" s="344">
        <v>25.849433333333334</v>
      </c>
      <c r="I2268" s="344">
        <v>-81.542400000000001</v>
      </c>
      <c r="J2268" s="56" t="s">
        <v>9519</v>
      </c>
      <c r="K2268" s="56" t="s">
        <v>9520</v>
      </c>
      <c r="L2268" s="49" t="s">
        <v>5621</v>
      </c>
      <c r="M2268" s="120"/>
      <c r="N2268" s="35" t="s">
        <v>448</v>
      </c>
      <c r="O2268" s="203"/>
      <c r="P2268" s="216">
        <v>0</v>
      </c>
      <c r="Q2268" s="443">
        <v>0</v>
      </c>
      <c r="R2268" s="47"/>
      <c r="S2268" s="36">
        <v>0</v>
      </c>
      <c r="T2268" s="35"/>
      <c r="U2268" s="34"/>
      <c r="V2268" s="82" t="s">
        <v>1969</v>
      </c>
      <c r="W2268" s="55" t="s">
        <v>2689</v>
      </c>
      <c r="X2268" s="55" t="s">
        <v>1898</v>
      </c>
      <c r="Y2268" s="157" t="s">
        <v>448</v>
      </c>
      <c r="Z2268" s="57">
        <v>1565.0527855264017</v>
      </c>
      <c r="AA2268" s="55" t="s">
        <v>9521</v>
      </c>
      <c r="AB2268" s="55">
        <v>225</v>
      </c>
      <c r="AC2268" s="55" t="s">
        <v>2023</v>
      </c>
      <c r="AD2268" s="89" t="s">
        <v>2622</v>
      </c>
      <c r="AE2268" s="243">
        <v>16240</v>
      </c>
      <c r="AF2268" s="157" t="s">
        <v>3901</v>
      </c>
      <c r="AG2268" s="89" t="s">
        <v>7845</v>
      </c>
      <c r="AH2268" s="58" t="s">
        <v>701</v>
      </c>
      <c r="AI2268" s="58" t="s">
        <v>7846</v>
      </c>
      <c r="AJ2268" s="59" t="s">
        <v>2354</v>
      </c>
      <c r="AK2268" s="56">
        <v>25.845240277777776</v>
      </c>
      <c r="AL2268" s="56">
        <v>-81.543416666666673</v>
      </c>
      <c r="AM2268" s="60">
        <v>1529.123500000665</v>
      </c>
      <c r="AN2268" s="60">
        <v>333.42396918887761</v>
      </c>
      <c r="AO2268" s="60">
        <v>1565.0527855264017</v>
      </c>
    </row>
    <row r="2269" spans="1:41" s="290" customFormat="1" ht="25.5" x14ac:dyDescent="0.2">
      <c r="A2269" s="45" t="s">
        <v>1021</v>
      </c>
      <c r="B2269" s="42" t="s">
        <v>99</v>
      </c>
      <c r="C2269" s="46"/>
      <c r="D2269" s="35" t="s">
        <v>424</v>
      </c>
      <c r="E2269" s="34">
        <v>45341</v>
      </c>
      <c r="F2269" s="347" t="s">
        <v>5624</v>
      </c>
      <c r="G2269" s="347" t="s">
        <v>5625</v>
      </c>
      <c r="H2269" s="344">
        <v>25.847316666666668</v>
      </c>
      <c r="I2269" s="344">
        <v>-81.544049999999999</v>
      </c>
      <c r="J2269" s="56" t="s">
        <v>7842</v>
      </c>
      <c r="K2269" s="56" t="s">
        <v>7843</v>
      </c>
      <c r="L2269" s="49" t="s">
        <v>5626</v>
      </c>
      <c r="M2269" s="120"/>
      <c r="N2269" s="35" t="s">
        <v>364</v>
      </c>
      <c r="O2269" s="379" t="s">
        <v>5627</v>
      </c>
      <c r="P2269" s="216" t="s">
        <v>1969</v>
      </c>
      <c r="Q2269" s="443">
        <v>0</v>
      </c>
      <c r="R2269" s="47"/>
      <c r="S2269" s="36">
        <v>0</v>
      </c>
      <c r="T2269" s="35" t="s">
        <v>2011</v>
      </c>
      <c r="U2269" s="34"/>
      <c r="V2269" s="82">
        <v>0</v>
      </c>
      <c r="W2269" s="55" t="s">
        <v>2689</v>
      </c>
      <c r="X2269" s="55" t="s">
        <v>1898</v>
      </c>
      <c r="Y2269" s="157">
        <v>0</v>
      </c>
      <c r="Z2269" s="57">
        <v>785.18814944632231</v>
      </c>
      <c r="AA2269" s="55" t="s">
        <v>9522</v>
      </c>
      <c r="AB2269" s="55">
        <v>225</v>
      </c>
      <c r="AC2269" s="55" t="s">
        <v>2023</v>
      </c>
      <c r="AD2269" s="89" t="s">
        <v>2622</v>
      </c>
      <c r="AE2269" s="243">
        <v>16240</v>
      </c>
      <c r="AF2269" s="157" t="s">
        <v>3901</v>
      </c>
      <c r="AG2269" s="89" t="s">
        <v>7845</v>
      </c>
      <c r="AH2269" s="58" t="s">
        <v>701</v>
      </c>
      <c r="AI2269" s="58" t="s">
        <v>7846</v>
      </c>
      <c r="AJ2269" s="59" t="s">
        <v>2354</v>
      </c>
      <c r="AK2269" s="56">
        <v>25.845240277777776</v>
      </c>
      <c r="AL2269" s="56">
        <v>-81.543416666666673</v>
      </c>
      <c r="AM2269" s="60">
        <v>757.21750000095244</v>
      </c>
      <c r="AN2269" s="60">
        <v>-207.70673490103221</v>
      </c>
      <c r="AO2269" s="60">
        <v>785.18814944632231</v>
      </c>
    </row>
    <row r="2270" spans="1:41" s="290" customFormat="1" x14ac:dyDescent="0.2">
      <c r="A2270" s="45" t="s">
        <v>1021</v>
      </c>
      <c r="B2270" s="42" t="s">
        <v>99</v>
      </c>
      <c r="C2270" s="46"/>
      <c r="D2270" s="35" t="s">
        <v>424</v>
      </c>
      <c r="E2270" s="34">
        <v>45748</v>
      </c>
      <c r="F2270" s="347" t="s">
        <v>5624</v>
      </c>
      <c r="G2270" s="347" t="s">
        <v>5625</v>
      </c>
      <c r="H2270" s="344">
        <v>25.847316666666668</v>
      </c>
      <c r="I2270" s="344">
        <v>-81.544049999999999</v>
      </c>
      <c r="J2270" s="56" t="s">
        <v>7842</v>
      </c>
      <c r="K2270" s="56" t="s">
        <v>7843</v>
      </c>
      <c r="L2270" s="49" t="s">
        <v>2244</v>
      </c>
      <c r="M2270" s="120"/>
      <c r="N2270" s="35" t="s">
        <v>448</v>
      </c>
      <c r="O2270" s="379" t="s">
        <v>6315</v>
      </c>
      <c r="P2270" s="216" t="s">
        <v>6005</v>
      </c>
      <c r="Q2270" s="443">
        <v>0</v>
      </c>
      <c r="R2270" s="47"/>
      <c r="S2270" s="36">
        <v>0</v>
      </c>
      <c r="T2270" s="35" t="s">
        <v>3310</v>
      </c>
      <c r="U2270" s="34" t="s">
        <v>6399</v>
      </c>
      <c r="V2270" s="82" t="s">
        <v>1969</v>
      </c>
      <c r="W2270" s="55" t="s">
        <v>2689</v>
      </c>
      <c r="X2270" s="55" t="s">
        <v>1898</v>
      </c>
      <c r="Y2270" s="157" t="s">
        <v>448</v>
      </c>
      <c r="Z2270" s="57">
        <v>785.18814944632231</v>
      </c>
      <c r="AA2270" s="55" t="s">
        <v>7844</v>
      </c>
      <c r="AB2270" s="55">
        <v>225</v>
      </c>
      <c r="AC2270" s="55" t="s">
        <v>2023</v>
      </c>
      <c r="AD2270" s="89" t="s">
        <v>2622</v>
      </c>
      <c r="AE2270" s="243">
        <v>16240</v>
      </c>
      <c r="AF2270" s="157" t="s">
        <v>3901</v>
      </c>
      <c r="AG2270" s="89" t="s">
        <v>7845</v>
      </c>
      <c r="AH2270" s="58" t="s">
        <v>701</v>
      </c>
      <c r="AI2270" s="58" t="s">
        <v>7846</v>
      </c>
      <c r="AJ2270" s="59" t="s">
        <v>2354</v>
      </c>
      <c r="AK2270" s="56">
        <v>25.845240277777776</v>
      </c>
      <c r="AL2270" s="56">
        <v>-81.543416666666673</v>
      </c>
      <c r="AM2270" s="60">
        <v>757.21750000095244</v>
      </c>
      <c r="AN2270" s="60">
        <v>-207.70673490103221</v>
      </c>
      <c r="AO2270" s="60">
        <v>785.18814944632231</v>
      </c>
    </row>
    <row r="2271" spans="1:41" s="290" customFormat="1" x14ac:dyDescent="0.2">
      <c r="A2271" s="45" t="s">
        <v>1021</v>
      </c>
      <c r="B2271" s="42" t="s">
        <v>99</v>
      </c>
      <c r="C2271" s="46" t="s">
        <v>473</v>
      </c>
      <c r="D2271" s="35" t="s">
        <v>424</v>
      </c>
      <c r="E2271" s="34">
        <v>46079</v>
      </c>
      <c r="F2271" s="347" t="s">
        <v>5624</v>
      </c>
      <c r="G2271" s="347" t="s">
        <v>5625</v>
      </c>
      <c r="H2271" s="344">
        <v>25.847316666666668</v>
      </c>
      <c r="I2271" s="344">
        <v>-81.544049999999999</v>
      </c>
      <c r="J2271" s="56" t="s">
        <v>7842</v>
      </c>
      <c r="K2271" s="56" t="s">
        <v>7843</v>
      </c>
      <c r="L2271" s="49" t="s">
        <v>6743</v>
      </c>
      <c r="M2271" s="120"/>
      <c r="N2271" s="35" t="s">
        <v>448</v>
      </c>
      <c r="O2271" s="379"/>
      <c r="P2271" s="216" t="s">
        <v>6005</v>
      </c>
      <c r="Q2271" s="443">
        <v>0</v>
      </c>
      <c r="R2271" s="47"/>
      <c r="S2271" s="36">
        <v>0</v>
      </c>
      <c r="T2271" s="35"/>
      <c r="U2271" s="34" t="s">
        <v>6399</v>
      </c>
      <c r="V2271" s="82" t="s">
        <v>1969</v>
      </c>
      <c r="W2271" s="55" t="s">
        <v>2689</v>
      </c>
      <c r="X2271" s="55" t="s">
        <v>1898</v>
      </c>
      <c r="Y2271" s="157" t="s">
        <v>448</v>
      </c>
      <c r="Z2271" s="57">
        <v>785.18814944632231</v>
      </c>
      <c r="AA2271" s="55" t="s">
        <v>7844</v>
      </c>
      <c r="AB2271" s="55">
        <v>225</v>
      </c>
      <c r="AC2271" s="55" t="s">
        <v>2023</v>
      </c>
      <c r="AD2271" s="89" t="s">
        <v>2622</v>
      </c>
      <c r="AE2271" s="243">
        <v>16240</v>
      </c>
      <c r="AF2271" s="157" t="s">
        <v>3901</v>
      </c>
      <c r="AG2271" s="89" t="s">
        <v>7845</v>
      </c>
      <c r="AH2271" s="58" t="s">
        <v>701</v>
      </c>
      <c r="AI2271" s="58" t="s">
        <v>7846</v>
      </c>
      <c r="AJ2271" s="59" t="s">
        <v>2354</v>
      </c>
      <c r="AK2271" s="56">
        <v>25.845240277777776</v>
      </c>
      <c r="AL2271" s="56">
        <v>-81.543416666666673</v>
      </c>
      <c r="AM2271" s="60">
        <v>757.21750000095244</v>
      </c>
      <c r="AN2271" s="60">
        <v>-207.70673490103221</v>
      </c>
      <c r="AO2271" s="60">
        <v>785.18814944632231</v>
      </c>
    </row>
    <row r="2272" spans="1:41" s="290" customFormat="1" x14ac:dyDescent="0.2">
      <c r="A2272" s="45" t="s">
        <v>1020</v>
      </c>
      <c r="B2272" s="42" t="s">
        <v>810</v>
      </c>
      <c r="C2272" s="46"/>
      <c r="D2272" s="35" t="s">
        <v>424</v>
      </c>
      <c r="E2272" s="34">
        <v>42843</v>
      </c>
      <c r="F2272" s="347" t="s">
        <v>2043</v>
      </c>
      <c r="G2272" s="347" t="s">
        <v>2044</v>
      </c>
      <c r="H2272" s="344">
        <v>25.852533333333334</v>
      </c>
      <c r="I2272" s="344">
        <v>-81.537666666666667</v>
      </c>
      <c r="J2272" s="56" t="s">
        <v>9523</v>
      </c>
      <c r="K2272" s="56" t="s">
        <v>9524</v>
      </c>
      <c r="L2272" s="49" t="s">
        <v>1811</v>
      </c>
      <c r="M2272" s="120"/>
      <c r="N2272" s="35" t="s">
        <v>427</v>
      </c>
      <c r="O2272" s="203" t="s">
        <v>1969</v>
      </c>
      <c r="P2272" s="216" t="s">
        <v>1969</v>
      </c>
      <c r="Q2272" s="443">
        <v>0</v>
      </c>
      <c r="R2272" s="47"/>
      <c r="S2272" s="36">
        <v>0</v>
      </c>
      <c r="T2272" s="35"/>
      <c r="U2272" s="34"/>
      <c r="V2272" s="82" t="s">
        <v>1969</v>
      </c>
      <c r="W2272" s="55" t="s">
        <v>2689</v>
      </c>
      <c r="X2272" s="55" t="s">
        <v>1898</v>
      </c>
      <c r="Y2272" s="157" t="s">
        <v>427</v>
      </c>
      <c r="Z2272" s="57" t="s">
        <v>3903</v>
      </c>
      <c r="AA2272" s="55" t="s">
        <v>8904</v>
      </c>
      <c r="AB2272" s="55">
        <v>226</v>
      </c>
      <c r="AC2272" s="55" t="s">
        <v>2023</v>
      </c>
      <c r="AD2272" s="89" t="s">
        <v>2622</v>
      </c>
      <c r="AE2272" s="243" t="s">
        <v>1746</v>
      </c>
      <c r="AF2272" s="157">
        <v>0</v>
      </c>
      <c r="AG2272" s="89" t="s">
        <v>7849</v>
      </c>
      <c r="AH2272" s="58" t="s">
        <v>3903</v>
      </c>
      <c r="AI2272" s="58" t="s">
        <v>3903</v>
      </c>
      <c r="AJ2272" s="59" t="s">
        <v>3903</v>
      </c>
      <c r="AK2272" s="56" t="s">
        <v>3903</v>
      </c>
      <c r="AL2272" s="56" t="s">
        <v>3903</v>
      </c>
      <c r="AM2272" s="60" t="s">
        <v>3903</v>
      </c>
      <c r="AN2272" s="60" t="s">
        <v>3903</v>
      </c>
      <c r="AO2272" s="60" t="s">
        <v>3903</v>
      </c>
    </row>
    <row r="2273" spans="1:41" s="290" customFormat="1" x14ac:dyDescent="0.2">
      <c r="A2273" s="45" t="s">
        <v>1020</v>
      </c>
      <c r="B2273" s="42" t="s">
        <v>810</v>
      </c>
      <c r="C2273" s="46"/>
      <c r="D2273" s="35" t="s">
        <v>1658</v>
      </c>
      <c r="E2273" s="34">
        <v>43076</v>
      </c>
      <c r="F2273" s="347" t="s">
        <v>2148</v>
      </c>
      <c r="G2273" s="347" t="s">
        <v>2044</v>
      </c>
      <c r="H2273" s="344">
        <v>25.835866666666668</v>
      </c>
      <c r="I2273" s="344">
        <v>-81.537666666666667</v>
      </c>
      <c r="J2273" s="56" t="s">
        <v>9525</v>
      </c>
      <c r="K2273" s="56" t="s">
        <v>9524</v>
      </c>
      <c r="L2273" s="49" t="s">
        <v>2402</v>
      </c>
      <c r="M2273" s="120"/>
      <c r="N2273" s="35" t="s">
        <v>448</v>
      </c>
      <c r="O2273" s="203"/>
      <c r="P2273" s="216">
        <v>0</v>
      </c>
      <c r="Q2273" s="443">
        <v>0</v>
      </c>
      <c r="R2273" s="47"/>
      <c r="S2273" s="36">
        <v>0</v>
      </c>
      <c r="T2273" s="35"/>
      <c r="U2273" s="34"/>
      <c r="V2273" s="82" t="s">
        <v>1969</v>
      </c>
      <c r="W2273" s="55" t="s">
        <v>2689</v>
      </c>
      <c r="X2273" s="55" t="s">
        <v>1898</v>
      </c>
      <c r="Y2273" s="157" t="s">
        <v>448</v>
      </c>
      <c r="Z2273" s="57" t="s">
        <v>3903</v>
      </c>
      <c r="AA2273" s="55" t="s">
        <v>3912</v>
      </c>
      <c r="AB2273" s="55">
        <v>226</v>
      </c>
      <c r="AC2273" s="55" t="s">
        <v>2023</v>
      </c>
      <c r="AD2273" s="89" t="s">
        <v>2622</v>
      </c>
      <c r="AE2273" s="243" t="s">
        <v>1746</v>
      </c>
      <c r="AF2273" s="157">
        <v>0</v>
      </c>
      <c r="AG2273" s="89" t="s">
        <v>7849</v>
      </c>
      <c r="AH2273" s="58" t="s">
        <v>3903</v>
      </c>
      <c r="AI2273" s="58" t="s">
        <v>3903</v>
      </c>
      <c r="AJ2273" s="59" t="s">
        <v>3903</v>
      </c>
      <c r="AK2273" s="56" t="s">
        <v>3903</v>
      </c>
      <c r="AL2273" s="56" t="s">
        <v>3903</v>
      </c>
      <c r="AM2273" s="60" t="s">
        <v>3903</v>
      </c>
      <c r="AN2273" s="60" t="s">
        <v>3903</v>
      </c>
      <c r="AO2273" s="60" t="s">
        <v>3903</v>
      </c>
    </row>
    <row r="2274" spans="1:41" s="290" customFormat="1" x14ac:dyDescent="0.2">
      <c r="A2274" s="45" t="s">
        <v>1020</v>
      </c>
      <c r="B2274" s="42" t="s">
        <v>810</v>
      </c>
      <c r="C2274" s="46"/>
      <c r="D2274" s="35" t="s">
        <v>424</v>
      </c>
      <c r="E2274" s="34">
        <v>43145</v>
      </c>
      <c r="F2274" s="347" t="s">
        <v>2146</v>
      </c>
      <c r="G2274" s="347" t="s">
        <v>2147</v>
      </c>
      <c r="H2274" s="344">
        <v>25.852583333333332</v>
      </c>
      <c r="I2274" s="344">
        <v>-81.537616666666665</v>
      </c>
      <c r="J2274" s="56" t="s">
        <v>9526</v>
      </c>
      <c r="K2274" s="56" t="s">
        <v>9527</v>
      </c>
      <c r="L2274" s="49" t="s">
        <v>8412</v>
      </c>
      <c r="M2274" s="120"/>
      <c r="N2274" s="35" t="s">
        <v>1919</v>
      </c>
      <c r="O2274" s="203" t="s">
        <v>1969</v>
      </c>
      <c r="P2274" s="216">
        <v>0</v>
      </c>
      <c r="Q2274" s="443">
        <v>0</v>
      </c>
      <c r="R2274" s="47" t="s">
        <v>473</v>
      </c>
      <c r="S2274" s="36">
        <v>0</v>
      </c>
      <c r="T2274" s="35"/>
      <c r="U2274" s="34"/>
      <c r="V2274" s="82" t="s">
        <v>1969</v>
      </c>
      <c r="W2274" s="55" t="s">
        <v>2689</v>
      </c>
      <c r="X2274" s="55" t="s">
        <v>1898</v>
      </c>
      <c r="Y2274" s="157" t="s">
        <v>1919</v>
      </c>
      <c r="Z2274" s="57" t="s">
        <v>3903</v>
      </c>
      <c r="AA2274" s="55" t="s">
        <v>9528</v>
      </c>
      <c r="AB2274" s="55">
        <v>226</v>
      </c>
      <c r="AC2274" s="55" t="s">
        <v>2023</v>
      </c>
      <c r="AD2274" s="89" t="s">
        <v>2622</v>
      </c>
      <c r="AE2274" s="243" t="s">
        <v>1746</v>
      </c>
      <c r="AF2274" s="157">
        <v>0</v>
      </c>
      <c r="AG2274" s="89" t="s">
        <v>7849</v>
      </c>
      <c r="AH2274" s="58" t="s">
        <v>3903</v>
      </c>
      <c r="AI2274" s="58" t="s">
        <v>3903</v>
      </c>
      <c r="AJ2274" s="59" t="s">
        <v>3903</v>
      </c>
      <c r="AK2274" s="56" t="s">
        <v>3903</v>
      </c>
      <c r="AL2274" s="56" t="s">
        <v>3903</v>
      </c>
      <c r="AM2274" s="60" t="s">
        <v>3903</v>
      </c>
      <c r="AN2274" s="60" t="s">
        <v>3903</v>
      </c>
      <c r="AO2274" s="60" t="s">
        <v>3903</v>
      </c>
    </row>
    <row r="2275" spans="1:41" s="290" customFormat="1" ht="25.5" x14ac:dyDescent="0.2">
      <c r="A2275" s="45" t="s">
        <v>1020</v>
      </c>
      <c r="B2275" s="42" t="s">
        <v>810</v>
      </c>
      <c r="C2275" s="46"/>
      <c r="D2275" s="35" t="s">
        <v>424</v>
      </c>
      <c r="E2275" s="34">
        <v>43878</v>
      </c>
      <c r="F2275" s="347" t="s">
        <v>2890</v>
      </c>
      <c r="G2275" s="347" t="s">
        <v>2891</v>
      </c>
      <c r="H2275" s="344">
        <v>25.852666666666668</v>
      </c>
      <c r="I2275" s="344">
        <v>-81.538049999999998</v>
      </c>
      <c r="J2275" s="56" t="s">
        <v>7847</v>
      </c>
      <c r="K2275" s="56" t="s">
        <v>7848</v>
      </c>
      <c r="L2275" s="49" t="s">
        <v>8413</v>
      </c>
      <c r="M2275" s="120" t="s">
        <v>2833</v>
      </c>
      <c r="N2275" s="35" t="s">
        <v>3605</v>
      </c>
      <c r="O2275" s="207" t="s">
        <v>3283</v>
      </c>
      <c r="P2275" s="216">
        <v>0</v>
      </c>
      <c r="Q2275" s="443" t="s">
        <v>3294</v>
      </c>
      <c r="R2275" s="47" t="s">
        <v>473</v>
      </c>
      <c r="S2275" s="36">
        <v>0</v>
      </c>
      <c r="T2275" s="35"/>
      <c r="U2275" s="34"/>
      <c r="V2275" s="82" t="s">
        <v>1969</v>
      </c>
      <c r="W2275" s="55" t="s">
        <v>2689</v>
      </c>
      <c r="X2275" s="55" t="s">
        <v>1898</v>
      </c>
      <c r="Y2275" s="157" t="s">
        <v>3605</v>
      </c>
      <c r="Z2275" s="57" t="s">
        <v>3903</v>
      </c>
      <c r="AA2275" s="55" t="s">
        <v>3930</v>
      </c>
      <c r="AB2275" s="55">
        <v>226</v>
      </c>
      <c r="AC2275" s="55" t="s">
        <v>2023</v>
      </c>
      <c r="AD2275" s="89" t="s">
        <v>2622</v>
      </c>
      <c r="AE2275" s="243" t="s">
        <v>1746</v>
      </c>
      <c r="AF2275" s="157">
        <v>0</v>
      </c>
      <c r="AG2275" s="89" t="s">
        <v>7849</v>
      </c>
      <c r="AH2275" s="58" t="s">
        <v>3903</v>
      </c>
      <c r="AI2275" s="58" t="s">
        <v>3903</v>
      </c>
      <c r="AJ2275" s="59" t="s">
        <v>3903</v>
      </c>
      <c r="AK2275" s="56" t="s">
        <v>3903</v>
      </c>
      <c r="AL2275" s="56" t="s">
        <v>3903</v>
      </c>
      <c r="AM2275" s="60" t="s">
        <v>3903</v>
      </c>
      <c r="AN2275" s="60" t="s">
        <v>3903</v>
      </c>
      <c r="AO2275" s="60" t="s">
        <v>3903</v>
      </c>
    </row>
    <row r="2276" spans="1:41" s="290" customFormat="1" ht="38.25" x14ac:dyDescent="0.2">
      <c r="A2276" s="45" t="s">
        <v>1020</v>
      </c>
      <c r="B2276" s="42" t="s">
        <v>810</v>
      </c>
      <c r="C2276" s="46"/>
      <c r="D2276" s="35" t="s">
        <v>424</v>
      </c>
      <c r="E2276" s="34">
        <v>44240</v>
      </c>
      <c r="F2276" s="347" t="s">
        <v>2890</v>
      </c>
      <c r="G2276" s="347" t="s">
        <v>2891</v>
      </c>
      <c r="H2276" s="344">
        <v>25.852666666666668</v>
      </c>
      <c r="I2276" s="344">
        <v>-81.538049999999998</v>
      </c>
      <c r="J2276" s="56" t="s">
        <v>7847</v>
      </c>
      <c r="K2276" s="56" t="s">
        <v>7848</v>
      </c>
      <c r="L2276" s="49" t="s">
        <v>8414</v>
      </c>
      <c r="M2276" s="120" t="s">
        <v>2833</v>
      </c>
      <c r="N2276" s="35" t="s">
        <v>3605</v>
      </c>
      <c r="O2276" s="207"/>
      <c r="P2276" s="216">
        <v>0</v>
      </c>
      <c r="Q2276" s="443" t="s">
        <v>3294</v>
      </c>
      <c r="R2276" s="47" t="s">
        <v>473</v>
      </c>
      <c r="S2276" s="36">
        <v>0</v>
      </c>
      <c r="T2276" s="35"/>
      <c r="U2276" s="34"/>
      <c r="V2276" s="82" t="s">
        <v>1969</v>
      </c>
      <c r="W2276" s="55" t="s">
        <v>2689</v>
      </c>
      <c r="X2276" s="55" t="s">
        <v>1898</v>
      </c>
      <c r="Y2276" s="157" t="s">
        <v>3605</v>
      </c>
      <c r="Z2276" s="57" t="s">
        <v>3903</v>
      </c>
      <c r="AA2276" s="55" t="s">
        <v>3930</v>
      </c>
      <c r="AB2276" s="55">
        <v>226</v>
      </c>
      <c r="AC2276" s="55" t="s">
        <v>2023</v>
      </c>
      <c r="AD2276" s="89" t="s">
        <v>2622</v>
      </c>
      <c r="AE2276" s="243" t="s">
        <v>1746</v>
      </c>
      <c r="AF2276" s="157">
        <v>0</v>
      </c>
      <c r="AG2276" s="89" t="s">
        <v>7849</v>
      </c>
      <c r="AH2276" s="58" t="s">
        <v>3903</v>
      </c>
      <c r="AI2276" s="58" t="s">
        <v>3903</v>
      </c>
      <c r="AJ2276" s="59" t="s">
        <v>3903</v>
      </c>
      <c r="AK2276" s="56" t="s">
        <v>3903</v>
      </c>
      <c r="AL2276" s="56" t="s">
        <v>3903</v>
      </c>
      <c r="AM2276" s="60" t="s">
        <v>3903</v>
      </c>
      <c r="AN2276" s="60" t="s">
        <v>3903</v>
      </c>
      <c r="AO2276" s="60" t="s">
        <v>3903</v>
      </c>
    </row>
    <row r="2277" spans="1:41" s="290" customFormat="1" ht="38.25" x14ac:dyDescent="0.2">
      <c r="A2277" s="45" t="s">
        <v>1020</v>
      </c>
      <c r="B2277" s="42" t="s">
        <v>810</v>
      </c>
      <c r="C2277" s="46"/>
      <c r="D2277" s="35" t="s">
        <v>424</v>
      </c>
      <c r="E2277" s="34">
        <v>44595</v>
      </c>
      <c r="F2277" s="347" t="s">
        <v>2890</v>
      </c>
      <c r="G2277" s="347" t="s">
        <v>2891</v>
      </c>
      <c r="H2277" s="344">
        <v>25.852666666666668</v>
      </c>
      <c r="I2277" s="344">
        <v>-81.538049999999998</v>
      </c>
      <c r="J2277" s="56" t="s">
        <v>7847</v>
      </c>
      <c r="K2277" s="56" t="s">
        <v>7848</v>
      </c>
      <c r="L2277" s="49" t="s">
        <v>8414</v>
      </c>
      <c r="M2277" s="120" t="s">
        <v>2833</v>
      </c>
      <c r="N2277" s="35" t="s">
        <v>3605</v>
      </c>
      <c r="O2277" s="207"/>
      <c r="P2277" s="216" t="s">
        <v>3283</v>
      </c>
      <c r="Q2277" s="443" t="s">
        <v>3294</v>
      </c>
      <c r="R2277" s="47" t="s">
        <v>473</v>
      </c>
      <c r="S2277" s="36">
        <v>0</v>
      </c>
      <c r="T2277" s="35"/>
      <c r="U2277" s="34"/>
      <c r="V2277" s="82" t="s">
        <v>1969</v>
      </c>
      <c r="W2277" s="55" t="s">
        <v>2689</v>
      </c>
      <c r="X2277" s="55" t="s">
        <v>1898</v>
      </c>
      <c r="Y2277" s="157" t="s">
        <v>3605</v>
      </c>
      <c r="Z2277" s="57" t="s">
        <v>3903</v>
      </c>
      <c r="AA2277" s="55" t="s">
        <v>3930</v>
      </c>
      <c r="AB2277" s="55">
        <v>226</v>
      </c>
      <c r="AC2277" s="55" t="s">
        <v>2023</v>
      </c>
      <c r="AD2277" s="89" t="s">
        <v>2622</v>
      </c>
      <c r="AE2277" s="243" t="s">
        <v>1746</v>
      </c>
      <c r="AF2277" s="157">
        <v>0</v>
      </c>
      <c r="AG2277" s="89" t="s">
        <v>7849</v>
      </c>
      <c r="AH2277" s="58" t="s">
        <v>3903</v>
      </c>
      <c r="AI2277" s="58" t="s">
        <v>3903</v>
      </c>
      <c r="AJ2277" s="59" t="s">
        <v>3903</v>
      </c>
      <c r="AK2277" s="56" t="s">
        <v>3903</v>
      </c>
      <c r="AL2277" s="56" t="s">
        <v>3903</v>
      </c>
      <c r="AM2277" s="60" t="s">
        <v>3903</v>
      </c>
      <c r="AN2277" s="60" t="s">
        <v>3903</v>
      </c>
      <c r="AO2277" s="60" t="s">
        <v>3903</v>
      </c>
    </row>
    <row r="2278" spans="1:41" s="290" customFormat="1" ht="38.25" x14ac:dyDescent="0.2">
      <c r="A2278" s="45" t="s">
        <v>1020</v>
      </c>
      <c r="B2278" s="42" t="s">
        <v>810</v>
      </c>
      <c r="C2278" s="46"/>
      <c r="D2278" s="35" t="s">
        <v>424</v>
      </c>
      <c r="E2278" s="34">
        <v>44992</v>
      </c>
      <c r="F2278" s="347" t="s">
        <v>2890</v>
      </c>
      <c r="G2278" s="347" t="s">
        <v>2891</v>
      </c>
      <c r="H2278" s="344">
        <v>25.852666666666668</v>
      </c>
      <c r="I2278" s="344">
        <v>-81.538049999999998</v>
      </c>
      <c r="J2278" s="56" t="s">
        <v>7847</v>
      </c>
      <c r="K2278" s="56" t="s">
        <v>7848</v>
      </c>
      <c r="L2278" s="49" t="s">
        <v>8414</v>
      </c>
      <c r="M2278" s="120" t="s">
        <v>2833</v>
      </c>
      <c r="N2278" s="35" t="s">
        <v>3605</v>
      </c>
      <c r="O2278" s="207"/>
      <c r="P2278" s="216" t="s">
        <v>3283</v>
      </c>
      <c r="Q2278" s="443" t="s">
        <v>3294</v>
      </c>
      <c r="R2278" s="47" t="s">
        <v>473</v>
      </c>
      <c r="S2278" s="36">
        <v>0</v>
      </c>
      <c r="T2278" s="35"/>
      <c r="U2278" s="34"/>
      <c r="V2278" s="82" t="s">
        <v>1969</v>
      </c>
      <c r="W2278" s="55" t="s">
        <v>2689</v>
      </c>
      <c r="X2278" s="55" t="s">
        <v>1898</v>
      </c>
      <c r="Y2278" s="157" t="s">
        <v>3605</v>
      </c>
      <c r="Z2278" s="57" t="s">
        <v>3903</v>
      </c>
      <c r="AA2278" s="55" t="s">
        <v>3930</v>
      </c>
      <c r="AB2278" s="55">
        <v>226</v>
      </c>
      <c r="AC2278" s="55" t="s">
        <v>2023</v>
      </c>
      <c r="AD2278" s="89" t="s">
        <v>2622</v>
      </c>
      <c r="AE2278" s="243" t="s">
        <v>1746</v>
      </c>
      <c r="AF2278" s="157">
        <v>0</v>
      </c>
      <c r="AG2278" s="89" t="s">
        <v>7849</v>
      </c>
      <c r="AH2278" s="58" t="s">
        <v>3903</v>
      </c>
      <c r="AI2278" s="58" t="s">
        <v>3903</v>
      </c>
      <c r="AJ2278" s="59" t="s">
        <v>3903</v>
      </c>
      <c r="AK2278" s="56" t="s">
        <v>3903</v>
      </c>
      <c r="AL2278" s="56" t="s">
        <v>3903</v>
      </c>
      <c r="AM2278" s="60" t="s">
        <v>3903</v>
      </c>
      <c r="AN2278" s="60" t="s">
        <v>3903</v>
      </c>
      <c r="AO2278" s="60" t="s">
        <v>3903</v>
      </c>
    </row>
    <row r="2279" spans="1:41" s="290" customFormat="1" ht="38.25" x14ac:dyDescent="0.2">
      <c r="A2279" s="45" t="s">
        <v>1020</v>
      </c>
      <c r="B2279" s="42" t="s">
        <v>810</v>
      </c>
      <c r="C2279" s="46"/>
      <c r="D2279" s="35" t="s">
        <v>424</v>
      </c>
      <c r="E2279" s="34">
        <v>45341</v>
      </c>
      <c r="F2279" s="347" t="s">
        <v>2890</v>
      </c>
      <c r="G2279" s="347" t="s">
        <v>2891</v>
      </c>
      <c r="H2279" s="344">
        <v>25.852666666666668</v>
      </c>
      <c r="I2279" s="344">
        <v>-81.538049999999998</v>
      </c>
      <c r="J2279" s="56" t="s">
        <v>7847</v>
      </c>
      <c r="K2279" s="56" t="s">
        <v>7848</v>
      </c>
      <c r="L2279" s="49" t="s">
        <v>8415</v>
      </c>
      <c r="M2279" s="120" t="s">
        <v>2833</v>
      </c>
      <c r="N2279" s="35" t="s">
        <v>3605</v>
      </c>
      <c r="O2279" s="207" t="s">
        <v>5675</v>
      </c>
      <c r="P2279" s="216">
        <v>0</v>
      </c>
      <c r="Q2279" s="443" t="s">
        <v>3294</v>
      </c>
      <c r="R2279" s="47" t="s">
        <v>473</v>
      </c>
      <c r="S2279" s="36">
        <v>0</v>
      </c>
      <c r="T2279" s="35"/>
      <c r="U2279" s="34"/>
      <c r="V2279" s="82" t="s">
        <v>1969</v>
      </c>
      <c r="W2279" s="55" t="s">
        <v>2689</v>
      </c>
      <c r="X2279" s="55" t="s">
        <v>1898</v>
      </c>
      <c r="Y2279" s="157" t="s">
        <v>3605</v>
      </c>
      <c r="Z2279" s="57" t="s">
        <v>3903</v>
      </c>
      <c r="AA2279" s="55" t="s">
        <v>3930</v>
      </c>
      <c r="AB2279" s="55">
        <v>226</v>
      </c>
      <c r="AC2279" s="55" t="s">
        <v>2023</v>
      </c>
      <c r="AD2279" s="89" t="s">
        <v>2622</v>
      </c>
      <c r="AE2279" s="243" t="s">
        <v>1746</v>
      </c>
      <c r="AF2279" s="157">
        <v>0</v>
      </c>
      <c r="AG2279" s="89" t="s">
        <v>7849</v>
      </c>
      <c r="AH2279" s="58" t="s">
        <v>3903</v>
      </c>
      <c r="AI2279" s="58" t="s">
        <v>3903</v>
      </c>
      <c r="AJ2279" s="59" t="s">
        <v>3903</v>
      </c>
      <c r="AK2279" s="56" t="s">
        <v>3903</v>
      </c>
      <c r="AL2279" s="56" t="s">
        <v>3903</v>
      </c>
      <c r="AM2279" s="60" t="s">
        <v>3903</v>
      </c>
      <c r="AN2279" s="60" t="s">
        <v>3903</v>
      </c>
      <c r="AO2279" s="60" t="s">
        <v>3903</v>
      </c>
    </row>
    <row r="2280" spans="1:41" s="290" customFormat="1" ht="51" x14ac:dyDescent="0.2">
      <c r="A2280" s="45" t="s">
        <v>1020</v>
      </c>
      <c r="B2280" s="42" t="s">
        <v>810</v>
      </c>
      <c r="C2280" s="46"/>
      <c r="D2280" s="35" t="s">
        <v>424</v>
      </c>
      <c r="E2280" s="34">
        <v>45748</v>
      </c>
      <c r="F2280" s="347" t="s">
        <v>2890</v>
      </c>
      <c r="G2280" s="347" t="s">
        <v>2891</v>
      </c>
      <c r="H2280" s="344">
        <v>25.852666666666668</v>
      </c>
      <c r="I2280" s="344">
        <v>-81.538049999999998</v>
      </c>
      <c r="J2280" s="56" t="s">
        <v>7847</v>
      </c>
      <c r="K2280" s="56" t="s">
        <v>7848</v>
      </c>
      <c r="L2280" s="49" t="s">
        <v>8416</v>
      </c>
      <c r="M2280" s="120" t="s">
        <v>2833</v>
      </c>
      <c r="N2280" s="35" t="s">
        <v>3605</v>
      </c>
      <c r="O2280" s="207" t="s">
        <v>6316</v>
      </c>
      <c r="P2280" s="216">
        <v>0</v>
      </c>
      <c r="Q2280" s="443" t="s">
        <v>3294</v>
      </c>
      <c r="R2280" s="47" t="s">
        <v>473</v>
      </c>
      <c r="S2280" s="36">
        <v>0</v>
      </c>
      <c r="T2280" s="35"/>
      <c r="U2280" s="34">
        <v>43145</v>
      </c>
      <c r="V2280" s="82" t="s">
        <v>1969</v>
      </c>
      <c r="W2280" s="55" t="s">
        <v>2689</v>
      </c>
      <c r="X2280" s="55" t="s">
        <v>1898</v>
      </c>
      <c r="Y2280" s="157" t="s">
        <v>3605</v>
      </c>
      <c r="Z2280" s="57" t="s">
        <v>3903</v>
      </c>
      <c r="AA2280" s="55" t="s">
        <v>3930</v>
      </c>
      <c r="AB2280" s="55">
        <v>226</v>
      </c>
      <c r="AC2280" s="55" t="s">
        <v>2023</v>
      </c>
      <c r="AD2280" s="89" t="s">
        <v>2622</v>
      </c>
      <c r="AE2280" s="243" t="s">
        <v>1746</v>
      </c>
      <c r="AF2280" s="157">
        <v>0</v>
      </c>
      <c r="AG2280" s="89" t="s">
        <v>7849</v>
      </c>
      <c r="AH2280" s="58" t="s">
        <v>3903</v>
      </c>
      <c r="AI2280" s="58" t="s">
        <v>3903</v>
      </c>
      <c r="AJ2280" s="59" t="s">
        <v>3903</v>
      </c>
      <c r="AK2280" s="56" t="s">
        <v>3903</v>
      </c>
      <c r="AL2280" s="56" t="s">
        <v>3903</v>
      </c>
      <c r="AM2280" s="60" t="s">
        <v>3903</v>
      </c>
      <c r="AN2280" s="60" t="s">
        <v>3903</v>
      </c>
      <c r="AO2280" s="60" t="s">
        <v>3903</v>
      </c>
    </row>
    <row r="2281" spans="1:41" s="290" customFormat="1" ht="25.5" x14ac:dyDescent="0.2">
      <c r="A2281" s="45" t="s">
        <v>1020</v>
      </c>
      <c r="B2281" s="42" t="s">
        <v>810</v>
      </c>
      <c r="C2281" s="46" t="s">
        <v>473</v>
      </c>
      <c r="D2281" s="35" t="s">
        <v>424</v>
      </c>
      <c r="E2281" s="34">
        <v>46079</v>
      </c>
      <c r="F2281" s="347" t="s">
        <v>2890</v>
      </c>
      <c r="G2281" s="347" t="s">
        <v>2891</v>
      </c>
      <c r="H2281" s="344">
        <v>25.852666666666668</v>
      </c>
      <c r="I2281" s="344">
        <v>-81.538049999999998</v>
      </c>
      <c r="J2281" s="56" t="s">
        <v>7847</v>
      </c>
      <c r="K2281" s="56" t="s">
        <v>7848</v>
      </c>
      <c r="L2281" s="49" t="s">
        <v>8417</v>
      </c>
      <c r="M2281" s="120" t="s">
        <v>2833</v>
      </c>
      <c r="N2281" s="35" t="s">
        <v>3605</v>
      </c>
      <c r="O2281" s="207" t="s">
        <v>6741</v>
      </c>
      <c r="P2281" s="216" t="s">
        <v>6005</v>
      </c>
      <c r="Q2281" s="443" t="s">
        <v>3294</v>
      </c>
      <c r="R2281" s="47" t="s">
        <v>473</v>
      </c>
      <c r="S2281" s="36">
        <v>0</v>
      </c>
      <c r="T2281" s="35"/>
      <c r="U2281" s="34">
        <v>43145</v>
      </c>
      <c r="V2281" s="82" t="s">
        <v>1969</v>
      </c>
      <c r="W2281" s="55" t="s">
        <v>2689</v>
      </c>
      <c r="X2281" s="55" t="s">
        <v>1898</v>
      </c>
      <c r="Y2281" s="157" t="s">
        <v>3605</v>
      </c>
      <c r="Z2281" s="57" t="s">
        <v>3903</v>
      </c>
      <c r="AA2281" s="55" t="s">
        <v>3930</v>
      </c>
      <c r="AB2281" s="55">
        <v>226</v>
      </c>
      <c r="AC2281" s="55" t="s">
        <v>2023</v>
      </c>
      <c r="AD2281" s="89" t="s">
        <v>2622</v>
      </c>
      <c r="AE2281" s="243" t="s">
        <v>1746</v>
      </c>
      <c r="AF2281" s="157">
        <v>0</v>
      </c>
      <c r="AG2281" s="89" t="s">
        <v>7849</v>
      </c>
      <c r="AH2281" s="58" t="s">
        <v>3903</v>
      </c>
      <c r="AI2281" s="58" t="s">
        <v>3903</v>
      </c>
      <c r="AJ2281" s="59" t="s">
        <v>3903</v>
      </c>
      <c r="AK2281" s="56" t="s">
        <v>3903</v>
      </c>
      <c r="AL2281" s="56" t="s">
        <v>3903</v>
      </c>
      <c r="AM2281" s="60" t="s">
        <v>3903</v>
      </c>
      <c r="AN2281" s="60" t="s">
        <v>3903</v>
      </c>
      <c r="AO2281" s="60" t="s">
        <v>3903</v>
      </c>
    </row>
    <row r="2282" spans="1:41" s="290" customFormat="1" x14ac:dyDescent="0.2">
      <c r="A2282" s="45" t="s">
        <v>1019</v>
      </c>
      <c r="B2282" s="42" t="s">
        <v>103</v>
      </c>
      <c r="C2282" s="46"/>
      <c r="D2282" s="35" t="s">
        <v>424</v>
      </c>
      <c r="E2282" s="34">
        <v>42843</v>
      </c>
      <c r="F2282" s="347" t="s">
        <v>2041</v>
      </c>
      <c r="G2282" s="347" t="s">
        <v>2042</v>
      </c>
      <c r="H2282" s="344">
        <v>25.851949999999999</v>
      </c>
      <c r="I2282" s="344">
        <v>-81.538016666666664</v>
      </c>
      <c r="J2282" s="56" t="s">
        <v>9529</v>
      </c>
      <c r="K2282" s="56" t="s">
        <v>9530</v>
      </c>
      <c r="L2282" s="49" t="s">
        <v>1746</v>
      </c>
      <c r="M2282" s="117"/>
      <c r="N2282" s="35"/>
      <c r="O2282" s="203" t="s">
        <v>1969</v>
      </c>
      <c r="P2282" s="216" t="s">
        <v>1969</v>
      </c>
      <c r="Q2282" s="443">
        <v>0</v>
      </c>
      <c r="R2282" s="47"/>
      <c r="S2282" s="36">
        <v>0</v>
      </c>
      <c r="T2282" s="35"/>
      <c r="U2282" s="34"/>
      <c r="V2282" s="82">
        <v>0</v>
      </c>
      <c r="W2282" s="55" t="s">
        <v>2689</v>
      </c>
      <c r="X2282" s="55" t="s">
        <v>1898</v>
      </c>
      <c r="Y2282" s="157">
        <v>0</v>
      </c>
      <c r="Z2282" s="57">
        <v>1871.5155067814867</v>
      </c>
      <c r="AA2282" s="55" t="s">
        <v>9531</v>
      </c>
      <c r="AB2282" s="55">
        <v>227</v>
      </c>
      <c r="AC2282" s="55" t="s">
        <v>2023</v>
      </c>
      <c r="AD2282" s="89" t="s">
        <v>2622</v>
      </c>
      <c r="AE2282" s="243">
        <v>16245</v>
      </c>
      <c r="AF2282" s="157" t="s">
        <v>3901</v>
      </c>
      <c r="AG2282" s="89" t="s">
        <v>7853</v>
      </c>
      <c r="AH2282" s="58" t="s">
        <v>734</v>
      </c>
      <c r="AI2282" s="58" t="s">
        <v>735</v>
      </c>
      <c r="AJ2282" s="59" t="s">
        <v>2355</v>
      </c>
      <c r="AK2282" s="56">
        <v>25.849962222222221</v>
      </c>
      <c r="AL2282" s="56">
        <v>-81.543277777777774</v>
      </c>
      <c r="AM2282" s="60">
        <v>724.90280000005237</v>
      </c>
      <c r="AN2282" s="60">
        <v>1725.4234908206301</v>
      </c>
      <c r="AO2282" s="60">
        <v>1871.5155067814867</v>
      </c>
    </row>
    <row r="2283" spans="1:41" s="290" customFormat="1" x14ac:dyDescent="0.2">
      <c r="A2283" s="45" t="s">
        <v>1019</v>
      </c>
      <c r="B2283" s="42" t="s">
        <v>103</v>
      </c>
      <c r="C2283" s="46"/>
      <c r="D2283" s="35" t="s">
        <v>1658</v>
      </c>
      <c r="E2283" s="34">
        <v>43076</v>
      </c>
      <c r="F2283" s="347" t="s">
        <v>734</v>
      </c>
      <c r="G2283" s="347" t="s">
        <v>735</v>
      </c>
      <c r="H2283" s="344">
        <v>25.849966666666667</v>
      </c>
      <c r="I2283" s="344">
        <v>-81.543283333333335</v>
      </c>
      <c r="J2283" s="56" t="s">
        <v>9532</v>
      </c>
      <c r="K2283" s="56" t="s">
        <v>9533</v>
      </c>
      <c r="L2283" s="49" t="s">
        <v>2409</v>
      </c>
      <c r="M2283" s="120"/>
      <c r="N2283" s="35" t="s">
        <v>427</v>
      </c>
      <c r="O2283" s="203" t="s">
        <v>1969</v>
      </c>
      <c r="P2283" s="216">
        <v>0</v>
      </c>
      <c r="Q2283" s="443">
        <v>0</v>
      </c>
      <c r="R2283" s="47"/>
      <c r="S2283" s="36">
        <v>0</v>
      </c>
      <c r="T2283" s="35"/>
      <c r="U2283" s="34"/>
      <c r="V2283" s="82" t="s">
        <v>1969</v>
      </c>
      <c r="W2283" s="55" t="s">
        <v>2689</v>
      </c>
      <c r="X2283" s="55" t="s">
        <v>1898</v>
      </c>
      <c r="Y2283" s="157" t="s">
        <v>427</v>
      </c>
      <c r="Z2283" s="57" t="s">
        <v>1746</v>
      </c>
      <c r="AA2283" s="55" t="s">
        <v>7125</v>
      </c>
      <c r="AB2283" s="55">
        <v>227</v>
      </c>
      <c r="AC2283" s="55" t="s">
        <v>2023</v>
      </c>
      <c r="AD2283" s="89" t="s">
        <v>2622</v>
      </c>
      <c r="AE2283" s="243">
        <v>16245</v>
      </c>
      <c r="AF2283" s="157" t="s">
        <v>3901</v>
      </c>
      <c r="AG2283" s="89" t="s">
        <v>7853</v>
      </c>
      <c r="AH2283" s="58" t="s">
        <v>734</v>
      </c>
      <c r="AI2283" s="58" t="s">
        <v>735</v>
      </c>
      <c r="AJ2283" s="59" t="s">
        <v>2355</v>
      </c>
      <c r="AK2283" s="56">
        <v>25.849962222222221</v>
      </c>
      <c r="AL2283" s="56">
        <v>-81.543277777777774</v>
      </c>
      <c r="AM2283" s="60">
        <v>1.62080000065842</v>
      </c>
      <c r="AN2283" s="60">
        <v>-1.8219889042759188</v>
      </c>
      <c r="AO2283" s="60">
        <v>2.4385725762090611</v>
      </c>
    </row>
    <row r="2284" spans="1:41" s="290" customFormat="1" x14ac:dyDescent="0.2">
      <c r="A2284" s="45" t="s">
        <v>1019</v>
      </c>
      <c r="B2284" s="42" t="s">
        <v>103</v>
      </c>
      <c r="C2284" s="46"/>
      <c r="D2284" s="35" t="s">
        <v>424</v>
      </c>
      <c r="E2284" s="34">
        <v>43145</v>
      </c>
      <c r="F2284" s="347" t="s">
        <v>734</v>
      </c>
      <c r="G2284" s="347" t="s">
        <v>735</v>
      </c>
      <c r="H2284" s="344">
        <v>25.849966666666667</v>
      </c>
      <c r="I2284" s="344">
        <v>-81.543283333333335</v>
      </c>
      <c r="J2284" s="56" t="s">
        <v>9532</v>
      </c>
      <c r="K2284" s="56" t="s">
        <v>9533</v>
      </c>
      <c r="L2284" s="49" t="s">
        <v>2149</v>
      </c>
      <c r="M2284" s="120"/>
      <c r="N2284" s="35" t="s">
        <v>427</v>
      </c>
      <c r="O2284" s="203" t="s">
        <v>1969</v>
      </c>
      <c r="P2284" s="216">
        <v>0</v>
      </c>
      <c r="Q2284" s="443">
        <v>0</v>
      </c>
      <c r="R2284" s="47"/>
      <c r="S2284" s="36">
        <v>0</v>
      </c>
      <c r="T2284" s="35"/>
      <c r="U2284" s="34"/>
      <c r="V2284" s="82" t="s">
        <v>1969</v>
      </c>
      <c r="W2284" s="55" t="s">
        <v>2689</v>
      </c>
      <c r="X2284" s="55" t="s">
        <v>1898</v>
      </c>
      <c r="Y2284" s="157" t="s">
        <v>427</v>
      </c>
      <c r="Z2284" s="57" t="s">
        <v>1746</v>
      </c>
      <c r="AA2284" s="55" t="s">
        <v>7125</v>
      </c>
      <c r="AB2284" s="55">
        <v>227</v>
      </c>
      <c r="AC2284" s="55" t="s">
        <v>2023</v>
      </c>
      <c r="AD2284" s="89" t="s">
        <v>2622</v>
      </c>
      <c r="AE2284" s="243">
        <v>16245</v>
      </c>
      <c r="AF2284" s="157" t="s">
        <v>3901</v>
      </c>
      <c r="AG2284" s="89" t="s">
        <v>7853</v>
      </c>
      <c r="AH2284" s="58" t="s">
        <v>734</v>
      </c>
      <c r="AI2284" s="58" t="s">
        <v>735</v>
      </c>
      <c r="AJ2284" s="59" t="s">
        <v>2355</v>
      </c>
      <c r="AK2284" s="56">
        <v>25.849962222222221</v>
      </c>
      <c r="AL2284" s="56">
        <v>-81.543277777777774</v>
      </c>
      <c r="AM2284" s="60">
        <v>1.62080000065842</v>
      </c>
      <c r="AN2284" s="60">
        <v>-1.8219889042759188</v>
      </c>
      <c r="AO2284" s="60">
        <v>2.4385725762090611</v>
      </c>
    </row>
    <row r="2285" spans="1:41" s="290" customFormat="1" x14ac:dyDescent="0.2">
      <c r="A2285" s="45" t="s">
        <v>1019</v>
      </c>
      <c r="B2285" s="42" t="s">
        <v>103</v>
      </c>
      <c r="C2285" s="46"/>
      <c r="D2285" s="66" t="s">
        <v>2384</v>
      </c>
      <c r="E2285" s="34">
        <v>43334</v>
      </c>
      <c r="F2285" s="347" t="s">
        <v>734</v>
      </c>
      <c r="G2285" s="347" t="s">
        <v>735</v>
      </c>
      <c r="H2285" s="344">
        <v>25.849966666666667</v>
      </c>
      <c r="I2285" s="344">
        <v>-81.543283333333335</v>
      </c>
      <c r="J2285" s="56" t="s">
        <v>9532</v>
      </c>
      <c r="K2285" s="56" t="s">
        <v>9533</v>
      </c>
      <c r="L2285" s="49" t="s">
        <v>3132</v>
      </c>
      <c r="M2285" s="120"/>
      <c r="N2285" s="35" t="s">
        <v>364</v>
      </c>
      <c r="O2285" s="203" t="s">
        <v>1969</v>
      </c>
      <c r="P2285" s="216">
        <v>0</v>
      </c>
      <c r="Q2285" s="443">
        <v>0</v>
      </c>
      <c r="R2285" s="47"/>
      <c r="S2285" s="36">
        <v>0</v>
      </c>
      <c r="T2285" s="35"/>
      <c r="U2285" s="34"/>
      <c r="V2285" s="82">
        <v>0</v>
      </c>
      <c r="W2285" s="55" t="s">
        <v>2689</v>
      </c>
      <c r="X2285" s="55" t="s">
        <v>1898</v>
      </c>
      <c r="Y2285" s="157">
        <v>0</v>
      </c>
      <c r="Z2285" s="57" t="s">
        <v>1746</v>
      </c>
      <c r="AA2285" s="55" t="s">
        <v>6987</v>
      </c>
      <c r="AB2285" s="55">
        <v>227</v>
      </c>
      <c r="AC2285" s="55" t="s">
        <v>2023</v>
      </c>
      <c r="AD2285" s="89" t="s">
        <v>2622</v>
      </c>
      <c r="AE2285" s="243">
        <v>16245</v>
      </c>
      <c r="AF2285" s="157" t="s">
        <v>3901</v>
      </c>
      <c r="AG2285" s="89" t="s">
        <v>7853</v>
      </c>
      <c r="AH2285" s="58" t="s">
        <v>734</v>
      </c>
      <c r="AI2285" s="58" t="s">
        <v>735</v>
      </c>
      <c r="AJ2285" s="59" t="s">
        <v>2355</v>
      </c>
      <c r="AK2285" s="56">
        <v>25.849962222222221</v>
      </c>
      <c r="AL2285" s="56">
        <v>-81.543277777777774</v>
      </c>
      <c r="AM2285" s="60">
        <v>1.62080000065842</v>
      </c>
      <c r="AN2285" s="60">
        <v>-1.8219889042759188</v>
      </c>
      <c r="AO2285" s="60">
        <v>2.4385725762090611</v>
      </c>
    </row>
    <row r="2286" spans="1:41" s="290" customFormat="1" ht="25.5" x14ac:dyDescent="0.2">
      <c r="A2286" s="45" t="s">
        <v>1019</v>
      </c>
      <c r="B2286" s="42" t="s">
        <v>103</v>
      </c>
      <c r="C2286" s="46"/>
      <c r="D2286" s="35" t="s">
        <v>424</v>
      </c>
      <c r="E2286" s="34">
        <v>43501</v>
      </c>
      <c r="F2286" s="347" t="s">
        <v>2493</v>
      </c>
      <c r="G2286" s="347" t="s">
        <v>2494</v>
      </c>
      <c r="H2286" s="344">
        <v>25.852716666666666</v>
      </c>
      <c r="I2286" s="344">
        <v>-81.537933333333328</v>
      </c>
      <c r="J2286" s="56" t="s">
        <v>9534</v>
      </c>
      <c r="K2286" s="56" t="s">
        <v>9535</v>
      </c>
      <c r="L2286" s="49" t="s">
        <v>8418</v>
      </c>
      <c r="M2286" s="120" t="s">
        <v>2834</v>
      </c>
      <c r="N2286" s="35" t="s">
        <v>364</v>
      </c>
      <c r="O2286" s="203" t="s">
        <v>1969</v>
      </c>
      <c r="P2286" s="216" t="s">
        <v>1969</v>
      </c>
      <c r="Q2286" s="443">
        <v>0</v>
      </c>
      <c r="R2286" s="47"/>
      <c r="S2286" s="36">
        <v>0</v>
      </c>
      <c r="T2286" s="35"/>
      <c r="U2286" s="34"/>
      <c r="V2286" s="82">
        <v>0</v>
      </c>
      <c r="W2286" s="55" t="s">
        <v>2689</v>
      </c>
      <c r="X2286" s="55" t="s">
        <v>1898</v>
      </c>
      <c r="Y2286" s="157">
        <v>0</v>
      </c>
      <c r="Z2286" s="57">
        <v>2020.1846409042275</v>
      </c>
      <c r="AA2286" s="55" t="s">
        <v>9536</v>
      </c>
      <c r="AB2286" s="55">
        <v>227</v>
      </c>
      <c r="AC2286" s="55" t="s">
        <v>2023</v>
      </c>
      <c r="AD2286" s="89" t="s">
        <v>2622</v>
      </c>
      <c r="AE2286" s="243">
        <v>16245</v>
      </c>
      <c r="AF2286" s="157" t="s">
        <v>3901</v>
      </c>
      <c r="AG2286" s="89" t="s">
        <v>7853</v>
      </c>
      <c r="AH2286" s="58" t="s">
        <v>734</v>
      </c>
      <c r="AI2286" s="58" t="s">
        <v>735</v>
      </c>
      <c r="AJ2286" s="59" t="s">
        <v>2355</v>
      </c>
      <c r="AK2286" s="56">
        <v>25.849962222222221</v>
      </c>
      <c r="AL2286" s="56">
        <v>-81.543277777777774</v>
      </c>
      <c r="AM2286" s="60">
        <v>1004.4908000002646</v>
      </c>
      <c r="AN2286" s="60">
        <v>1752.7533243614662</v>
      </c>
      <c r="AO2286" s="60">
        <v>2020.1846409042275</v>
      </c>
    </row>
    <row r="2287" spans="1:41" s="290" customFormat="1" x14ac:dyDescent="0.2">
      <c r="A2287" s="45" t="s">
        <v>1019</v>
      </c>
      <c r="B2287" s="42" t="s">
        <v>103</v>
      </c>
      <c r="C2287" s="46"/>
      <c r="D2287" s="35" t="s">
        <v>424</v>
      </c>
      <c r="E2287" s="34">
        <v>43878</v>
      </c>
      <c r="F2287" s="347" t="s">
        <v>2892</v>
      </c>
      <c r="G2287" s="347" t="s">
        <v>2893</v>
      </c>
      <c r="H2287" s="344">
        <v>25.852733333333333</v>
      </c>
      <c r="I2287" s="344">
        <v>-81.537916666666661</v>
      </c>
      <c r="J2287" s="56" t="s">
        <v>9537</v>
      </c>
      <c r="K2287" s="56" t="s">
        <v>9538</v>
      </c>
      <c r="L2287" s="49" t="s">
        <v>2938</v>
      </c>
      <c r="M2287" s="120" t="s">
        <v>2834</v>
      </c>
      <c r="N2287" s="35" t="s">
        <v>364</v>
      </c>
      <c r="O2287" s="203" t="s">
        <v>1969</v>
      </c>
      <c r="P2287" s="216" t="s">
        <v>1969</v>
      </c>
      <c r="Q2287" s="443">
        <v>0</v>
      </c>
      <c r="R2287" s="47"/>
      <c r="S2287" s="36">
        <v>0</v>
      </c>
      <c r="T2287" s="35"/>
      <c r="U2287" s="34"/>
      <c r="V2287" s="82">
        <v>0</v>
      </c>
      <c r="W2287" s="55" t="s">
        <v>2689</v>
      </c>
      <c r="X2287" s="55" t="s">
        <v>1898</v>
      </c>
      <c r="Y2287" s="157">
        <v>0</v>
      </c>
      <c r="Z2287" s="57">
        <v>2027.9507821995549</v>
      </c>
      <c r="AA2287" s="55" t="s">
        <v>9539</v>
      </c>
      <c r="AB2287" s="55">
        <v>227</v>
      </c>
      <c r="AC2287" s="55" t="s">
        <v>2023</v>
      </c>
      <c r="AD2287" s="89" t="s">
        <v>2622</v>
      </c>
      <c r="AE2287" s="243">
        <v>16245</v>
      </c>
      <c r="AF2287" s="157" t="s">
        <v>3901</v>
      </c>
      <c r="AG2287" s="89" t="s">
        <v>7853</v>
      </c>
      <c r="AH2287" s="58" t="s">
        <v>734</v>
      </c>
      <c r="AI2287" s="58" t="s">
        <v>735</v>
      </c>
      <c r="AJ2287" s="59" t="s">
        <v>2355</v>
      </c>
      <c r="AK2287" s="56">
        <v>25.849962222222221</v>
      </c>
      <c r="AL2287" s="56">
        <v>-81.543277777777774</v>
      </c>
      <c r="AM2287" s="60">
        <v>1010.5688000004664</v>
      </c>
      <c r="AN2287" s="60">
        <v>1758.2192910696333</v>
      </c>
      <c r="AO2287" s="60">
        <v>2027.9507821995549</v>
      </c>
    </row>
    <row r="2288" spans="1:41" s="290" customFormat="1" x14ac:dyDescent="0.2">
      <c r="A2288" s="45" t="s">
        <v>1019</v>
      </c>
      <c r="B2288" s="42" t="s">
        <v>103</v>
      </c>
      <c r="C2288" s="46"/>
      <c r="D2288" s="35" t="s">
        <v>424</v>
      </c>
      <c r="E2288" s="34">
        <v>44240</v>
      </c>
      <c r="F2288" s="347" t="s">
        <v>2892</v>
      </c>
      <c r="G2288" s="347" t="s">
        <v>2494</v>
      </c>
      <c r="H2288" s="344">
        <v>25.852733333333333</v>
      </c>
      <c r="I2288" s="344">
        <v>-81.537933333333328</v>
      </c>
      <c r="J2288" s="56" t="s">
        <v>9537</v>
      </c>
      <c r="K2288" s="56" t="s">
        <v>9535</v>
      </c>
      <c r="L2288" s="49" t="s">
        <v>3372</v>
      </c>
      <c r="M2288" s="120" t="s">
        <v>2834</v>
      </c>
      <c r="N2288" s="35" t="s">
        <v>387</v>
      </c>
      <c r="O2288" s="240" t="s">
        <v>3371</v>
      </c>
      <c r="P2288" s="216" t="s">
        <v>1969</v>
      </c>
      <c r="Q2288" s="443">
        <v>0</v>
      </c>
      <c r="R2288" s="47"/>
      <c r="S2288" s="36">
        <v>0</v>
      </c>
      <c r="T2288" s="35" t="s">
        <v>3310</v>
      </c>
      <c r="U2288" s="34"/>
      <c r="V2288" s="82">
        <v>0</v>
      </c>
      <c r="W2288" s="55" t="s">
        <v>2689</v>
      </c>
      <c r="X2288" s="55" t="s">
        <v>1898</v>
      </c>
      <c r="Y2288" s="157" t="s">
        <v>387</v>
      </c>
      <c r="Z2288" s="57">
        <v>2023.213660391446</v>
      </c>
      <c r="AA2288" s="55" t="s">
        <v>9540</v>
      </c>
      <c r="AB2288" s="55">
        <v>227</v>
      </c>
      <c r="AC2288" s="55" t="s">
        <v>2023</v>
      </c>
      <c r="AD2288" s="89" t="s">
        <v>2622</v>
      </c>
      <c r="AE2288" s="243">
        <v>16245</v>
      </c>
      <c r="AF2288" s="157" t="s">
        <v>3901</v>
      </c>
      <c r="AG2288" s="89" t="s">
        <v>7853</v>
      </c>
      <c r="AH2288" s="58" t="s">
        <v>734</v>
      </c>
      <c r="AI2288" s="58" t="s">
        <v>735</v>
      </c>
      <c r="AJ2288" s="59" t="s">
        <v>2355</v>
      </c>
      <c r="AK2288" s="56">
        <v>25.849962222222221</v>
      </c>
      <c r="AL2288" s="56">
        <v>-81.543277777777774</v>
      </c>
      <c r="AM2288" s="60">
        <v>1010.5688000004664</v>
      </c>
      <c r="AN2288" s="60">
        <v>1752.7533243614662</v>
      </c>
      <c r="AO2288" s="60">
        <v>2023.213660391446</v>
      </c>
    </row>
    <row r="2289" spans="1:41" s="290" customFormat="1" x14ac:dyDescent="0.2">
      <c r="A2289" s="45" t="s">
        <v>1019</v>
      </c>
      <c r="B2289" s="42" t="s">
        <v>103</v>
      </c>
      <c r="C2289" s="46"/>
      <c r="D2289" s="35" t="s">
        <v>424</v>
      </c>
      <c r="E2289" s="34">
        <v>44595</v>
      </c>
      <c r="F2289" s="347" t="s">
        <v>4074</v>
      </c>
      <c r="G2289" s="347" t="s">
        <v>2494</v>
      </c>
      <c r="H2289" s="344">
        <v>25.852699999999999</v>
      </c>
      <c r="I2289" s="344">
        <v>-81.537933333333328</v>
      </c>
      <c r="J2289" s="56" t="s">
        <v>9541</v>
      </c>
      <c r="K2289" s="56" t="s">
        <v>9535</v>
      </c>
      <c r="L2289" s="49" t="s">
        <v>3372</v>
      </c>
      <c r="M2289" s="120" t="s">
        <v>2834</v>
      </c>
      <c r="N2289" s="35" t="s">
        <v>387</v>
      </c>
      <c r="O2289" s="240" t="s">
        <v>4069</v>
      </c>
      <c r="P2289" s="216" t="s">
        <v>1969</v>
      </c>
      <c r="Q2289" s="443">
        <v>0</v>
      </c>
      <c r="R2289" s="47"/>
      <c r="S2289" s="36">
        <v>0</v>
      </c>
      <c r="T2289" s="35"/>
      <c r="U2289" s="34"/>
      <c r="V2289" s="82">
        <v>0</v>
      </c>
      <c r="W2289" s="55" t="s">
        <v>2689</v>
      </c>
      <c r="X2289" s="55" t="s">
        <v>1898</v>
      </c>
      <c r="Y2289" s="157" t="s">
        <v>387</v>
      </c>
      <c r="Z2289" s="57">
        <v>2017.1693868547916</v>
      </c>
      <c r="AA2289" s="55" t="s">
        <v>9542</v>
      </c>
      <c r="AB2289" s="55">
        <v>227</v>
      </c>
      <c r="AC2289" s="55" t="s">
        <v>2023</v>
      </c>
      <c r="AD2289" s="89" t="s">
        <v>2622</v>
      </c>
      <c r="AE2289" s="243">
        <v>16245</v>
      </c>
      <c r="AF2289" s="157" t="s">
        <v>3901</v>
      </c>
      <c r="AG2289" s="89" t="s">
        <v>7853</v>
      </c>
      <c r="AH2289" s="58" t="s">
        <v>734</v>
      </c>
      <c r="AI2289" s="58" t="s">
        <v>735</v>
      </c>
      <c r="AJ2289" s="59" t="s">
        <v>2355</v>
      </c>
      <c r="AK2289" s="56">
        <v>25.849962222222221</v>
      </c>
      <c r="AL2289" s="56">
        <v>-81.543277777777774</v>
      </c>
      <c r="AM2289" s="60">
        <v>998.41280000006282</v>
      </c>
      <c r="AN2289" s="60">
        <v>1752.7533243614662</v>
      </c>
      <c r="AO2289" s="60">
        <v>2017.1693868547916</v>
      </c>
    </row>
    <row r="2290" spans="1:41" s="290" customFormat="1" x14ac:dyDescent="0.2">
      <c r="A2290" s="45" t="s">
        <v>1019</v>
      </c>
      <c r="B2290" s="42" t="s">
        <v>103</v>
      </c>
      <c r="C2290" s="46"/>
      <c r="D2290" s="35" t="s">
        <v>424</v>
      </c>
      <c r="E2290" s="34">
        <v>44992</v>
      </c>
      <c r="F2290" s="347" t="s">
        <v>4074</v>
      </c>
      <c r="G2290" s="347" t="s">
        <v>2494</v>
      </c>
      <c r="H2290" s="344">
        <v>25.852699999999999</v>
      </c>
      <c r="I2290" s="344">
        <v>-81.537933333333328</v>
      </c>
      <c r="J2290" s="56" t="s">
        <v>9541</v>
      </c>
      <c r="K2290" s="56" t="s">
        <v>9535</v>
      </c>
      <c r="L2290" s="49" t="s">
        <v>2244</v>
      </c>
      <c r="M2290" s="120" t="s">
        <v>2834</v>
      </c>
      <c r="N2290" s="35" t="s">
        <v>448</v>
      </c>
      <c r="O2290" s="240"/>
      <c r="P2290" s="216"/>
      <c r="Q2290" s="443">
        <v>0</v>
      </c>
      <c r="R2290" s="47"/>
      <c r="S2290" s="36">
        <v>0</v>
      </c>
      <c r="T2290" s="35" t="s">
        <v>3310</v>
      </c>
      <c r="U2290" s="34"/>
      <c r="V2290" s="82" t="s">
        <v>1969</v>
      </c>
      <c r="W2290" s="55" t="s">
        <v>2689</v>
      </c>
      <c r="X2290" s="55" t="s">
        <v>1898</v>
      </c>
      <c r="Y2290" s="157" t="s">
        <v>448</v>
      </c>
      <c r="Z2290" s="57">
        <v>2017.1693868547916</v>
      </c>
      <c r="AA2290" s="55" t="s">
        <v>9543</v>
      </c>
      <c r="AB2290" s="55">
        <v>227</v>
      </c>
      <c r="AC2290" s="55" t="s">
        <v>2023</v>
      </c>
      <c r="AD2290" s="89" t="s">
        <v>2622</v>
      </c>
      <c r="AE2290" s="243">
        <v>16245</v>
      </c>
      <c r="AF2290" s="157" t="s">
        <v>3901</v>
      </c>
      <c r="AG2290" s="89" t="s">
        <v>7853</v>
      </c>
      <c r="AH2290" s="58" t="s">
        <v>734</v>
      </c>
      <c r="AI2290" s="58" t="s">
        <v>735</v>
      </c>
      <c r="AJ2290" s="59" t="s">
        <v>2355</v>
      </c>
      <c r="AK2290" s="56">
        <v>25.849962222222221</v>
      </c>
      <c r="AL2290" s="56">
        <v>-81.543277777777774</v>
      </c>
      <c r="AM2290" s="60">
        <v>998.41280000006282</v>
      </c>
      <c r="AN2290" s="60">
        <v>1752.7533243614662</v>
      </c>
      <c r="AO2290" s="60">
        <v>2017.1693868547916</v>
      </c>
    </row>
    <row r="2291" spans="1:41" s="290" customFormat="1" ht="25.5" x14ac:dyDescent="0.2">
      <c r="A2291" s="45" t="s">
        <v>1019</v>
      </c>
      <c r="B2291" s="42" t="s">
        <v>103</v>
      </c>
      <c r="C2291" s="46"/>
      <c r="D2291" s="35" t="s">
        <v>424</v>
      </c>
      <c r="E2291" s="34">
        <v>45341</v>
      </c>
      <c r="F2291" s="347" t="s">
        <v>5673</v>
      </c>
      <c r="G2291" s="347" t="s">
        <v>5674</v>
      </c>
      <c r="H2291" s="344">
        <v>25.849399999999999</v>
      </c>
      <c r="I2291" s="344">
        <v>-81.542299999999997</v>
      </c>
      <c r="J2291" s="56" t="s">
        <v>7850</v>
      </c>
      <c r="K2291" s="56" t="s">
        <v>7851</v>
      </c>
      <c r="L2291" s="49" t="s">
        <v>5676</v>
      </c>
      <c r="M2291" s="120" t="s">
        <v>2834</v>
      </c>
      <c r="N2291" s="35" t="s">
        <v>387</v>
      </c>
      <c r="O2291" s="240" t="s">
        <v>5677</v>
      </c>
      <c r="P2291" s="216" t="s">
        <v>1969</v>
      </c>
      <c r="Q2291" s="443">
        <v>0</v>
      </c>
      <c r="R2291" s="47"/>
      <c r="S2291" s="36">
        <v>0</v>
      </c>
      <c r="T2291" s="35" t="s">
        <v>2011</v>
      </c>
      <c r="U2291" s="34"/>
      <c r="V2291" s="82">
        <v>0</v>
      </c>
      <c r="W2291" s="55" t="s">
        <v>2689</v>
      </c>
      <c r="X2291" s="55" t="s">
        <v>1898</v>
      </c>
      <c r="Y2291" s="157" t="s">
        <v>387</v>
      </c>
      <c r="Z2291" s="57">
        <v>380.6140721673641</v>
      </c>
      <c r="AA2291" s="55" t="s">
        <v>9544</v>
      </c>
      <c r="AB2291" s="55">
        <v>227</v>
      </c>
      <c r="AC2291" s="55" t="s">
        <v>2023</v>
      </c>
      <c r="AD2291" s="89" t="s">
        <v>2622</v>
      </c>
      <c r="AE2291" s="243">
        <v>16245</v>
      </c>
      <c r="AF2291" s="157" t="s">
        <v>3901</v>
      </c>
      <c r="AG2291" s="89" t="s">
        <v>7853</v>
      </c>
      <c r="AH2291" s="58" t="s">
        <v>734</v>
      </c>
      <c r="AI2291" s="58" t="s">
        <v>735</v>
      </c>
      <c r="AJ2291" s="59" t="s">
        <v>2355</v>
      </c>
      <c r="AK2291" s="56">
        <v>25.849962222222221</v>
      </c>
      <c r="AL2291" s="56">
        <v>-81.543277777777774</v>
      </c>
      <c r="AM2291" s="60">
        <v>-205.0311999997237</v>
      </c>
      <c r="AN2291" s="60">
        <v>320.67004686826732</v>
      </c>
      <c r="AO2291" s="60">
        <v>380.6140721673641</v>
      </c>
    </row>
    <row r="2292" spans="1:41" s="290" customFormat="1" ht="25.5" x14ac:dyDescent="0.2">
      <c r="A2292" s="45" t="s">
        <v>1019</v>
      </c>
      <c r="B2292" s="42" t="s">
        <v>103</v>
      </c>
      <c r="C2292" s="46"/>
      <c r="D2292" s="35" t="s">
        <v>424</v>
      </c>
      <c r="E2292" s="34">
        <v>45748</v>
      </c>
      <c r="F2292" s="347" t="s">
        <v>5673</v>
      </c>
      <c r="G2292" s="347" t="s">
        <v>5674</v>
      </c>
      <c r="H2292" s="344">
        <v>25.849399999999999</v>
      </c>
      <c r="I2292" s="344">
        <v>-81.542299999999997</v>
      </c>
      <c r="J2292" s="56" t="s">
        <v>7850</v>
      </c>
      <c r="K2292" s="56" t="s">
        <v>7851</v>
      </c>
      <c r="L2292" s="49" t="s">
        <v>6437</v>
      </c>
      <c r="M2292" s="120" t="s">
        <v>2834</v>
      </c>
      <c r="N2292" s="35" t="s">
        <v>364</v>
      </c>
      <c r="O2292" s="240" t="s">
        <v>6318</v>
      </c>
      <c r="P2292" s="216" t="s">
        <v>1969</v>
      </c>
      <c r="Q2292" s="443">
        <v>0</v>
      </c>
      <c r="R2292" s="47"/>
      <c r="S2292" s="36">
        <v>0</v>
      </c>
      <c r="T2292" s="35"/>
      <c r="U2292" s="34"/>
      <c r="V2292" s="82">
        <v>0</v>
      </c>
      <c r="W2292" s="55" t="s">
        <v>2689</v>
      </c>
      <c r="X2292" s="55" t="s">
        <v>1898</v>
      </c>
      <c r="Y2292" s="157">
        <v>0</v>
      </c>
      <c r="Z2292" s="57">
        <v>380.6140721673641</v>
      </c>
      <c r="AA2292" s="55" t="s">
        <v>7852</v>
      </c>
      <c r="AB2292" s="55">
        <v>227</v>
      </c>
      <c r="AC2292" s="55" t="s">
        <v>2023</v>
      </c>
      <c r="AD2292" s="89" t="s">
        <v>2622</v>
      </c>
      <c r="AE2292" s="243">
        <v>16245</v>
      </c>
      <c r="AF2292" s="157" t="s">
        <v>3901</v>
      </c>
      <c r="AG2292" s="89" t="s">
        <v>7853</v>
      </c>
      <c r="AH2292" s="58" t="s">
        <v>734</v>
      </c>
      <c r="AI2292" s="58" t="s">
        <v>735</v>
      </c>
      <c r="AJ2292" s="59" t="s">
        <v>2355</v>
      </c>
      <c r="AK2292" s="56">
        <v>25.849962222222221</v>
      </c>
      <c r="AL2292" s="56">
        <v>-81.543277777777774</v>
      </c>
      <c r="AM2292" s="60">
        <v>-205.0311999997237</v>
      </c>
      <c r="AN2292" s="60">
        <v>320.67004686826732</v>
      </c>
      <c r="AO2292" s="60">
        <v>380.6140721673641</v>
      </c>
    </row>
    <row r="2293" spans="1:41" s="290" customFormat="1" ht="25.5" x14ac:dyDescent="0.2">
      <c r="A2293" s="45" t="s">
        <v>1019</v>
      </c>
      <c r="B2293" s="42" t="s">
        <v>103</v>
      </c>
      <c r="C2293" s="46" t="s">
        <v>473</v>
      </c>
      <c r="D2293" s="35" t="s">
        <v>424</v>
      </c>
      <c r="E2293" s="34">
        <v>46079</v>
      </c>
      <c r="F2293" s="347" t="s">
        <v>5673</v>
      </c>
      <c r="G2293" s="347" t="s">
        <v>5674</v>
      </c>
      <c r="H2293" s="344">
        <v>25.849399999999999</v>
      </c>
      <c r="I2293" s="344">
        <v>-81.542299999999997</v>
      </c>
      <c r="J2293" s="56" t="s">
        <v>7850</v>
      </c>
      <c r="K2293" s="56" t="s">
        <v>7851</v>
      </c>
      <c r="L2293" s="49" t="s">
        <v>6744</v>
      </c>
      <c r="M2293" s="120" t="s">
        <v>2834</v>
      </c>
      <c r="N2293" s="35" t="s">
        <v>364</v>
      </c>
      <c r="O2293" s="240" t="s">
        <v>6742</v>
      </c>
      <c r="P2293" s="216" t="s">
        <v>6005</v>
      </c>
      <c r="Q2293" s="443">
        <v>0</v>
      </c>
      <c r="R2293" s="47"/>
      <c r="S2293" s="36">
        <v>0</v>
      </c>
      <c r="T2293" s="35"/>
      <c r="U2293" s="34"/>
      <c r="V2293" s="82">
        <v>0</v>
      </c>
      <c r="W2293" s="55" t="s">
        <v>2689</v>
      </c>
      <c r="X2293" s="55" t="s">
        <v>1898</v>
      </c>
      <c r="Y2293" s="157">
        <v>0</v>
      </c>
      <c r="Z2293" s="57">
        <v>380.6140721673641</v>
      </c>
      <c r="AA2293" s="55" t="s">
        <v>7852</v>
      </c>
      <c r="AB2293" s="55">
        <v>227</v>
      </c>
      <c r="AC2293" s="55" t="s">
        <v>2023</v>
      </c>
      <c r="AD2293" s="89" t="s">
        <v>2622</v>
      </c>
      <c r="AE2293" s="243">
        <v>16245</v>
      </c>
      <c r="AF2293" s="157" t="s">
        <v>3901</v>
      </c>
      <c r="AG2293" s="89" t="s">
        <v>7853</v>
      </c>
      <c r="AH2293" s="58" t="s">
        <v>734</v>
      </c>
      <c r="AI2293" s="58" t="s">
        <v>735</v>
      </c>
      <c r="AJ2293" s="59" t="s">
        <v>2355</v>
      </c>
      <c r="AK2293" s="56">
        <v>25.849962222222221</v>
      </c>
      <c r="AL2293" s="56">
        <v>-81.543277777777774</v>
      </c>
      <c r="AM2293" s="60">
        <v>-205.0311999997237</v>
      </c>
      <c r="AN2293" s="60">
        <v>320.67004686826732</v>
      </c>
      <c r="AO2293" s="60">
        <v>380.6140721673641</v>
      </c>
    </row>
    <row r="2294" spans="1:41" s="290" customFormat="1" ht="25.5" x14ac:dyDescent="0.2">
      <c r="A2294" s="45" t="s">
        <v>1018</v>
      </c>
      <c r="B2294" s="42" t="s">
        <v>102</v>
      </c>
      <c r="C2294" s="46"/>
      <c r="D2294" s="35" t="s">
        <v>424</v>
      </c>
      <c r="E2294" s="34">
        <v>42843</v>
      </c>
      <c r="F2294" s="347" t="s">
        <v>811</v>
      </c>
      <c r="G2294" s="347" t="s">
        <v>812</v>
      </c>
      <c r="H2294" s="344">
        <v>25.855516666666666</v>
      </c>
      <c r="I2294" s="344">
        <v>-81.537166666666664</v>
      </c>
      <c r="J2294" s="56" t="s">
        <v>9545</v>
      </c>
      <c r="K2294" s="56" t="s">
        <v>9546</v>
      </c>
      <c r="L2294" s="49" t="s">
        <v>2036</v>
      </c>
      <c r="M2294" s="120"/>
      <c r="N2294" s="35" t="s">
        <v>387</v>
      </c>
      <c r="O2294" s="203" t="s">
        <v>1969</v>
      </c>
      <c r="P2294" s="216" t="s">
        <v>1969</v>
      </c>
      <c r="Q2294" s="443">
        <v>0</v>
      </c>
      <c r="R2294" s="47"/>
      <c r="S2294" s="36">
        <v>0</v>
      </c>
      <c r="T2294" s="35"/>
      <c r="U2294" s="34"/>
      <c r="V2294" s="82">
        <v>0</v>
      </c>
      <c r="W2294" s="55" t="s">
        <v>2689</v>
      </c>
      <c r="X2294" s="55" t="s">
        <v>1898</v>
      </c>
      <c r="Y2294" s="157" t="s">
        <v>387</v>
      </c>
      <c r="Z2294" s="57">
        <v>288.07547772048082</v>
      </c>
      <c r="AA2294" s="55" t="s">
        <v>9547</v>
      </c>
      <c r="AB2294" s="55">
        <v>228</v>
      </c>
      <c r="AC2294" s="55" t="s">
        <v>2023</v>
      </c>
      <c r="AD2294" s="89" t="s">
        <v>2622</v>
      </c>
      <c r="AE2294" s="243">
        <v>16250</v>
      </c>
      <c r="AF2294" s="157" t="s">
        <v>3901</v>
      </c>
      <c r="AG2294" s="89" t="s">
        <v>7857</v>
      </c>
      <c r="AH2294" s="58" t="s">
        <v>7858</v>
      </c>
      <c r="AI2294" s="58" t="s">
        <v>7859</v>
      </c>
      <c r="AJ2294" s="59" t="s">
        <v>2356</v>
      </c>
      <c r="AK2294" s="56">
        <v>25.856211944444446</v>
      </c>
      <c r="AL2294" s="56">
        <v>-81.536749722222226</v>
      </c>
      <c r="AM2294" s="60">
        <v>-253.55390000072987</v>
      </c>
      <c r="AN2294" s="60">
        <v>-136.74026714286882</v>
      </c>
      <c r="AO2294" s="60">
        <v>288.07547772048082</v>
      </c>
    </row>
    <row r="2295" spans="1:41" s="290" customFormat="1" x14ac:dyDescent="0.2">
      <c r="A2295" s="45" t="s">
        <v>1018</v>
      </c>
      <c r="B2295" s="42" t="s">
        <v>102</v>
      </c>
      <c r="C2295" s="46"/>
      <c r="D2295" s="35" t="s">
        <v>1658</v>
      </c>
      <c r="E2295" s="34">
        <v>43076</v>
      </c>
      <c r="F2295" s="347" t="s">
        <v>2034</v>
      </c>
      <c r="G2295" s="347" t="s">
        <v>2035</v>
      </c>
      <c r="H2295" s="344">
        <v>25.856833333333334</v>
      </c>
      <c r="I2295" s="344">
        <v>-81.53725</v>
      </c>
      <c r="J2295" s="56" t="s">
        <v>9548</v>
      </c>
      <c r="K2295" s="56" t="s">
        <v>4864</v>
      </c>
      <c r="L2295" s="49" t="s">
        <v>8419</v>
      </c>
      <c r="M2295" s="120"/>
      <c r="N2295" s="35" t="s">
        <v>1919</v>
      </c>
      <c r="O2295" s="203" t="s">
        <v>1969</v>
      </c>
      <c r="P2295" s="216">
        <v>0</v>
      </c>
      <c r="Q2295" s="443">
        <v>0</v>
      </c>
      <c r="R2295" s="47"/>
      <c r="S2295" s="36">
        <v>0</v>
      </c>
      <c r="T2295" s="35"/>
      <c r="U2295" s="34"/>
      <c r="V2295" s="82" t="s">
        <v>1969</v>
      </c>
      <c r="W2295" s="55" t="s">
        <v>2689</v>
      </c>
      <c r="X2295" s="55" t="s">
        <v>1898</v>
      </c>
      <c r="Y2295" s="157" t="s">
        <v>1919</v>
      </c>
      <c r="Z2295" s="57">
        <v>279.76816996187779</v>
      </c>
      <c r="AA2295" s="55" t="s">
        <v>9549</v>
      </c>
      <c r="AB2295" s="55">
        <v>228</v>
      </c>
      <c r="AC2295" s="55" t="s">
        <v>2023</v>
      </c>
      <c r="AD2295" s="89" t="s">
        <v>2622</v>
      </c>
      <c r="AE2295" s="243">
        <v>16250</v>
      </c>
      <c r="AF2295" s="157" t="s">
        <v>3901</v>
      </c>
      <c r="AG2295" s="89" t="s">
        <v>7857</v>
      </c>
      <c r="AH2295" s="58" t="s">
        <v>7858</v>
      </c>
      <c r="AI2295" s="58" t="s">
        <v>7859</v>
      </c>
      <c r="AJ2295" s="59" t="s">
        <v>2356</v>
      </c>
      <c r="AK2295" s="56">
        <v>25.856211944444446</v>
      </c>
      <c r="AL2295" s="56">
        <v>-81.536749722222226</v>
      </c>
      <c r="AM2295" s="60">
        <v>226.60809999966261</v>
      </c>
      <c r="AN2295" s="60">
        <v>-164.07010068370479</v>
      </c>
      <c r="AO2295" s="60">
        <v>279.76816996187779</v>
      </c>
    </row>
    <row r="2296" spans="1:41" s="290" customFormat="1" x14ac:dyDescent="0.2">
      <c r="A2296" s="45" t="s">
        <v>1018</v>
      </c>
      <c r="B2296" s="42" t="s">
        <v>102</v>
      </c>
      <c r="C2296" s="46"/>
      <c r="D2296" s="35" t="s">
        <v>424</v>
      </c>
      <c r="E2296" s="34">
        <v>43145</v>
      </c>
      <c r="F2296" s="347" t="s">
        <v>2032</v>
      </c>
      <c r="G2296" s="347" t="s">
        <v>2033</v>
      </c>
      <c r="H2296" s="344">
        <v>25.856516666666668</v>
      </c>
      <c r="I2296" s="344">
        <v>-81.537116666666662</v>
      </c>
      <c r="J2296" s="56" t="s">
        <v>9550</v>
      </c>
      <c r="K2296" s="56" t="s">
        <v>9551</v>
      </c>
      <c r="L2296" s="49" t="s">
        <v>8420</v>
      </c>
      <c r="M2296" s="120"/>
      <c r="N2296" s="35" t="s">
        <v>1919</v>
      </c>
      <c r="O2296" s="203" t="s">
        <v>1969</v>
      </c>
      <c r="P2296" s="216">
        <v>0</v>
      </c>
      <c r="Q2296" s="443">
        <v>0</v>
      </c>
      <c r="R2296" s="47"/>
      <c r="S2296" s="36">
        <v>0</v>
      </c>
      <c r="T2296" s="35"/>
      <c r="U2296" s="34"/>
      <c r="V2296" s="82" t="s">
        <v>1969</v>
      </c>
      <c r="W2296" s="55" t="s">
        <v>2689</v>
      </c>
      <c r="X2296" s="55" t="s">
        <v>1898</v>
      </c>
      <c r="Y2296" s="157" t="s">
        <v>1919</v>
      </c>
      <c r="Z2296" s="57">
        <v>163.80261109252882</v>
      </c>
      <c r="AA2296" s="55" t="s">
        <v>9552</v>
      </c>
      <c r="AB2296" s="55">
        <v>228</v>
      </c>
      <c r="AC2296" s="55" t="s">
        <v>2023</v>
      </c>
      <c r="AD2296" s="89" t="s">
        <v>2622</v>
      </c>
      <c r="AE2296" s="243">
        <v>16250</v>
      </c>
      <c r="AF2296" s="157" t="s">
        <v>3901</v>
      </c>
      <c r="AG2296" s="89" t="s">
        <v>7857</v>
      </c>
      <c r="AH2296" s="58" t="s">
        <v>7858</v>
      </c>
      <c r="AI2296" s="58" t="s">
        <v>7859</v>
      </c>
      <c r="AJ2296" s="59" t="s">
        <v>2356</v>
      </c>
      <c r="AK2296" s="56">
        <v>25.856211944444446</v>
      </c>
      <c r="AL2296" s="56">
        <v>-81.536749722222226</v>
      </c>
      <c r="AM2296" s="60">
        <v>111.12609999971582</v>
      </c>
      <c r="AN2296" s="60">
        <v>-120.34236701836724</v>
      </c>
      <c r="AO2296" s="60">
        <v>163.80261109252882</v>
      </c>
    </row>
    <row r="2297" spans="1:41" s="290" customFormat="1" x14ac:dyDescent="0.2">
      <c r="A2297" s="45" t="s">
        <v>1018</v>
      </c>
      <c r="B2297" s="42" t="s">
        <v>102</v>
      </c>
      <c r="C2297" s="46"/>
      <c r="D2297" s="66" t="s">
        <v>2384</v>
      </c>
      <c r="E2297" s="34">
        <v>43326</v>
      </c>
      <c r="F2297" s="347" t="s">
        <v>2032</v>
      </c>
      <c r="G2297" s="347" t="s">
        <v>2033</v>
      </c>
      <c r="H2297" s="344">
        <v>25.856516666666668</v>
      </c>
      <c r="I2297" s="344">
        <v>-81.537116666666662</v>
      </c>
      <c r="J2297" s="56" t="s">
        <v>9550</v>
      </c>
      <c r="K2297" s="56" t="s">
        <v>9551</v>
      </c>
      <c r="L2297" s="49" t="s">
        <v>3128</v>
      </c>
      <c r="M2297" s="120"/>
      <c r="N2297" s="35" t="s">
        <v>364</v>
      </c>
      <c r="O2297" s="203" t="s">
        <v>1969</v>
      </c>
      <c r="P2297" s="216">
        <v>0</v>
      </c>
      <c r="Q2297" s="443">
        <v>0</v>
      </c>
      <c r="R2297" s="47"/>
      <c r="S2297" s="36">
        <v>0</v>
      </c>
      <c r="T2297" s="35"/>
      <c r="U2297" s="34"/>
      <c r="V2297" s="82">
        <v>0</v>
      </c>
      <c r="W2297" s="55" t="s">
        <v>2689</v>
      </c>
      <c r="X2297" s="55" t="s">
        <v>1898</v>
      </c>
      <c r="Y2297" s="157">
        <v>0</v>
      </c>
      <c r="Z2297" s="57">
        <v>163.80261109252882</v>
      </c>
      <c r="AA2297" s="55" t="s">
        <v>9553</v>
      </c>
      <c r="AB2297" s="55">
        <v>228</v>
      </c>
      <c r="AC2297" s="55" t="s">
        <v>2023</v>
      </c>
      <c r="AD2297" s="89" t="s">
        <v>2622</v>
      </c>
      <c r="AE2297" s="243">
        <v>16250</v>
      </c>
      <c r="AF2297" s="157" t="s">
        <v>3901</v>
      </c>
      <c r="AG2297" s="89" t="s">
        <v>7857</v>
      </c>
      <c r="AH2297" s="58" t="s">
        <v>7858</v>
      </c>
      <c r="AI2297" s="58" t="s">
        <v>7859</v>
      </c>
      <c r="AJ2297" s="59" t="s">
        <v>2356</v>
      </c>
      <c r="AK2297" s="56">
        <v>25.856211944444446</v>
      </c>
      <c r="AL2297" s="56">
        <v>-81.536749722222226</v>
      </c>
      <c r="AM2297" s="60">
        <v>111.12609999971582</v>
      </c>
      <c r="AN2297" s="60">
        <v>-120.34236701836724</v>
      </c>
      <c r="AO2297" s="60">
        <v>163.80261109252882</v>
      </c>
    </row>
    <row r="2298" spans="1:41" s="290" customFormat="1" x14ac:dyDescent="0.2">
      <c r="A2298" s="45" t="s">
        <v>1018</v>
      </c>
      <c r="B2298" s="42" t="s">
        <v>102</v>
      </c>
      <c r="C2298" s="46"/>
      <c r="D2298" s="35" t="s">
        <v>424</v>
      </c>
      <c r="E2298" s="34">
        <v>43501</v>
      </c>
      <c r="F2298" s="347" t="s">
        <v>2043</v>
      </c>
      <c r="G2298" s="347" t="s">
        <v>2046</v>
      </c>
      <c r="H2298" s="344">
        <v>25.852533333333334</v>
      </c>
      <c r="I2298" s="344">
        <v>-81.537750000000003</v>
      </c>
      <c r="J2298" s="56" t="s">
        <v>9523</v>
      </c>
      <c r="K2298" s="56" t="s">
        <v>9554</v>
      </c>
      <c r="L2298" s="49" t="s">
        <v>2569</v>
      </c>
      <c r="M2298" s="120" t="s">
        <v>2834</v>
      </c>
      <c r="N2298" s="35" t="s">
        <v>364</v>
      </c>
      <c r="O2298" s="203" t="s">
        <v>1969</v>
      </c>
      <c r="P2298" s="216" t="s">
        <v>1969</v>
      </c>
      <c r="Q2298" s="443">
        <v>0</v>
      </c>
      <c r="R2298" s="47"/>
      <c r="S2298" s="36">
        <v>0</v>
      </c>
      <c r="T2298" s="35"/>
      <c r="U2298" s="34"/>
      <c r="V2298" s="82">
        <v>0</v>
      </c>
      <c r="W2298" s="55" t="s">
        <v>2689</v>
      </c>
      <c r="X2298" s="55" t="s">
        <v>1898</v>
      </c>
      <c r="Y2298" s="157">
        <v>0</v>
      </c>
      <c r="Z2298" s="57">
        <v>1381.043490708211</v>
      </c>
      <c r="AA2298" s="55" t="s">
        <v>9555</v>
      </c>
      <c r="AB2298" s="55">
        <v>228</v>
      </c>
      <c r="AC2298" s="55" t="s">
        <v>2023</v>
      </c>
      <c r="AD2298" s="89" t="s">
        <v>2622</v>
      </c>
      <c r="AE2298" s="243">
        <v>16250</v>
      </c>
      <c r="AF2298" s="157" t="s">
        <v>3901</v>
      </c>
      <c r="AG2298" s="89" t="s">
        <v>7857</v>
      </c>
      <c r="AH2298" s="58" t="s">
        <v>7858</v>
      </c>
      <c r="AI2298" s="58" t="s">
        <v>7859</v>
      </c>
      <c r="AJ2298" s="59" t="s">
        <v>2356</v>
      </c>
      <c r="AK2298" s="56">
        <v>25.856211944444446</v>
      </c>
      <c r="AL2298" s="56">
        <v>-81.536749722222226</v>
      </c>
      <c r="AM2298" s="60">
        <v>-1341.5159000005697</v>
      </c>
      <c r="AN2298" s="60">
        <v>-328.04910192405998</v>
      </c>
      <c r="AO2298" s="60">
        <v>1381.043490708211</v>
      </c>
    </row>
    <row r="2299" spans="1:41" s="290" customFormat="1" x14ac:dyDescent="0.2">
      <c r="A2299" s="45" t="s">
        <v>1018</v>
      </c>
      <c r="B2299" s="42" t="s">
        <v>102</v>
      </c>
      <c r="C2299" s="46"/>
      <c r="D2299" s="35" t="s">
        <v>424</v>
      </c>
      <c r="E2299" s="34">
        <v>43878</v>
      </c>
      <c r="F2299" s="347" t="s">
        <v>2894</v>
      </c>
      <c r="G2299" s="347" t="s">
        <v>2895</v>
      </c>
      <c r="H2299" s="344">
        <v>25.852599999999999</v>
      </c>
      <c r="I2299" s="344">
        <v>-81.537733333333335</v>
      </c>
      <c r="J2299" s="56" t="s">
        <v>9556</v>
      </c>
      <c r="K2299" s="56" t="s">
        <v>9557</v>
      </c>
      <c r="L2299" s="49" t="s">
        <v>2569</v>
      </c>
      <c r="M2299" s="120" t="s">
        <v>2834</v>
      </c>
      <c r="N2299" s="35" t="s">
        <v>364</v>
      </c>
      <c r="O2299" s="203" t="s">
        <v>1969</v>
      </c>
      <c r="P2299" s="216" t="s">
        <v>1969</v>
      </c>
      <c r="Q2299" s="443">
        <v>0</v>
      </c>
      <c r="R2299" s="47"/>
      <c r="S2299" s="36">
        <v>0</v>
      </c>
      <c r="T2299" s="35"/>
      <c r="U2299" s="34"/>
      <c r="V2299" s="82">
        <v>0</v>
      </c>
      <c r="W2299" s="55" t="s">
        <v>2689</v>
      </c>
      <c r="X2299" s="55" t="s">
        <v>1898</v>
      </c>
      <c r="Y2299" s="157">
        <v>0</v>
      </c>
      <c r="Z2299" s="57">
        <v>1356.1290474374896</v>
      </c>
      <c r="AA2299" s="55" t="s">
        <v>9558</v>
      </c>
      <c r="AB2299" s="55">
        <v>228</v>
      </c>
      <c r="AC2299" s="55" t="s">
        <v>2023</v>
      </c>
      <c r="AD2299" s="89" t="s">
        <v>2622</v>
      </c>
      <c r="AE2299" s="243">
        <v>16250</v>
      </c>
      <c r="AF2299" s="157" t="s">
        <v>3901</v>
      </c>
      <c r="AG2299" s="89" t="s">
        <v>7857</v>
      </c>
      <c r="AH2299" s="58" t="s">
        <v>7858</v>
      </c>
      <c r="AI2299" s="58" t="s">
        <v>7859</v>
      </c>
      <c r="AJ2299" s="59" t="s">
        <v>2356</v>
      </c>
      <c r="AK2299" s="56">
        <v>25.856211944444446</v>
      </c>
      <c r="AL2299" s="56">
        <v>-81.536749722222226</v>
      </c>
      <c r="AM2299" s="60">
        <v>-1317.2039000010582</v>
      </c>
      <c r="AN2299" s="60">
        <v>-322.58313521589281</v>
      </c>
      <c r="AO2299" s="60">
        <v>1356.1290474374896</v>
      </c>
    </row>
    <row r="2300" spans="1:41" s="290" customFormat="1" x14ac:dyDescent="0.2">
      <c r="A2300" s="45" t="s">
        <v>1018</v>
      </c>
      <c r="B2300" s="42" t="s">
        <v>102</v>
      </c>
      <c r="C2300" s="46"/>
      <c r="D2300" s="35" t="s">
        <v>424</v>
      </c>
      <c r="E2300" s="34">
        <v>44240</v>
      </c>
      <c r="F2300" s="347" t="s">
        <v>2894</v>
      </c>
      <c r="G2300" s="347" t="s">
        <v>2895</v>
      </c>
      <c r="H2300" s="344">
        <v>25.852599999999999</v>
      </c>
      <c r="I2300" s="344">
        <v>-81.537733333333335</v>
      </c>
      <c r="J2300" s="56" t="s">
        <v>9556</v>
      </c>
      <c r="K2300" s="56" t="s">
        <v>9557</v>
      </c>
      <c r="L2300" s="49" t="s">
        <v>2569</v>
      </c>
      <c r="M2300" s="120" t="s">
        <v>2834</v>
      </c>
      <c r="N2300" s="35" t="s">
        <v>364</v>
      </c>
      <c r="O2300" s="240" t="s">
        <v>3373</v>
      </c>
      <c r="P2300" s="216" t="s">
        <v>1969</v>
      </c>
      <c r="Q2300" s="443">
        <v>0</v>
      </c>
      <c r="R2300" s="47"/>
      <c r="S2300" s="36">
        <v>0</v>
      </c>
      <c r="T2300" s="35"/>
      <c r="U2300" s="34"/>
      <c r="V2300" s="82">
        <v>0</v>
      </c>
      <c r="W2300" s="55" t="s">
        <v>2689</v>
      </c>
      <c r="X2300" s="55" t="s">
        <v>1898</v>
      </c>
      <c r="Y2300" s="157">
        <v>0</v>
      </c>
      <c r="Z2300" s="57">
        <v>1356.1290474374896</v>
      </c>
      <c r="AA2300" s="55" t="s">
        <v>9558</v>
      </c>
      <c r="AB2300" s="55">
        <v>228</v>
      </c>
      <c r="AC2300" s="55" t="s">
        <v>2023</v>
      </c>
      <c r="AD2300" s="89" t="s">
        <v>2622</v>
      </c>
      <c r="AE2300" s="243">
        <v>16250</v>
      </c>
      <c r="AF2300" s="157" t="s">
        <v>3901</v>
      </c>
      <c r="AG2300" s="89" t="s">
        <v>7857</v>
      </c>
      <c r="AH2300" s="58" t="s">
        <v>7858</v>
      </c>
      <c r="AI2300" s="58" t="s">
        <v>7859</v>
      </c>
      <c r="AJ2300" s="59" t="s">
        <v>2356</v>
      </c>
      <c r="AK2300" s="56">
        <v>25.856211944444446</v>
      </c>
      <c r="AL2300" s="56">
        <v>-81.536749722222226</v>
      </c>
      <c r="AM2300" s="60">
        <v>-1317.2039000010582</v>
      </c>
      <c r="AN2300" s="60">
        <v>-322.58313521589281</v>
      </c>
      <c r="AO2300" s="60">
        <v>1356.1290474374896</v>
      </c>
    </row>
    <row r="2301" spans="1:41" s="290" customFormat="1" x14ac:dyDescent="0.2">
      <c r="A2301" s="45" t="s">
        <v>1018</v>
      </c>
      <c r="B2301" s="42" t="s">
        <v>102</v>
      </c>
      <c r="C2301" s="46"/>
      <c r="D2301" s="35" t="s">
        <v>424</v>
      </c>
      <c r="E2301" s="34">
        <v>44595</v>
      </c>
      <c r="F2301" s="347" t="s">
        <v>2894</v>
      </c>
      <c r="G2301" s="347" t="s">
        <v>2895</v>
      </c>
      <c r="H2301" s="344">
        <v>25.852599999999999</v>
      </c>
      <c r="I2301" s="344">
        <v>-81.537733333333335</v>
      </c>
      <c r="J2301" s="56" t="s">
        <v>9556</v>
      </c>
      <c r="K2301" s="56" t="s">
        <v>9557</v>
      </c>
      <c r="L2301" s="49" t="s">
        <v>2569</v>
      </c>
      <c r="M2301" s="120" t="s">
        <v>2834</v>
      </c>
      <c r="N2301" s="35" t="s">
        <v>364</v>
      </c>
      <c r="O2301" s="240" t="s">
        <v>4070</v>
      </c>
      <c r="P2301" s="216" t="s">
        <v>1969</v>
      </c>
      <c r="Q2301" s="443">
        <v>0</v>
      </c>
      <c r="R2301" s="47"/>
      <c r="S2301" s="36">
        <v>0</v>
      </c>
      <c r="T2301" s="35"/>
      <c r="U2301" s="34"/>
      <c r="V2301" s="82">
        <v>0</v>
      </c>
      <c r="W2301" s="55" t="s">
        <v>2689</v>
      </c>
      <c r="X2301" s="55" t="s">
        <v>1898</v>
      </c>
      <c r="Y2301" s="157">
        <v>0</v>
      </c>
      <c r="Z2301" s="57">
        <v>1356.1290474374896</v>
      </c>
      <c r="AA2301" s="55" t="s">
        <v>9558</v>
      </c>
      <c r="AB2301" s="55">
        <v>228</v>
      </c>
      <c r="AC2301" s="55" t="s">
        <v>2023</v>
      </c>
      <c r="AD2301" s="89" t="s">
        <v>2622</v>
      </c>
      <c r="AE2301" s="243">
        <v>16250</v>
      </c>
      <c r="AF2301" s="157" t="s">
        <v>3901</v>
      </c>
      <c r="AG2301" s="89" t="s">
        <v>7857</v>
      </c>
      <c r="AH2301" s="58" t="s">
        <v>7858</v>
      </c>
      <c r="AI2301" s="58" t="s">
        <v>7859</v>
      </c>
      <c r="AJ2301" s="59" t="s">
        <v>2356</v>
      </c>
      <c r="AK2301" s="56">
        <v>25.856211944444446</v>
      </c>
      <c r="AL2301" s="56">
        <v>-81.536749722222226</v>
      </c>
      <c r="AM2301" s="60">
        <v>-1317.2039000010582</v>
      </c>
      <c r="AN2301" s="60">
        <v>-322.58313521589281</v>
      </c>
      <c r="AO2301" s="60">
        <v>1356.1290474374896</v>
      </c>
    </row>
    <row r="2302" spans="1:41" s="290" customFormat="1" x14ac:dyDescent="0.2">
      <c r="A2302" s="45" t="s">
        <v>1018</v>
      </c>
      <c r="B2302" s="42" t="s">
        <v>102</v>
      </c>
      <c r="C2302" s="46"/>
      <c r="D2302" s="35" t="s">
        <v>424</v>
      </c>
      <c r="E2302" s="34">
        <v>44992</v>
      </c>
      <c r="F2302" s="347" t="s">
        <v>2894</v>
      </c>
      <c r="G2302" s="347" t="s">
        <v>2895</v>
      </c>
      <c r="H2302" s="344">
        <v>25.852599999999999</v>
      </c>
      <c r="I2302" s="344">
        <v>-81.537733333333335</v>
      </c>
      <c r="J2302" s="56" t="s">
        <v>9556</v>
      </c>
      <c r="K2302" s="56" t="s">
        <v>9557</v>
      </c>
      <c r="L2302" s="49" t="s">
        <v>2244</v>
      </c>
      <c r="M2302" s="120" t="s">
        <v>2834</v>
      </c>
      <c r="N2302" s="35" t="s">
        <v>448</v>
      </c>
      <c r="O2302" s="240" t="s">
        <v>5116</v>
      </c>
      <c r="P2302" s="216">
        <v>0</v>
      </c>
      <c r="Q2302" s="443">
        <v>0</v>
      </c>
      <c r="R2302" s="47"/>
      <c r="S2302" s="36">
        <v>0</v>
      </c>
      <c r="T2302" s="35" t="s">
        <v>3310</v>
      </c>
      <c r="U2302" s="34"/>
      <c r="V2302" s="82" t="s">
        <v>1969</v>
      </c>
      <c r="W2302" s="55" t="s">
        <v>2689</v>
      </c>
      <c r="X2302" s="55" t="s">
        <v>1898</v>
      </c>
      <c r="Y2302" s="157" t="s">
        <v>448</v>
      </c>
      <c r="Z2302" s="57">
        <v>1356.1290474374896</v>
      </c>
      <c r="AA2302" s="55" t="s">
        <v>9559</v>
      </c>
      <c r="AB2302" s="55">
        <v>228</v>
      </c>
      <c r="AC2302" s="55" t="s">
        <v>2023</v>
      </c>
      <c r="AD2302" s="89" t="s">
        <v>2622</v>
      </c>
      <c r="AE2302" s="243">
        <v>16250</v>
      </c>
      <c r="AF2302" s="157" t="s">
        <v>3901</v>
      </c>
      <c r="AG2302" s="89" t="s">
        <v>7857</v>
      </c>
      <c r="AH2302" s="58" t="s">
        <v>7858</v>
      </c>
      <c r="AI2302" s="58" t="s">
        <v>7859</v>
      </c>
      <c r="AJ2302" s="59" t="s">
        <v>2356</v>
      </c>
      <c r="AK2302" s="56">
        <v>25.856211944444446</v>
      </c>
      <c r="AL2302" s="56">
        <v>-81.536749722222226</v>
      </c>
      <c r="AM2302" s="60">
        <v>-1317.2039000010582</v>
      </c>
      <c r="AN2302" s="60">
        <v>-322.58313521589281</v>
      </c>
      <c r="AO2302" s="60">
        <v>1356.1290474374896</v>
      </c>
    </row>
    <row r="2303" spans="1:41" s="290" customFormat="1" x14ac:dyDescent="0.2">
      <c r="A2303" s="45" t="s">
        <v>1018</v>
      </c>
      <c r="B2303" s="42" t="s">
        <v>102</v>
      </c>
      <c r="C2303" s="46"/>
      <c r="D2303" s="35" t="s">
        <v>424</v>
      </c>
      <c r="E2303" s="34">
        <v>45341</v>
      </c>
      <c r="F2303" s="347" t="s">
        <v>2894</v>
      </c>
      <c r="G2303" s="347" t="s">
        <v>2895</v>
      </c>
      <c r="H2303" s="344">
        <v>25.852599999999999</v>
      </c>
      <c r="I2303" s="344">
        <v>-81.537733333333335</v>
      </c>
      <c r="J2303" s="56" t="s">
        <v>9556</v>
      </c>
      <c r="K2303" s="56" t="s">
        <v>9557</v>
      </c>
      <c r="L2303" s="49" t="s">
        <v>6411</v>
      </c>
      <c r="M2303" s="120" t="s">
        <v>2834</v>
      </c>
      <c r="N2303" s="35" t="s">
        <v>448</v>
      </c>
      <c r="O2303" s="240" t="s">
        <v>5675</v>
      </c>
      <c r="P2303" s="216">
        <v>0</v>
      </c>
      <c r="Q2303" s="443">
        <v>0</v>
      </c>
      <c r="R2303" s="47"/>
      <c r="S2303" s="36">
        <v>0</v>
      </c>
      <c r="T2303" s="35"/>
      <c r="U2303" s="34"/>
      <c r="V2303" s="82" t="s">
        <v>1969</v>
      </c>
      <c r="W2303" s="55" t="s">
        <v>2689</v>
      </c>
      <c r="X2303" s="55" t="s">
        <v>1898</v>
      </c>
      <c r="Y2303" s="157" t="s">
        <v>448</v>
      </c>
      <c r="Z2303" s="57">
        <v>1356.1290474374896</v>
      </c>
      <c r="AA2303" s="55" t="s">
        <v>9559</v>
      </c>
      <c r="AB2303" s="55">
        <v>228</v>
      </c>
      <c r="AC2303" s="55" t="s">
        <v>2023</v>
      </c>
      <c r="AD2303" s="89" t="s">
        <v>2622</v>
      </c>
      <c r="AE2303" s="243">
        <v>16250</v>
      </c>
      <c r="AF2303" s="157" t="s">
        <v>3901</v>
      </c>
      <c r="AG2303" s="89" t="s">
        <v>7857</v>
      </c>
      <c r="AH2303" s="58" t="s">
        <v>7858</v>
      </c>
      <c r="AI2303" s="58" t="s">
        <v>7859</v>
      </c>
      <c r="AJ2303" s="59" t="s">
        <v>2356</v>
      </c>
      <c r="AK2303" s="56">
        <v>25.856211944444446</v>
      </c>
      <c r="AL2303" s="56">
        <v>-81.536749722222226</v>
      </c>
      <c r="AM2303" s="60">
        <v>-1317.2039000010582</v>
      </c>
      <c r="AN2303" s="60">
        <v>-322.58313521589281</v>
      </c>
      <c r="AO2303" s="60">
        <v>1356.1290474374896</v>
      </c>
    </row>
    <row r="2304" spans="1:41" s="290" customFormat="1" ht="25.5" x14ac:dyDescent="0.2">
      <c r="A2304" s="45" t="s">
        <v>1018</v>
      </c>
      <c r="B2304" s="42" t="s">
        <v>102</v>
      </c>
      <c r="C2304" s="46"/>
      <c r="D2304" s="35" t="s">
        <v>424</v>
      </c>
      <c r="E2304" s="34">
        <v>45748</v>
      </c>
      <c r="F2304" s="347" t="s">
        <v>2896</v>
      </c>
      <c r="G2304" s="347" t="s">
        <v>2897</v>
      </c>
      <c r="H2304" s="344">
        <v>25.856566666666666</v>
      </c>
      <c r="I2304" s="344">
        <v>-81.537099999999995</v>
      </c>
      <c r="J2304" s="56" t="s">
        <v>7854</v>
      </c>
      <c r="K2304" s="56" t="s">
        <v>7855</v>
      </c>
      <c r="L2304" s="49" t="s">
        <v>6412</v>
      </c>
      <c r="M2304" s="120" t="s">
        <v>2834</v>
      </c>
      <c r="N2304" s="35" t="s">
        <v>364</v>
      </c>
      <c r="O2304" s="240" t="s">
        <v>6319</v>
      </c>
      <c r="P2304" s="216">
        <v>0</v>
      </c>
      <c r="Q2304" s="443">
        <v>0</v>
      </c>
      <c r="R2304" s="47"/>
      <c r="S2304" s="36">
        <v>0</v>
      </c>
      <c r="T2304" s="35" t="s">
        <v>2011</v>
      </c>
      <c r="U2304" s="34"/>
      <c r="V2304" s="82">
        <v>0</v>
      </c>
      <c r="W2304" s="55" t="s">
        <v>2689</v>
      </c>
      <c r="X2304" s="55" t="s">
        <v>1898</v>
      </c>
      <c r="Y2304" s="157">
        <v>0</v>
      </c>
      <c r="Z2304" s="57">
        <v>173.00469016759982</v>
      </c>
      <c r="AA2304" s="55" t="s">
        <v>7856</v>
      </c>
      <c r="AB2304" s="55">
        <v>228</v>
      </c>
      <c r="AC2304" s="55" t="s">
        <v>2023</v>
      </c>
      <c r="AD2304" s="89" t="s">
        <v>2622</v>
      </c>
      <c r="AE2304" s="243">
        <v>16250</v>
      </c>
      <c r="AF2304" s="157" t="s">
        <v>3901</v>
      </c>
      <c r="AG2304" s="89" t="s">
        <v>7857</v>
      </c>
      <c r="AH2304" s="58" t="s">
        <v>7858</v>
      </c>
      <c r="AI2304" s="58" t="s">
        <v>7859</v>
      </c>
      <c r="AJ2304" s="59" t="s">
        <v>2356</v>
      </c>
      <c r="AK2304" s="56">
        <v>25.856211944444446</v>
      </c>
      <c r="AL2304" s="56">
        <v>-81.536749722222226</v>
      </c>
      <c r="AM2304" s="60">
        <v>129.36009999902552</v>
      </c>
      <c r="AN2304" s="60">
        <v>-114.87640031020005</v>
      </c>
      <c r="AO2304" s="60">
        <v>173.00469016759982</v>
      </c>
    </row>
    <row r="2305" spans="1:41" s="290" customFormat="1" ht="25.5" x14ac:dyDescent="0.2">
      <c r="A2305" s="45" t="s">
        <v>1018</v>
      </c>
      <c r="B2305" s="42" t="s">
        <v>102</v>
      </c>
      <c r="C2305" s="46"/>
      <c r="D2305" s="35" t="s">
        <v>424</v>
      </c>
      <c r="E2305" s="34">
        <v>45748</v>
      </c>
      <c r="F2305" s="347" t="s">
        <v>2896</v>
      </c>
      <c r="G2305" s="347" t="s">
        <v>2897</v>
      </c>
      <c r="H2305" s="344">
        <v>25.856566666666666</v>
      </c>
      <c r="I2305" s="344">
        <v>-81.537099999999995</v>
      </c>
      <c r="J2305" s="56" t="s">
        <v>7854</v>
      </c>
      <c r="K2305" s="56" t="s">
        <v>7855</v>
      </c>
      <c r="L2305" s="49" t="s">
        <v>6412</v>
      </c>
      <c r="M2305" s="120" t="s">
        <v>2834</v>
      </c>
      <c r="N2305" s="35" t="s">
        <v>364</v>
      </c>
      <c r="O2305" s="240" t="s">
        <v>6319</v>
      </c>
      <c r="P2305" s="216">
        <v>0</v>
      </c>
      <c r="Q2305" s="443">
        <v>0</v>
      </c>
      <c r="R2305" s="47"/>
      <c r="S2305" s="36">
        <v>0</v>
      </c>
      <c r="T2305" s="35"/>
      <c r="U2305" s="34"/>
      <c r="V2305" s="82">
        <v>0</v>
      </c>
      <c r="W2305" s="55" t="s">
        <v>2689</v>
      </c>
      <c r="X2305" s="55" t="s">
        <v>1898</v>
      </c>
      <c r="Y2305" s="157">
        <v>0</v>
      </c>
      <c r="Z2305" s="57">
        <v>173.00469016759982</v>
      </c>
      <c r="AA2305" s="55" t="s">
        <v>7856</v>
      </c>
      <c r="AB2305" s="55">
        <v>228</v>
      </c>
      <c r="AC2305" s="55" t="s">
        <v>2023</v>
      </c>
      <c r="AD2305" s="89" t="s">
        <v>2622</v>
      </c>
      <c r="AE2305" s="243">
        <v>16250</v>
      </c>
      <c r="AF2305" s="157" t="s">
        <v>3901</v>
      </c>
      <c r="AG2305" s="89" t="s">
        <v>7857</v>
      </c>
      <c r="AH2305" s="58" t="s">
        <v>7858</v>
      </c>
      <c r="AI2305" s="58" t="s">
        <v>7859</v>
      </c>
      <c r="AJ2305" s="59" t="s">
        <v>2356</v>
      </c>
      <c r="AK2305" s="56">
        <v>25.856211944444446</v>
      </c>
      <c r="AL2305" s="56">
        <v>-81.536749722222226</v>
      </c>
      <c r="AM2305" s="60">
        <v>129.36009999902552</v>
      </c>
      <c r="AN2305" s="60">
        <v>-114.87640031020005</v>
      </c>
      <c r="AO2305" s="60">
        <v>173.00469016759982</v>
      </c>
    </row>
    <row r="2306" spans="1:41" s="290" customFormat="1" ht="25.5" x14ac:dyDescent="0.2">
      <c r="A2306" s="45" t="s">
        <v>1018</v>
      </c>
      <c r="B2306" s="42" t="s">
        <v>102</v>
      </c>
      <c r="C2306" s="46" t="s">
        <v>473</v>
      </c>
      <c r="D2306" s="35" t="s">
        <v>424</v>
      </c>
      <c r="E2306" s="34">
        <v>46079</v>
      </c>
      <c r="F2306" s="347" t="s">
        <v>2896</v>
      </c>
      <c r="G2306" s="347" t="s">
        <v>2897</v>
      </c>
      <c r="H2306" s="344">
        <v>25.856566666666666</v>
      </c>
      <c r="I2306" s="344">
        <v>-81.537099999999995</v>
      </c>
      <c r="J2306" s="56" t="s">
        <v>7854</v>
      </c>
      <c r="K2306" s="56" t="s">
        <v>7855</v>
      </c>
      <c r="L2306" s="49" t="s">
        <v>6746</v>
      </c>
      <c r="M2306" s="120" t="s">
        <v>2834</v>
      </c>
      <c r="N2306" s="35" t="s">
        <v>364</v>
      </c>
      <c r="O2306" s="240" t="s">
        <v>6745</v>
      </c>
      <c r="P2306" s="216" t="s">
        <v>6005</v>
      </c>
      <c r="Q2306" s="443">
        <v>0</v>
      </c>
      <c r="R2306" s="47"/>
      <c r="S2306" s="36">
        <v>0</v>
      </c>
      <c r="T2306" s="35"/>
      <c r="U2306" s="34"/>
      <c r="V2306" s="82">
        <v>0</v>
      </c>
      <c r="W2306" s="55" t="s">
        <v>2689</v>
      </c>
      <c r="X2306" s="55" t="s">
        <v>1898</v>
      </c>
      <c r="Y2306" s="157">
        <v>0</v>
      </c>
      <c r="Z2306" s="57">
        <v>173.00469016759982</v>
      </c>
      <c r="AA2306" s="55" t="s">
        <v>7856</v>
      </c>
      <c r="AB2306" s="55">
        <v>228</v>
      </c>
      <c r="AC2306" s="55" t="s">
        <v>2023</v>
      </c>
      <c r="AD2306" s="89" t="s">
        <v>2622</v>
      </c>
      <c r="AE2306" s="243">
        <v>16250</v>
      </c>
      <c r="AF2306" s="157" t="s">
        <v>3901</v>
      </c>
      <c r="AG2306" s="89" t="s">
        <v>7857</v>
      </c>
      <c r="AH2306" s="58" t="s">
        <v>7858</v>
      </c>
      <c r="AI2306" s="58" t="s">
        <v>7859</v>
      </c>
      <c r="AJ2306" s="59" t="s">
        <v>2356</v>
      </c>
      <c r="AK2306" s="56">
        <v>25.856211944444446</v>
      </c>
      <c r="AL2306" s="56">
        <v>-81.536749722222226</v>
      </c>
      <c r="AM2306" s="60">
        <v>129.36009999902552</v>
      </c>
      <c r="AN2306" s="60">
        <v>-114.87640031020005</v>
      </c>
      <c r="AO2306" s="60">
        <v>173.00469016759982</v>
      </c>
    </row>
    <row r="2307" spans="1:41" s="290" customFormat="1" x14ac:dyDescent="0.2">
      <c r="A2307" s="45" t="s">
        <v>1016</v>
      </c>
      <c r="B2307" s="42" t="s">
        <v>108</v>
      </c>
      <c r="C2307" s="46"/>
      <c r="D2307" s="35" t="s">
        <v>424</v>
      </c>
      <c r="E2307" s="34">
        <v>42843</v>
      </c>
      <c r="F2307" s="347" t="s">
        <v>813</v>
      </c>
      <c r="G2307" s="347" t="s">
        <v>814</v>
      </c>
      <c r="H2307" s="344">
        <v>25.861716666666666</v>
      </c>
      <c r="I2307" s="344">
        <v>-81.536900000000003</v>
      </c>
      <c r="J2307" s="56" t="s">
        <v>9560</v>
      </c>
      <c r="K2307" s="56" t="s">
        <v>9561</v>
      </c>
      <c r="L2307" s="49" t="s">
        <v>1813</v>
      </c>
      <c r="M2307" s="120"/>
      <c r="N2307" s="35" t="s">
        <v>364</v>
      </c>
      <c r="O2307" s="203" t="s">
        <v>1969</v>
      </c>
      <c r="P2307" s="216" t="s">
        <v>1969</v>
      </c>
      <c r="Q2307" s="443">
        <v>0</v>
      </c>
      <c r="R2307" s="47"/>
      <c r="S2307" s="36">
        <v>0</v>
      </c>
      <c r="T2307" s="35"/>
      <c r="U2307" s="34"/>
      <c r="V2307" s="82">
        <v>0</v>
      </c>
      <c r="W2307" s="55" t="s">
        <v>2689</v>
      </c>
      <c r="X2307" s="55" t="s">
        <v>1898</v>
      </c>
      <c r="Y2307" s="157">
        <v>0</v>
      </c>
      <c r="Z2307" s="57">
        <v>249.02196364918217</v>
      </c>
      <c r="AA2307" s="55" t="s">
        <v>9562</v>
      </c>
      <c r="AB2307" s="55">
        <v>229</v>
      </c>
      <c r="AC2307" s="55" t="s">
        <v>2023</v>
      </c>
      <c r="AD2307" s="89" t="s">
        <v>2622</v>
      </c>
      <c r="AE2307" s="243">
        <v>16255</v>
      </c>
      <c r="AF2307" s="157" t="s">
        <v>3901</v>
      </c>
      <c r="AG2307" s="89" t="s">
        <v>7861</v>
      </c>
      <c r="AH2307" s="58" t="s">
        <v>7862</v>
      </c>
      <c r="AI2307" s="58" t="s">
        <v>2035</v>
      </c>
      <c r="AJ2307" s="59" t="s">
        <v>2357</v>
      </c>
      <c r="AK2307" s="56">
        <v>25.862322777777777</v>
      </c>
      <c r="AL2307" s="56">
        <v>-81.537249722222228</v>
      </c>
      <c r="AM2307" s="60">
        <v>-221.03659999990953</v>
      </c>
      <c r="AN2307" s="60">
        <v>114.69420142350091</v>
      </c>
      <c r="AO2307" s="60">
        <v>249.02196364918217</v>
      </c>
    </row>
    <row r="2308" spans="1:41" s="290" customFormat="1" x14ac:dyDescent="0.2">
      <c r="A2308" s="45" t="s">
        <v>1016</v>
      </c>
      <c r="B2308" s="42" t="s">
        <v>108</v>
      </c>
      <c r="C2308" s="46"/>
      <c r="D2308" s="35" t="s">
        <v>1658</v>
      </c>
      <c r="E2308" s="34">
        <v>43076</v>
      </c>
      <c r="F2308" s="347" t="s">
        <v>813</v>
      </c>
      <c r="G2308" s="347" t="s">
        <v>814</v>
      </c>
      <c r="H2308" s="344">
        <v>25.861716666666666</v>
      </c>
      <c r="I2308" s="344">
        <v>-81.536900000000003</v>
      </c>
      <c r="J2308" s="56" t="s">
        <v>9560</v>
      </c>
      <c r="K2308" s="56" t="s">
        <v>9561</v>
      </c>
      <c r="L2308" s="49" t="s">
        <v>2402</v>
      </c>
      <c r="M2308" s="120"/>
      <c r="N2308" s="35" t="s">
        <v>448</v>
      </c>
      <c r="O2308" s="203"/>
      <c r="P2308" s="216">
        <v>0</v>
      </c>
      <c r="Q2308" s="443">
        <v>0</v>
      </c>
      <c r="R2308" s="47"/>
      <c r="S2308" s="36">
        <v>0</v>
      </c>
      <c r="T2308" s="35"/>
      <c r="U2308" s="34"/>
      <c r="V2308" s="82" t="s">
        <v>1969</v>
      </c>
      <c r="W2308" s="55" t="s">
        <v>2689</v>
      </c>
      <c r="X2308" s="55" t="s">
        <v>1898</v>
      </c>
      <c r="Y2308" s="157" t="s">
        <v>448</v>
      </c>
      <c r="Z2308" s="57">
        <v>249.02196364918217</v>
      </c>
      <c r="AA2308" s="55" t="s">
        <v>9563</v>
      </c>
      <c r="AB2308" s="55">
        <v>229</v>
      </c>
      <c r="AC2308" s="55" t="s">
        <v>2023</v>
      </c>
      <c r="AD2308" s="89" t="s">
        <v>2622</v>
      </c>
      <c r="AE2308" s="243">
        <v>16255</v>
      </c>
      <c r="AF2308" s="157" t="s">
        <v>3901</v>
      </c>
      <c r="AG2308" s="89" t="s">
        <v>7861</v>
      </c>
      <c r="AH2308" s="58" t="s">
        <v>7862</v>
      </c>
      <c r="AI2308" s="58" t="s">
        <v>2035</v>
      </c>
      <c r="AJ2308" s="59" t="s">
        <v>2357</v>
      </c>
      <c r="AK2308" s="56">
        <v>25.862322777777777</v>
      </c>
      <c r="AL2308" s="56">
        <v>-81.537249722222228</v>
      </c>
      <c r="AM2308" s="60">
        <v>-221.03659999990953</v>
      </c>
      <c r="AN2308" s="60">
        <v>114.69420142350091</v>
      </c>
      <c r="AO2308" s="60">
        <v>249.02196364918217</v>
      </c>
    </row>
    <row r="2309" spans="1:41" s="290" customFormat="1" x14ac:dyDescent="0.2">
      <c r="A2309" s="45" t="s">
        <v>1016</v>
      </c>
      <c r="B2309" s="42" t="s">
        <v>108</v>
      </c>
      <c r="C2309" s="46"/>
      <c r="D2309" s="35" t="s">
        <v>424</v>
      </c>
      <c r="E2309" s="34">
        <v>43145</v>
      </c>
      <c r="F2309" s="347" t="s">
        <v>813</v>
      </c>
      <c r="G2309" s="347" t="s">
        <v>814</v>
      </c>
      <c r="H2309" s="344">
        <v>25.861716666666666</v>
      </c>
      <c r="I2309" s="344">
        <v>-81.536900000000003</v>
      </c>
      <c r="J2309" s="56" t="s">
        <v>9560</v>
      </c>
      <c r="K2309" s="56" t="s">
        <v>9561</v>
      </c>
      <c r="L2309" s="49" t="s">
        <v>438</v>
      </c>
      <c r="M2309" s="120"/>
      <c r="N2309" s="35" t="s">
        <v>448</v>
      </c>
      <c r="O2309" s="203"/>
      <c r="P2309" s="216">
        <v>0</v>
      </c>
      <c r="Q2309" s="443">
        <v>0</v>
      </c>
      <c r="R2309" s="47"/>
      <c r="S2309" s="36">
        <v>0</v>
      </c>
      <c r="T2309" s="35"/>
      <c r="U2309" s="34"/>
      <c r="V2309" s="82" t="s">
        <v>1969</v>
      </c>
      <c r="W2309" s="55" t="s">
        <v>2689</v>
      </c>
      <c r="X2309" s="55" t="s">
        <v>1898</v>
      </c>
      <c r="Y2309" s="157" t="s">
        <v>448</v>
      </c>
      <c r="Z2309" s="57">
        <v>249.02196364918217</v>
      </c>
      <c r="AA2309" s="55" t="s">
        <v>9563</v>
      </c>
      <c r="AB2309" s="55">
        <v>229</v>
      </c>
      <c r="AC2309" s="55" t="s">
        <v>2023</v>
      </c>
      <c r="AD2309" s="89" t="s">
        <v>2622</v>
      </c>
      <c r="AE2309" s="243">
        <v>16255</v>
      </c>
      <c r="AF2309" s="157" t="s">
        <v>3901</v>
      </c>
      <c r="AG2309" s="89" t="s">
        <v>7861</v>
      </c>
      <c r="AH2309" s="58" t="s">
        <v>7862</v>
      </c>
      <c r="AI2309" s="58" t="s">
        <v>2035</v>
      </c>
      <c r="AJ2309" s="59" t="s">
        <v>2357</v>
      </c>
      <c r="AK2309" s="56">
        <v>25.862322777777777</v>
      </c>
      <c r="AL2309" s="56">
        <v>-81.537249722222228</v>
      </c>
      <c r="AM2309" s="60">
        <v>-221.03659999990953</v>
      </c>
      <c r="AN2309" s="60">
        <v>114.69420142350091</v>
      </c>
      <c r="AO2309" s="60">
        <v>249.02196364918217</v>
      </c>
    </row>
    <row r="2310" spans="1:41" s="290" customFormat="1" x14ac:dyDescent="0.2">
      <c r="A2310" s="45" t="s">
        <v>1016</v>
      </c>
      <c r="B2310" s="42" t="s">
        <v>108</v>
      </c>
      <c r="C2310" s="46"/>
      <c r="D2310" s="35" t="s">
        <v>2384</v>
      </c>
      <c r="E2310" s="34">
        <v>43326</v>
      </c>
      <c r="F2310" s="347" t="s">
        <v>813</v>
      </c>
      <c r="G2310" s="347" t="s">
        <v>814</v>
      </c>
      <c r="H2310" s="344">
        <v>25.861716666666666</v>
      </c>
      <c r="I2310" s="344">
        <v>-81.536900000000003</v>
      </c>
      <c r="J2310" s="56" t="s">
        <v>9560</v>
      </c>
      <c r="K2310" s="56" t="s">
        <v>9561</v>
      </c>
      <c r="L2310" s="49" t="s">
        <v>3130</v>
      </c>
      <c r="M2310" s="120"/>
      <c r="N2310" s="35" t="s">
        <v>364</v>
      </c>
      <c r="O2310" s="203" t="s">
        <v>1969</v>
      </c>
      <c r="P2310" s="216">
        <v>0</v>
      </c>
      <c r="Q2310" s="443">
        <v>0</v>
      </c>
      <c r="R2310" s="47"/>
      <c r="S2310" s="36">
        <v>0</v>
      </c>
      <c r="T2310" s="35"/>
      <c r="U2310" s="34"/>
      <c r="V2310" s="82">
        <v>0</v>
      </c>
      <c r="W2310" s="55" t="s">
        <v>2689</v>
      </c>
      <c r="X2310" s="55" t="s">
        <v>1898</v>
      </c>
      <c r="Y2310" s="157">
        <v>0</v>
      </c>
      <c r="Z2310" s="57">
        <v>249.02196364918217</v>
      </c>
      <c r="AA2310" s="55" t="s">
        <v>9562</v>
      </c>
      <c r="AB2310" s="55">
        <v>229</v>
      </c>
      <c r="AC2310" s="55" t="s">
        <v>2023</v>
      </c>
      <c r="AD2310" s="89" t="s">
        <v>2622</v>
      </c>
      <c r="AE2310" s="243">
        <v>16255</v>
      </c>
      <c r="AF2310" s="157" t="s">
        <v>3901</v>
      </c>
      <c r="AG2310" s="89" t="s">
        <v>7861</v>
      </c>
      <c r="AH2310" s="58" t="s">
        <v>7862</v>
      </c>
      <c r="AI2310" s="58" t="s">
        <v>2035</v>
      </c>
      <c r="AJ2310" s="59" t="s">
        <v>2357</v>
      </c>
      <c r="AK2310" s="56">
        <v>25.862322777777777</v>
      </c>
      <c r="AL2310" s="56">
        <v>-81.537249722222228</v>
      </c>
      <c r="AM2310" s="60">
        <v>-221.03659999990953</v>
      </c>
      <c r="AN2310" s="60">
        <v>114.69420142350091</v>
      </c>
      <c r="AO2310" s="60">
        <v>249.02196364918217</v>
      </c>
    </row>
    <row r="2311" spans="1:41" s="290" customFormat="1" x14ac:dyDescent="0.2">
      <c r="A2311" s="45" t="s">
        <v>1016</v>
      </c>
      <c r="B2311" s="42" t="s">
        <v>108</v>
      </c>
      <c r="C2311" s="46"/>
      <c r="D2311" s="35" t="s">
        <v>424</v>
      </c>
      <c r="E2311" s="34">
        <v>43501</v>
      </c>
      <c r="F2311" s="347" t="s">
        <v>2495</v>
      </c>
      <c r="G2311" s="347" t="s">
        <v>2033</v>
      </c>
      <c r="H2311" s="344">
        <v>25.856533333333335</v>
      </c>
      <c r="I2311" s="344">
        <v>-81.537116666666662</v>
      </c>
      <c r="J2311" s="56" t="s">
        <v>9564</v>
      </c>
      <c r="K2311" s="56" t="s">
        <v>9551</v>
      </c>
      <c r="L2311" s="49" t="s">
        <v>2496</v>
      </c>
      <c r="M2311" s="120" t="s">
        <v>2833</v>
      </c>
      <c r="N2311" s="35" t="s">
        <v>364</v>
      </c>
      <c r="O2311" s="203" t="s">
        <v>1969</v>
      </c>
      <c r="P2311" s="216" t="s">
        <v>1969</v>
      </c>
      <c r="Q2311" s="443">
        <v>0</v>
      </c>
      <c r="R2311" s="47"/>
      <c r="S2311" s="36">
        <v>0</v>
      </c>
      <c r="T2311" s="35"/>
      <c r="U2311" s="34"/>
      <c r="V2311" s="82">
        <v>0</v>
      </c>
      <c r="W2311" s="55" t="s">
        <v>2689</v>
      </c>
      <c r="X2311" s="55" t="s">
        <v>1898</v>
      </c>
      <c r="Y2311" s="157">
        <v>0</v>
      </c>
      <c r="Z2311" s="57">
        <v>2111.7454969365745</v>
      </c>
      <c r="AA2311" s="55" t="s">
        <v>9565</v>
      </c>
      <c r="AB2311" s="55">
        <v>229</v>
      </c>
      <c r="AC2311" s="55" t="s">
        <v>2023</v>
      </c>
      <c r="AD2311" s="89" t="s">
        <v>2622</v>
      </c>
      <c r="AE2311" s="243">
        <v>16255</v>
      </c>
      <c r="AF2311" s="157" t="s">
        <v>3901</v>
      </c>
      <c r="AG2311" s="89" t="s">
        <v>7861</v>
      </c>
      <c r="AH2311" s="58" t="s">
        <v>7862</v>
      </c>
      <c r="AI2311" s="58" t="s">
        <v>2035</v>
      </c>
      <c r="AJ2311" s="59" t="s">
        <v>2357</v>
      </c>
      <c r="AK2311" s="56">
        <v>25.862322777777777</v>
      </c>
      <c r="AL2311" s="56">
        <v>-81.537249722222228</v>
      </c>
      <c r="AM2311" s="60">
        <v>-2111.2945999991748</v>
      </c>
      <c r="AN2311" s="60">
        <v>43.636634221987968</v>
      </c>
      <c r="AO2311" s="60">
        <v>2111.7454969365745</v>
      </c>
    </row>
    <row r="2312" spans="1:41" s="290" customFormat="1" ht="25.5" x14ac:dyDescent="0.2">
      <c r="A2312" s="45" t="s">
        <v>1016</v>
      </c>
      <c r="B2312" s="42" t="s">
        <v>108</v>
      </c>
      <c r="C2312" s="46"/>
      <c r="D2312" s="35" t="s">
        <v>424</v>
      </c>
      <c r="E2312" s="34">
        <v>43878</v>
      </c>
      <c r="F2312" s="347" t="s">
        <v>2896</v>
      </c>
      <c r="G2312" s="347" t="s">
        <v>2897</v>
      </c>
      <c r="H2312" s="344">
        <v>25.856566666666666</v>
      </c>
      <c r="I2312" s="344">
        <v>-81.537099999999995</v>
      </c>
      <c r="J2312" s="56" t="s">
        <v>7854</v>
      </c>
      <c r="K2312" s="56" t="s">
        <v>7855</v>
      </c>
      <c r="L2312" s="49" t="s">
        <v>2898</v>
      </c>
      <c r="M2312" s="120" t="s">
        <v>2833</v>
      </c>
      <c r="N2312" s="35" t="s">
        <v>364</v>
      </c>
      <c r="O2312" s="203" t="s">
        <v>1969</v>
      </c>
      <c r="P2312" s="216" t="s">
        <v>1969</v>
      </c>
      <c r="Q2312" s="443">
        <v>0</v>
      </c>
      <c r="R2312" s="47"/>
      <c r="S2312" s="36">
        <v>0</v>
      </c>
      <c r="T2312" s="35"/>
      <c r="U2312" s="34"/>
      <c r="V2312" s="82">
        <v>0</v>
      </c>
      <c r="W2312" s="55" t="s">
        <v>2689</v>
      </c>
      <c r="X2312" s="55" t="s">
        <v>1898</v>
      </c>
      <c r="Y2312" s="157">
        <v>0</v>
      </c>
      <c r="Z2312" s="57">
        <v>2099.712820227649</v>
      </c>
      <c r="AA2312" s="55" t="s">
        <v>9566</v>
      </c>
      <c r="AB2312" s="55">
        <v>229</v>
      </c>
      <c r="AC2312" s="55" t="s">
        <v>2023</v>
      </c>
      <c r="AD2312" s="89" t="s">
        <v>2622</v>
      </c>
      <c r="AE2312" s="243">
        <v>16255</v>
      </c>
      <c r="AF2312" s="157" t="s">
        <v>3901</v>
      </c>
      <c r="AG2312" s="89" t="s">
        <v>7861</v>
      </c>
      <c r="AH2312" s="58" t="s">
        <v>7862</v>
      </c>
      <c r="AI2312" s="58" t="s">
        <v>2035</v>
      </c>
      <c r="AJ2312" s="59" t="s">
        <v>2357</v>
      </c>
      <c r="AK2312" s="56">
        <v>25.862322777777777</v>
      </c>
      <c r="AL2312" s="56">
        <v>-81.537249722222228</v>
      </c>
      <c r="AM2312" s="60">
        <v>-2099.1386000000671</v>
      </c>
      <c r="AN2312" s="60">
        <v>49.102600930155162</v>
      </c>
      <c r="AO2312" s="60">
        <v>2099.712820227649</v>
      </c>
    </row>
    <row r="2313" spans="1:41" s="290" customFormat="1" ht="25.5" x14ac:dyDescent="0.2">
      <c r="A2313" s="45" t="s">
        <v>1016</v>
      </c>
      <c r="B2313" s="42" t="s">
        <v>108</v>
      </c>
      <c r="C2313" s="46"/>
      <c r="D2313" s="35" t="s">
        <v>424</v>
      </c>
      <c r="E2313" s="34">
        <v>44240</v>
      </c>
      <c r="F2313" s="347" t="s">
        <v>2896</v>
      </c>
      <c r="G2313" s="347" t="s">
        <v>2897</v>
      </c>
      <c r="H2313" s="344">
        <v>25.856566666666666</v>
      </c>
      <c r="I2313" s="344">
        <v>-81.537099999999995</v>
      </c>
      <c r="J2313" s="56" t="s">
        <v>7854</v>
      </c>
      <c r="K2313" s="56" t="s">
        <v>7855</v>
      </c>
      <c r="L2313" s="49" t="s">
        <v>3374</v>
      </c>
      <c r="M2313" s="120" t="s">
        <v>2833</v>
      </c>
      <c r="N2313" s="35" t="s">
        <v>427</v>
      </c>
      <c r="O2313" s="240" t="s">
        <v>3586</v>
      </c>
      <c r="P2313" s="216">
        <v>0</v>
      </c>
      <c r="Q2313" s="443">
        <v>0</v>
      </c>
      <c r="R2313" s="47"/>
      <c r="S2313" s="36">
        <v>0</v>
      </c>
      <c r="T2313" s="35" t="s">
        <v>3310</v>
      </c>
      <c r="U2313" s="34"/>
      <c r="V2313" s="82" t="s">
        <v>1969</v>
      </c>
      <c r="W2313" s="55" t="s">
        <v>2689</v>
      </c>
      <c r="X2313" s="55" t="s">
        <v>1898</v>
      </c>
      <c r="Y2313" s="157" t="s">
        <v>427</v>
      </c>
      <c r="Z2313" s="57">
        <v>2099.712820227649</v>
      </c>
      <c r="AA2313" s="55" t="s">
        <v>9567</v>
      </c>
      <c r="AB2313" s="55">
        <v>229</v>
      </c>
      <c r="AC2313" s="55" t="s">
        <v>2023</v>
      </c>
      <c r="AD2313" s="89" t="s">
        <v>2622</v>
      </c>
      <c r="AE2313" s="243">
        <v>16255</v>
      </c>
      <c r="AF2313" s="157" t="s">
        <v>3901</v>
      </c>
      <c r="AG2313" s="89" t="s">
        <v>7861</v>
      </c>
      <c r="AH2313" s="58" t="s">
        <v>7862</v>
      </c>
      <c r="AI2313" s="58" t="s">
        <v>2035</v>
      </c>
      <c r="AJ2313" s="59" t="s">
        <v>2357</v>
      </c>
      <c r="AK2313" s="56">
        <v>25.862322777777777</v>
      </c>
      <c r="AL2313" s="56">
        <v>-81.537249722222228</v>
      </c>
      <c r="AM2313" s="60">
        <v>-2099.1386000000671</v>
      </c>
      <c r="AN2313" s="60">
        <v>49.102600930155162</v>
      </c>
      <c r="AO2313" s="60">
        <v>2099.712820227649</v>
      </c>
    </row>
    <row r="2314" spans="1:41" s="290" customFormat="1" ht="25.5" x14ac:dyDescent="0.2">
      <c r="A2314" s="45" t="s">
        <v>1016</v>
      </c>
      <c r="B2314" s="42" t="s">
        <v>108</v>
      </c>
      <c r="C2314" s="46"/>
      <c r="D2314" s="35" t="s">
        <v>424</v>
      </c>
      <c r="E2314" s="34">
        <v>44595</v>
      </c>
      <c r="F2314" s="347" t="s">
        <v>2896</v>
      </c>
      <c r="G2314" s="347" t="s">
        <v>2897</v>
      </c>
      <c r="H2314" s="344">
        <v>25.856566666666666</v>
      </c>
      <c r="I2314" s="344">
        <v>-81.537099999999995</v>
      </c>
      <c r="J2314" s="56" t="s">
        <v>7854</v>
      </c>
      <c r="K2314" s="56" t="s">
        <v>7855</v>
      </c>
      <c r="L2314" s="49" t="s">
        <v>3374</v>
      </c>
      <c r="M2314" s="120" t="s">
        <v>2833</v>
      </c>
      <c r="N2314" s="35" t="s">
        <v>427</v>
      </c>
      <c r="O2314" s="240" t="s">
        <v>4071</v>
      </c>
      <c r="P2314" s="216">
        <v>0</v>
      </c>
      <c r="Q2314" s="443">
        <v>0</v>
      </c>
      <c r="R2314" s="47"/>
      <c r="S2314" s="36">
        <v>0</v>
      </c>
      <c r="T2314" s="35"/>
      <c r="U2314" s="34"/>
      <c r="V2314" s="82" t="s">
        <v>1969</v>
      </c>
      <c r="W2314" s="55" t="s">
        <v>2689</v>
      </c>
      <c r="X2314" s="55" t="s">
        <v>1898</v>
      </c>
      <c r="Y2314" s="157" t="s">
        <v>427</v>
      </c>
      <c r="Z2314" s="57">
        <v>2099.712820227649</v>
      </c>
      <c r="AA2314" s="55" t="s">
        <v>9567</v>
      </c>
      <c r="AB2314" s="55">
        <v>229</v>
      </c>
      <c r="AC2314" s="55" t="s">
        <v>2023</v>
      </c>
      <c r="AD2314" s="89" t="s">
        <v>2622</v>
      </c>
      <c r="AE2314" s="243">
        <v>16255</v>
      </c>
      <c r="AF2314" s="157" t="s">
        <v>3901</v>
      </c>
      <c r="AG2314" s="89" t="s">
        <v>7861</v>
      </c>
      <c r="AH2314" s="58" t="s">
        <v>7862</v>
      </c>
      <c r="AI2314" s="58" t="s">
        <v>2035</v>
      </c>
      <c r="AJ2314" s="59" t="s">
        <v>2357</v>
      </c>
      <c r="AK2314" s="56">
        <v>25.862322777777777</v>
      </c>
      <c r="AL2314" s="56">
        <v>-81.537249722222228</v>
      </c>
      <c r="AM2314" s="60">
        <v>-2099.1386000000671</v>
      </c>
      <c r="AN2314" s="60">
        <v>49.102600930155162</v>
      </c>
      <c r="AO2314" s="60">
        <v>2099.712820227649</v>
      </c>
    </row>
    <row r="2315" spans="1:41" s="290" customFormat="1" ht="25.5" x14ac:dyDescent="0.2">
      <c r="A2315" s="45" t="s">
        <v>1016</v>
      </c>
      <c r="B2315" s="42" t="s">
        <v>108</v>
      </c>
      <c r="C2315" s="46"/>
      <c r="D2315" s="35" t="s">
        <v>424</v>
      </c>
      <c r="E2315" s="34">
        <v>44992</v>
      </c>
      <c r="F2315" s="347" t="s">
        <v>2896</v>
      </c>
      <c r="G2315" s="347" t="s">
        <v>2897</v>
      </c>
      <c r="H2315" s="344">
        <v>25.856566666666666</v>
      </c>
      <c r="I2315" s="344">
        <v>-81.537099999999995</v>
      </c>
      <c r="J2315" s="56" t="s">
        <v>7854</v>
      </c>
      <c r="K2315" s="56" t="s">
        <v>7855</v>
      </c>
      <c r="L2315" s="49" t="s">
        <v>3374</v>
      </c>
      <c r="M2315" s="120" t="s">
        <v>2833</v>
      </c>
      <c r="N2315" s="35" t="s">
        <v>427</v>
      </c>
      <c r="O2315" s="240" t="s">
        <v>5113</v>
      </c>
      <c r="P2315" s="240" t="s">
        <v>5112</v>
      </c>
      <c r="Q2315" s="443">
        <v>0</v>
      </c>
      <c r="R2315" s="47"/>
      <c r="S2315" s="36">
        <v>0</v>
      </c>
      <c r="T2315" s="35"/>
      <c r="U2315" s="34"/>
      <c r="V2315" s="82" t="s">
        <v>1969</v>
      </c>
      <c r="W2315" s="55" t="s">
        <v>2689</v>
      </c>
      <c r="X2315" s="55" t="s">
        <v>1898</v>
      </c>
      <c r="Y2315" s="157" t="s">
        <v>427</v>
      </c>
      <c r="Z2315" s="57">
        <v>2099.712820227649</v>
      </c>
      <c r="AA2315" s="55" t="s">
        <v>9567</v>
      </c>
      <c r="AB2315" s="55">
        <v>229</v>
      </c>
      <c r="AC2315" s="55" t="s">
        <v>2023</v>
      </c>
      <c r="AD2315" s="89" t="s">
        <v>2622</v>
      </c>
      <c r="AE2315" s="243">
        <v>16255</v>
      </c>
      <c r="AF2315" s="157" t="s">
        <v>3901</v>
      </c>
      <c r="AG2315" s="89" t="s">
        <v>7861</v>
      </c>
      <c r="AH2315" s="58" t="s">
        <v>7862</v>
      </c>
      <c r="AI2315" s="58" t="s">
        <v>2035</v>
      </c>
      <c r="AJ2315" s="59" t="s">
        <v>2357</v>
      </c>
      <c r="AK2315" s="56">
        <v>25.862322777777777</v>
      </c>
      <c r="AL2315" s="56">
        <v>-81.537249722222228</v>
      </c>
      <c r="AM2315" s="60">
        <v>-2099.1386000000671</v>
      </c>
      <c r="AN2315" s="60">
        <v>49.102600930155162</v>
      </c>
      <c r="AO2315" s="60">
        <v>2099.712820227649</v>
      </c>
    </row>
    <row r="2316" spans="1:41" s="290" customFormat="1" x14ac:dyDescent="0.2">
      <c r="A2316" s="45" t="s">
        <v>1016</v>
      </c>
      <c r="B2316" s="42" t="s">
        <v>108</v>
      </c>
      <c r="C2316" s="46"/>
      <c r="D2316" s="35" t="s">
        <v>424</v>
      </c>
      <c r="E2316" s="34">
        <v>45341</v>
      </c>
      <c r="F2316" s="347" t="s">
        <v>2896</v>
      </c>
      <c r="G2316" s="347" t="s">
        <v>2897</v>
      </c>
      <c r="H2316" s="344">
        <v>25.856566666666666</v>
      </c>
      <c r="I2316" s="344">
        <v>-81.537099999999995</v>
      </c>
      <c r="J2316" s="56" t="s">
        <v>7854</v>
      </c>
      <c r="K2316" s="56" t="s">
        <v>7855</v>
      </c>
      <c r="L2316" s="49" t="s">
        <v>5682</v>
      </c>
      <c r="M2316" s="120" t="s">
        <v>2833</v>
      </c>
      <c r="N2316" s="35" t="s">
        <v>387</v>
      </c>
      <c r="O2316" s="240" t="s">
        <v>5681</v>
      </c>
      <c r="P2316" s="240" t="s">
        <v>5683</v>
      </c>
      <c r="Q2316" s="443">
        <v>0</v>
      </c>
      <c r="R2316" s="47"/>
      <c r="S2316" s="36">
        <v>0</v>
      </c>
      <c r="T2316" s="35" t="s">
        <v>2011</v>
      </c>
      <c r="U2316" s="34"/>
      <c r="V2316" s="82">
        <v>0</v>
      </c>
      <c r="W2316" s="55" t="s">
        <v>2689</v>
      </c>
      <c r="X2316" s="55" t="s">
        <v>1898</v>
      </c>
      <c r="Y2316" s="157" t="s">
        <v>387</v>
      </c>
      <c r="Z2316" s="57">
        <v>2099.712820227649</v>
      </c>
      <c r="AA2316" s="55" t="s">
        <v>9568</v>
      </c>
      <c r="AB2316" s="55">
        <v>229</v>
      </c>
      <c r="AC2316" s="55" t="s">
        <v>2023</v>
      </c>
      <c r="AD2316" s="89" t="s">
        <v>2622</v>
      </c>
      <c r="AE2316" s="243">
        <v>16255</v>
      </c>
      <c r="AF2316" s="157" t="s">
        <v>3901</v>
      </c>
      <c r="AG2316" s="89" t="s">
        <v>7861</v>
      </c>
      <c r="AH2316" s="58" t="s">
        <v>7862</v>
      </c>
      <c r="AI2316" s="58" t="s">
        <v>2035</v>
      </c>
      <c r="AJ2316" s="59" t="s">
        <v>2357</v>
      </c>
      <c r="AK2316" s="56">
        <v>25.862322777777777</v>
      </c>
      <c r="AL2316" s="56">
        <v>-81.537249722222228</v>
      </c>
      <c r="AM2316" s="60">
        <v>-2099.1386000000671</v>
      </c>
      <c r="AN2316" s="60">
        <v>49.102600930155162</v>
      </c>
      <c r="AO2316" s="60">
        <v>2099.712820227649</v>
      </c>
    </row>
    <row r="2317" spans="1:41" s="290" customFormat="1" ht="25.5" x14ac:dyDescent="0.2">
      <c r="A2317" s="45" t="s">
        <v>1016</v>
      </c>
      <c r="B2317" s="42" t="s">
        <v>108</v>
      </c>
      <c r="C2317" s="46"/>
      <c r="D2317" s="35" t="s">
        <v>424</v>
      </c>
      <c r="E2317" s="34">
        <v>45748</v>
      </c>
      <c r="F2317" s="347" t="s">
        <v>2896</v>
      </c>
      <c r="G2317" s="347" t="s">
        <v>2897</v>
      </c>
      <c r="H2317" s="344">
        <v>25.856566666666666</v>
      </c>
      <c r="I2317" s="344">
        <v>-81.537099999999995</v>
      </c>
      <c r="J2317" s="56" t="s">
        <v>7854</v>
      </c>
      <c r="K2317" s="56" t="s">
        <v>7855</v>
      </c>
      <c r="L2317" s="49" t="s">
        <v>6320</v>
      </c>
      <c r="M2317" s="120" t="s">
        <v>2833</v>
      </c>
      <c r="N2317" s="35" t="s">
        <v>448</v>
      </c>
      <c r="O2317" s="240" t="s">
        <v>6319</v>
      </c>
      <c r="P2317" s="216" t="s">
        <v>6005</v>
      </c>
      <c r="Q2317" s="443" t="s">
        <v>3294</v>
      </c>
      <c r="R2317" s="47"/>
      <c r="S2317" s="36">
        <v>0</v>
      </c>
      <c r="T2317" s="35" t="s">
        <v>3310</v>
      </c>
      <c r="U2317" s="34"/>
      <c r="V2317" s="82">
        <v>0</v>
      </c>
      <c r="W2317" s="55" t="s">
        <v>2689</v>
      </c>
      <c r="X2317" s="55" t="s">
        <v>1898</v>
      </c>
      <c r="Y2317" s="157" t="s">
        <v>448</v>
      </c>
      <c r="Z2317" s="57">
        <v>2099.712820227649</v>
      </c>
      <c r="AA2317" s="55" t="s">
        <v>7860</v>
      </c>
      <c r="AB2317" s="55">
        <v>229</v>
      </c>
      <c r="AC2317" s="55" t="s">
        <v>2023</v>
      </c>
      <c r="AD2317" s="89" t="s">
        <v>2622</v>
      </c>
      <c r="AE2317" s="243">
        <v>16255</v>
      </c>
      <c r="AF2317" s="157" t="s">
        <v>3901</v>
      </c>
      <c r="AG2317" s="89" t="s">
        <v>7861</v>
      </c>
      <c r="AH2317" s="58" t="s">
        <v>7862</v>
      </c>
      <c r="AI2317" s="58" t="s">
        <v>2035</v>
      </c>
      <c r="AJ2317" s="59" t="s">
        <v>2357</v>
      </c>
      <c r="AK2317" s="56">
        <v>25.862322777777777</v>
      </c>
      <c r="AL2317" s="56">
        <v>-81.537249722222228</v>
      </c>
      <c r="AM2317" s="60">
        <v>-2099.1386000000671</v>
      </c>
      <c r="AN2317" s="60">
        <v>49.102600930155162</v>
      </c>
      <c r="AO2317" s="60">
        <v>2099.712820227649</v>
      </c>
    </row>
    <row r="2318" spans="1:41" s="290" customFormat="1" ht="25.5" x14ac:dyDescent="0.2">
      <c r="A2318" s="45" t="s">
        <v>1016</v>
      </c>
      <c r="B2318" s="42" t="s">
        <v>108</v>
      </c>
      <c r="C2318" s="46" t="s">
        <v>473</v>
      </c>
      <c r="D2318" s="35" t="s">
        <v>424</v>
      </c>
      <c r="E2318" s="34">
        <v>46079</v>
      </c>
      <c r="F2318" s="347" t="s">
        <v>2896</v>
      </c>
      <c r="G2318" s="347" t="s">
        <v>2897</v>
      </c>
      <c r="H2318" s="344">
        <v>25.856566666666666</v>
      </c>
      <c r="I2318" s="344">
        <v>-81.537099999999995</v>
      </c>
      <c r="J2318" s="56" t="s">
        <v>7854</v>
      </c>
      <c r="K2318" s="56" t="s">
        <v>7855</v>
      </c>
      <c r="L2318" s="49" t="s">
        <v>6320</v>
      </c>
      <c r="M2318" s="120" t="s">
        <v>2833</v>
      </c>
      <c r="N2318" s="35" t="s">
        <v>448</v>
      </c>
      <c r="O2318" s="240" t="s">
        <v>6745</v>
      </c>
      <c r="P2318" s="216" t="s">
        <v>6005</v>
      </c>
      <c r="Q2318" s="443" t="s">
        <v>3294</v>
      </c>
      <c r="R2318" s="47"/>
      <c r="S2318" s="36">
        <v>0</v>
      </c>
      <c r="T2318" s="35"/>
      <c r="U2318" s="34"/>
      <c r="V2318" s="82">
        <v>0</v>
      </c>
      <c r="W2318" s="55" t="s">
        <v>2689</v>
      </c>
      <c r="X2318" s="55" t="s">
        <v>1898</v>
      </c>
      <c r="Y2318" s="157" t="s">
        <v>448</v>
      </c>
      <c r="Z2318" s="57">
        <v>2099.712820227649</v>
      </c>
      <c r="AA2318" s="55" t="s">
        <v>7860</v>
      </c>
      <c r="AB2318" s="55">
        <v>229</v>
      </c>
      <c r="AC2318" s="55" t="s">
        <v>2023</v>
      </c>
      <c r="AD2318" s="89" t="s">
        <v>2622</v>
      </c>
      <c r="AE2318" s="243">
        <v>16255</v>
      </c>
      <c r="AF2318" s="157" t="s">
        <v>3901</v>
      </c>
      <c r="AG2318" s="89" t="s">
        <v>7861</v>
      </c>
      <c r="AH2318" s="58" t="s">
        <v>7862</v>
      </c>
      <c r="AI2318" s="58" t="s">
        <v>2035</v>
      </c>
      <c r="AJ2318" s="59" t="s">
        <v>2357</v>
      </c>
      <c r="AK2318" s="56">
        <v>25.862322777777777</v>
      </c>
      <c r="AL2318" s="56">
        <v>-81.537249722222228</v>
      </c>
      <c r="AM2318" s="60">
        <v>-2099.1386000000671</v>
      </c>
      <c r="AN2318" s="60">
        <v>49.102600930155162</v>
      </c>
      <c r="AO2318" s="60">
        <v>2099.712820227649</v>
      </c>
    </row>
    <row r="2319" spans="1:41" s="290" customFormat="1" x14ac:dyDescent="0.2">
      <c r="A2319" s="45" t="s">
        <v>1015</v>
      </c>
      <c r="B2319" s="42" t="s">
        <v>815</v>
      </c>
      <c r="C2319" s="46"/>
      <c r="D2319" s="35" t="s">
        <v>424</v>
      </c>
      <c r="E2319" s="34">
        <v>42843</v>
      </c>
      <c r="F2319" s="347" t="s">
        <v>816</v>
      </c>
      <c r="G2319" s="347" t="s">
        <v>817</v>
      </c>
      <c r="H2319" s="344">
        <v>25.865666666666666</v>
      </c>
      <c r="I2319" s="344">
        <v>-81.537683333333334</v>
      </c>
      <c r="J2319" s="56" t="s">
        <v>9569</v>
      </c>
      <c r="K2319" s="56" t="s">
        <v>9570</v>
      </c>
      <c r="L2319" s="49" t="s">
        <v>1746</v>
      </c>
      <c r="M2319" s="117"/>
      <c r="N2319" s="35" t="s">
        <v>364</v>
      </c>
      <c r="O2319" s="203" t="s">
        <v>1969</v>
      </c>
      <c r="P2319" s="216" t="s">
        <v>1969</v>
      </c>
      <c r="Q2319" s="443">
        <v>0</v>
      </c>
      <c r="R2319" s="47"/>
      <c r="S2319" s="36">
        <v>0</v>
      </c>
      <c r="T2319" s="35"/>
      <c r="U2319" s="34"/>
      <c r="V2319" s="305">
        <v>0</v>
      </c>
      <c r="W2319" s="42" t="s">
        <v>2689</v>
      </c>
      <c r="X2319" s="42" t="s">
        <v>1898</v>
      </c>
      <c r="Y2319" s="306">
        <v>0</v>
      </c>
      <c r="Z2319" s="307" t="s">
        <v>3903</v>
      </c>
      <c r="AA2319" s="42" t="s">
        <v>3904</v>
      </c>
      <c r="AB2319" s="42">
        <v>229.5</v>
      </c>
      <c r="AC2319" s="42" t="s">
        <v>2023</v>
      </c>
      <c r="AD2319" s="308" t="s">
        <v>2622</v>
      </c>
      <c r="AE2319" s="309" t="s">
        <v>1746</v>
      </c>
      <c r="AF2319" s="306">
        <v>0</v>
      </c>
      <c r="AG2319" s="308" t="s">
        <v>4866</v>
      </c>
      <c r="AH2319" s="310" t="s">
        <v>3903</v>
      </c>
      <c r="AI2319" s="310" t="s">
        <v>3903</v>
      </c>
      <c r="AJ2319" s="311" t="s">
        <v>3903</v>
      </c>
      <c r="AK2319" s="312" t="s">
        <v>3903</v>
      </c>
      <c r="AL2319" s="312" t="s">
        <v>3903</v>
      </c>
      <c r="AM2319" s="313" t="s">
        <v>3903</v>
      </c>
      <c r="AN2319" s="313" t="s">
        <v>3903</v>
      </c>
      <c r="AO2319" s="313" t="s">
        <v>3903</v>
      </c>
    </row>
    <row r="2320" spans="1:41" s="290" customFormat="1" x14ac:dyDescent="0.2">
      <c r="A2320" s="45" t="s">
        <v>1015</v>
      </c>
      <c r="B2320" s="42" t="s">
        <v>815</v>
      </c>
      <c r="C2320" s="46"/>
      <c r="D2320" s="35" t="s">
        <v>1658</v>
      </c>
      <c r="E2320" s="34">
        <v>43076</v>
      </c>
      <c r="F2320" s="347" t="s">
        <v>2045</v>
      </c>
      <c r="G2320" s="347" t="s">
        <v>817</v>
      </c>
      <c r="H2320" s="344">
        <v>25.865649999999999</v>
      </c>
      <c r="I2320" s="344">
        <v>-81.537683333333334</v>
      </c>
      <c r="J2320" s="56" t="s">
        <v>9571</v>
      </c>
      <c r="K2320" s="56" t="s">
        <v>9570</v>
      </c>
      <c r="L2320" s="49" t="s">
        <v>8380</v>
      </c>
      <c r="M2320" s="120"/>
      <c r="N2320" s="35" t="s">
        <v>1919</v>
      </c>
      <c r="O2320" s="203" t="s">
        <v>1969</v>
      </c>
      <c r="P2320" s="216">
        <v>0</v>
      </c>
      <c r="Q2320" s="443">
        <v>0</v>
      </c>
      <c r="R2320" s="47"/>
      <c r="S2320" s="36">
        <v>0</v>
      </c>
      <c r="T2320" s="35"/>
      <c r="U2320" s="34"/>
      <c r="V2320" s="305" t="s">
        <v>1969</v>
      </c>
      <c r="W2320" s="42" t="s">
        <v>2689</v>
      </c>
      <c r="X2320" s="42" t="s">
        <v>1898</v>
      </c>
      <c r="Y2320" s="306" t="s">
        <v>1919</v>
      </c>
      <c r="Z2320" s="307" t="s">
        <v>3903</v>
      </c>
      <c r="AA2320" s="42" t="s">
        <v>4844</v>
      </c>
      <c r="AB2320" s="42">
        <v>229.5</v>
      </c>
      <c r="AC2320" s="42" t="s">
        <v>2023</v>
      </c>
      <c r="AD2320" s="308" t="s">
        <v>2622</v>
      </c>
      <c r="AE2320" s="309" t="s">
        <v>1746</v>
      </c>
      <c r="AF2320" s="306">
        <v>0</v>
      </c>
      <c r="AG2320" s="308" t="s">
        <v>4866</v>
      </c>
      <c r="AH2320" s="310" t="s">
        <v>3903</v>
      </c>
      <c r="AI2320" s="310" t="s">
        <v>3903</v>
      </c>
      <c r="AJ2320" s="311" t="s">
        <v>3903</v>
      </c>
      <c r="AK2320" s="312" t="s">
        <v>3903</v>
      </c>
      <c r="AL2320" s="312" t="s">
        <v>3903</v>
      </c>
      <c r="AM2320" s="313" t="s">
        <v>3903</v>
      </c>
      <c r="AN2320" s="313" t="s">
        <v>3903</v>
      </c>
      <c r="AO2320" s="313" t="s">
        <v>3903</v>
      </c>
    </row>
    <row r="2321" spans="1:41" s="290" customFormat="1" x14ac:dyDescent="0.2">
      <c r="A2321" s="45" t="s">
        <v>1015</v>
      </c>
      <c r="B2321" s="42" t="s">
        <v>815</v>
      </c>
      <c r="C2321" s="46"/>
      <c r="D2321" s="35" t="s">
        <v>424</v>
      </c>
      <c r="E2321" s="34">
        <v>43145</v>
      </c>
      <c r="F2321" s="347" t="s">
        <v>2045</v>
      </c>
      <c r="G2321" s="347" t="s">
        <v>2046</v>
      </c>
      <c r="H2321" s="344">
        <v>25.865649999999999</v>
      </c>
      <c r="I2321" s="344">
        <v>-81.537750000000003</v>
      </c>
      <c r="J2321" s="56" t="s">
        <v>9571</v>
      </c>
      <c r="K2321" s="56" t="s">
        <v>9554</v>
      </c>
      <c r="L2321" s="49" t="s">
        <v>8359</v>
      </c>
      <c r="M2321" s="120"/>
      <c r="N2321" s="35" t="s">
        <v>1919</v>
      </c>
      <c r="O2321" s="203" t="s">
        <v>1969</v>
      </c>
      <c r="P2321" s="216">
        <v>0</v>
      </c>
      <c r="Q2321" s="443">
        <v>0</v>
      </c>
      <c r="R2321" s="47"/>
      <c r="S2321" s="36">
        <v>0</v>
      </c>
      <c r="T2321" s="35"/>
      <c r="U2321" s="34"/>
      <c r="V2321" s="305" t="s">
        <v>1969</v>
      </c>
      <c r="W2321" s="42" t="s">
        <v>2689</v>
      </c>
      <c r="X2321" s="42" t="s">
        <v>1898</v>
      </c>
      <c r="Y2321" s="306" t="s">
        <v>1919</v>
      </c>
      <c r="Z2321" s="307" t="s">
        <v>3903</v>
      </c>
      <c r="AA2321" s="42" t="s">
        <v>4844</v>
      </c>
      <c r="AB2321" s="42">
        <v>229.5</v>
      </c>
      <c r="AC2321" s="42" t="s">
        <v>2023</v>
      </c>
      <c r="AD2321" s="308" t="s">
        <v>2622</v>
      </c>
      <c r="AE2321" s="309" t="s">
        <v>1746</v>
      </c>
      <c r="AF2321" s="306">
        <v>0</v>
      </c>
      <c r="AG2321" s="308" t="s">
        <v>4866</v>
      </c>
      <c r="AH2321" s="310" t="s">
        <v>3903</v>
      </c>
      <c r="AI2321" s="310" t="s">
        <v>3903</v>
      </c>
      <c r="AJ2321" s="311" t="s">
        <v>3903</v>
      </c>
      <c r="AK2321" s="312" t="s">
        <v>3903</v>
      </c>
      <c r="AL2321" s="312" t="s">
        <v>3903</v>
      </c>
      <c r="AM2321" s="313" t="s">
        <v>3903</v>
      </c>
      <c r="AN2321" s="313" t="s">
        <v>3903</v>
      </c>
      <c r="AO2321" s="313" t="s">
        <v>3903</v>
      </c>
    </row>
    <row r="2322" spans="1:41" s="290" customFormat="1" x14ac:dyDescent="0.2">
      <c r="A2322" s="45" t="s">
        <v>1015</v>
      </c>
      <c r="B2322" s="42" t="s">
        <v>815</v>
      </c>
      <c r="C2322" s="46"/>
      <c r="D2322" s="35" t="s">
        <v>424</v>
      </c>
      <c r="E2322" s="34">
        <v>43501</v>
      </c>
      <c r="F2322" s="347" t="s">
        <v>2045</v>
      </c>
      <c r="G2322" s="347" t="s">
        <v>2046</v>
      </c>
      <c r="H2322" s="344">
        <v>25.865649999999999</v>
      </c>
      <c r="I2322" s="344">
        <v>-81.537750000000003</v>
      </c>
      <c r="J2322" s="56" t="s">
        <v>9571</v>
      </c>
      <c r="K2322" s="56" t="s">
        <v>9554</v>
      </c>
      <c r="L2322" s="49" t="s">
        <v>2570</v>
      </c>
      <c r="M2322" s="120"/>
      <c r="N2322" s="35" t="s">
        <v>448</v>
      </c>
      <c r="O2322" s="203"/>
      <c r="P2322" s="216">
        <v>0</v>
      </c>
      <c r="Q2322" s="443">
        <v>0</v>
      </c>
      <c r="R2322" s="47"/>
      <c r="S2322" s="36">
        <v>0</v>
      </c>
      <c r="T2322" s="35"/>
      <c r="U2322" s="34"/>
      <c r="V2322" s="305" t="s">
        <v>1969</v>
      </c>
      <c r="W2322" s="42" t="s">
        <v>2689</v>
      </c>
      <c r="X2322" s="42" t="s">
        <v>1898</v>
      </c>
      <c r="Y2322" s="306" t="s">
        <v>448</v>
      </c>
      <c r="Z2322" s="307" t="s">
        <v>3903</v>
      </c>
      <c r="AA2322" s="42" t="s">
        <v>3912</v>
      </c>
      <c r="AB2322" s="42">
        <v>229.5</v>
      </c>
      <c r="AC2322" s="42" t="s">
        <v>2023</v>
      </c>
      <c r="AD2322" s="308" t="s">
        <v>2622</v>
      </c>
      <c r="AE2322" s="309" t="s">
        <v>1746</v>
      </c>
      <c r="AF2322" s="306">
        <v>0</v>
      </c>
      <c r="AG2322" s="308" t="s">
        <v>4866</v>
      </c>
      <c r="AH2322" s="310" t="s">
        <v>3903</v>
      </c>
      <c r="AI2322" s="310" t="s">
        <v>3903</v>
      </c>
      <c r="AJ2322" s="311" t="s">
        <v>3903</v>
      </c>
      <c r="AK2322" s="312" t="s">
        <v>3903</v>
      </c>
      <c r="AL2322" s="312" t="s">
        <v>3903</v>
      </c>
      <c r="AM2322" s="313" t="s">
        <v>3903</v>
      </c>
      <c r="AN2322" s="313" t="s">
        <v>3903</v>
      </c>
      <c r="AO2322" s="313" t="s">
        <v>3903</v>
      </c>
    </row>
    <row r="2323" spans="1:41" s="290" customFormat="1" ht="38.25" x14ac:dyDescent="0.2">
      <c r="A2323" s="45" t="s">
        <v>1015</v>
      </c>
      <c r="B2323" s="42" t="s">
        <v>815</v>
      </c>
      <c r="C2323" s="46"/>
      <c r="D2323" s="35" t="s">
        <v>424</v>
      </c>
      <c r="E2323" s="34">
        <v>43878</v>
      </c>
      <c r="F2323" s="347" t="s">
        <v>2045</v>
      </c>
      <c r="G2323" s="347" t="s">
        <v>2046</v>
      </c>
      <c r="H2323" s="344">
        <v>25.865649999999999</v>
      </c>
      <c r="I2323" s="344">
        <v>-81.537750000000003</v>
      </c>
      <c r="J2323" s="56" t="s">
        <v>9571</v>
      </c>
      <c r="K2323" s="56" t="s">
        <v>9554</v>
      </c>
      <c r="L2323" s="49" t="s">
        <v>2900</v>
      </c>
      <c r="M2323" s="120"/>
      <c r="N2323" s="35" t="s">
        <v>448</v>
      </c>
      <c r="O2323" s="203"/>
      <c r="P2323" s="216">
        <v>0</v>
      </c>
      <c r="Q2323" s="443">
        <v>0</v>
      </c>
      <c r="R2323" s="47"/>
      <c r="S2323" s="36">
        <v>0</v>
      </c>
      <c r="T2323" s="35"/>
      <c r="U2323" s="34"/>
      <c r="V2323" s="305" t="s">
        <v>1969</v>
      </c>
      <c r="W2323" s="42" t="s">
        <v>2689</v>
      </c>
      <c r="X2323" s="42" t="s">
        <v>1898</v>
      </c>
      <c r="Y2323" s="306" t="s">
        <v>448</v>
      </c>
      <c r="Z2323" s="307" t="s">
        <v>3903</v>
      </c>
      <c r="AA2323" s="42" t="s">
        <v>3912</v>
      </c>
      <c r="AB2323" s="42">
        <v>229.5</v>
      </c>
      <c r="AC2323" s="42" t="s">
        <v>2023</v>
      </c>
      <c r="AD2323" s="308" t="s">
        <v>2622</v>
      </c>
      <c r="AE2323" s="309" t="s">
        <v>1746</v>
      </c>
      <c r="AF2323" s="306">
        <v>0</v>
      </c>
      <c r="AG2323" s="308" t="s">
        <v>4866</v>
      </c>
      <c r="AH2323" s="310" t="s">
        <v>3903</v>
      </c>
      <c r="AI2323" s="310" t="s">
        <v>3903</v>
      </c>
      <c r="AJ2323" s="311" t="s">
        <v>3903</v>
      </c>
      <c r="AK2323" s="312" t="s">
        <v>3903</v>
      </c>
      <c r="AL2323" s="312" t="s">
        <v>3903</v>
      </c>
      <c r="AM2323" s="313" t="s">
        <v>3903</v>
      </c>
      <c r="AN2323" s="313" t="s">
        <v>3903</v>
      </c>
      <c r="AO2323" s="313" t="s">
        <v>3903</v>
      </c>
    </row>
    <row r="2324" spans="1:41" s="290" customFormat="1" ht="38.25" x14ac:dyDescent="0.2">
      <c r="A2324" s="45" t="s">
        <v>1015</v>
      </c>
      <c r="B2324" s="42" t="s">
        <v>815</v>
      </c>
      <c r="C2324" s="46"/>
      <c r="D2324" s="35" t="s">
        <v>424</v>
      </c>
      <c r="E2324" s="34">
        <v>44240</v>
      </c>
      <c r="F2324" s="347" t="s">
        <v>2045</v>
      </c>
      <c r="G2324" s="347" t="s">
        <v>2046</v>
      </c>
      <c r="H2324" s="344">
        <v>25.865649999999999</v>
      </c>
      <c r="I2324" s="344">
        <v>-81.537750000000003</v>
      </c>
      <c r="J2324" s="56" t="s">
        <v>9571</v>
      </c>
      <c r="K2324" s="56" t="s">
        <v>9554</v>
      </c>
      <c r="L2324" s="49" t="s">
        <v>2900</v>
      </c>
      <c r="M2324" s="120"/>
      <c r="N2324" s="35" t="s">
        <v>448</v>
      </c>
      <c r="O2324" s="203"/>
      <c r="P2324" s="216">
        <v>0</v>
      </c>
      <c r="Q2324" s="443">
        <v>0</v>
      </c>
      <c r="R2324" s="47"/>
      <c r="S2324" s="36">
        <v>0</v>
      </c>
      <c r="T2324" s="35"/>
      <c r="U2324" s="34"/>
      <c r="V2324" s="305" t="s">
        <v>1969</v>
      </c>
      <c r="W2324" s="42" t="s">
        <v>2689</v>
      </c>
      <c r="X2324" s="42" t="s">
        <v>1898</v>
      </c>
      <c r="Y2324" s="306" t="s">
        <v>448</v>
      </c>
      <c r="Z2324" s="307" t="s">
        <v>3903</v>
      </c>
      <c r="AA2324" s="42" t="s">
        <v>3912</v>
      </c>
      <c r="AB2324" s="42">
        <v>229.5</v>
      </c>
      <c r="AC2324" s="42" t="s">
        <v>2023</v>
      </c>
      <c r="AD2324" s="308" t="s">
        <v>2622</v>
      </c>
      <c r="AE2324" s="309" t="s">
        <v>1746</v>
      </c>
      <c r="AF2324" s="306">
        <v>0</v>
      </c>
      <c r="AG2324" s="308" t="s">
        <v>4866</v>
      </c>
      <c r="AH2324" s="310" t="s">
        <v>3903</v>
      </c>
      <c r="AI2324" s="310" t="s">
        <v>3903</v>
      </c>
      <c r="AJ2324" s="311" t="s">
        <v>3903</v>
      </c>
      <c r="AK2324" s="312" t="s">
        <v>3903</v>
      </c>
      <c r="AL2324" s="312" t="s">
        <v>3903</v>
      </c>
      <c r="AM2324" s="313" t="s">
        <v>3903</v>
      </c>
      <c r="AN2324" s="313" t="s">
        <v>3903</v>
      </c>
      <c r="AO2324" s="313" t="s">
        <v>3903</v>
      </c>
    </row>
    <row r="2325" spans="1:41" s="290" customFormat="1" ht="38.25" x14ac:dyDescent="0.2">
      <c r="A2325" s="45" t="s">
        <v>1015</v>
      </c>
      <c r="B2325" s="42" t="s">
        <v>815</v>
      </c>
      <c r="C2325" s="46"/>
      <c r="D2325" s="35" t="s">
        <v>424</v>
      </c>
      <c r="E2325" s="34">
        <v>44595</v>
      </c>
      <c r="F2325" s="347" t="s">
        <v>2045</v>
      </c>
      <c r="G2325" s="347" t="s">
        <v>2046</v>
      </c>
      <c r="H2325" s="344">
        <v>25.865649999999999</v>
      </c>
      <c r="I2325" s="344">
        <v>-81.537750000000003</v>
      </c>
      <c r="J2325" s="56" t="s">
        <v>9571</v>
      </c>
      <c r="K2325" s="56" t="s">
        <v>9554</v>
      </c>
      <c r="L2325" s="49" t="s">
        <v>2900</v>
      </c>
      <c r="M2325" s="120"/>
      <c r="N2325" s="35" t="s">
        <v>448</v>
      </c>
      <c r="O2325" s="240" t="s">
        <v>5114</v>
      </c>
      <c r="P2325" s="216">
        <v>0</v>
      </c>
      <c r="Q2325" s="443">
        <v>0</v>
      </c>
      <c r="R2325" s="47"/>
      <c r="S2325" s="36">
        <v>0</v>
      </c>
      <c r="T2325" s="35"/>
      <c r="U2325" s="34"/>
      <c r="V2325" s="305" t="s">
        <v>1969</v>
      </c>
      <c r="W2325" s="42" t="s">
        <v>2689</v>
      </c>
      <c r="X2325" s="42" t="s">
        <v>1898</v>
      </c>
      <c r="Y2325" s="306" t="s">
        <v>448</v>
      </c>
      <c r="Z2325" s="307" t="s">
        <v>3903</v>
      </c>
      <c r="AA2325" s="42" t="s">
        <v>3912</v>
      </c>
      <c r="AB2325" s="42">
        <v>229.5</v>
      </c>
      <c r="AC2325" s="42" t="s">
        <v>2023</v>
      </c>
      <c r="AD2325" s="308" t="s">
        <v>2622</v>
      </c>
      <c r="AE2325" s="309" t="s">
        <v>1746</v>
      </c>
      <c r="AF2325" s="306">
        <v>0</v>
      </c>
      <c r="AG2325" s="308" t="s">
        <v>4866</v>
      </c>
      <c r="AH2325" s="310" t="s">
        <v>3903</v>
      </c>
      <c r="AI2325" s="310" t="s">
        <v>3903</v>
      </c>
      <c r="AJ2325" s="311" t="s">
        <v>3903</v>
      </c>
      <c r="AK2325" s="312" t="s">
        <v>3903</v>
      </c>
      <c r="AL2325" s="312" t="s">
        <v>3903</v>
      </c>
      <c r="AM2325" s="313" t="s">
        <v>3903</v>
      </c>
      <c r="AN2325" s="313" t="s">
        <v>3903</v>
      </c>
      <c r="AO2325" s="313" t="s">
        <v>3903</v>
      </c>
    </row>
    <row r="2326" spans="1:41" s="290" customFormat="1" ht="38.25" x14ac:dyDescent="0.2">
      <c r="A2326" s="45" t="s">
        <v>1015</v>
      </c>
      <c r="B2326" s="42" t="s">
        <v>815</v>
      </c>
      <c r="C2326" s="46"/>
      <c r="D2326" s="35" t="s">
        <v>424</v>
      </c>
      <c r="E2326" s="34">
        <v>44992</v>
      </c>
      <c r="F2326" s="347" t="s">
        <v>2045</v>
      </c>
      <c r="G2326" s="347" t="s">
        <v>2046</v>
      </c>
      <c r="H2326" s="344">
        <v>25.865649999999999</v>
      </c>
      <c r="I2326" s="344">
        <v>-81.537750000000003</v>
      </c>
      <c r="J2326" s="56" t="s">
        <v>9571</v>
      </c>
      <c r="K2326" s="56" t="s">
        <v>9554</v>
      </c>
      <c r="L2326" s="71" t="s">
        <v>5687</v>
      </c>
      <c r="M2326" s="120"/>
      <c r="N2326" s="35" t="s">
        <v>448</v>
      </c>
      <c r="O2326" s="240" t="s">
        <v>5114</v>
      </c>
      <c r="P2326" s="216">
        <v>0</v>
      </c>
      <c r="Q2326" s="443">
        <v>0</v>
      </c>
      <c r="R2326" s="47"/>
      <c r="S2326" s="36">
        <v>0</v>
      </c>
      <c r="T2326" s="35"/>
      <c r="U2326" s="34"/>
      <c r="V2326" s="305" t="s">
        <v>1969</v>
      </c>
      <c r="W2326" s="42" t="s">
        <v>2689</v>
      </c>
      <c r="X2326" s="42" t="s">
        <v>1898</v>
      </c>
      <c r="Y2326" s="306" t="s">
        <v>448</v>
      </c>
      <c r="Z2326" s="307" t="s">
        <v>3903</v>
      </c>
      <c r="AA2326" s="42" t="s">
        <v>3912</v>
      </c>
      <c r="AB2326" s="42">
        <v>229.5</v>
      </c>
      <c r="AC2326" s="42" t="s">
        <v>2023</v>
      </c>
      <c r="AD2326" s="308" t="s">
        <v>2622</v>
      </c>
      <c r="AE2326" s="309" t="s">
        <v>1746</v>
      </c>
      <c r="AF2326" s="306">
        <v>0</v>
      </c>
      <c r="AG2326" s="308" t="s">
        <v>4866</v>
      </c>
      <c r="AH2326" s="310" t="s">
        <v>3903</v>
      </c>
      <c r="AI2326" s="310" t="s">
        <v>3903</v>
      </c>
      <c r="AJ2326" s="311" t="s">
        <v>3903</v>
      </c>
      <c r="AK2326" s="312" t="s">
        <v>3903</v>
      </c>
      <c r="AL2326" s="312" t="s">
        <v>3903</v>
      </c>
      <c r="AM2326" s="313" t="s">
        <v>3903</v>
      </c>
      <c r="AN2326" s="313" t="s">
        <v>3903</v>
      </c>
      <c r="AO2326" s="313" t="s">
        <v>3903</v>
      </c>
    </row>
    <row r="2327" spans="1:41" s="290" customFormat="1" x14ac:dyDescent="0.2">
      <c r="A2327" s="45" t="s">
        <v>1014</v>
      </c>
      <c r="B2327" s="42" t="s">
        <v>110</v>
      </c>
      <c r="C2327" s="46"/>
      <c r="D2327" s="35" t="s">
        <v>424</v>
      </c>
      <c r="E2327" s="34">
        <v>42843</v>
      </c>
      <c r="F2327" s="347" t="s">
        <v>818</v>
      </c>
      <c r="G2327" s="347" t="s">
        <v>819</v>
      </c>
      <c r="H2327" s="344">
        <v>25.866</v>
      </c>
      <c r="I2327" s="344">
        <v>-81.537266666666667</v>
      </c>
      <c r="J2327" s="56" t="s">
        <v>9572</v>
      </c>
      <c r="K2327" s="56" t="s">
        <v>9573</v>
      </c>
      <c r="L2327" s="49" t="s">
        <v>1746</v>
      </c>
      <c r="M2327" s="117"/>
      <c r="N2327" s="35" t="s">
        <v>364</v>
      </c>
      <c r="O2327" s="203" t="s">
        <v>1969</v>
      </c>
      <c r="P2327" s="216" t="s">
        <v>1969</v>
      </c>
      <c r="Q2327" s="443">
        <v>0</v>
      </c>
      <c r="R2327" s="47"/>
      <c r="S2327" s="36">
        <v>0</v>
      </c>
      <c r="T2327" s="35"/>
      <c r="U2327" s="34"/>
      <c r="V2327" s="82">
        <v>0</v>
      </c>
      <c r="W2327" s="55" t="s">
        <v>2689</v>
      </c>
      <c r="X2327" s="55" t="s">
        <v>1898</v>
      </c>
      <c r="Y2327" s="157">
        <v>0</v>
      </c>
      <c r="Z2327" s="57">
        <v>185.28746864027929</v>
      </c>
      <c r="AA2327" s="55" t="s">
        <v>8858</v>
      </c>
      <c r="AB2327" s="55">
        <v>230</v>
      </c>
      <c r="AC2327" s="55" t="s">
        <v>2023</v>
      </c>
      <c r="AD2327" s="89" t="s">
        <v>2622</v>
      </c>
      <c r="AE2327" s="243">
        <v>16260</v>
      </c>
      <c r="AF2327" s="157" t="s">
        <v>3901</v>
      </c>
      <c r="AG2327" s="89" t="s">
        <v>7866</v>
      </c>
      <c r="AH2327" s="58" t="s">
        <v>7867</v>
      </c>
      <c r="AI2327" s="58" t="s">
        <v>7859</v>
      </c>
      <c r="AJ2327" s="59" t="s">
        <v>2358</v>
      </c>
      <c r="AK2327" s="56">
        <v>25.865794999999999</v>
      </c>
      <c r="AL2327" s="56">
        <v>-81.536749722222226</v>
      </c>
      <c r="AM2327" s="60">
        <v>74.759400000408789</v>
      </c>
      <c r="AN2327" s="60">
        <v>-169.536067391872</v>
      </c>
      <c r="AO2327" s="60">
        <v>185.28746864027929</v>
      </c>
    </row>
    <row r="2328" spans="1:41" s="290" customFormat="1" x14ac:dyDescent="0.2">
      <c r="A2328" s="45" t="s">
        <v>1014</v>
      </c>
      <c r="B2328" s="42" t="s">
        <v>110</v>
      </c>
      <c r="C2328" s="46"/>
      <c r="D2328" s="35" t="s">
        <v>424</v>
      </c>
      <c r="E2328" s="34">
        <v>43145</v>
      </c>
      <c r="F2328" s="347" t="s">
        <v>2094</v>
      </c>
      <c r="G2328" s="347" t="s">
        <v>2095</v>
      </c>
      <c r="H2328" s="344">
        <v>25.866099999999999</v>
      </c>
      <c r="I2328" s="344">
        <v>-81.537233333333333</v>
      </c>
      <c r="J2328" s="56" t="s">
        <v>9574</v>
      </c>
      <c r="K2328" s="56" t="s">
        <v>7864</v>
      </c>
      <c r="L2328" s="49" t="s">
        <v>2096</v>
      </c>
      <c r="M2328" s="120"/>
      <c r="N2328" s="35" t="s">
        <v>387</v>
      </c>
      <c r="O2328" s="203" t="s">
        <v>1969</v>
      </c>
      <c r="P2328" s="216" t="s">
        <v>1969</v>
      </c>
      <c r="Q2328" s="443">
        <v>0</v>
      </c>
      <c r="R2328" s="47"/>
      <c r="S2328" s="36">
        <v>0</v>
      </c>
      <c r="T2328" s="35"/>
      <c r="U2328" s="34"/>
      <c r="V2328" s="82">
        <v>0</v>
      </c>
      <c r="W2328" s="55" t="s">
        <v>2689</v>
      </c>
      <c r="X2328" s="55" t="s">
        <v>1898</v>
      </c>
      <c r="Y2328" s="157" t="s">
        <v>387</v>
      </c>
      <c r="Z2328" s="57">
        <v>193.71836728860356</v>
      </c>
      <c r="AA2328" s="55" t="s">
        <v>9575</v>
      </c>
      <c r="AB2328" s="55">
        <v>230</v>
      </c>
      <c r="AC2328" s="55" t="s">
        <v>2023</v>
      </c>
      <c r="AD2328" s="89" t="s">
        <v>2622</v>
      </c>
      <c r="AE2328" s="243">
        <v>16260</v>
      </c>
      <c r="AF2328" s="157" t="s">
        <v>3901</v>
      </c>
      <c r="AG2328" s="89" t="s">
        <v>7866</v>
      </c>
      <c r="AH2328" s="58" t="s">
        <v>7867</v>
      </c>
      <c r="AI2328" s="58" t="s">
        <v>7859</v>
      </c>
      <c r="AJ2328" s="59" t="s">
        <v>2358</v>
      </c>
      <c r="AK2328" s="56">
        <v>25.865794999999999</v>
      </c>
      <c r="AL2328" s="56">
        <v>-81.536749722222226</v>
      </c>
      <c r="AM2328" s="60">
        <v>111.2274000003238</v>
      </c>
      <c r="AN2328" s="60">
        <v>-158.60413397553759</v>
      </c>
      <c r="AO2328" s="60">
        <v>193.71836728860356</v>
      </c>
    </row>
    <row r="2329" spans="1:41" s="290" customFormat="1" x14ac:dyDescent="0.2">
      <c r="A2329" s="45" t="s">
        <v>1014</v>
      </c>
      <c r="B2329" s="42" t="s">
        <v>110</v>
      </c>
      <c r="C2329" s="46"/>
      <c r="D2329" s="35" t="s">
        <v>2384</v>
      </c>
      <c r="E2329" s="34">
        <v>43328</v>
      </c>
      <c r="F2329" s="347" t="s">
        <v>2094</v>
      </c>
      <c r="G2329" s="347" t="s">
        <v>2095</v>
      </c>
      <c r="H2329" s="344">
        <v>25.866099999999999</v>
      </c>
      <c r="I2329" s="344">
        <v>-81.537233333333333</v>
      </c>
      <c r="J2329" s="56" t="s">
        <v>9574</v>
      </c>
      <c r="K2329" s="56" t="s">
        <v>7864</v>
      </c>
      <c r="L2329" s="49" t="s">
        <v>3131</v>
      </c>
      <c r="M2329" s="120"/>
      <c r="N2329" s="35" t="s">
        <v>364</v>
      </c>
      <c r="O2329" s="203" t="s">
        <v>1969</v>
      </c>
      <c r="P2329" s="216">
        <v>0</v>
      </c>
      <c r="Q2329" s="443">
        <v>0</v>
      </c>
      <c r="R2329" s="47"/>
      <c r="S2329" s="36">
        <v>0</v>
      </c>
      <c r="T2329" s="35"/>
      <c r="U2329" s="34"/>
      <c r="V2329" s="82">
        <v>0</v>
      </c>
      <c r="W2329" s="55" t="s">
        <v>2689</v>
      </c>
      <c r="X2329" s="55" t="s">
        <v>1898</v>
      </c>
      <c r="Y2329" s="157">
        <v>0</v>
      </c>
      <c r="Z2329" s="57">
        <v>193.71836728860356</v>
      </c>
      <c r="AA2329" s="55" t="s">
        <v>9576</v>
      </c>
      <c r="AB2329" s="55">
        <v>230</v>
      </c>
      <c r="AC2329" s="55" t="s">
        <v>2023</v>
      </c>
      <c r="AD2329" s="89" t="s">
        <v>2622</v>
      </c>
      <c r="AE2329" s="243">
        <v>16260</v>
      </c>
      <c r="AF2329" s="157" t="s">
        <v>3901</v>
      </c>
      <c r="AG2329" s="89" t="s">
        <v>7866</v>
      </c>
      <c r="AH2329" s="58" t="s">
        <v>7867</v>
      </c>
      <c r="AI2329" s="58" t="s">
        <v>7859</v>
      </c>
      <c r="AJ2329" s="59" t="s">
        <v>2358</v>
      </c>
      <c r="AK2329" s="56">
        <v>25.865794999999999</v>
      </c>
      <c r="AL2329" s="56">
        <v>-81.536749722222226</v>
      </c>
      <c r="AM2329" s="60">
        <v>111.2274000003238</v>
      </c>
      <c r="AN2329" s="60">
        <v>-158.60413397553759</v>
      </c>
      <c r="AO2329" s="60">
        <v>193.71836728860356</v>
      </c>
    </row>
    <row r="2330" spans="1:41" s="290" customFormat="1" x14ac:dyDescent="0.2">
      <c r="A2330" s="45" t="s">
        <v>1014</v>
      </c>
      <c r="B2330" s="42" t="s">
        <v>110</v>
      </c>
      <c r="C2330" s="46"/>
      <c r="D2330" s="35" t="s">
        <v>424</v>
      </c>
      <c r="E2330" s="34">
        <v>43501</v>
      </c>
      <c r="F2330" s="347" t="s">
        <v>2497</v>
      </c>
      <c r="G2330" s="347" t="s">
        <v>2498</v>
      </c>
      <c r="H2330" s="344">
        <v>25.866066666666665</v>
      </c>
      <c r="I2330" s="344">
        <v>-81.537216666666666</v>
      </c>
      <c r="J2330" s="56" t="s">
        <v>9577</v>
      </c>
      <c r="K2330" s="56" t="s">
        <v>9578</v>
      </c>
      <c r="L2330" s="49" t="s">
        <v>2499</v>
      </c>
      <c r="M2330" s="120" t="s">
        <v>2833</v>
      </c>
      <c r="N2330" s="35" t="s">
        <v>364</v>
      </c>
      <c r="O2330" s="203" t="s">
        <v>1969</v>
      </c>
      <c r="P2330" s="216" t="s">
        <v>1969</v>
      </c>
      <c r="Q2330" s="443">
        <v>0</v>
      </c>
      <c r="R2330" s="47"/>
      <c r="S2330" s="36">
        <v>0</v>
      </c>
      <c r="T2330" s="35"/>
      <c r="U2330" s="34"/>
      <c r="V2330" s="82">
        <v>0</v>
      </c>
      <c r="W2330" s="55" t="s">
        <v>2689</v>
      </c>
      <c r="X2330" s="55" t="s">
        <v>1898</v>
      </c>
      <c r="Y2330" s="157">
        <v>0</v>
      </c>
      <c r="Z2330" s="57">
        <v>182.39090046368352</v>
      </c>
      <c r="AA2330" s="55" t="s">
        <v>7072</v>
      </c>
      <c r="AB2330" s="55">
        <v>230</v>
      </c>
      <c r="AC2330" s="55" t="s">
        <v>2023</v>
      </c>
      <c r="AD2330" s="89" t="s">
        <v>2622</v>
      </c>
      <c r="AE2330" s="243">
        <v>16260</v>
      </c>
      <c r="AF2330" s="157" t="s">
        <v>3901</v>
      </c>
      <c r="AG2330" s="89" t="s">
        <v>7866</v>
      </c>
      <c r="AH2330" s="58" t="s">
        <v>7867</v>
      </c>
      <c r="AI2330" s="58" t="s">
        <v>7859</v>
      </c>
      <c r="AJ2330" s="59" t="s">
        <v>2358</v>
      </c>
      <c r="AK2330" s="56">
        <v>25.865794999999999</v>
      </c>
      <c r="AL2330" s="56">
        <v>-81.536749722222226</v>
      </c>
      <c r="AM2330" s="60">
        <v>99.07139999992026</v>
      </c>
      <c r="AN2330" s="60">
        <v>-153.13816726737039</v>
      </c>
      <c r="AO2330" s="60">
        <v>182.39090046368352</v>
      </c>
    </row>
    <row r="2331" spans="1:41" s="290" customFormat="1" x14ac:dyDescent="0.2">
      <c r="A2331" s="45" t="s">
        <v>1014</v>
      </c>
      <c r="B2331" s="42" t="s">
        <v>110</v>
      </c>
      <c r="C2331" s="46"/>
      <c r="D2331" s="35" t="s">
        <v>424</v>
      </c>
      <c r="E2331" s="34">
        <v>43878</v>
      </c>
      <c r="F2331" s="347" t="s">
        <v>2094</v>
      </c>
      <c r="G2331" s="347" t="s">
        <v>2899</v>
      </c>
      <c r="H2331" s="344">
        <v>25.866099999999999</v>
      </c>
      <c r="I2331" s="344">
        <v>-81.537199999999999</v>
      </c>
      <c r="J2331" s="56" t="s">
        <v>9574</v>
      </c>
      <c r="K2331" s="56" t="s">
        <v>9579</v>
      </c>
      <c r="L2331" s="49" t="s">
        <v>2499</v>
      </c>
      <c r="M2331" s="120" t="s">
        <v>2833</v>
      </c>
      <c r="N2331" s="35" t="s">
        <v>364</v>
      </c>
      <c r="O2331" s="203" t="s">
        <v>1969</v>
      </c>
      <c r="P2331" s="216" t="s">
        <v>1969</v>
      </c>
      <c r="Q2331" s="443">
        <v>0</v>
      </c>
      <c r="R2331" s="47"/>
      <c r="S2331" s="36">
        <v>0</v>
      </c>
      <c r="T2331" s="35"/>
      <c r="U2331" s="34"/>
      <c r="V2331" s="82">
        <v>0</v>
      </c>
      <c r="W2331" s="55" t="s">
        <v>2689</v>
      </c>
      <c r="X2331" s="55" t="s">
        <v>1898</v>
      </c>
      <c r="Y2331" s="157">
        <v>0</v>
      </c>
      <c r="Z2331" s="57">
        <v>184.87458810996597</v>
      </c>
      <c r="AA2331" s="55" t="s">
        <v>8858</v>
      </c>
      <c r="AB2331" s="55">
        <v>230</v>
      </c>
      <c r="AC2331" s="55" t="s">
        <v>2023</v>
      </c>
      <c r="AD2331" s="89" t="s">
        <v>2622</v>
      </c>
      <c r="AE2331" s="243">
        <v>16260</v>
      </c>
      <c r="AF2331" s="157" t="s">
        <v>3901</v>
      </c>
      <c r="AG2331" s="89" t="s">
        <v>7866</v>
      </c>
      <c r="AH2331" s="58" t="s">
        <v>7867</v>
      </c>
      <c r="AI2331" s="58" t="s">
        <v>7859</v>
      </c>
      <c r="AJ2331" s="59" t="s">
        <v>2358</v>
      </c>
      <c r="AK2331" s="56">
        <v>25.865794999999999</v>
      </c>
      <c r="AL2331" s="56">
        <v>-81.536749722222226</v>
      </c>
      <c r="AM2331" s="60">
        <v>111.2274000003238</v>
      </c>
      <c r="AN2331" s="60">
        <v>-147.67220055920322</v>
      </c>
      <c r="AO2331" s="60">
        <v>184.87458810996597</v>
      </c>
    </row>
    <row r="2332" spans="1:41" s="290" customFormat="1" x14ac:dyDescent="0.2">
      <c r="A2332" s="45" t="s">
        <v>1014</v>
      </c>
      <c r="B2332" s="42" t="s">
        <v>110</v>
      </c>
      <c r="C2332" s="46"/>
      <c r="D2332" s="35" t="s">
        <v>424</v>
      </c>
      <c r="E2332" s="34">
        <v>44240</v>
      </c>
      <c r="F2332" s="347" t="s">
        <v>3375</v>
      </c>
      <c r="G2332" s="347" t="s">
        <v>2095</v>
      </c>
      <c r="H2332" s="344">
        <v>25.866116666666667</v>
      </c>
      <c r="I2332" s="344">
        <v>-81.537233333333333</v>
      </c>
      <c r="J2332" s="56" t="s">
        <v>9580</v>
      </c>
      <c r="K2332" s="56" t="s">
        <v>7864</v>
      </c>
      <c r="L2332" s="49" t="s">
        <v>3377</v>
      </c>
      <c r="M2332" s="120" t="s">
        <v>2833</v>
      </c>
      <c r="N2332" s="35" t="s">
        <v>364</v>
      </c>
      <c r="O2332" s="240" t="s">
        <v>3376</v>
      </c>
      <c r="P2332" s="216" t="s">
        <v>1969</v>
      </c>
      <c r="Q2332" s="443">
        <v>0</v>
      </c>
      <c r="R2332" s="47"/>
      <c r="S2332" s="36">
        <v>0</v>
      </c>
      <c r="T2332" s="35"/>
      <c r="U2332" s="34"/>
      <c r="V2332" s="82">
        <v>0</v>
      </c>
      <c r="W2332" s="55" t="s">
        <v>2689</v>
      </c>
      <c r="X2332" s="55" t="s">
        <v>1898</v>
      </c>
      <c r="Y2332" s="157">
        <v>0</v>
      </c>
      <c r="Z2332" s="57">
        <v>197.27095119001578</v>
      </c>
      <c r="AA2332" s="55" t="s">
        <v>9581</v>
      </c>
      <c r="AB2332" s="55">
        <v>230</v>
      </c>
      <c r="AC2332" s="55" t="s">
        <v>2023</v>
      </c>
      <c r="AD2332" s="89" t="s">
        <v>2622</v>
      </c>
      <c r="AE2332" s="243">
        <v>16260</v>
      </c>
      <c r="AF2332" s="157" t="s">
        <v>3901</v>
      </c>
      <c r="AG2332" s="89" t="s">
        <v>7866</v>
      </c>
      <c r="AH2332" s="58" t="s">
        <v>7867</v>
      </c>
      <c r="AI2332" s="58" t="s">
        <v>7859</v>
      </c>
      <c r="AJ2332" s="59" t="s">
        <v>2358</v>
      </c>
      <c r="AK2332" s="56">
        <v>25.865794999999999</v>
      </c>
      <c r="AL2332" s="56">
        <v>-81.536749722222226</v>
      </c>
      <c r="AM2332" s="60">
        <v>117.30540000052557</v>
      </c>
      <c r="AN2332" s="60">
        <v>-158.60413397553759</v>
      </c>
      <c r="AO2332" s="60">
        <v>197.27095119001578</v>
      </c>
    </row>
    <row r="2333" spans="1:41" s="290" customFormat="1" x14ac:dyDescent="0.2">
      <c r="A2333" s="45" t="s">
        <v>1014</v>
      </c>
      <c r="B2333" s="42" t="s">
        <v>110</v>
      </c>
      <c r="C2333" s="46"/>
      <c r="D2333" s="35" t="s">
        <v>424</v>
      </c>
      <c r="E2333" s="34">
        <v>44595</v>
      </c>
      <c r="F2333" s="347" t="s">
        <v>3375</v>
      </c>
      <c r="G2333" s="347" t="s">
        <v>2095</v>
      </c>
      <c r="H2333" s="344">
        <v>25.866116666666667</v>
      </c>
      <c r="I2333" s="344">
        <v>-81.537233333333333</v>
      </c>
      <c r="J2333" s="56" t="s">
        <v>9580</v>
      </c>
      <c r="K2333" s="56" t="s">
        <v>7864</v>
      </c>
      <c r="L2333" s="49" t="s">
        <v>3377</v>
      </c>
      <c r="M2333" s="120" t="s">
        <v>2833</v>
      </c>
      <c r="N2333" s="35" t="s">
        <v>364</v>
      </c>
      <c r="O2333" s="240" t="s">
        <v>4072</v>
      </c>
      <c r="P2333" s="216" t="s">
        <v>1969</v>
      </c>
      <c r="Q2333" s="443">
        <v>0</v>
      </c>
      <c r="R2333" s="47"/>
      <c r="S2333" s="36">
        <v>0</v>
      </c>
      <c r="T2333" s="35"/>
      <c r="U2333" s="34"/>
      <c r="V2333" s="82">
        <v>0</v>
      </c>
      <c r="W2333" s="55" t="s">
        <v>2689</v>
      </c>
      <c r="X2333" s="55" t="s">
        <v>1898</v>
      </c>
      <c r="Y2333" s="157">
        <v>0</v>
      </c>
      <c r="Z2333" s="57">
        <v>197.27095119001578</v>
      </c>
      <c r="AA2333" s="55" t="s">
        <v>9581</v>
      </c>
      <c r="AB2333" s="55">
        <v>230</v>
      </c>
      <c r="AC2333" s="55" t="s">
        <v>2023</v>
      </c>
      <c r="AD2333" s="89" t="s">
        <v>2622</v>
      </c>
      <c r="AE2333" s="243">
        <v>16260</v>
      </c>
      <c r="AF2333" s="157" t="s">
        <v>3901</v>
      </c>
      <c r="AG2333" s="89" t="s">
        <v>7866</v>
      </c>
      <c r="AH2333" s="58" t="s">
        <v>7867</v>
      </c>
      <c r="AI2333" s="58" t="s">
        <v>7859</v>
      </c>
      <c r="AJ2333" s="59" t="s">
        <v>2358</v>
      </c>
      <c r="AK2333" s="56">
        <v>25.865794999999999</v>
      </c>
      <c r="AL2333" s="56">
        <v>-81.536749722222226</v>
      </c>
      <c r="AM2333" s="60">
        <v>117.30540000052557</v>
      </c>
      <c r="AN2333" s="60">
        <v>-158.60413397553759</v>
      </c>
      <c r="AO2333" s="60">
        <v>197.27095119001578</v>
      </c>
    </row>
    <row r="2334" spans="1:41" s="290" customFormat="1" x14ac:dyDescent="0.2">
      <c r="A2334" s="45" t="s">
        <v>1014</v>
      </c>
      <c r="B2334" s="42" t="s">
        <v>110</v>
      </c>
      <c r="C2334" s="46"/>
      <c r="D2334" s="35" t="s">
        <v>424</v>
      </c>
      <c r="E2334" s="34">
        <v>44992</v>
      </c>
      <c r="F2334" s="347" t="s">
        <v>3375</v>
      </c>
      <c r="G2334" s="347" t="s">
        <v>2095</v>
      </c>
      <c r="H2334" s="344">
        <v>25.866116666666667</v>
      </c>
      <c r="I2334" s="344">
        <v>-81.537233333333333</v>
      </c>
      <c r="J2334" s="56" t="s">
        <v>9580</v>
      </c>
      <c r="K2334" s="56" t="s">
        <v>7864</v>
      </c>
      <c r="L2334" s="49" t="s">
        <v>3377</v>
      </c>
      <c r="M2334" s="120" t="s">
        <v>2833</v>
      </c>
      <c r="N2334" s="35" t="s">
        <v>364</v>
      </c>
      <c r="O2334" s="240" t="s">
        <v>5115</v>
      </c>
      <c r="P2334" s="216" t="s">
        <v>1969</v>
      </c>
      <c r="Q2334" s="443">
        <v>0</v>
      </c>
      <c r="R2334" s="47"/>
      <c r="S2334" s="36">
        <v>0</v>
      </c>
      <c r="T2334" s="35"/>
      <c r="U2334" s="34"/>
      <c r="V2334" s="82">
        <v>0</v>
      </c>
      <c r="W2334" s="55" t="s">
        <v>2689</v>
      </c>
      <c r="X2334" s="55" t="s">
        <v>1898</v>
      </c>
      <c r="Y2334" s="157">
        <v>0</v>
      </c>
      <c r="Z2334" s="57">
        <v>197.27095119001578</v>
      </c>
      <c r="AA2334" s="55" t="s">
        <v>9581</v>
      </c>
      <c r="AB2334" s="55">
        <v>230</v>
      </c>
      <c r="AC2334" s="55" t="s">
        <v>2023</v>
      </c>
      <c r="AD2334" s="89" t="s">
        <v>2622</v>
      </c>
      <c r="AE2334" s="243">
        <v>16260</v>
      </c>
      <c r="AF2334" s="157" t="s">
        <v>3901</v>
      </c>
      <c r="AG2334" s="89" t="s">
        <v>7866</v>
      </c>
      <c r="AH2334" s="58" t="s">
        <v>7867</v>
      </c>
      <c r="AI2334" s="58" t="s">
        <v>7859</v>
      </c>
      <c r="AJ2334" s="59" t="s">
        <v>2358</v>
      </c>
      <c r="AK2334" s="56">
        <v>25.865794999999999</v>
      </c>
      <c r="AL2334" s="56">
        <v>-81.536749722222226</v>
      </c>
      <c r="AM2334" s="60">
        <v>117.30540000052557</v>
      </c>
      <c r="AN2334" s="60">
        <v>-158.60413397553759</v>
      </c>
      <c r="AO2334" s="60">
        <v>197.27095119001578</v>
      </c>
    </row>
    <row r="2335" spans="1:41" s="290" customFormat="1" ht="25.5" x14ac:dyDescent="0.2">
      <c r="A2335" s="45" t="s">
        <v>1014</v>
      </c>
      <c r="B2335" s="42" t="s">
        <v>110</v>
      </c>
      <c r="C2335" s="46"/>
      <c r="D2335" s="35" t="s">
        <v>424</v>
      </c>
      <c r="E2335" s="34">
        <v>45341</v>
      </c>
      <c r="F2335" s="347" t="s">
        <v>5684</v>
      </c>
      <c r="G2335" s="347" t="s">
        <v>2095</v>
      </c>
      <c r="H2335" s="344">
        <v>25.866083333333332</v>
      </c>
      <c r="I2335" s="344">
        <v>-81.537233333333333</v>
      </c>
      <c r="J2335" s="56" t="s">
        <v>7863</v>
      </c>
      <c r="K2335" s="56" t="s">
        <v>7864</v>
      </c>
      <c r="L2335" s="49" t="s">
        <v>5685</v>
      </c>
      <c r="M2335" s="120" t="s">
        <v>2833</v>
      </c>
      <c r="N2335" s="35" t="s">
        <v>364</v>
      </c>
      <c r="O2335" s="240" t="s">
        <v>5686</v>
      </c>
      <c r="P2335" s="216" t="s">
        <v>1969</v>
      </c>
      <c r="Q2335" s="443">
        <v>0</v>
      </c>
      <c r="R2335" s="47"/>
      <c r="S2335" s="36">
        <v>0</v>
      </c>
      <c r="T2335" s="35"/>
      <c r="U2335" s="34"/>
      <c r="V2335" s="82">
        <v>0</v>
      </c>
      <c r="W2335" s="55" t="s">
        <v>2689</v>
      </c>
      <c r="X2335" s="55" t="s">
        <v>1898</v>
      </c>
      <c r="Y2335" s="157">
        <v>0</v>
      </c>
      <c r="Z2335" s="57">
        <v>190.29363529691668</v>
      </c>
      <c r="AA2335" s="55" t="s">
        <v>7865</v>
      </c>
      <c r="AB2335" s="55">
        <v>230</v>
      </c>
      <c r="AC2335" s="55" t="s">
        <v>2023</v>
      </c>
      <c r="AD2335" s="89" t="s">
        <v>2622</v>
      </c>
      <c r="AE2335" s="243">
        <v>16260</v>
      </c>
      <c r="AF2335" s="157" t="s">
        <v>3901</v>
      </c>
      <c r="AG2335" s="89" t="s">
        <v>7866</v>
      </c>
      <c r="AH2335" s="58" t="s">
        <v>7867</v>
      </c>
      <c r="AI2335" s="58" t="s">
        <v>7859</v>
      </c>
      <c r="AJ2335" s="59" t="s">
        <v>2358</v>
      </c>
      <c r="AK2335" s="56">
        <v>25.865794999999999</v>
      </c>
      <c r="AL2335" s="56">
        <v>-81.536749722222226</v>
      </c>
      <c r="AM2335" s="60">
        <v>105.14940000012203</v>
      </c>
      <c r="AN2335" s="60">
        <v>-158.60413397553759</v>
      </c>
      <c r="AO2335" s="60">
        <v>190.29363529691668</v>
      </c>
    </row>
    <row r="2336" spans="1:41" s="290" customFormat="1" ht="25.5" x14ac:dyDescent="0.2">
      <c r="A2336" s="45" t="s">
        <v>1014</v>
      </c>
      <c r="B2336" s="42" t="s">
        <v>110</v>
      </c>
      <c r="C2336" s="46"/>
      <c r="D2336" s="35" t="s">
        <v>424</v>
      </c>
      <c r="E2336" s="34">
        <v>45748</v>
      </c>
      <c r="F2336" s="347" t="s">
        <v>5684</v>
      </c>
      <c r="G2336" s="347" t="s">
        <v>2095</v>
      </c>
      <c r="H2336" s="344">
        <v>25.866083333333332</v>
      </c>
      <c r="I2336" s="344">
        <v>-81.537233333333333</v>
      </c>
      <c r="J2336" s="56" t="s">
        <v>7863</v>
      </c>
      <c r="K2336" s="56" t="s">
        <v>7864</v>
      </c>
      <c r="L2336" s="49" t="s">
        <v>5685</v>
      </c>
      <c r="M2336" s="120" t="s">
        <v>2833</v>
      </c>
      <c r="N2336" s="35" t="s">
        <v>364</v>
      </c>
      <c r="O2336" s="240" t="s">
        <v>6321</v>
      </c>
      <c r="P2336" s="216" t="s">
        <v>1969</v>
      </c>
      <c r="Q2336" s="443">
        <v>0</v>
      </c>
      <c r="R2336" s="47"/>
      <c r="S2336" s="36">
        <v>0</v>
      </c>
      <c r="T2336" s="35"/>
      <c r="U2336" s="34"/>
      <c r="V2336" s="82">
        <v>0</v>
      </c>
      <c r="W2336" s="55" t="s">
        <v>2689</v>
      </c>
      <c r="X2336" s="55" t="s">
        <v>1898</v>
      </c>
      <c r="Y2336" s="157">
        <v>0</v>
      </c>
      <c r="Z2336" s="57">
        <v>190.29363529691668</v>
      </c>
      <c r="AA2336" s="55" t="s">
        <v>7865</v>
      </c>
      <c r="AB2336" s="55">
        <v>230</v>
      </c>
      <c r="AC2336" s="55" t="s">
        <v>2023</v>
      </c>
      <c r="AD2336" s="89" t="s">
        <v>2622</v>
      </c>
      <c r="AE2336" s="243">
        <v>16260</v>
      </c>
      <c r="AF2336" s="157" t="s">
        <v>3901</v>
      </c>
      <c r="AG2336" s="89" t="s">
        <v>7866</v>
      </c>
      <c r="AH2336" s="58" t="s">
        <v>7867</v>
      </c>
      <c r="AI2336" s="58" t="s">
        <v>7859</v>
      </c>
      <c r="AJ2336" s="59" t="s">
        <v>2358</v>
      </c>
      <c r="AK2336" s="56">
        <v>25.865794999999999</v>
      </c>
      <c r="AL2336" s="56">
        <v>-81.536749722222226</v>
      </c>
      <c r="AM2336" s="60">
        <v>105.14940000012203</v>
      </c>
      <c r="AN2336" s="60">
        <v>-158.60413397553759</v>
      </c>
      <c r="AO2336" s="60">
        <v>190.29363529691668</v>
      </c>
    </row>
    <row r="2337" spans="1:41" s="290" customFormat="1" ht="51" x14ac:dyDescent="0.2">
      <c r="A2337" s="45" t="s">
        <v>1014</v>
      </c>
      <c r="B2337" s="42" t="s">
        <v>110</v>
      </c>
      <c r="C2337" s="46" t="s">
        <v>473</v>
      </c>
      <c r="D2337" s="35" t="s">
        <v>424</v>
      </c>
      <c r="E2337" s="34">
        <v>46079</v>
      </c>
      <c r="F2337" s="347" t="s">
        <v>5684</v>
      </c>
      <c r="G2337" s="347" t="s">
        <v>2095</v>
      </c>
      <c r="H2337" s="344">
        <v>25.866083333333332</v>
      </c>
      <c r="I2337" s="344">
        <v>-81.537233333333333</v>
      </c>
      <c r="J2337" s="56" t="s">
        <v>7863</v>
      </c>
      <c r="K2337" s="56" t="s">
        <v>7864</v>
      </c>
      <c r="L2337" s="49" t="s">
        <v>6748</v>
      </c>
      <c r="M2337" s="120" t="s">
        <v>2833</v>
      </c>
      <c r="N2337" s="35" t="s">
        <v>364</v>
      </c>
      <c r="O2337" s="240" t="s">
        <v>6747</v>
      </c>
      <c r="P2337" s="216" t="s">
        <v>6005</v>
      </c>
      <c r="Q2337" s="443">
        <v>0</v>
      </c>
      <c r="R2337" s="47"/>
      <c r="S2337" s="36">
        <v>0</v>
      </c>
      <c r="T2337" s="35"/>
      <c r="U2337" s="34"/>
      <c r="V2337" s="82">
        <v>0</v>
      </c>
      <c r="W2337" s="55" t="s">
        <v>2689</v>
      </c>
      <c r="X2337" s="55" t="s">
        <v>1898</v>
      </c>
      <c r="Y2337" s="157">
        <v>0</v>
      </c>
      <c r="Z2337" s="57">
        <v>190.29363529691668</v>
      </c>
      <c r="AA2337" s="55" t="s">
        <v>7865</v>
      </c>
      <c r="AB2337" s="55">
        <v>230</v>
      </c>
      <c r="AC2337" s="55" t="s">
        <v>2023</v>
      </c>
      <c r="AD2337" s="89" t="s">
        <v>2622</v>
      </c>
      <c r="AE2337" s="243">
        <v>16260</v>
      </c>
      <c r="AF2337" s="157" t="s">
        <v>3901</v>
      </c>
      <c r="AG2337" s="89" t="s">
        <v>7866</v>
      </c>
      <c r="AH2337" s="58" t="s">
        <v>7867</v>
      </c>
      <c r="AI2337" s="58" t="s">
        <v>7859</v>
      </c>
      <c r="AJ2337" s="59" t="s">
        <v>2358</v>
      </c>
      <c r="AK2337" s="56">
        <v>25.865794999999999</v>
      </c>
      <c r="AL2337" s="56">
        <v>-81.536749722222226</v>
      </c>
      <c r="AM2337" s="60">
        <v>105.14940000012203</v>
      </c>
      <c r="AN2337" s="60">
        <v>-158.60413397553759</v>
      </c>
      <c r="AO2337" s="60">
        <v>190.29363529691668</v>
      </c>
    </row>
    <row r="2338" spans="1:41" s="290" customFormat="1" x14ac:dyDescent="0.2">
      <c r="A2338" s="45" t="s">
        <v>736</v>
      </c>
      <c r="B2338" s="42" t="s">
        <v>820</v>
      </c>
      <c r="C2338" s="46"/>
      <c r="D2338" s="35" t="s">
        <v>424</v>
      </c>
      <c r="E2338" s="34">
        <v>42843</v>
      </c>
      <c r="F2338" s="347" t="s">
        <v>821</v>
      </c>
      <c r="G2338" s="347" t="s">
        <v>822</v>
      </c>
      <c r="H2338" s="344">
        <v>25.866783333333334</v>
      </c>
      <c r="I2338" s="344">
        <v>-81.536216666666661</v>
      </c>
      <c r="J2338" s="56" t="s">
        <v>5795</v>
      </c>
      <c r="K2338" s="56" t="s">
        <v>5796</v>
      </c>
      <c r="L2338" s="49" t="s">
        <v>1814</v>
      </c>
      <c r="M2338" s="120"/>
      <c r="N2338" s="35" t="s">
        <v>364</v>
      </c>
      <c r="O2338" s="203" t="s">
        <v>1969</v>
      </c>
      <c r="P2338" s="216">
        <v>0</v>
      </c>
      <c r="Q2338" s="443">
        <v>0</v>
      </c>
      <c r="R2338" s="47"/>
      <c r="S2338" s="36">
        <v>0</v>
      </c>
      <c r="T2338" s="35"/>
      <c r="U2338" s="34"/>
      <c r="V2338" s="305">
        <v>0</v>
      </c>
      <c r="W2338" s="42" t="s">
        <v>2689</v>
      </c>
      <c r="X2338" s="42" t="s">
        <v>1898</v>
      </c>
      <c r="Y2338" s="306">
        <v>0</v>
      </c>
      <c r="Z2338" s="307" t="s">
        <v>3903</v>
      </c>
      <c r="AA2338" s="42" t="s">
        <v>3904</v>
      </c>
      <c r="AB2338" s="42">
        <v>230.5</v>
      </c>
      <c r="AC2338" s="42" t="s">
        <v>2023</v>
      </c>
      <c r="AD2338" s="308" t="s">
        <v>2622</v>
      </c>
      <c r="AE2338" s="309" t="s">
        <v>1746</v>
      </c>
      <c r="AF2338" s="306">
        <v>0</v>
      </c>
      <c r="AG2338" s="308" t="s">
        <v>4869</v>
      </c>
      <c r="AH2338" s="310" t="s">
        <v>3903</v>
      </c>
      <c r="AI2338" s="310" t="s">
        <v>3903</v>
      </c>
      <c r="AJ2338" s="311" t="s">
        <v>3903</v>
      </c>
      <c r="AK2338" s="312" t="s">
        <v>3903</v>
      </c>
      <c r="AL2338" s="312" t="s">
        <v>3903</v>
      </c>
      <c r="AM2338" s="313" t="s">
        <v>3903</v>
      </c>
      <c r="AN2338" s="313" t="s">
        <v>3903</v>
      </c>
      <c r="AO2338" s="313" t="s">
        <v>3903</v>
      </c>
    </row>
    <row r="2339" spans="1:41" s="290" customFormat="1" x14ac:dyDescent="0.2">
      <c r="A2339" s="45" t="s">
        <v>736</v>
      </c>
      <c r="B2339" s="42" t="s">
        <v>820</v>
      </c>
      <c r="C2339" s="46"/>
      <c r="D2339" s="35" t="s">
        <v>424</v>
      </c>
      <c r="E2339" s="34">
        <v>43145</v>
      </c>
      <c r="F2339" s="347" t="s">
        <v>2097</v>
      </c>
      <c r="G2339" s="347" t="s">
        <v>2098</v>
      </c>
      <c r="H2339" s="344">
        <v>25.866716666666665</v>
      </c>
      <c r="I2339" s="344">
        <v>-81.536183333333327</v>
      </c>
      <c r="J2339" s="56" t="s">
        <v>4867</v>
      </c>
      <c r="K2339" s="56" t="s">
        <v>4868</v>
      </c>
      <c r="L2339" s="49" t="s">
        <v>8422</v>
      </c>
      <c r="M2339" s="120"/>
      <c r="N2339" s="35" t="s">
        <v>1919</v>
      </c>
      <c r="O2339" s="203" t="s">
        <v>1969</v>
      </c>
      <c r="P2339" s="216">
        <v>0</v>
      </c>
      <c r="Q2339" s="443">
        <v>0</v>
      </c>
      <c r="R2339" s="47"/>
      <c r="S2339" s="36">
        <v>0</v>
      </c>
      <c r="T2339" s="35"/>
      <c r="U2339" s="34"/>
      <c r="V2339" s="305" t="s">
        <v>1969</v>
      </c>
      <c r="W2339" s="42" t="s">
        <v>2689</v>
      </c>
      <c r="X2339" s="42" t="s">
        <v>1898</v>
      </c>
      <c r="Y2339" s="306" t="s">
        <v>1919</v>
      </c>
      <c r="Z2339" s="307" t="s">
        <v>3903</v>
      </c>
      <c r="AA2339" s="42" t="s">
        <v>4844</v>
      </c>
      <c r="AB2339" s="42">
        <v>230.5</v>
      </c>
      <c r="AC2339" s="42" t="s">
        <v>2023</v>
      </c>
      <c r="AD2339" s="308" t="s">
        <v>2622</v>
      </c>
      <c r="AE2339" s="309" t="s">
        <v>1746</v>
      </c>
      <c r="AF2339" s="306">
        <v>0</v>
      </c>
      <c r="AG2339" s="308" t="s">
        <v>4869</v>
      </c>
      <c r="AH2339" s="310" t="s">
        <v>3903</v>
      </c>
      <c r="AI2339" s="310" t="s">
        <v>3903</v>
      </c>
      <c r="AJ2339" s="311" t="s">
        <v>3903</v>
      </c>
      <c r="AK2339" s="312" t="s">
        <v>3903</v>
      </c>
      <c r="AL2339" s="312" t="s">
        <v>3903</v>
      </c>
      <c r="AM2339" s="313" t="s">
        <v>3903</v>
      </c>
      <c r="AN2339" s="313" t="s">
        <v>3903</v>
      </c>
      <c r="AO2339" s="313" t="s">
        <v>3903</v>
      </c>
    </row>
    <row r="2340" spans="1:41" s="290" customFormat="1" x14ac:dyDescent="0.2">
      <c r="A2340" s="45" t="s">
        <v>736</v>
      </c>
      <c r="B2340" s="42" t="s">
        <v>820</v>
      </c>
      <c r="C2340" s="46"/>
      <c r="D2340" s="35" t="s">
        <v>424</v>
      </c>
      <c r="E2340" s="34">
        <v>43501</v>
      </c>
      <c r="F2340" s="347" t="s">
        <v>2097</v>
      </c>
      <c r="G2340" s="347" t="s">
        <v>2098</v>
      </c>
      <c r="H2340" s="344">
        <v>25.866716666666665</v>
      </c>
      <c r="I2340" s="344">
        <v>-81.536183333333327</v>
      </c>
      <c r="J2340" s="56" t="s">
        <v>4867</v>
      </c>
      <c r="K2340" s="56" t="s">
        <v>4868</v>
      </c>
      <c r="L2340" s="49" t="s">
        <v>2244</v>
      </c>
      <c r="M2340" s="120"/>
      <c r="N2340" s="35" t="s">
        <v>448</v>
      </c>
      <c r="O2340" s="203"/>
      <c r="P2340" s="216">
        <v>0</v>
      </c>
      <c r="Q2340" s="443">
        <v>0</v>
      </c>
      <c r="R2340" s="47"/>
      <c r="S2340" s="36">
        <v>0</v>
      </c>
      <c r="T2340" s="35"/>
      <c r="U2340" s="34"/>
      <c r="V2340" s="305" t="s">
        <v>1969</v>
      </c>
      <c r="W2340" s="42" t="s">
        <v>2689</v>
      </c>
      <c r="X2340" s="42" t="s">
        <v>1898</v>
      </c>
      <c r="Y2340" s="306" t="s">
        <v>448</v>
      </c>
      <c r="Z2340" s="307" t="s">
        <v>3903</v>
      </c>
      <c r="AA2340" s="42" t="s">
        <v>3912</v>
      </c>
      <c r="AB2340" s="42">
        <v>230.5</v>
      </c>
      <c r="AC2340" s="42" t="s">
        <v>2023</v>
      </c>
      <c r="AD2340" s="308" t="s">
        <v>2622</v>
      </c>
      <c r="AE2340" s="309" t="s">
        <v>1746</v>
      </c>
      <c r="AF2340" s="306">
        <v>0</v>
      </c>
      <c r="AG2340" s="308" t="s">
        <v>4869</v>
      </c>
      <c r="AH2340" s="310" t="s">
        <v>3903</v>
      </c>
      <c r="AI2340" s="310" t="s">
        <v>3903</v>
      </c>
      <c r="AJ2340" s="311" t="s">
        <v>3903</v>
      </c>
      <c r="AK2340" s="312" t="s">
        <v>3903</v>
      </c>
      <c r="AL2340" s="312" t="s">
        <v>3903</v>
      </c>
      <c r="AM2340" s="313" t="s">
        <v>3903</v>
      </c>
      <c r="AN2340" s="313" t="s">
        <v>3903</v>
      </c>
      <c r="AO2340" s="313" t="s">
        <v>3903</v>
      </c>
    </row>
    <row r="2341" spans="1:41" s="290" customFormat="1" ht="25.5" x14ac:dyDescent="0.2">
      <c r="A2341" s="45" t="s">
        <v>736</v>
      </c>
      <c r="B2341" s="42" t="s">
        <v>820</v>
      </c>
      <c r="C2341" s="46"/>
      <c r="D2341" s="35" t="s">
        <v>424</v>
      </c>
      <c r="E2341" s="34">
        <v>43878</v>
      </c>
      <c r="F2341" s="347" t="s">
        <v>2097</v>
      </c>
      <c r="G2341" s="347" t="s">
        <v>2098</v>
      </c>
      <c r="H2341" s="344">
        <v>25.866716666666665</v>
      </c>
      <c r="I2341" s="344">
        <v>-81.536183333333327</v>
      </c>
      <c r="J2341" s="56" t="s">
        <v>4867</v>
      </c>
      <c r="K2341" s="56" t="s">
        <v>4868</v>
      </c>
      <c r="L2341" s="49" t="s">
        <v>2901</v>
      </c>
      <c r="M2341" s="120"/>
      <c r="N2341" s="35" t="s">
        <v>448</v>
      </c>
      <c r="O2341" s="203"/>
      <c r="P2341" s="216">
        <v>0</v>
      </c>
      <c r="Q2341" s="443">
        <v>0</v>
      </c>
      <c r="R2341" s="47"/>
      <c r="S2341" s="36">
        <v>0</v>
      </c>
      <c r="T2341" s="35"/>
      <c r="U2341" s="34"/>
      <c r="V2341" s="305" t="s">
        <v>1969</v>
      </c>
      <c r="W2341" s="42" t="s">
        <v>2689</v>
      </c>
      <c r="X2341" s="42" t="s">
        <v>1898</v>
      </c>
      <c r="Y2341" s="306" t="s">
        <v>448</v>
      </c>
      <c r="Z2341" s="307" t="s">
        <v>3903</v>
      </c>
      <c r="AA2341" s="42" t="s">
        <v>3912</v>
      </c>
      <c r="AB2341" s="42">
        <v>230.5</v>
      </c>
      <c r="AC2341" s="42" t="s">
        <v>2023</v>
      </c>
      <c r="AD2341" s="308" t="s">
        <v>2622</v>
      </c>
      <c r="AE2341" s="309" t="s">
        <v>1746</v>
      </c>
      <c r="AF2341" s="306">
        <v>0</v>
      </c>
      <c r="AG2341" s="308" t="s">
        <v>4869</v>
      </c>
      <c r="AH2341" s="310" t="s">
        <v>3903</v>
      </c>
      <c r="AI2341" s="310" t="s">
        <v>3903</v>
      </c>
      <c r="AJ2341" s="311" t="s">
        <v>3903</v>
      </c>
      <c r="AK2341" s="312" t="s">
        <v>3903</v>
      </c>
      <c r="AL2341" s="312" t="s">
        <v>3903</v>
      </c>
      <c r="AM2341" s="313" t="s">
        <v>3903</v>
      </c>
      <c r="AN2341" s="313" t="s">
        <v>3903</v>
      </c>
      <c r="AO2341" s="313" t="s">
        <v>3903</v>
      </c>
    </row>
    <row r="2342" spans="1:41" s="290" customFormat="1" ht="25.5" x14ac:dyDescent="0.2">
      <c r="A2342" s="45" t="s">
        <v>736</v>
      </c>
      <c r="B2342" s="42" t="s">
        <v>820</v>
      </c>
      <c r="C2342" s="46"/>
      <c r="D2342" s="35" t="s">
        <v>424</v>
      </c>
      <c r="E2342" s="34">
        <v>44240</v>
      </c>
      <c r="F2342" s="347" t="s">
        <v>2097</v>
      </c>
      <c r="G2342" s="347" t="s">
        <v>2098</v>
      </c>
      <c r="H2342" s="344">
        <v>25.866716666666665</v>
      </c>
      <c r="I2342" s="344">
        <v>-81.536183333333327</v>
      </c>
      <c r="J2342" s="56" t="s">
        <v>4867</v>
      </c>
      <c r="K2342" s="56" t="s">
        <v>4868</v>
      </c>
      <c r="L2342" s="49" t="s">
        <v>2901</v>
      </c>
      <c r="M2342" s="120"/>
      <c r="N2342" s="35" t="s">
        <v>448</v>
      </c>
      <c r="O2342" s="203"/>
      <c r="P2342" s="216">
        <v>0</v>
      </c>
      <c r="Q2342" s="443">
        <v>0</v>
      </c>
      <c r="R2342" s="47"/>
      <c r="S2342" s="36">
        <v>0</v>
      </c>
      <c r="T2342" s="35"/>
      <c r="U2342" s="34"/>
      <c r="V2342" s="305" t="s">
        <v>1969</v>
      </c>
      <c r="W2342" s="42" t="s">
        <v>2689</v>
      </c>
      <c r="X2342" s="42" t="s">
        <v>1898</v>
      </c>
      <c r="Y2342" s="306" t="s">
        <v>448</v>
      </c>
      <c r="Z2342" s="307" t="s">
        <v>3903</v>
      </c>
      <c r="AA2342" s="42" t="s">
        <v>3912</v>
      </c>
      <c r="AB2342" s="42">
        <v>230.5</v>
      </c>
      <c r="AC2342" s="42" t="s">
        <v>2023</v>
      </c>
      <c r="AD2342" s="308" t="s">
        <v>2622</v>
      </c>
      <c r="AE2342" s="309" t="s">
        <v>1746</v>
      </c>
      <c r="AF2342" s="306">
        <v>0</v>
      </c>
      <c r="AG2342" s="308" t="s">
        <v>4869</v>
      </c>
      <c r="AH2342" s="310" t="s">
        <v>3903</v>
      </c>
      <c r="AI2342" s="310" t="s">
        <v>3903</v>
      </c>
      <c r="AJ2342" s="311" t="s">
        <v>3903</v>
      </c>
      <c r="AK2342" s="312" t="s">
        <v>3903</v>
      </c>
      <c r="AL2342" s="312" t="s">
        <v>3903</v>
      </c>
      <c r="AM2342" s="313" t="s">
        <v>3903</v>
      </c>
      <c r="AN2342" s="313" t="s">
        <v>3903</v>
      </c>
      <c r="AO2342" s="313" t="s">
        <v>3903</v>
      </c>
    </row>
    <row r="2343" spans="1:41" s="290" customFormat="1" ht="25.5" x14ac:dyDescent="0.2">
      <c r="A2343" s="45" t="s">
        <v>736</v>
      </c>
      <c r="B2343" s="42" t="s">
        <v>820</v>
      </c>
      <c r="C2343" s="46"/>
      <c r="D2343" s="35" t="s">
        <v>424</v>
      </c>
      <c r="E2343" s="34">
        <v>44595</v>
      </c>
      <c r="F2343" s="347" t="s">
        <v>2097</v>
      </c>
      <c r="G2343" s="347" t="s">
        <v>2098</v>
      </c>
      <c r="H2343" s="344">
        <v>25.866716666666665</v>
      </c>
      <c r="I2343" s="344">
        <v>-81.536183333333327</v>
      </c>
      <c r="J2343" s="56" t="s">
        <v>4867</v>
      </c>
      <c r="K2343" s="56" t="s">
        <v>4868</v>
      </c>
      <c r="L2343" s="49" t="s">
        <v>2901</v>
      </c>
      <c r="M2343" s="120"/>
      <c r="N2343" s="35" t="s">
        <v>448</v>
      </c>
      <c r="O2343" s="203"/>
      <c r="P2343" s="216">
        <v>0</v>
      </c>
      <c r="Q2343" s="443">
        <v>0</v>
      </c>
      <c r="R2343" s="47"/>
      <c r="S2343" s="36">
        <v>0</v>
      </c>
      <c r="T2343" s="35"/>
      <c r="U2343" s="34"/>
      <c r="V2343" s="305" t="s">
        <v>1969</v>
      </c>
      <c r="W2343" s="42" t="s">
        <v>2689</v>
      </c>
      <c r="X2343" s="42" t="s">
        <v>1898</v>
      </c>
      <c r="Y2343" s="306" t="s">
        <v>448</v>
      </c>
      <c r="Z2343" s="307" t="s">
        <v>3903</v>
      </c>
      <c r="AA2343" s="42" t="s">
        <v>3912</v>
      </c>
      <c r="AB2343" s="42">
        <v>230.5</v>
      </c>
      <c r="AC2343" s="42" t="s">
        <v>2023</v>
      </c>
      <c r="AD2343" s="308" t="s">
        <v>2622</v>
      </c>
      <c r="AE2343" s="309" t="s">
        <v>1746</v>
      </c>
      <c r="AF2343" s="306">
        <v>0</v>
      </c>
      <c r="AG2343" s="308" t="s">
        <v>4869</v>
      </c>
      <c r="AH2343" s="310" t="s">
        <v>3903</v>
      </c>
      <c r="AI2343" s="310" t="s">
        <v>3903</v>
      </c>
      <c r="AJ2343" s="311" t="s">
        <v>3903</v>
      </c>
      <c r="AK2343" s="312" t="s">
        <v>3903</v>
      </c>
      <c r="AL2343" s="312" t="s">
        <v>3903</v>
      </c>
      <c r="AM2343" s="313" t="s">
        <v>3903</v>
      </c>
      <c r="AN2343" s="313" t="s">
        <v>3903</v>
      </c>
      <c r="AO2343" s="313" t="s">
        <v>3903</v>
      </c>
    </row>
    <row r="2344" spans="1:41" s="290" customFormat="1" ht="25.5" x14ac:dyDescent="0.2">
      <c r="A2344" s="45" t="s">
        <v>736</v>
      </c>
      <c r="B2344" s="42" t="s">
        <v>820</v>
      </c>
      <c r="C2344" s="46"/>
      <c r="D2344" s="35" t="s">
        <v>424</v>
      </c>
      <c r="E2344" s="34">
        <v>44992</v>
      </c>
      <c r="F2344" s="347" t="s">
        <v>2097</v>
      </c>
      <c r="G2344" s="347" t="s">
        <v>2098</v>
      </c>
      <c r="H2344" s="344">
        <v>25.866716666666665</v>
      </c>
      <c r="I2344" s="344">
        <v>-81.536183333333327</v>
      </c>
      <c r="J2344" s="56" t="s">
        <v>4867</v>
      </c>
      <c r="K2344" s="56" t="s">
        <v>4868</v>
      </c>
      <c r="L2344" s="49" t="s">
        <v>2901</v>
      </c>
      <c r="M2344" s="120"/>
      <c r="N2344" s="35" t="s">
        <v>448</v>
      </c>
      <c r="O2344" s="203"/>
      <c r="P2344" s="216">
        <v>0</v>
      </c>
      <c r="Q2344" s="443">
        <v>0</v>
      </c>
      <c r="R2344" s="47"/>
      <c r="S2344" s="36">
        <v>0</v>
      </c>
      <c r="T2344" s="35"/>
      <c r="U2344" s="34"/>
      <c r="V2344" s="305" t="s">
        <v>1969</v>
      </c>
      <c r="W2344" s="42" t="s">
        <v>2689</v>
      </c>
      <c r="X2344" s="42" t="s">
        <v>1898</v>
      </c>
      <c r="Y2344" s="306" t="s">
        <v>448</v>
      </c>
      <c r="Z2344" s="307" t="s">
        <v>3903</v>
      </c>
      <c r="AA2344" s="42" t="s">
        <v>3912</v>
      </c>
      <c r="AB2344" s="42">
        <v>230.5</v>
      </c>
      <c r="AC2344" s="42" t="s">
        <v>2023</v>
      </c>
      <c r="AD2344" s="308" t="s">
        <v>2622</v>
      </c>
      <c r="AE2344" s="309" t="s">
        <v>1746</v>
      </c>
      <c r="AF2344" s="306">
        <v>0</v>
      </c>
      <c r="AG2344" s="308" t="s">
        <v>4869</v>
      </c>
      <c r="AH2344" s="310" t="s">
        <v>3903</v>
      </c>
      <c r="AI2344" s="310" t="s">
        <v>3903</v>
      </c>
      <c r="AJ2344" s="311" t="s">
        <v>3903</v>
      </c>
      <c r="AK2344" s="312" t="s">
        <v>3903</v>
      </c>
      <c r="AL2344" s="312" t="s">
        <v>3903</v>
      </c>
      <c r="AM2344" s="313" t="s">
        <v>3903</v>
      </c>
      <c r="AN2344" s="313" t="s">
        <v>3903</v>
      </c>
      <c r="AO2344" s="313" t="s">
        <v>3903</v>
      </c>
    </row>
    <row r="2345" spans="1:41" s="290" customFormat="1" ht="25.5" x14ac:dyDescent="0.2">
      <c r="A2345" s="45" t="s">
        <v>736</v>
      </c>
      <c r="B2345" s="42" t="s">
        <v>820</v>
      </c>
      <c r="C2345" s="46"/>
      <c r="D2345" s="35" t="s">
        <v>424</v>
      </c>
      <c r="E2345" s="34">
        <v>44992</v>
      </c>
      <c r="F2345" s="347" t="s">
        <v>2097</v>
      </c>
      <c r="G2345" s="347" t="s">
        <v>2098</v>
      </c>
      <c r="H2345" s="344">
        <v>25.866716666666665</v>
      </c>
      <c r="I2345" s="344">
        <v>-81.536183333333327</v>
      </c>
      <c r="J2345" s="56" t="s">
        <v>4867</v>
      </c>
      <c r="K2345" s="56" t="s">
        <v>4868</v>
      </c>
      <c r="L2345" s="49" t="s">
        <v>2901</v>
      </c>
      <c r="M2345" s="120"/>
      <c r="N2345" s="35" t="s">
        <v>448</v>
      </c>
      <c r="O2345" s="203"/>
      <c r="P2345" s="216">
        <v>0</v>
      </c>
      <c r="Q2345" s="443">
        <v>0</v>
      </c>
      <c r="R2345" s="47"/>
      <c r="S2345" s="36">
        <v>0</v>
      </c>
      <c r="T2345" s="35"/>
      <c r="U2345" s="34"/>
      <c r="V2345" s="305" t="s">
        <v>1969</v>
      </c>
      <c r="W2345" s="42" t="s">
        <v>2689</v>
      </c>
      <c r="X2345" s="42" t="s">
        <v>1898</v>
      </c>
      <c r="Y2345" s="306" t="s">
        <v>448</v>
      </c>
      <c r="Z2345" s="307" t="s">
        <v>3903</v>
      </c>
      <c r="AA2345" s="42" t="s">
        <v>3912</v>
      </c>
      <c r="AB2345" s="42">
        <v>230.5</v>
      </c>
      <c r="AC2345" s="42" t="s">
        <v>2023</v>
      </c>
      <c r="AD2345" s="308" t="s">
        <v>2622</v>
      </c>
      <c r="AE2345" s="309" t="s">
        <v>1746</v>
      </c>
      <c r="AF2345" s="306">
        <v>0</v>
      </c>
      <c r="AG2345" s="308" t="s">
        <v>4869</v>
      </c>
      <c r="AH2345" s="310" t="s">
        <v>3903</v>
      </c>
      <c r="AI2345" s="310" t="s">
        <v>3903</v>
      </c>
      <c r="AJ2345" s="311" t="s">
        <v>3903</v>
      </c>
      <c r="AK2345" s="312" t="s">
        <v>3903</v>
      </c>
      <c r="AL2345" s="312" t="s">
        <v>3903</v>
      </c>
      <c r="AM2345" s="313" t="s">
        <v>3903</v>
      </c>
      <c r="AN2345" s="313" t="s">
        <v>3903</v>
      </c>
      <c r="AO2345" s="313" t="s">
        <v>3903</v>
      </c>
    </row>
    <row r="2346" spans="1:41" s="290" customFormat="1" ht="38.25" x14ac:dyDescent="0.2">
      <c r="A2346" s="45" t="s">
        <v>736</v>
      </c>
      <c r="B2346" s="42" t="s">
        <v>820</v>
      </c>
      <c r="C2346" s="46"/>
      <c r="D2346" s="35" t="s">
        <v>424</v>
      </c>
      <c r="E2346" s="34">
        <v>45341</v>
      </c>
      <c r="F2346" s="347" t="s">
        <v>2097</v>
      </c>
      <c r="G2346" s="347" t="s">
        <v>2098</v>
      </c>
      <c r="H2346" s="344">
        <v>25.866716666666665</v>
      </c>
      <c r="I2346" s="344">
        <v>-81.536183333333327</v>
      </c>
      <c r="J2346" s="56" t="s">
        <v>4867</v>
      </c>
      <c r="K2346" s="56" t="s">
        <v>4868</v>
      </c>
      <c r="L2346" s="49" t="s">
        <v>5687</v>
      </c>
      <c r="M2346" s="120"/>
      <c r="N2346" s="35" t="s">
        <v>448</v>
      </c>
      <c r="O2346" s="203"/>
      <c r="P2346" s="216">
        <v>0</v>
      </c>
      <c r="Q2346" s="443" t="s">
        <v>3294</v>
      </c>
      <c r="R2346" s="47"/>
      <c r="S2346" s="36">
        <v>0</v>
      </c>
      <c r="T2346" s="35"/>
      <c r="U2346" s="34"/>
      <c r="V2346" s="305">
        <v>0</v>
      </c>
      <c r="W2346" s="42" t="s">
        <v>2689</v>
      </c>
      <c r="X2346" s="42" t="s">
        <v>1898</v>
      </c>
      <c r="Y2346" s="306" t="s">
        <v>448</v>
      </c>
      <c r="Z2346" s="307" t="s">
        <v>3903</v>
      </c>
      <c r="AA2346" s="42" t="s">
        <v>3912</v>
      </c>
      <c r="AB2346" s="42">
        <v>230.5</v>
      </c>
      <c r="AC2346" s="42" t="s">
        <v>2023</v>
      </c>
      <c r="AD2346" s="308" t="s">
        <v>2622</v>
      </c>
      <c r="AE2346" s="309" t="s">
        <v>1746</v>
      </c>
      <c r="AF2346" s="306">
        <v>0</v>
      </c>
      <c r="AG2346" s="308" t="s">
        <v>4869</v>
      </c>
      <c r="AH2346" s="310" t="s">
        <v>3903</v>
      </c>
      <c r="AI2346" s="310" t="s">
        <v>3903</v>
      </c>
      <c r="AJ2346" s="311" t="s">
        <v>3903</v>
      </c>
      <c r="AK2346" s="312" t="s">
        <v>3903</v>
      </c>
      <c r="AL2346" s="312" t="s">
        <v>3903</v>
      </c>
      <c r="AM2346" s="313" t="s">
        <v>3903</v>
      </c>
      <c r="AN2346" s="313" t="s">
        <v>3903</v>
      </c>
      <c r="AO2346" s="313" t="s">
        <v>3903</v>
      </c>
    </row>
    <row r="2347" spans="1:41" s="290" customFormat="1" x14ac:dyDescent="0.2">
      <c r="A2347" s="45" t="s">
        <v>737</v>
      </c>
      <c r="B2347" s="42" t="s">
        <v>111</v>
      </c>
      <c r="C2347" s="46"/>
      <c r="D2347" s="35" t="s">
        <v>424</v>
      </c>
      <c r="E2347" s="34">
        <v>42843</v>
      </c>
      <c r="F2347" s="347" t="s">
        <v>823</v>
      </c>
      <c r="G2347" s="347" t="s">
        <v>824</v>
      </c>
      <c r="H2347" s="344">
        <v>25.867249999999999</v>
      </c>
      <c r="I2347" s="344">
        <v>-81.534633333333332</v>
      </c>
      <c r="J2347" s="56" t="s">
        <v>9582</v>
      </c>
      <c r="K2347" s="56" t="s">
        <v>9583</v>
      </c>
      <c r="L2347" s="49" t="s">
        <v>1815</v>
      </c>
      <c r="M2347" s="120"/>
      <c r="N2347" s="35" t="s">
        <v>364</v>
      </c>
      <c r="O2347" s="203" t="s">
        <v>1969</v>
      </c>
      <c r="P2347" s="216" t="s">
        <v>1969</v>
      </c>
      <c r="Q2347" s="443">
        <v>0</v>
      </c>
      <c r="R2347" s="47"/>
      <c r="S2347" s="36">
        <v>0</v>
      </c>
      <c r="T2347" s="35"/>
      <c r="U2347" s="34"/>
      <c r="V2347" s="82">
        <v>0</v>
      </c>
      <c r="W2347" s="55" t="s">
        <v>2689</v>
      </c>
      <c r="X2347" s="55" t="s">
        <v>1898</v>
      </c>
      <c r="Y2347" s="157">
        <v>0</v>
      </c>
      <c r="Z2347" s="57">
        <v>512.5701299838297</v>
      </c>
      <c r="AA2347" s="55" t="s">
        <v>9584</v>
      </c>
      <c r="AB2347" s="55">
        <v>231</v>
      </c>
      <c r="AC2347" s="55" t="s">
        <v>2023</v>
      </c>
      <c r="AD2347" s="89" t="s">
        <v>2622</v>
      </c>
      <c r="AE2347" s="243">
        <v>16265</v>
      </c>
      <c r="AF2347" s="157" t="s">
        <v>3901</v>
      </c>
      <c r="AG2347" s="89" t="s">
        <v>7871</v>
      </c>
      <c r="AH2347" s="58" t="s">
        <v>7872</v>
      </c>
      <c r="AI2347" s="58" t="s">
        <v>7873</v>
      </c>
      <c r="AJ2347" s="59" t="s">
        <v>2359</v>
      </c>
      <c r="AK2347" s="56">
        <v>25.8673225</v>
      </c>
      <c r="AL2347" s="56">
        <v>-81.536194166666661</v>
      </c>
      <c r="AM2347" s="60">
        <v>-26.439300000618573</v>
      </c>
      <c r="AN2347" s="60">
        <v>511.88778220144837</v>
      </c>
      <c r="AO2347" s="60">
        <v>512.5701299838297</v>
      </c>
    </row>
    <row r="2348" spans="1:41" s="290" customFormat="1" x14ac:dyDescent="0.2">
      <c r="A2348" s="45" t="s">
        <v>737</v>
      </c>
      <c r="B2348" s="42" t="s">
        <v>111</v>
      </c>
      <c r="C2348" s="46"/>
      <c r="D2348" s="35" t="s">
        <v>1658</v>
      </c>
      <c r="E2348" s="34">
        <v>43076</v>
      </c>
      <c r="F2348" s="347" t="s">
        <v>823</v>
      </c>
      <c r="G2348" s="347" t="s">
        <v>824</v>
      </c>
      <c r="H2348" s="344">
        <v>25.867249999999999</v>
      </c>
      <c r="I2348" s="344">
        <v>-81.534633333333332</v>
      </c>
      <c r="J2348" s="56" t="s">
        <v>9582</v>
      </c>
      <c r="K2348" s="56" t="s">
        <v>9583</v>
      </c>
      <c r="L2348" s="49" t="s">
        <v>2402</v>
      </c>
      <c r="M2348" s="120"/>
      <c r="N2348" s="35" t="s">
        <v>448</v>
      </c>
      <c r="O2348" s="203" t="s">
        <v>1969</v>
      </c>
      <c r="P2348" s="216">
        <v>0</v>
      </c>
      <c r="Q2348" s="443">
        <v>0</v>
      </c>
      <c r="R2348" s="47"/>
      <c r="S2348" s="36">
        <v>0</v>
      </c>
      <c r="T2348" s="35"/>
      <c r="U2348" s="34"/>
      <c r="V2348" s="82" t="s">
        <v>1969</v>
      </c>
      <c r="W2348" s="55" t="s">
        <v>2689</v>
      </c>
      <c r="X2348" s="55" t="s">
        <v>1898</v>
      </c>
      <c r="Y2348" s="157" t="s">
        <v>448</v>
      </c>
      <c r="Z2348" s="57">
        <v>512.5701299838297</v>
      </c>
      <c r="AA2348" s="55" t="s">
        <v>9585</v>
      </c>
      <c r="AB2348" s="55">
        <v>231</v>
      </c>
      <c r="AC2348" s="55" t="s">
        <v>2023</v>
      </c>
      <c r="AD2348" s="89" t="s">
        <v>2622</v>
      </c>
      <c r="AE2348" s="243">
        <v>16265</v>
      </c>
      <c r="AF2348" s="157" t="s">
        <v>3901</v>
      </c>
      <c r="AG2348" s="89" t="s">
        <v>7871</v>
      </c>
      <c r="AH2348" s="58" t="s">
        <v>7872</v>
      </c>
      <c r="AI2348" s="58" t="s">
        <v>7873</v>
      </c>
      <c r="AJ2348" s="59" t="s">
        <v>2359</v>
      </c>
      <c r="AK2348" s="56">
        <v>25.8673225</v>
      </c>
      <c r="AL2348" s="56">
        <v>-81.536194166666661</v>
      </c>
      <c r="AM2348" s="60">
        <v>-26.439300000618573</v>
      </c>
      <c r="AN2348" s="60">
        <v>511.88778220144837</v>
      </c>
      <c r="AO2348" s="60">
        <v>512.5701299838297</v>
      </c>
    </row>
    <row r="2349" spans="1:41" s="290" customFormat="1" x14ac:dyDescent="0.2">
      <c r="A2349" s="45" t="s">
        <v>737</v>
      </c>
      <c r="B2349" s="42" t="s">
        <v>111</v>
      </c>
      <c r="C2349" s="46"/>
      <c r="D2349" s="35" t="s">
        <v>424</v>
      </c>
      <c r="E2349" s="34">
        <v>43145</v>
      </c>
      <c r="F2349" s="347" t="s">
        <v>2049</v>
      </c>
      <c r="G2349" s="347" t="s">
        <v>2048</v>
      </c>
      <c r="H2349" s="344">
        <v>25.867349999999998</v>
      </c>
      <c r="I2349" s="344">
        <v>-81.534450000000007</v>
      </c>
      <c r="J2349" s="56" t="s">
        <v>9586</v>
      </c>
      <c r="K2349" s="56" t="s">
        <v>9587</v>
      </c>
      <c r="L2349" s="49" t="s">
        <v>438</v>
      </c>
      <c r="M2349" s="120"/>
      <c r="N2349" s="35" t="s">
        <v>448</v>
      </c>
      <c r="O2349" s="203" t="s">
        <v>1969</v>
      </c>
      <c r="P2349" s="216">
        <v>0</v>
      </c>
      <c r="Q2349" s="443">
        <v>0</v>
      </c>
      <c r="R2349" s="47"/>
      <c r="S2349" s="36">
        <v>0</v>
      </c>
      <c r="T2349" s="35"/>
      <c r="U2349" s="34"/>
      <c r="V2349" s="82" t="s">
        <v>1969</v>
      </c>
      <c r="W2349" s="55" t="s">
        <v>2689</v>
      </c>
      <c r="X2349" s="55" t="s">
        <v>1898</v>
      </c>
      <c r="Y2349" s="157" t="s">
        <v>448</v>
      </c>
      <c r="Z2349" s="57">
        <v>572.10132222567518</v>
      </c>
      <c r="AA2349" s="55" t="s">
        <v>9588</v>
      </c>
      <c r="AB2349" s="55">
        <v>231</v>
      </c>
      <c r="AC2349" s="55" t="s">
        <v>2023</v>
      </c>
      <c r="AD2349" s="89" t="s">
        <v>2622</v>
      </c>
      <c r="AE2349" s="243">
        <v>16265</v>
      </c>
      <c r="AF2349" s="157" t="s">
        <v>3901</v>
      </c>
      <c r="AG2349" s="89" t="s">
        <v>7871</v>
      </c>
      <c r="AH2349" s="58" t="s">
        <v>7872</v>
      </c>
      <c r="AI2349" s="58" t="s">
        <v>7873</v>
      </c>
      <c r="AJ2349" s="59" t="s">
        <v>2359</v>
      </c>
      <c r="AK2349" s="56">
        <v>25.8673225</v>
      </c>
      <c r="AL2349" s="56">
        <v>-81.536194166666661</v>
      </c>
      <c r="AM2349" s="60">
        <v>10.028699999296435</v>
      </c>
      <c r="AN2349" s="60">
        <v>572.01341598662691</v>
      </c>
      <c r="AO2349" s="60">
        <v>572.10132222567518</v>
      </c>
    </row>
    <row r="2350" spans="1:41" s="290" customFormat="1" x14ac:dyDescent="0.2">
      <c r="A2350" s="45" t="s">
        <v>737</v>
      </c>
      <c r="B2350" s="42" t="s">
        <v>111</v>
      </c>
      <c r="C2350" s="46"/>
      <c r="D2350" s="35" t="s">
        <v>2384</v>
      </c>
      <c r="E2350" s="34">
        <v>43341</v>
      </c>
      <c r="F2350" s="347" t="s">
        <v>2049</v>
      </c>
      <c r="G2350" s="347" t="s">
        <v>2048</v>
      </c>
      <c r="H2350" s="344">
        <v>25.867349999999998</v>
      </c>
      <c r="I2350" s="344">
        <v>-81.534450000000007</v>
      </c>
      <c r="J2350" s="56" t="s">
        <v>9586</v>
      </c>
      <c r="K2350" s="56" t="s">
        <v>9587</v>
      </c>
      <c r="L2350" s="49" t="s">
        <v>3132</v>
      </c>
      <c r="M2350" s="120"/>
      <c r="N2350" s="35" t="s">
        <v>364</v>
      </c>
      <c r="O2350" s="203" t="s">
        <v>1969</v>
      </c>
      <c r="P2350" s="216">
        <v>0</v>
      </c>
      <c r="Q2350" s="443">
        <v>0</v>
      </c>
      <c r="R2350" s="47"/>
      <c r="S2350" s="36">
        <v>0</v>
      </c>
      <c r="T2350" s="35"/>
      <c r="U2350" s="34"/>
      <c r="V2350" s="82">
        <v>0</v>
      </c>
      <c r="W2350" s="55" t="s">
        <v>2689</v>
      </c>
      <c r="X2350" s="55" t="s">
        <v>1898</v>
      </c>
      <c r="Y2350" s="157">
        <v>0</v>
      </c>
      <c r="Z2350" s="57">
        <v>572.10132222567518</v>
      </c>
      <c r="AA2350" s="55" t="s">
        <v>9589</v>
      </c>
      <c r="AB2350" s="55">
        <v>231</v>
      </c>
      <c r="AC2350" s="55" t="s">
        <v>2023</v>
      </c>
      <c r="AD2350" s="89" t="s">
        <v>2622</v>
      </c>
      <c r="AE2350" s="243">
        <v>16265</v>
      </c>
      <c r="AF2350" s="157" t="s">
        <v>3901</v>
      </c>
      <c r="AG2350" s="89" t="s">
        <v>7871</v>
      </c>
      <c r="AH2350" s="58" t="s">
        <v>7872</v>
      </c>
      <c r="AI2350" s="58" t="s">
        <v>7873</v>
      </c>
      <c r="AJ2350" s="59" t="s">
        <v>2359</v>
      </c>
      <c r="AK2350" s="56">
        <v>25.8673225</v>
      </c>
      <c r="AL2350" s="56">
        <v>-81.536194166666661</v>
      </c>
      <c r="AM2350" s="60">
        <v>10.028699999296435</v>
      </c>
      <c r="AN2350" s="60">
        <v>572.01341598662691</v>
      </c>
      <c r="AO2350" s="60">
        <v>572.10132222567518</v>
      </c>
    </row>
    <row r="2351" spans="1:41" s="290" customFormat="1" ht="25.5" x14ac:dyDescent="0.2">
      <c r="A2351" s="45" t="s">
        <v>737</v>
      </c>
      <c r="B2351" s="42" t="s">
        <v>111</v>
      </c>
      <c r="C2351" s="46"/>
      <c r="D2351" s="35" t="s">
        <v>424</v>
      </c>
      <c r="E2351" s="34">
        <v>43501</v>
      </c>
      <c r="F2351" s="347" t="s">
        <v>2500</v>
      </c>
      <c r="G2351" s="347" t="s">
        <v>2501</v>
      </c>
      <c r="H2351" s="344">
        <v>25.866900000000001</v>
      </c>
      <c r="I2351" s="344">
        <v>-81.536233333333328</v>
      </c>
      <c r="J2351" s="56" t="s">
        <v>7868</v>
      </c>
      <c r="K2351" s="56" t="s">
        <v>9590</v>
      </c>
      <c r="L2351" s="49" t="s">
        <v>2502</v>
      </c>
      <c r="M2351" s="120"/>
      <c r="N2351" s="35" t="s">
        <v>364</v>
      </c>
      <c r="O2351" s="203" t="s">
        <v>1969</v>
      </c>
      <c r="P2351" s="216" t="s">
        <v>1969</v>
      </c>
      <c r="Q2351" s="443">
        <v>0</v>
      </c>
      <c r="R2351" s="47" t="s">
        <v>473</v>
      </c>
      <c r="S2351" s="36">
        <v>0</v>
      </c>
      <c r="T2351" s="35"/>
      <c r="U2351" s="34"/>
      <c r="V2351" s="82" t="s">
        <v>1969</v>
      </c>
      <c r="W2351" s="55" t="s">
        <v>2689</v>
      </c>
      <c r="X2351" s="55" t="s">
        <v>1898</v>
      </c>
      <c r="Y2351" s="157">
        <v>0</v>
      </c>
      <c r="Z2351" s="57">
        <v>154.61180084102872</v>
      </c>
      <c r="AA2351" s="55" t="s">
        <v>9591</v>
      </c>
      <c r="AB2351" s="55">
        <v>231</v>
      </c>
      <c r="AC2351" s="55" t="s">
        <v>2023</v>
      </c>
      <c r="AD2351" s="89" t="s">
        <v>2622</v>
      </c>
      <c r="AE2351" s="243">
        <v>16265</v>
      </c>
      <c r="AF2351" s="157" t="s">
        <v>3901</v>
      </c>
      <c r="AG2351" s="89" t="s">
        <v>7871</v>
      </c>
      <c r="AH2351" s="58" t="s">
        <v>7872</v>
      </c>
      <c r="AI2351" s="58" t="s">
        <v>7873</v>
      </c>
      <c r="AJ2351" s="59" t="s">
        <v>2359</v>
      </c>
      <c r="AK2351" s="56">
        <v>25.8673225</v>
      </c>
      <c r="AL2351" s="56">
        <v>-81.536194166666661</v>
      </c>
      <c r="AM2351" s="60">
        <v>-154.0772999996733</v>
      </c>
      <c r="AN2351" s="60">
        <v>-12.845021763959874</v>
      </c>
      <c r="AO2351" s="60">
        <v>154.61180084102872</v>
      </c>
    </row>
    <row r="2352" spans="1:41" s="290" customFormat="1" ht="123" customHeight="1" x14ac:dyDescent="0.2">
      <c r="A2352" s="45" t="s">
        <v>737</v>
      </c>
      <c r="B2352" s="42" t="s">
        <v>111</v>
      </c>
      <c r="C2352" s="46"/>
      <c r="D2352" s="35" t="s">
        <v>424</v>
      </c>
      <c r="E2352" s="34">
        <v>43878</v>
      </c>
      <c r="F2352" s="347" t="s">
        <v>2500</v>
      </c>
      <c r="G2352" s="347" t="s">
        <v>3378</v>
      </c>
      <c r="H2352" s="344">
        <v>25.866900000000001</v>
      </c>
      <c r="I2352" s="344">
        <v>-81.536249999999995</v>
      </c>
      <c r="J2352" s="56" t="s">
        <v>7868</v>
      </c>
      <c r="K2352" s="56" t="s">
        <v>7869</v>
      </c>
      <c r="L2352" s="49" t="s">
        <v>3105</v>
      </c>
      <c r="M2352" s="120" t="s">
        <v>2834</v>
      </c>
      <c r="N2352" s="35" t="s">
        <v>2022</v>
      </c>
      <c r="O2352" s="207" t="s">
        <v>3284</v>
      </c>
      <c r="P2352" s="216" t="s">
        <v>3285</v>
      </c>
      <c r="Q2352" s="443">
        <v>0</v>
      </c>
      <c r="R2352" s="47" t="s">
        <v>473</v>
      </c>
      <c r="S2352" s="36">
        <v>0</v>
      </c>
      <c r="T2352" s="35"/>
      <c r="U2352" s="34"/>
      <c r="V2352" s="82" t="s">
        <v>1969</v>
      </c>
      <c r="W2352" s="55" t="s">
        <v>2689</v>
      </c>
      <c r="X2352" s="55" t="s">
        <v>1898</v>
      </c>
      <c r="Y2352" s="157" t="s">
        <v>2022</v>
      </c>
      <c r="Z2352" s="57">
        <v>155.16155024365958</v>
      </c>
      <c r="AA2352" s="55" t="s">
        <v>7870</v>
      </c>
      <c r="AB2352" s="55">
        <v>231</v>
      </c>
      <c r="AC2352" s="55" t="s">
        <v>2023</v>
      </c>
      <c r="AD2352" s="89" t="s">
        <v>2622</v>
      </c>
      <c r="AE2352" s="243">
        <v>16265</v>
      </c>
      <c r="AF2352" s="157" t="s">
        <v>3901</v>
      </c>
      <c r="AG2352" s="89" t="s">
        <v>7871</v>
      </c>
      <c r="AH2352" s="58" t="s">
        <v>7872</v>
      </c>
      <c r="AI2352" s="58" t="s">
        <v>7873</v>
      </c>
      <c r="AJ2352" s="59" t="s">
        <v>2359</v>
      </c>
      <c r="AK2352" s="56">
        <v>25.8673225</v>
      </c>
      <c r="AL2352" s="56">
        <v>-81.536194166666661</v>
      </c>
      <c r="AM2352" s="60">
        <v>-154.0772999996733</v>
      </c>
      <c r="AN2352" s="60">
        <v>-18.310988472127068</v>
      </c>
      <c r="AO2352" s="60">
        <v>155.16155024365958</v>
      </c>
    </row>
    <row r="2353" spans="1:41" s="290" customFormat="1" ht="76.5" x14ac:dyDescent="0.2">
      <c r="A2353" s="45" t="s">
        <v>737</v>
      </c>
      <c r="B2353" s="42" t="s">
        <v>111</v>
      </c>
      <c r="C2353" s="46"/>
      <c r="D2353" s="35" t="s">
        <v>424</v>
      </c>
      <c r="E2353" s="34">
        <v>44240</v>
      </c>
      <c r="F2353" s="347" t="s">
        <v>2500</v>
      </c>
      <c r="G2353" s="347" t="s">
        <v>3378</v>
      </c>
      <c r="H2353" s="344">
        <v>25.866900000000001</v>
      </c>
      <c r="I2353" s="344">
        <v>-81.536249999999995</v>
      </c>
      <c r="J2353" s="56" t="s">
        <v>7868</v>
      </c>
      <c r="K2353" s="56" t="s">
        <v>7869</v>
      </c>
      <c r="L2353" s="49" t="s">
        <v>5506</v>
      </c>
      <c r="M2353" s="120" t="s">
        <v>2834</v>
      </c>
      <c r="N2353" s="35" t="s">
        <v>2022</v>
      </c>
      <c r="O2353" s="207" t="s">
        <v>3379</v>
      </c>
      <c r="P2353" s="216" t="s">
        <v>3709</v>
      </c>
      <c r="Q2353" s="443">
        <v>0</v>
      </c>
      <c r="R2353" s="47" t="s">
        <v>473</v>
      </c>
      <c r="S2353" s="36">
        <v>0</v>
      </c>
      <c r="T2353" s="35"/>
      <c r="U2353" s="34"/>
      <c r="V2353" s="82" t="s">
        <v>1969</v>
      </c>
      <c r="W2353" s="55" t="s">
        <v>2689</v>
      </c>
      <c r="X2353" s="55" t="s">
        <v>1898</v>
      </c>
      <c r="Y2353" s="157" t="s">
        <v>2022</v>
      </c>
      <c r="Z2353" s="57">
        <v>155.16155024365958</v>
      </c>
      <c r="AA2353" s="55" t="s">
        <v>7870</v>
      </c>
      <c r="AB2353" s="55">
        <v>231</v>
      </c>
      <c r="AC2353" s="55" t="s">
        <v>2023</v>
      </c>
      <c r="AD2353" s="89" t="s">
        <v>2622</v>
      </c>
      <c r="AE2353" s="243">
        <v>16265</v>
      </c>
      <c r="AF2353" s="157" t="s">
        <v>3901</v>
      </c>
      <c r="AG2353" s="89" t="s">
        <v>7871</v>
      </c>
      <c r="AH2353" s="58" t="s">
        <v>7872</v>
      </c>
      <c r="AI2353" s="58" t="s">
        <v>7873</v>
      </c>
      <c r="AJ2353" s="59" t="s">
        <v>2359</v>
      </c>
      <c r="AK2353" s="56">
        <v>25.8673225</v>
      </c>
      <c r="AL2353" s="56">
        <v>-81.536194166666661</v>
      </c>
      <c r="AM2353" s="60">
        <v>-154.0772999996733</v>
      </c>
      <c r="AN2353" s="60">
        <v>-18.310988472127068</v>
      </c>
      <c r="AO2353" s="60">
        <v>155.16155024365958</v>
      </c>
    </row>
    <row r="2354" spans="1:41" s="290" customFormat="1" ht="89.25" x14ac:dyDescent="0.2">
      <c r="A2354" s="45" t="s">
        <v>737</v>
      </c>
      <c r="B2354" s="42" t="s">
        <v>111</v>
      </c>
      <c r="C2354" s="46"/>
      <c r="D2354" s="35" t="s">
        <v>424</v>
      </c>
      <c r="E2354" s="34">
        <v>44595</v>
      </c>
      <c r="F2354" s="347" t="s">
        <v>2500</v>
      </c>
      <c r="G2354" s="347" t="s">
        <v>3378</v>
      </c>
      <c r="H2354" s="344">
        <v>25.866900000000001</v>
      </c>
      <c r="I2354" s="344">
        <v>-81.536249999999995</v>
      </c>
      <c r="J2354" s="56" t="s">
        <v>7868</v>
      </c>
      <c r="K2354" s="56" t="s">
        <v>7869</v>
      </c>
      <c r="L2354" s="49" t="s">
        <v>8423</v>
      </c>
      <c r="M2354" s="120" t="s">
        <v>2834</v>
      </c>
      <c r="N2354" s="35" t="s">
        <v>2022</v>
      </c>
      <c r="O2354" s="207" t="s">
        <v>5116</v>
      </c>
      <c r="P2354" s="216">
        <v>0</v>
      </c>
      <c r="Q2354" s="443">
        <v>0</v>
      </c>
      <c r="R2354" s="47" t="s">
        <v>473</v>
      </c>
      <c r="S2354" s="36">
        <v>0</v>
      </c>
      <c r="T2354" s="35"/>
      <c r="U2354" s="34"/>
      <c r="V2354" s="82" t="s">
        <v>1969</v>
      </c>
      <c r="W2354" s="55" t="s">
        <v>2689</v>
      </c>
      <c r="X2354" s="55" t="s">
        <v>1898</v>
      </c>
      <c r="Y2354" s="157" t="s">
        <v>2022</v>
      </c>
      <c r="Z2354" s="57">
        <v>155.16155024365958</v>
      </c>
      <c r="AA2354" s="55" t="s">
        <v>7870</v>
      </c>
      <c r="AB2354" s="55">
        <v>231</v>
      </c>
      <c r="AC2354" s="55" t="s">
        <v>2023</v>
      </c>
      <c r="AD2354" s="89" t="s">
        <v>2622</v>
      </c>
      <c r="AE2354" s="243">
        <v>16265</v>
      </c>
      <c r="AF2354" s="157" t="s">
        <v>3901</v>
      </c>
      <c r="AG2354" s="89" t="s">
        <v>7871</v>
      </c>
      <c r="AH2354" s="58" t="s">
        <v>7872</v>
      </c>
      <c r="AI2354" s="58" t="s">
        <v>7873</v>
      </c>
      <c r="AJ2354" s="59" t="s">
        <v>2359</v>
      </c>
      <c r="AK2354" s="56">
        <v>25.8673225</v>
      </c>
      <c r="AL2354" s="56">
        <v>-81.536194166666661</v>
      </c>
      <c r="AM2354" s="60">
        <v>-154.0772999996733</v>
      </c>
      <c r="AN2354" s="60">
        <v>-18.310988472127068</v>
      </c>
      <c r="AO2354" s="60">
        <v>155.16155024365958</v>
      </c>
    </row>
    <row r="2355" spans="1:41" s="290" customFormat="1" ht="89.25" x14ac:dyDescent="0.2">
      <c r="A2355" s="45" t="s">
        <v>737</v>
      </c>
      <c r="B2355" s="42" t="s">
        <v>111</v>
      </c>
      <c r="C2355" s="46"/>
      <c r="D2355" s="35" t="s">
        <v>424</v>
      </c>
      <c r="E2355" s="34">
        <v>44992</v>
      </c>
      <c r="F2355" s="347" t="s">
        <v>2500</v>
      </c>
      <c r="G2355" s="347" t="s">
        <v>3378</v>
      </c>
      <c r="H2355" s="344">
        <v>25.866900000000001</v>
      </c>
      <c r="I2355" s="344">
        <v>-81.536249999999995</v>
      </c>
      <c r="J2355" s="56" t="s">
        <v>7868</v>
      </c>
      <c r="K2355" s="56" t="s">
        <v>7869</v>
      </c>
      <c r="L2355" s="49" t="s">
        <v>8424</v>
      </c>
      <c r="M2355" s="120" t="s">
        <v>2834</v>
      </c>
      <c r="N2355" s="35" t="s">
        <v>2022</v>
      </c>
      <c r="O2355" s="207" t="s">
        <v>5470</v>
      </c>
      <c r="P2355" s="216" t="s">
        <v>3709</v>
      </c>
      <c r="Q2355" s="443">
        <v>0</v>
      </c>
      <c r="R2355" s="47" t="s">
        <v>473</v>
      </c>
      <c r="S2355" s="36">
        <v>0</v>
      </c>
      <c r="T2355" s="35"/>
      <c r="U2355" s="34"/>
      <c r="V2355" s="82" t="s">
        <v>1969</v>
      </c>
      <c r="W2355" s="55" t="s">
        <v>2689</v>
      </c>
      <c r="X2355" s="55" t="s">
        <v>1898</v>
      </c>
      <c r="Y2355" s="157" t="s">
        <v>2022</v>
      </c>
      <c r="Z2355" s="57">
        <v>155.16155024365958</v>
      </c>
      <c r="AA2355" s="55" t="s">
        <v>7870</v>
      </c>
      <c r="AB2355" s="55">
        <v>231</v>
      </c>
      <c r="AC2355" s="55" t="s">
        <v>2023</v>
      </c>
      <c r="AD2355" s="89" t="s">
        <v>2622</v>
      </c>
      <c r="AE2355" s="243">
        <v>16265</v>
      </c>
      <c r="AF2355" s="157" t="s">
        <v>3901</v>
      </c>
      <c r="AG2355" s="89" t="s">
        <v>7871</v>
      </c>
      <c r="AH2355" s="58" t="s">
        <v>7872</v>
      </c>
      <c r="AI2355" s="58" t="s">
        <v>7873</v>
      </c>
      <c r="AJ2355" s="59" t="s">
        <v>2359</v>
      </c>
      <c r="AK2355" s="56">
        <v>25.8673225</v>
      </c>
      <c r="AL2355" s="56">
        <v>-81.536194166666661</v>
      </c>
      <c r="AM2355" s="60">
        <v>-154.0772999996733</v>
      </c>
      <c r="AN2355" s="60">
        <v>-18.310988472127068</v>
      </c>
      <c r="AO2355" s="60">
        <v>155.16155024365958</v>
      </c>
    </row>
    <row r="2356" spans="1:41" s="290" customFormat="1" ht="89.25" x14ac:dyDescent="0.2">
      <c r="A2356" s="45" t="s">
        <v>737</v>
      </c>
      <c r="B2356" s="42" t="s">
        <v>111</v>
      </c>
      <c r="C2356" s="46"/>
      <c r="D2356" s="35" t="s">
        <v>424</v>
      </c>
      <c r="E2356" s="34">
        <v>45341</v>
      </c>
      <c r="F2356" s="347" t="s">
        <v>2500</v>
      </c>
      <c r="G2356" s="347" t="s">
        <v>3378</v>
      </c>
      <c r="H2356" s="344">
        <v>25.866900000000001</v>
      </c>
      <c r="I2356" s="344">
        <v>-81.536249999999995</v>
      </c>
      <c r="J2356" s="56" t="s">
        <v>7868</v>
      </c>
      <c r="K2356" s="56" t="s">
        <v>7869</v>
      </c>
      <c r="L2356" s="49" t="s">
        <v>8424</v>
      </c>
      <c r="M2356" s="120" t="s">
        <v>2834</v>
      </c>
      <c r="N2356" s="35" t="s">
        <v>2022</v>
      </c>
      <c r="O2356" s="207" t="s">
        <v>5688</v>
      </c>
      <c r="P2356" s="216" t="s">
        <v>3709</v>
      </c>
      <c r="Q2356" s="443">
        <v>0</v>
      </c>
      <c r="R2356" s="47" t="s">
        <v>473</v>
      </c>
      <c r="S2356" s="36">
        <v>0</v>
      </c>
      <c r="T2356" s="35"/>
      <c r="U2356" s="34"/>
      <c r="V2356" s="82" t="s">
        <v>1969</v>
      </c>
      <c r="W2356" s="55" t="s">
        <v>2689</v>
      </c>
      <c r="X2356" s="55" t="s">
        <v>1898</v>
      </c>
      <c r="Y2356" s="157" t="s">
        <v>2022</v>
      </c>
      <c r="Z2356" s="57">
        <v>155.16155024365958</v>
      </c>
      <c r="AA2356" s="55" t="s">
        <v>7870</v>
      </c>
      <c r="AB2356" s="55">
        <v>231</v>
      </c>
      <c r="AC2356" s="55" t="s">
        <v>2023</v>
      </c>
      <c r="AD2356" s="89" t="s">
        <v>2622</v>
      </c>
      <c r="AE2356" s="243">
        <v>16265</v>
      </c>
      <c r="AF2356" s="157" t="s">
        <v>3901</v>
      </c>
      <c r="AG2356" s="89" t="s">
        <v>7871</v>
      </c>
      <c r="AH2356" s="58" t="s">
        <v>7872</v>
      </c>
      <c r="AI2356" s="58" t="s">
        <v>7873</v>
      </c>
      <c r="AJ2356" s="59" t="s">
        <v>2359</v>
      </c>
      <c r="AK2356" s="56">
        <v>25.8673225</v>
      </c>
      <c r="AL2356" s="56">
        <v>-81.536194166666661</v>
      </c>
      <c r="AM2356" s="60">
        <v>-154.0772999996733</v>
      </c>
      <c r="AN2356" s="60">
        <v>-18.310988472127068</v>
      </c>
      <c r="AO2356" s="60">
        <v>155.16155024365958</v>
      </c>
    </row>
    <row r="2357" spans="1:41" s="290" customFormat="1" ht="102" x14ac:dyDescent="0.2">
      <c r="A2357" s="45" t="s">
        <v>737</v>
      </c>
      <c r="B2357" s="42" t="s">
        <v>111</v>
      </c>
      <c r="C2357" s="46"/>
      <c r="D2357" s="35" t="s">
        <v>424</v>
      </c>
      <c r="E2357" s="34">
        <v>45748</v>
      </c>
      <c r="F2357" s="347" t="s">
        <v>2500</v>
      </c>
      <c r="G2357" s="347" t="s">
        <v>3378</v>
      </c>
      <c r="H2357" s="344">
        <v>25.866900000000001</v>
      </c>
      <c r="I2357" s="344">
        <v>-81.536249999999995</v>
      </c>
      <c r="J2357" s="56" t="s">
        <v>7868</v>
      </c>
      <c r="K2357" s="56" t="s">
        <v>7869</v>
      </c>
      <c r="L2357" s="49" t="s">
        <v>8425</v>
      </c>
      <c r="M2357" s="120" t="s">
        <v>2834</v>
      </c>
      <c r="N2357" s="35" t="s">
        <v>2022</v>
      </c>
      <c r="O2357" s="207" t="s">
        <v>6322</v>
      </c>
      <c r="P2357" s="216" t="s">
        <v>6005</v>
      </c>
      <c r="Q2357" s="443">
        <v>0</v>
      </c>
      <c r="R2357" s="47" t="s">
        <v>473</v>
      </c>
      <c r="S2357" s="36">
        <v>0</v>
      </c>
      <c r="T2357" s="35"/>
      <c r="U2357" s="34">
        <v>43878</v>
      </c>
      <c r="V2357" s="82" t="s">
        <v>1969</v>
      </c>
      <c r="W2357" s="55" t="s">
        <v>2689</v>
      </c>
      <c r="X2357" s="55" t="s">
        <v>1898</v>
      </c>
      <c r="Y2357" s="157" t="s">
        <v>2022</v>
      </c>
      <c r="Z2357" s="57">
        <v>155.16155024365958</v>
      </c>
      <c r="AA2357" s="55" t="s">
        <v>7870</v>
      </c>
      <c r="AB2357" s="55">
        <v>231</v>
      </c>
      <c r="AC2357" s="55" t="s">
        <v>2023</v>
      </c>
      <c r="AD2357" s="89" t="s">
        <v>2622</v>
      </c>
      <c r="AE2357" s="243">
        <v>16265</v>
      </c>
      <c r="AF2357" s="157" t="s">
        <v>3901</v>
      </c>
      <c r="AG2357" s="89" t="s">
        <v>7871</v>
      </c>
      <c r="AH2357" s="58" t="s">
        <v>7872</v>
      </c>
      <c r="AI2357" s="58" t="s">
        <v>7873</v>
      </c>
      <c r="AJ2357" s="59" t="s">
        <v>2359</v>
      </c>
      <c r="AK2357" s="56">
        <v>25.8673225</v>
      </c>
      <c r="AL2357" s="56">
        <v>-81.536194166666661</v>
      </c>
      <c r="AM2357" s="60">
        <v>-154.0772999996733</v>
      </c>
      <c r="AN2357" s="60">
        <v>-18.310988472127068</v>
      </c>
      <c r="AO2357" s="60">
        <v>155.16155024365958</v>
      </c>
    </row>
    <row r="2358" spans="1:41" s="290" customFormat="1" ht="89.25" x14ac:dyDescent="0.2">
      <c r="A2358" s="45" t="s">
        <v>737</v>
      </c>
      <c r="B2358" s="42" t="s">
        <v>111</v>
      </c>
      <c r="C2358" s="46" t="s">
        <v>473</v>
      </c>
      <c r="D2358" s="35" t="s">
        <v>424</v>
      </c>
      <c r="E2358" s="34">
        <v>46079</v>
      </c>
      <c r="F2358" s="347" t="s">
        <v>2500</v>
      </c>
      <c r="G2358" s="347" t="s">
        <v>3378</v>
      </c>
      <c r="H2358" s="344">
        <v>25.866900000000001</v>
      </c>
      <c r="I2358" s="344">
        <v>-81.536249999999995</v>
      </c>
      <c r="J2358" s="56" t="s">
        <v>7868</v>
      </c>
      <c r="K2358" s="56" t="s">
        <v>7869</v>
      </c>
      <c r="L2358" s="49" t="s">
        <v>6750</v>
      </c>
      <c r="M2358" s="120" t="s">
        <v>2834</v>
      </c>
      <c r="N2358" s="35" t="s">
        <v>2022</v>
      </c>
      <c r="O2358" s="207" t="s">
        <v>6749</v>
      </c>
      <c r="P2358" s="216" t="s">
        <v>6005</v>
      </c>
      <c r="Q2358" s="443">
        <v>0</v>
      </c>
      <c r="R2358" s="47" t="s">
        <v>473</v>
      </c>
      <c r="S2358" s="36">
        <v>0</v>
      </c>
      <c r="T2358" s="35"/>
      <c r="U2358" s="34">
        <v>43878</v>
      </c>
      <c r="V2358" s="82" t="s">
        <v>1969</v>
      </c>
      <c r="W2358" s="55" t="s">
        <v>2689</v>
      </c>
      <c r="X2358" s="55" t="s">
        <v>1898</v>
      </c>
      <c r="Y2358" s="157" t="s">
        <v>2022</v>
      </c>
      <c r="Z2358" s="57">
        <v>155.16155024365958</v>
      </c>
      <c r="AA2358" s="55" t="s">
        <v>7870</v>
      </c>
      <c r="AB2358" s="55">
        <v>231</v>
      </c>
      <c r="AC2358" s="55" t="s">
        <v>2023</v>
      </c>
      <c r="AD2358" s="89" t="s">
        <v>2622</v>
      </c>
      <c r="AE2358" s="243">
        <v>16265</v>
      </c>
      <c r="AF2358" s="157" t="s">
        <v>3901</v>
      </c>
      <c r="AG2358" s="89" t="s">
        <v>7871</v>
      </c>
      <c r="AH2358" s="58" t="s">
        <v>7872</v>
      </c>
      <c r="AI2358" s="58" t="s">
        <v>7873</v>
      </c>
      <c r="AJ2358" s="59" t="s">
        <v>2359</v>
      </c>
      <c r="AK2358" s="56">
        <v>25.8673225</v>
      </c>
      <c r="AL2358" s="56">
        <v>-81.536194166666661</v>
      </c>
      <c r="AM2358" s="60">
        <v>-154.0772999996733</v>
      </c>
      <c r="AN2358" s="60">
        <v>-18.310988472127068</v>
      </c>
      <c r="AO2358" s="60">
        <v>155.16155024365958</v>
      </c>
    </row>
    <row r="2359" spans="1:41" s="290" customFormat="1" x14ac:dyDescent="0.2">
      <c r="A2359" s="45" t="s">
        <v>738</v>
      </c>
      <c r="B2359" s="42" t="s">
        <v>113</v>
      </c>
      <c r="C2359" s="46"/>
      <c r="D2359" s="35" t="s">
        <v>424</v>
      </c>
      <c r="E2359" s="34">
        <v>42843</v>
      </c>
      <c r="F2359" s="347" t="s">
        <v>823</v>
      </c>
      <c r="G2359" s="347" t="s">
        <v>825</v>
      </c>
      <c r="H2359" s="344">
        <v>25.867249999999999</v>
      </c>
      <c r="I2359" s="344">
        <v>-81.534199999999998</v>
      </c>
      <c r="J2359" s="56" t="s">
        <v>9582</v>
      </c>
      <c r="K2359" s="56" t="s">
        <v>9592</v>
      </c>
      <c r="L2359" s="49" t="s">
        <v>1816</v>
      </c>
      <c r="M2359" s="120"/>
      <c r="N2359" s="35" t="s">
        <v>387</v>
      </c>
      <c r="O2359" s="203" t="s">
        <v>1969</v>
      </c>
      <c r="P2359" s="216" t="s">
        <v>1969</v>
      </c>
      <c r="Q2359" s="443">
        <v>0</v>
      </c>
      <c r="R2359" s="47"/>
      <c r="S2359" s="36">
        <v>0</v>
      </c>
      <c r="T2359" s="35"/>
      <c r="U2359" s="34"/>
      <c r="V2359" s="82">
        <v>0</v>
      </c>
      <c r="W2359" s="55" t="s">
        <v>2689</v>
      </c>
      <c r="X2359" s="55" t="s">
        <v>1898</v>
      </c>
      <c r="Y2359" s="157" t="s">
        <v>387</v>
      </c>
      <c r="Z2359" s="57" t="s">
        <v>1746</v>
      </c>
      <c r="AA2359" s="55" t="s">
        <v>6982</v>
      </c>
      <c r="AB2359" s="55">
        <v>232</v>
      </c>
      <c r="AC2359" s="55" t="s">
        <v>2023</v>
      </c>
      <c r="AD2359" s="89" t="s">
        <v>2622</v>
      </c>
      <c r="AE2359" s="243">
        <v>16270</v>
      </c>
      <c r="AF2359" s="157" t="s">
        <v>3901</v>
      </c>
      <c r="AG2359" s="89" t="s">
        <v>7876</v>
      </c>
      <c r="AH2359" s="58" t="s">
        <v>7877</v>
      </c>
      <c r="AI2359" s="58" t="s">
        <v>4870</v>
      </c>
      <c r="AJ2359" s="59" t="s">
        <v>2360</v>
      </c>
      <c r="AK2359" s="56">
        <v>25.867044722222222</v>
      </c>
      <c r="AL2359" s="56">
        <v>-81.534249722222228</v>
      </c>
      <c r="AM2359" s="60">
        <v>74.860699999721163</v>
      </c>
      <c r="AN2359" s="60">
        <v>16.306800681152009</v>
      </c>
      <c r="AO2359" s="60">
        <v>76.616161173104146</v>
      </c>
    </row>
    <row r="2360" spans="1:41" s="290" customFormat="1" x14ac:dyDescent="0.2">
      <c r="A2360" s="45" t="s">
        <v>738</v>
      </c>
      <c r="B2360" s="42" t="s">
        <v>113</v>
      </c>
      <c r="C2360" s="46"/>
      <c r="D2360" s="35" t="s">
        <v>1658</v>
      </c>
      <c r="E2360" s="34">
        <v>43076</v>
      </c>
      <c r="F2360" s="347" t="s">
        <v>823</v>
      </c>
      <c r="G2360" s="347" t="s">
        <v>825</v>
      </c>
      <c r="H2360" s="344">
        <v>25.867249999999999</v>
      </c>
      <c r="I2360" s="344">
        <v>-81.534199999999998</v>
      </c>
      <c r="J2360" s="56" t="s">
        <v>9582</v>
      </c>
      <c r="K2360" s="56" t="s">
        <v>9592</v>
      </c>
      <c r="L2360" s="49" t="s">
        <v>2410</v>
      </c>
      <c r="M2360" s="120"/>
      <c r="N2360" s="35" t="s">
        <v>448</v>
      </c>
      <c r="O2360" s="203" t="s">
        <v>1969</v>
      </c>
      <c r="P2360" s="216">
        <v>0</v>
      </c>
      <c r="Q2360" s="443">
        <v>0</v>
      </c>
      <c r="R2360" s="47"/>
      <c r="S2360" s="36">
        <v>0</v>
      </c>
      <c r="T2360" s="35"/>
      <c r="U2360" s="34"/>
      <c r="V2360" s="82" t="s">
        <v>1969</v>
      </c>
      <c r="W2360" s="55" t="s">
        <v>2689</v>
      </c>
      <c r="X2360" s="55" t="s">
        <v>1898</v>
      </c>
      <c r="Y2360" s="157" t="s">
        <v>448</v>
      </c>
      <c r="Z2360" s="57" t="s">
        <v>1746</v>
      </c>
      <c r="AA2360" s="55" t="s">
        <v>6972</v>
      </c>
      <c r="AB2360" s="55">
        <v>232</v>
      </c>
      <c r="AC2360" s="55" t="s">
        <v>2023</v>
      </c>
      <c r="AD2360" s="89" t="s">
        <v>2622</v>
      </c>
      <c r="AE2360" s="243">
        <v>16270</v>
      </c>
      <c r="AF2360" s="157" t="s">
        <v>3901</v>
      </c>
      <c r="AG2360" s="89" t="s">
        <v>7876</v>
      </c>
      <c r="AH2360" s="58" t="s">
        <v>7877</v>
      </c>
      <c r="AI2360" s="58" t="s">
        <v>4870</v>
      </c>
      <c r="AJ2360" s="59" t="s">
        <v>2360</v>
      </c>
      <c r="AK2360" s="56">
        <v>25.867044722222222</v>
      </c>
      <c r="AL2360" s="56">
        <v>-81.534249722222228</v>
      </c>
      <c r="AM2360" s="60">
        <v>74.860699999721163</v>
      </c>
      <c r="AN2360" s="60">
        <v>16.306800681152009</v>
      </c>
      <c r="AO2360" s="60">
        <v>76.616161173104146</v>
      </c>
    </row>
    <row r="2361" spans="1:41" s="290" customFormat="1" x14ac:dyDescent="0.2">
      <c r="A2361" s="45" t="s">
        <v>738</v>
      </c>
      <c r="B2361" s="42" t="s">
        <v>113</v>
      </c>
      <c r="C2361" s="46"/>
      <c r="D2361" s="35" t="s">
        <v>424</v>
      </c>
      <c r="E2361" s="34">
        <v>43146</v>
      </c>
      <c r="F2361" s="347" t="s">
        <v>823</v>
      </c>
      <c r="G2361" s="347" t="s">
        <v>2051</v>
      </c>
      <c r="H2361" s="344">
        <v>25.867249999999999</v>
      </c>
      <c r="I2361" s="344">
        <v>-81.534116666666662</v>
      </c>
      <c r="J2361" s="56" t="s">
        <v>9582</v>
      </c>
      <c r="K2361" s="56" t="s">
        <v>9593</v>
      </c>
      <c r="L2361" s="49" t="s">
        <v>2050</v>
      </c>
      <c r="M2361" s="120"/>
      <c r="N2361" s="35" t="s">
        <v>1919</v>
      </c>
      <c r="O2361" s="203" t="s">
        <v>1969</v>
      </c>
      <c r="P2361" s="216">
        <v>0</v>
      </c>
      <c r="Q2361" s="443">
        <v>0</v>
      </c>
      <c r="R2361" s="47"/>
      <c r="S2361" s="36">
        <v>0</v>
      </c>
      <c r="T2361" s="35"/>
      <c r="U2361" s="34"/>
      <c r="V2361" s="82" t="s">
        <v>1969</v>
      </c>
      <c r="W2361" s="55" t="s">
        <v>2689</v>
      </c>
      <c r="X2361" s="55" t="s">
        <v>1898</v>
      </c>
      <c r="Y2361" s="157" t="s">
        <v>1919</v>
      </c>
      <c r="Z2361" s="57" t="s">
        <v>1746</v>
      </c>
      <c r="AA2361" s="55" t="s">
        <v>6966</v>
      </c>
      <c r="AB2361" s="55">
        <v>232</v>
      </c>
      <c r="AC2361" s="55" t="s">
        <v>2023</v>
      </c>
      <c r="AD2361" s="89" t="s">
        <v>2622</v>
      </c>
      <c r="AE2361" s="243">
        <v>16270</v>
      </c>
      <c r="AF2361" s="157" t="s">
        <v>3901</v>
      </c>
      <c r="AG2361" s="89" t="s">
        <v>7876</v>
      </c>
      <c r="AH2361" s="58" t="s">
        <v>7877</v>
      </c>
      <c r="AI2361" s="58" t="s">
        <v>4870</v>
      </c>
      <c r="AJ2361" s="59" t="s">
        <v>2360</v>
      </c>
      <c r="AK2361" s="56">
        <v>25.867044722222222</v>
      </c>
      <c r="AL2361" s="56">
        <v>-81.534249722222228</v>
      </c>
      <c r="AM2361" s="60">
        <v>74.860699999721163</v>
      </c>
      <c r="AN2361" s="60">
        <v>43.636634221987968</v>
      </c>
      <c r="AO2361" s="60">
        <v>86.650333240396847</v>
      </c>
    </row>
    <row r="2362" spans="1:41" s="290" customFormat="1" x14ac:dyDescent="0.2">
      <c r="A2362" s="45" t="s">
        <v>738</v>
      </c>
      <c r="B2362" s="42" t="s">
        <v>113</v>
      </c>
      <c r="C2362" s="46"/>
      <c r="D2362" s="35" t="s">
        <v>2384</v>
      </c>
      <c r="E2362" s="34">
        <v>43341</v>
      </c>
      <c r="F2362" s="347" t="s">
        <v>823</v>
      </c>
      <c r="G2362" s="347" t="s">
        <v>2051</v>
      </c>
      <c r="H2362" s="344">
        <v>25.867249999999999</v>
      </c>
      <c r="I2362" s="344">
        <v>-81.534116666666662</v>
      </c>
      <c r="J2362" s="56" t="s">
        <v>9582</v>
      </c>
      <c r="K2362" s="56" t="s">
        <v>9593</v>
      </c>
      <c r="L2362" s="49" t="s">
        <v>3133</v>
      </c>
      <c r="M2362" s="120"/>
      <c r="N2362" s="35" t="s">
        <v>364</v>
      </c>
      <c r="O2362" s="203" t="s">
        <v>1969</v>
      </c>
      <c r="P2362" s="216">
        <v>0</v>
      </c>
      <c r="Q2362" s="443">
        <v>0</v>
      </c>
      <c r="R2362" s="47"/>
      <c r="S2362" s="36">
        <v>0</v>
      </c>
      <c r="T2362" s="35"/>
      <c r="U2362" s="34"/>
      <c r="V2362" s="82">
        <v>0</v>
      </c>
      <c r="W2362" s="55" t="s">
        <v>2689</v>
      </c>
      <c r="X2362" s="55" t="s">
        <v>1898</v>
      </c>
      <c r="Y2362" s="157">
        <v>0</v>
      </c>
      <c r="Z2362" s="57" t="s">
        <v>1746</v>
      </c>
      <c r="AA2362" s="55" t="s">
        <v>6987</v>
      </c>
      <c r="AB2362" s="55">
        <v>232</v>
      </c>
      <c r="AC2362" s="55" t="s">
        <v>2023</v>
      </c>
      <c r="AD2362" s="89" t="s">
        <v>2622</v>
      </c>
      <c r="AE2362" s="243">
        <v>16270</v>
      </c>
      <c r="AF2362" s="157" t="s">
        <v>3901</v>
      </c>
      <c r="AG2362" s="89" t="s">
        <v>7876</v>
      </c>
      <c r="AH2362" s="58" t="s">
        <v>7877</v>
      </c>
      <c r="AI2362" s="58" t="s">
        <v>4870</v>
      </c>
      <c r="AJ2362" s="59" t="s">
        <v>2360</v>
      </c>
      <c r="AK2362" s="56">
        <v>25.867044722222222</v>
      </c>
      <c r="AL2362" s="56">
        <v>-81.534249722222228</v>
      </c>
      <c r="AM2362" s="60">
        <v>74.860699999721163</v>
      </c>
      <c r="AN2362" s="60">
        <v>43.636634221987968</v>
      </c>
      <c r="AO2362" s="60">
        <v>86.650333240396847</v>
      </c>
    </row>
    <row r="2363" spans="1:41" s="290" customFormat="1" ht="25.5" x14ac:dyDescent="0.2">
      <c r="A2363" s="45" t="s">
        <v>738</v>
      </c>
      <c r="B2363" s="42" t="s">
        <v>113</v>
      </c>
      <c r="C2363" s="46"/>
      <c r="D2363" s="35" t="s">
        <v>424</v>
      </c>
      <c r="E2363" s="34">
        <v>43501</v>
      </c>
      <c r="F2363" s="347" t="s">
        <v>2240</v>
      </c>
      <c r="G2363" s="347" t="s">
        <v>2503</v>
      </c>
      <c r="H2363" s="344">
        <v>25.866933333333332</v>
      </c>
      <c r="I2363" s="344">
        <v>-81.534233333333333</v>
      </c>
      <c r="J2363" s="56" t="s">
        <v>9594</v>
      </c>
      <c r="K2363" s="56" t="s">
        <v>7875</v>
      </c>
      <c r="L2363" s="49" t="s">
        <v>2504</v>
      </c>
      <c r="M2363" s="120"/>
      <c r="N2363" s="35" t="s">
        <v>364</v>
      </c>
      <c r="O2363" s="203" t="s">
        <v>1969</v>
      </c>
      <c r="P2363" s="216" t="s">
        <v>1969</v>
      </c>
      <c r="Q2363" s="443">
        <v>0</v>
      </c>
      <c r="R2363" s="47"/>
      <c r="S2363" s="36">
        <v>0</v>
      </c>
      <c r="T2363" s="35"/>
      <c r="U2363" s="34"/>
      <c r="V2363" s="82">
        <v>0</v>
      </c>
      <c r="W2363" s="55" t="s">
        <v>2689</v>
      </c>
      <c r="X2363" s="55" t="s">
        <v>1898</v>
      </c>
      <c r="Y2363" s="157">
        <v>0</v>
      </c>
      <c r="Z2363" s="57" t="s">
        <v>1746</v>
      </c>
      <c r="AA2363" s="55" t="s">
        <v>6987</v>
      </c>
      <c r="AB2363" s="55">
        <v>232</v>
      </c>
      <c r="AC2363" s="55" t="s">
        <v>2023</v>
      </c>
      <c r="AD2363" s="89" t="s">
        <v>2622</v>
      </c>
      <c r="AE2363" s="243">
        <v>16270</v>
      </c>
      <c r="AF2363" s="157" t="s">
        <v>3901</v>
      </c>
      <c r="AG2363" s="89" t="s">
        <v>7876</v>
      </c>
      <c r="AH2363" s="58" t="s">
        <v>7877</v>
      </c>
      <c r="AI2363" s="58" t="s">
        <v>4870</v>
      </c>
      <c r="AJ2363" s="59" t="s">
        <v>2360</v>
      </c>
      <c r="AK2363" s="56">
        <v>25.867044722222222</v>
      </c>
      <c r="AL2363" s="56">
        <v>-81.534249722222228</v>
      </c>
      <c r="AM2363" s="60">
        <v>-40.621300000225631</v>
      </c>
      <c r="AN2363" s="60">
        <v>5.3748672648176221</v>
      </c>
      <c r="AO2363" s="60">
        <v>40.975348831007395</v>
      </c>
    </row>
    <row r="2364" spans="1:41" s="290" customFormat="1" ht="25.5" x14ac:dyDescent="0.2">
      <c r="A2364" s="45" t="s">
        <v>738</v>
      </c>
      <c r="B2364" s="42" t="s">
        <v>113</v>
      </c>
      <c r="C2364" s="46"/>
      <c r="D2364" s="35" t="s">
        <v>424</v>
      </c>
      <c r="E2364" s="34">
        <v>43878</v>
      </c>
      <c r="F2364" s="347" t="s">
        <v>2240</v>
      </c>
      <c r="G2364" s="347" t="s">
        <v>2503</v>
      </c>
      <c r="H2364" s="344">
        <v>25.866933333333332</v>
      </c>
      <c r="I2364" s="344">
        <v>-81.534233333333333</v>
      </c>
      <c r="J2364" s="56" t="s">
        <v>9594</v>
      </c>
      <c r="K2364" s="56" t="s">
        <v>7875</v>
      </c>
      <c r="L2364" s="49" t="s">
        <v>2902</v>
      </c>
      <c r="M2364" s="120"/>
      <c r="N2364" s="35" t="s">
        <v>364</v>
      </c>
      <c r="O2364" s="203" t="s">
        <v>1969</v>
      </c>
      <c r="P2364" s="216" t="s">
        <v>1969</v>
      </c>
      <c r="Q2364" s="443">
        <v>0</v>
      </c>
      <c r="R2364" s="47"/>
      <c r="S2364" s="36">
        <v>0</v>
      </c>
      <c r="T2364" s="35"/>
      <c r="U2364" s="34"/>
      <c r="V2364" s="82">
        <v>0</v>
      </c>
      <c r="W2364" s="55" t="s">
        <v>2689</v>
      </c>
      <c r="X2364" s="55" t="s">
        <v>1898</v>
      </c>
      <c r="Y2364" s="157">
        <v>0</v>
      </c>
      <c r="Z2364" s="57" t="s">
        <v>1746</v>
      </c>
      <c r="AA2364" s="55" t="s">
        <v>6987</v>
      </c>
      <c r="AB2364" s="55">
        <v>232</v>
      </c>
      <c r="AC2364" s="55" t="s">
        <v>2023</v>
      </c>
      <c r="AD2364" s="89" t="s">
        <v>2622</v>
      </c>
      <c r="AE2364" s="243">
        <v>16270</v>
      </c>
      <c r="AF2364" s="157" t="s">
        <v>3901</v>
      </c>
      <c r="AG2364" s="89" t="s">
        <v>7876</v>
      </c>
      <c r="AH2364" s="58" t="s">
        <v>7877</v>
      </c>
      <c r="AI2364" s="58" t="s">
        <v>4870</v>
      </c>
      <c r="AJ2364" s="59" t="s">
        <v>2360</v>
      </c>
      <c r="AK2364" s="56">
        <v>25.867044722222222</v>
      </c>
      <c r="AL2364" s="56">
        <v>-81.534249722222228</v>
      </c>
      <c r="AM2364" s="60">
        <v>-40.621300000225631</v>
      </c>
      <c r="AN2364" s="60">
        <v>5.3748672648176221</v>
      </c>
      <c r="AO2364" s="60">
        <v>40.975348831007395</v>
      </c>
    </row>
    <row r="2365" spans="1:41" s="290" customFormat="1" x14ac:dyDescent="0.2">
      <c r="A2365" s="45" t="s">
        <v>738</v>
      </c>
      <c r="B2365" s="42" t="s">
        <v>113</v>
      </c>
      <c r="C2365" s="46"/>
      <c r="D2365" s="35" t="s">
        <v>424</v>
      </c>
      <c r="E2365" s="34">
        <v>44240</v>
      </c>
      <c r="F2365" s="347" t="s">
        <v>3380</v>
      </c>
      <c r="G2365" s="347" t="s">
        <v>2503</v>
      </c>
      <c r="H2365" s="344">
        <v>25.866983333333334</v>
      </c>
      <c r="I2365" s="344">
        <v>-81.534233333333333</v>
      </c>
      <c r="J2365" s="56" t="s">
        <v>9595</v>
      </c>
      <c r="K2365" s="56" t="s">
        <v>7875</v>
      </c>
      <c r="L2365" s="49" t="s">
        <v>3381</v>
      </c>
      <c r="M2365" s="120" t="s">
        <v>2834</v>
      </c>
      <c r="N2365" s="35" t="s">
        <v>364</v>
      </c>
      <c r="O2365" s="240" t="s">
        <v>3382</v>
      </c>
      <c r="P2365" s="216" t="s">
        <v>1969</v>
      </c>
      <c r="Q2365" s="443">
        <v>0</v>
      </c>
      <c r="R2365" s="47"/>
      <c r="S2365" s="36">
        <v>0</v>
      </c>
      <c r="T2365" s="35"/>
      <c r="U2365" s="34"/>
      <c r="V2365" s="82">
        <v>0</v>
      </c>
      <c r="W2365" s="55" t="s">
        <v>2689</v>
      </c>
      <c r="X2365" s="55" t="s">
        <v>1898</v>
      </c>
      <c r="Y2365" s="157">
        <v>0</v>
      </c>
      <c r="Z2365" s="57" t="s">
        <v>1746</v>
      </c>
      <c r="AA2365" s="55" t="s">
        <v>6987</v>
      </c>
      <c r="AB2365" s="55">
        <v>232</v>
      </c>
      <c r="AC2365" s="55" t="s">
        <v>2023</v>
      </c>
      <c r="AD2365" s="89" t="s">
        <v>2622</v>
      </c>
      <c r="AE2365" s="243">
        <v>16270</v>
      </c>
      <c r="AF2365" s="157" t="s">
        <v>3901</v>
      </c>
      <c r="AG2365" s="89" t="s">
        <v>7876</v>
      </c>
      <c r="AH2365" s="58" t="s">
        <v>7877</v>
      </c>
      <c r="AI2365" s="58" t="s">
        <v>4870</v>
      </c>
      <c r="AJ2365" s="59" t="s">
        <v>2360</v>
      </c>
      <c r="AK2365" s="56">
        <v>25.867044722222222</v>
      </c>
      <c r="AL2365" s="56">
        <v>-81.534249722222228</v>
      </c>
      <c r="AM2365" s="60">
        <v>-22.387299999620325</v>
      </c>
      <c r="AN2365" s="60">
        <v>5.3748672648176221</v>
      </c>
      <c r="AO2365" s="60">
        <v>23.023474963337058</v>
      </c>
    </row>
    <row r="2366" spans="1:41" s="290" customFormat="1" x14ac:dyDescent="0.2">
      <c r="A2366" s="45" t="s">
        <v>738</v>
      </c>
      <c r="B2366" s="42" t="s">
        <v>113</v>
      </c>
      <c r="C2366" s="46"/>
      <c r="D2366" s="35" t="s">
        <v>424</v>
      </c>
      <c r="E2366" s="34">
        <v>44595</v>
      </c>
      <c r="F2366" s="347" t="s">
        <v>3380</v>
      </c>
      <c r="G2366" s="347" t="s">
        <v>2503</v>
      </c>
      <c r="H2366" s="344">
        <v>25.866983333333334</v>
      </c>
      <c r="I2366" s="344">
        <v>-81.534233333333333</v>
      </c>
      <c r="J2366" s="56" t="s">
        <v>9595</v>
      </c>
      <c r="K2366" s="56" t="s">
        <v>7875</v>
      </c>
      <c r="L2366" s="49" t="s">
        <v>3381</v>
      </c>
      <c r="M2366" s="120" t="s">
        <v>2834</v>
      </c>
      <c r="N2366" s="35" t="s">
        <v>364</v>
      </c>
      <c r="O2366" s="240" t="s">
        <v>4073</v>
      </c>
      <c r="P2366" s="216" t="s">
        <v>1969</v>
      </c>
      <c r="Q2366" s="443">
        <v>0</v>
      </c>
      <c r="R2366" s="47"/>
      <c r="S2366" s="36">
        <v>0</v>
      </c>
      <c r="T2366" s="35"/>
      <c r="U2366" s="34"/>
      <c r="V2366" s="82">
        <v>0</v>
      </c>
      <c r="W2366" s="55" t="s">
        <v>2689</v>
      </c>
      <c r="X2366" s="55" t="s">
        <v>1898</v>
      </c>
      <c r="Y2366" s="157">
        <v>0</v>
      </c>
      <c r="Z2366" s="57" t="s">
        <v>1746</v>
      </c>
      <c r="AA2366" s="55" t="s">
        <v>6987</v>
      </c>
      <c r="AB2366" s="55">
        <v>232</v>
      </c>
      <c r="AC2366" s="55" t="s">
        <v>2023</v>
      </c>
      <c r="AD2366" s="89" t="s">
        <v>2622</v>
      </c>
      <c r="AE2366" s="243">
        <v>16270</v>
      </c>
      <c r="AF2366" s="157" t="s">
        <v>3901</v>
      </c>
      <c r="AG2366" s="89" t="s">
        <v>7876</v>
      </c>
      <c r="AH2366" s="58" t="s">
        <v>7877</v>
      </c>
      <c r="AI2366" s="58" t="s">
        <v>4870</v>
      </c>
      <c r="AJ2366" s="59" t="s">
        <v>2360</v>
      </c>
      <c r="AK2366" s="56">
        <v>25.867044722222222</v>
      </c>
      <c r="AL2366" s="56">
        <v>-81.534249722222228</v>
      </c>
      <c r="AM2366" s="60">
        <v>-22.387299999620325</v>
      </c>
      <c r="AN2366" s="60">
        <v>5.3748672648176221</v>
      </c>
      <c r="AO2366" s="60">
        <v>23.023474963337058</v>
      </c>
    </row>
    <row r="2367" spans="1:41" s="290" customFormat="1" x14ac:dyDescent="0.2">
      <c r="A2367" s="45" t="s">
        <v>738</v>
      </c>
      <c r="B2367" s="42" t="s">
        <v>113</v>
      </c>
      <c r="C2367" s="46"/>
      <c r="D2367" s="35" t="s">
        <v>424</v>
      </c>
      <c r="E2367" s="34">
        <v>44992</v>
      </c>
      <c r="F2367" s="347" t="s">
        <v>3380</v>
      </c>
      <c r="G2367" s="347" t="s">
        <v>4870</v>
      </c>
      <c r="H2367" s="344">
        <v>25.866983333333334</v>
      </c>
      <c r="I2367" s="344">
        <v>-81.53425</v>
      </c>
      <c r="J2367" s="56" t="s">
        <v>9595</v>
      </c>
      <c r="K2367" s="56" t="s">
        <v>9596</v>
      </c>
      <c r="L2367" s="49" t="s">
        <v>3381</v>
      </c>
      <c r="M2367" s="120" t="s">
        <v>2834</v>
      </c>
      <c r="N2367" s="35" t="s">
        <v>364</v>
      </c>
      <c r="O2367" s="240" t="s">
        <v>5117</v>
      </c>
      <c r="P2367" s="216" t="s">
        <v>1969</v>
      </c>
      <c r="Q2367" s="443">
        <v>0</v>
      </c>
      <c r="R2367" s="47"/>
      <c r="S2367" s="36">
        <v>0</v>
      </c>
      <c r="T2367" s="35"/>
      <c r="U2367" s="34"/>
      <c r="V2367" s="82">
        <v>0</v>
      </c>
      <c r="W2367" s="55" t="s">
        <v>2689</v>
      </c>
      <c r="X2367" s="55" t="s">
        <v>1898</v>
      </c>
      <c r="Y2367" s="157">
        <v>0</v>
      </c>
      <c r="Z2367" s="57" t="s">
        <v>1746</v>
      </c>
      <c r="AA2367" s="55" t="s">
        <v>6987</v>
      </c>
      <c r="AB2367" s="55">
        <v>232</v>
      </c>
      <c r="AC2367" s="55" t="s">
        <v>2023</v>
      </c>
      <c r="AD2367" s="89" t="s">
        <v>2622</v>
      </c>
      <c r="AE2367" s="243">
        <v>16270</v>
      </c>
      <c r="AF2367" s="157" t="s">
        <v>3901</v>
      </c>
      <c r="AG2367" s="89" t="s">
        <v>7876</v>
      </c>
      <c r="AH2367" s="58" t="s">
        <v>7877</v>
      </c>
      <c r="AI2367" s="58" t="s">
        <v>4870</v>
      </c>
      <c r="AJ2367" s="59" t="s">
        <v>2360</v>
      </c>
      <c r="AK2367" s="56">
        <v>25.867044722222222</v>
      </c>
      <c r="AL2367" s="56">
        <v>-81.534249722222228</v>
      </c>
      <c r="AM2367" s="60">
        <v>-22.387299999620325</v>
      </c>
      <c r="AN2367" s="60">
        <v>-9.1099443349570527E-2</v>
      </c>
      <c r="AO2367" s="60">
        <v>22.387485351900931</v>
      </c>
    </row>
    <row r="2368" spans="1:41" s="290" customFormat="1" ht="25.5" x14ac:dyDescent="0.2">
      <c r="A2368" s="45" t="s">
        <v>738</v>
      </c>
      <c r="B2368" s="42" t="s">
        <v>113</v>
      </c>
      <c r="C2368" s="46"/>
      <c r="D2368" s="35" t="s">
        <v>424</v>
      </c>
      <c r="E2368" s="34">
        <v>45341</v>
      </c>
      <c r="F2368" s="347" t="s">
        <v>5689</v>
      </c>
      <c r="G2368" s="347" t="s">
        <v>2503</v>
      </c>
      <c r="H2368" s="344">
        <v>25.866966666666666</v>
      </c>
      <c r="I2368" s="344">
        <v>-81.534233333333333</v>
      </c>
      <c r="J2368" s="56" t="s">
        <v>7874</v>
      </c>
      <c r="K2368" s="56" t="s">
        <v>7875</v>
      </c>
      <c r="L2368" s="49" t="s">
        <v>6413</v>
      </c>
      <c r="M2368" s="120" t="s">
        <v>2834</v>
      </c>
      <c r="N2368" s="35" t="s">
        <v>364</v>
      </c>
      <c r="O2368" s="240" t="s">
        <v>5690</v>
      </c>
      <c r="P2368" s="216" t="s">
        <v>1969</v>
      </c>
      <c r="Q2368" s="443">
        <v>0</v>
      </c>
      <c r="R2368" s="47"/>
      <c r="S2368" s="36">
        <v>0</v>
      </c>
      <c r="T2368" s="35"/>
      <c r="U2368" s="34"/>
      <c r="V2368" s="82">
        <v>0</v>
      </c>
      <c r="W2368" s="55" t="s">
        <v>2689</v>
      </c>
      <c r="X2368" s="55" t="s">
        <v>1898</v>
      </c>
      <c r="Y2368" s="157">
        <v>0</v>
      </c>
      <c r="Z2368" s="57" t="s">
        <v>1746</v>
      </c>
      <c r="AA2368" s="55" t="s">
        <v>6987</v>
      </c>
      <c r="AB2368" s="55">
        <v>232</v>
      </c>
      <c r="AC2368" s="55" t="s">
        <v>2023</v>
      </c>
      <c r="AD2368" s="89" t="s">
        <v>2622</v>
      </c>
      <c r="AE2368" s="243">
        <v>16270</v>
      </c>
      <c r="AF2368" s="157" t="s">
        <v>3901</v>
      </c>
      <c r="AG2368" s="89" t="s">
        <v>7876</v>
      </c>
      <c r="AH2368" s="58" t="s">
        <v>7877</v>
      </c>
      <c r="AI2368" s="58" t="s">
        <v>4870</v>
      </c>
      <c r="AJ2368" s="59" t="s">
        <v>2360</v>
      </c>
      <c r="AK2368" s="56">
        <v>25.867044722222222</v>
      </c>
      <c r="AL2368" s="56">
        <v>-81.534249722222228</v>
      </c>
      <c r="AM2368" s="60">
        <v>-28.465299999822093</v>
      </c>
      <c r="AN2368" s="60">
        <v>5.3748672648176221</v>
      </c>
      <c r="AO2368" s="60">
        <v>28.968301679495809</v>
      </c>
    </row>
    <row r="2369" spans="1:41" s="290" customFormat="1" ht="25.5" x14ac:dyDescent="0.2">
      <c r="A2369" s="45" t="s">
        <v>738</v>
      </c>
      <c r="B2369" s="42" t="s">
        <v>113</v>
      </c>
      <c r="C2369" s="46"/>
      <c r="D2369" s="35" t="s">
        <v>424</v>
      </c>
      <c r="E2369" s="34">
        <v>45748</v>
      </c>
      <c r="F2369" s="347" t="s">
        <v>5689</v>
      </c>
      <c r="G2369" s="347" t="s">
        <v>2503</v>
      </c>
      <c r="H2369" s="344">
        <v>25.866966666666666</v>
      </c>
      <c r="I2369" s="344">
        <v>-81.534233333333333</v>
      </c>
      <c r="J2369" s="56" t="s">
        <v>7874</v>
      </c>
      <c r="K2369" s="56" t="s">
        <v>7875</v>
      </c>
      <c r="L2369" s="49" t="s">
        <v>6438</v>
      </c>
      <c r="M2369" s="120" t="s">
        <v>2834</v>
      </c>
      <c r="N2369" s="35" t="s">
        <v>364</v>
      </c>
      <c r="O2369" s="240" t="s">
        <v>6323</v>
      </c>
      <c r="P2369" s="216" t="s">
        <v>1969</v>
      </c>
      <c r="Q2369" s="443">
        <v>0</v>
      </c>
      <c r="R2369" s="47"/>
      <c r="S2369" s="36">
        <v>0</v>
      </c>
      <c r="T2369" s="35"/>
      <c r="U2369" s="34"/>
      <c r="V2369" s="82">
        <v>0</v>
      </c>
      <c r="W2369" s="55" t="s">
        <v>2689</v>
      </c>
      <c r="X2369" s="55" t="s">
        <v>1898</v>
      </c>
      <c r="Y2369" s="157">
        <v>0</v>
      </c>
      <c r="Z2369" s="57" t="s">
        <v>1746</v>
      </c>
      <c r="AA2369" s="55" t="s">
        <v>6987</v>
      </c>
      <c r="AB2369" s="55">
        <v>232</v>
      </c>
      <c r="AC2369" s="55" t="s">
        <v>2023</v>
      </c>
      <c r="AD2369" s="89" t="s">
        <v>2622</v>
      </c>
      <c r="AE2369" s="243">
        <v>16270</v>
      </c>
      <c r="AF2369" s="157" t="s">
        <v>3901</v>
      </c>
      <c r="AG2369" s="89" t="s">
        <v>7876</v>
      </c>
      <c r="AH2369" s="58" t="s">
        <v>7877</v>
      </c>
      <c r="AI2369" s="58" t="s">
        <v>4870</v>
      </c>
      <c r="AJ2369" s="59" t="s">
        <v>2360</v>
      </c>
      <c r="AK2369" s="56">
        <v>25.867044722222222</v>
      </c>
      <c r="AL2369" s="56">
        <v>-81.534249722222228</v>
      </c>
      <c r="AM2369" s="60">
        <v>-28.465299999822093</v>
      </c>
      <c r="AN2369" s="60">
        <v>5.3748672648176221</v>
      </c>
      <c r="AO2369" s="60">
        <v>28.968301679495809</v>
      </c>
    </row>
    <row r="2370" spans="1:41" s="290" customFormat="1" ht="25.5" x14ac:dyDescent="0.2">
      <c r="A2370" s="45" t="s">
        <v>738</v>
      </c>
      <c r="B2370" s="42" t="s">
        <v>113</v>
      </c>
      <c r="C2370" s="46" t="s">
        <v>473</v>
      </c>
      <c r="D2370" s="35" t="s">
        <v>424</v>
      </c>
      <c r="E2370" s="34">
        <v>46079</v>
      </c>
      <c r="F2370" s="347" t="s">
        <v>5689</v>
      </c>
      <c r="G2370" s="347" t="s">
        <v>2503</v>
      </c>
      <c r="H2370" s="344">
        <v>25.866966666666666</v>
      </c>
      <c r="I2370" s="344">
        <v>-81.534233333333333</v>
      </c>
      <c r="J2370" s="56" t="s">
        <v>7874</v>
      </c>
      <c r="K2370" s="56" t="s">
        <v>7875</v>
      </c>
      <c r="L2370" s="49" t="s">
        <v>6438</v>
      </c>
      <c r="M2370" s="120" t="s">
        <v>2834</v>
      </c>
      <c r="N2370" s="35" t="s">
        <v>364</v>
      </c>
      <c r="O2370" s="240" t="s">
        <v>6751</v>
      </c>
      <c r="P2370" s="216" t="s">
        <v>6005</v>
      </c>
      <c r="Q2370" s="443">
        <v>0</v>
      </c>
      <c r="R2370" s="47"/>
      <c r="S2370" s="36">
        <v>0</v>
      </c>
      <c r="T2370" s="35"/>
      <c r="U2370" s="34"/>
      <c r="V2370" s="82">
        <v>0</v>
      </c>
      <c r="W2370" s="55" t="s">
        <v>2689</v>
      </c>
      <c r="X2370" s="55" t="s">
        <v>1898</v>
      </c>
      <c r="Y2370" s="157">
        <v>0</v>
      </c>
      <c r="Z2370" s="57" t="s">
        <v>1746</v>
      </c>
      <c r="AA2370" s="55" t="s">
        <v>6987</v>
      </c>
      <c r="AB2370" s="55">
        <v>232</v>
      </c>
      <c r="AC2370" s="55" t="s">
        <v>2023</v>
      </c>
      <c r="AD2370" s="89" t="s">
        <v>2622</v>
      </c>
      <c r="AE2370" s="243">
        <v>16270</v>
      </c>
      <c r="AF2370" s="157" t="s">
        <v>3901</v>
      </c>
      <c r="AG2370" s="89" t="s">
        <v>7876</v>
      </c>
      <c r="AH2370" s="58" t="s">
        <v>7877</v>
      </c>
      <c r="AI2370" s="58" t="s">
        <v>4870</v>
      </c>
      <c r="AJ2370" s="59" t="s">
        <v>2360</v>
      </c>
      <c r="AK2370" s="56">
        <v>25.867044722222222</v>
      </c>
      <c r="AL2370" s="56">
        <v>-81.534249722222228</v>
      </c>
      <c r="AM2370" s="60">
        <v>-28.465299999822093</v>
      </c>
      <c r="AN2370" s="60">
        <v>5.3748672648176221</v>
      </c>
      <c r="AO2370" s="60">
        <v>28.968301679495809</v>
      </c>
    </row>
    <row r="2371" spans="1:41" s="290" customFormat="1" x14ac:dyDescent="0.2">
      <c r="A2371" s="45" t="s">
        <v>739</v>
      </c>
      <c r="B2371" s="42" t="s">
        <v>114</v>
      </c>
      <c r="C2371" s="46"/>
      <c r="D2371" s="35" t="s">
        <v>424</v>
      </c>
      <c r="E2371" s="34">
        <v>42843</v>
      </c>
      <c r="F2371" s="347" t="s">
        <v>826</v>
      </c>
      <c r="G2371" s="347" t="s">
        <v>827</v>
      </c>
      <c r="H2371" s="344">
        <v>25.867833333333333</v>
      </c>
      <c r="I2371" s="344">
        <v>-81.533600000000007</v>
      </c>
      <c r="J2371" s="56" t="s">
        <v>9597</v>
      </c>
      <c r="K2371" s="56" t="s">
        <v>9598</v>
      </c>
      <c r="L2371" s="49" t="s">
        <v>1812</v>
      </c>
      <c r="M2371" s="120"/>
      <c r="N2371" s="35" t="s">
        <v>364</v>
      </c>
      <c r="O2371" s="203" t="s">
        <v>1969</v>
      </c>
      <c r="P2371" s="216" t="s">
        <v>1969</v>
      </c>
      <c r="Q2371" s="443">
        <v>0</v>
      </c>
      <c r="R2371" s="47"/>
      <c r="S2371" s="36">
        <v>0</v>
      </c>
      <c r="T2371" s="35"/>
      <c r="U2371" s="34"/>
      <c r="V2371" s="82">
        <v>0</v>
      </c>
      <c r="W2371" s="55" t="s">
        <v>2689</v>
      </c>
      <c r="X2371" s="55" t="s">
        <v>1898</v>
      </c>
      <c r="Y2371" s="157">
        <v>0</v>
      </c>
      <c r="Z2371" s="57" t="s">
        <v>1746</v>
      </c>
      <c r="AA2371" s="55" t="s">
        <v>6987</v>
      </c>
      <c r="AB2371" s="55">
        <v>233</v>
      </c>
      <c r="AC2371" s="55" t="s">
        <v>2023</v>
      </c>
      <c r="AD2371" s="89" t="s">
        <v>2622</v>
      </c>
      <c r="AE2371" s="243">
        <v>16275</v>
      </c>
      <c r="AF2371" s="157" t="s">
        <v>3901</v>
      </c>
      <c r="AG2371" s="89" t="s">
        <v>7880</v>
      </c>
      <c r="AH2371" s="58" t="s">
        <v>7881</v>
      </c>
      <c r="AI2371" s="58" t="s">
        <v>7882</v>
      </c>
      <c r="AJ2371" s="59" t="s">
        <v>2361</v>
      </c>
      <c r="AK2371" s="56">
        <v>25.86818361111111</v>
      </c>
      <c r="AL2371" s="56">
        <v>-81.533694166666663</v>
      </c>
      <c r="AM2371" s="60">
        <v>-127.73929999966271</v>
      </c>
      <c r="AN2371" s="60">
        <v>30.882711896717105</v>
      </c>
      <c r="AO2371" s="60">
        <v>131.41944551130729</v>
      </c>
    </row>
    <row r="2372" spans="1:41" s="290" customFormat="1" x14ac:dyDescent="0.2">
      <c r="A2372" s="45" t="s">
        <v>739</v>
      </c>
      <c r="B2372" s="42" t="s">
        <v>114</v>
      </c>
      <c r="C2372" s="46"/>
      <c r="D2372" s="35" t="s">
        <v>1658</v>
      </c>
      <c r="E2372" s="34">
        <v>43076</v>
      </c>
      <c r="F2372" s="347" t="s">
        <v>826</v>
      </c>
      <c r="G2372" s="347" t="s">
        <v>827</v>
      </c>
      <c r="H2372" s="344">
        <v>25.867833333333333</v>
      </c>
      <c r="I2372" s="344">
        <v>-81.533600000000007</v>
      </c>
      <c r="J2372" s="56" t="s">
        <v>9597</v>
      </c>
      <c r="K2372" s="56" t="s">
        <v>9598</v>
      </c>
      <c r="L2372" s="49" t="s">
        <v>2407</v>
      </c>
      <c r="M2372" s="120"/>
      <c r="N2372" s="35" t="s">
        <v>1920</v>
      </c>
      <c r="O2372" s="203"/>
      <c r="P2372" s="216">
        <v>0</v>
      </c>
      <c r="Q2372" s="443">
        <v>0</v>
      </c>
      <c r="R2372" s="47"/>
      <c r="S2372" s="36">
        <v>0</v>
      </c>
      <c r="T2372" s="35"/>
      <c r="U2372" s="34"/>
      <c r="V2372" s="82" t="s">
        <v>1969</v>
      </c>
      <c r="W2372" s="55" t="s">
        <v>2689</v>
      </c>
      <c r="X2372" s="55" t="s">
        <v>1898</v>
      </c>
      <c r="Y2372" s="157" t="s">
        <v>1920</v>
      </c>
      <c r="Z2372" s="57" t="s">
        <v>1746</v>
      </c>
      <c r="AA2372" s="55" t="s">
        <v>7301</v>
      </c>
      <c r="AB2372" s="55">
        <v>233</v>
      </c>
      <c r="AC2372" s="55" t="s">
        <v>2023</v>
      </c>
      <c r="AD2372" s="89" t="s">
        <v>2622</v>
      </c>
      <c r="AE2372" s="243">
        <v>16275</v>
      </c>
      <c r="AF2372" s="157" t="s">
        <v>3901</v>
      </c>
      <c r="AG2372" s="89" t="s">
        <v>7880</v>
      </c>
      <c r="AH2372" s="58" t="s">
        <v>7881</v>
      </c>
      <c r="AI2372" s="58" t="s">
        <v>7882</v>
      </c>
      <c r="AJ2372" s="59" t="s">
        <v>2361</v>
      </c>
      <c r="AK2372" s="56">
        <v>25.86818361111111</v>
      </c>
      <c r="AL2372" s="56">
        <v>-81.533694166666663</v>
      </c>
      <c r="AM2372" s="60">
        <v>-127.73929999966271</v>
      </c>
      <c r="AN2372" s="60">
        <v>30.882711896717105</v>
      </c>
      <c r="AO2372" s="60">
        <v>131.41944551130729</v>
      </c>
    </row>
    <row r="2373" spans="1:41" s="290" customFormat="1" x14ac:dyDescent="0.2">
      <c r="A2373" s="45" t="s">
        <v>739</v>
      </c>
      <c r="B2373" s="42" t="s">
        <v>114</v>
      </c>
      <c r="C2373" s="46"/>
      <c r="D2373" s="35" t="s">
        <v>424</v>
      </c>
      <c r="E2373" s="34">
        <v>43145</v>
      </c>
      <c r="F2373" s="347" t="s">
        <v>826</v>
      </c>
      <c r="G2373" s="347" t="s">
        <v>827</v>
      </c>
      <c r="H2373" s="344">
        <v>25.867833333333333</v>
      </c>
      <c r="I2373" s="344">
        <v>-81.533600000000007</v>
      </c>
      <c r="J2373" s="56" t="s">
        <v>9597</v>
      </c>
      <c r="K2373" s="56" t="s">
        <v>9598</v>
      </c>
      <c r="L2373" s="49" t="s">
        <v>2052</v>
      </c>
      <c r="M2373" s="120"/>
      <c r="N2373" s="35" t="s">
        <v>1920</v>
      </c>
      <c r="O2373" s="203" t="s">
        <v>1969</v>
      </c>
      <c r="P2373" s="216">
        <v>0</v>
      </c>
      <c r="Q2373" s="443">
        <v>0</v>
      </c>
      <c r="R2373" s="47"/>
      <c r="S2373" s="36">
        <v>0</v>
      </c>
      <c r="T2373" s="35"/>
      <c r="U2373" s="34"/>
      <c r="V2373" s="82" t="s">
        <v>1969</v>
      </c>
      <c r="W2373" s="55" t="s">
        <v>2689</v>
      </c>
      <c r="X2373" s="55" t="s">
        <v>1898</v>
      </c>
      <c r="Y2373" s="157" t="s">
        <v>1920</v>
      </c>
      <c r="Z2373" s="57" t="s">
        <v>1746</v>
      </c>
      <c r="AA2373" s="55" t="s">
        <v>7301</v>
      </c>
      <c r="AB2373" s="55">
        <v>233</v>
      </c>
      <c r="AC2373" s="55" t="s">
        <v>2023</v>
      </c>
      <c r="AD2373" s="89" t="s">
        <v>2622</v>
      </c>
      <c r="AE2373" s="243">
        <v>16275</v>
      </c>
      <c r="AF2373" s="157" t="s">
        <v>3901</v>
      </c>
      <c r="AG2373" s="89" t="s">
        <v>7880</v>
      </c>
      <c r="AH2373" s="58" t="s">
        <v>7881</v>
      </c>
      <c r="AI2373" s="58" t="s">
        <v>7882</v>
      </c>
      <c r="AJ2373" s="59" t="s">
        <v>2361</v>
      </c>
      <c r="AK2373" s="56">
        <v>25.86818361111111</v>
      </c>
      <c r="AL2373" s="56">
        <v>-81.533694166666663</v>
      </c>
      <c r="AM2373" s="60">
        <v>-127.73929999966271</v>
      </c>
      <c r="AN2373" s="60">
        <v>30.882711896717105</v>
      </c>
      <c r="AO2373" s="60">
        <v>131.41944551130729</v>
      </c>
    </row>
    <row r="2374" spans="1:41" s="290" customFormat="1" x14ac:dyDescent="0.2">
      <c r="A2374" s="45" t="s">
        <v>739</v>
      </c>
      <c r="B2374" s="42" t="s">
        <v>114</v>
      </c>
      <c r="C2374" s="46"/>
      <c r="D2374" s="35" t="s">
        <v>2384</v>
      </c>
      <c r="E2374" s="34">
        <v>43341</v>
      </c>
      <c r="F2374" s="347" t="s">
        <v>826</v>
      </c>
      <c r="G2374" s="347" t="s">
        <v>827</v>
      </c>
      <c r="H2374" s="344">
        <v>25.867833333333333</v>
      </c>
      <c r="I2374" s="344">
        <v>-81.533600000000007</v>
      </c>
      <c r="J2374" s="56" t="s">
        <v>9597</v>
      </c>
      <c r="K2374" s="56" t="s">
        <v>9598</v>
      </c>
      <c r="L2374" s="49" t="s">
        <v>3134</v>
      </c>
      <c r="M2374" s="120"/>
      <c r="N2374" s="35" t="s">
        <v>364</v>
      </c>
      <c r="O2374" s="203" t="s">
        <v>1969</v>
      </c>
      <c r="P2374" s="216">
        <v>0</v>
      </c>
      <c r="Q2374" s="443">
        <v>0</v>
      </c>
      <c r="R2374" s="47"/>
      <c r="S2374" s="36">
        <v>0</v>
      </c>
      <c r="T2374" s="35"/>
      <c r="U2374" s="34"/>
      <c r="V2374" s="82">
        <v>0</v>
      </c>
      <c r="W2374" s="55" t="s">
        <v>2689</v>
      </c>
      <c r="X2374" s="55" t="s">
        <v>1898</v>
      </c>
      <c r="Y2374" s="157">
        <v>0</v>
      </c>
      <c r="Z2374" s="57" t="s">
        <v>1746</v>
      </c>
      <c r="AA2374" s="55" t="s">
        <v>6987</v>
      </c>
      <c r="AB2374" s="55">
        <v>233</v>
      </c>
      <c r="AC2374" s="55" t="s">
        <v>2023</v>
      </c>
      <c r="AD2374" s="89" t="s">
        <v>2622</v>
      </c>
      <c r="AE2374" s="243">
        <v>16275</v>
      </c>
      <c r="AF2374" s="157" t="s">
        <v>3901</v>
      </c>
      <c r="AG2374" s="89" t="s">
        <v>7880</v>
      </c>
      <c r="AH2374" s="58" t="s">
        <v>7881</v>
      </c>
      <c r="AI2374" s="58" t="s">
        <v>7882</v>
      </c>
      <c r="AJ2374" s="59" t="s">
        <v>2361</v>
      </c>
      <c r="AK2374" s="56">
        <v>25.86818361111111</v>
      </c>
      <c r="AL2374" s="56">
        <v>-81.533694166666663</v>
      </c>
      <c r="AM2374" s="60">
        <v>-127.73929999966271</v>
      </c>
      <c r="AN2374" s="60">
        <v>30.882711896717105</v>
      </c>
      <c r="AO2374" s="60">
        <v>131.41944551130729</v>
      </c>
    </row>
    <row r="2375" spans="1:41" s="290" customFormat="1" x14ac:dyDescent="0.2">
      <c r="A2375" s="45" t="s">
        <v>739</v>
      </c>
      <c r="B2375" s="42" t="s">
        <v>114</v>
      </c>
      <c r="C2375" s="46"/>
      <c r="D2375" s="35" t="s">
        <v>424</v>
      </c>
      <c r="E2375" s="34">
        <v>43501</v>
      </c>
      <c r="F2375" s="347" t="s">
        <v>2505</v>
      </c>
      <c r="G2375" s="347" t="s">
        <v>827</v>
      </c>
      <c r="H2375" s="344">
        <v>25.867883333333332</v>
      </c>
      <c r="I2375" s="344">
        <v>-81.533600000000007</v>
      </c>
      <c r="J2375" s="56" t="s">
        <v>9599</v>
      </c>
      <c r="K2375" s="56" t="s">
        <v>9598</v>
      </c>
      <c r="L2375" s="49" t="s">
        <v>2506</v>
      </c>
      <c r="M2375" s="120" t="s">
        <v>2833</v>
      </c>
      <c r="N2375" s="35" t="s">
        <v>364</v>
      </c>
      <c r="O2375" s="203" t="s">
        <v>1969</v>
      </c>
      <c r="P2375" s="216" t="s">
        <v>1969</v>
      </c>
      <c r="Q2375" s="443">
        <v>0</v>
      </c>
      <c r="R2375" s="47"/>
      <c r="S2375" s="36">
        <v>0</v>
      </c>
      <c r="T2375" s="35"/>
      <c r="U2375" s="34"/>
      <c r="V2375" s="82">
        <v>0</v>
      </c>
      <c r="W2375" s="55" t="s">
        <v>2689</v>
      </c>
      <c r="X2375" s="55" t="s">
        <v>1898</v>
      </c>
      <c r="Y2375" s="157">
        <v>0</v>
      </c>
      <c r="Z2375" s="57" t="s">
        <v>1746</v>
      </c>
      <c r="AA2375" s="55" t="s">
        <v>6987</v>
      </c>
      <c r="AB2375" s="55">
        <v>233</v>
      </c>
      <c r="AC2375" s="55" t="s">
        <v>2023</v>
      </c>
      <c r="AD2375" s="89" t="s">
        <v>2622</v>
      </c>
      <c r="AE2375" s="243">
        <v>16275</v>
      </c>
      <c r="AF2375" s="157" t="s">
        <v>3901</v>
      </c>
      <c r="AG2375" s="89" t="s">
        <v>7880</v>
      </c>
      <c r="AH2375" s="58" t="s">
        <v>7881</v>
      </c>
      <c r="AI2375" s="58" t="s">
        <v>7882</v>
      </c>
      <c r="AJ2375" s="59" t="s">
        <v>2361</v>
      </c>
      <c r="AK2375" s="56">
        <v>25.86818361111111</v>
      </c>
      <c r="AL2375" s="56">
        <v>-81.533694166666663</v>
      </c>
      <c r="AM2375" s="60">
        <v>-109.505300000353</v>
      </c>
      <c r="AN2375" s="60">
        <v>30.882711896717105</v>
      </c>
      <c r="AO2375" s="60">
        <v>113.77676661894968</v>
      </c>
    </row>
    <row r="2376" spans="1:41" s="290" customFormat="1" x14ac:dyDescent="0.2">
      <c r="A2376" s="45" t="s">
        <v>739</v>
      </c>
      <c r="B2376" s="42" t="s">
        <v>114</v>
      </c>
      <c r="C2376" s="46"/>
      <c r="D2376" s="35" t="s">
        <v>424</v>
      </c>
      <c r="E2376" s="34">
        <v>43878</v>
      </c>
      <c r="F2376" s="347" t="s">
        <v>2505</v>
      </c>
      <c r="G2376" s="347" t="s">
        <v>2903</v>
      </c>
      <c r="H2376" s="344">
        <v>25.867883333333332</v>
      </c>
      <c r="I2376" s="344">
        <v>-81.53358333333334</v>
      </c>
      <c r="J2376" s="56" t="s">
        <v>9599</v>
      </c>
      <c r="K2376" s="56" t="s">
        <v>9600</v>
      </c>
      <c r="L2376" s="49" t="s">
        <v>2506</v>
      </c>
      <c r="M2376" s="120" t="s">
        <v>2833</v>
      </c>
      <c r="N2376" s="35" t="s">
        <v>364</v>
      </c>
      <c r="O2376" s="203" t="s">
        <v>1969</v>
      </c>
      <c r="P2376" s="216" t="s">
        <v>1969</v>
      </c>
      <c r="Q2376" s="443">
        <v>0</v>
      </c>
      <c r="R2376" s="47"/>
      <c r="S2376" s="36">
        <v>0</v>
      </c>
      <c r="T2376" s="35"/>
      <c r="U2376" s="34"/>
      <c r="V2376" s="82">
        <v>0</v>
      </c>
      <c r="W2376" s="55" t="s">
        <v>2689</v>
      </c>
      <c r="X2376" s="55" t="s">
        <v>1898</v>
      </c>
      <c r="Y2376" s="157">
        <v>0</v>
      </c>
      <c r="Z2376" s="57" t="s">
        <v>1746</v>
      </c>
      <c r="AA2376" s="55" t="s">
        <v>6987</v>
      </c>
      <c r="AB2376" s="55">
        <v>233</v>
      </c>
      <c r="AC2376" s="55" t="s">
        <v>2023</v>
      </c>
      <c r="AD2376" s="89" t="s">
        <v>2622</v>
      </c>
      <c r="AE2376" s="243">
        <v>16275</v>
      </c>
      <c r="AF2376" s="157" t="s">
        <v>3901</v>
      </c>
      <c r="AG2376" s="89" t="s">
        <v>7880</v>
      </c>
      <c r="AH2376" s="58" t="s">
        <v>7881</v>
      </c>
      <c r="AI2376" s="58" t="s">
        <v>7882</v>
      </c>
      <c r="AJ2376" s="59" t="s">
        <v>2361</v>
      </c>
      <c r="AK2376" s="56">
        <v>25.86818361111111</v>
      </c>
      <c r="AL2376" s="56">
        <v>-81.533694166666663</v>
      </c>
      <c r="AM2376" s="60">
        <v>-109.505300000353</v>
      </c>
      <c r="AN2376" s="60">
        <v>36.348678604884299</v>
      </c>
      <c r="AO2376" s="60">
        <v>115.38040199482963</v>
      </c>
    </row>
    <row r="2377" spans="1:41" s="290" customFormat="1" x14ac:dyDescent="0.2">
      <c r="A2377" s="45" t="s">
        <v>739</v>
      </c>
      <c r="B2377" s="42" t="s">
        <v>114</v>
      </c>
      <c r="C2377" s="46"/>
      <c r="D2377" s="35" t="s">
        <v>424</v>
      </c>
      <c r="E2377" s="34">
        <v>44240</v>
      </c>
      <c r="F2377" s="347" t="s">
        <v>2505</v>
      </c>
      <c r="G2377" s="347" t="s">
        <v>2903</v>
      </c>
      <c r="H2377" s="344">
        <v>25.867883333333332</v>
      </c>
      <c r="I2377" s="344">
        <v>-81.53358333333334</v>
      </c>
      <c r="J2377" s="56" t="s">
        <v>9599</v>
      </c>
      <c r="K2377" s="56" t="s">
        <v>9600</v>
      </c>
      <c r="L2377" s="49" t="s">
        <v>3384</v>
      </c>
      <c r="M2377" s="120" t="s">
        <v>2833</v>
      </c>
      <c r="N2377" s="35" t="s">
        <v>364</v>
      </c>
      <c r="O2377" s="240" t="s">
        <v>3386</v>
      </c>
      <c r="P2377" s="216" t="s">
        <v>1969</v>
      </c>
      <c r="Q2377" s="443">
        <v>0</v>
      </c>
      <c r="R2377" s="47"/>
      <c r="S2377" s="36">
        <v>0</v>
      </c>
      <c r="T2377" s="35"/>
      <c r="U2377" s="34"/>
      <c r="V2377" s="82">
        <v>0</v>
      </c>
      <c r="W2377" s="55" t="s">
        <v>2689</v>
      </c>
      <c r="X2377" s="55" t="s">
        <v>1898</v>
      </c>
      <c r="Y2377" s="157">
        <v>0</v>
      </c>
      <c r="Z2377" s="57" t="s">
        <v>1746</v>
      </c>
      <c r="AA2377" s="55" t="s">
        <v>6987</v>
      </c>
      <c r="AB2377" s="55">
        <v>233</v>
      </c>
      <c r="AC2377" s="55" t="s">
        <v>2023</v>
      </c>
      <c r="AD2377" s="89" t="s">
        <v>2622</v>
      </c>
      <c r="AE2377" s="243">
        <v>16275</v>
      </c>
      <c r="AF2377" s="157" t="s">
        <v>3901</v>
      </c>
      <c r="AG2377" s="89" t="s">
        <v>7880</v>
      </c>
      <c r="AH2377" s="58" t="s">
        <v>7881</v>
      </c>
      <c r="AI2377" s="58" t="s">
        <v>7882</v>
      </c>
      <c r="AJ2377" s="59" t="s">
        <v>2361</v>
      </c>
      <c r="AK2377" s="56">
        <v>25.86818361111111</v>
      </c>
      <c r="AL2377" s="56">
        <v>-81.533694166666663</v>
      </c>
      <c r="AM2377" s="60">
        <v>-109.505300000353</v>
      </c>
      <c r="AN2377" s="60">
        <v>36.348678604884299</v>
      </c>
      <c r="AO2377" s="60">
        <v>115.38040199482963</v>
      </c>
    </row>
    <row r="2378" spans="1:41" s="290" customFormat="1" x14ac:dyDescent="0.2">
      <c r="A2378" s="45" t="s">
        <v>739</v>
      </c>
      <c r="B2378" s="42" t="s">
        <v>114</v>
      </c>
      <c r="C2378" s="46"/>
      <c r="D2378" s="35" t="s">
        <v>424</v>
      </c>
      <c r="E2378" s="34">
        <v>44595</v>
      </c>
      <c r="F2378" s="347" t="s">
        <v>2505</v>
      </c>
      <c r="G2378" s="347" t="s">
        <v>2903</v>
      </c>
      <c r="H2378" s="344">
        <v>25.867883333333332</v>
      </c>
      <c r="I2378" s="344">
        <v>-81.53358333333334</v>
      </c>
      <c r="J2378" s="56" t="s">
        <v>9599</v>
      </c>
      <c r="K2378" s="56" t="s">
        <v>9600</v>
      </c>
      <c r="L2378" s="49" t="s">
        <v>3384</v>
      </c>
      <c r="M2378" s="120" t="s">
        <v>2833</v>
      </c>
      <c r="N2378" s="35" t="s">
        <v>364</v>
      </c>
      <c r="O2378" s="240" t="s">
        <v>3386</v>
      </c>
      <c r="P2378" s="216" t="s">
        <v>1969</v>
      </c>
      <c r="Q2378" s="443">
        <v>0</v>
      </c>
      <c r="R2378" s="47"/>
      <c r="S2378" s="36">
        <v>0</v>
      </c>
      <c r="T2378" s="35"/>
      <c r="U2378" s="34"/>
      <c r="V2378" s="82">
        <v>0</v>
      </c>
      <c r="W2378" s="55" t="s">
        <v>2689</v>
      </c>
      <c r="X2378" s="55" t="s">
        <v>1898</v>
      </c>
      <c r="Y2378" s="157">
        <v>0</v>
      </c>
      <c r="Z2378" s="57" t="s">
        <v>1746</v>
      </c>
      <c r="AA2378" s="55" t="s">
        <v>6987</v>
      </c>
      <c r="AB2378" s="55">
        <v>233</v>
      </c>
      <c r="AC2378" s="55" t="s">
        <v>2023</v>
      </c>
      <c r="AD2378" s="89" t="s">
        <v>2622</v>
      </c>
      <c r="AE2378" s="243">
        <v>16275</v>
      </c>
      <c r="AF2378" s="157" t="s">
        <v>3901</v>
      </c>
      <c r="AG2378" s="89" t="s">
        <v>7880</v>
      </c>
      <c r="AH2378" s="58" t="s">
        <v>7881</v>
      </c>
      <c r="AI2378" s="58" t="s">
        <v>7882</v>
      </c>
      <c r="AJ2378" s="59" t="s">
        <v>2361</v>
      </c>
      <c r="AK2378" s="56">
        <v>25.86818361111111</v>
      </c>
      <c r="AL2378" s="56">
        <v>-81.533694166666663</v>
      </c>
      <c r="AM2378" s="60">
        <v>-109.505300000353</v>
      </c>
      <c r="AN2378" s="60">
        <v>36.348678604884299</v>
      </c>
      <c r="AO2378" s="60">
        <v>115.38040199482963</v>
      </c>
    </row>
    <row r="2379" spans="1:41" s="290" customFormat="1" ht="25.5" x14ac:dyDescent="0.2">
      <c r="A2379" s="45" t="s">
        <v>739</v>
      </c>
      <c r="B2379" s="42" t="s">
        <v>114</v>
      </c>
      <c r="C2379" s="46"/>
      <c r="D2379" s="35" t="s">
        <v>424</v>
      </c>
      <c r="E2379" s="34">
        <v>44992</v>
      </c>
      <c r="F2379" s="347" t="s">
        <v>2505</v>
      </c>
      <c r="G2379" s="347" t="s">
        <v>2903</v>
      </c>
      <c r="H2379" s="344">
        <v>25.867883333333332</v>
      </c>
      <c r="I2379" s="344">
        <v>-81.53358333333334</v>
      </c>
      <c r="J2379" s="56" t="s">
        <v>9599</v>
      </c>
      <c r="K2379" s="56" t="s">
        <v>9600</v>
      </c>
      <c r="L2379" s="49" t="s">
        <v>5118</v>
      </c>
      <c r="M2379" s="120" t="s">
        <v>2833</v>
      </c>
      <c r="N2379" s="35" t="s">
        <v>387</v>
      </c>
      <c r="O2379" s="240" t="s">
        <v>5119</v>
      </c>
      <c r="P2379" s="240" t="s">
        <v>5120</v>
      </c>
      <c r="Q2379" s="443">
        <v>0</v>
      </c>
      <c r="R2379" s="47"/>
      <c r="S2379" s="36">
        <v>0</v>
      </c>
      <c r="T2379" s="35" t="s">
        <v>3310</v>
      </c>
      <c r="U2379" s="34"/>
      <c r="V2379" s="82">
        <v>0</v>
      </c>
      <c r="W2379" s="55" t="s">
        <v>2689</v>
      </c>
      <c r="X2379" s="55" t="s">
        <v>1898</v>
      </c>
      <c r="Y2379" s="157" t="s">
        <v>387</v>
      </c>
      <c r="Z2379" s="57" t="s">
        <v>1746</v>
      </c>
      <c r="AA2379" s="55" t="s">
        <v>6982</v>
      </c>
      <c r="AB2379" s="55">
        <v>233</v>
      </c>
      <c r="AC2379" s="55" t="s">
        <v>2023</v>
      </c>
      <c r="AD2379" s="89" t="s">
        <v>2622</v>
      </c>
      <c r="AE2379" s="243">
        <v>16275</v>
      </c>
      <c r="AF2379" s="157" t="s">
        <v>3901</v>
      </c>
      <c r="AG2379" s="89" t="s">
        <v>7880</v>
      </c>
      <c r="AH2379" s="58" t="s">
        <v>7881</v>
      </c>
      <c r="AI2379" s="58" t="s">
        <v>7882</v>
      </c>
      <c r="AJ2379" s="59" t="s">
        <v>2361</v>
      </c>
      <c r="AK2379" s="56">
        <v>25.86818361111111</v>
      </c>
      <c r="AL2379" s="56">
        <v>-81.533694166666663</v>
      </c>
      <c r="AM2379" s="60">
        <v>-109.505300000353</v>
      </c>
      <c r="AN2379" s="60">
        <v>36.348678604884299</v>
      </c>
      <c r="AO2379" s="60">
        <v>115.38040199482963</v>
      </c>
    </row>
    <row r="2380" spans="1:41" s="290" customFormat="1" ht="25.5" x14ac:dyDescent="0.2">
      <c r="A2380" s="45" t="s">
        <v>739</v>
      </c>
      <c r="B2380" s="42" t="s">
        <v>114</v>
      </c>
      <c r="C2380" s="46"/>
      <c r="D2380" s="35" t="s">
        <v>424</v>
      </c>
      <c r="E2380" s="34">
        <v>45341</v>
      </c>
      <c r="F2380" s="347" t="s">
        <v>5691</v>
      </c>
      <c r="G2380" s="347" t="s">
        <v>5692</v>
      </c>
      <c r="H2380" s="344">
        <v>25.867916666666666</v>
      </c>
      <c r="I2380" s="344">
        <v>-81.533550000000005</v>
      </c>
      <c r="J2380" s="56" t="s">
        <v>7878</v>
      </c>
      <c r="K2380" s="56" t="s">
        <v>7879</v>
      </c>
      <c r="L2380" s="49" t="s">
        <v>5118</v>
      </c>
      <c r="M2380" s="120" t="s">
        <v>2833</v>
      </c>
      <c r="N2380" s="35" t="s">
        <v>387</v>
      </c>
      <c r="O2380" s="240" t="s">
        <v>5693</v>
      </c>
      <c r="P2380" s="240" t="s">
        <v>5694</v>
      </c>
      <c r="Q2380" s="443">
        <v>0</v>
      </c>
      <c r="R2380" s="47"/>
      <c r="S2380" s="36">
        <v>0</v>
      </c>
      <c r="T2380" s="35"/>
      <c r="U2380" s="34"/>
      <c r="V2380" s="82">
        <v>0</v>
      </c>
      <c r="W2380" s="55" t="s">
        <v>2689</v>
      </c>
      <c r="X2380" s="55" t="s">
        <v>1898</v>
      </c>
      <c r="Y2380" s="157" t="s">
        <v>387</v>
      </c>
      <c r="Z2380" s="57" t="s">
        <v>1746</v>
      </c>
      <c r="AA2380" s="55" t="s">
        <v>6982</v>
      </c>
      <c r="AB2380" s="55">
        <v>233</v>
      </c>
      <c r="AC2380" s="55" t="s">
        <v>2023</v>
      </c>
      <c r="AD2380" s="89" t="s">
        <v>2622</v>
      </c>
      <c r="AE2380" s="243">
        <v>16275</v>
      </c>
      <c r="AF2380" s="157" t="s">
        <v>3901</v>
      </c>
      <c r="AG2380" s="89" t="s">
        <v>7880</v>
      </c>
      <c r="AH2380" s="58" t="s">
        <v>7881</v>
      </c>
      <c r="AI2380" s="58" t="s">
        <v>7882</v>
      </c>
      <c r="AJ2380" s="59" t="s">
        <v>2361</v>
      </c>
      <c r="AK2380" s="56">
        <v>25.86818361111111</v>
      </c>
      <c r="AL2380" s="56">
        <v>-81.533694166666663</v>
      </c>
      <c r="AM2380" s="60">
        <v>-97.349299999949466</v>
      </c>
      <c r="AN2380" s="60">
        <v>47.28061202121868</v>
      </c>
      <c r="AO2380" s="60">
        <v>108.223576375858</v>
      </c>
    </row>
    <row r="2381" spans="1:41" s="290" customFormat="1" ht="25.5" x14ac:dyDescent="0.2">
      <c r="A2381" s="45" t="s">
        <v>739</v>
      </c>
      <c r="B2381" s="42" t="s">
        <v>114</v>
      </c>
      <c r="C2381" s="46"/>
      <c r="D2381" s="35" t="s">
        <v>424</v>
      </c>
      <c r="E2381" s="34">
        <v>45748</v>
      </c>
      <c r="F2381" s="347" t="s">
        <v>5691</v>
      </c>
      <c r="G2381" s="347" t="s">
        <v>5692</v>
      </c>
      <c r="H2381" s="344">
        <v>25.867916666666666</v>
      </c>
      <c r="I2381" s="344">
        <v>-81.533550000000005</v>
      </c>
      <c r="J2381" s="56" t="s">
        <v>7878</v>
      </c>
      <c r="K2381" s="56" t="s">
        <v>7879</v>
      </c>
      <c r="L2381" s="49" t="s">
        <v>6439</v>
      </c>
      <c r="M2381" s="120" t="s">
        <v>2833</v>
      </c>
      <c r="N2381" s="35" t="s">
        <v>364</v>
      </c>
      <c r="O2381" s="240" t="s">
        <v>6324</v>
      </c>
      <c r="P2381" s="240" t="s">
        <v>6005</v>
      </c>
      <c r="Q2381" s="443">
        <v>0</v>
      </c>
      <c r="R2381" s="47"/>
      <c r="S2381" s="36">
        <v>0</v>
      </c>
      <c r="T2381" s="35" t="s">
        <v>2011</v>
      </c>
      <c r="U2381" s="34"/>
      <c r="V2381" s="82">
        <v>0</v>
      </c>
      <c r="W2381" s="55" t="s">
        <v>2689</v>
      </c>
      <c r="X2381" s="55" t="s">
        <v>1898</v>
      </c>
      <c r="Y2381" s="157">
        <v>0</v>
      </c>
      <c r="Z2381" s="57" t="s">
        <v>1746</v>
      </c>
      <c r="AA2381" s="55" t="s">
        <v>6987</v>
      </c>
      <c r="AB2381" s="55">
        <v>233</v>
      </c>
      <c r="AC2381" s="55" t="s">
        <v>2023</v>
      </c>
      <c r="AD2381" s="89" t="s">
        <v>2622</v>
      </c>
      <c r="AE2381" s="243">
        <v>16275</v>
      </c>
      <c r="AF2381" s="157" t="s">
        <v>3901</v>
      </c>
      <c r="AG2381" s="89" t="s">
        <v>7880</v>
      </c>
      <c r="AH2381" s="58" t="s">
        <v>7881</v>
      </c>
      <c r="AI2381" s="58" t="s">
        <v>7882</v>
      </c>
      <c r="AJ2381" s="59" t="s">
        <v>2361</v>
      </c>
      <c r="AK2381" s="56">
        <v>25.86818361111111</v>
      </c>
      <c r="AL2381" s="56">
        <v>-81.533694166666663</v>
      </c>
      <c r="AM2381" s="60">
        <v>-97.349299999949466</v>
      </c>
      <c r="AN2381" s="60">
        <v>47.28061202121868</v>
      </c>
      <c r="AO2381" s="60">
        <v>108.223576375858</v>
      </c>
    </row>
    <row r="2382" spans="1:41" s="290" customFormat="1" ht="25.5" x14ac:dyDescent="0.2">
      <c r="A2382" s="45" t="s">
        <v>739</v>
      </c>
      <c r="B2382" s="42" t="s">
        <v>114</v>
      </c>
      <c r="C2382" s="46" t="s">
        <v>473</v>
      </c>
      <c r="D2382" s="35" t="s">
        <v>424</v>
      </c>
      <c r="E2382" s="34">
        <v>46079</v>
      </c>
      <c r="F2382" s="347" t="s">
        <v>5691</v>
      </c>
      <c r="G2382" s="347" t="s">
        <v>5692</v>
      </c>
      <c r="H2382" s="344">
        <v>25.867916666666666</v>
      </c>
      <c r="I2382" s="344">
        <v>-81.533550000000005</v>
      </c>
      <c r="J2382" s="56" t="s">
        <v>7878</v>
      </c>
      <c r="K2382" s="56" t="s">
        <v>7879</v>
      </c>
      <c r="L2382" s="49" t="s">
        <v>6439</v>
      </c>
      <c r="M2382" s="120" t="s">
        <v>2833</v>
      </c>
      <c r="N2382" s="35" t="s">
        <v>364</v>
      </c>
      <c r="O2382" s="240" t="s">
        <v>6752</v>
      </c>
      <c r="P2382" s="240" t="s">
        <v>6005</v>
      </c>
      <c r="Q2382" s="443">
        <v>0</v>
      </c>
      <c r="R2382" s="47"/>
      <c r="S2382" s="36">
        <v>0</v>
      </c>
      <c r="T2382" s="35"/>
      <c r="U2382" s="34"/>
      <c r="V2382" s="82">
        <v>0</v>
      </c>
      <c r="W2382" s="55" t="s">
        <v>2689</v>
      </c>
      <c r="X2382" s="55" t="s">
        <v>1898</v>
      </c>
      <c r="Y2382" s="157">
        <v>0</v>
      </c>
      <c r="Z2382" s="57" t="s">
        <v>1746</v>
      </c>
      <c r="AA2382" s="55" t="s">
        <v>6987</v>
      </c>
      <c r="AB2382" s="55">
        <v>233</v>
      </c>
      <c r="AC2382" s="55" t="s">
        <v>2023</v>
      </c>
      <c r="AD2382" s="89" t="s">
        <v>2622</v>
      </c>
      <c r="AE2382" s="243">
        <v>16275</v>
      </c>
      <c r="AF2382" s="157" t="s">
        <v>3901</v>
      </c>
      <c r="AG2382" s="89" t="s">
        <v>7880</v>
      </c>
      <c r="AH2382" s="58" t="s">
        <v>7881</v>
      </c>
      <c r="AI2382" s="58" t="s">
        <v>7882</v>
      </c>
      <c r="AJ2382" s="59" t="s">
        <v>2361</v>
      </c>
      <c r="AK2382" s="56">
        <v>25.86818361111111</v>
      </c>
      <c r="AL2382" s="56">
        <v>-81.533694166666663</v>
      </c>
      <c r="AM2382" s="60">
        <v>-97.349299999949466</v>
      </c>
      <c r="AN2382" s="60">
        <v>47.28061202121868</v>
      </c>
      <c r="AO2382" s="60">
        <v>108.223576375858</v>
      </c>
    </row>
    <row r="2383" spans="1:41" s="290" customFormat="1" x14ac:dyDescent="0.2">
      <c r="A2383" s="45" t="s">
        <v>740</v>
      </c>
      <c r="B2383" s="42" t="s">
        <v>105</v>
      </c>
      <c r="C2383" s="46"/>
      <c r="D2383" s="35" t="s">
        <v>424</v>
      </c>
      <c r="E2383" s="34">
        <v>42843</v>
      </c>
      <c r="F2383" s="347" t="s">
        <v>828</v>
      </c>
      <c r="G2383" s="347" t="s">
        <v>829</v>
      </c>
      <c r="H2383" s="344">
        <v>25.868066666666667</v>
      </c>
      <c r="I2383" s="344">
        <v>-81.533216666666661</v>
      </c>
      <c r="J2383" s="56" t="s">
        <v>9601</v>
      </c>
      <c r="K2383" s="56" t="s">
        <v>9602</v>
      </c>
      <c r="L2383" s="49" t="s">
        <v>1746</v>
      </c>
      <c r="M2383" s="117"/>
      <c r="N2383" s="35" t="s">
        <v>364</v>
      </c>
      <c r="O2383" s="240" t="s">
        <v>4649</v>
      </c>
      <c r="P2383" s="216" t="s">
        <v>1969</v>
      </c>
      <c r="Q2383" s="443">
        <v>0</v>
      </c>
      <c r="R2383" s="47"/>
      <c r="S2383" s="36">
        <v>0</v>
      </c>
      <c r="T2383" s="35"/>
      <c r="U2383" s="34"/>
      <c r="V2383" s="82">
        <v>0</v>
      </c>
      <c r="W2383" s="55" t="s">
        <v>2689</v>
      </c>
      <c r="X2383" s="55" t="s">
        <v>1898</v>
      </c>
      <c r="Y2383" s="157">
        <v>0</v>
      </c>
      <c r="Z2383" s="57" t="s">
        <v>3903</v>
      </c>
      <c r="AA2383" s="55" t="s">
        <v>3904</v>
      </c>
      <c r="AB2383" s="55">
        <v>234</v>
      </c>
      <c r="AC2383" s="55" t="s">
        <v>2023</v>
      </c>
      <c r="AD2383" s="89" t="s">
        <v>2622</v>
      </c>
      <c r="AE2383" s="243" t="s">
        <v>1746</v>
      </c>
      <c r="AF2383" s="157">
        <v>0</v>
      </c>
      <c r="AG2383" s="89" t="s">
        <v>7885</v>
      </c>
      <c r="AH2383" s="58" t="s">
        <v>3903</v>
      </c>
      <c r="AI2383" s="58" t="s">
        <v>3903</v>
      </c>
      <c r="AJ2383" s="59" t="s">
        <v>3903</v>
      </c>
      <c r="AK2383" s="56" t="s">
        <v>3903</v>
      </c>
      <c r="AL2383" s="56" t="s">
        <v>3903</v>
      </c>
      <c r="AM2383" s="60" t="s">
        <v>3903</v>
      </c>
      <c r="AN2383" s="60" t="s">
        <v>3903</v>
      </c>
      <c r="AO2383" s="60" t="s">
        <v>3903</v>
      </c>
    </row>
    <row r="2384" spans="1:41" s="290" customFormat="1" x14ac:dyDescent="0.2">
      <c r="A2384" s="45" t="s">
        <v>740</v>
      </c>
      <c r="B2384" s="42" t="s">
        <v>105</v>
      </c>
      <c r="C2384" s="46"/>
      <c r="D2384" s="35" t="s">
        <v>424</v>
      </c>
      <c r="E2384" s="34">
        <v>43145</v>
      </c>
      <c r="F2384" s="347" t="s">
        <v>2054</v>
      </c>
      <c r="G2384" s="347" t="s">
        <v>2055</v>
      </c>
      <c r="H2384" s="344">
        <v>25.867999999999999</v>
      </c>
      <c r="I2384" s="344">
        <v>-81.533166666666673</v>
      </c>
      <c r="J2384" s="56" t="s">
        <v>9603</v>
      </c>
      <c r="K2384" s="56" t="s">
        <v>9604</v>
      </c>
      <c r="L2384" s="49" t="s">
        <v>2053</v>
      </c>
      <c r="M2384" s="120"/>
      <c r="N2384" s="35" t="s">
        <v>427</v>
      </c>
      <c r="O2384" s="203" t="s">
        <v>1969</v>
      </c>
      <c r="P2384" s="216" t="s">
        <v>1969</v>
      </c>
      <c r="Q2384" s="443">
        <v>0</v>
      </c>
      <c r="R2384" s="47"/>
      <c r="S2384" s="36">
        <v>0</v>
      </c>
      <c r="T2384" s="35"/>
      <c r="U2384" s="34"/>
      <c r="V2384" s="82" t="s">
        <v>1969</v>
      </c>
      <c r="W2384" s="55" t="s">
        <v>2689</v>
      </c>
      <c r="X2384" s="55" t="s">
        <v>1898</v>
      </c>
      <c r="Y2384" s="157" t="s">
        <v>427</v>
      </c>
      <c r="Z2384" s="57" t="s">
        <v>3903</v>
      </c>
      <c r="AA2384" s="55" t="s">
        <v>8904</v>
      </c>
      <c r="AB2384" s="55">
        <v>234</v>
      </c>
      <c r="AC2384" s="55" t="s">
        <v>2023</v>
      </c>
      <c r="AD2384" s="89" t="s">
        <v>2622</v>
      </c>
      <c r="AE2384" s="243" t="s">
        <v>1746</v>
      </c>
      <c r="AF2384" s="157">
        <v>0</v>
      </c>
      <c r="AG2384" s="89" t="s">
        <v>7885</v>
      </c>
      <c r="AH2384" s="58" t="s">
        <v>3903</v>
      </c>
      <c r="AI2384" s="58" t="s">
        <v>3903</v>
      </c>
      <c r="AJ2384" s="59" t="s">
        <v>3903</v>
      </c>
      <c r="AK2384" s="56" t="s">
        <v>3903</v>
      </c>
      <c r="AL2384" s="56" t="s">
        <v>3903</v>
      </c>
      <c r="AM2384" s="60" t="s">
        <v>3903</v>
      </c>
      <c r="AN2384" s="60" t="s">
        <v>3903</v>
      </c>
      <c r="AO2384" s="60" t="s">
        <v>3903</v>
      </c>
    </row>
    <row r="2385" spans="1:41" s="290" customFormat="1" x14ac:dyDescent="0.2">
      <c r="A2385" s="45" t="s">
        <v>740</v>
      </c>
      <c r="B2385" s="42" t="s">
        <v>105</v>
      </c>
      <c r="C2385" s="46"/>
      <c r="D2385" s="35" t="s">
        <v>2384</v>
      </c>
      <c r="E2385" s="34">
        <v>43349</v>
      </c>
      <c r="F2385" s="347" t="s">
        <v>2054</v>
      </c>
      <c r="G2385" s="347" t="s">
        <v>2055</v>
      </c>
      <c r="H2385" s="344">
        <v>25.867999999999999</v>
      </c>
      <c r="I2385" s="344">
        <v>-81.533166666666673</v>
      </c>
      <c r="J2385" s="56" t="s">
        <v>9603</v>
      </c>
      <c r="K2385" s="56" t="s">
        <v>9604</v>
      </c>
      <c r="L2385" s="49" t="s">
        <v>3134</v>
      </c>
      <c r="M2385" s="120"/>
      <c r="N2385" s="35" t="s">
        <v>364</v>
      </c>
      <c r="O2385" s="203" t="s">
        <v>1969</v>
      </c>
      <c r="P2385" s="216">
        <v>0</v>
      </c>
      <c r="Q2385" s="443">
        <v>0</v>
      </c>
      <c r="R2385" s="47"/>
      <c r="S2385" s="36">
        <v>0</v>
      </c>
      <c r="T2385" s="35"/>
      <c r="U2385" s="34"/>
      <c r="V2385" s="82">
        <v>0</v>
      </c>
      <c r="W2385" s="55" t="s">
        <v>2689</v>
      </c>
      <c r="X2385" s="55" t="s">
        <v>1898</v>
      </c>
      <c r="Y2385" s="157">
        <v>0</v>
      </c>
      <c r="Z2385" s="57" t="s">
        <v>3903</v>
      </c>
      <c r="AA2385" s="55" t="s">
        <v>3904</v>
      </c>
      <c r="AB2385" s="55">
        <v>234</v>
      </c>
      <c r="AC2385" s="55" t="s">
        <v>2023</v>
      </c>
      <c r="AD2385" s="89" t="s">
        <v>2622</v>
      </c>
      <c r="AE2385" s="243" t="s">
        <v>1746</v>
      </c>
      <c r="AF2385" s="157">
        <v>0</v>
      </c>
      <c r="AG2385" s="89" t="s">
        <v>7885</v>
      </c>
      <c r="AH2385" s="58" t="s">
        <v>3903</v>
      </c>
      <c r="AI2385" s="58" t="s">
        <v>3903</v>
      </c>
      <c r="AJ2385" s="59" t="s">
        <v>3903</v>
      </c>
      <c r="AK2385" s="56" t="s">
        <v>3903</v>
      </c>
      <c r="AL2385" s="56" t="s">
        <v>3903</v>
      </c>
      <c r="AM2385" s="60" t="s">
        <v>3903</v>
      </c>
      <c r="AN2385" s="60" t="s">
        <v>3903</v>
      </c>
      <c r="AO2385" s="60" t="s">
        <v>3903</v>
      </c>
    </row>
    <row r="2386" spans="1:41" s="290" customFormat="1" x14ac:dyDescent="0.2">
      <c r="A2386" s="45" t="s">
        <v>740</v>
      </c>
      <c r="B2386" s="42" t="s">
        <v>105</v>
      </c>
      <c r="C2386" s="46"/>
      <c r="D2386" s="35" t="s">
        <v>424</v>
      </c>
      <c r="E2386" s="34">
        <v>43501</v>
      </c>
      <c r="F2386" s="347" t="s">
        <v>2507</v>
      </c>
      <c r="G2386" s="347" t="s">
        <v>2055</v>
      </c>
      <c r="H2386" s="344">
        <v>25.867966666666668</v>
      </c>
      <c r="I2386" s="344">
        <v>-81.533166666666673</v>
      </c>
      <c r="J2386" s="56" t="s">
        <v>7883</v>
      </c>
      <c r="K2386" s="56" t="s">
        <v>9604</v>
      </c>
      <c r="L2386" s="49" t="s">
        <v>2508</v>
      </c>
      <c r="M2386" s="120" t="s">
        <v>2833</v>
      </c>
      <c r="N2386" s="35" t="s">
        <v>364</v>
      </c>
      <c r="O2386" s="203" t="s">
        <v>1969</v>
      </c>
      <c r="P2386" s="216" t="s">
        <v>1969</v>
      </c>
      <c r="Q2386" s="443">
        <v>0</v>
      </c>
      <c r="R2386" s="47"/>
      <c r="S2386" s="36">
        <v>0</v>
      </c>
      <c r="T2386" s="35"/>
      <c r="U2386" s="34"/>
      <c r="V2386" s="82">
        <v>0</v>
      </c>
      <c r="W2386" s="55" t="s">
        <v>2689</v>
      </c>
      <c r="X2386" s="55" t="s">
        <v>1898</v>
      </c>
      <c r="Y2386" s="157">
        <v>0</v>
      </c>
      <c r="Z2386" s="57" t="s">
        <v>3903</v>
      </c>
      <c r="AA2386" s="55" t="s">
        <v>3904</v>
      </c>
      <c r="AB2386" s="55">
        <v>234</v>
      </c>
      <c r="AC2386" s="55" t="s">
        <v>2023</v>
      </c>
      <c r="AD2386" s="89" t="s">
        <v>2622</v>
      </c>
      <c r="AE2386" s="243" t="s">
        <v>1746</v>
      </c>
      <c r="AF2386" s="157">
        <v>0</v>
      </c>
      <c r="AG2386" s="89" t="s">
        <v>7885</v>
      </c>
      <c r="AH2386" s="58" t="s">
        <v>3903</v>
      </c>
      <c r="AI2386" s="58" t="s">
        <v>3903</v>
      </c>
      <c r="AJ2386" s="59" t="s">
        <v>3903</v>
      </c>
      <c r="AK2386" s="56" t="s">
        <v>3903</v>
      </c>
      <c r="AL2386" s="56" t="s">
        <v>3903</v>
      </c>
      <c r="AM2386" s="60" t="s">
        <v>3903</v>
      </c>
      <c r="AN2386" s="60" t="s">
        <v>3903</v>
      </c>
      <c r="AO2386" s="60" t="s">
        <v>3903</v>
      </c>
    </row>
    <row r="2387" spans="1:41" s="290" customFormat="1" x14ac:dyDescent="0.2">
      <c r="A2387" s="45" t="s">
        <v>740</v>
      </c>
      <c r="B2387" s="42" t="s">
        <v>105</v>
      </c>
      <c r="C2387" s="46"/>
      <c r="D2387" s="35" t="s">
        <v>424</v>
      </c>
      <c r="E2387" s="34">
        <v>43878</v>
      </c>
      <c r="F2387" s="347" t="s">
        <v>2904</v>
      </c>
      <c r="G2387" s="347" t="s">
        <v>2055</v>
      </c>
      <c r="H2387" s="344">
        <v>25.867983333333335</v>
      </c>
      <c r="I2387" s="344">
        <v>-81.533166666666673</v>
      </c>
      <c r="J2387" s="56" t="s">
        <v>9605</v>
      </c>
      <c r="K2387" s="56" t="s">
        <v>9604</v>
      </c>
      <c r="L2387" s="49" t="s">
        <v>2508</v>
      </c>
      <c r="M2387" s="120" t="s">
        <v>2833</v>
      </c>
      <c r="N2387" s="35" t="s">
        <v>364</v>
      </c>
      <c r="O2387" s="203" t="s">
        <v>1969</v>
      </c>
      <c r="P2387" s="216" t="s">
        <v>1969</v>
      </c>
      <c r="Q2387" s="443">
        <v>0</v>
      </c>
      <c r="R2387" s="47"/>
      <c r="S2387" s="36">
        <v>0</v>
      </c>
      <c r="T2387" s="35"/>
      <c r="U2387" s="34"/>
      <c r="V2387" s="82">
        <v>0</v>
      </c>
      <c r="W2387" s="55" t="s">
        <v>2689</v>
      </c>
      <c r="X2387" s="55" t="s">
        <v>1898</v>
      </c>
      <c r="Y2387" s="157">
        <v>0</v>
      </c>
      <c r="Z2387" s="57" t="s">
        <v>3903</v>
      </c>
      <c r="AA2387" s="55" t="s">
        <v>3904</v>
      </c>
      <c r="AB2387" s="55">
        <v>234</v>
      </c>
      <c r="AC2387" s="55" t="s">
        <v>2023</v>
      </c>
      <c r="AD2387" s="89" t="s">
        <v>2622</v>
      </c>
      <c r="AE2387" s="243" t="s">
        <v>1746</v>
      </c>
      <c r="AF2387" s="157">
        <v>0</v>
      </c>
      <c r="AG2387" s="89" t="s">
        <v>7885</v>
      </c>
      <c r="AH2387" s="58" t="s">
        <v>3903</v>
      </c>
      <c r="AI2387" s="58" t="s">
        <v>3903</v>
      </c>
      <c r="AJ2387" s="59" t="s">
        <v>3903</v>
      </c>
      <c r="AK2387" s="56" t="s">
        <v>3903</v>
      </c>
      <c r="AL2387" s="56" t="s">
        <v>3903</v>
      </c>
      <c r="AM2387" s="60" t="s">
        <v>3903</v>
      </c>
      <c r="AN2387" s="60" t="s">
        <v>3903</v>
      </c>
      <c r="AO2387" s="60" t="s">
        <v>3903</v>
      </c>
    </row>
    <row r="2388" spans="1:41" s="290" customFormat="1" x14ac:dyDescent="0.2">
      <c r="A2388" s="45" t="s">
        <v>740</v>
      </c>
      <c r="B2388" s="42" t="s">
        <v>105</v>
      </c>
      <c r="C2388" s="46"/>
      <c r="D2388" s="35" t="s">
        <v>424</v>
      </c>
      <c r="E2388" s="34">
        <v>44240</v>
      </c>
      <c r="F2388" s="347" t="s">
        <v>2904</v>
      </c>
      <c r="G2388" s="347" t="s">
        <v>3383</v>
      </c>
      <c r="H2388" s="344">
        <v>25.867983333333335</v>
      </c>
      <c r="I2388" s="344">
        <v>-81.533183333333326</v>
      </c>
      <c r="J2388" s="56" t="s">
        <v>9605</v>
      </c>
      <c r="K2388" s="56" t="s">
        <v>7884</v>
      </c>
      <c r="L2388" s="49" t="s">
        <v>3384</v>
      </c>
      <c r="M2388" s="120" t="s">
        <v>2833</v>
      </c>
      <c r="N2388" s="35" t="s">
        <v>364</v>
      </c>
      <c r="O2388" s="240" t="s">
        <v>3385</v>
      </c>
      <c r="P2388" s="216" t="s">
        <v>1969</v>
      </c>
      <c r="Q2388" s="443">
        <v>0</v>
      </c>
      <c r="R2388" s="47"/>
      <c r="S2388" s="36">
        <v>0</v>
      </c>
      <c r="T2388" s="35"/>
      <c r="U2388" s="34"/>
      <c r="V2388" s="82">
        <v>0</v>
      </c>
      <c r="W2388" s="55" t="s">
        <v>2689</v>
      </c>
      <c r="X2388" s="55" t="s">
        <v>1898</v>
      </c>
      <c r="Y2388" s="157">
        <v>0</v>
      </c>
      <c r="Z2388" s="57" t="s">
        <v>3903</v>
      </c>
      <c r="AA2388" s="55" t="s">
        <v>3904</v>
      </c>
      <c r="AB2388" s="55">
        <v>234</v>
      </c>
      <c r="AC2388" s="55" t="s">
        <v>2023</v>
      </c>
      <c r="AD2388" s="89" t="s">
        <v>2622</v>
      </c>
      <c r="AE2388" s="243" t="s">
        <v>1746</v>
      </c>
      <c r="AF2388" s="157">
        <v>0</v>
      </c>
      <c r="AG2388" s="89" t="s">
        <v>7885</v>
      </c>
      <c r="AH2388" s="58" t="s">
        <v>3903</v>
      </c>
      <c r="AI2388" s="58" t="s">
        <v>3903</v>
      </c>
      <c r="AJ2388" s="59" t="s">
        <v>3903</v>
      </c>
      <c r="AK2388" s="56" t="s">
        <v>3903</v>
      </c>
      <c r="AL2388" s="56" t="s">
        <v>3903</v>
      </c>
      <c r="AM2388" s="60" t="s">
        <v>3903</v>
      </c>
      <c r="AN2388" s="60" t="s">
        <v>3903</v>
      </c>
      <c r="AO2388" s="60" t="s">
        <v>3903</v>
      </c>
    </row>
    <row r="2389" spans="1:41" s="290" customFormat="1" x14ac:dyDescent="0.2">
      <c r="A2389" s="45" t="s">
        <v>740</v>
      </c>
      <c r="B2389" s="42" t="s">
        <v>105</v>
      </c>
      <c r="C2389" s="46"/>
      <c r="D2389" s="35" t="s">
        <v>424</v>
      </c>
      <c r="E2389" s="34">
        <v>44992</v>
      </c>
      <c r="F2389" s="347" t="s">
        <v>2507</v>
      </c>
      <c r="G2389" s="347" t="s">
        <v>3383</v>
      </c>
      <c r="H2389" s="344">
        <v>25.867966666666668</v>
      </c>
      <c r="I2389" s="344">
        <v>-81.533183333333326</v>
      </c>
      <c r="J2389" s="56" t="s">
        <v>7883</v>
      </c>
      <c r="K2389" s="56" t="s">
        <v>7884</v>
      </c>
      <c r="L2389" s="49" t="s">
        <v>3384</v>
      </c>
      <c r="M2389" s="120" t="s">
        <v>2833</v>
      </c>
      <c r="N2389" s="35" t="s">
        <v>364</v>
      </c>
      <c r="O2389" s="240" t="s">
        <v>5121</v>
      </c>
      <c r="P2389" s="216" t="s">
        <v>1969</v>
      </c>
      <c r="Q2389" s="443">
        <v>0</v>
      </c>
      <c r="R2389" s="47"/>
      <c r="S2389" s="36">
        <v>0</v>
      </c>
      <c r="T2389" s="35"/>
      <c r="U2389" s="34"/>
      <c r="V2389" s="82">
        <v>0</v>
      </c>
      <c r="W2389" s="55" t="s">
        <v>2689</v>
      </c>
      <c r="X2389" s="55" t="s">
        <v>1898</v>
      </c>
      <c r="Y2389" s="157">
        <v>0</v>
      </c>
      <c r="Z2389" s="57" t="s">
        <v>3903</v>
      </c>
      <c r="AA2389" s="55" t="s">
        <v>3904</v>
      </c>
      <c r="AB2389" s="55">
        <v>234</v>
      </c>
      <c r="AC2389" s="55" t="s">
        <v>2023</v>
      </c>
      <c r="AD2389" s="89" t="s">
        <v>2622</v>
      </c>
      <c r="AE2389" s="243" t="s">
        <v>1746</v>
      </c>
      <c r="AF2389" s="157">
        <v>0</v>
      </c>
      <c r="AG2389" s="89" t="s">
        <v>7885</v>
      </c>
      <c r="AH2389" s="58" t="s">
        <v>3903</v>
      </c>
      <c r="AI2389" s="58" t="s">
        <v>3903</v>
      </c>
      <c r="AJ2389" s="59" t="s">
        <v>3903</v>
      </c>
      <c r="AK2389" s="56" t="s">
        <v>3903</v>
      </c>
      <c r="AL2389" s="56" t="s">
        <v>3903</v>
      </c>
      <c r="AM2389" s="60" t="s">
        <v>3903</v>
      </c>
      <c r="AN2389" s="60" t="s">
        <v>3903</v>
      </c>
      <c r="AO2389" s="60" t="s">
        <v>3903</v>
      </c>
    </row>
    <row r="2390" spans="1:41" s="290" customFormat="1" x14ac:dyDescent="0.2">
      <c r="A2390" s="45" t="s">
        <v>740</v>
      </c>
      <c r="B2390" s="42" t="s">
        <v>105</v>
      </c>
      <c r="C2390" s="46"/>
      <c r="D2390" s="35" t="s">
        <v>424</v>
      </c>
      <c r="E2390" s="34">
        <v>45341</v>
      </c>
      <c r="F2390" s="347" t="s">
        <v>2507</v>
      </c>
      <c r="G2390" s="347" t="s">
        <v>3383</v>
      </c>
      <c r="H2390" s="344">
        <v>25.867966666666668</v>
      </c>
      <c r="I2390" s="344">
        <v>-81.533183333333326</v>
      </c>
      <c r="J2390" s="56" t="s">
        <v>7883</v>
      </c>
      <c r="K2390" s="56" t="s">
        <v>7884</v>
      </c>
      <c r="L2390" s="49" t="s">
        <v>3384</v>
      </c>
      <c r="M2390" s="120" t="s">
        <v>2833</v>
      </c>
      <c r="N2390" s="35" t="s">
        <v>364</v>
      </c>
      <c r="O2390" s="240" t="s">
        <v>5695</v>
      </c>
      <c r="P2390" s="216" t="s">
        <v>1969</v>
      </c>
      <c r="Q2390" s="443">
        <v>0</v>
      </c>
      <c r="R2390" s="47"/>
      <c r="S2390" s="36">
        <v>0</v>
      </c>
      <c r="T2390" s="35"/>
      <c r="U2390" s="34"/>
      <c r="V2390" s="82">
        <v>0</v>
      </c>
      <c r="W2390" s="55" t="s">
        <v>2689</v>
      </c>
      <c r="X2390" s="55" t="s">
        <v>1898</v>
      </c>
      <c r="Y2390" s="157">
        <v>0</v>
      </c>
      <c r="Z2390" s="57" t="s">
        <v>3903</v>
      </c>
      <c r="AA2390" s="55" t="s">
        <v>3904</v>
      </c>
      <c r="AB2390" s="55">
        <v>234</v>
      </c>
      <c r="AC2390" s="55" t="s">
        <v>2023</v>
      </c>
      <c r="AD2390" s="89" t="s">
        <v>2622</v>
      </c>
      <c r="AE2390" s="243" t="s">
        <v>1746</v>
      </c>
      <c r="AF2390" s="157">
        <v>0</v>
      </c>
      <c r="AG2390" s="89" t="s">
        <v>7885</v>
      </c>
      <c r="AH2390" s="58" t="s">
        <v>3903</v>
      </c>
      <c r="AI2390" s="58" t="s">
        <v>3903</v>
      </c>
      <c r="AJ2390" s="59" t="s">
        <v>3903</v>
      </c>
      <c r="AK2390" s="56" t="s">
        <v>3903</v>
      </c>
      <c r="AL2390" s="56" t="s">
        <v>3903</v>
      </c>
      <c r="AM2390" s="60" t="s">
        <v>3903</v>
      </c>
      <c r="AN2390" s="60" t="s">
        <v>3903</v>
      </c>
      <c r="AO2390" s="60" t="s">
        <v>3903</v>
      </c>
    </row>
    <row r="2391" spans="1:41" s="290" customFormat="1" x14ac:dyDescent="0.2">
      <c r="A2391" s="45" t="s">
        <v>740</v>
      </c>
      <c r="B2391" s="42" t="s">
        <v>105</v>
      </c>
      <c r="C2391" s="46"/>
      <c r="D2391" s="35" t="s">
        <v>424</v>
      </c>
      <c r="E2391" s="34">
        <v>45748</v>
      </c>
      <c r="F2391" s="347" t="s">
        <v>2507</v>
      </c>
      <c r="G2391" s="347" t="s">
        <v>3383</v>
      </c>
      <c r="H2391" s="344">
        <v>25.867966666666668</v>
      </c>
      <c r="I2391" s="344">
        <v>-81.533183333333326</v>
      </c>
      <c r="J2391" s="56" t="s">
        <v>7883</v>
      </c>
      <c r="K2391" s="56" t="s">
        <v>7884</v>
      </c>
      <c r="L2391" s="49" t="s">
        <v>3009</v>
      </c>
      <c r="M2391" s="120" t="s">
        <v>2833</v>
      </c>
      <c r="N2391" s="35" t="s">
        <v>364</v>
      </c>
      <c r="O2391" s="240" t="s">
        <v>6325</v>
      </c>
      <c r="P2391" s="216" t="s">
        <v>1969</v>
      </c>
      <c r="Q2391" s="443">
        <v>0</v>
      </c>
      <c r="R2391" s="47"/>
      <c r="S2391" s="36">
        <v>0</v>
      </c>
      <c r="T2391" s="35"/>
      <c r="U2391" s="34"/>
      <c r="V2391" s="82">
        <v>0</v>
      </c>
      <c r="W2391" s="55" t="s">
        <v>2689</v>
      </c>
      <c r="X2391" s="55" t="s">
        <v>1898</v>
      </c>
      <c r="Y2391" s="157">
        <v>0</v>
      </c>
      <c r="Z2391" s="57" t="s">
        <v>3903</v>
      </c>
      <c r="AA2391" s="55" t="s">
        <v>3904</v>
      </c>
      <c r="AB2391" s="55">
        <v>234</v>
      </c>
      <c r="AC2391" s="55" t="s">
        <v>2023</v>
      </c>
      <c r="AD2391" s="89" t="s">
        <v>2622</v>
      </c>
      <c r="AE2391" s="243" t="s">
        <v>1746</v>
      </c>
      <c r="AF2391" s="157">
        <v>0</v>
      </c>
      <c r="AG2391" s="89" t="s">
        <v>7885</v>
      </c>
      <c r="AH2391" s="58" t="s">
        <v>3903</v>
      </c>
      <c r="AI2391" s="58" t="s">
        <v>3903</v>
      </c>
      <c r="AJ2391" s="59" t="s">
        <v>3903</v>
      </c>
      <c r="AK2391" s="56" t="s">
        <v>3903</v>
      </c>
      <c r="AL2391" s="56" t="s">
        <v>3903</v>
      </c>
      <c r="AM2391" s="60" t="s">
        <v>3903</v>
      </c>
      <c r="AN2391" s="60" t="s">
        <v>3903</v>
      </c>
      <c r="AO2391" s="60" t="s">
        <v>3903</v>
      </c>
    </row>
    <row r="2392" spans="1:41" s="290" customFormat="1" ht="25.5" x14ac:dyDescent="0.2">
      <c r="A2392" s="45" t="s">
        <v>740</v>
      </c>
      <c r="B2392" s="42" t="s">
        <v>105</v>
      </c>
      <c r="C2392" s="46" t="s">
        <v>473</v>
      </c>
      <c r="D2392" s="35" t="s">
        <v>424</v>
      </c>
      <c r="E2392" s="34">
        <v>46079</v>
      </c>
      <c r="F2392" s="347" t="s">
        <v>2507</v>
      </c>
      <c r="G2392" s="347" t="s">
        <v>3383</v>
      </c>
      <c r="H2392" s="344">
        <v>25.867966666666668</v>
      </c>
      <c r="I2392" s="344">
        <v>-81.533183333333326</v>
      </c>
      <c r="J2392" s="56" t="s">
        <v>7883</v>
      </c>
      <c r="K2392" s="56" t="s">
        <v>7884</v>
      </c>
      <c r="L2392" s="49" t="s">
        <v>6754</v>
      </c>
      <c r="M2392" s="120" t="s">
        <v>2833</v>
      </c>
      <c r="N2392" s="35" t="s">
        <v>364</v>
      </c>
      <c r="O2392" s="240" t="s">
        <v>6753</v>
      </c>
      <c r="P2392" s="216" t="s">
        <v>6005</v>
      </c>
      <c r="Q2392" s="443">
        <v>0</v>
      </c>
      <c r="R2392" s="47"/>
      <c r="S2392" s="36">
        <v>0</v>
      </c>
      <c r="T2392" s="35"/>
      <c r="U2392" s="34"/>
      <c r="V2392" s="82">
        <v>0</v>
      </c>
      <c r="W2392" s="55" t="s">
        <v>2689</v>
      </c>
      <c r="X2392" s="55" t="s">
        <v>1898</v>
      </c>
      <c r="Y2392" s="157">
        <v>0</v>
      </c>
      <c r="Z2392" s="57" t="s">
        <v>3903</v>
      </c>
      <c r="AA2392" s="55" t="s">
        <v>3904</v>
      </c>
      <c r="AB2392" s="55">
        <v>234</v>
      </c>
      <c r="AC2392" s="55" t="s">
        <v>2023</v>
      </c>
      <c r="AD2392" s="89" t="s">
        <v>2622</v>
      </c>
      <c r="AE2392" s="243" t="s">
        <v>1746</v>
      </c>
      <c r="AF2392" s="157">
        <v>0</v>
      </c>
      <c r="AG2392" s="89" t="s">
        <v>7885</v>
      </c>
      <c r="AH2392" s="58" t="s">
        <v>3903</v>
      </c>
      <c r="AI2392" s="58" t="s">
        <v>3903</v>
      </c>
      <c r="AJ2392" s="59" t="s">
        <v>3903</v>
      </c>
      <c r="AK2392" s="56" t="s">
        <v>3903</v>
      </c>
      <c r="AL2392" s="56" t="s">
        <v>3903</v>
      </c>
      <c r="AM2392" s="60" t="s">
        <v>3903</v>
      </c>
      <c r="AN2392" s="60" t="s">
        <v>3903</v>
      </c>
      <c r="AO2392" s="60" t="s">
        <v>3903</v>
      </c>
    </row>
    <row r="2393" spans="1:41" s="290" customFormat="1" x14ac:dyDescent="0.2">
      <c r="A2393" s="45" t="s">
        <v>741</v>
      </c>
      <c r="B2393" s="42" t="s">
        <v>830</v>
      </c>
      <c r="C2393" s="46"/>
      <c r="D2393" s="35" t="s">
        <v>424</v>
      </c>
      <c r="E2393" s="34">
        <v>42843</v>
      </c>
      <c r="F2393" s="347" t="s">
        <v>831</v>
      </c>
      <c r="G2393" s="347" t="s">
        <v>832</v>
      </c>
      <c r="H2393" s="344">
        <v>25.869949999999999</v>
      </c>
      <c r="I2393" s="344">
        <v>-81.533333333333331</v>
      </c>
      <c r="J2393" s="56" t="s">
        <v>9606</v>
      </c>
      <c r="K2393" s="56" t="s">
        <v>9607</v>
      </c>
      <c r="L2393" s="49" t="s">
        <v>1817</v>
      </c>
      <c r="M2393" s="120"/>
      <c r="N2393" s="35" t="s">
        <v>364</v>
      </c>
      <c r="O2393" s="203" t="s">
        <v>1969</v>
      </c>
      <c r="P2393" s="216" t="s">
        <v>1969</v>
      </c>
      <c r="Q2393" s="443">
        <v>0</v>
      </c>
      <c r="R2393" s="47"/>
      <c r="S2393" s="36">
        <v>0</v>
      </c>
      <c r="T2393" s="35"/>
      <c r="U2393" s="34"/>
      <c r="V2393" s="82">
        <v>0</v>
      </c>
      <c r="W2393" s="55" t="s">
        <v>2689</v>
      </c>
      <c r="X2393" s="55" t="s">
        <v>1898</v>
      </c>
      <c r="Y2393" s="157">
        <v>0</v>
      </c>
      <c r="Z2393" s="57" t="s">
        <v>3903</v>
      </c>
      <c r="AA2393" s="55" t="s">
        <v>3904</v>
      </c>
      <c r="AB2393" s="55">
        <v>235</v>
      </c>
      <c r="AC2393" s="55" t="s">
        <v>2023</v>
      </c>
      <c r="AD2393" s="89" t="s">
        <v>2622</v>
      </c>
      <c r="AE2393" s="243" t="s">
        <v>1746</v>
      </c>
      <c r="AF2393" s="157">
        <v>0</v>
      </c>
      <c r="AG2393" s="89" t="s">
        <v>7888</v>
      </c>
      <c r="AH2393" s="58" t="s">
        <v>3903</v>
      </c>
      <c r="AI2393" s="58" t="s">
        <v>3903</v>
      </c>
      <c r="AJ2393" s="59" t="s">
        <v>3903</v>
      </c>
      <c r="AK2393" s="56" t="s">
        <v>3903</v>
      </c>
      <c r="AL2393" s="56" t="s">
        <v>3903</v>
      </c>
      <c r="AM2393" s="60" t="s">
        <v>3903</v>
      </c>
      <c r="AN2393" s="60" t="s">
        <v>3903</v>
      </c>
      <c r="AO2393" s="60" t="s">
        <v>3903</v>
      </c>
    </row>
    <row r="2394" spans="1:41" s="290" customFormat="1" x14ac:dyDescent="0.2">
      <c r="A2394" s="45" t="s">
        <v>741</v>
      </c>
      <c r="B2394" s="42" t="s">
        <v>830</v>
      </c>
      <c r="C2394" s="46"/>
      <c r="D2394" s="35" t="s">
        <v>1658</v>
      </c>
      <c r="E2394" s="34">
        <v>43076</v>
      </c>
      <c r="F2394" s="347" t="s">
        <v>831</v>
      </c>
      <c r="G2394" s="347" t="s">
        <v>832</v>
      </c>
      <c r="H2394" s="344">
        <v>25.869949999999999</v>
      </c>
      <c r="I2394" s="344">
        <v>-81.533333333333331</v>
      </c>
      <c r="J2394" s="56" t="s">
        <v>9606</v>
      </c>
      <c r="K2394" s="56" t="s">
        <v>9607</v>
      </c>
      <c r="L2394" s="49" t="s">
        <v>2411</v>
      </c>
      <c r="M2394" s="120"/>
      <c r="N2394" s="35" t="s">
        <v>448</v>
      </c>
      <c r="O2394" s="203" t="s">
        <v>1969</v>
      </c>
      <c r="P2394" s="216">
        <v>0</v>
      </c>
      <c r="Q2394" s="443">
        <v>0</v>
      </c>
      <c r="R2394" s="47"/>
      <c r="S2394" s="36">
        <v>0</v>
      </c>
      <c r="T2394" s="35"/>
      <c r="U2394" s="34"/>
      <c r="V2394" s="82" t="s">
        <v>1969</v>
      </c>
      <c r="W2394" s="55" t="s">
        <v>2689</v>
      </c>
      <c r="X2394" s="55" t="s">
        <v>1898</v>
      </c>
      <c r="Y2394" s="157" t="s">
        <v>448</v>
      </c>
      <c r="Z2394" s="57" t="s">
        <v>3903</v>
      </c>
      <c r="AA2394" s="55" t="s">
        <v>3912</v>
      </c>
      <c r="AB2394" s="55">
        <v>235</v>
      </c>
      <c r="AC2394" s="55" t="s">
        <v>2023</v>
      </c>
      <c r="AD2394" s="89" t="s">
        <v>2622</v>
      </c>
      <c r="AE2394" s="243" t="s">
        <v>1746</v>
      </c>
      <c r="AF2394" s="157">
        <v>0</v>
      </c>
      <c r="AG2394" s="89" t="s">
        <v>7888</v>
      </c>
      <c r="AH2394" s="58" t="s">
        <v>3903</v>
      </c>
      <c r="AI2394" s="58" t="s">
        <v>3903</v>
      </c>
      <c r="AJ2394" s="59" t="s">
        <v>3903</v>
      </c>
      <c r="AK2394" s="56" t="s">
        <v>3903</v>
      </c>
      <c r="AL2394" s="56" t="s">
        <v>3903</v>
      </c>
      <c r="AM2394" s="60" t="s">
        <v>3903</v>
      </c>
      <c r="AN2394" s="60" t="s">
        <v>3903</v>
      </c>
      <c r="AO2394" s="60" t="s">
        <v>3903</v>
      </c>
    </row>
    <row r="2395" spans="1:41" s="290" customFormat="1" x14ac:dyDescent="0.2">
      <c r="A2395" s="45" t="s">
        <v>741</v>
      </c>
      <c r="B2395" s="42" t="s">
        <v>830</v>
      </c>
      <c r="C2395" s="46"/>
      <c r="D2395" s="35" t="s">
        <v>424</v>
      </c>
      <c r="E2395" s="34">
        <v>43145</v>
      </c>
      <c r="F2395" s="347" t="s">
        <v>831</v>
      </c>
      <c r="G2395" s="347" t="s">
        <v>832</v>
      </c>
      <c r="H2395" s="344">
        <v>25.869949999999999</v>
      </c>
      <c r="I2395" s="344">
        <v>-81.533333333333331</v>
      </c>
      <c r="J2395" s="56" t="s">
        <v>9606</v>
      </c>
      <c r="K2395" s="56" t="s">
        <v>9607</v>
      </c>
      <c r="L2395" s="49" t="s">
        <v>1910</v>
      </c>
      <c r="M2395" s="120"/>
      <c r="N2395" s="35" t="s">
        <v>448</v>
      </c>
      <c r="O2395" s="203"/>
      <c r="P2395" s="216">
        <v>0</v>
      </c>
      <c r="Q2395" s="443">
        <v>0</v>
      </c>
      <c r="R2395" s="47"/>
      <c r="S2395" s="36">
        <v>0</v>
      </c>
      <c r="T2395" s="35"/>
      <c r="U2395" s="34"/>
      <c r="V2395" s="82" t="s">
        <v>1969</v>
      </c>
      <c r="W2395" s="55" t="s">
        <v>2689</v>
      </c>
      <c r="X2395" s="55" t="s">
        <v>1898</v>
      </c>
      <c r="Y2395" s="157" t="s">
        <v>448</v>
      </c>
      <c r="Z2395" s="57" t="s">
        <v>3903</v>
      </c>
      <c r="AA2395" s="55" t="s">
        <v>3912</v>
      </c>
      <c r="AB2395" s="55">
        <v>235</v>
      </c>
      <c r="AC2395" s="55" t="s">
        <v>2023</v>
      </c>
      <c r="AD2395" s="89" t="s">
        <v>2622</v>
      </c>
      <c r="AE2395" s="243" t="s">
        <v>1746</v>
      </c>
      <c r="AF2395" s="157">
        <v>0</v>
      </c>
      <c r="AG2395" s="89" t="s">
        <v>7888</v>
      </c>
      <c r="AH2395" s="58" t="s">
        <v>3903</v>
      </c>
      <c r="AI2395" s="58" t="s">
        <v>3903</v>
      </c>
      <c r="AJ2395" s="59" t="s">
        <v>3903</v>
      </c>
      <c r="AK2395" s="56" t="s">
        <v>3903</v>
      </c>
      <c r="AL2395" s="56" t="s">
        <v>3903</v>
      </c>
      <c r="AM2395" s="60" t="s">
        <v>3903</v>
      </c>
      <c r="AN2395" s="60" t="s">
        <v>3903</v>
      </c>
      <c r="AO2395" s="60" t="s">
        <v>3903</v>
      </c>
    </row>
    <row r="2396" spans="1:41" s="290" customFormat="1" ht="25.5" x14ac:dyDescent="0.2">
      <c r="A2396" s="45" t="s">
        <v>741</v>
      </c>
      <c r="B2396" s="42" t="s">
        <v>830</v>
      </c>
      <c r="C2396" s="46"/>
      <c r="D2396" s="35" t="s">
        <v>2384</v>
      </c>
      <c r="E2396" s="34">
        <v>43341</v>
      </c>
      <c r="F2396" s="347" t="s">
        <v>831</v>
      </c>
      <c r="G2396" s="347" t="s">
        <v>832</v>
      </c>
      <c r="H2396" s="344">
        <v>25.869949999999999</v>
      </c>
      <c r="I2396" s="344">
        <v>-81.533333333333331</v>
      </c>
      <c r="J2396" s="56" t="s">
        <v>9606</v>
      </c>
      <c r="K2396" s="56" t="s">
        <v>9607</v>
      </c>
      <c r="L2396" s="49" t="s">
        <v>3135</v>
      </c>
      <c r="M2396" s="120"/>
      <c r="N2396" s="35" t="s">
        <v>448</v>
      </c>
      <c r="O2396" s="203"/>
      <c r="P2396" s="216">
        <v>0</v>
      </c>
      <c r="Q2396" s="443">
        <v>0</v>
      </c>
      <c r="R2396" s="47"/>
      <c r="S2396" s="36">
        <v>0</v>
      </c>
      <c r="T2396" s="35"/>
      <c r="U2396" s="34"/>
      <c r="V2396" s="82" t="s">
        <v>1969</v>
      </c>
      <c r="W2396" s="55" t="s">
        <v>2689</v>
      </c>
      <c r="X2396" s="55" t="s">
        <v>1898</v>
      </c>
      <c r="Y2396" s="157" t="s">
        <v>448</v>
      </c>
      <c r="Z2396" s="57" t="s">
        <v>3903</v>
      </c>
      <c r="AA2396" s="55" t="s">
        <v>3912</v>
      </c>
      <c r="AB2396" s="55">
        <v>235</v>
      </c>
      <c r="AC2396" s="55" t="s">
        <v>2023</v>
      </c>
      <c r="AD2396" s="89" t="s">
        <v>2622</v>
      </c>
      <c r="AE2396" s="243" t="s">
        <v>1746</v>
      </c>
      <c r="AF2396" s="157">
        <v>0</v>
      </c>
      <c r="AG2396" s="89" t="s">
        <v>7888</v>
      </c>
      <c r="AH2396" s="58" t="s">
        <v>3903</v>
      </c>
      <c r="AI2396" s="58" t="s">
        <v>3903</v>
      </c>
      <c r="AJ2396" s="59" t="s">
        <v>3903</v>
      </c>
      <c r="AK2396" s="56" t="s">
        <v>3903</v>
      </c>
      <c r="AL2396" s="56" t="s">
        <v>3903</v>
      </c>
      <c r="AM2396" s="60" t="s">
        <v>3903</v>
      </c>
      <c r="AN2396" s="60" t="s">
        <v>3903</v>
      </c>
      <c r="AO2396" s="60" t="s">
        <v>3903</v>
      </c>
    </row>
    <row r="2397" spans="1:41" s="290" customFormat="1" x14ac:dyDescent="0.2">
      <c r="A2397" s="45" t="s">
        <v>741</v>
      </c>
      <c r="B2397" s="42" t="s">
        <v>830</v>
      </c>
      <c r="C2397" s="46"/>
      <c r="D2397" s="35" t="s">
        <v>424</v>
      </c>
      <c r="E2397" s="34">
        <v>43501</v>
      </c>
      <c r="F2397" s="347" t="s">
        <v>2509</v>
      </c>
      <c r="G2397" s="347" t="s">
        <v>2510</v>
      </c>
      <c r="H2397" s="344">
        <v>25.869933333333332</v>
      </c>
      <c r="I2397" s="344">
        <v>-81.533383333333333</v>
      </c>
      <c r="J2397" s="56" t="s">
        <v>7886</v>
      </c>
      <c r="K2397" s="56" t="s">
        <v>7887</v>
      </c>
      <c r="L2397" s="49" t="s">
        <v>2511</v>
      </c>
      <c r="M2397" s="120"/>
      <c r="N2397" s="35" t="s">
        <v>448</v>
      </c>
      <c r="O2397" s="203" t="s">
        <v>1969</v>
      </c>
      <c r="P2397" s="216">
        <v>0</v>
      </c>
      <c r="Q2397" s="443">
        <v>0</v>
      </c>
      <c r="R2397" s="47" t="s">
        <v>473</v>
      </c>
      <c r="S2397" s="36">
        <v>0</v>
      </c>
      <c r="T2397" s="35"/>
      <c r="U2397" s="34"/>
      <c r="V2397" s="82" t="s">
        <v>1969</v>
      </c>
      <c r="W2397" s="55" t="s">
        <v>2689</v>
      </c>
      <c r="X2397" s="55" t="s">
        <v>1898</v>
      </c>
      <c r="Y2397" s="157" t="s">
        <v>448</v>
      </c>
      <c r="Z2397" s="57" t="s">
        <v>3903</v>
      </c>
      <c r="AA2397" s="55" t="s">
        <v>9608</v>
      </c>
      <c r="AB2397" s="55">
        <v>235</v>
      </c>
      <c r="AC2397" s="55" t="s">
        <v>2023</v>
      </c>
      <c r="AD2397" s="89" t="s">
        <v>2622</v>
      </c>
      <c r="AE2397" s="243" t="s">
        <v>1746</v>
      </c>
      <c r="AF2397" s="157">
        <v>0</v>
      </c>
      <c r="AG2397" s="89" t="s">
        <v>7888</v>
      </c>
      <c r="AH2397" s="58" t="s">
        <v>3903</v>
      </c>
      <c r="AI2397" s="58" t="s">
        <v>3903</v>
      </c>
      <c r="AJ2397" s="59" t="s">
        <v>3903</v>
      </c>
      <c r="AK2397" s="56" t="s">
        <v>3903</v>
      </c>
      <c r="AL2397" s="56" t="s">
        <v>3903</v>
      </c>
      <c r="AM2397" s="60" t="s">
        <v>3903</v>
      </c>
      <c r="AN2397" s="60" t="s">
        <v>3903</v>
      </c>
      <c r="AO2397" s="60" t="s">
        <v>3903</v>
      </c>
    </row>
    <row r="2398" spans="1:41" s="290" customFormat="1" ht="25.5" x14ac:dyDescent="0.2">
      <c r="A2398" s="45" t="s">
        <v>741</v>
      </c>
      <c r="B2398" s="42" t="s">
        <v>830</v>
      </c>
      <c r="C2398" s="46"/>
      <c r="D2398" s="35" t="s">
        <v>424</v>
      </c>
      <c r="E2398" s="34">
        <v>43878</v>
      </c>
      <c r="F2398" s="347" t="s">
        <v>2509</v>
      </c>
      <c r="G2398" s="347" t="s">
        <v>2510</v>
      </c>
      <c r="H2398" s="344">
        <v>25.869933333333332</v>
      </c>
      <c r="I2398" s="344">
        <v>-81.533383333333333</v>
      </c>
      <c r="J2398" s="56" t="s">
        <v>7886</v>
      </c>
      <c r="K2398" s="56" t="s">
        <v>7887</v>
      </c>
      <c r="L2398" s="49" t="s">
        <v>3104</v>
      </c>
      <c r="M2398" s="120"/>
      <c r="N2398" s="35" t="s">
        <v>3605</v>
      </c>
      <c r="O2398" s="207" t="s">
        <v>3286</v>
      </c>
      <c r="P2398" s="216">
        <v>0</v>
      </c>
      <c r="Q2398" s="443">
        <v>0</v>
      </c>
      <c r="R2398" s="47" t="s">
        <v>473</v>
      </c>
      <c r="S2398" s="36">
        <v>0</v>
      </c>
      <c r="T2398" s="35"/>
      <c r="U2398" s="34"/>
      <c r="V2398" s="82" t="s">
        <v>1969</v>
      </c>
      <c r="W2398" s="55" t="s">
        <v>2689</v>
      </c>
      <c r="X2398" s="55" t="s">
        <v>1898</v>
      </c>
      <c r="Y2398" s="157" t="s">
        <v>3605</v>
      </c>
      <c r="Z2398" s="57" t="s">
        <v>3903</v>
      </c>
      <c r="AA2398" s="55" t="s">
        <v>3930</v>
      </c>
      <c r="AB2398" s="55">
        <v>235</v>
      </c>
      <c r="AC2398" s="55" t="s">
        <v>2023</v>
      </c>
      <c r="AD2398" s="89" t="s">
        <v>2622</v>
      </c>
      <c r="AE2398" s="243" t="s">
        <v>1746</v>
      </c>
      <c r="AF2398" s="157">
        <v>0</v>
      </c>
      <c r="AG2398" s="89" t="s">
        <v>7888</v>
      </c>
      <c r="AH2398" s="58" t="s">
        <v>3903</v>
      </c>
      <c r="AI2398" s="58" t="s">
        <v>3903</v>
      </c>
      <c r="AJ2398" s="59" t="s">
        <v>3903</v>
      </c>
      <c r="AK2398" s="56" t="s">
        <v>3903</v>
      </c>
      <c r="AL2398" s="56" t="s">
        <v>3903</v>
      </c>
      <c r="AM2398" s="60" t="s">
        <v>3903</v>
      </c>
      <c r="AN2398" s="60" t="s">
        <v>3903</v>
      </c>
      <c r="AO2398" s="60" t="s">
        <v>3903</v>
      </c>
    </row>
    <row r="2399" spans="1:41" s="290" customFormat="1" ht="52.5" customHeight="1" x14ac:dyDescent="0.2">
      <c r="A2399" s="45" t="s">
        <v>741</v>
      </c>
      <c r="B2399" s="42" t="s">
        <v>830</v>
      </c>
      <c r="C2399" s="46"/>
      <c r="D2399" s="35" t="s">
        <v>424</v>
      </c>
      <c r="E2399" s="34">
        <v>44240</v>
      </c>
      <c r="F2399" s="347" t="s">
        <v>2509</v>
      </c>
      <c r="G2399" s="347" t="s">
        <v>2510</v>
      </c>
      <c r="H2399" s="344">
        <v>25.869933333333332</v>
      </c>
      <c r="I2399" s="344">
        <v>-81.533383333333333</v>
      </c>
      <c r="J2399" s="56" t="s">
        <v>7886</v>
      </c>
      <c r="K2399" s="56" t="s">
        <v>7887</v>
      </c>
      <c r="L2399" s="49" t="s">
        <v>3387</v>
      </c>
      <c r="M2399" s="120"/>
      <c r="N2399" s="35" t="s">
        <v>3605</v>
      </c>
      <c r="O2399" s="207"/>
      <c r="P2399" s="216">
        <v>0</v>
      </c>
      <c r="Q2399" s="443">
        <v>0</v>
      </c>
      <c r="R2399" s="47" t="s">
        <v>473</v>
      </c>
      <c r="S2399" s="36">
        <v>0</v>
      </c>
      <c r="T2399" s="35"/>
      <c r="U2399" s="34"/>
      <c r="V2399" s="82" t="s">
        <v>1969</v>
      </c>
      <c r="W2399" s="55" t="s">
        <v>2689</v>
      </c>
      <c r="X2399" s="55" t="s">
        <v>1898</v>
      </c>
      <c r="Y2399" s="157" t="s">
        <v>3605</v>
      </c>
      <c r="Z2399" s="57" t="s">
        <v>3903</v>
      </c>
      <c r="AA2399" s="55" t="s">
        <v>3930</v>
      </c>
      <c r="AB2399" s="55">
        <v>235</v>
      </c>
      <c r="AC2399" s="55" t="s">
        <v>2023</v>
      </c>
      <c r="AD2399" s="89" t="s">
        <v>2622</v>
      </c>
      <c r="AE2399" s="243" t="s">
        <v>1746</v>
      </c>
      <c r="AF2399" s="157">
        <v>0</v>
      </c>
      <c r="AG2399" s="89" t="s">
        <v>7888</v>
      </c>
      <c r="AH2399" s="58" t="s">
        <v>3903</v>
      </c>
      <c r="AI2399" s="58" t="s">
        <v>3903</v>
      </c>
      <c r="AJ2399" s="59" t="s">
        <v>3903</v>
      </c>
      <c r="AK2399" s="56" t="s">
        <v>3903</v>
      </c>
      <c r="AL2399" s="56" t="s">
        <v>3903</v>
      </c>
      <c r="AM2399" s="60" t="s">
        <v>3903</v>
      </c>
      <c r="AN2399" s="60" t="s">
        <v>3903</v>
      </c>
      <c r="AO2399" s="60" t="s">
        <v>3903</v>
      </c>
    </row>
    <row r="2400" spans="1:41" s="290" customFormat="1" ht="52.5" customHeight="1" x14ac:dyDescent="0.2">
      <c r="A2400" s="45" t="s">
        <v>741</v>
      </c>
      <c r="B2400" s="42" t="s">
        <v>830</v>
      </c>
      <c r="C2400" s="46"/>
      <c r="D2400" s="35" t="s">
        <v>424</v>
      </c>
      <c r="E2400" s="34">
        <v>44605</v>
      </c>
      <c r="F2400" s="347" t="s">
        <v>2509</v>
      </c>
      <c r="G2400" s="347" t="s">
        <v>2510</v>
      </c>
      <c r="H2400" s="344">
        <v>25.869933333333332</v>
      </c>
      <c r="I2400" s="344">
        <v>-81.533383333333333</v>
      </c>
      <c r="J2400" s="56" t="s">
        <v>7886</v>
      </c>
      <c r="K2400" s="56" t="s">
        <v>7887</v>
      </c>
      <c r="L2400" s="49" t="s">
        <v>4075</v>
      </c>
      <c r="M2400" s="120"/>
      <c r="N2400" s="35" t="s">
        <v>3605</v>
      </c>
      <c r="O2400" s="207" t="s">
        <v>4076</v>
      </c>
      <c r="P2400" s="207" t="s">
        <v>4649</v>
      </c>
      <c r="Q2400" s="443">
        <v>0</v>
      </c>
      <c r="R2400" s="47" t="s">
        <v>473</v>
      </c>
      <c r="S2400" s="36">
        <v>0</v>
      </c>
      <c r="T2400" s="35"/>
      <c r="U2400" s="34"/>
      <c r="V2400" s="82" t="s">
        <v>1969</v>
      </c>
      <c r="W2400" s="55" t="s">
        <v>2689</v>
      </c>
      <c r="X2400" s="55" t="s">
        <v>1898</v>
      </c>
      <c r="Y2400" s="157" t="s">
        <v>3605</v>
      </c>
      <c r="Z2400" s="57" t="s">
        <v>3903</v>
      </c>
      <c r="AA2400" s="55" t="s">
        <v>3930</v>
      </c>
      <c r="AB2400" s="55">
        <v>235</v>
      </c>
      <c r="AC2400" s="55" t="s">
        <v>2023</v>
      </c>
      <c r="AD2400" s="89" t="s">
        <v>2622</v>
      </c>
      <c r="AE2400" s="243" t="s">
        <v>1746</v>
      </c>
      <c r="AF2400" s="157">
        <v>0</v>
      </c>
      <c r="AG2400" s="89" t="s">
        <v>7888</v>
      </c>
      <c r="AH2400" s="58" t="s">
        <v>3903</v>
      </c>
      <c r="AI2400" s="58" t="s">
        <v>3903</v>
      </c>
      <c r="AJ2400" s="59" t="s">
        <v>3903</v>
      </c>
      <c r="AK2400" s="56" t="s">
        <v>3903</v>
      </c>
      <c r="AL2400" s="56" t="s">
        <v>3903</v>
      </c>
      <c r="AM2400" s="60" t="s">
        <v>3903</v>
      </c>
      <c r="AN2400" s="60" t="s">
        <v>3903</v>
      </c>
      <c r="AO2400" s="60" t="s">
        <v>3903</v>
      </c>
    </row>
    <row r="2401" spans="1:41" s="290" customFormat="1" ht="51" x14ac:dyDescent="0.2">
      <c r="A2401" s="45" t="s">
        <v>741</v>
      </c>
      <c r="B2401" s="42" t="s">
        <v>830</v>
      </c>
      <c r="C2401" s="46"/>
      <c r="D2401" s="35" t="s">
        <v>424</v>
      </c>
      <c r="E2401" s="34">
        <v>44992</v>
      </c>
      <c r="F2401" s="347" t="s">
        <v>2509</v>
      </c>
      <c r="G2401" s="347" t="s">
        <v>2510</v>
      </c>
      <c r="H2401" s="344">
        <v>25.869933333333332</v>
      </c>
      <c r="I2401" s="344">
        <v>-81.533383333333333</v>
      </c>
      <c r="J2401" s="56" t="s">
        <v>7886</v>
      </c>
      <c r="K2401" s="56" t="s">
        <v>7887</v>
      </c>
      <c r="L2401" s="49" t="s">
        <v>5505</v>
      </c>
      <c r="M2401" s="120"/>
      <c r="N2401" s="35" t="s">
        <v>3605</v>
      </c>
      <c r="O2401" s="207" t="s">
        <v>4076</v>
      </c>
      <c r="P2401" s="207" t="s">
        <v>3286</v>
      </c>
      <c r="Q2401" s="443">
        <v>0</v>
      </c>
      <c r="R2401" s="47" t="s">
        <v>473</v>
      </c>
      <c r="S2401" s="36">
        <v>0</v>
      </c>
      <c r="T2401" s="35"/>
      <c r="U2401" s="34"/>
      <c r="V2401" s="82" t="s">
        <v>1969</v>
      </c>
      <c r="W2401" s="55" t="s">
        <v>2689</v>
      </c>
      <c r="X2401" s="55" t="s">
        <v>1898</v>
      </c>
      <c r="Y2401" s="157" t="s">
        <v>3605</v>
      </c>
      <c r="Z2401" s="57" t="s">
        <v>3903</v>
      </c>
      <c r="AA2401" s="55" t="s">
        <v>3930</v>
      </c>
      <c r="AB2401" s="55">
        <v>235</v>
      </c>
      <c r="AC2401" s="55" t="s">
        <v>2023</v>
      </c>
      <c r="AD2401" s="89" t="s">
        <v>2622</v>
      </c>
      <c r="AE2401" s="243" t="s">
        <v>1746</v>
      </c>
      <c r="AF2401" s="157">
        <v>0</v>
      </c>
      <c r="AG2401" s="89" t="s">
        <v>7888</v>
      </c>
      <c r="AH2401" s="58" t="s">
        <v>3903</v>
      </c>
      <c r="AI2401" s="58" t="s">
        <v>3903</v>
      </c>
      <c r="AJ2401" s="59" t="s">
        <v>3903</v>
      </c>
      <c r="AK2401" s="56" t="s">
        <v>3903</v>
      </c>
      <c r="AL2401" s="56" t="s">
        <v>3903</v>
      </c>
      <c r="AM2401" s="60" t="s">
        <v>3903</v>
      </c>
      <c r="AN2401" s="60" t="s">
        <v>3903</v>
      </c>
      <c r="AO2401" s="60" t="s">
        <v>3903</v>
      </c>
    </row>
    <row r="2402" spans="1:41" s="290" customFormat="1" ht="51" x14ac:dyDescent="0.2">
      <c r="A2402" s="45" t="s">
        <v>741</v>
      </c>
      <c r="B2402" s="42" t="s">
        <v>830</v>
      </c>
      <c r="C2402" s="46"/>
      <c r="D2402" s="35" t="s">
        <v>424</v>
      </c>
      <c r="E2402" s="34">
        <v>45341</v>
      </c>
      <c r="F2402" s="347" t="s">
        <v>2509</v>
      </c>
      <c r="G2402" s="347" t="s">
        <v>2510</v>
      </c>
      <c r="H2402" s="344">
        <v>25.869933333333332</v>
      </c>
      <c r="I2402" s="344">
        <v>-81.533383333333333</v>
      </c>
      <c r="J2402" s="56" t="s">
        <v>7886</v>
      </c>
      <c r="K2402" s="56" t="s">
        <v>7887</v>
      </c>
      <c r="L2402" s="49" t="s">
        <v>5697</v>
      </c>
      <c r="M2402" s="120"/>
      <c r="N2402" s="35" t="s">
        <v>3605</v>
      </c>
      <c r="O2402" s="207" t="s">
        <v>5696</v>
      </c>
      <c r="P2402" s="207" t="s">
        <v>3286</v>
      </c>
      <c r="Q2402" s="443">
        <v>0</v>
      </c>
      <c r="R2402" s="47" t="s">
        <v>473</v>
      </c>
      <c r="S2402" s="36">
        <v>0</v>
      </c>
      <c r="T2402" s="35"/>
      <c r="U2402" s="34"/>
      <c r="V2402" s="82" t="s">
        <v>1969</v>
      </c>
      <c r="W2402" s="55" t="s">
        <v>2689</v>
      </c>
      <c r="X2402" s="55" t="s">
        <v>1898</v>
      </c>
      <c r="Y2402" s="157" t="s">
        <v>3605</v>
      </c>
      <c r="Z2402" s="57" t="s">
        <v>3903</v>
      </c>
      <c r="AA2402" s="55" t="s">
        <v>3930</v>
      </c>
      <c r="AB2402" s="55">
        <v>235</v>
      </c>
      <c r="AC2402" s="55" t="s">
        <v>2023</v>
      </c>
      <c r="AD2402" s="89" t="s">
        <v>2622</v>
      </c>
      <c r="AE2402" s="243" t="s">
        <v>1746</v>
      </c>
      <c r="AF2402" s="157">
        <v>0</v>
      </c>
      <c r="AG2402" s="89" t="s">
        <v>7888</v>
      </c>
      <c r="AH2402" s="58" t="s">
        <v>3903</v>
      </c>
      <c r="AI2402" s="58" t="s">
        <v>3903</v>
      </c>
      <c r="AJ2402" s="59" t="s">
        <v>3903</v>
      </c>
      <c r="AK2402" s="56" t="s">
        <v>3903</v>
      </c>
      <c r="AL2402" s="56" t="s">
        <v>3903</v>
      </c>
      <c r="AM2402" s="60" t="s">
        <v>3903</v>
      </c>
      <c r="AN2402" s="60" t="s">
        <v>3903</v>
      </c>
      <c r="AO2402" s="60" t="s">
        <v>3903</v>
      </c>
    </row>
    <row r="2403" spans="1:41" s="290" customFormat="1" ht="51" x14ac:dyDescent="0.2">
      <c r="A2403" s="45" t="s">
        <v>741</v>
      </c>
      <c r="B2403" s="42" t="s">
        <v>830</v>
      </c>
      <c r="C2403" s="46"/>
      <c r="D2403" s="35" t="s">
        <v>424</v>
      </c>
      <c r="E2403" s="34">
        <v>45748</v>
      </c>
      <c r="F2403" s="347" t="s">
        <v>2509</v>
      </c>
      <c r="G2403" s="347" t="s">
        <v>2510</v>
      </c>
      <c r="H2403" s="344">
        <v>25.869933333333332</v>
      </c>
      <c r="I2403" s="344">
        <v>-81.533383333333333</v>
      </c>
      <c r="J2403" s="56" t="s">
        <v>7886</v>
      </c>
      <c r="K2403" s="56" t="s">
        <v>7887</v>
      </c>
      <c r="L2403" s="49" t="s">
        <v>6292</v>
      </c>
      <c r="M2403" s="120"/>
      <c r="N2403" s="35" t="s">
        <v>3605</v>
      </c>
      <c r="O2403" s="207" t="s">
        <v>6573</v>
      </c>
      <c r="P2403" s="207" t="s">
        <v>3286</v>
      </c>
      <c r="Q2403" s="443">
        <v>0</v>
      </c>
      <c r="R2403" s="47" t="s">
        <v>473</v>
      </c>
      <c r="S2403" s="36">
        <v>0</v>
      </c>
      <c r="T2403" s="35"/>
      <c r="U2403" s="34">
        <v>43341</v>
      </c>
      <c r="V2403" s="82" t="s">
        <v>1969</v>
      </c>
      <c r="W2403" s="55" t="s">
        <v>2689</v>
      </c>
      <c r="X2403" s="55" t="s">
        <v>1898</v>
      </c>
      <c r="Y2403" s="157" t="s">
        <v>3605</v>
      </c>
      <c r="Z2403" s="57" t="s">
        <v>3903</v>
      </c>
      <c r="AA2403" s="55" t="s">
        <v>3930</v>
      </c>
      <c r="AB2403" s="55">
        <v>235</v>
      </c>
      <c r="AC2403" s="55" t="s">
        <v>2023</v>
      </c>
      <c r="AD2403" s="89" t="s">
        <v>2622</v>
      </c>
      <c r="AE2403" s="243" t="s">
        <v>1746</v>
      </c>
      <c r="AF2403" s="157">
        <v>0</v>
      </c>
      <c r="AG2403" s="89" t="s">
        <v>7888</v>
      </c>
      <c r="AH2403" s="58" t="s">
        <v>3903</v>
      </c>
      <c r="AI2403" s="58" t="s">
        <v>3903</v>
      </c>
      <c r="AJ2403" s="59" t="s">
        <v>3903</v>
      </c>
      <c r="AK2403" s="56" t="s">
        <v>3903</v>
      </c>
      <c r="AL2403" s="56" t="s">
        <v>3903</v>
      </c>
      <c r="AM2403" s="60" t="s">
        <v>3903</v>
      </c>
      <c r="AN2403" s="60" t="s">
        <v>3903</v>
      </c>
      <c r="AO2403" s="60" t="s">
        <v>3903</v>
      </c>
    </row>
    <row r="2404" spans="1:41" s="290" customFormat="1" ht="51" x14ac:dyDescent="0.2">
      <c r="A2404" s="45" t="s">
        <v>741</v>
      </c>
      <c r="B2404" s="42" t="s">
        <v>830</v>
      </c>
      <c r="C2404" s="46" t="s">
        <v>473</v>
      </c>
      <c r="D2404" s="35" t="s">
        <v>424</v>
      </c>
      <c r="E2404" s="34">
        <v>46079</v>
      </c>
      <c r="F2404" s="347" t="s">
        <v>2509</v>
      </c>
      <c r="G2404" s="347" t="s">
        <v>2510</v>
      </c>
      <c r="H2404" s="344">
        <v>25.869933333333332</v>
      </c>
      <c r="I2404" s="344">
        <v>-81.533383333333333</v>
      </c>
      <c r="J2404" s="56" t="s">
        <v>7886</v>
      </c>
      <c r="K2404" s="56" t="s">
        <v>7887</v>
      </c>
      <c r="L2404" s="49" t="s">
        <v>6756</v>
      </c>
      <c r="M2404" s="120"/>
      <c r="N2404" s="35" t="s">
        <v>3605</v>
      </c>
      <c r="O2404" s="207" t="s">
        <v>6755</v>
      </c>
      <c r="P2404" s="207" t="s">
        <v>3286</v>
      </c>
      <c r="Q2404" s="443">
        <v>0</v>
      </c>
      <c r="R2404" s="47" t="s">
        <v>473</v>
      </c>
      <c r="S2404" s="36">
        <v>0</v>
      </c>
      <c r="T2404" s="35"/>
      <c r="U2404" s="34">
        <v>43341</v>
      </c>
      <c r="V2404" s="82" t="s">
        <v>1969</v>
      </c>
      <c r="W2404" s="55" t="s">
        <v>2689</v>
      </c>
      <c r="X2404" s="55" t="s">
        <v>1898</v>
      </c>
      <c r="Y2404" s="157" t="s">
        <v>3605</v>
      </c>
      <c r="Z2404" s="57" t="s">
        <v>3903</v>
      </c>
      <c r="AA2404" s="55" t="s">
        <v>3930</v>
      </c>
      <c r="AB2404" s="55">
        <v>235</v>
      </c>
      <c r="AC2404" s="55" t="s">
        <v>2023</v>
      </c>
      <c r="AD2404" s="89" t="s">
        <v>2622</v>
      </c>
      <c r="AE2404" s="243" t="s">
        <v>1746</v>
      </c>
      <c r="AF2404" s="157">
        <v>0</v>
      </c>
      <c r="AG2404" s="89" t="s">
        <v>7888</v>
      </c>
      <c r="AH2404" s="58" t="s">
        <v>3903</v>
      </c>
      <c r="AI2404" s="58" t="s">
        <v>3903</v>
      </c>
      <c r="AJ2404" s="59" t="s">
        <v>3903</v>
      </c>
      <c r="AK2404" s="56" t="s">
        <v>3903</v>
      </c>
      <c r="AL2404" s="56" t="s">
        <v>3903</v>
      </c>
      <c r="AM2404" s="60" t="s">
        <v>3903</v>
      </c>
      <c r="AN2404" s="60" t="s">
        <v>3903</v>
      </c>
      <c r="AO2404" s="60" t="s">
        <v>3903</v>
      </c>
    </row>
    <row r="2405" spans="1:41" s="290" customFormat="1" x14ac:dyDescent="0.2">
      <c r="A2405" s="45" t="s">
        <v>744</v>
      </c>
      <c r="B2405" s="42" t="s">
        <v>106</v>
      </c>
      <c r="C2405" s="46"/>
      <c r="D2405" s="35" t="s">
        <v>424</v>
      </c>
      <c r="E2405" s="34">
        <v>42843</v>
      </c>
      <c r="F2405" s="347" t="s">
        <v>833</v>
      </c>
      <c r="G2405" s="347" t="s">
        <v>834</v>
      </c>
      <c r="H2405" s="344">
        <v>25.871849999999998</v>
      </c>
      <c r="I2405" s="344">
        <v>-81.533733333333331</v>
      </c>
      <c r="J2405" s="56" t="s">
        <v>9609</v>
      </c>
      <c r="K2405" s="56" t="s">
        <v>9610</v>
      </c>
      <c r="L2405" s="49" t="s">
        <v>1818</v>
      </c>
      <c r="M2405" s="120"/>
      <c r="N2405" s="35" t="s">
        <v>387</v>
      </c>
      <c r="O2405" s="203" t="s">
        <v>1969</v>
      </c>
      <c r="P2405" s="216" t="s">
        <v>1969</v>
      </c>
      <c r="Q2405" s="443">
        <v>0</v>
      </c>
      <c r="R2405" s="47"/>
      <c r="S2405" s="36">
        <v>0</v>
      </c>
      <c r="T2405" s="35"/>
      <c r="U2405" s="34"/>
      <c r="V2405" s="82">
        <v>0</v>
      </c>
      <c r="W2405" s="55" t="s">
        <v>2689</v>
      </c>
      <c r="X2405" s="55" t="s">
        <v>1898</v>
      </c>
      <c r="Y2405" s="157" t="s">
        <v>387</v>
      </c>
      <c r="Z2405" s="57">
        <v>174.11032159891417</v>
      </c>
      <c r="AA2405" s="55" t="s">
        <v>9611</v>
      </c>
      <c r="AB2405" s="55">
        <v>236</v>
      </c>
      <c r="AC2405" s="55" t="s">
        <v>2023</v>
      </c>
      <c r="AD2405" s="89" t="s">
        <v>2622</v>
      </c>
      <c r="AE2405" s="243">
        <v>16280</v>
      </c>
      <c r="AF2405" s="157" t="s">
        <v>3901</v>
      </c>
      <c r="AG2405" s="89" t="s">
        <v>7891</v>
      </c>
      <c r="AH2405" s="58" t="s">
        <v>7892</v>
      </c>
      <c r="AI2405" s="58" t="s">
        <v>4870</v>
      </c>
      <c r="AJ2405" s="59" t="s">
        <v>2362</v>
      </c>
      <c r="AK2405" s="56">
        <v>25.871739166666668</v>
      </c>
      <c r="AL2405" s="56">
        <v>-81.534249722222228</v>
      </c>
      <c r="AM2405" s="60">
        <v>40.418699999009675</v>
      </c>
      <c r="AN2405" s="60">
        <v>169.35386850517284</v>
      </c>
      <c r="AO2405" s="60">
        <v>174.11032159891417</v>
      </c>
    </row>
    <row r="2406" spans="1:41" s="290" customFormat="1" x14ac:dyDescent="0.2">
      <c r="A2406" s="45" t="s">
        <v>744</v>
      </c>
      <c r="B2406" s="42" t="s">
        <v>106</v>
      </c>
      <c r="C2406" s="46"/>
      <c r="D2406" s="35" t="s">
        <v>1658</v>
      </c>
      <c r="E2406" s="34">
        <v>43076</v>
      </c>
      <c r="F2406" s="347" t="s">
        <v>833</v>
      </c>
      <c r="G2406" s="347" t="s">
        <v>834</v>
      </c>
      <c r="H2406" s="344">
        <v>25.871849999999998</v>
      </c>
      <c r="I2406" s="344">
        <v>-81.533733333333331</v>
      </c>
      <c r="J2406" s="56" t="s">
        <v>9609</v>
      </c>
      <c r="K2406" s="56" t="s">
        <v>9610</v>
      </c>
      <c r="L2406" s="49" t="s">
        <v>2402</v>
      </c>
      <c r="M2406" s="120"/>
      <c r="N2406" s="35" t="s">
        <v>448</v>
      </c>
      <c r="O2406" s="203"/>
      <c r="P2406" s="216">
        <v>0</v>
      </c>
      <c r="Q2406" s="443">
        <v>0</v>
      </c>
      <c r="R2406" s="47"/>
      <c r="S2406" s="36">
        <v>0</v>
      </c>
      <c r="T2406" s="35"/>
      <c r="U2406" s="34"/>
      <c r="V2406" s="82" t="s">
        <v>1969</v>
      </c>
      <c r="W2406" s="55" t="s">
        <v>2689</v>
      </c>
      <c r="X2406" s="55" t="s">
        <v>1898</v>
      </c>
      <c r="Y2406" s="157" t="s">
        <v>448</v>
      </c>
      <c r="Z2406" s="57">
        <v>174.11032159891417</v>
      </c>
      <c r="AA2406" s="55" t="s">
        <v>9612</v>
      </c>
      <c r="AB2406" s="55">
        <v>236</v>
      </c>
      <c r="AC2406" s="55" t="s">
        <v>2023</v>
      </c>
      <c r="AD2406" s="89" t="s">
        <v>2622</v>
      </c>
      <c r="AE2406" s="243">
        <v>16280</v>
      </c>
      <c r="AF2406" s="157" t="s">
        <v>3901</v>
      </c>
      <c r="AG2406" s="89" t="s">
        <v>7891</v>
      </c>
      <c r="AH2406" s="58" t="s">
        <v>7892</v>
      </c>
      <c r="AI2406" s="58" t="s">
        <v>4870</v>
      </c>
      <c r="AJ2406" s="59" t="s">
        <v>2362</v>
      </c>
      <c r="AK2406" s="56">
        <v>25.871739166666668</v>
      </c>
      <c r="AL2406" s="56">
        <v>-81.534249722222228</v>
      </c>
      <c r="AM2406" s="60">
        <v>40.418699999009675</v>
      </c>
      <c r="AN2406" s="60">
        <v>169.35386850517284</v>
      </c>
      <c r="AO2406" s="60">
        <v>174.11032159891417</v>
      </c>
    </row>
    <row r="2407" spans="1:41" s="290" customFormat="1" x14ac:dyDescent="0.2">
      <c r="A2407" s="45" t="s">
        <v>744</v>
      </c>
      <c r="B2407" s="42" t="s">
        <v>106</v>
      </c>
      <c r="C2407" s="46"/>
      <c r="D2407" s="35" t="s">
        <v>424</v>
      </c>
      <c r="E2407" s="34">
        <v>43145</v>
      </c>
      <c r="F2407" s="347" t="s">
        <v>833</v>
      </c>
      <c r="G2407" s="347" t="s">
        <v>834</v>
      </c>
      <c r="H2407" s="344">
        <v>25.871849999999998</v>
      </c>
      <c r="I2407" s="344">
        <v>-81.533733333333331</v>
      </c>
      <c r="J2407" s="56" t="s">
        <v>9609</v>
      </c>
      <c r="K2407" s="56" t="s">
        <v>9610</v>
      </c>
      <c r="L2407" s="49" t="s">
        <v>438</v>
      </c>
      <c r="M2407" s="120"/>
      <c r="N2407" s="35" t="s">
        <v>448</v>
      </c>
      <c r="O2407" s="203"/>
      <c r="P2407" s="216">
        <v>0</v>
      </c>
      <c r="Q2407" s="443">
        <v>0</v>
      </c>
      <c r="R2407" s="47"/>
      <c r="S2407" s="36">
        <v>0</v>
      </c>
      <c r="T2407" s="35"/>
      <c r="U2407" s="34"/>
      <c r="V2407" s="82" t="s">
        <v>1969</v>
      </c>
      <c r="W2407" s="55" t="s">
        <v>2689</v>
      </c>
      <c r="X2407" s="55" t="s">
        <v>1898</v>
      </c>
      <c r="Y2407" s="157" t="s">
        <v>448</v>
      </c>
      <c r="Z2407" s="57">
        <v>174.11032159891417</v>
      </c>
      <c r="AA2407" s="55" t="s">
        <v>9612</v>
      </c>
      <c r="AB2407" s="55">
        <v>236</v>
      </c>
      <c r="AC2407" s="55" t="s">
        <v>2023</v>
      </c>
      <c r="AD2407" s="89" t="s">
        <v>2622</v>
      </c>
      <c r="AE2407" s="243">
        <v>16280</v>
      </c>
      <c r="AF2407" s="157" t="s">
        <v>3901</v>
      </c>
      <c r="AG2407" s="89" t="s">
        <v>7891</v>
      </c>
      <c r="AH2407" s="58" t="s">
        <v>7892</v>
      </c>
      <c r="AI2407" s="58" t="s">
        <v>4870</v>
      </c>
      <c r="AJ2407" s="59" t="s">
        <v>2362</v>
      </c>
      <c r="AK2407" s="56">
        <v>25.871739166666668</v>
      </c>
      <c r="AL2407" s="56">
        <v>-81.534249722222228</v>
      </c>
      <c r="AM2407" s="60">
        <v>40.418699999009675</v>
      </c>
      <c r="AN2407" s="60">
        <v>169.35386850517284</v>
      </c>
      <c r="AO2407" s="60">
        <v>174.11032159891417</v>
      </c>
    </row>
    <row r="2408" spans="1:41" s="290" customFormat="1" x14ac:dyDescent="0.2">
      <c r="A2408" s="45" t="s">
        <v>744</v>
      </c>
      <c r="B2408" s="42" t="s">
        <v>106</v>
      </c>
      <c r="C2408" s="46"/>
      <c r="D2408" s="35" t="s">
        <v>2384</v>
      </c>
      <c r="E2408" s="34">
        <v>43373</v>
      </c>
      <c r="F2408" s="347" t="s">
        <v>833</v>
      </c>
      <c r="G2408" s="347" t="s">
        <v>834</v>
      </c>
      <c r="H2408" s="344">
        <v>25.871849999999998</v>
      </c>
      <c r="I2408" s="344">
        <v>-81.533733333333331</v>
      </c>
      <c r="J2408" s="56" t="s">
        <v>9609</v>
      </c>
      <c r="K2408" s="56" t="s">
        <v>9610</v>
      </c>
      <c r="L2408" s="49" t="s">
        <v>3136</v>
      </c>
      <c r="M2408" s="120"/>
      <c r="N2408" s="35" t="s">
        <v>364</v>
      </c>
      <c r="O2408" s="203" t="s">
        <v>1969</v>
      </c>
      <c r="P2408" s="216">
        <v>0</v>
      </c>
      <c r="Q2408" s="443">
        <v>0</v>
      </c>
      <c r="R2408" s="47"/>
      <c r="S2408" s="36">
        <v>0</v>
      </c>
      <c r="T2408" s="35"/>
      <c r="U2408" s="34"/>
      <c r="V2408" s="82">
        <v>0</v>
      </c>
      <c r="W2408" s="55" t="s">
        <v>2689</v>
      </c>
      <c r="X2408" s="55" t="s">
        <v>1898</v>
      </c>
      <c r="Y2408" s="157">
        <v>0</v>
      </c>
      <c r="Z2408" s="57">
        <v>174.11032159891417</v>
      </c>
      <c r="AA2408" s="55" t="s">
        <v>9613</v>
      </c>
      <c r="AB2408" s="55">
        <v>236</v>
      </c>
      <c r="AC2408" s="55" t="s">
        <v>2023</v>
      </c>
      <c r="AD2408" s="89" t="s">
        <v>2622</v>
      </c>
      <c r="AE2408" s="243">
        <v>16280</v>
      </c>
      <c r="AF2408" s="157" t="s">
        <v>3901</v>
      </c>
      <c r="AG2408" s="89" t="s">
        <v>7891</v>
      </c>
      <c r="AH2408" s="58" t="s">
        <v>7892</v>
      </c>
      <c r="AI2408" s="58" t="s">
        <v>4870</v>
      </c>
      <c r="AJ2408" s="59" t="s">
        <v>2362</v>
      </c>
      <c r="AK2408" s="56">
        <v>25.871739166666668</v>
      </c>
      <c r="AL2408" s="56">
        <v>-81.534249722222228</v>
      </c>
      <c r="AM2408" s="60">
        <v>40.418699999009675</v>
      </c>
      <c r="AN2408" s="60">
        <v>169.35386850517284</v>
      </c>
      <c r="AO2408" s="60">
        <v>174.11032159891417</v>
      </c>
    </row>
    <row r="2409" spans="1:41" s="290" customFormat="1" x14ac:dyDescent="0.2">
      <c r="A2409" s="45" t="s">
        <v>744</v>
      </c>
      <c r="B2409" s="42" t="s">
        <v>106</v>
      </c>
      <c r="C2409" s="46"/>
      <c r="D2409" s="35" t="s">
        <v>424</v>
      </c>
      <c r="E2409" s="34">
        <v>43868</v>
      </c>
      <c r="F2409" s="347" t="s">
        <v>2905</v>
      </c>
      <c r="G2409" s="347" t="s">
        <v>2512</v>
      </c>
      <c r="H2409" s="344">
        <v>25.871466666666667</v>
      </c>
      <c r="I2409" s="344">
        <v>-81.534283333333335</v>
      </c>
      <c r="J2409" s="56" t="s">
        <v>9614</v>
      </c>
      <c r="K2409" s="56" t="s">
        <v>7890</v>
      </c>
      <c r="L2409" s="49" t="s">
        <v>2513</v>
      </c>
      <c r="M2409" s="120" t="s">
        <v>2834</v>
      </c>
      <c r="N2409" s="35" t="s">
        <v>364</v>
      </c>
      <c r="O2409" s="203" t="s">
        <v>1969</v>
      </c>
      <c r="P2409" s="216" t="s">
        <v>1969</v>
      </c>
      <c r="Q2409" s="443">
        <v>0</v>
      </c>
      <c r="R2409" s="47"/>
      <c r="S2409" s="36">
        <v>0</v>
      </c>
      <c r="T2409" s="35"/>
      <c r="U2409" s="34"/>
      <c r="V2409" s="82">
        <v>0</v>
      </c>
      <c r="W2409" s="55" t="s">
        <v>2689</v>
      </c>
      <c r="X2409" s="55" t="s">
        <v>1898</v>
      </c>
      <c r="Y2409" s="157">
        <v>0</v>
      </c>
      <c r="Z2409" s="57" t="s">
        <v>1746</v>
      </c>
      <c r="AA2409" s="55" t="s">
        <v>6987</v>
      </c>
      <c r="AB2409" s="55">
        <v>236</v>
      </c>
      <c r="AC2409" s="55" t="s">
        <v>2023</v>
      </c>
      <c r="AD2409" s="89" t="s">
        <v>2622</v>
      </c>
      <c r="AE2409" s="243">
        <v>16280</v>
      </c>
      <c r="AF2409" s="157" t="s">
        <v>3901</v>
      </c>
      <c r="AG2409" s="89" t="s">
        <v>7891</v>
      </c>
      <c r="AH2409" s="58" t="s">
        <v>7892</v>
      </c>
      <c r="AI2409" s="58" t="s">
        <v>4870</v>
      </c>
      <c r="AJ2409" s="59" t="s">
        <v>2362</v>
      </c>
      <c r="AK2409" s="56">
        <v>25.871739166666668</v>
      </c>
      <c r="AL2409" s="56">
        <v>-81.534249722222228</v>
      </c>
      <c r="AM2409" s="60">
        <v>-99.37530000044859</v>
      </c>
      <c r="AN2409" s="60">
        <v>-11.023032859683957</v>
      </c>
      <c r="AO2409" s="60">
        <v>99.98478636075005</v>
      </c>
    </row>
    <row r="2410" spans="1:41" s="290" customFormat="1" x14ac:dyDescent="0.2">
      <c r="A2410" s="45" t="s">
        <v>744</v>
      </c>
      <c r="B2410" s="42" t="s">
        <v>106</v>
      </c>
      <c r="C2410" s="46"/>
      <c r="D2410" s="35" t="s">
        <v>424</v>
      </c>
      <c r="E2410" s="34">
        <v>44240</v>
      </c>
      <c r="F2410" s="347" t="s">
        <v>2905</v>
      </c>
      <c r="G2410" s="347" t="s">
        <v>2512</v>
      </c>
      <c r="H2410" s="344">
        <v>25.871466666666667</v>
      </c>
      <c r="I2410" s="344">
        <v>-81.534283333333335</v>
      </c>
      <c r="J2410" s="56" t="s">
        <v>9614</v>
      </c>
      <c r="K2410" s="56" t="s">
        <v>7890</v>
      </c>
      <c r="L2410" s="49" t="s">
        <v>3388</v>
      </c>
      <c r="M2410" s="120" t="s">
        <v>2834</v>
      </c>
      <c r="N2410" s="35" t="s">
        <v>364</v>
      </c>
      <c r="O2410" s="240" t="s">
        <v>3389</v>
      </c>
      <c r="P2410" s="216">
        <v>0</v>
      </c>
      <c r="Q2410" s="443">
        <v>0</v>
      </c>
      <c r="R2410" s="47"/>
      <c r="S2410" s="36">
        <v>0</v>
      </c>
      <c r="T2410" s="35"/>
      <c r="U2410" s="34"/>
      <c r="V2410" s="82">
        <v>0</v>
      </c>
      <c r="W2410" s="55" t="s">
        <v>2689</v>
      </c>
      <c r="X2410" s="55" t="s">
        <v>1898</v>
      </c>
      <c r="Y2410" s="157">
        <v>0</v>
      </c>
      <c r="Z2410" s="57" t="s">
        <v>1746</v>
      </c>
      <c r="AA2410" s="55" t="s">
        <v>6987</v>
      </c>
      <c r="AB2410" s="55">
        <v>236</v>
      </c>
      <c r="AC2410" s="55" t="s">
        <v>2023</v>
      </c>
      <c r="AD2410" s="89" t="s">
        <v>2622</v>
      </c>
      <c r="AE2410" s="243">
        <v>16280</v>
      </c>
      <c r="AF2410" s="157" t="s">
        <v>3901</v>
      </c>
      <c r="AG2410" s="89" t="s">
        <v>7891</v>
      </c>
      <c r="AH2410" s="58" t="s">
        <v>7892</v>
      </c>
      <c r="AI2410" s="58" t="s">
        <v>4870</v>
      </c>
      <c r="AJ2410" s="59" t="s">
        <v>2362</v>
      </c>
      <c r="AK2410" s="56">
        <v>25.871739166666668</v>
      </c>
      <c r="AL2410" s="56">
        <v>-81.534249722222228</v>
      </c>
      <c r="AM2410" s="60">
        <v>-99.37530000044859</v>
      </c>
      <c r="AN2410" s="60">
        <v>-11.023032859683957</v>
      </c>
      <c r="AO2410" s="60">
        <v>99.98478636075005</v>
      </c>
    </row>
    <row r="2411" spans="1:41" s="290" customFormat="1" x14ac:dyDescent="0.2">
      <c r="A2411" s="45" t="s">
        <v>744</v>
      </c>
      <c r="B2411" s="42" t="s">
        <v>106</v>
      </c>
      <c r="C2411" s="46"/>
      <c r="D2411" s="35" t="s">
        <v>424</v>
      </c>
      <c r="E2411" s="34">
        <v>44595</v>
      </c>
      <c r="F2411" s="347" t="s">
        <v>2905</v>
      </c>
      <c r="G2411" s="347" t="s">
        <v>2512</v>
      </c>
      <c r="H2411" s="344">
        <v>25.871466666666667</v>
      </c>
      <c r="I2411" s="344">
        <v>-81.534283333333335</v>
      </c>
      <c r="J2411" s="56" t="s">
        <v>9614</v>
      </c>
      <c r="K2411" s="56" t="s">
        <v>7890</v>
      </c>
      <c r="L2411" s="49" t="s">
        <v>3388</v>
      </c>
      <c r="M2411" s="120" t="s">
        <v>2834</v>
      </c>
      <c r="N2411" s="35" t="s">
        <v>364</v>
      </c>
      <c r="O2411" s="240" t="s">
        <v>4077</v>
      </c>
      <c r="P2411" s="216">
        <v>0</v>
      </c>
      <c r="Q2411" s="443">
        <v>0</v>
      </c>
      <c r="R2411" s="47"/>
      <c r="S2411" s="36">
        <v>0</v>
      </c>
      <c r="T2411" s="35"/>
      <c r="U2411" s="34"/>
      <c r="V2411" s="82">
        <v>0</v>
      </c>
      <c r="W2411" s="55" t="s">
        <v>2689</v>
      </c>
      <c r="X2411" s="55" t="s">
        <v>1898</v>
      </c>
      <c r="Y2411" s="157">
        <v>0</v>
      </c>
      <c r="Z2411" s="57" t="s">
        <v>1746</v>
      </c>
      <c r="AA2411" s="55" t="s">
        <v>6987</v>
      </c>
      <c r="AB2411" s="55">
        <v>236</v>
      </c>
      <c r="AC2411" s="55" t="s">
        <v>2023</v>
      </c>
      <c r="AD2411" s="89" t="s">
        <v>2622</v>
      </c>
      <c r="AE2411" s="243">
        <v>16280</v>
      </c>
      <c r="AF2411" s="157" t="s">
        <v>3901</v>
      </c>
      <c r="AG2411" s="89" t="s">
        <v>7891</v>
      </c>
      <c r="AH2411" s="58" t="s">
        <v>7892</v>
      </c>
      <c r="AI2411" s="58" t="s">
        <v>4870</v>
      </c>
      <c r="AJ2411" s="59" t="s">
        <v>2362</v>
      </c>
      <c r="AK2411" s="56">
        <v>25.871739166666668</v>
      </c>
      <c r="AL2411" s="56">
        <v>-81.534249722222228</v>
      </c>
      <c r="AM2411" s="60">
        <v>-99.37530000044859</v>
      </c>
      <c r="AN2411" s="60">
        <v>-11.023032859683957</v>
      </c>
      <c r="AO2411" s="60">
        <v>99.98478636075005</v>
      </c>
    </row>
    <row r="2412" spans="1:41" s="290" customFormat="1" x14ac:dyDescent="0.2">
      <c r="A2412" s="45" t="s">
        <v>744</v>
      </c>
      <c r="B2412" s="42" t="s">
        <v>106</v>
      </c>
      <c r="C2412" s="46"/>
      <c r="D2412" s="35" t="s">
        <v>424</v>
      </c>
      <c r="E2412" s="34">
        <v>44992</v>
      </c>
      <c r="F2412" s="347" t="s">
        <v>5122</v>
      </c>
      <c r="G2412" s="347" t="s">
        <v>2512</v>
      </c>
      <c r="H2412" s="344">
        <v>25.871483333333334</v>
      </c>
      <c r="I2412" s="344">
        <v>-81.534283333333335</v>
      </c>
      <c r="J2412" s="56" t="s">
        <v>7889</v>
      </c>
      <c r="K2412" s="56" t="s">
        <v>7890</v>
      </c>
      <c r="L2412" s="49" t="s">
        <v>5486</v>
      </c>
      <c r="M2412" s="120" t="s">
        <v>2834</v>
      </c>
      <c r="N2412" s="35" t="s">
        <v>427</v>
      </c>
      <c r="O2412" s="240" t="s">
        <v>5123</v>
      </c>
      <c r="P2412" s="216">
        <v>0</v>
      </c>
      <c r="Q2412" s="443">
        <v>0</v>
      </c>
      <c r="R2412" s="47"/>
      <c r="S2412" s="36">
        <v>0</v>
      </c>
      <c r="T2412" s="35" t="s">
        <v>3310</v>
      </c>
      <c r="U2412" s="34"/>
      <c r="V2412" s="82" t="s">
        <v>1969</v>
      </c>
      <c r="W2412" s="55" t="s">
        <v>2689</v>
      </c>
      <c r="X2412" s="55" t="s">
        <v>1898</v>
      </c>
      <c r="Y2412" s="157" t="s">
        <v>427</v>
      </c>
      <c r="Z2412" s="57" t="s">
        <v>1746</v>
      </c>
      <c r="AA2412" s="55" t="s">
        <v>7125</v>
      </c>
      <c r="AB2412" s="55">
        <v>236</v>
      </c>
      <c r="AC2412" s="55" t="s">
        <v>2023</v>
      </c>
      <c r="AD2412" s="89" t="s">
        <v>2622</v>
      </c>
      <c r="AE2412" s="243">
        <v>16280</v>
      </c>
      <c r="AF2412" s="157" t="s">
        <v>3901</v>
      </c>
      <c r="AG2412" s="89" t="s">
        <v>7891</v>
      </c>
      <c r="AH2412" s="58" t="s">
        <v>7892</v>
      </c>
      <c r="AI2412" s="58" t="s">
        <v>4870</v>
      </c>
      <c r="AJ2412" s="59" t="s">
        <v>2362</v>
      </c>
      <c r="AK2412" s="56">
        <v>25.871739166666668</v>
      </c>
      <c r="AL2412" s="56">
        <v>-81.534249722222228</v>
      </c>
      <c r="AM2412" s="60">
        <v>-93.297300000246821</v>
      </c>
      <c r="AN2412" s="60">
        <v>-11.023032859683957</v>
      </c>
      <c r="AO2412" s="60">
        <v>93.946226325285295</v>
      </c>
    </row>
    <row r="2413" spans="1:41" s="290" customFormat="1" ht="25.5" x14ac:dyDescent="0.2">
      <c r="A2413" s="45" t="s">
        <v>744</v>
      </c>
      <c r="B2413" s="42" t="s">
        <v>106</v>
      </c>
      <c r="C2413" s="46"/>
      <c r="D2413" s="35" t="s">
        <v>424</v>
      </c>
      <c r="E2413" s="34">
        <v>45341</v>
      </c>
      <c r="F2413" s="347" t="s">
        <v>5122</v>
      </c>
      <c r="G2413" s="347" t="s">
        <v>2512</v>
      </c>
      <c r="H2413" s="344">
        <v>25.871483333333334</v>
      </c>
      <c r="I2413" s="344">
        <v>-81.534283333333335</v>
      </c>
      <c r="J2413" s="56" t="s">
        <v>7889</v>
      </c>
      <c r="K2413" s="56" t="s">
        <v>7890</v>
      </c>
      <c r="L2413" s="49" t="s">
        <v>5698</v>
      </c>
      <c r="M2413" s="120" t="s">
        <v>2834</v>
      </c>
      <c r="N2413" s="35" t="s">
        <v>364</v>
      </c>
      <c r="O2413" s="240" t="s">
        <v>5699</v>
      </c>
      <c r="P2413" s="216" t="s">
        <v>1969</v>
      </c>
      <c r="Q2413" s="443">
        <v>0</v>
      </c>
      <c r="R2413" s="47"/>
      <c r="S2413" s="36">
        <v>0</v>
      </c>
      <c r="T2413" s="35" t="s">
        <v>2011</v>
      </c>
      <c r="U2413" s="34"/>
      <c r="V2413" s="82">
        <v>0</v>
      </c>
      <c r="W2413" s="55" t="s">
        <v>2689</v>
      </c>
      <c r="X2413" s="55" t="s">
        <v>1898</v>
      </c>
      <c r="Y2413" s="157">
        <v>0</v>
      </c>
      <c r="Z2413" s="57" t="s">
        <v>1746</v>
      </c>
      <c r="AA2413" s="55" t="s">
        <v>6987</v>
      </c>
      <c r="AB2413" s="55">
        <v>236</v>
      </c>
      <c r="AC2413" s="55" t="s">
        <v>2023</v>
      </c>
      <c r="AD2413" s="89" t="s">
        <v>2622</v>
      </c>
      <c r="AE2413" s="243">
        <v>16280</v>
      </c>
      <c r="AF2413" s="157" t="s">
        <v>3901</v>
      </c>
      <c r="AG2413" s="89" t="s">
        <v>7891</v>
      </c>
      <c r="AH2413" s="58" t="s">
        <v>7892</v>
      </c>
      <c r="AI2413" s="58" t="s">
        <v>4870</v>
      </c>
      <c r="AJ2413" s="59" t="s">
        <v>2362</v>
      </c>
      <c r="AK2413" s="56">
        <v>25.871739166666668</v>
      </c>
      <c r="AL2413" s="56">
        <v>-81.534249722222228</v>
      </c>
      <c r="AM2413" s="60">
        <v>-93.297300000246821</v>
      </c>
      <c r="AN2413" s="60">
        <v>-11.023032859683957</v>
      </c>
      <c r="AO2413" s="60">
        <v>93.946226325285295</v>
      </c>
    </row>
    <row r="2414" spans="1:41" s="290" customFormat="1" ht="25.5" x14ac:dyDescent="0.2">
      <c r="A2414" s="45" t="s">
        <v>744</v>
      </c>
      <c r="B2414" s="42" t="s">
        <v>106</v>
      </c>
      <c r="C2414" s="46"/>
      <c r="D2414" s="35" t="s">
        <v>424</v>
      </c>
      <c r="E2414" s="34">
        <v>45748</v>
      </c>
      <c r="F2414" s="347" t="s">
        <v>5122</v>
      </c>
      <c r="G2414" s="347" t="s">
        <v>2512</v>
      </c>
      <c r="H2414" s="344">
        <v>25.871483333333334</v>
      </c>
      <c r="I2414" s="344">
        <v>-81.534283333333335</v>
      </c>
      <c r="J2414" s="56" t="s">
        <v>7889</v>
      </c>
      <c r="K2414" s="56" t="s">
        <v>7890</v>
      </c>
      <c r="L2414" s="49" t="s">
        <v>6293</v>
      </c>
      <c r="M2414" s="120" t="s">
        <v>2834</v>
      </c>
      <c r="N2414" s="35" t="s">
        <v>364</v>
      </c>
      <c r="O2414" s="240" t="s">
        <v>6326</v>
      </c>
      <c r="P2414" s="216" t="s">
        <v>1969</v>
      </c>
      <c r="Q2414" s="443">
        <v>0</v>
      </c>
      <c r="R2414" s="47"/>
      <c r="S2414" s="36">
        <v>0</v>
      </c>
      <c r="T2414" s="35"/>
      <c r="U2414" s="34"/>
      <c r="V2414" s="82">
        <v>0</v>
      </c>
      <c r="W2414" s="55" t="s">
        <v>2689</v>
      </c>
      <c r="X2414" s="55" t="s">
        <v>1898</v>
      </c>
      <c r="Y2414" s="157">
        <v>0</v>
      </c>
      <c r="Z2414" s="57" t="s">
        <v>1746</v>
      </c>
      <c r="AA2414" s="55" t="s">
        <v>6987</v>
      </c>
      <c r="AB2414" s="55">
        <v>236</v>
      </c>
      <c r="AC2414" s="55" t="s">
        <v>2023</v>
      </c>
      <c r="AD2414" s="89" t="s">
        <v>2622</v>
      </c>
      <c r="AE2414" s="243">
        <v>16280</v>
      </c>
      <c r="AF2414" s="157" t="s">
        <v>3901</v>
      </c>
      <c r="AG2414" s="89" t="s">
        <v>7891</v>
      </c>
      <c r="AH2414" s="58" t="s">
        <v>7892</v>
      </c>
      <c r="AI2414" s="58" t="s">
        <v>4870</v>
      </c>
      <c r="AJ2414" s="59" t="s">
        <v>2362</v>
      </c>
      <c r="AK2414" s="56">
        <v>25.871739166666668</v>
      </c>
      <c r="AL2414" s="56">
        <v>-81.534249722222228</v>
      </c>
      <c r="AM2414" s="60">
        <v>-93.297300000246821</v>
      </c>
      <c r="AN2414" s="60">
        <v>-11.023032859683957</v>
      </c>
      <c r="AO2414" s="60">
        <v>93.946226325285295</v>
      </c>
    </row>
    <row r="2415" spans="1:41" s="290" customFormat="1" ht="25.5" x14ac:dyDescent="0.2">
      <c r="A2415" s="45" t="s">
        <v>744</v>
      </c>
      <c r="B2415" s="42" t="s">
        <v>106</v>
      </c>
      <c r="C2415" s="46" t="s">
        <v>473</v>
      </c>
      <c r="D2415" s="35" t="s">
        <v>424</v>
      </c>
      <c r="E2415" s="34">
        <v>46079</v>
      </c>
      <c r="F2415" s="347" t="s">
        <v>5122</v>
      </c>
      <c r="G2415" s="347" t="s">
        <v>2512</v>
      </c>
      <c r="H2415" s="344">
        <v>25.871483333333334</v>
      </c>
      <c r="I2415" s="344">
        <v>-81.534283333333335</v>
      </c>
      <c r="J2415" s="56" t="s">
        <v>7889</v>
      </c>
      <c r="K2415" s="56" t="s">
        <v>7890</v>
      </c>
      <c r="L2415" s="49" t="s">
        <v>6758</v>
      </c>
      <c r="M2415" s="120" t="s">
        <v>2834</v>
      </c>
      <c r="N2415" s="35" t="s">
        <v>364</v>
      </c>
      <c r="O2415" s="240" t="s">
        <v>6757</v>
      </c>
      <c r="P2415" s="216" t="s">
        <v>6005</v>
      </c>
      <c r="Q2415" s="443">
        <v>0</v>
      </c>
      <c r="R2415" s="47"/>
      <c r="S2415" s="36">
        <v>0</v>
      </c>
      <c r="T2415" s="35"/>
      <c r="U2415" s="34"/>
      <c r="V2415" s="82">
        <v>0</v>
      </c>
      <c r="W2415" s="55" t="s">
        <v>2689</v>
      </c>
      <c r="X2415" s="55" t="s">
        <v>1898</v>
      </c>
      <c r="Y2415" s="157">
        <v>0</v>
      </c>
      <c r="Z2415" s="57" t="s">
        <v>1746</v>
      </c>
      <c r="AA2415" s="55" t="s">
        <v>6987</v>
      </c>
      <c r="AB2415" s="55">
        <v>236</v>
      </c>
      <c r="AC2415" s="55" t="s">
        <v>2023</v>
      </c>
      <c r="AD2415" s="89" t="s">
        <v>2622</v>
      </c>
      <c r="AE2415" s="243">
        <v>16280</v>
      </c>
      <c r="AF2415" s="157" t="s">
        <v>3901</v>
      </c>
      <c r="AG2415" s="89" t="s">
        <v>7891</v>
      </c>
      <c r="AH2415" s="58" t="s">
        <v>7892</v>
      </c>
      <c r="AI2415" s="58" t="s">
        <v>4870</v>
      </c>
      <c r="AJ2415" s="59" t="s">
        <v>2362</v>
      </c>
      <c r="AK2415" s="56">
        <v>25.871739166666668</v>
      </c>
      <c r="AL2415" s="56">
        <v>-81.534249722222228</v>
      </c>
      <c r="AM2415" s="60">
        <v>-93.297300000246821</v>
      </c>
      <c r="AN2415" s="60">
        <v>-11.023032859683957</v>
      </c>
      <c r="AO2415" s="60">
        <v>93.946226325285295</v>
      </c>
    </row>
    <row r="2416" spans="1:41" s="290" customFormat="1" x14ac:dyDescent="0.2">
      <c r="A2416" s="45" t="s">
        <v>745</v>
      </c>
      <c r="B2416" s="42" t="s">
        <v>97</v>
      </c>
      <c r="C2416" s="46"/>
      <c r="D2416" s="35" t="s">
        <v>424</v>
      </c>
      <c r="E2416" s="34">
        <v>42843</v>
      </c>
      <c r="F2416" s="347" t="s">
        <v>835</v>
      </c>
      <c r="G2416" s="347" t="s">
        <v>836</v>
      </c>
      <c r="H2416" s="344">
        <v>25.873983333333335</v>
      </c>
      <c r="I2416" s="344">
        <v>-81.531450000000007</v>
      </c>
      <c r="J2416" s="56" t="s">
        <v>9615</v>
      </c>
      <c r="K2416" s="56" t="s">
        <v>9616</v>
      </c>
      <c r="L2416" s="49" t="s">
        <v>1819</v>
      </c>
      <c r="M2416" s="120"/>
      <c r="N2416" s="35" t="s">
        <v>364</v>
      </c>
      <c r="O2416" s="203" t="s">
        <v>1969</v>
      </c>
      <c r="P2416" s="216" t="s">
        <v>1969</v>
      </c>
      <c r="Q2416" s="443">
        <v>0</v>
      </c>
      <c r="R2416" s="47"/>
      <c r="S2416" s="36">
        <v>0</v>
      </c>
      <c r="T2416" s="35"/>
      <c r="U2416" s="34"/>
      <c r="V2416" s="82">
        <v>0</v>
      </c>
      <c r="W2416" s="55" t="s">
        <v>2689</v>
      </c>
      <c r="X2416" s="55" t="s">
        <v>1898</v>
      </c>
      <c r="Y2416" s="157">
        <v>0</v>
      </c>
      <c r="Z2416" s="57" t="s">
        <v>3903</v>
      </c>
      <c r="AA2416" s="55" t="s">
        <v>3904</v>
      </c>
      <c r="AB2416" s="55">
        <v>237</v>
      </c>
      <c r="AC2416" s="55" t="s">
        <v>2023</v>
      </c>
      <c r="AD2416" s="89" t="s">
        <v>2622</v>
      </c>
      <c r="AE2416" s="243" t="s">
        <v>1746</v>
      </c>
      <c r="AF2416" s="157">
        <v>0</v>
      </c>
      <c r="AG2416" s="89" t="s">
        <v>7895</v>
      </c>
      <c r="AH2416" s="58" t="s">
        <v>3903</v>
      </c>
      <c r="AI2416" s="58" t="s">
        <v>3903</v>
      </c>
      <c r="AJ2416" s="59" t="s">
        <v>3903</v>
      </c>
      <c r="AK2416" s="56" t="s">
        <v>3903</v>
      </c>
      <c r="AL2416" s="56" t="s">
        <v>3903</v>
      </c>
      <c r="AM2416" s="60" t="s">
        <v>3903</v>
      </c>
      <c r="AN2416" s="60" t="s">
        <v>3903</v>
      </c>
      <c r="AO2416" s="60" t="s">
        <v>3903</v>
      </c>
    </row>
    <row r="2417" spans="1:41" s="290" customFormat="1" x14ac:dyDescent="0.2">
      <c r="A2417" s="45" t="s">
        <v>745</v>
      </c>
      <c r="B2417" s="42" t="s">
        <v>97</v>
      </c>
      <c r="C2417" s="46"/>
      <c r="D2417" s="35" t="s">
        <v>424</v>
      </c>
      <c r="E2417" s="34">
        <v>43145</v>
      </c>
      <c r="F2417" s="347" t="s">
        <v>835</v>
      </c>
      <c r="G2417" s="347" t="s">
        <v>836</v>
      </c>
      <c r="H2417" s="344">
        <v>25.873983333333335</v>
      </c>
      <c r="I2417" s="344">
        <v>-81.531450000000007</v>
      </c>
      <c r="J2417" s="56" t="s">
        <v>9615</v>
      </c>
      <c r="K2417" s="56" t="s">
        <v>9616</v>
      </c>
      <c r="L2417" s="49" t="s">
        <v>438</v>
      </c>
      <c r="M2417" s="120"/>
      <c r="N2417" s="35" t="s">
        <v>448</v>
      </c>
      <c r="O2417" s="203"/>
      <c r="P2417" s="216">
        <v>0</v>
      </c>
      <c r="Q2417" s="443">
        <v>0</v>
      </c>
      <c r="R2417" s="47"/>
      <c r="S2417" s="36">
        <v>0</v>
      </c>
      <c r="T2417" s="35"/>
      <c r="U2417" s="34"/>
      <c r="V2417" s="82" t="s">
        <v>1969</v>
      </c>
      <c r="W2417" s="55" t="s">
        <v>2689</v>
      </c>
      <c r="X2417" s="55" t="s">
        <v>1898</v>
      </c>
      <c r="Y2417" s="157" t="s">
        <v>448</v>
      </c>
      <c r="Z2417" s="57" t="s">
        <v>3903</v>
      </c>
      <c r="AA2417" s="55" t="s">
        <v>3912</v>
      </c>
      <c r="AB2417" s="55">
        <v>237</v>
      </c>
      <c r="AC2417" s="55" t="s">
        <v>2023</v>
      </c>
      <c r="AD2417" s="89" t="s">
        <v>2622</v>
      </c>
      <c r="AE2417" s="243" t="s">
        <v>1746</v>
      </c>
      <c r="AF2417" s="157">
        <v>0</v>
      </c>
      <c r="AG2417" s="89" t="s">
        <v>7895</v>
      </c>
      <c r="AH2417" s="58" t="s">
        <v>3903</v>
      </c>
      <c r="AI2417" s="58" t="s">
        <v>3903</v>
      </c>
      <c r="AJ2417" s="59" t="s">
        <v>3903</v>
      </c>
      <c r="AK2417" s="56" t="s">
        <v>3903</v>
      </c>
      <c r="AL2417" s="56" t="s">
        <v>3903</v>
      </c>
      <c r="AM2417" s="60" t="s">
        <v>3903</v>
      </c>
      <c r="AN2417" s="60" t="s">
        <v>3903</v>
      </c>
      <c r="AO2417" s="60" t="s">
        <v>3903</v>
      </c>
    </row>
    <row r="2418" spans="1:41" s="290" customFormat="1" x14ac:dyDescent="0.2">
      <c r="A2418" s="45" t="s">
        <v>745</v>
      </c>
      <c r="B2418" s="42" t="s">
        <v>97</v>
      </c>
      <c r="C2418" s="46"/>
      <c r="D2418" s="35" t="s">
        <v>2384</v>
      </c>
      <c r="E2418" s="34">
        <v>43350</v>
      </c>
      <c r="F2418" s="347" t="s">
        <v>835</v>
      </c>
      <c r="G2418" s="347" t="s">
        <v>836</v>
      </c>
      <c r="H2418" s="344">
        <v>25.873983333333335</v>
      </c>
      <c r="I2418" s="344">
        <v>-81.531450000000007</v>
      </c>
      <c r="J2418" s="56" t="s">
        <v>9615</v>
      </c>
      <c r="K2418" s="56" t="s">
        <v>9616</v>
      </c>
      <c r="L2418" s="49" t="s">
        <v>3137</v>
      </c>
      <c r="M2418" s="120"/>
      <c r="N2418" s="35" t="s">
        <v>448</v>
      </c>
      <c r="O2418" s="203"/>
      <c r="P2418" s="216">
        <v>0</v>
      </c>
      <c r="Q2418" s="443">
        <v>0</v>
      </c>
      <c r="R2418" s="47"/>
      <c r="S2418" s="36">
        <v>0</v>
      </c>
      <c r="T2418" s="35"/>
      <c r="U2418" s="34"/>
      <c r="V2418" s="82" t="s">
        <v>1969</v>
      </c>
      <c r="W2418" s="55" t="s">
        <v>2689</v>
      </c>
      <c r="X2418" s="55" t="s">
        <v>1898</v>
      </c>
      <c r="Y2418" s="157" t="s">
        <v>448</v>
      </c>
      <c r="Z2418" s="57" t="s">
        <v>3903</v>
      </c>
      <c r="AA2418" s="55" t="s">
        <v>3912</v>
      </c>
      <c r="AB2418" s="55">
        <v>237</v>
      </c>
      <c r="AC2418" s="55" t="s">
        <v>2023</v>
      </c>
      <c r="AD2418" s="89" t="s">
        <v>2622</v>
      </c>
      <c r="AE2418" s="243" t="s">
        <v>1746</v>
      </c>
      <c r="AF2418" s="157">
        <v>0</v>
      </c>
      <c r="AG2418" s="89" t="s">
        <v>7895</v>
      </c>
      <c r="AH2418" s="58" t="s">
        <v>3903</v>
      </c>
      <c r="AI2418" s="58" t="s">
        <v>3903</v>
      </c>
      <c r="AJ2418" s="59" t="s">
        <v>3903</v>
      </c>
      <c r="AK2418" s="56" t="s">
        <v>3903</v>
      </c>
      <c r="AL2418" s="56" t="s">
        <v>3903</v>
      </c>
      <c r="AM2418" s="60" t="s">
        <v>3903</v>
      </c>
      <c r="AN2418" s="60" t="s">
        <v>3903</v>
      </c>
      <c r="AO2418" s="60" t="s">
        <v>3903</v>
      </c>
    </row>
    <row r="2419" spans="1:41" s="290" customFormat="1" ht="25.5" x14ac:dyDescent="0.2">
      <c r="A2419" s="45" t="s">
        <v>745</v>
      </c>
      <c r="B2419" s="42" t="s">
        <v>97</v>
      </c>
      <c r="C2419" s="46"/>
      <c r="D2419" s="35" t="s">
        <v>424</v>
      </c>
      <c r="E2419" s="34">
        <v>43501</v>
      </c>
      <c r="F2419" s="347" t="s">
        <v>835</v>
      </c>
      <c r="G2419" s="347" t="s">
        <v>836</v>
      </c>
      <c r="H2419" s="344">
        <v>25.873983333333335</v>
      </c>
      <c r="I2419" s="344">
        <v>-81.531450000000007</v>
      </c>
      <c r="J2419" s="56" t="s">
        <v>9615</v>
      </c>
      <c r="K2419" s="56" t="s">
        <v>9616</v>
      </c>
      <c r="L2419" s="49" t="s">
        <v>3138</v>
      </c>
      <c r="M2419" s="120"/>
      <c r="N2419" s="35" t="s">
        <v>448</v>
      </c>
      <c r="O2419" s="203"/>
      <c r="P2419" s="216">
        <v>0</v>
      </c>
      <c r="Q2419" s="443">
        <v>0</v>
      </c>
      <c r="R2419" s="47"/>
      <c r="S2419" s="36">
        <v>0</v>
      </c>
      <c r="T2419" s="35"/>
      <c r="U2419" s="34"/>
      <c r="V2419" s="82" t="s">
        <v>1969</v>
      </c>
      <c r="W2419" s="55" t="s">
        <v>2689</v>
      </c>
      <c r="X2419" s="55" t="s">
        <v>1898</v>
      </c>
      <c r="Y2419" s="157" t="s">
        <v>448</v>
      </c>
      <c r="Z2419" s="57" t="s">
        <v>3903</v>
      </c>
      <c r="AA2419" s="55" t="s">
        <v>3912</v>
      </c>
      <c r="AB2419" s="55">
        <v>237</v>
      </c>
      <c r="AC2419" s="55" t="s">
        <v>2023</v>
      </c>
      <c r="AD2419" s="89" t="s">
        <v>2622</v>
      </c>
      <c r="AE2419" s="243" t="s">
        <v>1746</v>
      </c>
      <c r="AF2419" s="157">
        <v>0</v>
      </c>
      <c r="AG2419" s="89" t="s">
        <v>7895</v>
      </c>
      <c r="AH2419" s="58" t="s">
        <v>3903</v>
      </c>
      <c r="AI2419" s="58" t="s">
        <v>3903</v>
      </c>
      <c r="AJ2419" s="59" t="s">
        <v>3903</v>
      </c>
      <c r="AK2419" s="56" t="s">
        <v>3903</v>
      </c>
      <c r="AL2419" s="56" t="s">
        <v>3903</v>
      </c>
      <c r="AM2419" s="60" t="s">
        <v>3903</v>
      </c>
      <c r="AN2419" s="60" t="s">
        <v>3903</v>
      </c>
      <c r="AO2419" s="60" t="s">
        <v>3903</v>
      </c>
    </row>
    <row r="2420" spans="1:41" s="290" customFormat="1" x14ac:dyDescent="0.2">
      <c r="A2420" s="45" t="s">
        <v>745</v>
      </c>
      <c r="B2420" s="42" t="s">
        <v>97</v>
      </c>
      <c r="C2420" s="46"/>
      <c r="D2420" s="35" t="s">
        <v>424</v>
      </c>
      <c r="E2420" s="34">
        <v>43878</v>
      </c>
      <c r="F2420" s="347" t="s">
        <v>835</v>
      </c>
      <c r="G2420" s="347" t="s">
        <v>836</v>
      </c>
      <c r="H2420" s="344">
        <v>25.873983333333335</v>
      </c>
      <c r="I2420" s="344">
        <v>-81.531450000000007</v>
      </c>
      <c r="J2420" s="56" t="s">
        <v>9615</v>
      </c>
      <c r="K2420" s="56" t="s">
        <v>9616</v>
      </c>
      <c r="L2420" s="49" t="s">
        <v>2906</v>
      </c>
      <c r="M2420" s="120" t="s">
        <v>2834</v>
      </c>
      <c r="N2420" s="35" t="s">
        <v>364</v>
      </c>
      <c r="O2420" s="203" t="s">
        <v>1969</v>
      </c>
      <c r="P2420" s="216" t="s">
        <v>1969</v>
      </c>
      <c r="Q2420" s="443">
        <v>0</v>
      </c>
      <c r="R2420" s="47"/>
      <c r="S2420" s="36">
        <v>0</v>
      </c>
      <c r="T2420" s="35" t="s">
        <v>2011</v>
      </c>
      <c r="U2420" s="34"/>
      <c r="V2420" s="82">
        <v>0</v>
      </c>
      <c r="W2420" s="55" t="s">
        <v>2689</v>
      </c>
      <c r="X2420" s="55" t="s">
        <v>1898</v>
      </c>
      <c r="Y2420" s="157">
        <v>0</v>
      </c>
      <c r="Z2420" s="57" t="s">
        <v>3903</v>
      </c>
      <c r="AA2420" s="55" t="s">
        <v>3904</v>
      </c>
      <c r="AB2420" s="55">
        <v>237</v>
      </c>
      <c r="AC2420" s="55" t="s">
        <v>2023</v>
      </c>
      <c r="AD2420" s="89" t="s">
        <v>2622</v>
      </c>
      <c r="AE2420" s="243" t="s">
        <v>1746</v>
      </c>
      <c r="AF2420" s="157">
        <v>0</v>
      </c>
      <c r="AG2420" s="89" t="s">
        <v>7895</v>
      </c>
      <c r="AH2420" s="58" t="s">
        <v>3903</v>
      </c>
      <c r="AI2420" s="58" t="s">
        <v>3903</v>
      </c>
      <c r="AJ2420" s="59" t="s">
        <v>3903</v>
      </c>
      <c r="AK2420" s="56" t="s">
        <v>3903</v>
      </c>
      <c r="AL2420" s="56" t="s">
        <v>3903</v>
      </c>
      <c r="AM2420" s="60" t="s">
        <v>3903</v>
      </c>
      <c r="AN2420" s="60" t="s">
        <v>3903</v>
      </c>
      <c r="AO2420" s="60" t="s">
        <v>3903</v>
      </c>
    </row>
    <row r="2421" spans="1:41" s="290" customFormat="1" x14ac:dyDescent="0.2">
      <c r="A2421" s="45" t="s">
        <v>745</v>
      </c>
      <c r="B2421" s="42" t="s">
        <v>97</v>
      </c>
      <c r="C2421" s="46"/>
      <c r="D2421" s="35" t="s">
        <v>424</v>
      </c>
      <c r="E2421" s="34">
        <v>44240</v>
      </c>
      <c r="F2421" s="347" t="s">
        <v>3390</v>
      </c>
      <c r="G2421" s="347" t="s">
        <v>3391</v>
      </c>
      <c r="H2421" s="344">
        <v>25.873950000000001</v>
      </c>
      <c r="I2421" s="344">
        <v>-81.531383333333338</v>
      </c>
      <c r="J2421" s="56" t="s">
        <v>9617</v>
      </c>
      <c r="K2421" s="56" t="s">
        <v>9618</v>
      </c>
      <c r="L2421" s="49" t="s">
        <v>3392</v>
      </c>
      <c r="M2421" s="120" t="s">
        <v>2834</v>
      </c>
      <c r="N2421" s="35" t="s">
        <v>364</v>
      </c>
      <c r="O2421" s="240" t="s">
        <v>3393</v>
      </c>
      <c r="P2421" s="216" t="s">
        <v>1969</v>
      </c>
      <c r="Q2421" s="443">
        <v>0</v>
      </c>
      <c r="R2421" s="47"/>
      <c r="S2421" s="36">
        <v>0</v>
      </c>
      <c r="T2421" s="35" t="s">
        <v>2011</v>
      </c>
      <c r="U2421" s="34"/>
      <c r="V2421" s="82">
        <v>0</v>
      </c>
      <c r="W2421" s="55" t="s">
        <v>2689</v>
      </c>
      <c r="X2421" s="55" t="s">
        <v>1898</v>
      </c>
      <c r="Y2421" s="157">
        <v>0</v>
      </c>
      <c r="Z2421" s="57" t="s">
        <v>3903</v>
      </c>
      <c r="AA2421" s="55" t="s">
        <v>3904</v>
      </c>
      <c r="AB2421" s="55">
        <v>237</v>
      </c>
      <c r="AC2421" s="55" t="s">
        <v>2023</v>
      </c>
      <c r="AD2421" s="89" t="s">
        <v>2622</v>
      </c>
      <c r="AE2421" s="243" t="s">
        <v>1746</v>
      </c>
      <c r="AF2421" s="157">
        <v>0</v>
      </c>
      <c r="AG2421" s="89" t="s">
        <v>7895</v>
      </c>
      <c r="AH2421" s="58" t="s">
        <v>3903</v>
      </c>
      <c r="AI2421" s="58" t="s">
        <v>3903</v>
      </c>
      <c r="AJ2421" s="59" t="s">
        <v>3903</v>
      </c>
      <c r="AK2421" s="56" t="s">
        <v>3903</v>
      </c>
      <c r="AL2421" s="56" t="s">
        <v>3903</v>
      </c>
      <c r="AM2421" s="60" t="s">
        <v>3903</v>
      </c>
      <c r="AN2421" s="60" t="s">
        <v>3903</v>
      </c>
      <c r="AO2421" s="60" t="s">
        <v>3903</v>
      </c>
    </row>
    <row r="2422" spans="1:41" s="290" customFormat="1" x14ac:dyDescent="0.2">
      <c r="A2422" s="45" t="s">
        <v>745</v>
      </c>
      <c r="B2422" s="42" t="s">
        <v>97</v>
      </c>
      <c r="C2422" s="46"/>
      <c r="D2422" s="35" t="s">
        <v>424</v>
      </c>
      <c r="E2422" s="34">
        <v>44595</v>
      </c>
      <c r="F2422" s="347" t="s">
        <v>3390</v>
      </c>
      <c r="G2422" s="347" t="s">
        <v>4078</v>
      </c>
      <c r="H2422" s="344">
        <v>25.873950000000001</v>
      </c>
      <c r="I2422" s="344">
        <v>-81.531333333333336</v>
      </c>
      <c r="J2422" s="56" t="s">
        <v>9617</v>
      </c>
      <c r="K2422" s="56" t="s">
        <v>9619</v>
      </c>
      <c r="L2422" s="49" t="s">
        <v>3392</v>
      </c>
      <c r="M2422" s="120" t="s">
        <v>2834</v>
      </c>
      <c r="N2422" s="35" t="s">
        <v>364</v>
      </c>
      <c r="O2422" s="240" t="s">
        <v>4079</v>
      </c>
      <c r="P2422" s="216" t="s">
        <v>1969</v>
      </c>
      <c r="Q2422" s="443">
        <v>0</v>
      </c>
      <c r="R2422" s="47"/>
      <c r="S2422" s="36">
        <v>0</v>
      </c>
      <c r="T2422" s="35"/>
      <c r="U2422" s="34"/>
      <c r="V2422" s="82">
        <v>0</v>
      </c>
      <c r="W2422" s="55" t="s">
        <v>2689</v>
      </c>
      <c r="X2422" s="55" t="s">
        <v>1898</v>
      </c>
      <c r="Y2422" s="157">
        <v>0</v>
      </c>
      <c r="Z2422" s="57" t="s">
        <v>3903</v>
      </c>
      <c r="AA2422" s="55" t="s">
        <v>3904</v>
      </c>
      <c r="AB2422" s="55">
        <v>237</v>
      </c>
      <c r="AC2422" s="55" t="s">
        <v>2023</v>
      </c>
      <c r="AD2422" s="89" t="s">
        <v>2622</v>
      </c>
      <c r="AE2422" s="243" t="s">
        <v>1746</v>
      </c>
      <c r="AF2422" s="157">
        <v>0</v>
      </c>
      <c r="AG2422" s="89" t="s">
        <v>7895</v>
      </c>
      <c r="AH2422" s="58" t="s">
        <v>3903</v>
      </c>
      <c r="AI2422" s="58" t="s">
        <v>3903</v>
      </c>
      <c r="AJ2422" s="59" t="s">
        <v>3903</v>
      </c>
      <c r="AK2422" s="56" t="s">
        <v>3903</v>
      </c>
      <c r="AL2422" s="56" t="s">
        <v>3903</v>
      </c>
      <c r="AM2422" s="60" t="s">
        <v>3903</v>
      </c>
      <c r="AN2422" s="60" t="s">
        <v>3903</v>
      </c>
      <c r="AO2422" s="60" t="s">
        <v>3903</v>
      </c>
    </row>
    <row r="2423" spans="1:41" s="290" customFormat="1" x14ac:dyDescent="0.2">
      <c r="A2423" s="45" t="s">
        <v>745</v>
      </c>
      <c r="B2423" s="42" t="s">
        <v>97</v>
      </c>
      <c r="C2423" s="46"/>
      <c r="D2423" s="35" t="s">
        <v>424</v>
      </c>
      <c r="E2423" s="34">
        <v>44992</v>
      </c>
      <c r="F2423" s="347" t="s">
        <v>5124</v>
      </c>
      <c r="G2423" s="347" t="s">
        <v>5125</v>
      </c>
      <c r="H2423" s="344">
        <v>25.873899999999999</v>
      </c>
      <c r="I2423" s="344">
        <v>-81.531300000000002</v>
      </c>
      <c r="J2423" s="56" t="s">
        <v>9620</v>
      </c>
      <c r="K2423" s="56" t="s">
        <v>9621</v>
      </c>
      <c r="L2423" s="49" t="s">
        <v>3392</v>
      </c>
      <c r="M2423" s="120" t="s">
        <v>2834</v>
      </c>
      <c r="N2423" s="35" t="s">
        <v>364</v>
      </c>
      <c r="O2423" s="240" t="s">
        <v>5126</v>
      </c>
      <c r="P2423" s="216" t="s">
        <v>1969</v>
      </c>
      <c r="Q2423" s="443">
        <v>0</v>
      </c>
      <c r="R2423" s="47"/>
      <c r="S2423" s="36">
        <v>0</v>
      </c>
      <c r="T2423" s="35"/>
      <c r="U2423" s="34"/>
      <c r="V2423" s="82">
        <v>0</v>
      </c>
      <c r="W2423" s="55" t="s">
        <v>2689</v>
      </c>
      <c r="X2423" s="55" t="s">
        <v>1898</v>
      </c>
      <c r="Y2423" s="157">
        <v>0</v>
      </c>
      <c r="Z2423" s="57" t="s">
        <v>3903</v>
      </c>
      <c r="AA2423" s="55" t="s">
        <v>3904</v>
      </c>
      <c r="AB2423" s="55">
        <v>237</v>
      </c>
      <c r="AC2423" s="55" t="s">
        <v>2023</v>
      </c>
      <c r="AD2423" s="89" t="s">
        <v>2622</v>
      </c>
      <c r="AE2423" s="243" t="s">
        <v>1746</v>
      </c>
      <c r="AF2423" s="157">
        <v>0</v>
      </c>
      <c r="AG2423" s="89" t="s">
        <v>7895</v>
      </c>
      <c r="AH2423" s="58" t="s">
        <v>3903</v>
      </c>
      <c r="AI2423" s="58" t="s">
        <v>3903</v>
      </c>
      <c r="AJ2423" s="59" t="s">
        <v>3903</v>
      </c>
      <c r="AK2423" s="56" t="s">
        <v>3903</v>
      </c>
      <c r="AL2423" s="56" t="s">
        <v>3903</v>
      </c>
      <c r="AM2423" s="60" t="s">
        <v>3903</v>
      </c>
      <c r="AN2423" s="60" t="s">
        <v>3903</v>
      </c>
      <c r="AO2423" s="60" t="s">
        <v>3903</v>
      </c>
    </row>
    <row r="2424" spans="1:41" s="290" customFormat="1" x14ac:dyDescent="0.2">
      <c r="A2424" s="45" t="s">
        <v>745</v>
      </c>
      <c r="B2424" s="42" t="s">
        <v>97</v>
      </c>
      <c r="C2424" s="46"/>
      <c r="D2424" s="35" t="s">
        <v>424</v>
      </c>
      <c r="E2424" s="34">
        <v>45341</v>
      </c>
      <c r="F2424" s="347" t="s">
        <v>5124</v>
      </c>
      <c r="G2424" s="347" t="s">
        <v>5703</v>
      </c>
      <c r="H2424" s="344">
        <v>25.873899999999999</v>
      </c>
      <c r="I2424" s="344">
        <v>-81.531199999999998</v>
      </c>
      <c r="J2424" s="56" t="s">
        <v>9620</v>
      </c>
      <c r="K2424" s="56" t="s">
        <v>7894</v>
      </c>
      <c r="L2424" s="49" t="s">
        <v>3392</v>
      </c>
      <c r="M2424" s="120" t="s">
        <v>2834</v>
      </c>
      <c r="N2424" s="35" t="s">
        <v>364</v>
      </c>
      <c r="O2424" s="240" t="s">
        <v>5700</v>
      </c>
      <c r="P2424" s="216" t="s">
        <v>1969</v>
      </c>
      <c r="Q2424" s="443">
        <v>0</v>
      </c>
      <c r="R2424" s="47"/>
      <c r="S2424" s="36">
        <v>0</v>
      </c>
      <c r="T2424" s="35"/>
      <c r="U2424" s="34"/>
      <c r="V2424" s="82">
        <v>0</v>
      </c>
      <c r="W2424" s="55" t="s">
        <v>2689</v>
      </c>
      <c r="X2424" s="55" t="s">
        <v>1898</v>
      </c>
      <c r="Y2424" s="157">
        <v>0</v>
      </c>
      <c r="Z2424" s="57" t="s">
        <v>3903</v>
      </c>
      <c r="AA2424" s="55" t="s">
        <v>3904</v>
      </c>
      <c r="AB2424" s="55">
        <v>237</v>
      </c>
      <c r="AC2424" s="55" t="s">
        <v>2023</v>
      </c>
      <c r="AD2424" s="89" t="s">
        <v>2622</v>
      </c>
      <c r="AE2424" s="243" t="s">
        <v>1746</v>
      </c>
      <c r="AF2424" s="157">
        <v>0</v>
      </c>
      <c r="AG2424" s="89" t="s">
        <v>7895</v>
      </c>
      <c r="AH2424" s="58" t="s">
        <v>3903</v>
      </c>
      <c r="AI2424" s="58" t="s">
        <v>3903</v>
      </c>
      <c r="AJ2424" s="59" t="s">
        <v>3903</v>
      </c>
      <c r="AK2424" s="56" t="s">
        <v>3903</v>
      </c>
      <c r="AL2424" s="56" t="s">
        <v>3903</v>
      </c>
      <c r="AM2424" s="60" t="s">
        <v>3903</v>
      </c>
      <c r="AN2424" s="60" t="s">
        <v>3903</v>
      </c>
      <c r="AO2424" s="60" t="s">
        <v>3903</v>
      </c>
    </row>
    <row r="2425" spans="1:41" s="290" customFormat="1" x14ac:dyDescent="0.2">
      <c r="A2425" s="45" t="s">
        <v>745</v>
      </c>
      <c r="B2425" s="42" t="s">
        <v>97</v>
      </c>
      <c r="C2425" s="46"/>
      <c r="D2425" s="35" t="s">
        <v>424</v>
      </c>
      <c r="E2425" s="34">
        <v>45748</v>
      </c>
      <c r="F2425" s="347" t="s">
        <v>5124</v>
      </c>
      <c r="G2425" s="347" t="s">
        <v>5703</v>
      </c>
      <c r="H2425" s="344">
        <v>25.873899999999999</v>
      </c>
      <c r="I2425" s="344">
        <v>-81.531199999999998</v>
      </c>
      <c r="J2425" s="56" t="s">
        <v>9620</v>
      </c>
      <c r="K2425" s="56" t="s">
        <v>7894</v>
      </c>
      <c r="L2425" s="49" t="s">
        <v>6294</v>
      </c>
      <c r="M2425" s="120" t="s">
        <v>2834</v>
      </c>
      <c r="N2425" s="35" t="s">
        <v>364</v>
      </c>
      <c r="O2425" s="240" t="s">
        <v>6327</v>
      </c>
      <c r="P2425" s="216" t="s">
        <v>1969</v>
      </c>
      <c r="Q2425" s="443">
        <v>0</v>
      </c>
      <c r="R2425" s="47"/>
      <c r="S2425" s="36">
        <v>0</v>
      </c>
      <c r="T2425" s="35"/>
      <c r="U2425" s="34"/>
      <c r="V2425" s="82">
        <v>0</v>
      </c>
      <c r="W2425" s="55" t="s">
        <v>2689</v>
      </c>
      <c r="X2425" s="55" t="s">
        <v>1898</v>
      </c>
      <c r="Y2425" s="157">
        <v>0</v>
      </c>
      <c r="Z2425" s="57" t="s">
        <v>3903</v>
      </c>
      <c r="AA2425" s="55" t="s">
        <v>3904</v>
      </c>
      <c r="AB2425" s="55">
        <v>237</v>
      </c>
      <c r="AC2425" s="55" t="s">
        <v>2023</v>
      </c>
      <c r="AD2425" s="89" t="s">
        <v>2622</v>
      </c>
      <c r="AE2425" s="243" t="s">
        <v>1746</v>
      </c>
      <c r="AF2425" s="157">
        <v>0</v>
      </c>
      <c r="AG2425" s="89" t="s">
        <v>7895</v>
      </c>
      <c r="AH2425" s="58" t="s">
        <v>3903</v>
      </c>
      <c r="AI2425" s="58" t="s">
        <v>3903</v>
      </c>
      <c r="AJ2425" s="59" t="s">
        <v>3903</v>
      </c>
      <c r="AK2425" s="56" t="s">
        <v>3903</v>
      </c>
      <c r="AL2425" s="56" t="s">
        <v>3903</v>
      </c>
      <c r="AM2425" s="60" t="s">
        <v>3903</v>
      </c>
      <c r="AN2425" s="60" t="s">
        <v>3903</v>
      </c>
      <c r="AO2425" s="60" t="s">
        <v>3903</v>
      </c>
    </row>
    <row r="2426" spans="1:41" s="290" customFormat="1" x14ac:dyDescent="0.2">
      <c r="A2426" s="45" t="s">
        <v>745</v>
      </c>
      <c r="B2426" s="42" t="s">
        <v>97</v>
      </c>
      <c r="C2426" s="46" t="s">
        <v>473</v>
      </c>
      <c r="D2426" s="35" t="s">
        <v>424</v>
      </c>
      <c r="E2426" s="34">
        <v>46079</v>
      </c>
      <c r="F2426" s="347" t="s">
        <v>6761</v>
      </c>
      <c r="G2426" s="347" t="s">
        <v>5703</v>
      </c>
      <c r="H2426" s="344">
        <v>25.873783333333332</v>
      </c>
      <c r="I2426" s="344">
        <v>-81.531199999999998</v>
      </c>
      <c r="J2426" s="56" t="s">
        <v>7893</v>
      </c>
      <c r="K2426" s="56" t="s">
        <v>7894</v>
      </c>
      <c r="L2426" s="49" t="s">
        <v>6294</v>
      </c>
      <c r="M2426" s="120" t="s">
        <v>2834</v>
      </c>
      <c r="N2426" s="35" t="s">
        <v>364</v>
      </c>
      <c r="O2426" s="240" t="s">
        <v>6759</v>
      </c>
      <c r="P2426" s="216" t="s">
        <v>6005</v>
      </c>
      <c r="Q2426" s="443">
        <v>0</v>
      </c>
      <c r="R2426" s="47"/>
      <c r="S2426" s="36">
        <v>0</v>
      </c>
      <c r="T2426" s="35"/>
      <c r="U2426" s="34"/>
      <c r="V2426" s="82">
        <v>0</v>
      </c>
      <c r="W2426" s="55" t="s">
        <v>2689</v>
      </c>
      <c r="X2426" s="55" t="s">
        <v>1898</v>
      </c>
      <c r="Y2426" s="157">
        <v>0</v>
      </c>
      <c r="Z2426" s="57" t="s">
        <v>3903</v>
      </c>
      <c r="AA2426" s="55" t="s">
        <v>3904</v>
      </c>
      <c r="AB2426" s="55">
        <v>237</v>
      </c>
      <c r="AC2426" s="55" t="s">
        <v>2023</v>
      </c>
      <c r="AD2426" s="89" t="s">
        <v>2622</v>
      </c>
      <c r="AE2426" s="243" t="s">
        <v>1746</v>
      </c>
      <c r="AF2426" s="157">
        <v>0</v>
      </c>
      <c r="AG2426" s="89" t="s">
        <v>7895</v>
      </c>
      <c r="AH2426" s="58" t="s">
        <v>3903</v>
      </c>
      <c r="AI2426" s="58" t="s">
        <v>3903</v>
      </c>
      <c r="AJ2426" s="59" t="s">
        <v>3903</v>
      </c>
      <c r="AK2426" s="56" t="s">
        <v>3903</v>
      </c>
      <c r="AL2426" s="56" t="s">
        <v>3903</v>
      </c>
      <c r="AM2426" s="60" t="s">
        <v>3903</v>
      </c>
      <c r="AN2426" s="60" t="s">
        <v>3903</v>
      </c>
      <c r="AO2426" s="60" t="s">
        <v>3903</v>
      </c>
    </row>
    <row r="2427" spans="1:41" s="290" customFormat="1" x14ac:dyDescent="0.2">
      <c r="A2427" s="45" t="s">
        <v>746</v>
      </c>
      <c r="B2427" s="42" t="s">
        <v>96</v>
      </c>
      <c r="C2427" s="46"/>
      <c r="D2427" s="35" t="s">
        <v>424</v>
      </c>
      <c r="E2427" s="34">
        <v>42843</v>
      </c>
      <c r="F2427" s="347" t="s">
        <v>837</v>
      </c>
      <c r="G2427" s="347" t="s">
        <v>838</v>
      </c>
      <c r="H2427" s="344">
        <v>25.877566666666667</v>
      </c>
      <c r="I2427" s="344">
        <v>-81.528633333333332</v>
      </c>
      <c r="J2427" s="56" t="s">
        <v>9622</v>
      </c>
      <c r="K2427" s="56" t="s">
        <v>7897</v>
      </c>
      <c r="L2427" s="49" t="s">
        <v>1820</v>
      </c>
      <c r="M2427" s="120"/>
      <c r="N2427" s="35" t="s">
        <v>387</v>
      </c>
      <c r="O2427" s="203" t="s">
        <v>1969</v>
      </c>
      <c r="P2427" s="216" t="s">
        <v>1969</v>
      </c>
      <c r="Q2427" s="443">
        <v>0</v>
      </c>
      <c r="R2427" s="47"/>
      <c r="S2427" s="36">
        <v>0</v>
      </c>
      <c r="T2427" s="35"/>
      <c r="U2427" s="34"/>
      <c r="V2427" s="82">
        <v>0</v>
      </c>
      <c r="W2427" s="55" t="s">
        <v>2689</v>
      </c>
      <c r="X2427" s="55" t="s">
        <v>1898</v>
      </c>
      <c r="Y2427" s="157" t="s">
        <v>387</v>
      </c>
      <c r="Z2427" s="57">
        <v>284.70615537098416</v>
      </c>
      <c r="AA2427" s="55" t="s">
        <v>9623</v>
      </c>
      <c r="AB2427" s="55">
        <v>238</v>
      </c>
      <c r="AC2427" s="55" t="s">
        <v>2023</v>
      </c>
      <c r="AD2427" s="89" t="s">
        <v>2622</v>
      </c>
      <c r="AE2427" s="243">
        <v>16285</v>
      </c>
      <c r="AF2427" s="157" t="s">
        <v>3901</v>
      </c>
      <c r="AG2427" s="89" t="s">
        <v>7899</v>
      </c>
      <c r="AH2427" s="58" t="s">
        <v>7900</v>
      </c>
      <c r="AI2427" s="58" t="s">
        <v>7901</v>
      </c>
      <c r="AJ2427" s="59" t="s">
        <v>2363</v>
      </c>
      <c r="AK2427" s="56">
        <v>25.877016666666666</v>
      </c>
      <c r="AL2427" s="56">
        <v>-81.529249444444446</v>
      </c>
      <c r="AM2427" s="60">
        <v>200.57400000018035</v>
      </c>
      <c r="AN2427" s="60">
        <v>202.05856930616585</v>
      </c>
      <c r="AO2427" s="60">
        <v>284.70615537098416</v>
      </c>
    </row>
    <row r="2428" spans="1:41" s="290" customFormat="1" x14ac:dyDescent="0.2">
      <c r="A2428" s="45" t="s">
        <v>746</v>
      </c>
      <c r="B2428" s="42" t="s">
        <v>96</v>
      </c>
      <c r="C2428" s="46"/>
      <c r="D2428" s="35" t="s">
        <v>424</v>
      </c>
      <c r="E2428" s="34">
        <v>43145</v>
      </c>
      <c r="F2428" s="347" t="s">
        <v>837</v>
      </c>
      <c r="G2428" s="347" t="s">
        <v>838</v>
      </c>
      <c r="H2428" s="344">
        <v>25.877566666666667</v>
      </c>
      <c r="I2428" s="344">
        <v>-81.528633333333332</v>
      </c>
      <c r="J2428" s="56" t="s">
        <v>9622</v>
      </c>
      <c r="K2428" s="56" t="s">
        <v>7897</v>
      </c>
      <c r="L2428" s="49" t="s">
        <v>2056</v>
      </c>
      <c r="M2428" s="120"/>
      <c r="N2428" s="35" t="s">
        <v>427</v>
      </c>
      <c r="O2428" s="203" t="s">
        <v>1969</v>
      </c>
      <c r="P2428" s="216" t="s">
        <v>1969</v>
      </c>
      <c r="Q2428" s="443">
        <v>0</v>
      </c>
      <c r="R2428" s="47"/>
      <c r="S2428" s="36">
        <v>0</v>
      </c>
      <c r="T2428" s="35"/>
      <c r="U2428" s="34"/>
      <c r="V2428" s="82" t="s">
        <v>1969</v>
      </c>
      <c r="W2428" s="55" t="s">
        <v>2689</v>
      </c>
      <c r="X2428" s="55" t="s">
        <v>1898</v>
      </c>
      <c r="Y2428" s="157" t="s">
        <v>427</v>
      </c>
      <c r="Z2428" s="57">
        <v>284.70615537098416</v>
      </c>
      <c r="AA2428" s="55" t="s">
        <v>9624</v>
      </c>
      <c r="AB2428" s="55">
        <v>238</v>
      </c>
      <c r="AC2428" s="55" t="s">
        <v>2023</v>
      </c>
      <c r="AD2428" s="89" t="s">
        <v>2622</v>
      </c>
      <c r="AE2428" s="243">
        <v>16285</v>
      </c>
      <c r="AF2428" s="157" t="s">
        <v>3901</v>
      </c>
      <c r="AG2428" s="89" t="s">
        <v>7899</v>
      </c>
      <c r="AH2428" s="58" t="s">
        <v>7900</v>
      </c>
      <c r="AI2428" s="58" t="s">
        <v>7901</v>
      </c>
      <c r="AJ2428" s="59" t="s">
        <v>2363</v>
      </c>
      <c r="AK2428" s="56">
        <v>25.877016666666666</v>
      </c>
      <c r="AL2428" s="56">
        <v>-81.529249444444446</v>
      </c>
      <c r="AM2428" s="60">
        <v>200.57400000018035</v>
      </c>
      <c r="AN2428" s="60">
        <v>202.05856930616585</v>
      </c>
      <c r="AO2428" s="60">
        <v>284.70615537098416</v>
      </c>
    </row>
    <row r="2429" spans="1:41" s="290" customFormat="1" x14ac:dyDescent="0.2">
      <c r="A2429" s="45" t="s">
        <v>746</v>
      </c>
      <c r="B2429" s="42" t="s">
        <v>96</v>
      </c>
      <c r="C2429" s="46"/>
      <c r="D2429" s="35" t="s">
        <v>2384</v>
      </c>
      <c r="E2429" s="34">
        <v>43350</v>
      </c>
      <c r="F2429" s="347" t="s">
        <v>837</v>
      </c>
      <c r="G2429" s="347" t="s">
        <v>838</v>
      </c>
      <c r="H2429" s="344">
        <v>25.877566666666667</v>
      </c>
      <c r="I2429" s="344">
        <v>-81.528633333333332</v>
      </c>
      <c r="J2429" s="56" t="s">
        <v>9622</v>
      </c>
      <c r="K2429" s="56" t="s">
        <v>7897</v>
      </c>
      <c r="L2429" s="49" t="s">
        <v>3139</v>
      </c>
      <c r="M2429" s="120"/>
      <c r="N2429" s="35" t="s">
        <v>364</v>
      </c>
      <c r="O2429" s="203" t="s">
        <v>1969</v>
      </c>
      <c r="P2429" s="216">
        <v>0</v>
      </c>
      <c r="Q2429" s="443">
        <v>0</v>
      </c>
      <c r="R2429" s="47"/>
      <c r="S2429" s="36">
        <v>0</v>
      </c>
      <c r="T2429" s="35" t="s">
        <v>2011</v>
      </c>
      <c r="U2429" s="34"/>
      <c r="V2429" s="82">
        <v>0</v>
      </c>
      <c r="W2429" s="55" t="s">
        <v>2689</v>
      </c>
      <c r="X2429" s="55" t="s">
        <v>1898</v>
      </c>
      <c r="Y2429" s="157">
        <v>0</v>
      </c>
      <c r="Z2429" s="57">
        <v>284.70615537098416</v>
      </c>
      <c r="AA2429" s="55" t="s">
        <v>9625</v>
      </c>
      <c r="AB2429" s="55">
        <v>238</v>
      </c>
      <c r="AC2429" s="55" t="s">
        <v>2023</v>
      </c>
      <c r="AD2429" s="89" t="s">
        <v>2622</v>
      </c>
      <c r="AE2429" s="243">
        <v>16285</v>
      </c>
      <c r="AF2429" s="157" t="s">
        <v>3901</v>
      </c>
      <c r="AG2429" s="89" t="s">
        <v>7899</v>
      </c>
      <c r="AH2429" s="58" t="s">
        <v>7900</v>
      </c>
      <c r="AI2429" s="58" t="s">
        <v>7901</v>
      </c>
      <c r="AJ2429" s="59" t="s">
        <v>2363</v>
      </c>
      <c r="AK2429" s="56">
        <v>25.877016666666666</v>
      </c>
      <c r="AL2429" s="56">
        <v>-81.529249444444446</v>
      </c>
      <c r="AM2429" s="60">
        <v>200.57400000018035</v>
      </c>
      <c r="AN2429" s="60">
        <v>202.05856930616585</v>
      </c>
      <c r="AO2429" s="60">
        <v>284.70615537098416</v>
      </c>
    </row>
    <row r="2430" spans="1:41" s="290" customFormat="1" x14ac:dyDescent="0.2">
      <c r="A2430" s="45" t="s">
        <v>746</v>
      </c>
      <c r="B2430" s="42" t="s">
        <v>96</v>
      </c>
      <c r="C2430" s="46"/>
      <c r="D2430" s="35" t="s">
        <v>424</v>
      </c>
      <c r="E2430" s="34">
        <v>43501</v>
      </c>
      <c r="F2430" s="347" t="s">
        <v>2516</v>
      </c>
      <c r="G2430" s="347" t="s">
        <v>2514</v>
      </c>
      <c r="H2430" s="344">
        <v>25.877166666666668</v>
      </c>
      <c r="I2430" s="344">
        <v>-81.528649999999999</v>
      </c>
      <c r="J2430" s="56" t="s">
        <v>9626</v>
      </c>
      <c r="K2430" s="56" t="s">
        <v>9627</v>
      </c>
      <c r="L2430" s="49" t="s">
        <v>2515</v>
      </c>
      <c r="M2430" s="120" t="s">
        <v>2833</v>
      </c>
      <c r="N2430" s="35" t="s">
        <v>364</v>
      </c>
      <c r="O2430" s="203" t="s">
        <v>1969</v>
      </c>
      <c r="P2430" s="216" t="s">
        <v>1969</v>
      </c>
      <c r="Q2430" s="443">
        <v>0</v>
      </c>
      <c r="R2430" s="47"/>
      <c r="S2430" s="36">
        <v>0</v>
      </c>
      <c r="T2430" s="35"/>
      <c r="U2430" s="34"/>
      <c r="V2430" s="82">
        <v>0</v>
      </c>
      <c r="W2430" s="55" t="s">
        <v>2689</v>
      </c>
      <c r="X2430" s="55" t="s">
        <v>1898</v>
      </c>
      <c r="Y2430" s="157">
        <v>0</v>
      </c>
      <c r="Z2430" s="57">
        <v>204.06116779120805</v>
      </c>
      <c r="AA2430" s="55" t="s">
        <v>9465</v>
      </c>
      <c r="AB2430" s="55">
        <v>238</v>
      </c>
      <c r="AC2430" s="55" t="s">
        <v>2023</v>
      </c>
      <c r="AD2430" s="89" t="s">
        <v>2622</v>
      </c>
      <c r="AE2430" s="243">
        <v>16285</v>
      </c>
      <c r="AF2430" s="157" t="s">
        <v>3901</v>
      </c>
      <c r="AG2430" s="89" t="s">
        <v>7899</v>
      </c>
      <c r="AH2430" s="58" t="s">
        <v>7900</v>
      </c>
      <c r="AI2430" s="58" t="s">
        <v>7901</v>
      </c>
      <c r="AJ2430" s="59" t="s">
        <v>2363</v>
      </c>
      <c r="AK2430" s="56">
        <v>25.877016666666666</v>
      </c>
      <c r="AL2430" s="56">
        <v>-81.529249444444446</v>
      </c>
      <c r="AM2430" s="60">
        <v>54.702000000520314</v>
      </c>
      <c r="AN2430" s="60">
        <v>196.59260259799868</v>
      </c>
      <c r="AO2430" s="60">
        <v>204.06116779120805</v>
      </c>
    </row>
    <row r="2431" spans="1:41" s="290" customFormat="1" x14ac:dyDescent="0.2">
      <c r="A2431" s="45" t="s">
        <v>746</v>
      </c>
      <c r="B2431" s="42" t="s">
        <v>96</v>
      </c>
      <c r="C2431" s="46"/>
      <c r="D2431" s="35" t="s">
        <v>424</v>
      </c>
      <c r="E2431" s="34">
        <v>43878</v>
      </c>
      <c r="F2431" s="347" t="s">
        <v>2907</v>
      </c>
      <c r="G2431" s="347" t="s">
        <v>2514</v>
      </c>
      <c r="H2431" s="344">
        <v>25.877199999999998</v>
      </c>
      <c r="I2431" s="344">
        <v>-81.528649999999999</v>
      </c>
      <c r="J2431" s="56" t="s">
        <v>9628</v>
      </c>
      <c r="K2431" s="56" t="s">
        <v>9627</v>
      </c>
      <c r="L2431" s="49" t="s">
        <v>2515</v>
      </c>
      <c r="M2431" s="120" t="s">
        <v>2833</v>
      </c>
      <c r="N2431" s="35" t="s">
        <v>364</v>
      </c>
      <c r="O2431" s="203" t="s">
        <v>1969</v>
      </c>
      <c r="P2431" s="216" t="s">
        <v>1969</v>
      </c>
      <c r="Q2431" s="443">
        <v>0</v>
      </c>
      <c r="R2431" s="47"/>
      <c r="S2431" s="36">
        <v>0</v>
      </c>
      <c r="T2431" s="35"/>
      <c r="U2431" s="34"/>
      <c r="V2431" s="82">
        <v>0</v>
      </c>
      <c r="W2431" s="55" t="s">
        <v>2689</v>
      </c>
      <c r="X2431" s="55" t="s">
        <v>1898</v>
      </c>
      <c r="Y2431" s="157">
        <v>0</v>
      </c>
      <c r="Z2431" s="57">
        <v>207.65029150040925</v>
      </c>
      <c r="AA2431" s="55" t="s">
        <v>7782</v>
      </c>
      <c r="AB2431" s="55">
        <v>238</v>
      </c>
      <c r="AC2431" s="55" t="s">
        <v>2023</v>
      </c>
      <c r="AD2431" s="89" t="s">
        <v>2622</v>
      </c>
      <c r="AE2431" s="243">
        <v>16285</v>
      </c>
      <c r="AF2431" s="157" t="s">
        <v>3901</v>
      </c>
      <c r="AG2431" s="89" t="s">
        <v>7899</v>
      </c>
      <c r="AH2431" s="58" t="s">
        <v>7900</v>
      </c>
      <c r="AI2431" s="58" t="s">
        <v>7901</v>
      </c>
      <c r="AJ2431" s="59" t="s">
        <v>2363</v>
      </c>
      <c r="AK2431" s="56">
        <v>25.877016666666666</v>
      </c>
      <c r="AL2431" s="56">
        <v>-81.529249444444446</v>
      </c>
      <c r="AM2431" s="60">
        <v>66.857999999628248</v>
      </c>
      <c r="AN2431" s="60">
        <v>196.59260259799868</v>
      </c>
      <c r="AO2431" s="60">
        <v>207.65029150040925</v>
      </c>
    </row>
    <row r="2432" spans="1:41" s="290" customFormat="1" x14ac:dyDescent="0.2">
      <c r="A2432" s="45" t="s">
        <v>746</v>
      </c>
      <c r="B2432" s="42" t="s">
        <v>96</v>
      </c>
      <c r="C2432" s="46"/>
      <c r="D2432" s="35" t="s">
        <v>424</v>
      </c>
      <c r="E2432" s="34">
        <v>44240</v>
      </c>
      <c r="F2432" s="347" t="s">
        <v>3394</v>
      </c>
      <c r="G2432" s="347" t="s">
        <v>838</v>
      </c>
      <c r="H2432" s="344">
        <v>25.877216666666666</v>
      </c>
      <c r="I2432" s="344">
        <v>-81.528633333333332</v>
      </c>
      <c r="J2432" s="56" t="s">
        <v>7896</v>
      </c>
      <c r="K2432" s="56" t="s">
        <v>7897</v>
      </c>
      <c r="L2432" s="49" t="s">
        <v>3395</v>
      </c>
      <c r="M2432" s="120" t="s">
        <v>2833</v>
      </c>
      <c r="N2432" s="35" t="s">
        <v>364</v>
      </c>
      <c r="O2432" s="240" t="s">
        <v>3396</v>
      </c>
      <c r="P2432" s="216" t="s">
        <v>1969</v>
      </c>
      <c r="Q2432" s="443">
        <v>0</v>
      </c>
      <c r="R2432" s="47"/>
      <c r="S2432" s="36">
        <v>0</v>
      </c>
      <c r="T2432" s="35"/>
      <c r="U2432" s="34"/>
      <c r="V2432" s="82">
        <v>0</v>
      </c>
      <c r="W2432" s="55" t="s">
        <v>2689</v>
      </c>
      <c r="X2432" s="55" t="s">
        <v>1898</v>
      </c>
      <c r="Y2432" s="157">
        <v>0</v>
      </c>
      <c r="Z2432" s="57">
        <v>214.81928574043306</v>
      </c>
      <c r="AA2432" s="55" t="s">
        <v>7898</v>
      </c>
      <c r="AB2432" s="55">
        <v>238</v>
      </c>
      <c r="AC2432" s="55" t="s">
        <v>2023</v>
      </c>
      <c r="AD2432" s="89" t="s">
        <v>2622</v>
      </c>
      <c r="AE2432" s="243">
        <v>16285</v>
      </c>
      <c r="AF2432" s="157" t="s">
        <v>3901</v>
      </c>
      <c r="AG2432" s="89" t="s">
        <v>7899</v>
      </c>
      <c r="AH2432" s="58" t="s">
        <v>7900</v>
      </c>
      <c r="AI2432" s="58" t="s">
        <v>7901</v>
      </c>
      <c r="AJ2432" s="59" t="s">
        <v>2363</v>
      </c>
      <c r="AK2432" s="56">
        <v>25.877016666666666</v>
      </c>
      <c r="AL2432" s="56">
        <v>-81.529249444444446</v>
      </c>
      <c r="AM2432" s="60">
        <v>72.935999999830017</v>
      </c>
      <c r="AN2432" s="60">
        <v>202.05856930616585</v>
      </c>
      <c r="AO2432" s="60">
        <v>214.81928574043306</v>
      </c>
    </row>
    <row r="2433" spans="1:41" s="290" customFormat="1" x14ac:dyDescent="0.2">
      <c r="A2433" s="45" t="s">
        <v>746</v>
      </c>
      <c r="B2433" s="42" t="s">
        <v>96</v>
      </c>
      <c r="C2433" s="46"/>
      <c r="D2433" s="35" t="s">
        <v>424</v>
      </c>
      <c r="E2433" s="34">
        <v>44595</v>
      </c>
      <c r="F2433" s="347" t="s">
        <v>3394</v>
      </c>
      <c r="G2433" s="347" t="s">
        <v>838</v>
      </c>
      <c r="H2433" s="344">
        <v>25.877216666666666</v>
      </c>
      <c r="I2433" s="344">
        <v>-81.528633333333332</v>
      </c>
      <c r="J2433" s="56" t="s">
        <v>7896</v>
      </c>
      <c r="K2433" s="56" t="s">
        <v>7897</v>
      </c>
      <c r="L2433" s="49" t="s">
        <v>3395</v>
      </c>
      <c r="M2433" s="120" t="s">
        <v>2833</v>
      </c>
      <c r="N2433" s="35" t="s">
        <v>364</v>
      </c>
      <c r="O2433" s="240" t="s">
        <v>4080</v>
      </c>
      <c r="P2433" s="216" t="s">
        <v>1969</v>
      </c>
      <c r="Q2433" s="443">
        <v>0</v>
      </c>
      <c r="R2433" s="47"/>
      <c r="S2433" s="36">
        <v>0</v>
      </c>
      <c r="T2433" s="35"/>
      <c r="U2433" s="34"/>
      <c r="V2433" s="82">
        <v>0</v>
      </c>
      <c r="W2433" s="55" t="s">
        <v>2689</v>
      </c>
      <c r="X2433" s="55" t="s">
        <v>1898</v>
      </c>
      <c r="Y2433" s="157">
        <v>0</v>
      </c>
      <c r="Z2433" s="57">
        <v>214.81928574043306</v>
      </c>
      <c r="AA2433" s="55" t="s">
        <v>7898</v>
      </c>
      <c r="AB2433" s="55">
        <v>238</v>
      </c>
      <c r="AC2433" s="55" t="s">
        <v>2023</v>
      </c>
      <c r="AD2433" s="89" t="s">
        <v>2622</v>
      </c>
      <c r="AE2433" s="243">
        <v>16285</v>
      </c>
      <c r="AF2433" s="157" t="s">
        <v>3901</v>
      </c>
      <c r="AG2433" s="89" t="s">
        <v>7899</v>
      </c>
      <c r="AH2433" s="58" t="s">
        <v>7900</v>
      </c>
      <c r="AI2433" s="58" t="s">
        <v>7901</v>
      </c>
      <c r="AJ2433" s="59" t="s">
        <v>2363</v>
      </c>
      <c r="AK2433" s="56">
        <v>25.877016666666666</v>
      </c>
      <c r="AL2433" s="56">
        <v>-81.529249444444446</v>
      </c>
      <c r="AM2433" s="60">
        <v>72.935999999830017</v>
      </c>
      <c r="AN2433" s="60">
        <v>202.05856930616585</v>
      </c>
      <c r="AO2433" s="60">
        <v>214.81928574043306</v>
      </c>
    </row>
    <row r="2434" spans="1:41" s="290" customFormat="1" x14ac:dyDescent="0.2">
      <c r="A2434" s="45" t="s">
        <v>746</v>
      </c>
      <c r="B2434" s="42" t="s">
        <v>96</v>
      </c>
      <c r="C2434" s="46"/>
      <c r="D2434" s="35" t="s">
        <v>424</v>
      </c>
      <c r="E2434" s="34">
        <v>44992</v>
      </c>
      <c r="F2434" s="347" t="s">
        <v>3394</v>
      </c>
      <c r="G2434" s="347" t="s">
        <v>838</v>
      </c>
      <c r="H2434" s="344">
        <v>25.877216666666666</v>
      </c>
      <c r="I2434" s="344">
        <v>-81.528633333333332</v>
      </c>
      <c r="J2434" s="56" t="s">
        <v>7896</v>
      </c>
      <c r="K2434" s="56" t="s">
        <v>7897</v>
      </c>
      <c r="L2434" s="49" t="s">
        <v>3395</v>
      </c>
      <c r="M2434" s="120" t="s">
        <v>2833</v>
      </c>
      <c r="N2434" s="35" t="s">
        <v>364</v>
      </c>
      <c r="O2434" s="240" t="s">
        <v>5127</v>
      </c>
      <c r="P2434" s="216" t="s">
        <v>1969</v>
      </c>
      <c r="Q2434" s="443">
        <v>0</v>
      </c>
      <c r="R2434" s="47"/>
      <c r="S2434" s="36">
        <v>0</v>
      </c>
      <c r="T2434" s="35"/>
      <c r="U2434" s="34"/>
      <c r="V2434" s="82">
        <v>0</v>
      </c>
      <c r="W2434" s="55" t="s">
        <v>2689</v>
      </c>
      <c r="X2434" s="55" t="s">
        <v>1898</v>
      </c>
      <c r="Y2434" s="157">
        <v>0</v>
      </c>
      <c r="Z2434" s="57">
        <v>214.81928574043306</v>
      </c>
      <c r="AA2434" s="55" t="s">
        <v>7898</v>
      </c>
      <c r="AB2434" s="55">
        <v>238</v>
      </c>
      <c r="AC2434" s="55" t="s">
        <v>2023</v>
      </c>
      <c r="AD2434" s="89" t="s">
        <v>2622</v>
      </c>
      <c r="AE2434" s="243">
        <v>16285</v>
      </c>
      <c r="AF2434" s="157" t="s">
        <v>3901</v>
      </c>
      <c r="AG2434" s="89" t="s">
        <v>7899</v>
      </c>
      <c r="AH2434" s="58" t="s">
        <v>7900</v>
      </c>
      <c r="AI2434" s="58" t="s">
        <v>7901</v>
      </c>
      <c r="AJ2434" s="59" t="s">
        <v>2363</v>
      </c>
      <c r="AK2434" s="56">
        <v>25.877016666666666</v>
      </c>
      <c r="AL2434" s="56">
        <v>-81.529249444444446</v>
      </c>
      <c r="AM2434" s="60">
        <v>72.935999999830017</v>
      </c>
      <c r="AN2434" s="60">
        <v>202.05856930616585</v>
      </c>
      <c r="AO2434" s="60">
        <v>214.81928574043306</v>
      </c>
    </row>
    <row r="2435" spans="1:41" s="290" customFormat="1" x14ac:dyDescent="0.2">
      <c r="A2435" s="45" t="s">
        <v>746</v>
      </c>
      <c r="B2435" s="42" t="s">
        <v>96</v>
      </c>
      <c r="C2435" s="46"/>
      <c r="D2435" s="35" t="s">
        <v>424</v>
      </c>
      <c r="E2435" s="34">
        <v>44992</v>
      </c>
      <c r="F2435" s="347" t="s">
        <v>3394</v>
      </c>
      <c r="G2435" s="347" t="s">
        <v>838</v>
      </c>
      <c r="H2435" s="344">
        <v>25.877216666666666</v>
      </c>
      <c r="I2435" s="344">
        <v>-81.528633333333332</v>
      </c>
      <c r="J2435" s="56" t="s">
        <v>7896</v>
      </c>
      <c r="K2435" s="56" t="s">
        <v>7897</v>
      </c>
      <c r="L2435" s="49" t="s">
        <v>3395</v>
      </c>
      <c r="M2435" s="120" t="s">
        <v>2833</v>
      </c>
      <c r="N2435" s="35" t="s">
        <v>364</v>
      </c>
      <c r="O2435" s="240" t="s">
        <v>5126</v>
      </c>
      <c r="P2435" s="216" t="s">
        <v>1969</v>
      </c>
      <c r="Q2435" s="443">
        <v>0</v>
      </c>
      <c r="R2435" s="47"/>
      <c r="S2435" s="36">
        <v>0</v>
      </c>
      <c r="T2435" s="35"/>
      <c r="U2435" s="34"/>
      <c r="V2435" s="82">
        <v>0</v>
      </c>
      <c r="W2435" s="55" t="s">
        <v>2689</v>
      </c>
      <c r="X2435" s="55" t="s">
        <v>1898</v>
      </c>
      <c r="Y2435" s="157">
        <v>0</v>
      </c>
      <c r="Z2435" s="57">
        <v>214.81928574043306</v>
      </c>
      <c r="AA2435" s="55" t="s">
        <v>7898</v>
      </c>
      <c r="AB2435" s="55">
        <v>238</v>
      </c>
      <c r="AC2435" s="55" t="s">
        <v>2023</v>
      </c>
      <c r="AD2435" s="89" t="s">
        <v>2622</v>
      </c>
      <c r="AE2435" s="243">
        <v>16285</v>
      </c>
      <c r="AF2435" s="157" t="s">
        <v>3901</v>
      </c>
      <c r="AG2435" s="89" t="s">
        <v>7899</v>
      </c>
      <c r="AH2435" s="58" t="s">
        <v>7900</v>
      </c>
      <c r="AI2435" s="58" t="s">
        <v>7901</v>
      </c>
      <c r="AJ2435" s="59" t="s">
        <v>2363</v>
      </c>
      <c r="AK2435" s="56">
        <v>25.877016666666666</v>
      </c>
      <c r="AL2435" s="56">
        <v>-81.529249444444446</v>
      </c>
      <c r="AM2435" s="60">
        <v>72.935999999830017</v>
      </c>
      <c r="AN2435" s="60">
        <v>202.05856930616585</v>
      </c>
      <c r="AO2435" s="60">
        <v>214.81928574043306</v>
      </c>
    </row>
    <row r="2436" spans="1:41" s="290" customFormat="1" x14ac:dyDescent="0.2">
      <c r="A2436" s="45" t="s">
        <v>746</v>
      </c>
      <c r="B2436" s="42" t="s">
        <v>96</v>
      </c>
      <c r="C2436" s="46"/>
      <c r="D2436" s="35" t="s">
        <v>424</v>
      </c>
      <c r="E2436" s="34">
        <v>45341</v>
      </c>
      <c r="F2436" s="347" t="s">
        <v>3394</v>
      </c>
      <c r="G2436" s="347" t="s">
        <v>838</v>
      </c>
      <c r="H2436" s="344">
        <v>25.877216666666666</v>
      </c>
      <c r="I2436" s="344">
        <v>-81.528633333333332</v>
      </c>
      <c r="J2436" s="56" t="s">
        <v>7896</v>
      </c>
      <c r="K2436" s="56" t="s">
        <v>7897</v>
      </c>
      <c r="L2436" s="49" t="s">
        <v>3395</v>
      </c>
      <c r="M2436" s="120" t="s">
        <v>2833</v>
      </c>
      <c r="N2436" s="35" t="s">
        <v>364</v>
      </c>
      <c r="O2436" s="240" t="s">
        <v>5701</v>
      </c>
      <c r="P2436" s="216" t="s">
        <v>1969</v>
      </c>
      <c r="Q2436" s="443">
        <v>0</v>
      </c>
      <c r="R2436" s="47"/>
      <c r="S2436" s="36">
        <v>0</v>
      </c>
      <c r="T2436" s="35"/>
      <c r="U2436" s="34"/>
      <c r="V2436" s="82">
        <v>0</v>
      </c>
      <c r="W2436" s="55" t="s">
        <v>2689</v>
      </c>
      <c r="X2436" s="55" t="s">
        <v>1898</v>
      </c>
      <c r="Y2436" s="157">
        <v>0</v>
      </c>
      <c r="Z2436" s="57">
        <v>214.81928574043306</v>
      </c>
      <c r="AA2436" s="55" t="s">
        <v>7898</v>
      </c>
      <c r="AB2436" s="55">
        <v>238</v>
      </c>
      <c r="AC2436" s="55" t="s">
        <v>2023</v>
      </c>
      <c r="AD2436" s="89" t="s">
        <v>2622</v>
      </c>
      <c r="AE2436" s="243">
        <v>16285</v>
      </c>
      <c r="AF2436" s="157" t="s">
        <v>3901</v>
      </c>
      <c r="AG2436" s="89" t="s">
        <v>7899</v>
      </c>
      <c r="AH2436" s="58" t="s">
        <v>7900</v>
      </c>
      <c r="AI2436" s="58" t="s">
        <v>7901</v>
      </c>
      <c r="AJ2436" s="59" t="s">
        <v>2363</v>
      </c>
      <c r="AK2436" s="56">
        <v>25.877016666666666</v>
      </c>
      <c r="AL2436" s="56">
        <v>-81.529249444444446</v>
      </c>
      <c r="AM2436" s="60">
        <v>72.935999999830017</v>
      </c>
      <c r="AN2436" s="60">
        <v>202.05856930616585</v>
      </c>
      <c r="AO2436" s="60">
        <v>214.81928574043306</v>
      </c>
    </row>
    <row r="2437" spans="1:41" s="290" customFormat="1" x14ac:dyDescent="0.2">
      <c r="A2437" s="45" t="s">
        <v>746</v>
      </c>
      <c r="B2437" s="42" t="s">
        <v>96</v>
      </c>
      <c r="C2437" s="46"/>
      <c r="D2437" s="35" t="s">
        <v>424</v>
      </c>
      <c r="E2437" s="34">
        <v>45748</v>
      </c>
      <c r="F2437" s="347" t="s">
        <v>3394</v>
      </c>
      <c r="G2437" s="347" t="s">
        <v>838</v>
      </c>
      <c r="H2437" s="344">
        <v>25.877216666666666</v>
      </c>
      <c r="I2437" s="344">
        <v>-81.528633333333332</v>
      </c>
      <c r="J2437" s="56" t="s">
        <v>7896</v>
      </c>
      <c r="K2437" s="56" t="s">
        <v>7897</v>
      </c>
      <c r="L2437" s="49" t="s">
        <v>6295</v>
      </c>
      <c r="M2437" s="120" t="s">
        <v>2833</v>
      </c>
      <c r="N2437" s="35" t="s">
        <v>364</v>
      </c>
      <c r="O2437" s="240" t="s">
        <v>6328</v>
      </c>
      <c r="P2437" s="216" t="s">
        <v>1969</v>
      </c>
      <c r="Q2437" s="443">
        <v>0</v>
      </c>
      <c r="R2437" s="47"/>
      <c r="S2437" s="36">
        <v>0</v>
      </c>
      <c r="T2437" s="35"/>
      <c r="U2437" s="34"/>
      <c r="V2437" s="82">
        <v>0</v>
      </c>
      <c r="W2437" s="55" t="s">
        <v>2689</v>
      </c>
      <c r="X2437" s="55" t="s">
        <v>1898</v>
      </c>
      <c r="Y2437" s="157">
        <v>0</v>
      </c>
      <c r="Z2437" s="57">
        <v>214.81928574043306</v>
      </c>
      <c r="AA2437" s="55" t="s">
        <v>7898</v>
      </c>
      <c r="AB2437" s="55">
        <v>238</v>
      </c>
      <c r="AC2437" s="55" t="s">
        <v>2023</v>
      </c>
      <c r="AD2437" s="89" t="s">
        <v>2622</v>
      </c>
      <c r="AE2437" s="243">
        <v>16285</v>
      </c>
      <c r="AF2437" s="157" t="s">
        <v>3901</v>
      </c>
      <c r="AG2437" s="89" t="s">
        <v>7899</v>
      </c>
      <c r="AH2437" s="58" t="s">
        <v>7900</v>
      </c>
      <c r="AI2437" s="58" t="s">
        <v>7901</v>
      </c>
      <c r="AJ2437" s="59" t="s">
        <v>2363</v>
      </c>
      <c r="AK2437" s="56">
        <v>25.877016666666666</v>
      </c>
      <c r="AL2437" s="56">
        <v>-81.529249444444446</v>
      </c>
      <c r="AM2437" s="60">
        <v>72.935999999830017</v>
      </c>
      <c r="AN2437" s="60">
        <v>202.05856930616585</v>
      </c>
      <c r="AO2437" s="60">
        <v>214.81928574043306</v>
      </c>
    </row>
    <row r="2438" spans="1:41" s="290" customFormat="1" x14ac:dyDescent="0.2">
      <c r="A2438" s="45" t="s">
        <v>746</v>
      </c>
      <c r="B2438" s="42" t="s">
        <v>96</v>
      </c>
      <c r="C2438" s="46" t="s">
        <v>473</v>
      </c>
      <c r="D2438" s="35" t="s">
        <v>424</v>
      </c>
      <c r="E2438" s="34">
        <v>46079</v>
      </c>
      <c r="F2438" s="347" t="s">
        <v>3394</v>
      </c>
      <c r="G2438" s="347" t="s">
        <v>838</v>
      </c>
      <c r="H2438" s="344">
        <v>25.877216666666666</v>
      </c>
      <c r="I2438" s="344">
        <v>-81.528633333333332</v>
      </c>
      <c r="J2438" s="56" t="s">
        <v>7896</v>
      </c>
      <c r="K2438" s="56" t="s">
        <v>7897</v>
      </c>
      <c r="L2438" s="49" t="s">
        <v>6762</v>
      </c>
      <c r="M2438" s="120" t="s">
        <v>2833</v>
      </c>
      <c r="N2438" s="35" t="s">
        <v>364</v>
      </c>
      <c r="O2438" s="240" t="s">
        <v>6760</v>
      </c>
      <c r="P2438" s="216" t="s">
        <v>6005</v>
      </c>
      <c r="Q2438" s="443">
        <v>0</v>
      </c>
      <c r="R2438" s="47"/>
      <c r="S2438" s="36">
        <v>0</v>
      </c>
      <c r="T2438" s="35"/>
      <c r="U2438" s="34"/>
      <c r="V2438" s="82">
        <v>0</v>
      </c>
      <c r="W2438" s="55" t="s">
        <v>2689</v>
      </c>
      <c r="X2438" s="55" t="s">
        <v>1898</v>
      </c>
      <c r="Y2438" s="157">
        <v>0</v>
      </c>
      <c r="Z2438" s="57">
        <v>214.81928574043306</v>
      </c>
      <c r="AA2438" s="55" t="s">
        <v>7898</v>
      </c>
      <c r="AB2438" s="55">
        <v>238</v>
      </c>
      <c r="AC2438" s="55" t="s">
        <v>2023</v>
      </c>
      <c r="AD2438" s="89" t="s">
        <v>2622</v>
      </c>
      <c r="AE2438" s="243">
        <v>16285</v>
      </c>
      <c r="AF2438" s="157" t="s">
        <v>3901</v>
      </c>
      <c r="AG2438" s="89" t="s">
        <v>7899</v>
      </c>
      <c r="AH2438" s="58" t="s">
        <v>7900</v>
      </c>
      <c r="AI2438" s="58" t="s">
        <v>7901</v>
      </c>
      <c r="AJ2438" s="59" t="s">
        <v>2363</v>
      </c>
      <c r="AK2438" s="56">
        <v>25.877016666666666</v>
      </c>
      <c r="AL2438" s="56">
        <v>-81.529249444444446</v>
      </c>
      <c r="AM2438" s="60">
        <v>72.935999999830017</v>
      </c>
      <c r="AN2438" s="60">
        <v>202.05856930616585</v>
      </c>
      <c r="AO2438" s="60">
        <v>214.81928574043306</v>
      </c>
    </row>
    <row r="2439" spans="1:41" s="290" customFormat="1" x14ac:dyDescent="0.2">
      <c r="A2439" s="45" t="s">
        <v>747</v>
      </c>
      <c r="B2439" s="42" t="s">
        <v>95</v>
      </c>
      <c r="C2439" s="46"/>
      <c r="D2439" s="35" t="s">
        <v>424</v>
      </c>
      <c r="E2439" s="34">
        <v>42843</v>
      </c>
      <c r="F2439" s="347" t="s">
        <v>841</v>
      </c>
      <c r="G2439" s="347" t="s">
        <v>842</v>
      </c>
      <c r="H2439" s="344">
        <v>25.879300000000001</v>
      </c>
      <c r="I2439" s="344">
        <v>-81.529133333333334</v>
      </c>
      <c r="J2439" s="56" t="s">
        <v>9629</v>
      </c>
      <c r="K2439" s="56" t="s">
        <v>9630</v>
      </c>
      <c r="L2439" s="49" t="s">
        <v>1746</v>
      </c>
      <c r="M2439" s="117"/>
      <c r="N2439" s="35" t="s">
        <v>364</v>
      </c>
      <c r="O2439" s="203" t="s">
        <v>1969</v>
      </c>
      <c r="P2439" s="216" t="s">
        <v>1969</v>
      </c>
      <c r="Q2439" s="443">
        <v>0</v>
      </c>
      <c r="R2439" s="47"/>
      <c r="S2439" s="36">
        <v>0</v>
      </c>
      <c r="T2439" s="35"/>
      <c r="U2439" s="34"/>
      <c r="V2439" s="82">
        <v>0</v>
      </c>
      <c r="W2439" s="55" t="s">
        <v>2689</v>
      </c>
      <c r="X2439" s="55" t="s">
        <v>1898</v>
      </c>
      <c r="Y2439" s="157">
        <v>0</v>
      </c>
      <c r="Z2439" s="57" t="s">
        <v>3903</v>
      </c>
      <c r="AA2439" s="55" t="s">
        <v>3904</v>
      </c>
      <c r="AB2439" s="55">
        <v>239</v>
      </c>
      <c r="AC2439" s="55" t="s">
        <v>2023</v>
      </c>
      <c r="AD2439" s="89" t="s">
        <v>2622</v>
      </c>
      <c r="AE2439" s="243" t="s">
        <v>1746</v>
      </c>
      <c r="AF2439" s="157">
        <v>0</v>
      </c>
      <c r="AG2439" s="89" t="s">
        <v>7904</v>
      </c>
      <c r="AH2439" s="58" t="s">
        <v>3903</v>
      </c>
      <c r="AI2439" s="58" t="s">
        <v>3903</v>
      </c>
      <c r="AJ2439" s="59" t="s">
        <v>3903</v>
      </c>
      <c r="AK2439" s="56" t="s">
        <v>3903</v>
      </c>
      <c r="AL2439" s="56" t="s">
        <v>3903</v>
      </c>
      <c r="AM2439" s="60" t="s">
        <v>3903</v>
      </c>
      <c r="AN2439" s="60" t="s">
        <v>3903</v>
      </c>
      <c r="AO2439" s="60" t="s">
        <v>3903</v>
      </c>
    </row>
    <row r="2440" spans="1:41" s="290" customFormat="1" x14ac:dyDescent="0.2">
      <c r="A2440" s="45" t="s">
        <v>747</v>
      </c>
      <c r="B2440" s="42" t="s">
        <v>95</v>
      </c>
      <c r="C2440" s="46"/>
      <c r="D2440" s="35" t="s">
        <v>424</v>
      </c>
      <c r="E2440" s="34">
        <v>43145</v>
      </c>
      <c r="F2440" s="347" t="s">
        <v>841</v>
      </c>
      <c r="G2440" s="347" t="s">
        <v>842</v>
      </c>
      <c r="H2440" s="344">
        <v>25.879300000000001</v>
      </c>
      <c r="I2440" s="344">
        <v>-81.529133333333334</v>
      </c>
      <c r="J2440" s="56" t="s">
        <v>9629</v>
      </c>
      <c r="K2440" s="56" t="s">
        <v>9630</v>
      </c>
      <c r="L2440" s="49" t="s">
        <v>438</v>
      </c>
      <c r="M2440" s="120"/>
      <c r="N2440" s="35" t="s">
        <v>448</v>
      </c>
      <c r="O2440" s="203"/>
      <c r="P2440" s="216">
        <v>0</v>
      </c>
      <c r="Q2440" s="443">
        <v>0</v>
      </c>
      <c r="R2440" s="47"/>
      <c r="S2440" s="36">
        <v>0</v>
      </c>
      <c r="T2440" s="35"/>
      <c r="U2440" s="34"/>
      <c r="V2440" s="82" t="s">
        <v>1969</v>
      </c>
      <c r="W2440" s="55" t="s">
        <v>2689</v>
      </c>
      <c r="X2440" s="55" t="s">
        <v>1898</v>
      </c>
      <c r="Y2440" s="157" t="s">
        <v>448</v>
      </c>
      <c r="Z2440" s="57" t="s">
        <v>3903</v>
      </c>
      <c r="AA2440" s="55" t="s">
        <v>3912</v>
      </c>
      <c r="AB2440" s="55">
        <v>239</v>
      </c>
      <c r="AC2440" s="55" t="s">
        <v>2023</v>
      </c>
      <c r="AD2440" s="89" t="s">
        <v>2622</v>
      </c>
      <c r="AE2440" s="243" t="s">
        <v>1746</v>
      </c>
      <c r="AF2440" s="157">
        <v>0</v>
      </c>
      <c r="AG2440" s="89" t="s">
        <v>7904</v>
      </c>
      <c r="AH2440" s="58" t="s">
        <v>3903</v>
      </c>
      <c r="AI2440" s="58" t="s">
        <v>3903</v>
      </c>
      <c r="AJ2440" s="59" t="s">
        <v>3903</v>
      </c>
      <c r="AK2440" s="56" t="s">
        <v>3903</v>
      </c>
      <c r="AL2440" s="56" t="s">
        <v>3903</v>
      </c>
      <c r="AM2440" s="60" t="s">
        <v>3903</v>
      </c>
      <c r="AN2440" s="60" t="s">
        <v>3903</v>
      </c>
      <c r="AO2440" s="60" t="s">
        <v>3903</v>
      </c>
    </row>
    <row r="2441" spans="1:41" s="290" customFormat="1" x14ac:dyDescent="0.2">
      <c r="A2441" s="45" t="s">
        <v>747</v>
      </c>
      <c r="B2441" s="42" t="s">
        <v>95</v>
      </c>
      <c r="C2441" s="46"/>
      <c r="D2441" s="35" t="s">
        <v>2384</v>
      </c>
      <c r="E2441" s="34">
        <v>43348</v>
      </c>
      <c r="F2441" s="347" t="s">
        <v>841</v>
      </c>
      <c r="G2441" s="347" t="s">
        <v>842</v>
      </c>
      <c r="H2441" s="344">
        <v>25.879300000000001</v>
      </c>
      <c r="I2441" s="344">
        <v>-81.529133333333334</v>
      </c>
      <c r="J2441" s="56" t="s">
        <v>9629</v>
      </c>
      <c r="K2441" s="56" t="s">
        <v>9630</v>
      </c>
      <c r="L2441" s="49" t="s">
        <v>3139</v>
      </c>
      <c r="M2441" s="120"/>
      <c r="N2441" s="35" t="s">
        <v>364</v>
      </c>
      <c r="O2441" s="203" t="s">
        <v>1969</v>
      </c>
      <c r="P2441" s="216">
        <v>0</v>
      </c>
      <c r="Q2441" s="443">
        <v>0</v>
      </c>
      <c r="R2441" s="47"/>
      <c r="S2441" s="36">
        <v>0</v>
      </c>
      <c r="T2441" s="35"/>
      <c r="U2441" s="34"/>
      <c r="V2441" s="82">
        <v>0</v>
      </c>
      <c r="W2441" s="55" t="s">
        <v>2689</v>
      </c>
      <c r="X2441" s="55" t="s">
        <v>1898</v>
      </c>
      <c r="Y2441" s="157">
        <v>0</v>
      </c>
      <c r="Z2441" s="57" t="s">
        <v>3903</v>
      </c>
      <c r="AA2441" s="55" t="s">
        <v>3904</v>
      </c>
      <c r="AB2441" s="55">
        <v>239</v>
      </c>
      <c r="AC2441" s="55" t="s">
        <v>2023</v>
      </c>
      <c r="AD2441" s="89" t="s">
        <v>2622</v>
      </c>
      <c r="AE2441" s="243" t="s">
        <v>1746</v>
      </c>
      <c r="AF2441" s="157">
        <v>0</v>
      </c>
      <c r="AG2441" s="89" t="s">
        <v>7904</v>
      </c>
      <c r="AH2441" s="58" t="s">
        <v>3903</v>
      </c>
      <c r="AI2441" s="58" t="s">
        <v>3903</v>
      </c>
      <c r="AJ2441" s="59" t="s">
        <v>3903</v>
      </c>
      <c r="AK2441" s="56" t="s">
        <v>3903</v>
      </c>
      <c r="AL2441" s="56" t="s">
        <v>3903</v>
      </c>
      <c r="AM2441" s="60" t="s">
        <v>3903</v>
      </c>
      <c r="AN2441" s="60" t="s">
        <v>3903</v>
      </c>
      <c r="AO2441" s="60" t="s">
        <v>3903</v>
      </c>
    </row>
    <row r="2442" spans="1:41" s="290" customFormat="1" ht="25.5" x14ac:dyDescent="0.2">
      <c r="A2442" s="45" t="s">
        <v>747</v>
      </c>
      <c r="B2442" s="42" t="s">
        <v>95</v>
      </c>
      <c r="C2442" s="46"/>
      <c r="D2442" s="35" t="s">
        <v>424</v>
      </c>
      <c r="E2442" s="34">
        <v>43501</v>
      </c>
      <c r="F2442" s="347" t="s">
        <v>841</v>
      </c>
      <c r="G2442" s="347" t="s">
        <v>842</v>
      </c>
      <c r="H2442" s="344">
        <v>25.879300000000001</v>
      </c>
      <c r="I2442" s="344">
        <v>-81.529133333333334</v>
      </c>
      <c r="J2442" s="56" t="s">
        <v>9629</v>
      </c>
      <c r="K2442" s="56" t="s">
        <v>9630</v>
      </c>
      <c r="L2442" s="49" t="s">
        <v>2517</v>
      </c>
      <c r="M2442" s="120"/>
      <c r="N2442" s="35" t="s">
        <v>448</v>
      </c>
      <c r="O2442" s="203"/>
      <c r="P2442" s="216">
        <v>0</v>
      </c>
      <c r="Q2442" s="443">
        <v>0</v>
      </c>
      <c r="R2442" s="47"/>
      <c r="S2442" s="36">
        <v>0</v>
      </c>
      <c r="T2442" s="35"/>
      <c r="U2442" s="34"/>
      <c r="V2442" s="82" t="s">
        <v>1969</v>
      </c>
      <c r="W2442" s="55" t="s">
        <v>2689</v>
      </c>
      <c r="X2442" s="55" t="s">
        <v>1898</v>
      </c>
      <c r="Y2442" s="157" t="s">
        <v>448</v>
      </c>
      <c r="Z2442" s="57" t="s">
        <v>3903</v>
      </c>
      <c r="AA2442" s="55" t="s">
        <v>3912</v>
      </c>
      <c r="AB2442" s="55">
        <v>239</v>
      </c>
      <c r="AC2442" s="55" t="s">
        <v>2023</v>
      </c>
      <c r="AD2442" s="89" t="s">
        <v>2622</v>
      </c>
      <c r="AE2442" s="243" t="s">
        <v>1746</v>
      </c>
      <c r="AF2442" s="157">
        <v>0</v>
      </c>
      <c r="AG2442" s="89" t="s">
        <v>7904</v>
      </c>
      <c r="AH2442" s="58" t="s">
        <v>3903</v>
      </c>
      <c r="AI2442" s="58" t="s">
        <v>3903</v>
      </c>
      <c r="AJ2442" s="59" t="s">
        <v>3903</v>
      </c>
      <c r="AK2442" s="56" t="s">
        <v>3903</v>
      </c>
      <c r="AL2442" s="56" t="s">
        <v>3903</v>
      </c>
      <c r="AM2442" s="60" t="s">
        <v>3903</v>
      </c>
      <c r="AN2442" s="60" t="s">
        <v>3903</v>
      </c>
      <c r="AO2442" s="60" t="s">
        <v>3903</v>
      </c>
    </row>
    <row r="2443" spans="1:41" s="290" customFormat="1" ht="25.5" x14ac:dyDescent="0.2">
      <c r="A2443" s="45" t="s">
        <v>747</v>
      </c>
      <c r="B2443" s="42" t="s">
        <v>95</v>
      </c>
      <c r="C2443" s="46"/>
      <c r="D2443" s="35" t="s">
        <v>424</v>
      </c>
      <c r="E2443" s="34">
        <v>43878</v>
      </c>
      <c r="F2443" s="347" t="s">
        <v>2908</v>
      </c>
      <c r="G2443" s="347" t="s">
        <v>2909</v>
      </c>
      <c r="H2443" s="344">
        <v>25.880433333333333</v>
      </c>
      <c r="I2443" s="344">
        <v>-81.529033333333331</v>
      </c>
      <c r="J2443" s="56" t="s">
        <v>9631</v>
      </c>
      <c r="K2443" s="56" t="s">
        <v>9632</v>
      </c>
      <c r="L2443" s="49" t="s">
        <v>2910</v>
      </c>
      <c r="M2443" s="120" t="s">
        <v>2834</v>
      </c>
      <c r="N2443" s="35" t="s">
        <v>364</v>
      </c>
      <c r="O2443" s="203" t="s">
        <v>1969</v>
      </c>
      <c r="P2443" s="216" t="s">
        <v>1969</v>
      </c>
      <c r="Q2443" s="443">
        <v>0</v>
      </c>
      <c r="R2443" s="47"/>
      <c r="S2443" s="36">
        <v>0</v>
      </c>
      <c r="T2443" s="35" t="s">
        <v>2011</v>
      </c>
      <c r="U2443" s="34"/>
      <c r="V2443" s="82">
        <v>0</v>
      </c>
      <c r="W2443" s="55" t="s">
        <v>2689</v>
      </c>
      <c r="X2443" s="55" t="s">
        <v>1898</v>
      </c>
      <c r="Y2443" s="157">
        <v>0</v>
      </c>
      <c r="Z2443" s="57" t="s">
        <v>3903</v>
      </c>
      <c r="AA2443" s="55" t="s">
        <v>3904</v>
      </c>
      <c r="AB2443" s="55">
        <v>239</v>
      </c>
      <c r="AC2443" s="55" t="s">
        <v>2023</v>
      </c>
      <c r="AD2443" s="89" t="s">
        <v>2622</v>
      </c>
      <c r="AE2443" s="243" t="s">
        <v>1746</v>
      </c>
      <c r="AF2443" s="157">
        <v>0</v>
      </c>
      <c r="AG2443" s="89" t="s">
        <v>7904</v>
      </c>
      <c r="AH2443" s="58" t="s">
        <v>3903</v>
      </c>
      <c r="AI2443" s="58" t="s">
        <v>3903</v>
      </c>
      <c r="AJ2443" s="59" t="s">
        <v>3903</v>
      </c>
      <c r="AK2443" s="56" t="s">
        <v>3903</v>
      </c>
      <c r="AL2443" s="56" t="s">
        <v>3903</v>
      </c>
      <c r="AM2443" s="60" t="s">
        <v>3903</v>
      </c>
      <c r="AN2443" s="60" t="s">
        <v>3903</v>
      </c>
      <c r="AO2443" s="60" t="s">
        <v>3903</v>
      </c>
    </row>
    <row r="2444" spans="1:41" s="290" customFormat="1" x14ac:dyDescent="0.2">
      <c r="A2444" s="45" t="s">
        <v>747</v>
      </c>
      <c r="B2444" s="42" t="s">
        <v>95</v>
      </c>
      <c r="C2444" s="46"/>
      <c r="D2444" s="35" t="s">
        <v>424</v>
      </c>
      <c r="E2444" s="34">
        <v>44240</v>
      </c>
      <c r="F2444" s="347" t="s">
        <v>2908</v>
      </c>
      <c r="G2444" s="347" t="s">
        <v>3397</v>
      </c>
      <c r="H2444" s="344">
        <v>25.880433333333333</v>
      </c>
      <c r="I2444" s="344">
        <v>-81.529049999999998</v>
      </c>
      <c r="J2444" s="56" t="s">
        <v>9631</v>
      </c>
      <c r="K2444" s="56" t="s">
        <v>7903</v>
      </c>
      <c r="L2444" s="49" t="s">
        <v>3398</v>
      </c>
      <c r="M2444" s="120" t="s">
        <v>2834</v>
      </c>
      <c r="N2444" s="35" t="s">
        <v>364</v>
      </c>
      <c r="O2444" s="240" t="s">
        <v>3399</v>
      </c>
      <c r="P2444" s="216" t="s">
        <v>1969</v>
      </c>
      <c r="Q2444" s="443">
        <v>0</v>
      </c>
      <c r="R2444" s="47"/>
      <c r="S2444" s="36">
        <v>0</v>
      </c>
      <c r="T2444" s="35" t="s">
        <v>2011</v>
      </c>
      <c r="U2444" s="34"/>
      <c r="V2444" s="82">
        <v>0</v>
      </c>
      <c r="W2444" s="55" t="s">
        <v>2689</v>
      </c>
      <c r="X2444" s="55" t="s">
        <v>1898</v>
      </c>
      <c r="Y2444" s="157">
        <v>0</v>
      </c>
      <c r="Z2444" s="57" t="s">
        <v>3903</v>
      </c>
      <c r="AA2444" s="55" t="s">
        <v>3904</v>
      </c>
      <c r="AB2444" s="55">
        <v>239</v>
      </c>
      <c r="AC2444" s="55" t="s">
        <v>2023</v>
      </c>
      <c r="AD2444" s="89" t="s">
        <v>2622</v>
      </c>
      <c r="AE2444" s="243" t="s">
        <v>1746</v>
      </c>
      <c r="AF2444" s="157">
        <v>0</v>
      </c>
      <c r="AG2444" s="89" t="s">
        <v>7904</v>
      </c>
      <c r="AH2444" s="58" t="s">
        <v>3903</v>
      </c>
      <c r="AI2444" s="58" t="s">
        <v>3903</v>
      </c>
      <c r="AJ2444" s="59" t="s">
        <v>3903</v>
      </c>
      <c r="AK2444" s="56" t="s">
        <v>3903</v>
      </c>
      <c r="AL2444" s="56" t="s">
        <v>3903</v>
      </c>
      <c r="AM2444" s="60" t="s">
        <v>3903</v>
      </c>
      <c r="AN2444" s="60" t="s">
        <v>3903</v>
      </c>
      <c r="AO2444" s="60" t="s">
        <v>3903</v>
      </c>
    </row>
    <row r="2445" spans="1:41" s="290" customFormat="1" x14ac:dyDescent="0.2">
      <c r="A2445" s="45" t="s">
        <v>747</v>
      </c>
      <c r="B2445" s="42" t="s">
        <v>95</v>
      </c>
      <c r="C2445" s="46"/>
      <c r="D2445" s="35" t="s">
        <v>424</v>
      </c>
      <c r="E2445" s="34">
        <v>44595</v>
      </c>
      <c r="F2445" s="347" t="s">
        <v>5128</v>
      </c>
      <c r="G2445" s="347" t="s">
        <v>3397</v>
      </c>
      <c r="H2445" s="344">
        <v>25.880400000000002</v>
      </c>
      <c r="I2445" s="344">
        <v>-81.529049999999998</v>
      </c>
      <c r="J2445" s="56" t="s">
        <v>7902</v>
      </c>
      <c r="K2445" s="56" t="s">
        <v>7903</v>
      </c>
      <c r="L2445" s="49" t="s">
        <v>3398</v>
      </c>
      <c r="M2445" s="120" t="s">
        <v>2834</v>
      </c>
      <c r="N2445" s="35" t="s">
        <v>364</v>
      </c>
      <c r="O2445" s="240" t="s">
        <v>5131</v>
      </c>
      <c r="P2445" s="216" t="s">
        <v>1969</v>
      </c>
      <c r="Q2445" s="443">
        <v>0</v>
      </c>
      <c r="R2445" s="47"/>
      <c r="S2445" s="36">
        <v>0</v>
      </c>
      <c r="T2445" s="35"/>
      <c r="U2445" s="34"/>
      <c r="V2445" s="82">
        <v>0</v>
      </c>
      <c r="W2445" s="55" t="s">
        <v>2689</v>
      </c>
      <c r="X2445" s="55" t="s">
        <v>1898</v>
      </c>
      <c r="Y2445" s="157">
        <v>0</v>
      </c>
      <c r="Z2445" s="57" t="s">
        <v>3903</v>
      </c>
      <c r="AA2445" s="55" t="s">
        <v>3904</v>
      </c>
      <c r="AB2445" s="55">
        <v>239</v>
      </c>
      <c r="AC2445" s="55" t="s">
        <v>2023</v>
      </c>
      <c r="AD2445" s="89" t="s">
        <v>2622</v>
      </c>
      <c r="AE2445" s="243" t="s">
        <v>1746</v>
      </c>
      <c r="AF2445" s="157">
        <v>0</v>
      </c>
      <c r="AG2445" s="89" t="s">
        <v>7904</v>
      </c>
      <c r="AH2445" s="58" t="s">
        <v>3903</v>
      </c>
      <c r="AI2445" s="58" t="s">
        <v>3903</v>
      </c>
      <c r="AJ2445" s="59" t="s">
        <v>3903</v>
      </c>
      <c r="AK2445" s="56" t="s">
        <v>3903</v>
      </c>
      <c r="AL2445" s="56" t="s">
        <v>3903</v>
      </c>
      <c r="AM2445" s="60" t="s">
        <v>3903</v>
      </c>
      <c r="AN2445" s="60" t="s">
        <v>3903</v>
      </c>
      <c r="AO2445" s="60" t="s">
        <v>3903</v>
      </c>
    </row>
    <row r="2446" spans="1:41" s="290" customFormat="1" x14ac:dyDescent="0.2">
      <c r="A2446" s="45" t="s">
        <v>747</v>
      </c>
      <c r="B2446" s="42" t="s">
        <v>95</v>
      </c>
      <c r="C2446" s="46"/>
      <c r="D2446" s="35" t="s">
        <v>424</v>
      </c>
      <c r="E2446" s="34">
        <v>44992</v>
      </c>
      <c r="F2446" s="347" t="s">
        <v>5128</v>
      </c>
      <c r="G2446" s="347" t="s">
        <v>3397</v>
      </c>
      <c r="H2446" s="344">
        <v>25.880400000000002</v>
      </c>
      <c r="I2446" s="344">
        <v>-81.529049999999998</v>
      </c>
      <c r="J2446" s="56" t="s">
        <v>7902</v>
      </c>
      <c r="K2446" s="56" t="s">
        <v>7903</v>
      </c>
      <c r="L2446" s="49" t="s">
        <v>5129</v>
      </c>
      <c r="M2446" s="120" t="s">
        <v>2834</v>
      </c>
      <c r="N2446" s="35" t="s">
        <v>364</v>
      </c>
      <c r="O2446" s="240" t="s">
        <v>5130</v>
      </c>
      <c r="P2446" s="216" t="s">
        <v>1969</v>
      </c>
      <c r="Q2446" s="443">
        <v>0</v>
      </c>
      <c r="R2446" s="47"/>
      <c r="S2446" s="36">
        <v>0</v>
      </c>
      <c r="T2446" s="35"/>
      <c r="U2446" s="34"/>
      <c r="V2446" s="82">
        <v>0</v>
      </c>
      <c r="W2446" s="55" t="s">
        <v>2689</v>
      </c>
      <c r="X2446" s="55" t="s">
        <v>1898</v>
      </c>
      <c r="Y2446" s="157">
        <v>0</v>
      </c>
      <c r="Z2446" s="57" t="s">
        <v>3903</v>
      </c>
      <c r="AA2446" s="55" t="s">
        <v>3904</v>
      </c>
      <c r="AB2446" s="55">
        <v>239</v>
      </c>
      <c r="AC2446" s="55" t="s">
        <v>2023</v>
      </c>
      <c r="AD2446" s="89" t="s">
        <v>2622</v>
      </c>
      <c r="AE2446" s="243" t="s">
        <v>1746</v>
      </c>
      <c r="AF2446" s="157">
        <v>0</v>
      </c>
      <c r="AG2446" s="89" t="s">
        <v>7904</v>
      </c>
      <c r="AH2446" s="58" t="s">
        <v>3903</v>
      </c>
      <c r="AI2446" s="58" t="s">
        <v>3903</v>
      </c>
      <c r="AJ2446" s="59" t="s">
        <v>3903</v>
      </c>
      <c r="AK2446" s="56" t="s">
        <v>3903</v>
      </c>
      <c r="AL2446" s="56" t="s">
        <v>3903</v>
      </c>
      <c r="AM2446" s="60" t="s">
        <v>3903</v>
      </c>
      <c r="AN2446" s="60" t="s">
        <v>3903</v>
      </c>
      <c r="AO2446" s="60" t="s">
        <v>3903</v>
      </c>
    </row>
    <row r="2447" spans="1:41" s="290" customFormat="1" x14ac:dyDescent="0.2">
      <c r="A2447" s="45" t="s">
        <v>747</v>
      </c>
      <c r="B2447" s="42" t="s">
        <v>95</v>
      </c>
      <c r="C2447" s="46"/>
      <c r="D2447" s="35" t="s">
        <v>424</v>
      </c>
      <c r="E2447" s="34">
        <v>45341</v>
      </c>
      <c r="F2447" s="347" t="s">
        <v>5128</v>
      </c>
      <c r="G2447" s="347" t="s">
        <v>3397</v>
      </c>
      <c r="H2447" s="344">
        <v>25.880400000000002</v>
      </c>
      <c r="I2447" s="344">
        <v>-81.529049999999998</v>
      </c>
      <c r="J2447" s="56" t="s">
        <v>7902</v>
      </c>
      <c r="K2447" s="56" t="s">
        <v>7903</v>
      </c>
      <c r="L2447" s="49" t="s">
        <v>5129</v>
      </c>
      <c r="M2447" s="120" t="s">
        <v>2834</v>
      </c>
      <c r="N2447" s="35" t="s">
        <v>364</v>
      </c>
      <c r="O2447" s="240" t="s">
        <v>5702</v>
      </c>
      <c r="P2447" s="216" t="s">
        <v>1969</v>
      </c>
      <c r="Q2447" s="443">
        <v>0</v>
      </c>
      <c r="R2447" s="47"/>
      <c r="S2447" s="36">
        <v>0</v>
      </c>
      <c r="T2447" s="35"/>
      <c r="U2447" s="34"/>
      <c r="V2447" s="82">
        <v>0</v>
      </c>
      <c r="W2447" s="55" t="s">
        <v>2689</v>
      </c>
      <c r="X2447" s="55" t="s">
        <v>1898</v>
      </c>
      <c r="Y2447" s="157">
        <v>0</v>
      </c>
      <c r="Z2447" s="57" t="s">
        <v>3903</v>
      </c>
      <c r="AA2447" s="55" t="s">
        <v>3904</v>
      </c>
      <c r="AB2447" s="55">
        <v>239</v>
      </c>
      <c r="AC2447" s="55" t="s">
        <v>2023</v>
      </c>
      <c r="AD2447" s="89" t="s">
        <v>2622</v>
      </c>
      <c r="AE2447" s="243" t="s">
        <v>1746</v>
      </c>
      <c r="AF2447" s="157">
        <v>0</v>
      </c>
      <c r="AG2447" s="89" t="s">
        <v>7904</v>
      </c>
      <c r="AH2447" s="58" t="s">
        <v>3903</v>
      </c>
      <c r="AI2447" s="58" t="s">
        <v>3903</v>
      </c>
      <c r="AJ2447" s="59" t="s">
        <v>3903</v>
      </c>
      <c r="AK2447" s="56" t="s">
        <v>3903</v>
      </c>
      <c r="AL2447" s="56" t="s">
        <v>3903</v>
      </c>
      <c r="AM2447" s="60" t="s">
        <v>3903</v>
      </c>
      <c r="AN2447" s="60" t="s">
        <v>3903</v>
      </c>
      <c r="AO2447" s="60" t="s">
        <v>3903</v>
      </c>
    </row>
    <row r="2448" spans="1:41" s="290" customFormat="1" x14ac:dyDescent="0.2">
      <c r="A2448" s="45" t="s">
        <v>747</v>
      </c>
      <c r="B2448" s="42" t="s">
        <v>95</v>
      </c>
      <c r="C2448" s="46"/>
      <c r="D2448" s="35" t="s">
        <v>424</v>
      </c>
      <c r="E2448" s="34">
        <v>45748</v>
      </c>
      <c r="F2448" s="347" t="s">
        <v>5128</v>
      </c>
      <c r="G2448" s="347" t="s">
        <v>3397</v>
      </c>
      <c r="H2448" s="344">
        <v>25.880400000000002</v>
      </c>
      <c r="I2448" s="344">
        <v>-81.529049999999998</v>
      </c>
      <c r="J2448" s="56" t="s">
        <v>7902</v>
      </c>
      <c r="K2448" s="56" t="s">
        <v>7903</v>
      </c>
      <c r="L2448" s="49" t="s">
        <v>6296</v>
      </c>
      <c r="M2448" s="120" t="s">
        <v>2834</v>
      </c>
      <c r="N2448" s="35" t="s">
        <v>364</v>
      </c>
      <c r="O2448" s="240" t="s">
        <v>6329</v>
      </c>
      <c r="P2448" s="216" t="s">
        <v>6005</v>
      </c>
      <c r="Q2448" s="443">
        <v>0</v>
      </c>
      <c r="R2448" s="47"/>
      <c r="S2448" s="36">
        <v>0</v>
      </c>
      <c r="T2448" s="35"/>
      <c r="U2448" s="34"/>
      <c r="V2448" s="82">
        <v>0</v>
      </c>
      <c r="W2448" s="55" t="s">
        <v>2689</v>
      </c>
      <c r="X2448" s="55" t="s">
        <v>1898</v>
      </c>
      <c r="Y2448" s="157">
        <v>0</v>
      </c>
      <c r="Z2448" s="57" t="s">
        <v>3903</v>
      </c>
      <c r="AA2448" s="55" t="s">
        <v>3904</v>
      </c>
      <c r="AB2448" s="55">
        <v>239</v>
      </c>
      <c r="AC2448" s="55" t="s">
        <v>2023</v>
      </c>
      <c r="AD2448" s="89" t="s">
        <v>2622</v>
      </c>
      <c r="AE2448" s="243" t="s">
        <v>1746</v>
      </c>
      <c r="AF2448" s="157">
        <v>0</v>
      </c>
      <c r="AG2448" s="89" t="s">
        <v>7904</v>
      </c>
      <c r="AH2448" s="58" t="s">
        <v>3903</v>
      </c>
      <c r="AI2448" s="58" t="s">
        <v>3903</v>
      </c>
      <c r="AJ2448" s="59" t="s">
        <v>3903</v>
      </c>
      <c r="AK2448" s="56" t="s">
        <v>3903</v>
      </c>
      <c r="AL2448" s="56" t="s">
        <v>3903</v>
      </c>
      <c r="AM2448" s="60" t="s">
        <v>3903</v>
      </c>
      <c r="AN2448" s="60" t="s">
        <v>3903</v>
      </c>
      <c r="AO2448" s="60" t="s">
        <v>3903</v>
      </c>
    </row>
    <row r="2449" spans="1:41" s="290" customFormat="1" x14ac:dyDescent="0.2">
      <c r="A2449" s="45" t="s">
        <v>747</v>
      </c>
      <c r="B2449" s="42" t="s">
        <v>95</v>
      </c>
      <c r="C2449" s="46" t="s">
        <v>473</v>
      </c>
      <c r="D2449" s="35" t="s">
        <v>424</v>
      </c>
      <c r="E2449" s="34">
        <v>46079</v>
      </c>
      <c r="F2449" s="347" t="s">
        <v>5128</v>
      </c>
      <c r="G2449" s="347" t="s">
        <v>3397</v>
      </c>
      <c r="H2449" s="344">
        <v>25.880400000000002</v>
      </c>
      <c r="I2449" s="344">
        <v>-81.529049999999998</v>
      </c>
      <c r="J2449" s="56" t="s">
        <v>7902</v>
      </c>
      <c r="K2449" s="56" t="s">
        <v>7903</v>
      </c>
      <c r="L2449" s="49" t="s">
        <v>6296</v>
      </c>
      <c r="M2449" s="120" t="s">
        <v>2834</v>
      </c>
      <c r="N2449" s="35" t="s">
        <v>364</v>
      </c>
      <c r="O2449" s="240" t="s">
        <v>6763</v>
      </c>
      <c r="P2449" s="216" t="s">
        <v>6005</v>
      </c>
      <c r="Q2449" s="443">
        <v>0</v>
      </c>
      <c r="R2449" s="47"/>
      <c r="S2449" s="36">
        <v>0</v>
      </c>
      <c r="T2449" s="35"/>
      <c r="U2449" s="34"/>
      <c r="V2449" s="82">
        <v>0</v>
      </c>
      <c r="W2449" s="55" t="s">
        <v>2689</v>
      </c>
      <c r="X2449" s="55" t="s">
        <v>1898</v>
      </c>
      <c r="Y2449" s="157">
        <v>0</v>
      </c>
      <c r="Z2449" s="57" t="s">
        <v>3903</v>
      </c>
      <c r="AA2449" s="55" t="s">
        <v>3904</v>
      </c>
      <c r="AB2449" s="55">
        <v>239</v>
      </c>
      <c r="AC2449" s="55" t="s">
        <v>2023</v>
      </c>
      <c r="AD2449" s="89" t="s">
        <v>2622</v>
      </c>
      <c r="AE2449" s="243" t="s">
        <v>1746</v>
      </c>
      <c r="AF2449" s="157">
        <v>0</v>
      </c>
      <c r="AG2449" s="89" t="s">
        <v>7904</v>
      </c>
      <c r="AH2449" s="58" t="s">
        <v>3903</v>
      </c>
      <c r="AI2449" s="58" t="s">
        <v>3903</v>
      </c>
      <c r="AJ2449" s="59" t="s">
        <v>3903</v>
      </c>
      <c r="AK2449" s="56" t="s">
        <v>3903</v>
      </c>
      <c r="AL2449" s="56" t="s">
        <v>3903</v>
      </c>
      <c r="AM2449" s="60" t="s">
        <v>3903</v>
      </c>
      <c r="AN2449" s="60" t="s">
        <v>3903</v>
      </c>
      <c r="AO2449" s="60" t="s">
        <v>3903</v>
      </c>
    </row>
    <row r="2450" spans="1:41" s="290" customFormat="1" x14ac:dyDescent="0.2">
      <c r="A2450" s="45" t="s">
        <v>751</v>
      </c>
      <c r="B2450" s="42" t="s">
        <v>115</v>
      </c>
      <c r="C2450" s="46"/>
      <c r="D2450" s="35" t="s">
        <v>424</v>
      </c>
      <c r="E2450" s="34">
        <v>42843</v>
      </c>
      <c r="F2450" s="347" t="s">
        <v>839</v>
      </c>
      <c r="G2450" s="347" t="s">
        <v>840</v>
      </c>
      <c r="H2450" s="344">
        <v>25.884066666666666</v>
      </c>
      <c r="I2450" s="344">
        <v>-81.528833333333338</v>
      </c>
      <c r="J2450" s="56" t="s">
        <v>9633</v>
      </c>
      <c r="K2450" s="56" t="s">
        <v>9634</v>
      </c>
      <c r="L2450" s="49" t="s">
        <v>1821</v>
      </c>
      <c r="M2450" s="120"/>
      <c r="N2450" s="35" t="s">
        <v>387</v>
      </c>
      <c r="O2450" s="203" t="s">
        <v>1969</v>
      </c>
      <c r="P2450" s="216" t="s">
        <v>1969</v>
      </c>
      <c r="Q2450" s="443">
        <v>0</v>
      </c>
      <c r="R2450" s="47"/>
      <c r="S2450" s="36">
        <v>0</v>
      </c>
      <c r="T2450" s="35"/>
      <c r="U2450" s="34"/>
      <c r="V2450" s="82">
        <v>0</v>
      </c>
      <c r="W2450" s="55" t="s">
        <v>2689</v>
      </c>
      <c r="X2450" s="55" t="s">
        <v>1898</v>
      </c>
      <c r="Y2450" s="157" t="s">
        <v>387</v>
      </c>
      <c r="Z2450" s="57" t="s">
        <v>1746</v>
      </c>
      <c r="AA2450" s="55" t="s">
        <v>6982</v>
      </c>
      <c r="AB2450" s="55">
        <v>240</v>
      </c>
      <c r="AC2450" s="55" t="s">
        <v>2023</v>
      </c>
      <c r="AD2450" s="89" t="s">
        <v>2622</v>
      </c>
      <c r="AE2450" s="243">
        <v>16290</v>
      </c>
      <c r="AF2450" s="157" t="s">
        <v>3901</v>
      </c>
      <c r="AG2450" s="89" t="s">
        <v>7908</v>
      </c>
      <c r="AH2450" s="58" t="s">
        <v>7909</v>
      </c>
      <c r="AI2450" s="58" t="s">
        <v>7901</v>
      </c>
      <c r="AJ2450" s="59" t="s">
        <v>2364</v>
      </c>
      <c r="AK2450" s="56">
        <v>25.884127499999998</v>
      </c>
      <c r="AL2450" s="56">
        <v>-81.529249444444446</v>
      </c>
      <c r="AM2450" s="60">
        <v>-22.184699999699973</v>
      </c>
      <c r="AN2450" s="60">
        <v>136.46696880815955</v>
      </c>
      <c r="AO2450" s="60">
        <v>138.25843370212132</v>
      </c>
    </row>
    <row r="2451" spans="1:41" s="290" customFormat="1" x14ac:dyDescent="0.2">
      <c r="A2451" s="45" t="s">
        <v>751</v>
      </c>
      <c r="B2451" s="42" t="s">
        <v>115</v>
      </c>
      <c r="C2451" s="46"/>
      <c r="D2451" s="35" t="s">
        <v>1658</v>
      </c>
      <c r="E2451" s="34">
        <v>43076</v>
      </c>
      <c r="F2451" s="347" t="s">
        <v>839</v>
      </c>
      <c r="G2451" s="347" t="s">
        <v>840</v>
      </c>
      <c r="H2451" s="344">
        <v>25.884066666666666</v>
      </c>
      <c r="I2451" s="344">
        <v>-81.528833333333338</v>
      </c>
      <c r="J2451" s="56" t="s">
        <v>9633</v>
      </c>
      <c r="K2451" s="56" t="s">
        <v>9634</v>
      </c>
      <c r="L2451" s="49" t="s">
        <v>2402</v>
      </c>
      <c r="M2451" s="120"/>
      <c r="N2451" s="35" t="s">
        <v>448</v>
      </c>
      <c r="O2451" s="203"/>
      <c r="P2451" s="216">
        <v>0</v>
      </c>
      <c r="Q2451" s="443">
        <v>0</v>
      </c>
      <c r="R2451" s="47"/>
      <c r="S2451" s="36">
        <v>0</v>
      </c>
      <c r="T2451" s="35"/>
      <c r="U2451" s="34"/>
      <c r="V2451" s="82" t="s">
        <v>1969</v>
      </c>
      <c r="W2451" s="55" t="s">
        <v>2689</v>
      </c>
      <c r="X2451" s="55" t="s">
        <v>1898</v>
      </c>
      <c r="Y2451" s="157" t="s">
        <v>448</v>
      </c>
      <c r="Z2451" s="57" t="s">
        <v>1746</v>
      </c>
      <c r="AA2451" s="55" t="s">
        <v>6972</v>
      </c>
      <c r="AB2451" s="55">
        <v>240</v>
      </c>
      <c r="AC2451" s="55" t="s">
        <v>2023</v>
      </c>
      <c r="AD2451" s="89" t="s">
        <v>2622</v>
      </c>
      <c r="AE2451" s="243">
        <v>16290</v>
      </c>
      <c r="AF2451" s="157" t="s">
        <v>3901</v>
      </c>
      <c r="AG2451" s="89" t="s">
        <v>7908</v>
      </c>
      <c r="AH2451" s="58" t="s">
        <v>7909</v>
      </c>
      <c r="AI2451" s="58" t="s">
        <v>7901</v>
      </c>
      <c r="AJ2451" s="59" t="s">
        <v>2364</v>
      </c>
      <c r="AK2451" s="56">
        <v>25.884127499999998</v>
      </c>
      <c r="AL2451" s="56">
        <v>-81.529249444444446</v>
      </c>
      <c r="AM2451" s="60">
        <v>-22.184699999699973</v>
      </c>
      <c r="AN2451" s="60">
        <v>136.46696880815955</v>
      </c>
      <c r="AO2451" s="60">
        <v>138.25843370212132</v>
      </c>
    </row>
    <row r="2452" spans="1:41" s="290" customFormat="1" x14ac:dyDescent="0.2">
      <c r="A2452" s="45" t="s">
        <v>751</v>
      </c>
      <c r="B2452" s="42" t="s">
        <v>115</v>
      </c>
      <c r="C2452" s="46"/>
      <c r="D2452" s="35" t="s">
        <v>424</v>
      </c>
      <c r="E2452" s="34">
        <v>43145</v>
      </c>
      <c r="F2452" s="347" t="s">
        <v>839</v>
      </c>
      <c r="G2452" s="347" t="s">
        <v>840</v>
      </c>
      <c r="H2452" s="344">
        <v>25.884066666666666</v>
      </c>
      <c r="I2452" s="344">
        <v>-81.528833333333338</v>
      </c>
      <c r="J2452" s="56" t="s">
        <v>9633</v>
      </c>
      <c r="K2452" s="56" t="s">
        <v>9634</v>
      </c>
      <c r="L2452" s="49" t="s">
        <v>438</v>
      </c>
      <c r="M2452" s="120"/>
      <c r="N2452" s="35" t="s">
        <v>448</v>
      </c>
      <c r="O2452" s="203"/>
      <c r="P2452" s="216">
        <v>0</v>
      </c>
      <c r="Q2452" s="443">
        <v>0</v>
      </c>
      <c r="R2452" s="47"/>
      <c r="S2452" s="36">
        <v>0</v>
      </c>
      <c r="T2452" s="35"/>
      <c r="U2452" s="34"/>
      <c r="V2452" s="82" t="s">
        <v>1969</v>
      </c>
      <c r="W2452" s="55" t="s">
        <v>2689</v>
      </c>
      <c r="X2452" s="55" t="s">
        <v>1898</v>
      </c>
      <c r="Y2452" s="157" t="s">
        <v>448</v>
      </c>
      <c r="Z2452" s="57" t="s">
        <v>1746</v>
      </c>
      <c r="AA2452" s="55" t="s">
        <v>6972</v>
      </c>
      <c r="AB2452" s="55">
        <v>240</v>
      </c>
      <c r="AC2452" s="55" t="s">
        <v>2023</v>
      </c>
      <c r="AD2452" s="89" t="s">
        <v>2622</v>
      </c>
      <c r="AE2452" s="243">
        <v>16290</v>
      </c>
      <c r="AF2452" s="157" t="s">
        <v>3901</v>
      </c>
      <c r="AG2452" s="89" t="s">
        <v>7908</v>
      </c>
      <c r="AH2452" s="58" t="s">
        <v>7909</v>
      </c>
      <c r="AI2452" s="58" t="s">
        <v>7901</v>
      </c>
      <c r="AJ2452" s="59" t="s">
        <v>2364</v>
      </c>
      <c r="AK2452" s="56">
        <v>25.884127499999998</v>
      </c>
      <c r="AL2452" s="56">
        <v>-81.529249444444446</v>
      </c>
      <c r="AM2452" s="60">
        <v>-22.184699999699973</v>
      </c>
      <c r="AN2452" s="60">
        <v>136.46696880815955</v>
      </c>
      <c r="AO2452" s="60">
        <v>138.25843370212132</v>
      </c>
    </row>
    <row r="2453" spans="1:41" s="290" customFormat="1" ht="25.5" x14ac:dyDescent="0.2">
      <c r="A2453" s="45" t="s">
        <v>751</v>
      </c>
      <c r="B2453" s="42" t="s">
        <v>115</v>
      </c>
      <c r="C2453" s="46"/>
      <c r="D2453" s="35" t="s">
        <v>2384</v>
      </c>
      <c r="E2453" s="34">
        <v>43348</v>
      </c>
      <c r="F2453" s="347" t="s">
        <v>839</v>
      </c>
      <c r="G2453" s="347" t="s">
        <v>840</v>
      </c>
      <c r="H2453" s="344">
        <v>25.884066666666666</v>
      </c>
      <c r="I2453" s="344">
        <v>-81.528833333333338</v>
      </c>
      <c r="J2453" s="56" t="s">
        <v>9633</v>
      </c>
      <c r="K2453" s="56" t="s">
        <v>9634</v>
      </c>
      <c r="L2453" s="49" t="s">
        <v>3140</v>
      </c>
      <c r="M2453" s="120"/>
      <c r="N2453" s="35" t="s">
        <v>448</v>
      </c>
      <c r="O2453" s="203"/>
      <c r="P2453" s="216">
        <v>0</v>
      </c>
      <c r="Q2453" s="443">
        <v>0</v>
      </c>
      <c r="R2453" s="47"/>
      <c r="S2453" s="36">
        <v>0</v>
      </c>
      <c r="T2453" s="35"/>
      <c r="U2453" s="34"/>
      <c r="V2453" s="82" t="s">
        <v>1969</v>
      </c>
      <c r="W2453" s="55" t="s">
        <v>2689</v>
      </c>
      <c r="X2453" s="55" t="s">
        <v>1898</v>
      </c>
      <c r="Y2453" s="157" t="s">
        <v>448</v>
      </c>
      <c r="Z2453" s="57" t="s">
        <v>1746</v>
      </c>
      <c r="AA2453" s="55" t="s">
        <v>6972</v>
      </c>
      <c r="AB2453" s="55">
        <v>240</v>
      </c>
      <c r="AC2453" s="55" t="s">
        <v>2023</v>
      </c>
      <c r="AD2453" s="89" t="s">
        <v>2622</v>
      </c>
      <c r="AE2453" s="243">
        <v>16290</v>
      </c>
      <c r="AF2453" s="157" t="s">
        <v>3901</v>
      </c>
      <c r="AG2453" s="89" t="s">
        <v>7908</v>
      </c>
      <c r="AH2453" s="58" t="s">
        <v>7909</v>
      </c>
      <c r="AI2453" s="58" t="s">
        <v>7901</v>
      </c>
      <c r="AJ2453" s="59" t="s">
        <v>2364</v>
      </c>
      <c r="AK2453" s="56">
        <v>25.884127499999998</v>
      </c>
      <c r="AL2453" s="56">
        <v>-81.529249444444446</v>
      </c>
      <c r="AM2453" s="60">
        <v>-22.184699999699973</v>
      </c>
      <c r="AN2453" s="60">
        <v>136.46696880815955</v>
      </c>
      <c r="AO2453" s="60">
        <v>138.25843370212132</v>
      </c>
    </row>
    <row r="2454" spans="1:41" s="290" customFormat="1" x14ac:dyDescent="0.2">
      <c r="A2454" s="45" t="s">
        <v>751</v>
      </c>
      <c r="B2454" s="42" t="s">
        <v>115</v>
      </c>
      <c r="C2454" s="46"/>
      <c r="D2454" s="35" t="s">
        <v>424</v>
      </c>
      <c r="E2454" s="34">
        <v>43868</v>
      </c>
      <c r="F2454" s="347" t="s">
        <v>2911</v>
      </c>
      <c r="G2454" s="347" t="s">
        <v>2912</v>
      </c>
      <c r="H2454" s="344">
        <v>25.883366666666667</v>
      </c>
      <c r="I2454" s="344">
        <v>-81.529166666666669</v>
      </c>
      <c r="J2454" s="56" t="s">
        <v>9635</v>
      </c>
      <c r="K2454" s="56" t="s">
        <v>9636</v>
      </c>
      <c r="L2454" s="49" t="s">
        <v>3403</v>
      </c>
      <c r="M2454" s="120"/>
      <c r="N2454" s="35" t="s">
        <v>364</v>
      </c>
      <c r="O2454" s="203" t="s">
        <v>1969</v>
      </c>
      <c r="P2454" s="216" t="s">
        <v>1969</v>
      </c>
      <c r="Q2454" s="443">
        <v>0</v>
      </c>
      <c r="R2454" s="47"/>
      <c r="S2454" s="36">
        <v>0</v>
      </c>
      <c r="T2454" s="35" t="s">
        <v>2011</v>
      </c>
      <c r="U2454" s="34"/>
      <c r="V2454" s="82">
        <v>0</v>
      </c>
      <c r="W2454" s="55" t="s">
        <v>2689</v>
      </c>
      <c r="X2454" s="55" t="s">
        <v>1898</v>
      </c>
      <c r="Y2454" s="157">
        <v>0</v>
      </c>
      <c r="Z2454" s="57">
        <v>278.78564186674822</v>
      </c>
      <c r="AA2454" s="55" t="s">
        <v>9637</v>
      </c>
      <c r="AB2454" s="55">
        <v>240</v>
      </c>
      <c r="AC2454" s="55" t="s">
        <v>2023</v>
      </c>
      <c r="AD2454" s="89" t="s">
        <v>2622</v>
      </c>
      <c r="AE2454" s="243">
        <v>16290</v>
      </c>
      <c r="AF2454" s="157" t="s">
        <v>3901</v>
      </c>
      <c r="AG2454" s="89" t="s">
        <v>7908</v>
      </c>
      <c r="AH2454" s="58" t="s">
        <v>7909</v>
      </c>
      <c r="AI2454" s="58" t="s">
        <v>7901</v>
      </c>
      <c r="AJ2454" s="59" t="s">
        <v>2364</v>
      </c>
      <c r="AK2454" s="56">
        <v>25.884127499999998</v>
      </c>
      <c r="AL2454" s="56">
        <v>-81.529249444444446</v>
      </c>
      <c r="AM2454" s="60">
        <v>-277.46069999910503</v>
      </c>
      <c r="AN2454" s="60">
        <v>27.147634649476259</v>
      </c>
      <c r="AO2454" s="60">
        <v>278.78564186674822</v>
      </c>
    </row>
    <row r="2455" spans="1:41" s="290" customFormat="1" x14ac:dyDescent="0.2">
      <c r="A2455" s="45" t="s">
        <v>751</v>
      </c>
      <c r="B2455" s="42" t="s">
        <v>115</v>
      </c>
      <c r="C2455" s="46"/>
      <c r="D2455" s="35" t="s">
        <v>424</v>
      </c>
      <c r="E2455" s="34">
        <v>44240</v>
      </c>
      <c r="F2455" s="347" t="s">
        <v>3400</v>
      </c>
      <c r="G2455" s="347" t="s">
        <v>3401</v>
      </c>
      <c r="H2455" s="344">
        <v>25.883383333333335</v>
      </c>
      <c r="I2455" s="344">
        <v>-81.529183333333336</v>
      </c>
      <c r="J2455" s="56" t="s">
        <v>9638</v>
      </c>
      <c r="K2455" s="56" t="s">
        <v>7906</v>
      </c>
      <c r="L2455" s="49" t="s">
        <v>2428</v>
      </c>
      <c r="M2455" s="120" t="s">
        <v>2834</v>
      </c>
      <c r="N2455" s="35" t="s">
        <v>364</v>
      </c>
      <c r="O2455" s="240" t="s">
        <v>3402</v>
      </c>
      <c r="P2455" s="216" t="s">
        <v>1969</v>
      </c>
      <c r="Q2455" s="443">
        <v>0</v>
      </c>
      <c r="R2455" s="47"/>
      <c r="S2455" s="36">
        <v>0</v>
      </c>
      <c r="T2455" s="35"/>
      <c r="U2455" s="34"/>
      <c r="V2455" s="82">
        <v>0</v>
      </c>
      <c r="W2455" s="55" t="s">
        <v>2689</v>
      </c>
      <c r="X2455" s="55" t="s">
        <v>1898</v>
      </c>
      <c r="Y2455" s="157">
        <v>0</v>
      </c>
      <c r="Z2455" s="57">
        <v>272.24743264797172</v>
      </c>
      <c r="AA2455" s="55" t="s">
        <v>9639</v>
      </c>
      <c r="AB2455" s="55">
        <v>240</v>
      </c>
      <c r="AC2455" s="55" t="s">
        <v>2023</v>
      </c>
      <c r="AD2455" s="89" t="s">
        <v>2622</v>
      </c>
      <c r="AE2455" s="243">
        <v>16290</v>
      </c>
      <c r="AF2455" s="157" t="s">
        <v>3901</v>
      </c>
      <c r="AG2455" s="89" t="s">
        <v>7908</v>
      </c>
      <c r="AH2455" s="58" t="s">
        <v>7909</v>
      </c>
      <c r="AI2455" s="58" t="s">
        <v>7901</v>
      </c>
      <c r="AJ2455" s="59" t="s">
        <v>2364</v>
      </c>
      <c r="AK2455" s="56">
        <v>25.884127499999998</v>
      </c>
      <c r="AL2455" s="56">
        <v>-81.529249444444446</v>
      </c>
      <c r="AM2455" s="60">
        <v>-271.38269999890326</v>
      </c>
      <c r="AN2455" s="60">
        <v>21.681667941309065</v>
      </c>
      <c r="AO2455" s="60">
        <v>272.24743264797172</v>
      </c>
    </row>
    <row r="2456" spans="1:41" s="290" customFormat="1" x14ac:dyDescent="0.2">
      <c r="A2456" s="45" t="s">
        <v>751</v>
      </c>
      <c r="B2456" s="42" t="s">
        <v>115</v>
      </c>
      <c r="C2456" s="46"/>
      <c r="D2456" s="35" t="s">
        <v>424</v>
      </c>
      <c r="E2456" s="34">
        <v>44595</v>
      </c>
      <c r="F2456" s="347" t="s">
        <v>3400</v>
      </c>
      <c r="G2456" s="347" t="s">
        <v>3401</v>
      </c>
      <c r="H2456" s="344">
        <v>25.883383333333335</v>
      </c>
      <c r="I2456" s="344">
        <v>-81.529183333333336</v>
      </c>
      <c r="J2456" s="56" t="s">
        <v>9638</v>
      </c>
      <c r="K2456" s="56" t="s">
        <v>7906</v>
      </c>
      <c r="L2456" s="49" t="s">
        <v>2428</v>
      </c>
      <c r="M2456" s="120" t="s">
        <v>2834</v>
      </c>
      <c r="N2456" s="35" t="s">
        <v>364</v>
      </c>
      <c r="O2456" s="240" t="s">
        <v>4081</v>
      </c>
      <c r="P2456" s="216" t="s">
        <v>1969</v>
      </c>
      <c r="Q2456" s="443">
        <v>0</v>
      </c>
      <c r="R2456" s="47"/>
      <c r="S2456" s="36">
        <v>0</v>
      </c>
      <c r="T2456" s="35"/>
      <c r="U2456" s="34"/>
      <c r="V2456" s="82">
        <v>0</v>
      </c>
      <c r="W2456" s="55" t="s">
        <v>2689</v>
      </c>
      <c r="X2456" s="55" t="s">
        <v>1898</v>
      </c>
      <c r="Y2456" s="157">
        <v>0</v>
      </c>
      <c r="Z2456" s="57">
        <v>272.24743264797172</v>
      </c>
      <c r="AA2456" s="55" t="s">
        <v>9639</v>
      </c>
      <c r="AB2456" s="55">
        <v>240</v>
      </c>
      <c r="AC2456" s="55" t="s">
        <v>2023</v>
      </c>
      <c r="AD2456" s="89" t="s">
        <v>2622</v>
      </c>
      <c r="AE2456" s="243">
        <v>16290</v>
      </c>
      <c r="AF2456" s="157" t="s">
        <v>3901</v>
      </c>
      <c r="AG2456" s="89" t="s">
        <v>7908</v>
      </c>
      <c r="AH2456" s="58" t="s">
        <v>7909</v>
      </c>
      <c r="AI2456" s="58" t="s">
        <v>7901</v>
      </c>
      <c r="AJ2456" s="59" t="s">
        <v>2364</v>
      </c>
      <c r="AK2456" s="56">
        <v>25.884127499999998</v>
      </c>
      <c r="AL2456" s="56">
        <v>-81.529249444444446</v>
      </c>
      <c r="AM2456" s="60">
        <v>-271.38269999890326</v>
      </c>
      <c r="AN2456" s="60">
        <v>21.681667941309065</v>
      </c>
      <c r="AO2456" s="60">
        <v>272.24743264797172</v>
      </c>
    </row>
    <row r="2457" spans="1:41" s="290" customFormat="1" x14ac:dyDescent="0.2">
      <c r="A2457" s="45" t="s">
        <v>751</v>
      </c>
      <c r="B2457" s="42" t="s">
        <v>115</v>
      </c>
      <c r="C2457" s="46"/>
      <c r="D2457" s="35" t="s">
        <v>424</v>
      </c>
      <c r="E2457" s="34">
        <v>44992</v>
      </c>
      <c r="F2457" s="347" t="s">
        <v>3400</v>
      </c>
      <c r="G2457" s="347" t="s">
        <v>3401</v>
      </c>
      <c r="H2457" s="344">
        <v>25.883383333333335</v>
      </c>
      <c r="I2457" s="344">
        <v>-81.529183333333336</v>
      </c>
      <c r="J2457" s="56" t="s">
        <v>9638</v>
      </c>
      <c r="K2457" s="56" t="s">
        <v>7906</v>
      </c>
      <c r="L2457" s="49" t="s">
        <v>5132</v>
      </c>
      <c r="M2457" s="120" t="s">
        <v>2834</v>
      </c>
      <c r="N2457" s="35" t="s">
        <v>387</v>
      </c>
      <c r="O2457" s="240" t="s">
        <v>5133</v>
      </c>
      <c r="P2457" s="216" t="s">
        <v>1969</v>
      </c>
      <c r="Q2457" s="443">
        <v>0</v>
      </c>
      <c r="R2457" s="47"/>
      <c r="S2457" s="36">
        <v>0</v>
      </c>
      <c r="T2457" s="35" t="s">
        <v>3310</v>
      </c>
      <c r="U2457" s="34"/>
      <c r="V2457" s="82">
        <v>0</v>
      </c>
      <c r="W2457" s="55" t="s">
        <v>2689</v>
      </c>
      <c r="X2457" s="55" t="s">
        <v>1898</v>
      </c>
      <c r="Y2457" s="157" t="s">
        <v>387</v>
      </c>
      <c r="Z2457" s="57">
        <v>272.24743264797172</v>
      </c>
      <c r="AA2457" s="55" t="s">
        <v>9640</v>
      </c>
      <c r="AB2457" s="55">
        <v>240</v>
      </c>
      <c r="AC2457" s="55" t="s">
        <v>2023</v>
      </c>
      <c r="AD2457" s="89" t="s">
        <v>2622</v>
      </c>
      <c r="AE2457" s="243">
        <v>16290</v>
      </c>
      <c r="AF2457" s="157" t="s">
        <v>3901</v>
      </c>
      <c r="AG2457" s="89" t="s">
        <v>7908</v>
      </c>
      <c r="AH2457" s="58" t="s">
        <v>7909</v>
      </c>
      <c r="AI2457" s="58" t="s">
        <v>7901</v>
      </c>
      <c r="AJ2457" s="59" t="s">
        <v>2364</v>
      </c>
      <c r="AK2457" s="56">
        <v>25.884127499999998</v>
      </c>
      <c r="AL2457" s="56">
        <v>-81.529249444444446</v>
      </c>
      <c r="AM2457" s="60">
        <v>-271.38269999890326</v>
      </c>
      <c r="AN2457" s="60">
        <v>21.681667941309065</v>
      </c>
      <c r="AO2457" s="60">
        <v>272.24743264797172</v>
      </c>
    </row>
    <row r="2458" spans="1:41" s="290" customFormat="1" ht="25.5" x14ac:dyDescent="0.2">
      <c r="A2458" s="45" t="s">
        <v>751</v>
      </c>
      <c r="B2458" s="42" t="s">
        <v>115</v>
      </c>
      <c r="C2458" s="46"/>
      <c r="D2458" s="35" t="s">
        <v>424</v>
      </c>
      <c r="E2458" s="34">
        <v>45341</v>
      </c>
      <c r="F2458" s="347" t="s">
        <v>3400</v>
      </c>
      <c r="G2458" s="347" t="s">
        <v>3401</v>
      </c>
      <c r="H2458" s="344">
        <v>25.883383333333335</v>
      </c>
      <c r="I2458" s="344">
        <v>-81.529183333333336</v>
      </c>
      <c r="J2458" s="56" t="s">
        <v>9638</v>
      </c>
      <c r="K2458" s="56" t="s">
        <v>7906</v>
      </c>
      <c r="L2458" s="49" t="s">
        <v>6414</v>
      </c>
      <c r="M2458" s="120" t="s">
        <v>2834</v>
      </c>
      <c r="N2458" s="35" t="s">
        <v>387</v>
      </c>
      <c r="O2458" s="240" t="s">
        <v>5704</v>
      </c>
      <c r="P2458" s="216" t="s">
        <v>1969</v>
      </c>
      <c r="Q2458" s="443">
        <v>0</v>
      </c>
      <c r="R2458" s="47"/>
      <c r="S2458" s="36">
        <v>0</v>
      </c>
      <c r="T2458" s="35"/>
      <c r="U2458" s="34"/>
      <c r="V2458" s="82">
        <v>0</v>
      </c>
      <c r="W2458" s="55" t="s">
        <v>2689</v>
      </c>
      <c r="X2458" s="55" t="s">
        <v>1898</v>
      </c>
      <c r="Y2458" s="157" t="s">
        <v>387</v>
      </c>
      <c r="Z2458" s="57">
        <v>272.24743264797172</v>
      </c>
      <c r="AA2458" s="55" t="s">
        <v>9640</v>
      </c>
      <c r="AB2458" s="55">
        <v>240</v>
      </c>
      <c r="AC2458" s="55" t="s">
        <v>2023</v>
      </c>
      <c r="AD2458" s="89" t="s">
        <v>2622</v>
      </c>
      <c r="AE2458" s="243">
        <v>16290</v>
      </c>
      <c r="AF2458" s="157" t="s">
        <v>3901</v>
      </c>
      <c r="AG2458" s="89" t="s">
        <v>7908</v>
      </c>
      <c r="AH2458" s="58" t="s">
        <v>7909</v>
      </c>
      <c r="AI2458" s="58" t="s">
        <v>7901</v>
      </c>
      <c r="AJ2458" s="59" t="s">
        <v>2364</v>
      </c>
      <c r="AK2458" s="56">
        <v>25.884127499999998</v>
      </c>
      <c r="AL2458" s="56">
        <v>-81.529249444444446</v>
      </c>
      <c r="AM2458" s="60">
        <v>-271.38269999890326</v>
      </c>
      <c r="AN2458" s="60">
        <v>21.681667941309065</v>
      </c>
      <c r="AO2458" s="60">
        <v>272.24743264797172</v>
      </c>
    </row>
    <row r="2459" spans="1:41" s="290" customFormat="1" ht="25.5" x14ac:dyDescent="0.2">
      <c r="A2459" s="45" t="s">
        <v>751</v>
      </c>
      <c r="B2459" s="42" t="s">
        <v>115</v>
      </c>
      <c r="C2459" s="46"/>
      <c r="D2459" s="35" t="s">
        <v>424</v>
      </c>
      <c r="E2459" s="34">
        <v>45748</v>
      </c>
      <c r="F2459" s="347" t="s">
        <v>3400</v>
      </c>
      <c r="G2459" s="347" t="s">
        <v>3401</v>
      </c>
      <c r="H2459" s="344">
        <v>25.883383333333335</v>
      </c>
      <c r="I2459" s="344">
        <v>-81.529183333333336</v>
      </c>
      <c r="J2459" s="56" t="s">
        <v>9638</v>
      </c>
      <c r="K2459" s="56" t="s">
        <v>7906</v>
      </c>
      <c r="L2459" s="49" t="s">
        <v>6429</v>
      </c>
      <c r="M2459" s="120" t="s">
        <v>2834</v>
      </c>
      <c r="N2459" s="35" t="s">
        <v>364</v>
      </c>
      <c r="O2459" s="240" t="s">
        <v>6330</v>
      </c>
      <c r="P2459" s="216" t="s">
        <v>1969</v>
      </c>
      <c r="Q2459" s="443">
        <v>0</v>
      </c>
      <c r="R2459" s="47"/>
      <c r="S2459" s="36">
        <v>0</v>
      </c>
      <c r="T2459" s="35" t="s">
        <v>2011</v>
      </c>
      <c r="U2459" s="34"/>
      <c r="V2459" s="82">
        <v>0</v>
      </c>
      <c r="W2459" s="55" t="s">
        <v>2689</v>
      </c>
      <c r="X2459" s="55" t="s">
        <v>1898</v>
      </c>
      <c r="Y2459" s="157">
        <v>0</v>
      </c>
      <c r="Z2459" s="57">
        <v>272.24743264797172</v>
      </c>
      <c r="AA2459" s="55" t="s">
        <v>9639</v>
      </c>
      <c r="AB2459" s="55">
        <v>240</v>
      </c>
      <c r="AC2459" s="55" t="s">
        <v>2023</v>
      </c>
      <c r="AD2459" s="89" t="s">
        <v>2622</v>
      </c>
      <c r="AE2459" s="243">
        <v>16290</v>
      </c>
      <c r="AF2459" s="157" t="s">
        <v>3901</v>
      </c>
      <c r="AG2459" s="89" t="s">
        <v>7908</v>
      </c>
      <c r="AH2459" s="58" t="s">
        <v>7909</v>
      </c>
      <c r="AI2459" s="58" t="s">
        <v>7901</v>
      </c>
      <c r="AJ2459" s="59" t="s">
        <v>2364</v>
      </c>
      <c r="AK2459" s="56">
        <v>25.884127499999998</v>
      </c>
      <c r="AL2459" s="56">
        <v>-81.529249444444446</v>
      </c>
      <c r="AM2459" s="60">
        <v>-271.38269999890326</v>
      </c>
      <c r="AN2459" s="60">
        <v>21.681667941309065</v>
      </c>
      <c r="AO2459" s="60">
        <v>272.24743264797172</v>
      </c>
    </row>
    <row r="2460" spans="1:41" s="290" customFormat="1" x14ac:dyDescent="0.2">
      <c r="A2460" s="45" t="s">
        <v>751</v>
      </c>
      <c r="B2460" s="42" t="s">
        <v>115</v>
      </c>
      <c r="C2460" s="46" t="s">
        <v>473</v>
      </c>
      <c r="D2460" s="35" t="s">
        <v>424</v>
      </c>
      <c r="E2460" s="34">
        <v>46079</v>
      </c>
      <c r="F2460" s="347" t="s">
        <v>6765</v>
      </c>
      <c r="G2460" s="347" t="s">
        <v>3401</v>
      </c>
      <c r="H2460" s="344">
        <v>25.88335</v>
      </c>
      <c r="I2460" s="344">
        <v>-81.529183333333336</v>
      </c>
      <c r="J2460" s="56" t="s">
        <v>7905</v>
      </c>
      <c r="K2460" s="56" t="s">
        <v>7906</v>
      </c>
      <c r="L2460" s="49" t="s">
        <v>6590</v>
      </c>
      <c r="M2460" s="120" t="s">
        <v>2834</v>
      </c>
      <c r="N2460" s="35" t="s">
        <v>364</v>
      </c>
      <c r="O2460" s="240" t="s">
        <v>6764</v>
      </c>
      <c r="P2460" s="216" t="s">
        <v>6005</v>
      </c>
      <c r="Q2460" s="443">
        <v>0</v>
      </c>
      <c r="R2460" s="47"/>
      <c r="S2460" s="36">
        <v>0</v>
      </c>
      <c r="T2460" s="35"/>
      <c r="U2460" s="34"/>
      <c r="V2460" s="82">
        <v>0</v>
      </c>
      <c r="W2460" s="55" t="s">
        <v>2689</v>
      </c>
      <c r="X2460" s="55" t="s">
        <v>1898</v>
      </c>
      <c r="Y2460" s="157">
        <v>0</v>
      </c>
      <c r="Z2460" s="57">
        <v>284.36646975692139</v>
      </c>
      <c r="AA2460" s="55" t="s">
        <v>7907</v>
      </c>
      <c r="AB2460" s="55">
        <v>240</v>
      </c>
      <c r="AC2460" s="55" t="s">
        <v>2023</v>
      </c>
      <c r="AD2460" s="89" t="s">
        <v>2622</v>
      </c>
      <c r="AE2460" s="243">
        <v>16290</v>
      </c>
      <c r="AF2460" s="157" t="s">
        <v>3901</v>
      </c>
      <c r="AG2460" s="89" t="s">
        <v>7908</v>
      </c>
      <c r="AH2460" s="58" t="s">
        <v>7909</v>
      </c>
      <c r="AI2460" s="58" t="s">
        <v>7901</v>
      </c>
      <c r="AJ2460" s="59" t="s">
        <v>2364</v>
      </c>
      <c r="AK2460" s="56">
        <v>25.884127499999998</v>
      </c>
      <c r="AL2460" s="56">
        <v>-81.529249444444446</v>
      </c>
      <c r="AM2460" s="60">
        <v>-283.5386999993068</v>
      </c>
      <c r="AN2460" s="60">
        <v>21.681667941309065</v>
      </c>
      <c r="AO2460" s="60">
        <v>284.36646975692139</v>
      </c>
    </row>
    <row r="2461" spans="1:41" s="290" customFormat="1" x14ac:dyDescent="0.2">
      <c r="A2461" s="45" t="s">
        <v>753</v>
      </c>
      <c r="B2461" s="42" t="s">
        <v>94</v>
      </c>
      <c r="C2461" s="46"/>
      <c r="D2461" s="35" t="s">
        <v>424</v>
      </c>
      <c r="E2461" s="34">
        <v>42843</v>
      </c>
      <c r="F2461" s="347" t="s">
        <v>5487</v>
      </c>
      <c r="G2461" s="347" t="s">
        <v>843</v>
      </c>
      <c r="H2461" s="344">
        <v>25.885683333333333</v>
      </c>
      <c r="I2461" s="344">
        <v>-81.528350000000003</v>
      </c>
      <c r="J2461" s="56" t="s">
        <v>9641</v>
      </c>
      <c r="K2461" s="56" t="s">
        <v>9642</v>
      </c>
      <c r="L2461" s="49" t="s">
        <v>1746</v>
      </c>
      <c r="M2461" s="117"/>
      <c r="N2461" s="35" t="s">
        <v>364</v>
      </c>
      <c r="O2461" s="203" t="s">
        <v>1969</v>
      </c>
      <c r="P2461" s="216" t="s">
        <v>1969</v>
      </c>
      <c r="Q2461" s="443">
        <v>0</v>
      </c>
      <c r="R2461" s="47"/>
      <c r="S2461" s="36">
        <v>0</v>
      </c>
      <c r="T2461" s="35"/>
      <c r="U2461" s="34"/>
      <c r="V2461" s="82">
        <v>0</v>
      </c>
      <c r="W2461" s="55" t="s">
        <v>2689</v>
      </c>
      <c r="X2461" s="55" t="s">
        <v>1898</v>
      </c>
      <c r="Y2461" s="157">
        <v>0</v>
      </c>
      <c r="Z2461" s="57" t="s">
        <v>3903</v>
      </c>
      <c r="AA2461" s="55" t="s">
        <v>3904</v>
      </c>
      <c r="AB2461" s="55">
        <v>241</v>
      </c>
      <c r="AC2461" s="55" t="s">
        <v>2023</v>
      </c>
      <c r="AD2461" s="89" t="s">
        <v>2622</v>
      </c>
      <c r="AE2461" s="243" t="s">
        <v>1746</v>
      </c>
      <c r="AF2461" s="157">
        <v>0</v>
      </c>
      <c r="AG2461" s="89" t="s">
        <v>7912</v>
      </c>
      <c r="AH2461" s="58" t="s">
        <v>3903</v>
      </c>
      <c r="AI2461" s="58" t="s">
        <v>3903</v>
      </c>
      <c r="AJ2461" s="59" t="s">
        <v>3903</v>
      </c>
      <c r="AK2461" s="56" t="s">
        <v>3903</v>
      </c>
      <c r="AL2461" s="56" t="s">
        <v>3903</v>
      </c>
      <c r="AM2461" s="60" t="s">
        <v>3903</v>
      </c>
      <c r="AN2461" s="60" t="s">
        <v>3903</v>
      </c>
      <c r="AO2461" s="60" t="s">
        <v>3903</v>
      </c>
    </row>
    <row r="2462" spans="1:41" s="290" customFormat="1" x14ac:dyDescent="0.2">
      <c r="A2462" s="45" t="s">
        <v>753</v>
      </c>
      <c r="B2462" s="42" t="s">
        <v>94</v>
      </c>
      <c r="C2462" s="46"/>
      <c r="D2462" s="35" t="s">
        <v>1658</v>
      </c>
      <c r="E2462" s="34">
        <v>43076</v>
      </c>
      <c r="F2462" s="347" t="s">
        <v>5487</v>
      </c>
      <c r="G2462" s="347" t="s">
        <v>843</v>
      </c>
      <c r="H2462" s="344">
        <v>25.885683333333333</v>
      </c>
      <c r="I2462" s="344">
        <v>-81.528350000000003</v>
      </c>
      <c r="J2462" s="56" t="s">
        <v>9641</v>
      </c>
      <c r="K2462" s="56" t="s">
        <v>9642</v>
      </c>
      <c r="L2462" s="49" t="s">
        <v>2407</v>
      </c>
      <c r="M2462" s="120"/>
      <c r="N2462" s="35" t="s">
        <v>1920</v>
      </c>
      <c r="O2462" s="203"/>
      <c r="P2462" s="216">
        <v>0</v>
      </c>
      <c r="Q2462" s="443">
        <v>0</v>
      </c>
      <c r="R2462" s="47"/>
      <c r="S2462" s="36">
        <v>0</v>
      </c>
      <c r="T2462" s="35"/>
      <c r="U2462" s="34"/>
      <c r="V2462" s="82" t="s">
        <v>1969</v>
      </c>
      <c r="W2462" s="55" t="s">
        <v>2689</v>
      </c>
      <c r="X2462" s="55" t="s">
        <v>1898</v>
      </c>
      <c r="Y2462" s="157" t="s">
        <v>1920</v>
      </c>
      <c r="Z2462" s="57" t="s">
        <v>3903</v>
      </c>
      <c r="AA2462" s="55" t="s">
        <v>5109</v>
      </c>
      <c r="AB2462" s="55">
        <v>241</v>
      </c>
      <c r="AC2462" s="55" t="s">
        <v>2023</v>
      </c>
      <c r="AD2462" s="89" t="s">
        <v>2622</v>
      </c>
      <c r="AE2462" s="243" t="s">
        <v>1746</v>
      </c>
      <c r="AF2462" s="157">
        <v>0</v>
      </c>
      <c r="AG2462" s="89" t="s">
        <v>7912</v>
      </c>
      <c r="AH2462" s="58" t="s">
        <v>3903</v>
      </c>
      <c r="AI2462" s="58" t="s">
        <v>3903</v>
      </c>
      <c r="AJ2462" s="59" t="s">
        <v>3903</v>
      </c>
      <c r="AK2462" s="56" t="s">
        <v>3903</v>
      </c>
      <c r="AL2462" s="56" t="s">
        <v>3903</v>
      </c>
      <c r="AM2462" s="60" t="s">
        <v>3903</v>
      </c>
      <c r="AN2462" s="60" t="s">
        <v>3903</v>
      </c>
      <c r="AO2462" s="60" t="s">
        <v>3903</v>
      </c>
    </row>
    <row r="2463" spans="1:41" s="290" customFormat="1" x14ac:dyDescent="0.2">
      <c r="A2463" s="45" t="s">
        <v>753</v>
      </c>
      <c r="B2463" s="42" t="s">
        <v>94</v>
      </c>
      <c r="C2463" s="46"/>
      <c r="D2463" s="35" t="s">
        <v>424</v>
      </c>
      <c r="E2463" s="34">
        <v>43145</v>
      </c>
      <c r="F2463" s="347" t="s">
        <v>5487</v>
      </c>
      <c r="G2463" s="347" t="s">
        <v>2057</v>
      </c>
      <c r="H2463" s="344">
        <v>25.885683333333333</v>
      </c>
      <c r="I2463" s="344">
        <v>-81.528333333333336</v>
      </c>
      <c r="J2463" s="56" t="s">
        <v>9641</v>
      </c>
      <c r="K2463" s="56" t="s">
        <v>9643</v>
      </c>
      <c r="L2463" s="49" t="s">
        <v>2058</v>
      </c>
      <c r="M2463" s="120"/>
      <c r="N2463" s="35" t="s">
        <v>427</v>
      </c>
      <c r="O2463" s="203" t="s">
        <v>1969</v>
      </c>
      <c r="P2463" s="216" t="s">
        <v>1969</v>
      </c>
      <c r="Q2463" s="443">
        <v>0</v>
      </c>
      <c r="R2463" s="47"/>
      <c r="S2463" s="36">
        <v>0</v>
      </c>
      <c r="T2463" s="35"/>
      <c r="U2463" s="34"/>
      <c r="V2463" s="82" t="s">
        <v>1969</v>
      </c>
      <c r="W2463" s="55" t="s">
        <v>2689</v>
      </c>
      <c r="X2463" s="55" t="s">
        <v>1898</v>
      </c>
      <c r="Y2463" s="157" t="s">
        <v>427</v>
      </c>
      <c r="Z2463" s="57" t="s">
        <v>3903</v>
      </c>
      <c r="AA2463" s="55" t="s">
        <v>8904</v>
      </c>
      <c r="AB2463" s="55">
        <v>241</v>
      </c>
      <c r="AC2463" s="55" t="s">
        <v>2023</v>
      </c>
      <c r="AD2463" s="89" t="s">
        <v>2622</v>
      </c>
      <c r="AE2463" s="243" t="s">
        <v>1746</v>
      </c>
      <c r="AF2463" s="157">
        <v>0</v>
      </c>
      <c r="AG2463" s="89" t="s">
        <v>7912</v>
      </c>
      <c r="AH2463" s="58" t="s">
        <v>3903</v>
      </c>
      <c r="AI2463" s="58" t="s">
        <v>3903</v>
      </c>
      <c r="AJ2463" s="59" t="s">
        <v>3903</v>
      </c>
      <c r="AK2463" s="56" t="s">
        <v>3903</v>
      </c>
      <c r="AL2463" s="56" t="s">
        <v>3903</v>
      </c>
      <c r="AM2463" s="60" t="s">
        <v>3903</v>
      </c>
      <c r="AN2463" s="60" t="s">
        <v>3903</v>
      </c>
      <c r="AO2463" s="60" t="s">
        <v>3903</v>
      </c>
    </row>
    <row r="2464" spans="1:41" s="290" customFormat="1" x14ac:dyDescent="0.2">
      <c r="A2464" s="45" t="s">
        <v>753</v>
      </c>
      <c r="B2464" s="42" t="s">
        <v>94</v>
      </c>
      <c r="C2464" s="46"/>
      <c r="D2464" s="35" t="s">
        <v>2384</v>
      </c>
      <c r="E2464" s="34">
        <v>43342</v>
      </c>
      <c r="F2464" s="347" t="s">
        <v>5487</v>
      </c>
      <c r="G2464" s="347" t="s">
        <v>2057</v>
      </c>
      <c r="H2464" s="344">
        <v>25.885683333333333</v>
      </c>
      <c r="I2464" s="344">
        <v>-81.528333333333336</v>
      </c>
      <c r="J2464" s="56" t="s">
        <v>9641</v>
      </c>
      <c r="K2464" s="56" t="s">
        <v>9643</v>
      </c>
      <c r="L2464" s="49" t="s">
        <v>3141</v>
      </c>
      <c r="M2464" s="120"/>
      <c r="N2464" s="35" t="s">
        <v>364</v>
      </c>
      <c r="O2464" s="203" t="s">
        <v>1969</v>
      </c>
      <c r="P2464" s="216">
        <v>0</v>
      </c>
      <c r="Q2464" s="443">
        <v>0</v>
      </c>
      <c r="R2464" s="47"/>
      <c r="S2464" s="36">
        <v>0</v>
      </c>
      <c r="T2464" s="35"/>
      <c r="U2464" s="34"/>
      <c r="V2464" s="82">
        <v>0</v>
      </c>
      <c r="W2464" s="55" t="s">
        <v>2689</v>
      </c>
      <c r="X2464" s="55" t="s">
        <v>1898</v>
      </c>
      <c r="Y2464" s="157">
        <v>0</v>
      </c>
      <c r="Z2464" s="57" t="s">
        <v>3903</v>
      </c>
      <c r="AA2464" s="55" t="s">
        <v>3904</v>
      </c>
      <c r="AB2464" s="55">
        <v>241</v>
      </c>
      <c r="AC2464" s="55" t="s">
        <v>2023</v>
      </c>
      <c r="AD2464" s="89" t="s">
        <v>2622</v>
      </c>
      <c r="AE2464" s="243" t="s">
        <v>1746</v>
      </c>
      <c r="AF2464" s="157">
        <v>0</v>
      </c>
      <c r="AG2464" s="89" t="s">
        <v>7912</v>
      </c>
      <c r="AH2464" s="58" t="s">
        <v>3903</v>
      </c>
      <c r="AI2464" s="58" t="s">
        <v>3903</v>
      </c>
      <c r="AJ2464" s="59" t="s">
        <v>3903</v>
      </c>
      <c r="AK2464" s="56" t="s">
        <v>3903</v>
      </c>
      <c r="AL2464" s="56" t="s">
        <v>3903</v>
      </c>
      <c r="AM2464" s="60" t="s">
        <v>3903</v>
      </c>
      <c r="AN2464" s="60" t="s">
        <v>3903</v>
      </c>
      <c r="AO2464" s="60" t="s">
        <v>3903</v>
      </c>
    </row>
    <row r="2465" spans="1:41" s="290" customFormat="1" x14ac:dyDescent="0.2">
      <c r="A2465" s="45" t="s">
        <v>753</v>
      </c>
      <c r="B2465" s="42" t="s">
        <v>94</v>
      </c>
      <c r="C2465" s="46"/>
      <c r="D2465" s="35" t="s">
        <v>424</v>
      </c>
      <c r="E2465" s="34">
        <v>43501</v>
      </c>
      <c r="F2465" s="347" t="s">
        <v>5488</v>
      </c>
      <c r="G2465" s="347" t="s">
        <v>2057</v>
      </c>
      <c r="H2465" s="344">
        <v>25.885649999999998</v>
      </c>
      <c r="I2465" s="344">
        <v>-81.528333333333336</v>
      </c>
      <c r="J2465" s="56" t="s">
        <v>9644</v>
      </c>
      <c r="K2465" s="56" t="s">
        <v>9643</v>
      </c>
      <c r="L2465" s="49" t="s">
        <v>2508</v>
      </c>
      <c r="M2465" s="120" t="s">
        <v>2833</v>
      </c>
      <c r="N2465" s="35" t="s">
        <v>364</v>
      </c>
      <c r="O2465" s="203" t="s">
        <v>1969</v>
      </c>
      <c r="P2465" s="216" t="s">
        <v>1969</v>
      </c>
      <c r="Q2465" s="443">
        <v>0</v>
      </c>
      <c r="R2465" s="47"/>
      <c r="S2465" s="36">
        <v>0</v>
      </c>
      <c r="T2465" s="35"/>
      <c r="U2465" s="34"/>
      <c r="V2465" s="82">
        <v>0</v>
      </c>
      <c r="W2465" s="55" t="s">
        <v>2689</v>
      </c>
      <c r="X2465" s="55" t="s">
        <v>1898</v>
      </c>
      <c r="Y2465" s="157">
        <v>0</v>
      </c>
      <c r="Z2465" s="57" t="s">
        <v>3903</v>
      </c>
      <c r="AA2465" s="55" t="s">
        <v>3904</v>
      </c>
      <c r="AB2465" s="55">
        <v>241</v>
      </c>
      <c r="AC2465" s="55" t="s">
        <v>2023</v>
      </c>
      <c r="AD2465" s="89" t="s">
        <v>2622</v>
      </c>
      <c r="AE2465" s="243" t="s">
        <v>1746</v>
      </c>
      <c r="AF2465" s="157">
        <v>0</v>
      </c>
      <c r="AG2465" s="89" t="s">
        <v>7912</v>
      </c>
      <c r="AH2465" s="58" t="s">
        <v>3903</v>
      </c>
      <c r="AI2465" s="58" t="s">
        <v>3903</v>
      </c>
      <c r="AJ2465" s="59" t="s">
        <v>3903</v>
      </c>
      <c r="AK2465" s="56" t="s">
        <v>3903</v>
      </c>
      <c r="AL2465" s="56" t="s">
        <v>3903</v>
      </c>
      <c r="AM2465" s="60" t="s">
        <v>3903</v>
      </c>
      <c r="AN2465" s="60" t="s">
        <v>3903</v>
      </c>
      <c r="AO2465" s="60" t="s">
        <v>3903</v>
      </c>
    </row>
    <row r="2466" spans="1:41" s="290" customFormat="1" x14ac:dyDescent="0.2">
      <c r="A2466" s="45" t="s">
        <v>753</v>
      </c>
      <c r="B2466" s="42" t="s">
        <v>94</v>
      </c>
      <c r="C2466" s="46"/>
      <c r="D2466" s="35" t="s">
        <v>424</v>
      </c>
      <c r="E2466" s="34">
        <v>43878</v>
      </c>
      <c r="F2466" s="347" t="s">
        <v>5488</v>
      </c>
      <c r="G2466" s="347" t="s">
        <v>2057</v>
      </c>
      <c r="H2466" s="344">
        <v>25.885649999999998</v>
      </c>
      <c r="I2466" s="344">
        <v>-81.528333333333336</v>
      </c>
      <c r="J2466" s="56" t="s">
        <v>9644</v>
      </c>
      <c r="K2466" s="56" t="s">
        <v>9643</v>
      </c>
      <c r="L2466" s="49" t="s">
        <v>2508</v>
      </c>
      <c r="M2466" s="120" t="s">
        <v>2833</v>
      </c>
      <c r="N2466" s="35" t="s">
        <v>364</v>
      </c>
      <c r="O2466" s="203" t="s">
        <v>1969</v>
      </c>
      <c r="P2466" s="216" t="s">
        <v>1969</v>
      </c>
      <c r="Q2466" s="443">
        <v>0</v>
      </c>
      <c r="R2466" s="47"/>
      <c r="S2466" s="36">
        <v>0</v>
      </c>
      <c r="T2466" s="35"/>
      <c r="U2466" s="34"/>
      <c r="V2466" s="82">
        <v>0</v>
      </c>
      <c r="W2466" s="55" t="s">
        <v>2689</v>
      </c>
      <c r="X2466" s="55" t="s">
        <v>1898</v>
      </c>
      <c r="Y2466" s="157">
        <v>0</v>
      </c>
      <c r="Z2466" s="57" t="s">
        <v>3903</v>
      </c>
      <c r="AA2466" s="55" t="s">
        <v>3904</v>
      </c>
      <c r="AB2466" s="55">
        <v>241</v>
      </c>
      <c r="AC2466" s="55" t="s">
        <v>2023</v>
      </c>
      <c r="AD2466" s="89" t="s">
        <v>2622</v>
      </c>
      <c r="AE2466" s="243" t="s">
        <v>1746</v>
      </c>
      <c r="AF2466" s="157">
        <v>0</v>
      </c>
      <c r="AG2466" s="89" t="s">
        <v>7912</v>
      </c>
      <c r="AH2466" s="58" t="s">
        <v>3903</v>
      </c>
      <c r="AI2466" s="58" t="s">
        <v>3903</v>
      </c>
      <c r="AJ2466" s="59" t="s">
        <v>3903</v>
      </c>
      <c r="AK2466" s="56" t="s">
        <v>3903</v>
      </c>
      <c r="AL2466" s="56" t="s">
        <v>3903</v>
      </c>
      <c r="AM2466" s="60" t="s">
        <v>3903</v>
      </c>
      <c r="AN2466" s="60" t="s">
        <v>3903</v>
      </c>
      <c r="AO2466" s="60" t="s">
        <v>3903</v>
      </c>
    </row>
    <row r="2467" spans="1:41" s="290" customFormat="1" x14ac:dyDescent="0.2">
      <c r="A2467" s="45" t="s">
        <v>753</v>
      </c>
      <c r="B2467" s="42" t="s">
        <v>94</v>
      </c>
      <c r="C2467" s="46"/>
      <c r="D2467" s="35" t="s">
        <v>424</v>
      </c>
      <c r="E2467" s="34">
        <v>44240</v>
      </c>
      <c r="F2467" s="347" t="s">
        <v>5489</v>
      </c>
      <c r="G2467" s="347" t="s">
        <v>3404</v>
      </c>
      <c r="H2467" s="344">
        <v>25.885666666666665</v>
      </c>
      <c r="I2467" s="344">
        <v>-81.52836666666667</v>
      </c>
      <c r="J2467" s="56" t="s">
        <v>7910</v>
      </c>
      <c r="K2467" s="56" t="s">
        <v>7911</v>
      </c>
      <c r="L2467" s="49" t="s">
        <v>3405</v>
      </c>
      <c r="M2467" s="120" t="s">
        <v>2833</v>
      </c>
      <c r="N2467" s="35" t="s">
        <v>364</v>
      </c>
      <c r="O2467" s="240" t="s">
        <v>3406</v>
      </c>
      <c r="P2467" s="216" t="s">
        <v>1969</v>
      </c>
      <c r="Q2467" s="443">
        <v>0</v>
      </c>
      <c r="R2467" s="47"/>
      <c r="S2467" s="36">
        <v>0</v>
      </c>
      <c r="T2467" s="35"/>
      <c r="U2467" s="34"/>
      <c r="V2467" s="82">
        <v>0</v>
      </c>
      <c r="W2467" s="55" t="s">
        <v>2689</v>
      </c>
      <c r="X2467" s="55" t="s">
        <v>1898</v>
      </c>
      <c r="Y2467" s="157">
        <v>0</v>
      </c>
      <c r="Z2467" s="57" t="s">
        <v>3903</v>
      </c>
      <c r="AA2467" s="55" t="s">
        <v>3904</v>
      </c>
      <c r="AB2467" s="55">
        <v>241</v>
      </c>
      <c r="AC2467" s="55" t="s">
        <v>2023</v>
      </c>
      <c r="AD2467" s="89" t="s">
        <v>2622</v>
      </c>
      <c r="AE2467" s="243" t="s">
        <v>1746</v>
      </c>
      <c r="AF2467" s="157">
        <v>0</v>
      </c>
      <c r="AG2467" s="89" t="s">
        <v>7912</v>
      </c>
      <c r="AH2467" s="58" t="s">
        <v>3903</v>
      </c>
      <c r="AI2467" s="58" t="s">
        <v>3903</v>
      </c>
      <c r="AJ2467" s="59" t="s">
        <v>3903</v>
      </c>
      <c r="AK2467" s="56" t="s">
        <v>3903</v>
      </c>
      <c r="AL2467" s="56" t="s">
        <v>3903</v>
      </c>
      <c r="AM2467" s="60" t="s">
        <v>3903</v>
      </c>
      <c r="AN2467" s="60" t="s">
        <v>3903</v>
      </c>
      <c r="AO2467" s="60" t="s">
        <v>3903</v>
      </c>
    </row>
    <row r="2468" spans="1:41" s="290" customFormat="1" x14ac:dyDescent="0.2">
      <c r="A2468" s="45" t="s">
        <v>753</v>
      </c>
      <c r="B2468" s="42" t="s">
        <v>94</v>
      </c>
      <c r="C2468" s="46"/>
      <c r="D2468" s="35" t="s">
        <v>424</v>
      </c>
      <c r="E2468" s="34">
        <v>44595</v>
      </c>
      <c r="F2468" s="347" t="s">
        <v>5489</v>
      </c>
      <c r="G2468" s="347" t="s">
        <v>3404</v>
      </c>
      <c r="H2468" s="344">
        <v>25.885666666666665</v>
      </c>
      <c r="I2468" s="344">
        <v>-81.52836666666667</v>
      </c>
      <c r="J2468" s="56" t="s">
        <v>7910</v>
      </c>
      <c r="K2468" s="56" t="s">
        <v>7911</v>
      </c>
      <c r="L2468" s="49" t="s">
        <v>3405</v>
      </c>
      <c r="M2468" s="120" t="s">
        <v>2833</v>
      </c>
      <c r="N2468" s="35" t="s">
        <v>364</v>
      </c>
      <c r="O2468" s="240" t="s">
        <v>5134</v>
      </c>
      <c r="P2468" s="216" t="s">
        <v>1969</v>
      </c>
      <c r="Q2468" s="443">
        <v>0</v>
      </c>
      <c r="R2468" s="47"/>
      <c r="S2468" s="36">
        <v>0</v>
      </c>
      <c r="T2468" s="35"/>
      <c r="U2468" s="34"/>
      <c r="V2468" s="82">
        <v>0</v>
      </c>
      <c r="W2468" s="55" t="s">
        <v>2689</v>
      </c>
      <c r="X2468" s="55" t="s">
        <v>1898</v>
      </c>
      <c r="Y2468" s="157">
        <v>0</v>
      </c>
      <c r="Z2468" s="57" t="s">
        <v>3903</v>
      </c>
      <c r="AA2468" s="55" t="s">
        <v>3904</v>
      </c>
      <c r="AB2468" s="55">
        <v>241</v>
      </c>
      <c r="AC2468" s="55" t="s">
        <v>2023</v>
      </c>
      <c r="AD2468" s="89" t="s">
        <v>2622</v>
      </c>
      <c r="AE2468" s="243" t="s">
        <v>1746</v>
      </c>
      <c r="AF2468" s="157">
        <v>0</v>
      </c>
      <c r="AG2468" s="89" t="s">
        <v>7912</v>
      </c>
      <c r="AH2468" s="58" t="s">
        <v>3903</v>
      </c>
      <c r="AI2468" s="58" t="s">
        <v>3903</v>
      </c>
      <c r="AJ2468" s="59" t="s">
        <v>3903</v>
      </c>
      <c r="AK2468" s="56" t="s">
        <v>3903</v>
      </c>
      <c r="AL2468" s="56" t="s">
        <v>3903</v>
      </c>
      <c r="AM2468" s="60" t="s">
        <v>3903</v>
      </c>
      <c r="AN2468" s="60" t="s">
        <v>3903</v>
      </c>
      <c r="AO2468" s="60" t="s">
        <v>3903</v>
      </c>
    </row>
    <row r="2469" spans="1:41" s="290" customFormat="1" x14ac:dyDescent="0.2">
      <c r="A2469" s="45" t="s">
        <v>753</v>
      </c>
      <c r="B2469" s="42" t="s">
        <v>94</v>
      </c>
      <c r="C2469" s="46"/>
      <c r="D2469" s="35" t="s">
        <v>424</v>
      </c>
      <c r="E2469" s="34">
        <v>44992</v>
      </c>
      <c r="F2469" s="347" t="s">
        <v>5489</v>
      </c>
      <c r="G2469" s="347" t="s">
        <v>3404</v>
      </c>
      <c r="H2469" s="344">
        <v>25.885666666666665</v>
      </c>
      <c r="I2469" s="344">
        <v>-81.52836666666667</v>
      </c>
      <c r="J2469" s="56" t="s">
        <v>7910</v>
      </c>
      <c r="K2469" s="56" t="s">
        <v>7911</v>
      </c>
      <c r="L2469" s="49" t="s">
        <v>5136</v>
      </c>
      <c r="M2469" s="120" t="s">
        <v>2833</v>
      </c>
      <c r="N2469" s="35" t="s">
        <v>364</v>
      </c>
      <c r="O2469" s="240" t="s">
        <v>5135</v>
      </c>
      <c r="P2469" s="216" t="s">
        <v>1969</v>
      </c>
      <c r="Q2469" s="443">
        <v>0</v>
      </c>
      <c r="R2469" s="47"/>
      <c r="S2469" s="36">
        <v>0</v>
      </c>
      <c r="T2469" s="35"/>
      <c r="U2469" s="34"/>
      <c r="V2469" s="82">
        <v>0</v>
      </c>
      <c r="W2469" s="55" t="s">
        <v>2689</v>
      </c>
      <c r="X2469" s="55" t="s">
        <v>1898</v>
      </c>
      <c r="Y2469" s="157">
        <v>0</v>
      </c>
      <c r="Z2469" s="57" t="s">
        <v>3903</v>
      </c>
      <c r="AA2469" s="55" t="s">
        <v>3904</v>
      </c>
      <c r="AB2469" s="55">
        <v>241</v>
      </c>
      <c r="AC2469" s="55" t="s">
        <v>2023</v>
      </c>
      <c r="AD2469" s="89" t="s">
        <v>2622</v>
      </c>
      <c r="AE2469" s="243" t="s">
        <v>1746</v>
      </c>
      <c r="AF2469" s="157">
        <v>0</v>
      </c>
      <c r="AG2469" s="89" t="s">
        <v>7912</v>
      </c>
      <c r="AH2469" s="58" t="s">
        <v>3903</v>
      </c>
      <c r="AI2469" s="58" t="s">
        <v>3903</v>
      </c>
      <c r="AJ2469" s="59" t="s">
        <v>3903</v>
      </c>
      <c r="AK2469" s="56" t="s">
        <v>3903</v>
      </c>
      <c r="AL2469" s="56" t="s">
        <v>3903</v>
      </c>
      <c r="AM2469" s="60" t="s">
        <v>3903</v>
      </c>
      <c r="AN2469" s="60" t="s">
        <v>3903</v>
      </c>
      <c r="AO2469" s="60" t="s">
        <v>3903</v>
      </c>
    </row>
    <row r="2470" spans="1:41" s="290" customFormat="1" x14ac:dyDescent="0.2">
      <c r="A2470" s="45" t="s">
        <v>753</v>
      </c>
      <c r="B2470" s="42" t="s">
        <v>94</v>
      </c>
      <c r="C2470" s="46"/>
      <c r="D2470" s="35" t="s">
        <v>424</v>
      </c>
      <c r="E2470" s="34">
        <v>45341</v>
      </c>
      <c r="F2470" s="347" t="s">
        <v>5489</v>
      </c>
      <c r="G2470" s="347" t="s">
        <v>3404</v>
      </c>
      <c r="H2470" s="344">
        <v>25.885666666666665</v>
      </c>
      <c r="I2470" s="344">
        <v>-81.52836666666667</v>
      </c>
      <c r="J2470" s="56" t="s">
        <v>7910</v>
      </c>
      <c r="K2470" s="56" t="s">
        <v>7911</v>
      </c>
      <c r="L2470" s="49" t="s">
        <v>5136</v>
      </c>
      <c r="M2470" s="120" t="s">
        <v>2833</v>
      </c>
      <c r="N2470" s="35" t="s">
        <v>364</v>
      </c>
      <c r="O2470" s="240" t="s">
        <v>5705</v>
      </c>
      <c r="P2470" s="216" t="s">
        <v>1969</v>
      </c>
      <c r="Q2470" s="443">
        <v>0</v>
      </c>
      <c r="R2470" s="47"/>
      <c r="S2470" s="36">
        <v>0</v>
      </c>
      <c r="T2470" s="35"/>
      <c r="U2470" s="34"/>
      <c r="V2470" s="82">
        <v>0</v>
      </c>
      <c r="W2470" s="55" t="s">
        <v>2689</v>
      </c>
      <c r="X2470" s="55" t="s">
        <v>1898</v>
      </c>
      <c r="Y2470" s="157">
        <v>0</v>
      </c>
      <c r="Z2470" s="57" t="s">
        <v>3903</v>
      </c>
      <c r="AA2470" s="55" t="s">
        <v>3904</v>
      </c>
      <c r="AB2470" s="55">
        <v>241</v>
      </c>
      <c r="AC2470" s="55" t="s">
        <v>2023</v>
      </c>
      <c r="AD2470" s="89" t="s">
        <v>2622</v>
      </c>
      <c r="AE2470" s="243" t="s">
        <v>1746</v>
      </c>
      <c r="AF2470" s="157">
        <v>0</v>
      </c>
      <c r="AG2470" s="89" t="s">
        <v>7912</v>
      </c>
      <c r="AH2470" s="58" t="s">
        <v>3903</v>
      </c>
      <c r="AI2470" s="58" t="s">
        <v>3903</v>
      </c>
      <c r="AJ2470" s="59" t="s">
        <v>3903</v>
      </c>
      <c r="AK2470" s="56" t="s">
        <v>3903</v>
      </c>
      <c r="AL2470" s="56" t="s">
        <v>3903</v>
      </c>
      <c r="AM2470" s="60" t="s">
        <v>3903</v>
      </c>
      <c r="AN2470" s="60" t="s">
        <v>3903</v>
      </c>
      <c r="AO2470" s="60" t="s">
        <v>3903</v>
      </c>
    </row>
    <row r="2471" spans="1:41" s="290" customFormat="1" x14ac:dyDescent="0.2">
      <c r="A2471" s="45" t="s">
        <v>753</v>
      </c>
      <c r="B2471" s="42" t="s">
        <v>94</v>
      </c>
      <c r="C2471" s="46"/>
      <c r="D2471" s="35" t="s">
        <v>424</v>
      </c>
      <c r="E2471" s="34">
        <v>45748</v>
      </c>
      <c r="F2471" s="347" t="s">
        <v>5489</v>
      </c>
      <c r="G2471" s="347" t="s">
        <v>3404</v>
      </c>
      <c r="H2471" s="344">
        <v>25.885666666666665</v>
      </c>
      <c r="I2471" s="344">
        <v>-81.52836666666667</v>
      </c>
      <c r="J2471" s="56" t="s">
        <v>7910</v>
      </c>
      <c r="K2471" s="56" t="s">
        <v>7911</v>
      </c>
      <c r="L2471" s="49" t="s">
        <v>6297</v>
      </c>
      <c r="M2471" s="120" t="s">
        <v>2833</v>
      </c>
      <c r="N2471" s="35" t="s">
        <v>364</v>
      </c>
      <c r="O2471" s="240" t="s">
        <v>6331</v>
      </c>
      <c r="P2471" s="216" t="s">
        <v>1969</v>
      </c>
      <c r="Q2471" s="443">
        <v>0</v>
      </c>
      <c r="R2471" s="47"/>
      <c r="S2471" s="36">
        <v>0</v>
      </c>
      <c r="T2471" s="35"/>
      <c r="U2471" s="34"/>
      <c r="V2471" s="82">
        <v>0</v>
      </c>
      <c r="W2471" s="55" t="s">
        <v>2689</v>
      </c>
      <c r="X2471" s="55" t="s">
        <v>1898</v>
      </c>
      <c r="Y2471" s="157">
        <v>0</v>
      </c>
      <c r="Z2471" s="57" t="s">
        <v>3903</v>
      </c>
      <c r="AA2471" s="55" t="s">
        <v>3904</v>
      </c>
      <c r="AB2471" s="55">
        <v>241</v>
      </c>
      <c r="AC2471" s="55" t="s">
        <v>2023</v>
      </c>
      <c r="AD2471" s="89" t="s">
        <v>2622</v>
      </c>
      <c r="AE2471" s="243" t="s">
        <v>1746</v>
      </c>
      <c r="AF2471" s="157">
        <v>0</v>
      </c>
      <c r="AG2471" s="89" t="s">
        <v>7912</v>
      </c>
      <c r="AH2471" s="58" t="s">
        <v>3903</v>
      </c>
      <c r="AI2471" s="58" t="s">
        <v>3903</v>
      </c>
      <c r="AJ2471" s="59" t="s">
        <v>3903</v>
      </c>
      <c r="AK2471" s="56" t="s">
        <v>3903</v>
      </c>
      <c r="AL2471" s="56" t="s">
        <v>3903</v>
      </c>
      <c r="AM2471" s="60" t="s">
        <v>3903</v>
      </c>
      <c r="AN2471" s="60" t="s">
        <v>3903</v>
      </c>
      <c r="AO2471" s="60" t="s">
        <v>3903</v>
      </c>
    </row>
    <row r="2472" spans="1:41" s="290" customFormat="1" x14ac:dyDescent="0.2">
      <c r="A2472" s="45" t="s">
        <v>753</v>
      </c>
      <c r="B2472" s="42" t="s">
        <v>94</v>
      </c>
      <c r="C2472" s="46" t="s">
        <v>473</v>
      </c>
      <c r="D2472" s="35" t="s">
        <v>424</v>
      </c>
      <c r="E2472" s="34">
        <v>46079</v>
      </c>
      <c r="F2472" s="347" t="s">
        <v>5489</v>
      </c>
      <c r="G2472" s="347" t="s">
        <v>3404</v>
      </c>
      <c r="H2472" s="344">
        <v>25.885666666666665</v>
      </c>
      <c r="I2472" s="344">
        <v>-81.52836666666667</v>
      </c>
      <c r="J2472" s="56" t="s">
        <v>7910</v>
      </c>
      <c r="K2472" s="56" t="s">
        <v>7911</v>
      </c>
      <c r="L2472" s="49" t="s">
        <v>6297</v>
      </c>
      <c r="M2472" s="120" t="s">
        <v>2833</v>
      </c>
      <c r="N2472" s="35" t="s">
        <v>364</v>
      </c>
      <c r="O2472" s="240" t="s">
        <v>6766</v>
      </c>
      <c r="P2472" s="216" t="s">
        <v>6005</v>
      </c>
      <c r="Q2472" s="443">
        <v>0</v>
      </c>
      <c r="R2472" s="47"/>
      <c r="S2472" s="36">
        <v>0</v>
      </c>
      <c r="T2472" s="35"/>
      <c r="U2472" s="34"/>
      <c r="V2472" s="82">
        <v>0</v>
      </c>
      <c r="W2472" s="55" t="s">
        <v>2689</v>
      </c>
      <c r="X2472" s="55" t="s">
        <v>1898</v>
      </c>
      <c r="Y2472" s="157">
        <v>0</v>
      </c>
      <c r="Z2472" s="57" t="s">
        <v>3903</v>
      </c>
      <c r="AA2472" s="55" t="s">
        <v>3904</v>
      </c>
      <c r="AB2472" s="55">
        <v>241</v>
      </c>
      <c r="AC2472" s="55" t="s">
        <v>2023</v>
      </c>
      <c r="AD2472" s="89" t="s">
        <v>2622</v>
      </c>
      <c r="AE2472" s="243" t="s">
        <v>1746</v>
      </c>
      <c r="AF2472" s="157">
        <v>0</v>
      </c>
      <c r="AG2472" s="89" t="s">
        <v>7912</v>
      </c>
      <c r="AH2472" s="58" t="s">
        <v>3903</v>
      </c>
      <c r="AI2472" s="58" t="s">
        <v>3903</v>
      </c>
      <c r="AJ2472" s="59" t="s">
        <v>3903</v>
      </c>
      <c r="AK2472" s="56" t="s">
        <v>3903</v>
      </c>
      <c r="AL2472" s="56" t="s">
        <v>3903</v>
      </c>
      <c r="AM2472" s="60" t="s">
        <v>3903</v>
      </c>
      <c r="AN2472" s="60" t="s">
        <v>3903</v>
      </c>
      <c r="AO2472" s="60" t="s">
        <v>3903</v>
      </c>
    </row>
    <row r="2473" spans="1:41" s="290" customFormat="1" x14ac:dyDescent="0.2">
      <c r="A2473" s="45" t="s">
        <v>754</v>
      </c>
      <c r="B2473" s="42" t="s">
        <v>93</v>
      </c>
      <c r="C2473" s="46"/>
      <c r="D2473" s="35" t="s">
        <v>424</v>
      </c>
      <c r="E2473" s="34">
        <v>43145</v>
      </c>
      <c r="F2473" s="347" t="s">
        <v>844</v>
      </c>
      <c r="G2473" s="347" t="s">
        <v>845</v>
      </c>
      <c r="H2473" s="344">
        <v>25.887966666666667</v>
      </c>
      <c r="I2473" s="344">
        <v>-81.527783333333332</v>
      </c>
      <c r="J2473" s="56" t="s">
        <v>9645</v>
      </c>
      <c r="K2473" s="56" t="s">
        <v>9646</v>
      </c>
      <c r="L2473" s="49" t="s">
        <v>2059</v>
      </c>
      <c r="M2473" s="120"/>
      <c r="N2473" s="35" t="s">
        <v>427</v>
      </c>
      <c r="O2473" s="203" t="s">
        <v>1969</v>
      </c>
      <c r="P2473" s="216" t="s">
        <v>1969</v>
      </c>
      <c r="Q2473" s="443">
        <v>0</v>
      </c>
      <c r="R2473" s="47"/>
      <c r="S2473" s="36">
        <v>0</v>
      </c>
      <c r="T2473" s="35"/>
      <c r="U2473" s="34"/>
      <c r="V2473" s="82" t="s">
        <v>1969</v>
      </c>
      <c r="W2473" s="55" t="s">
        <v>2689</v>
      </c>
      <c r="X2473" s="55" t="s">
        <v>1898</v>
      </c>
      <c r="Y2473" s="157" t="s">
        <v>427</v>
      </c>
      <c r="Z2473" s="57" t="s">
        <v>3903</v>
      </c>
      <c r="AA2473" s="55" t="s">
        <v>8904</v>
      </c>
      <c r="AB2473" s="55">
        <v>242</v>
      </c>
      <c r="AC2473" s="55" t="s">
        <v>2023</v>
      </c>
      <c r="AD2473" s="89" t="s">
        <v>2622</v>
      </c>
      <c r="AE2473" s="243" t="s">
        <v>1746</v>
      </c>
      <c r="AF2473" s="157">
        <v>0</v>
      </c>
      <c r="AG2473" s="89" t="s">
        <v>7915</v>
      </c>
      <c r="AH2473" s="58" t="s">
        <v>3903</v>
      </c>
      <c r="AI2473" s="58" t="s">
        <v>3903</v>
      </c>
      <c r="AJ2473" s="59" t="s">
        <v>3903</v>
      </c>
      <c r="AK2473" s="56" t="s">
        <v>3903</v>
      </c>
      <c r="AL2473" s="56" t="s">
        <v>3903</v>
      </c>
      <c r="AM2473" s="60" t="s">
        <v>3903</v>
      </c>
      <c r="AN2473" s="60" t="s">
        <v>3903</v>
      </c>
      <c r="AO2473" s="60" t="s">
        <v>3903</v>
      </c>
    </row>
    <row r="2474" spans="1:41" s="290" customFormat="1" x14ac:dyDescent="0.2">
      <c r="A2474" s="45" t="s">
        <v>754</v>
      </c>
      <c r="B2474" s="42" t="s">
        <v>93</v>
      </c>
      <c r="C2474" s="46"/>
      <c r="D2474" s="35" t="s">
        <v>2384</v>
      </c>
      <c r="E2474" s="34">
        <v>43348</v>
      </c>
      <c r="F2474" s="347" t="s">
        <v>844</v>
      </c>
      <c r="G2474" s="347" t="s">
        <v>845</v>
      </c>
      <c r="H2474" s="344">
        <v>25.887966666666667</v>
      </c>
      <c r="I2474" s="344">
        <v>-81.527783333333332</v>
      </c>
      <c r="J2474" s="56" t="s">
        <v>9645</v>
      </c>
      <c r="K2474" s="56" t="s">
        <v>9646</v>
      </c>
      <c r="L2474" s="49" t="s">
        <v>3141</v>
      </c>
      <c r="M2474" s="120"/>
      <c r="N2474" s="35" t="s">
        <v>364</v>
      </c>
      <c r="O2474" s="203" t="s">
        <v>1969</v>
      </c>
      <c r="P2474" s="216">
        <v>0</v>
      </c>
      <c r="Q2474" s="443">
        <v>0</v>
      </c>
      <c r="R2474" s="47"/>
      <c r="S2474" s="36">
        <v>0</v>
      </c>
      <c r="T2474" s="35"/>
      <c r="U2474" s="34"/>
      <c r="V2474" s="82">
        <v>0</v>
      </c>
      <c r="W2474" s="55" t="s">
        <v>2689</v>
      </c>
      <c r="X2474" s="55" t="s">
        <v>1898</v>
      </c>
      <c r="Y2474" s="157">
        <v>0</v>
      </c>
      <c r="Z2474" s="57" t="s">
        <v>3903</v>
      </c>
      <c r="AA2474" s="55" t="s">
        <v>3904</v>
      </c>
      <c r="AB2474" s="55">
        <v>242</v>
      </c>
      <c r="AC2474" s="55" t="s">
        <v>2023</v>
      </c>
      <c r="AD2474" s="89" t="s">
        <v>2622</v>
      </c>
      <c r="AE2474" s="243" t="s">
        <v>1746</v>
      </c>
      <c r="AF2474" s="157">
        <v>0</v>
      </c>
      <c r="AG2474" s="89" t="s">
        <v>7915</v>
      </c>
      <c r="AH2474" s="58" t="s">
        <v>3903</v>
      </c>
      <c r="AI2474" s="58" t="s">
        <v>3903</v>
      </c>
      <c r="AJ2474" s="59" t="s">
        <v>3903</v>
      </c>
      <c r="AK2474" s="56" t="s">
        <v>3903</v>
      </c>
      <c r="AL2474" s="56" t="s">
        <v>3903</v>
      </c>
      <c r="AM2474" s="60" t="s">
        <v>3903</v>
      </c>
      <c r="AN2474" s="60" t="s">
        <v>3903</v>
      </c>
      <c r="AO2474" s="60" t="s">
        <v>3903</v>
      </c>
    </row>
    <row r="2475" spans="1:41" s="290" customFormat="1" x14ac:dyDescent="0.2">
      <c r="A2475" s="45" t="s">
        <v>754</v>
      </c>
      <c r="B2475" s="42" t="s">
        <v>93</v>
      </c>
      <c r="C2475" s="46"/>
      <c r="D2475" s="35" t="s">
        <v>424</v>
      </c>
      <c r="E2475" s="34">
        <v>43501</v>
      </c>
      <c r="F2475" s="347" t="s">
        <v>2518</v>
      </c>
      <c r="G2475" s="347" t="s">
        <v>845</v>
      </c>
      <c r="H2475" s="344">
        <v>25.88795</v>
      </c>
      <c r="I2475" s="344">
        <v>-81.527783333333332</v>
      </c>
      <c r="J2475" s="56" t="s">
        <v>7913</v>
      </c>
      <c r="K2475" s="56" t="s">
        <v>9646</v>
      </c>
      <c r="L2475" s="49" t="s">
        <v>2519</v>
      </c>
      <c r="M2475" s="120"/>
      <c r="N2475" s="35" t="s">
        <v>364</v>
      </c>
      <c r="O2475" s="203" t="s">
        <v>1969</v>
      </c>
      <c r="P2475" s="216" t="s">
        <v>1969</v>
      </c>
      <c r="Q2475" s="443">
        <v>0</v>
      </c>
      <c r="R2475" s="47"/>
      <c r="S2475" s="36">
        <v>0</v>
      </c>
      <c r="T2475" s="35"/>
      <c r="U2475" s="34"/>
      <c r="V2475" s="82">
        <v>0</v>
      </c>
      <c r="W2475" s="55" t="s">
        <v>2689</v>
      </c>
      <c r="X2475" s="55" t="s">
        <v>1898</v>
      </c>
      <c r="Y2475" s="157">
        <v>0</v>
      </c>
      <c r="Z2475" s="57" t="s">
        <v>3903</v>
      </c>
      <c r="AA2475" s="55" t="s">
        <v>3904</v>
      </c>
      <c r="AB2475" s="55">
        <v>242</v>
      </c>
      <c r="AC2475" s="55" t="s">
        <v>2023</v>
      </c>
      <c r="AD2475" s="89" t="s">
        <v>2622</v>
      </c>
      <c r="AE2475" s="243" t="s">
        <v>1746</v>
      </c>
      <c r="AF2475" s="157">
        <v>0</v>
      </c>
      <c r="AG2475" s="89" t="s">
        <v>7915</v>
      </c>
      <c r="AH2475" s="58" t="s">
        <v>3903</v>
      </c>
      <c r="AI2475" s="58" t="s">
        <v>3903</v>
      </c>
      <c r="AJ2475" s="59" t="s">
        <v>3903</v>
      </c>
      <c r="AK2475" s="56" t="s">
        <v>3903</v>
      </c>
      <c r="AL2475" s="56" t="s">
        <v>3903</v>
      </c>
      <c r="AM2475" s="60" t="s">
        <v>3903</v>
      </c>
      <c r="AN2475" s="60" t="s">
        <v>3903</v>
      </c>
      <c r="AO2475" s="60" t="s">
        <v>3903</v>
      </c>
    </row>
    <row r="2476" spans="1:41" s="290" customFormat="1" x14ac:dyDescent="0.2">
      <c r="A2476" s="45" t="s">
        <v>754</v>
      </c>
      <c r="B2476" s="42" t="s">
        <v>93</v>
      </c>
      <c r="C2476" s="46"/>
      <c r="D2476" s="35" t="s">
        <v>424</v>
      </c>
      <c r="E2476" s="34">
        <v>43878</v>
      </c>
      <c r="F2476" s="347" t="s">
        <v>2518</v>
      </c>
      <c r="G2476" s="347" t="s">
        <v>2913</v>
      </c>
      <c r="H2476" s="344">
        <v>25.88795</v>
      </c>
      <c r="I2476" s="344">
        <v>-81.527766666666665</v>
      </c>
      <c r="J2476" s="56" t="s">
        <v>7913</v>
      </c>
      <c r="K2476" s="56" t="s">
        <v>9647</v>
      </c>
      <c r="L2476" s="49" t="s">
        <v>2508</v>
      </c>
      <c r="M2476" s="120" t="s">
        <v>2833</v>
      </c>
      <c r="N2476" s="35" t="s">
        <v>364</v>
      </c>
      <c r="O2476" s="203" t="s">
        <v>1969</v>
      </c>
      <c r="P2476" s="216" t="s">
        <v>1969</v>
      </c>
      <c r="Q2476" s="443">
        <v>0</v>
      </c>
      <c r="R2476" s="47"/>
      <c r="S2476" s="36">
        <v>0</v>
      </c>
      <c r="T2476" s="35"/>
      <c r="U2476" s="34"/>
      <c r="V2476" s="82">
        <v>0</v>
      </c>
      <c r="W2476" s="55" t="s">
        <v>2689</v>
      </c>
      <c r="X2476" s="55" t="s">
        <v>1898</v>
      </c>
      <c r="Y2476" s="157">
        <v>0</v>
      </c>
      <c r="Z2476" s="57" t="s">
        <v>3903</v>
      </c>
      <c r="AA2476" s="55" t="s">
        <v>3904</v>
      </c>
      <c r="AB2476" s="55">
        <v>242</v>
      </c>
      <c r="AC2476" s="55" t="s">
        <v>2023</v>
      </c>
      <c r="AD2476" s="89" t="s">
        <v>2622</v>
      </c>
      <c r="AE2476" s="243" t="s">
        <v>1746</v>
      </c>
      <c r="AF2476" s="157">
        <v>0</v>
      </c>
      <c r="AG2476" s="89" t="s">
        <v>7915</v>
      </c>
      <c r="AH2476" s="58" t="s">
        <v>3903</v>
      </c>
      <c r="AI2476" s="58" t="s">
        <v>3903</v>
      </c>
      <c r="AJ2476" s="59" t="s">
        <v>3903</v>
      </c>
      <c r="AK2476" s="56" t="s">
        <v>3903</v>
      </c>
      <c r="AL2476" s="56" t="s">
        <v>3903</v>
      </c>
      <c r="AM2476" s="60" t="s">
        <v>3903</v>
      </c>
      <c r="AN2476" s="60" t="s">
        <v>3903</v>
      </c>
      <c r="AO2476" s="60" t="s">
        <v>3903</v>
      </c>
    </row>
    <row r="2477" spans="1:41" s="290" customFormat="1" x14ac:dyDescent="0.2">
      <c r="A2477" s="45" t="s">
        <v>754</v>
      </c>
      <c r="B2477" s="42" t="s">
        <v>93</v>
      </c>
      <c r="C2477" s="46"/>
      <c r="D2477" s="35" t="s">
        <v>424</v>
      </c>
      <c r="E2477" s="34">
        <v>44240</v>
      </c>
      <c r="F2477" s="347" t="s">
        <v>2518</v>
      </c>
      <c r="G2477" s="347" t="s">
        <v>2060</v>
      </c>
      <c r="H2477" s="344">
        <v>25.88795</v>
      </c>
      <c r="I2477" s="344">
        <v>-81.527749999999997</v>
      </c>
      <c r="J2477" s="56" t="s">
        <v>7913</v>
      </c>
      <c r="K2477" s="56" t="s">
        <v>7914</v>
      </c>
      <c r="L2477" s="49" t="s">
        <v>3408</v>
      </c>
      <c r="M2477" s="120" t="s">
        <v>2833</v>
      </c>
      <c r="N2477" s="35" t="s">
        <v>364</v>
      </c>
      <c r="O2477" s="240" t="s">
        <v>3407</v>
      </c>
      <c r="P2477" s="216" t="s">
        <v>1969</v>
      </c>
      <c r="Q2477" s="443">
        <v>0</v>
      </c>
      <c r="R2477" s="47"/>
      <c r="S2477" s="36">
        <v>0</v>
      </c>
      <c r="T2477" s="35"/>
      <c r="U2477" s="34"/>
      <c r="V2477" s="82">
        <v>0</v>
      </c>
      <c r="W2477" s="55" t="s">
        <v>2689</v>
      </c>
      <c r="X2477" s="55" t="s">
        <v>1898</v>
      </c>
      <c r="Y2477" s="157">
        <v>0</v>
      </c>
      <c r="Z2477" s="57" t="s">
        <v>3903</v>
      </c>
      <c r="AA2477" s="55" t="s">
        <v>3904</v>
      </c>
      <c r="AB2477" s="55">
        <v>242</v>
      </c>
      <c r="AC2477" s="55" t="s">
        <v>2023</v>
      </c>
      <c r="AD2477" s="89" t="s">
        <v>2622</v>
      </c>
      <c r="AE2477" s="243" t="s">
        <v>1746</v>
      </c>
      <c r="AF2477" s="157">
        <v>0</v>
      </c>
      <c r="AG2477" s="89" t="s">
        <v>7915</v>
      </c>
      <c r="AH2477" s="58" t="s">
        <v>3903</v>
      </c>
      <c r="AI2477" s="58" t="s">
        <v>3903</v>
      </c>
      <c r="AJ2477" s="59" t="s">
        <v>3903</v>
      </c>
      <c r="AK2477" s="56" t="s">
        <v>3903</v>
      </c>
      <c r="AL2477" s="56" t="s">
        <v>3903</v>
      </c>
      <c r="AM2477" s="60" t="s">
        <v>3903</v>
      </c>
      <c r="AN2477" s="60" t="s">
        <v>3903</v>
      </c>
      <c r="AO2477" s="60" t="s">
        <v>3903</v>
      </c>
    </row>
    <row r="2478" spans="1:41" s="290" customFormat="1" x14ac:dyDescent="0.2">
      <c r="A2478" s="45" t="s">
        <v>754</v>
      </c>
      <c r="B2478" s="42" t="s">
        <v>93</v>
      </c>
      <c r="C2478" s="46"/>
      <c r="D2478" s="35" t="s">
        <v>424</v>
      </c>
      <c r="E2478" s="34">
        <v>44595</v>
      </c>
      <c r="F2478" s="347" t="s">
        <v>2518</v>
      </c>
      <c r="G2478" s="347" t="s">
        <v>2060</v>
      </c>
      <c r="H2478" s="344">
        <v>25.88795</v>
      </c>
      <c r="I2478" s="344">
        <v>-81.527749999999997</v>
      </c>
      <c r="J2478" s="56" t="s">
        <v>7913</v>
      </c>
      <c r="K2478" s="56" t="s">
        <v>7914</v>
      </c>
      <c r="L2478" s="49" t="s">
        <v>3408</v>
      </c>
      <c r="M2478" s="120" t="s">
        <v>2833</v>
      </c>
      <c r="N2478" s="35" t="s">
        <v>364</v>
      </c>
      <c r="O2478" s="240" t="s">
        <v>4082</v>
      </c>
      <c r="P2478" s="216" t="s">
        <v>1969</v>
      </c>
      <c r="Q2478" s="443">
        <v>0</v>
      </c>
      <c r="R2478" s="47"/>
      <c r="S2478" s="36">
        <v>0</v>
      </c>
      <c r="T2478" s="35"/>
      <c r="U2478" s="34"/>
      <c r="V2478" s="82">
        <v>0</v>
      </c>
      <c r="W2478" s="55" t="s">
        <v>2689</v>
      </c>
      <c r="X2478" s="55" t="s">
        <v>1898</v>
      </c>
      <c r="Y2478" s="157">
        <v>0</v>
      </c>
      <c r="Z2478" s="57" t="s">
        <v>3903</v>
      </c>
      <c r="AA2478" s="55" t="s">
        <v>3904</v>
      </c>
      <c r="AB2478" s="55">
        <v>242</v>
      </c>
      <c r="AC2478" s="55" t="s">
        <v>2023</v>
      </c>
      <c r="AD2478" s="89" t="s">
        <v>2622</v>
      </c>
      <c r="AE2478" s="243" t="s">
        <v>1746</v>
      </c>
      <c r="AF2478" s="157">
        <v>0</v>
      </c>
      <c r="AG2478" s="89" t="s">
        <v>7915</v>
      </c>
      <c r="AH2478" s="58" t="s">
        <v>3903</v>
      </c>
      <c r="AI2478" s="58" t="s">
        <v>3903</v>
      </c>
      <c r="AJ2478" s="59" t="s">
        <v>3903</v>
      </c>
      <c r="AK2478" s="56" t="s">
        <v>3903</v>
      </c>
      <c r="AL2478" s="56" t="s">
        <v>3903</v>
      </c>
      <c r="AM2478" s="60" t="s">
        <v>3903</v>
      </c>
      <c r="AN2478" s="60" t="s">
        <v>3903</v>
      </c>
      <c r="AO2478" s="60" t="s">
        <v>3903</v>
      </c>
    </row>
    <row r="2479" spans="1:41" s="290" customFormat="1" ht="25.5" x14ac:dyDescent="0.2">
      <c r="A2479" s="45" t="s">
        <v>754</v>
      </c>
      <c r="B2479" s="42" t="s">
        <v>93</v>
      </c>
      <c r="C2479" s="46"/>
      <c r="D2479" s="35" t="s">
        <v>424</v>
      </c>
      <c r="E2479" s="34">
        <v>44992</v>
      </c>
      <c r="F2479" s="347" t="s">
        <v>2518</v>
      </c>
      <c r="G2479" s="347" t="s">
        <v>2060</v>
      </c>
      <c r="H2479" s="344">
        <v>25.88795</v>
      </c>
      <c r="I2479" s="344">
        <v>-81.527749999999997</v>
      </c>
      <c r="J2479" s="56" t="s">
        <v>7913</v>
      </c>
      <c r="K2479" s="56" t="s">
        <v>7914</v>
      </c>
      <c r="L2479" s="49" t="s">
        <v>5137</v>
      </c>
      <c r="M2479" s="120" t="s">
        <v>2833</v>
      </c>
      <c r="N2479" s="35" t="s">
        <v>364</v>
      </c>
      <c r="O2479" s="240" t="s">
        <v>5138</v>
      </c>
      <c r="P2479" s="216" t="s">
        <v>1969</v>
      </c>
      <c r="Q2479" s="443">
        <v>0</v>
      </c>
      <c r="R2479" s="47"/>
      <c r="S2479" s="36">
        <v>0</v>
      </c>
      <c r="T2479" s="35"/>
      <c r="U2479" s="34"/>
      <c r="V2479" s="82">
        <v>0</v>
      </c>
      <c r="W2479" s="55" t="s">
        <v>2689</v>
      </c>
      <c r="X2479" s="55" t="s">
        <v>1898</v>
      </c>
      <c r="Y2479" s="157">
        <v>0</v>
      </c>
      <c r="Z2479" s="57" t="s">
        <v>3903</v>
      </c>
      <c r="AA2479" s="55" t="s">
        <v>3904</v>
      </c>
      <c r="AB2479" s="55">
        <v>242</v>
      </c>
      <c r="AC2479" s="55" t="s">
        <v>2023</v>
      </c>
      <c r="AD2479" s="89" t="s">
        <v>2622</v>
      </c>
      <c r="AE2479" s="243" t="s">
        <v>1746</v>
      </c>
      <c r="AF2479" s="157">
        <v>0</v>
      </c>
      <c r="AG2479" s="89" t="s">
        <v>7915</v>
      </c>
      <c r="AH2479" s="58" t="s">
        <v>3903</v>
      </c>
      <c r="AI2479" s="58" t="s">
        <v>3903</v>
      </c>
      <c r="AJ2479" s="59" t="s">
        <v>3903</v>
      </c>
      <c r="AK2479" s="56" t="s">
        <v>3903</v>
      </c>
      <c r="AL2479" s="56" t="s">
        <v>3903</v>
      </c>
      <c r="AM2479" s="60" t="s">
        <v>3903</v>
      </c>
      <c r="AN2479" s="60" t="s">
        <v>3903</v>
      </c>
      <c r="AO2479" s="60" t="s">
        <v>3903</v>
      </c>
    </row>
    <row r="2480" spans="1:41" s="290" customFormat="1" ht="25.5" x14ac:dyDescent="0.2">
      <c r="A2480" s="45" t="s">
        <v>754</v>
      </c>
      <c r="B2480" s="42" t="s">
        <v>93</v>
      </c>
      <c r="C2480" s="46"/>
      <c r="D2480" s="35" t="s">
        <v>424</v>
      </c>
      <c r="E2480" s="34">
        <v>45341</v>
      </c>
      <c r="F2480" s="347" t="s">
        <v>2518</v>
      </c>
      <c r="G2480" s="347" t="s">
        <v>2060</v>
      </c>
      <c r="H2480" s="344">
        <v>25.88795</v>
      </c>
      <c r="I2480" s="344">
        <v>-81.527749999999997</v>
      </c>
      <c r="J2480" s="56" t="s">
        <v>7913</v>
      </c>
      <c r="K2480" s="56" t="s">
        <v>7914</v>
      </c>
      <c r="L2480" s="49" t="s">
        <v>6415</v>
      </c>
      <c r="M2480" s="120" t="s">
        <v>2833</v>
      </c>
      <c r="N2480" s="35" t="s">
        <v>364</v>
      </c>
      <c r="O2480" s="240" t="s">
        <v>5706</v>
      </c>
      <c r="P2480" s="216" t="s">
        <v>1969</v>
      </c>
      <c r="Q2480" s="443">
        <v>0</v>
      </c>
      <c r="R2480" s="47"/>
      <c r="S2480" s="36">
        <v>0</v>
      </c>
      <c r="T2480" s="35"/>
      <c r="U2480" s="34"/>
      <c r="V2480" s="82">
        <v>0</v>
      </c>
      <c r="W2480" s="55" t="s">
        <v>2689</v>
      </c>
      <c r="X2480" s="55" t="s">
        <v>1898</v>
      </c>
      <c r="Y2480" s="157">
        <v>0</v>
      </c>
      <c r="Z2480" s="57" t="s">
        <v>3903</v>
      </c>
      <c r="AA2480" s="55" t="s">
        <v>3904</v>
      </c>
      <c r="AB2480" s="55">
        <v>242</v>
      </c>
      <c r="AC2480" s="55" t="s">
        <v>2023</v>
      </c>
      <c r="AD2480" s="89" t="s">
        <v>2622</v>
      </c>
      <c r="AE2480" s="243" t="s">
        <v>1746</v>
      </c>
      <c r="AF2480" s="157">
        <v>0</v>
      </c>
      <c r="AG2480" s="89" t="s">
        <v>7915</v>
      </c>
      <c r="AH2480" s="58" t="s">
        <v>3903</v>
      </c>
      <c r="AI2480" s="58" t="s">
        <v>3903</v>
      </c>
      <c r="AJ2480" s="59" t="s">
        <v>3903</v>
      </c>
      <c r="AK2480" s="56" t="s">
        <v>3903</v>
      </c>
      <c r="AL2480" s="56" t="s">
        <v>3903</v>
      </c>
      <c r="AM2480" s="60" t="s">
        <v>3903</v>
      </c>
      <c r="AN2480" s="60" t="s">
        <v>3903</v>
      </c>
      <c r="AO2480" s="60" t="s">
        <v>3903</v>
      </c>
    </row>
    <row r="2481" spans="1:41" s="290" customFormat="1" ht="25.5" x14ac:dyDescent="0.2">
      <c r="A2481" s="45" t="s">
        <v>754</v>
      </c>
      <c r="B2481" s="42" t="s">
        <v>93</v>
      </c>
      <c r="C2481" s="46"/>
      <c r="D2481" s="35" t="s">
        <v>424</v>
      </c>
      <c r="E2481" s="34">
        <v>45748</v>
      </c>
      <c r="F2481" s="347" t="s">
        <v>2518</v>
      </c>
      <c r="G2481" s="347" t="s">
        <v>2060</v>
      </c>
      <c r="H2481" s="344">
        <v>25.88795</v>
      </c>
      <c r="I2481" s="344">
        <v>-81.527749999999997</v>
      </c>
      <c r="J2481" s="56" t="s">
        <v>7913</v>
      </c>
      <c r="K2481" s="56" t="s">
        <v>7914</v>
      </c>
      <c r="L2481" s="49" t="s">
        <v>6440</v>
      </c>
      <c r="M2481" s="120" t="s">
        <v>2833</v>
      </c>
      <c r="N2481" s="35" t="s">
        <v>364</v>
      </c>
      <c r="O2481" s="240" t="s">
        <v>6332</v>
      </c>
      <c r="P2481" s="216" t="s">
        <v>1969</v>
      </c>
      <c r="Q2481" s="443">
        <v>0</v>
      </c>
      <c r="R2481" s="47"/>
      <c r="S2481" s="36">
        <v>0</v>
      </c>
      <c r="T2481" s="35"/>
      <c r="U2481" s="34"/>
      <c r="V2481" s="82">
        <v>0</v>
      </c>
      <c r="W2481" s="55" t="s">
        <v>2689</v>
      </c>
      <c r="X2481" s="55" t="s">
        <v>1898</v>
      </c>
      <c r="Y2481" s="157">
        <v>0</v>
      </c>
      <c r="Z2481" s="57" t="s">
        <v>3903</v>
      </c>
      <c r="AA2481" s="55" t="s">
        <v>3904</v>
      </c>
      <c r="AB2481" s="55">
        <v>242</v>
      </c>
      <c r="AC2481" s="55" t="s">
        <v>2023</v>
      </c>
      <c r="AD2481" s="89" t="s">
        <v>2622</v>
      </c>
      <c r="AE2481" s="243" t="s">
        <v>1746</v>
      </c>
      <c r="AF2481" s="157">
        <v>0</v>
      </c>
      <c r="AG2481" s="89" t="s">
        <v>7915</v>
      </c>
      <c r="AH2481" s="58" t="s">
        <v>3903</v>
      </c>
      <c r="AI2481" s="58" t="s">
        <v>3903</v>
      </c>
      <c r="AJ2481" s="59" t="s">
        <v>3903</v>
      </c>
      <c r="AK2481" s="56" t="s">
        <v>3903</v>
      </c>
      <c r="AL2481" s="56" t="s">
        <v>3903</v>
      </c>
      <c r="AM2481" s="60" t="s">
        <v>3903</v>
      </c>
      <c r="AN2481" s="60" t="s">
        <v>3903</v>
      </c>
      <c r="AO2481" s="60" t="s">
        <v>3903</v>
      </c>
    </row>
    <row r="2482" spans="1:41" s="290" customFormat="1" ht="25.5" x14ac:dyDescent="0.2">
      <c r="A2482" s="45" t="s">
        <v>754</v>
      </c>
      <c r="B2482" s="42" t="s">
        <v>93</v>
      </c>
      <c r="C2482" s="46" t="s">
        <v>473</v>
      </c>
      <c r="D2482" s="35" t="s">
        <v>424</v>
      </c>
      <c r="E2482" s="34">
        <v>46079</v>
      </c>
      <c r="F2482" s="347" t="s">
        <v>2518</v>
      </c>
      <c r="G2482" s="347" t="s">
        <v>2060</v>
      </c>
      <c r="H2482" s="344">
        <v>25.88795</v>
      </c>
      <c r="I2482" s="344">
        <v>-81.527749999999997</v>
      </c>
      <c r="J2482" s="56" t="s">
        <v>7913</v>
      </c>
      <c r="K2482" s="56" t="s">
        <v>7914</v>
      </c>
      <c r="L2482" s="49" t="s">
        <v>6440</v>
      </c>
      <c r="M2482" s="120" t="s">
        <v>2833</v>
      </c>
      <c r="N2482" s="35" t="s">
        <v>364</v>
      </c>
      <c r="O2482" s="240" t="s">
        <v>6767</v>
      </c>
      <c r="P2482" s="216" t="s">
        <v>6005</v>
      </c>
      <c r="Q2482" s="443">
        <v>0</v>
      </c>
      <c r="R2482" s="47"/>
      <c r="S2482" s="36">
        <v>0</v>
      </c>
      <c r="T2482" s="35"/>
      <c r="U2482" s="34"/>
      <c r="V2482" s="82">
        <v>0</v>
      </c>
      <c r="W2482" s="55" t="s">
        <v>2689</v>
      </c>
      <c r="X2482" s="55" t="s">
        <v>1898</v>
      </c>
      <c r="Y2482" s="157">
        <v>0</v>
      </c>
      <c r="Z2482" s="57" t="s">
        <v>3903</v>
      </c>
      <c r="AA2482" s="55" t="s">
        <v>3904</v>
      </c>
      <c r="AB2482" s="55">
        <v>242</v>
      </c>
      <c r="AC2482" s="55" t="s">
        <v>2023</v>
      </c>
      <c r="AD2482" s="89" t="s">
        <v>2622</v>
      </c>
      <c r="AE2482" s="243" t="s">
        <v>1746</v>
      </c>
      <c r="AF2482" s="157">
        <v>0</v>
      </c>
      <c r="AG2482" s="89" t="s">
        <v>7915</v>
      </c>
      <c r="AH2482" s="58" t="s">
        <v>3903</v>
      </c>
      <c r="AI2482" s="58" t="s">
        <v>3903</v>
      </c>
      <c r="AJ2482" s="59" t="s">
        <v>3903</v>
      </c>
      <c r="AK2482" s="56" t="s">
        <v>3903</v>
      </c>
      <c r="AL2482" s="56" t="s">
        <v>3903</v>
      </c>
      <c r="AM2482" s="60" t="s">
        <v>3903</v>
      </c>
      <c r="AN2482" s="60" t="s">
        <v>3903</v>
      </c>
      <c r="AO2482" s="60" t="s">
        <v>3903</v>
      </c>
    </row>
    <row r="2483" spans="1:41" s="290" customFormat="1" x14ac:dyDescent="0.2">
      <c r="A2483" s="45" t="s">
        <v>757</v>
      </c>
      <c r="B2483" s="42" t="s">
        <v>92</v>
      </c>
      <c r="C2483" s="46"/>
      <c r="D2483" s="35" t="s">
        <v>424</v>
      </c>
      <c r="E2483" s="34">
        <v>42843</v>
      </c>
      <c r="F2483" s="347" t="s">
        <v>846</v>
      </c>
      <c r="G2483" s="347" t="s">
        <v>847</v>
      </c>
      <c r="H2483" s="344">
        <v>25.888666666666666</v>
      </c>
      <c r="I2483" s="344">
        <v>-81.527033333333335</v>
      </c>
      <c r="J2483" s="56" t="s">
        <v>9648</v>
      </c>
      <c r="K2483" s="56" t="s">
        <v>9649</v>
      </c>
      <c r="L2483" s="49" t="s">
        <v>1820</v>
      </c>
      <c r="M2483" s="120"/>
      <c r="N2483" s="35" t="s">
        <v>387</v>
      </c>
      <c r="O2483" s="203" t="s">
        <v>1969</v>
      </c>
      <c r="P2483" s="216" t="s">
        <v>1969</v>
      </c>
      <c r="Q2483" s="443">
        <v>0</v>
      </c>
      <c r="R2483" s="47"/>
      <c r="S2483" s="36">
        <v>0</v>
      </c>
      <c r="T2483" s="35"/>
      <c r="U2483" s="34"/>
      <c r="V2483" s="82">
        <v>0</v>
      </c>
      <c r="W2483" s="55" t="s">
        <v>2689</v>
      </c>
      <c r="X2483" s="55" t="s">
        <v>1898</v>
      </c>
      <c r="Y2483" s="157" t="s">
        <v>387</v>
      </c>
      <c r="Z2483" s="57" t="s">
        <v>3903</v>
      </c>
      <c r="AA2483" s="55" t="s">
        <v>3914</v>
      </c>
      <c r="AB2483" s="55">
        <v>243</v>
      </c>
      <c r="AC2483" s="55" t="s">
        <v>2023</v>
      </c>
      <c r="AD2483" s="89" t="s">
        <v>2622</v>
      </c>
      <c r="AE2483" s="243" t="s">
        <v>1746</v>
      </c>
      <c r="AF2483" s="157">
        <v>0</v>
      </c>
      <c r="AG2483" s="89" t="s">
        <v>7918</v>
      </c>
      <c r="AH2483" s="58" t="s">
        <v>3903</v>
      </c>
      <c r="AI2483" s="58" t="s">
        <v>3903</v>
      </c>
      <c r="AJ2483" s="59" t="s">
        <v>3903</v>
      </c>
      <c r="AK2483" s="56" t="s">
        <v>3903</v>
      </c>
      <c r="AL2483" s="56" t="s">
        <v>3903</v>
      </c>
      <c r="AM2483" s="60" t="s">
        <v>3903</v>
      </c>
      <c r="AN2483" s="60" t="s">
        <v>3903</v>
      </c>
      <c r="AO2483" s="60" t="s">
        <v>3903</v>
      </c>
    </row>
    <row r="2484" spans="1:41" s="290" customFormat="1" x14ac:dyDescent="0.2">
      <c r="A2484" s="45" t="s">
        <v>757</v>
      </c>
      <c r="B2484" s="42" t="s">
        <v>92</v>
      </c>
      <c r="C2484" s="46"/>
      <c r="D2484" s="35" t="s">
        <v>424</v>
      </c>
      <c r="E2484" s="34">
        <v>43145</v>
      </c>
      <c r="F2484" s="347" t="s">
        <v>2061</v>
      </c>
      <c r="G2484" s="347" t="s">
        <v>2062</v>
      </c>
      <c r="H2484" s="344">
        <v>25.888633333333335</v>
      </c>
      <c r="I2484" s="344">
        <v>-81.527000000000001</v>
      </c>
      <c r="J2484" s="56" t="s">
        <v>9650</v>
      </c>
      <c r="K2484" s="56" t="s">
        <v>9651</v>
      </c>
      <c r="L2484" s="49" t="s">
        <v>2063</v>
      </c>
      <c r="M2484" s="120"/>
      <c r="N2484" s="35" t="s">
        <v>1920</v>
      </c>
      <c r="O2484" s="203" t="s">
        <v>1969</v>
      </c>
      <c r="P2484" s="216" t="s">
        <v>1969</v>
      </c>
      <c r="Q2484" s="443">
        <v>0</v>
      </c>
      <c r="R2484" s="47"/>
      <c r="S2484" s="36">
        <v>0</v>
      </c>
      <c r="T2484" s="35"/>
      <c r="U2484" s="34"/>
      <c r="V2484" s="82" t="s">
        <v>1969</v>
      </c>
      <c r="W2484" s="55" t="s">
        <v>2689</v>
      </c>
      <c r="X2484" s="55" t="s">
        <v>1898</v>
      </c>
      <c r="Y2484" s="157" t="s">
        <v>1920</v>
      </c>
      <c r="Z2484" s="57" t="s">
        <v>3903</v>
      </c>
      <c r="AA2484" s="55" t="s">
        <v>5109</v>
      </c>
      <c r="AB2484" s="55">
        <v>243</v>
      </c>
      <c r="AC2484" s="55" t="s">
        <v>2023</v>
      </c>
      <c r="AD2484" s="89" t="s">
        <v>2622</v>
      </c>
      <c r="AE2484" s="243" t="s">
        <v>1746</v>
      </c>
      <c r="AF2484" s="157">
        <v>0</v>
      </c>
      <c r="AG2484" s="89" t="s">
        <v>7918</v>
      </c>
      <c r="AH2484" s="58" t="s">
        <v>3903</v>
      </c>
      <c r="AI2484" s="58" t="s">
        <v>3903</v>
      </c>
      <c r="AJ2484" s="59" t="s">
        <v>3903</v>
      </c>
      <c r="AK2484" s="56" t="s">
        <v>3903</v>
      </c>
      <c r="AL2484" s="56" t="s">
        <v>3903</v>
      </c>
      <c r="AM2484" s="60" t="s">
        <v>3903</v>
      </c>
      <c r="AN2484" s="60" t="s">
        <v>3903</v>
      </c>
      <c r="AO2484" s="60" t="s">
        <v>3903</v>
      </c>
    </row>
    <row r="2485" spans="1:41" s="290" customFormat="1" x14ac:dyDescent="0.2">
      <c r="A2485" s="45" t="s">
        <v>757</v>
      </c>
      <c r="B2485" s="42" t="s">
        <v>92</v>
      </c>
      <c r="C2485" s="46"/>
      <c r="D2485" s="66" t="s">
        <v>2384</v>
      </c>
      <c r="E2485" s="34">
        <v>43348</v>
      </c>
      <c r="F2485" s="347" t="s">
        <v>2061</v>
      </c>
      <c r="G2485" s="347" t="s">
        <v>2062</v>
      </c>
      <c r="H2485" s="344">
        <v>25.888633333333335</v>
      </c>
      <c r="I2485" s="344">
        <v>-81.527000000000001</v>
      </c>
      <c r="J2485" s="56" t="s">
        <v>9650</v>
      </c>
      <c r="K2485" s="56" t="s">
        <v>9651</v>
      </c>
      <c r="L2485" s="49" t="s">
        <v>3141</v>
      </c>
      <c r="M2485" s="120"/>
      <c r="N2485" s="35" t="s">
        <v>364</v>
      </c>
      <c r="O2485" s="203" t="s">
        <v>1969</v>
      </c>
      <c r="P2485" s="216">
        <v>0</v>
      </c>
      <c r="Q2485" s="443">
        <v>0</v>
      </c>
      <c r="R2485" s="47"/>
      <c r="S2485" s="36">
        <v>0</v>
      </c>
      <c r="T2485" s="35"/>
      <c r="U2485" s="34"/>
      <c r="V2485" s="82">
        <v>0</v>
      </c>
      <c r="W2485" s="55" t="s">
        <v>2689</v>
      </c>
      <c r="X2485" s="55" t="s">
        <v>1898</v>
      </c>
      <c r="Y2485" s="157">
        <v>0</v>
      </c>
      <c r="Z2485" s="57" t="s">
        <v>3903</v>
      </c>
      <c r="AA2485" s="55" t="s">
        <v>3904</v>
      </c>
      <c r="AB2485" s="55">
        <v>243</v>
      </c>
      <c r="AC2485" s="55" t="s">
        <v>2023</v>
      </c>
      <c r="AD2485" s="89" t="s">
        <v>2622</v>
      </c>
      <c r="AE2485" s="243" t="s">
        <v>1746</v>
      </c>
      <c r="AF2485" s="157">
        <v>0</v>
      </c>
      <c r="AG2485" s="89" t="s">
        <v>7918</v>
      </c>
      <c r="AH2485" s="58" t="s">
        <v>3903</v>
      </c>
      <c r="AI2485" s="58" t="s">
        <v>3903</v>
      </c>
      <c r="AJ2485" s="59" t="s">
        <v>3903</v>
      </c>
      <c r="AK2485" s="56" t="s">
        <v>3903</v>
      </c>
      <c r="AL2485" s="56" t="s">
        <v>3903</v>
      </c>
      <c r="AM2485" s="60" t="s">
        <v>3903</v>
      </c>
      <c r="AN2485" s="60" t="s">
        <v>3903</v>
      </c>
      <c r="AO2485" s="60" t="s">
        <v>3903</v>
      </c>
    </row>
    <row r="2486" spans="1:41" s="290" customFormat="1" x14ac:dyDescent="0.2">
      <c r="A2486" s="45" t="s">
        <v>757</v>
      </c>
      <c r="B2486" s="42" t="s">
        <v>92</v>
      </c>
      <c r="C2486" s="46"/>
      <c r="D2486" s="35" t="s">
        <v>424</v>
      </c>
      <c r="E2486" s="34">
        <v>43501</v>
      </c>
      <c r="F2486" s="347" t="s">
        <v>2520</v>
      </c>
      <c r="G2486" s="347" t="s">
        <v>847</v>
      </c>
      <c r="H2486" s="344">
        <v>25.8886</v>
      </c>
      <c r="I2486" s="344">
        <v>-81.527033333333335</v>
      </c>
      <c r="J2486" s="56" t="s">
        <v>9652</v>
      </c>
      <c r="K2486" s="56" t="s">
        <v>9649</v>
      </c>
      <c r="L2486" s="49" t="s">
        <v>2522</v>
      </c>
      <c r="M2486" s="120" t="s">
        <v>2833</v>
      </c>
      <c r="N2486" s="35" t="s">
        <v>364</v>
      </c>
      <c r="O2486" s="203" t="s">
        <v>1969</v>
      </c>
      <c r="P2486" s="216" t="s">
        <v>1969</v>
      </c>
      <c r="Q2486" s="443">
        <v>0</v>
      </c>
      <c r="R2486" s="47"/>
      <c r="S2486" s="36">
        <v>0</v>
      </c>
      <c r="T2486" s="35"/>
      <c r="U2486" s="34"/>
      <c r="V2486" s="82">
        <v>0</v>
      </c>
      <c r="W2486" s="55" t="s">
        <v>2689</v>
      </c>
      <c r="X2486" s="55" t="s">
        <v>1898</v>
      </c>
      <c r="Y2486" s="157">
        <v>0</v>
      </c>
      <c r="Z2486" s="57" t="s">
        <v>3903</v>
      </c>
      <c r="AA2486" s="55" t="s">
        <v>3904</v>
      </c>
      <c r="AB2486" s="55">
        <v>243</v>
      </c>
      <c r="AC2486" s="55" t="s">
        <v>2023</v>
      </c>
      <c r="AD2486" s="89" t="s">
        <v>2622</v>
      </c>
      <c r="AE2486" s="243" t="s">
        <v>1746</v>
      </c>
      <c r="AF2486" s="157">
        <v>0</v>
      </c>
      <c r="AG2486" s="89" t="s">
        <v>7918</v>
      </c>
      <c r="AH2486" s="58" t="s">
        <v>3903</v>
      </c>
      <c r="AI2486" s="58" t="s">
        <v>3903</v>
      </c>
      <c r="AJ2486" s="59" t="s">
        <v>3903</v>
      </c>
      <c r="AK2486" s="56" t="s">
        <v>3903</v>
      </c>
      <c r="AL2486" s="56" t="s">
        <v>3903</v>
      </c>
      <c r="AM2486" s="60" t="s">
        <v>3903</v>
      </c>
      <c r="AN2486" s="60" t="s">
        <v>3903</v>
      </c>
      <c r="AO2486" s="60" t="s">
        <v>3903</v>
      </c>
    </row>
    <row r="2487" spans="1:41" s="290" customFormat="1" x14ac:dyDescent="0.2">
      <c r="A2487" s="45" t="s">
        <v>757</v>
      </c>
      <c r="B2487" s="42" t="s">
        <v>92</v>
      </c>
      <c r="C2487" s="46"/>
      <c r="D2487" s="35" t="s">
        <v>424</v>
      </c>
      <c r="E2487" s="34">
        <v>43878</v>
      </c>
      <c r="F2487" s="347" t="s">
        <v>2061</v>
      </c>
      <c r="G2487" s="347" t="s">
        <v>2914</v>
      </c>
      <c r="H2487" s="344">
        <v>25.888633333333335</v>
      </c>
      <c r="I2487" s="344">
        <v>-81.527016666666668</v>
      </c>
      <c r="J2487" s="56" t="s">
        <v>9650</v>
      </c>
      <c r="K2487" s="56" t="s">
        <v>9653</v>
      </c>
      <c r="L2487" s="49" t="s">
        <v>2522</v>
      </c>
      <c r="M2487" s="120" t="s">
        <v>2833</v>
      </c>
      <c r="N2487" s="35" t="s">
        <v>364</v>
      </c>
      <c r="O2487" s="203" t="s">
        <v>1969</v>
      </c>
      <c r="P2487" s="216" t="s">
        <v>1969</v>
      </c>
      <c r="Q2487" s="443">
        <v>0</v>
      </c>
      <c r="R2487" s="47"/>
      <c r="S2487" s="36">
        <v>0</v>
      </c>
      <c r="T2487" s="35"/>
      <c r="U2487" s="34"/>
      <c r="V2487" s="82">
        <v>0</v>
      </c>
      <c r="W2487" s="55" t="s">
        <v>2689</v>
      </c>
      <c r="X2487" s="55" t="s">
        <v>1898</v>
      </c>
      <c r="Y2487" s="157">
        <v>0</v>
      </c>
      <c r="Z2487" s="57" t="s">
        <v>3903</v>
      </c>
      <c r="AA2487" s="55" t="s">
        <v>3904</v>
      </c>
      <c r="AB2487" s="55">
        <v>243</v>
      </c>
      <c r="AC2487" s="55" t="s">
        <v>2023</v>
      </c>
      <c r="AD2487" s="89" t="s">
        <v>2622</v>
      </c>
      <c r="AE2487" s="243" t="s">
        <v>1746</v>
      </c>
      <c r="AF2487" s="157">
        <v>0</v>
      </c>
      <c r="AG2487" s="89" t="s">
        <v>7918</v>
      </c>
      <c r="AH2487" s="58" t="s">
        <v>3903</v>
      </c>
      <c r="AI2487" s="58" t="s">
        <v>3903</v>
      </c>
      <c r="AJ2487" s="59" t="s">
        <v>3903</v>
      </c>
      <c r="AK2487" s="56" t="s">
        <v>3903</v>
      </c>
      <c r="AL2487" s="56" t="s">
        <v>3903</v>
      </c>
      <c r="AM2487" s="60" t="s">
        <v>3903</v>
      </c>
      <c r="AN2487" s="60" t="s">
        <v>3903</v>
      </c>
      <c r="AO2487" s="60" t="s">
        <v>3903</v>
      </c>
    </row>
    <row r="2488" spans="1:41" s="290" customFormat="1" x14ac:dyDescent="0.2">
      <c r="A2488" s="45" t="s">
        <v>757</v>
      </c>
      <c r="B2488" s="42" t="s">
        <v>92</v>
      </c>
      <c r="C2488" s="46"/>
      <c r="D2488" s="35" t="s">
        <v>424</v>
      </c>
      <c r="E2488" s="34">
        <v>44240</v>
      </c>
      <c r="F2488" s="347" t="s">
        <v>2061</v>
      </c>
      <c r="G2488" s="347" t="s">
        <v>847</v>
      </c>
      <c r="H2488" s="344">
        <v>25.888633333333335</v>
      </c>
      <c r="I2488" s="344">
        <v>-81.527033333333335</v>
      </c>
      <c r="J2488" s="56" t="s">
        <v>9650</v>
      </c>
      <c r="K2488" s="56" t="s">
        <v>9649</v>
      </c>
      <c r="L2488" s="49" t="s">
        <v>3409</v>
      </c>
      <c r="M2488" s="120" t="s">
        <v>2833</v>
      </c>
      <c r="N2488" s="35" t="s">
        <v>364</v>
      </c>
      <c r="O2488" s="240" t="s">
        <v>3410</v>
      </c>
      <c r="P2488" s="216" t="s">
        <v>1969</v>
      </c>
      <c r="Q2488" s="443">
        <v>0</v>
      </c>
      <c r="R2488" s="47"/>
      <c r="S2488" s="36">
        <v>0</v>
      </c>
      <c r="T2488" s="35"/>
      <c r="U2488" s="34"/>
      <c r="V2488" s="82">
        <v>0</v>
      </c>
      <c r="W2488" s="55" t="s">
        <v>2689</v>
      </c>
      <c r="X2488" s="55" t="s">
        <v>1898</v>
      </c>
      <c r="Y2488" s="157">
        <v>0</v>
      </c>
      <c r="Z2488" s="57" t="s">
        <v>3903</v>
      </c>
      <c r="AA2488" s="55" t="s">
        <v>3904</v>
      </c>
      <c r="AB2488" s="55">
        <v>243</v>
      </c>
      <c r="AC2488" s="55" t="s">
        <v>2023</v>
      </c>
      <c r="AD2488" s="89" t="s">
        <v>2622</v>
      </c>
      <c r="AE2488" s="243" t="s">
        <v>1746</v>
      </c>
      <c r="AF2488" s="157">
        <v>0</v>
      </c>
      <c r="AG2488" s="89" t="s">
        <v>7918</v>
      </c>
      <c r="AH2488" s="58" t="s">
        <v>3903</v>
      </c>
      <c r="AI2488" s="58" t="s">
        <v>3903</v>
      </c>
      <c r="AJ2488" s="59" t="s">
        <v>3903</v>
      </c>
      <c r="AK2488" s="56" t="s">
        <v>3903</v>
      </c>
      <c r="AL2488" s="56" t="s">
        <v>3903</v>
      </c>
      <c r="AM2488" s="60" t="s">
        <v>3903</v>
      </c>
      <c r="AN2488" s="60" t="s">
        <v>3903</v>
      </c>
      <c r="AO2488" s="60" t="s">
        <v>3903</v>
      </c>
    </row>
    <row r="2489" spans="1:41" s="290" customFormat="1" ht="25.5" x14ac:dyDescent="0.2">
      <c r="A2489" s="45" t="s">
        <v>757</v>
      </c>
      <c r="B2489" s="42" t="s">
        <v>92</v>
      </c>
      <c r="C2489" s="46"/>
      <c r="D2489" s="35" t="s">
        <v>424</v>
      </c>
      <c r="E2489" s="34">
        <v>44595</v>
      </c>
      <c r="F2489" s="347" t="s">
        <v>3929</v>
      </c>
      <c r="G2489" s="347" t="s">
        <v>847</v>
      </c>
      <c r="H2489" s="344">
        <v>25.888583333333333</v>
      </c>
      <c r="I2489" s="344">
        <v>-81.527033333333335</v>
      </c>
      <c r="J2489" s="56" t="s">
        <v>9654</v>
      </c>
      <c r="K2489" s="56" t="s">
        <v>9649</v>
      </c>
      <c r="L2489" s="49" t="s">
        <v>4553</v>
      </c>
      <c r="M2489" s="120" t="s">
        <v>2833</v>
      </c>
      <c r="N2489" s="35" t="s">
        <v>387</v>
      </c>
      <c r="O2489" s="240" t="s">
        <v>4083</v>
      </c>
      <c r="P2489" s="216" t="s">
        <v>1969</v>
      </c>
      <c r="Q2489" s="443">
        <v>0</v>
      </c>
      <c r="R2489" s="47"/>
      <c r="S2489" s="36">
        <v>0</v>
      </c>
      <c r="T2489" s="35" t="s">
        <v>3310</v>
      </c>
      <c r="U2489" s="34"/>
      <c r="V2489" s="82">
        <v>0</v>
      </c>
      <c r="W2489" s="55" t="s">
        <v>2689</v>
      </c>
      <c r="X2489" s="55" t="s">
        <v>1898</v>
      </c>
      <c r="Y2489" s="157" t="s">
        <v>387</v>
      </c>
      <c r="Z2489" s="57" t="s">
        <v>3903</v>
      </c>
      <c r="AA2489" s="55" t="s">
        <v>3914</v>
      </c>
      <c r="AB2489" s="55">
        <v>243</v>
      </c>
      <c r="AC2489" s="55" t="s">
        <v>2023</v>
      </c>
      <c r="AD2489" s="89" t="s">
        <v>2622</v>
      </c>
      <c r="AE2489" s="243" t="s">
        <v>1746</v>
      </c>
      <c r="AF2489" s="157">
        <v>0</v>
      </c>
      <c r="AG2489" s="89" t="s">
        <v>7918</v>
      </c>
      <c r="AH2489" s="58" t="s">
        <v>3903</v>
      </c>
      <c r="AI2489" s="58" t="s">
        <v>3903</v>
      </c>
      <c r="AJ2489" s="59" t="s">
        <v>3903</v>
      </c>
      <c r="AK2489" s="56" t="s">
        <v>3903</v>
      </c>
      <c r="AL2489" s="56" t="s">
        <v>3903</v>
      </c>
      <c r="AM2489" s="60" t="s">
        <v>3903</v>
      </c>
      <c r="AN2489" s="60" t="s">
        <v>3903</v>
      </c>
      <c r="AO2489" s="60" t="s">
        <v>3903</v>
      </c>
    </row>
    <row r="2490" spans="1:41" s="290" customFormat="1" ht="25.5" x14ac:dyDescent="0.2">
      <c r="A2490" s="45" t="s">
        <v>757</v>
      </c>
      <c r="B2490" s="42" t="s">
        <v>92</v>
      </c>
      <c r="C2490" s="46"/>
      <c r="D2490" s="35" t="s">
        <v>424</v>
      </c>
      <c r="E2490" s="34">
        <v>44992</v>
      </c>
      <c r="F2490" s="347" t="s">
        <v>5139</v>
      </c>
      <c r="G2490" s="347" t="s">
        <v>5140</v>
      </c>
      <c r="H2490" s="344">
        <v>25.888616666666667</v>
      </c>
      <c r="I2490" s="344">
        <v>-81.527050000000003</v>
      </c>
      <c r="J2490" s="56" t="s">
        <v>7916</v>
      </c>
      <c r="K2490" s="56" t="s">
        <v>7917</v>
      </c>
      <c r="L2490" s="49" t="s">
        <v>4553</v>
      </c>
      <c r="M2490" s="120" t="s">
        <v>2833</v>
      </c>
      <c r="N2490" s="35" t="s">
        <v>387</v>
      </c>
      <c r="O2490" s="240" t="s">
        <v>5141</v>
      </c>
      <c r="P2490" s="216" t="s">
        <v>1969</v>
      </c>
      <c r="Q2490" s="443">
        <v>0</v>
      </c>
      <c r="R2490" s="47"/>
      <c r="S2490" s="36">
        <v>0</v>
      </c>
      <c r="T2490" s="35"/>
      <c r="U2490" s="34"/>
      <c r="V2490" s="82">
        <v>0</v>
      </c>
      <c r="W2490" s="55" t="s">
        <v>2689</v>
      </c>
      <c r="X2490" s="55" t="s">
        <v>1898</v>
      </c>
      <c r="Y2490" s="157" t="s">
        <v>387</v>
      </c>
      <c r="Z2490" s="57" t="s">
        <v>3903</v>
      </c>
      <c r="AA2490" s="55" t="s">
        <v>3914</v>
      </c>
      <c r="AB2490" s="55">
        <v>243</v>
      </c>
      <c r="AC2490" s="55" t="s">
        <v>2023</v>
      </c>
      <c r="AD2490" s="89" t="s">
        <v>2622</v>
      </c>
      <c r="AE2490" s="243" t="s">
        <v>1746</v>
      </c>
      <c r="AF2490" s="157">
        <v>0</v>
      </c>
      <c r="AG2490" s="89" t="s">
        <v>7918</v>
      </c>
      <c r="AH2490" s="58" t="s">
        <v>3903</v>
      </c>
      <c r="AI2490" s="58" t="s">
        <v>3903</v>
      </c>
      <c r="AJ2490" s="59" t="s">
        <v>3903</v>
      </c>
      <c r="AK2490" s="56" t="s">
        <v>3903</v>
      </c>
      <c r="AL2490" s="56" t="s">
        <v>3903</v>
      </c>
      <c r="AM2490" s="60" t="s">
        <v>3903</v>
      </c>
      <c r="AN2490" s="60" t="s">
        <v>3903</v>
      </c>
      <c r="AO2490" s="60" t="s">
        <v>3903</v>
      </c>
    </row>
    <row r="2491" spans="1:41" s="290" customFormat="1" ht="25.5" x14ac:dyDescent="0.2">
      <c r="A2491" s="45" t="s">
        <v>757</v>
      </c>
      <c r="B2491" s="42" t="s">
        <v>92</v>
      </c>
      <c r="C2491" s="46"/>
      <c r="D2491" s="35" t="s">
        <v>424</v>
      </c>
      <c r="E2491" s="34">
        <v>45341</v>
      </c>
      <c r="F2491" s="347" t="s">
        <v>5139</v>
      </c>
      <c r="G2491" s="347" t="s">
        <v>5140</v>
      </c>
      <c r="H2491" s="344">
        <v>25.888616666666667</v>
      </c>
      <c r="I2491" s="344">
        <v>-81.527050000000003</v>
      </c>
      <c r="J2491" s="56" t="s">
        <v>7916</v>
      </c>
      <c r="K2491" s="56" t="s">
        <v>7917</v>
      </c>
      <c r="L2491" s="49" t="s">
        <v>5707</v>
      </c>
      <c r="M2491" s="120" t="s">
        <v>2833</v>
      </c>
      <c r="N2491" s="35" t="s">
        <v>364</v>
      </c>
      <c r="O2491" s="240" t="s">
        <v>5141</v>
      </c>
      <c r="P2491" s="216" t="s">
        <v>1969</v>
      </c>
      <c r="Q2491" s="443">
        <v>0</v>
      </c>
      <c r="R2491" s="47"/>
      <c r="S2491" s="36">
        <v>0</v>
      </c>
      <c r="T2491" s="35" t="s">
        <v>2011</v>
      </c>
      <c r="U2491" s="34"/>
      <c r="V2491" s="82">
        <v>0</v>
      </c>
      <c r="W2491" s="55" t="s">
        <v>2689</v>
      </c>
      <c r="X2491" s="55" t="s">
        <v>1898</v>
      </c>
      <c r="Y2491" s="157">
        <v>0</v>
      </c>
      <c r="Z2491" s="57" t="s">
        <v>3903</v>
      </c>
      <c r="AA2491" s="55" t="s">
        <v>3904</v>
      </c>
      <c r="AB2491" s="55">
        <v>243</v>
      </c>
      <c r="AC2491" s="55" t="s">
        <v>2023</v>
      </c>
      <c r="AD2491" s="89" t="s">
        <v>2622</v>
      </c>
      <c r="AE2491" s="243" t="s">
        <v>1746</v>
      </c>
      <c r="AF2491" s="157">
        <v>0</v>
      </c>
      <c r="AG2491" s="89" t="s">
        <v>7918</v>
      </c>
      <c r="AH2491" s="58" t="s">
        <v>3903</v>
      </c>
      <c r="AI2491" s="58" t="s">
        <v>3903</v>
      </c>
      <c r="AJ2491" s="59" t="s">
        <v>3903</v>
      </c>
      <c r="AK2491" s="56" t="s">
        <v>3903</v>
      </c>
      <c r="AL2491" s="56" t="s">
        <v>3903</v>
      </c>
      <c r="AM2491" s="60" t="s">
        <v>3903</v>
      </c>
      <c r="AN2491" s="60" t="s">
        <v>3903</v>
      </c>
      <c r="AO2491" s="60" t="s">
        <v>3903</v>
      </c>
    </row>
    <row r="2492" spans="1:41" s="290" customFormat="1" x14ac:dyDescent="0.2">
      <c r="A2492" s="45" t="s">
        <v>757</v>
      </c>
      <c r="B2492" s="42" t="s">
        <v>92</v>
      </c>
      <c r="C2492" s="46"/>
      <c r="D2492" s="35" t="s">
        <v>424</v>
      </c>
      <c r="E2492" s="34">
        <v>45748</v>
      </c>
      <c r="F2492" s="347" t="s">
        <v>5139</v>
      </c>
      <c r="G2492" s="347" t="s">
        <v>5140</v>
      </c>
      <c r="H2492" s="344">
        <v>25.888616666666667</v>
      </c>
      <c r="I2492" s="344">
        <v>-81.527050000000003</v>
      </c>
      <c r="J2492" s="56" t="s">
        <v>7916</v>
      </c>
      <c r="K2492" s="56" t="s">
        <v>7917</v>
      </c>
      <c r="L2492" s="49" t="s">
        <v>6298</v>
      </c>
      <c r="M2492" s="120" t="s">
        <v>2833</v>
      </c>
      <c r="N2492" s="35" t="s">
        <v>364</v>
      </c>
      <c r="O2492" s="240" t="s">
        <v>6333</v>
      </c>
      <c r="P2492" s="216" t="s">
        <v>1969</v>
      </c>
      <c r="Q2492" s="443">
        <v>0</v>
      </c>
      <c r="R2492" s="47"/>
      <c r="S2492" s="36">
        <v>0</v>
      </c>
      <c r="T2492" s="35"/>
      <c r="U2492" s="34"/>
      <c r="V2492" s="82">
        <v>0</v>
      </c>
      <c r="W2492" s="55" t="s">
        <v>2689</v>
      </c>
      <c r="X2492" s="55" t="s">
        <v>1898</v>
      </c>
      <c r="Y2492" s="157">
        <v>0</v>
      </c>
      <c r="Z2492" s="57" t="s">
        <v>3903</v>
      </c>
      <c r="AA2492" s="55" t="s">
        <v>3904</v>
      </c>
      <c r="AB2492" s="55">
        <v>243</v>
      </c>
      <c r="AC2492" s="55" t="s">
        <v>2023</v>
      </c>
      <c r="AD2492" s="89" t="s">
        <v>2622</v>
      </c>
      <c r="AE2492" s="243" t="s">
        <v>1746</v>
      </c>
      <c r="AF2492" s="157">
        <v>0</v>
      </c>
      <c r="AG2492" s="89" t="s">
        <v>7918</v>
      </c>
      <c r="AH2492" s="58" t="s">
        <v>3903</v>
      </c>
      <c r="AI2492" s="58" t="s">
        <v>3903</v>
      </c>
      <c r="AJ2492" s="59" t="s">
        <v>3903</v>
      </c>
      <c r="AK2492" s="56" t="s">
        <v>3903</v>
      </c>
      <c r="AL2492" s="56" t="s">
        <v>3903</v>
      </c>
      <c r="AM2492" s="60" t="s">
        <v>3903</v>
      </c>
      <c r="AN2492" s="60" t="s">
        <v>3903</v>
      </c>
      <c r="AO2492" s="60" t="s">
        <v>3903</v>
      </c>
    </row>
    <row r="2493" spans="1:41" s="290" customFormat="1" x14ac:dyDescent="0.2">
      <c r="A2493" s="45" t="s">
        <v>757</v>
      </c>
      <c r="B2493" s="42" t="s">
        <v>92</v>
      </c>
      <c r="C2493" s="46" t="s">
        <v>473</v>
      </c>
      <c r="D2493" s="35" t="s">
        <v>424</v>
      </c>
      <c r="E2493" s="34">
        <v>46079</v>
      </c>
      <c r="F2493" s="347" t="s">
        <v>5139</v>
      </c>
      <c r="G2493" s="347" t="s">
        <v>5140</v>
      </c>
      <c r="H2493" s="344">
        <v>25.888616666666667</v>
      </c>
      <c r="I2493" s="344">
        <v>-81.527050000000003</v>
      </c>
      <c r="J2493" s="56" t="s">
        <v>7916</v>
      </c>
      <c r="K2493" s="56" t="s">
        <v>7917</v>
      </c>
      <c r="L2493" s="49" t="s">
        <v>6298</v>
      </c>
      <c r="M2493" s="120" t="s">
        <v>2833</v>
      </c>
      <c r="N2493" s="35" t="s">
        <v>364</v>
      </c>
      <c r="O2493" s="240" t="s">
        <v>6768</v>
      </c>
      <c r="P2493" s="216" t="s">
        <v>6005</v>
      </c>
      <c r="Q2493" s="443">
        <v>0</v>
      </c>
      <c r="R2493" s="47"/>
      <c r="S2493" s="36">
        <v>0</v>
      </c>
      <c r="T2493" s="35"/>
      <c r="U2493" s="34"/>
      <c r="V2493" s="82">
        <v>0</v>
      </c>
      <c r="W2493" s="55" t="s">
        <v>2689</v>
      </c>
      <c r="X2493" s="55" t="s">
        <v>1898</v>
      </c>
      <c r="Y2493" s="157">
        <v>0</v>
      </c>
      <c r="Z2493" s="57" t="s">
        <v>3903</v>
      </c>
      <c r="AA2493" s="55" t="s">
        <v>3904</v>
      </c>
      <c r="AB2493" s="55">
        <v>243</v>
      </c>
      <c r="AC2493" s="55" t="s">
        <v>2023</v>
      </c>
      <c r="AD2493" s="89" t="s">
        <v>2622</v>
      </c>
      <c r="AE2493" s="243" t="s">
        <v>1746</v>
      </c>
      <c r="AF2493" s="157">
        <v>0</v>
      </c>
      <c r="AG2493" s="89" t="s">
        <v>7918</v>
      </c>
      <c r="AH2493" s="58" t="s">
        <v>3903</v>
      </c>
      <c r="AI2493" s="58" t="s">
        <v>3903</v>
      </c>
      <c r="AJ2493" s="59" t="s">
        <v>3903</v>
      </c>
      <c r="AK2493" s="56" t="s">
        <v>3903</v>
      </c>
      <c r="AL2493" s="56" t="s">
        <v>3903</v>
      </c>
      <c r="AM2493" s="60" t="s">
        <v>3903</v>
      </c>
      <c r="AN2493" s="60" t="s">
        <v>3903</v>
      </c>
      <c r="AO2493" s="60" t="s">
        <v>3903</v>
      </c>
    </row>
    <row r="2494" spans="1:41" s="290" customFormat="1" x14ac:dyDescent="0.2">
      <c r="A2494" s="45" t="s">
        <v>760</v>
      </c>
      <c r="B2494" s="42" t="s">
        <v>630</v>
      </c>
      <c r="C2494" s="46"/>
      <c r="D2494" s="35" t="s">
        <v>424</v>
      </c>
      <c r="E2494" s="34">
        <v>42843</v>
      </c>
      <c r="F2494" s="347" t="s">
        <v>848</v>
      </c>
      <c r="G2494" s="347" t="s">
        <v>849</v>
      </c>
      <c r="H2494" s="344">
        <v>25.890533333333334</v>
      </c>
      <c r="I2494" s="344">
        <v>-81.525283333333334</v>
      </c>
      <c r="J2494" s="56" t="s">
        <v>9655</v>
      </c>
      <c r="K2494" s="56" t="s">
        <v>9656</v>
      </c>
      <c r="L2494" s="49" t="s">
        <v>1822</v>
      </c>
      <c r="M2494" s="120"/>
      <c r="N2494" s="35" t="s">
        <v>385</v>
      </c>
      <c r="O2494" s="203" t="s">
        <v>1969</v>
      </c>
      <c r="P2494" s="216" t="s">
        <v>1969</v>
      </c>
      <c r="Q2494" s="443">
        <v>0</v>
      </c>
      <c r="R2494" s="47"/>
      <c r="S2494" s="36">
        <v>0</v>
      </c>
      <c r="T2494" s="35"/>
      <c r="U2494" s="34"/>
      <c r="V2494" s="82">
        <v>0</v>
      </c>
      <c r="W2494" s="55" t="s">
        <v>2689</v>
      </c>
      <c r="X2494" s="55" t="s">
        <v>1898</v>
      </c>
      <c r="Y2494" s="157" t="s">
        <v>385</v>
      </c>
      <c r="Z2494" s="57" t="s">
        <v>1746</v>
      </c>
      <c r="AA2494" s="55" t="s">
        <v>8714</v>
      </c>
      <c r="AB2494" s="55">
        <v>244</v>
      </c>
      <c r="AC2494" s="55" t="s">
        <v>2023</v>
      </c>
      <c r="AD2494" s="89" t="s">
        <v>2622</v>
      </c>
      <c r="AE2494" s="243">
        <v>16300</v>
      </c>
      <c r="AF2494" s="157" t="s">
        <v>3901</v>
      </c>
      <c r="AG2494" s="89" t="s">
        <v>7921</v>
      </c>
      <c r="AH2494" s="58" t="s">
        <v>7922</v>
      </c>
      <c r="AI2494" s="58" t="s">
        <v>7923</v>
      </c>
      <c r="AJ2494" s="59" t="s">
        <v>2365</v>
      </c>
      <c r="AK2494" s="56">
        <v>25.890654999999999</v>
      </c>
      <c r="AL2494" s="56">
        <v>-81.525499166666663</v>
      </c>
      <c r="AM2494" s="60">
        <v>-44.369399999399946</v>
      </c>
      <c r="AN2494" s="60">
        <v>70.784268866803671</v>
      </c>
      <c r="AO2494" s="60">
        <v>83.540746796486701</v>
      </c>
    </row>
    <row r="2495" spans="1:41" s="290" customFormat="1" x14ac:dyDescent="0.2">
      <c r="A2495" s="45" t="s">
        <v>760</v>
      </c>
      <c r="B2495" s="42" t="s">
        <v>630</v>
      </c>
      <c r="C2495" s="46"/>
      <c r="D2495" s="35" t="s">
        <v>424</v>
      </c>
      <c r="E2495" s="34">
        <v>43145</v>
      </c>
      <c r="F2495" s="347" t="s">
        <v>848</v>
      </c>
      <c r="G2495" s="347" t="s">
        <v>2064</v>
      </c>
      <c r="H2495" s="344">
        <v>25.890533333333334</v>
      </c>
      <c r="I2495" s="344">
        <v>-81.525266666666667</v>
      </c>
      <c r="J2495" s="56" t="s">
        <v>9655</v>
      </c>
      <c r="K2495" s="56" t="s">
        <v>7920</v>
      </c>
      <c r="L2495" s="49" t="s">
        <v>1822</v>
      </c>
      <c r="M2495" s="120"/>
      <c r="N2495" s="35" t="s">
        <v>385</v>
      </c>
      <c r="O2495" s="203" t="s">
        <v>1969</v>
      </c>
      <c r="P2495" s="216" t="s">
        <v>1969</v>
      </c>
      <c r="Q2495" s="443">
        <v>0</v>
      </c>
      <c r="R2495" s="47"/>
      <c r="S2495" s="36">
        <v>0</v>
      </c>
      <c r="T2495" s="35"/>
      <c r="U2495" s="34"/>
      <c r="V2495" s="82">
        <v>0</v>
      </c>
      <c r="W2495" s="55" t="s">
        <v>2689</v>
      </c>
      <c r="X2495" s="55" t="s">
        <v>1898</v>
      </c>
      <c r="Y2495" s="157" t="s">
        <v>385</v>
      </c>
      <c r="Z2495" s="57" t="s">
        <v>1746</v>
      </c>
      <c r="AA2495" s="55" t="s">
        <v>8714</v>
      </c>
      <c r="AB2495" s="55">
        <v>244</v>
      </c>
      <c r="AC2495" s="55" t="s">
        <v>2023</v>
      </c>
      <c r="AD2495" s="89" t="s">
        <v>2622</v>
      </c>
      <c r="AE2495" s="243">
        <v>16300</v>
      </c>
      <c r="AF2495" s="157" t="s">
        <v>3901</v>
      </c>
      <c r="AG2495" s="89" t="s">
        <v>7921</v>
      </c>
      <c r="AH2495" s="58" t="s">
        <v>7922</v>
      </c>
      <c r="AI2495" s="58" t="s">
        <v>7923</v>
      </c>
      <c r="AJ2495" s="59" t="s">
        <v>2365</v>
      </c>
      <c r="AK2495" s="56">
        <v>25.890654999999999</v>
      </c>
      <c r="AL2495" s="56">
        <v>-81.525499166666663</v>
      </c>
      <c r="AM2495" s="60">
        <v>-44.369399999399946</v>
      </c>
      <c r="AN2495" s="60">
        <v>76.250235574970858</v>
      </c>
      <c r="AO2495" s="60">
        <v>88.21985083610889</v>
      </c>
    </row>
    <row r="2496" spans="1:41" s="290" customFormat="1" x14ac:dyDescent="0.2">
      <c r="A2496" s="45" t="s">
        <v>760</v>
      </c>
      <c r="B2496" s="42" t="s">
        <v>630</v>
      </c>
      <c r="C2496" s="46"/>
      <c r="D2496" s="35" t="s">
        <v>2384</v>
      </c>
      <c r="E2496" s="34">
        <v>43342</v>
      </c>
      <c r="F2496" s="347" t="s">
        <v>848</v>
      </c>
      <c r="G2496" s="347" t="s">
        <v>2064</v>
      </c>
      <c r="H2496" s="344">
        <v>25.890533333333334</v>
      </c>
      <c r="I2496" s="344">
        <v>-81.525266666666667</v>
      </c>
      <c r="J2496" s="56" t="s">
        <v>9655</v>
      </c>
      <c r="K2496" s="56" t="s">
        <v>7920</v>
      </c>
      <c r="L2496" s="49" t="s">
        <v>3141</v>
      </c>
      <c r="M2496" s="120"/>
      <c r="N2496" s="35" t="s">
        <v>364</v>
      </c>
      <c r="O2496" s="203" t="s">
        <v>1969</v>
      </c>
      <c r="P2496" s="216">
        <v>0</v>
      </c>
      <c r="Q2496" s="443">
        <v>0</v>
      </c>
      <c r="R2496" s="47"/>
      <c r="S2496" s="36">
        <v>0</v>
      </c>
      <c r="T2496" s="35"/>
      <c r="U2496" s="34"/>
      <c r="V2496" s="82">
        <v>0</v>
      </c>
      <c r="W2496" s="55" t="s">
        <v>2689</v>
      </c>
      <c r="X2496" s="55" t="s">
        <v>1898</v>
      </c>
      <c r="Y2496" s="157">
        <v>0</v>
      </c>
      <c r="Z2496" s="57" t="s">
        <v>1746</v>
      </c>
      <c r="AA2496" s="55" t="s">
        <v>6987</v>
      </c>
      <c r="AB2496" s="55">
        <v>244</v>
      </c>
      <c r="AC2496" s="55" t="s">
        <v>2023</v>
      </c>
      <c r="AD2496" s="89" t="s">
        <v>2622</v>
      </c>
      <c r="AE2496" s="243">
        <v>16300</v>
      </c>
      <c r="AF2496" s="157" t="s">
        <v>3901</v>
      </c>
      <c r="AG2496" s="89" t="s">
        <v>7921</v>
      </c>
      <c r="AH2496" s="58" t="s">
        <v>7922</v>
      </c>
      <c r="AI2496" s="58" t="s">
        <v>7923</v>
      </c>
      <c r="AJ2496" s="59" t="s">
        <v>2365</v>
      </c>
      <c r="AK2496" s="56">
        <v>25.890654999999999</v>
      </c>
      <c r="AL2496" s="56">
        <v>-81.525499166666663</v>
      </c>
      <c r="AM2496" s="60">
        <v>-44.369399999399946</v>
      </c>
      <c r="AN2496" s="60">
        <v>76.250235574970858</v>
      </c>
      <c r="AO2496" s="60">
        <v>88.21985083610889</v>
      </c>
    </row>
    <row r="2497" spans="1:41" s="290" customFormat="1" x14ac:dyDescent="0.2">
      <c r="A2497" s="45" t="s">
        <v>760</v>
      </c>
      <c r="B2497" s="42" t="s">
        <v>630</v>
      </c>
      <c r="C2497" s="46"/>
      <c r="D2497" s="35" t="s">
        <v>424</v>
      </c>
      <c r="E2497" s="34">
        <v>43501</v>
      </c>
      <c r="F2497" s="347" t="s">
        <v>2521</v>
      </c>
      <c r="G2497" s="347" t="s">
        <v>849</v>
      </c>
      <c r="H2497" s="344">
        <v>25.890516666666667</v>
      </c>
      <c r="I2497" s="344">
        <v>-81.525283333333334</v>
      </c>
      <c r="J2497" s="56" t="s">
        <v>9657</v>
      </c>
      <c r="K2497" s="56" t="s">
        <v>9656</v>
      </c>
      <c r="L2497" s="49" t="s">
        <v>2522</v>
      </c>
      <c r="M2497" s="120" t="s">
        <v>2833</v>
      </c>
      <c r="N2497" s="35" t="s">
        <v>364</v>
      </c>
      <c r="O2497" s="203" t="s">
        <v>1969</v>
      </c>
      <c r="P2497" s="216" t="s">
        <v>1969</v>
      </c>
      <c r="Q2497" s="443">
        <v>0</v>
      </c>
      <c r="R2497" s="47"/>
      <c r="S2497" s="36">
        <v>0</v>
      </c>
      <c r="T2497" s="35"/>
      <c r="U2497" s="34"/>
      <c r="V2497" s="82">
        <v>0</v>
      </c>
      <c r="W2497" s="55" t="s">
        <v>2689</v>
      </c>
      <c r="X2497" s="55" t="s">
        <v>1898</v>
      </c>
      <c r="Y2497" s="157">
        <v>0</v>
      </c>
      <c r="Z2497" s="57" t="s">
        <v>1746</v>
      </c>
      <c r="AA2497" s="55" t="s">
        <v>6987</v>
      </c>
      <c r="AB2497" s="55">
        <v>244</v>
      </c>
      <c r="AC2497" s="55" t="s">
        <v>2023</v>
      </c>
      <c r="AD2497" s="89" t="s">
        <v>2622</v>
      </c>
      <c r="AE2497" s="243">
        <v>16300</v>
      </c>
      <c r="AF2497" s="157" t="s">
        <v>3901</v>
      </c>
      <c r="AG2497" s="89" t="s">
        <v>7921</v>
      </c>
      <c r="AH2497" s="58" t="s">
        <v>7922</v>
      </c>
      <c r="AI2497" s="58" t="s">
        <v>7923</v>
      </c>
      <c r="AJ2497" s="59" t="s">
        <v>2365</v>
      </c>
      <c r="AK2497" s="56">
        <v>25.890654999999999</v>
      </c>
      <c r="AL2497" s="56">
        <v>-81.525499166666663</v>
      </c>
      <c r="AM2497" s="60">
        <v>-50.447399999601714</v>
      </c>
      <c r="AN2497" s="60">
        <v>70.784268866803671</v>
      </c>
      <c r="AO2497" s="60">
        <v>86.921532923250766</v>
      </c>
    </row>
    <row r="2498" spans="1:41" s="290" customFormat="1" x14ac:dyDescent="0.2">
      <c r="A2498" s="45" t="s">
        <v>760</v>
      </c>
      <c r="B2498" s="42" t="s">
        <v>630</v>
      </c>
      <c r="C2498" s="46"/>
      <c r="D2498" s="35" t="s">
        <v>424</v>
      </c>
      <c r="E2498" s="34">
        <v>43878</v>
      </c>
      <c r="F2498" s="347" t="s">
        <v>848</v>
      </c>
      <c r="G2498" s="347" t="s">
        <v>849</v>
      </c>
      <c r="H2498" s="344">
        <v>25.890533333333334</v>
      </c>
      <c r="I2498" s="344">
        <v>-81.525283333333334</v>
      </c>
      <c r="J2498" s="56" t="s">
        <v>9655</v>
      </c>
      <c r="K2498" s="56" t="s">
        <v>9656</v>
      </c>
      <c r="L2498" s="49" t="s">
        <v>2915</v>
      </c>
      <c r="M2498" s="120" t="s">
        <v>2833</v>
      </c>
      <c r="N2498" s="35" t="s">
        <v>364</v>
      </c>
      <c r="O2498" s="203" t="s">
        <v>1969</v>
      </c>
      <c r="P2498" s="216" t="s">
        <v>1969</v>
      </c>
      <c r="Q2498" s="443">
        <v>0</v>
      </c>
      <c r="R2498" s="47"/>
      <c r="S2498" s="36">
        <v>0</v>
      </c>
      <c r="T2498" s="35"/>
      <c r="U2498" s="34"/>
      <c r="V2498" s="82">
        <v>0</v>
      </c>
      <c r="W2498" s="55" t="s">
        <v>2689</v>
      </c>
      <c r="X2498" s="55" t="s">
        <v>1898</v>
      </c>
      <c r="Y2498" s="157">
        <v>0</v>
      </c>
      <c r="Z2498" s="57" t="s">
        <v>1746</v>
      </c>
      <c r="AA2498" s="55" t="s">
        <v>6987</v>
      </c>
      <c r="AB2498" s="55">
        <v>244</v>
      </c>
      <c r="AC2498" s="55" t="s">
        <v>2023</v>
      </c>
      <c r="AD2498" s="89" t="s">
        <v>2622</v>
      </c>
      <c r="AE2498" s="243">
        <v>16300</v>
      </c>
      <c r="AF2498" s="157" t="s">
        <v>3901</v>
      </c>
      <c r="AG2498" s="89" t="s">
        <v>7921</v>
      </c>
      <c r="AH2498" s="58" t="s">
        <v>7922</v>
      </c>
      <c r="AI2498" s="58" t="s">
        <v>7923</v>
      </c>
      <c r="AJ2498" s="59" t="s">
        <v>2365</v>
      </c>
      <c r="AK2498" s="56">
        <v>25.890654999999999</v>
      </c>
      <c r="AL2498" s="56">
        <v>-81.525499166666663</v>
      </c>
      <c r="AM2498" s="60">
        <v>-44.369399999399946</v>
      </c>
      <c r="AN2498" s="60">
        <v>70.784268866803671</v>
      </c>
      <c r="AO2498" s="60">
        <v>83.540746796486701</v>
      </c>
    </row>
    <row r="2499" spans="1:41" s="290" customFormat="1" x14ac:dyDescent="0.2">
      <c r="A2499" s="45" t="s">
        <v>760</v>
      </c>
      <c r="B2499" s="42" t="s">
        <v>630</v>
      </c>
      <c r="C2499" s="46"/>
      <c r="D2499" s="35" t="s">
        <v>424</v>
      </c>
      <c r="E2499" s="34">
        <v>44240</v>
      </c>
      <c r="F2499" s="347" t="s">
        <v>3411</v>
      </c>
      <c r="G2499" s="347" t="s">
        <v>2064</v>
      </c>
      <c r="H2499" s="344">
        <v>25.890550000000001</v>
      </c>
      <c r="I2499" s="344">
        <v>-81.525266666666667</v>
      </c>
      <c r="J2499" s="56" t="s">
        <v>7919</v>
      </c>
      <c r="K2499" s="56" t="s">
        <v>7920</v>
      </c>
      <c r="L2499" s="49" t="s">
        <v>3412</v>
      </c>
      <c r="M2499" s="120" t="s">
        <v>2833</v>
      </c>
      <c r="N2499" s="35" t="s">
        <v>364</v>
      </c>
      <c r="O2499" s="240" t="s">
        <v>3407</v>
      </c>
      <c r="P2499" s="216" t="s">
        <v>1969</v>
      </c>
      <c r="Q2499" s="443">
        <v>0</v>
      </c>
      <c r="R2499" s="47"/>
      <c r="S2499" s="36">
        <v>0</v>
      </c>
      <c r="T2499" s="35"/>
      <c r="U2499" s="34"/>
      <c r="V2499" s="82">
        <v>0</v>
      </c>
      <c r="W2499" s="55" t="s">
        <v>2689</v>
      </c>
      <c r="X2499" s="55" t="s">
        <v>1898</v>
      </c>
      <c r="Y2499" s="157">
        <v>0</v>
      </c>
      <c r="Z2499" s="57" t="s">
        <v>1746</v>
      </c>
      <c r="AA2499" s="55" t="s">
        <v>6987</v>
      </c>
      <c r="AB2499" s="55">
        <v>244</v>
      </c>
      <c r="AC2499" s="55" t="s">
        <v>2023</v>
      </c>
      <c r="AD2499" s="89" t="s">
        <v>2622</v>
      </c>
      <c r="AE2499" s="243">
        <v>16300</v>
      </c>
      <c r="AF2499" s="157" t="s">
        <v>3901</v>
      </c>
      <c r="AG2499" s="89" t="s">
        <v>7921</v>
      </c>
      <c r="AH2499" s="58" t="s">
        <v>7922</v>
      </c>
      <c r="AI2499" s="58" t="s">
        <v>7923</v>
      </c>
      <c r="AJ2499" s="59" t="s">
        <v>2365</v>
      </c>
      <c r="AK2499" s="56">
        <v>25.890654999999999</v>
      </c>
      <c r="AL2499" s="56">
        <v>-81.525499166666663</v>
      </c>
      <c r="AM2499" s="60">
        <v>-38.291399999198177</v>
      </c>
      <c r="AN2499" s="60">
        <v>76.250235574970858</v>
      </c>
      <c r="AO2499" s="60">
        <v>85.324848310074046</v>
      </c>
    </row>
    <row r="2500" spans="1:41" s="290" customFormat="1" x14ac:dyDescent="0.2">
      <c r="A2500" s="45" t="s">
        <v>760</v>
      </c>
      <c r="B2500" s="42" t="s">
        <v>630</v>
      </c>
      <c r="C2500" s="46"/>
      <c r="D2500" s="35" t="s">
        <v>424</v>
      </c>
      <c r="E2500" s="34">
        <v>44595</v>
      </c>
      <c r="F2500" s="347" t="s">
        <v>3411</v>
      </c>
      <c r="G2500" s="347" t="s">
        <v>2064</v>
      </c>
      <c r="H2500" s="344">
        <v>25.890550000000001</v>
      </c>
      <c r="I2500" s="344">
        <v>-81.525266666666667</v>
      </c>
      <c r="J2500" s="56" t="s">
        <v>7919</v>
      </c>
      <c r="K2500" s="56" t="s">
        <v>7920</v>
      </c>
      <c r="L2500" s="49" t="s">
        <v>3412</v>
      </c>
      <c r="M2500" s="120" t="s">
        <v>2833</v>
      </c>
      <c r="N2500" s="35" t="s">
        <v>364</v>
      </c>
      <c r="O2500" s="240" t="s">
        <v>4084</v>
      </c>
      <c r="P2500" s="216" t="s">
        <v>1969</v>
      </c>
      <c r="Q2500" s="443">
        <v>0</v>
      </c>
      <c r="R2500" s="47"/>
      <c r="S2500" s="36">
        <v>0</v>
      </c>
      <c r="T2500" s="35"/>
      <c r="U2500" s="34"/>
      <c r="V2500" s="82">
        <v>0</v>
      </c>
      <c r="W2500" s="55" t="s">
        <v>2689</v>
      </c>
      <c r="X2500" s="55" t="s">
        <v>1898</v>
      </c>
      <c r="Y2500" s="157">
        <v>0</v>
      </c>
      <c r="Z2500" s="57" t="s">
        <v>1746</v>
      </c>
      <c r="AA2500" s="55" t="s">
        <v>6987</v>
      </c>
      <c r="AB2500" s="55">
        <v>244</v>
      </c>
      <c r="AC2500" s="55" t="s">
        <v>2023</v>
      </c>
      <c r="AD2500" s="89" t="s">
        <v>2622</v>
      </c>
      <c r="AE2500" s="243">
        <v>16300</v>
      </c>
      <c r="AF2500" s="157" t="s">
        <v>3901</v>
      </c>
      <c r="AG2500" s="89" t="s">
        <v>7921</v>
      </c>
      <c r="AH2500" s="58" t="s">
        <v>7922</v>
      </c>
      <c r="AI2500" s="58" t="s">
        <v>7923</v>
      </c>
      <c r="AJ2500" s="59" t="s">
        <v>2365</v>
      </c>
      <c r="AK2500" s="56">
        <v>25.890654999999999</v>
      </c>
      <c r="AL2500" s="56">
        <v>-81.525499166666663</v>
      </c>
      <c r="AM2500" s="60">
        <v>-38.291399999198177</v>
      </c>
      <c r="AN2500" s="60">
        <v>76.250235574970858</v>
      </c>
      <c r="AO2500" s="60">
        <v>85.324848310074046</v>
      </c>
    </row>
    <row r="2501" spans="1:41" s="290" customFormat="1" x14ac:dyDescent="0.2">
      <c r="A2501" s="45" t="s">
        <v>760</v>
      </c>
      <c r="B2501" s="42" t="s">
        <v>630</v>
      </c>
      <c r="C2501" s="46"/>
      <c r="D2501" s="35" t="s">
        <v>424</v>
      </c>
      <c r="E2501" s="34">
        <v>44992</v>
      </c>
      <c r="F2501" s="347" t="s">
        <v>3411</v>
      </c>
      <c r="G2501" s="347" t="s">
        <v>2064</v>
      </c>
      <c r="H2501" s="344">
        <v>25.890550000000001</v>
      </c>
      <c r="I2501" s="344">
        <v>-81.525266666666667</v>
      </c>
      <c r="J2501" s="56" t="s">
        <v>7919</v>
      </c>
      <c r="K2501" s="56" t="s">
        <v>7920</v>
      </c>
      <c r="L2501" s="49" t="s">
        <v>3412</v>
      </c>
      <c r="M2501" s="120" t="s">
        <v>2833</v>
      </c>
      <c r="N2501" s="35" t="s">
        <v>364</v>
      </c>
      <c r="O2501" s="240" t="s">
        <v>5142</v>
      </c>
      <c r="P2501" s="216" t="s">
        <v>1969</v>
      </c>
      <c r="Q2501" s="443">
        <v>0</v>
      </c>
      <c r="R2501" s="47"/>
      <c r="S2501" s="36">
        <v>0</v>
      </c>
      <c r="T2501" s="35"/>
      <c r="U2501" s="34"/>
      <c r="V2501" s="82">
        <v>0</v>
      </c>
      <c r="W2501" s="55" t="s">
        <v>2689</v>
      </c>
      <c r="X2501" s="55" t="s">
        <v>1898</v>
      </c>
      <c r="Y2501" s="157">
        <v>0</v>
      </c>
      <c r="Z2501" s="57" t="s">
        <v>1746</v>
      </c>
      <c r="AA2501" s="55" t="s">
        <v>6987</v>
      </c>
      <c r="AB2501" s="55">
        <v>244</v>
      </c>
      <c r="AC2501" s="55" t="s">
        <v>2023</v>
      </c>
      <c r="AD2501" s="89" t="s">
        <v>2622</v>
      </c>
      <c r="AE2501" s="243">
        <v>16300</v>
      </c>
      <c r="AF2501" s="157" t="s">
        <v>3901</v>
      </c>
      <c r="AG2501" s="89" t="s">
        <v>7921</v>
      </c>
      <c r="AH2501" s="58" t="s">
        <v>7922</v>
      </c>
      <c r="AI2501" s="58" t="s">
        <v>7923</v>
      </c>
      <c r="AJ2501" s="59" t="s">
        <v>2365</v>
      </c>
      <c r="AK2501" s="56">
        <v>25.890654999999999</v>
      </c>
      <c r="AL2501" s="56">
        <v>-81.525499166666663</v>
      </c>
      <c r="AM2501" s="60">
        <v>-38.291399999198177</v>
      </c>
      <c r="AN2501" s="60">
        <v>76.250235574970858</v>
      </c>
      <c r="AO2501" s="60">
        <v>85.324848310074046</v>
      </c>
    </row>
    <row r="2502" spans="1:41" s="290" customFormat="1" x14ac:dyDescent="0.2">
      <c r="A2502" s="45" t="s">
        <v>760</v>
      </c>
      <c r="B2502" s="42" t="s">
        <v>630</v>
      </c>
      <c r="C2502" s="46"/>
      <c r="D2502" s="35" t="s">
        <v>424</v>
      </c>
      <c r="E2502" s="34">
        <v>45341</v>
      </c>
      <c r="F2502" s="347" t="s">
        <v>3411</v>
      </c>
      <c r="G2502" s="347" t="s">
        <v>2064</v>
      </c>
      <c r="H2502" s="344">
        <v>25.890550000000001</v>
      </c>
      <c r="I2502" s="344">
        <v>-81.525266666666667</v>
      </c>
      <c r="J2502" s="56" t="s">
        <v>7919</v>
      </c>
      <c r="K2502" s="56" t="s">
        <v>7920</v>
      </c>
      <c r="L2502" s="49" t="s">
        <v>3412</v>
      </c>
      <c r="M2502" s="120" t="s">
        <v>2833</v>
      </c>
      <c r="N2502" s="35" t="s">
        <v>364</v>
      </c>
      <c r="O2502" s="240" t="s">
        <v>5708</v>
      </c>
      <c r="P2502" s="216" t="s">
        <v>1969</v>
      </c>
      <c r="Q2502" s="443">
        <v>0</v>
      </c>
      <c r="R2502" s="47"/>
      <c r="S2502" s="36">
        <v>0</v>
      </c>
      <c r="T2502" s="35"/>
      <c r="U2502" s="34"/>
      <c r="V2502" s="82">
        <v>0</v>
      </c>
      <c r="W2502" s="55" t="s">
        <v>2689</v>
      </c>
      <c r="X2502" s="55" t="s">
        <v>1898</v>
      </c>
      <c r="Y2502" s="157">
        <v>0</v>
      </c>
      <c r="Z2502" s="57" t="s">
        <v>1746</v>
      </c>
      <c r="AA2502" s="55" t="s">
        <v>6987</v>
      </c>
      <c r="AB2502" s="55">
        <v>244</v>
      </c>
      <c r="AC2502" s="55" t="s">
        <v>2023</v>
      </c>
      <c r="AD2502" s="89" t="s">
        <v>2622</v>
      </c>
      <c r="AE2502" s="243">
        <v>16300</v>
      </c>
      <c r="AF2502" s="157" t="s">
        <v>3901</v>
      </c>
      <c r="AG2502" s="89" t="s">
        <v>7921</v>
      </c>
      <c r="AH2502" s="58" t="s">
        <v>7922</v>
      </c>
      <c r="AI2502" s="58" t="s">
        <v>7923</v>
      </c>
      <c r="AJ2502" s="59" t="s">
        <v>2365</v>
      </c>
      <c r="AK2502" s="56">
        <v>25.890654999999999</v>
      </c>
      <c r="AL2502" s="56">
        <v>-81.525499166666663</v>
      </c>
      <c r="AM2502" s="60">
        <v>-38.291399999198177</v>
      </c>
      <c r="AN2502" s="60">
        <v>76.250235574970858</v>
      </c>
      <c r="AO2502" s="60">
        <v>85.324848310074046</v>
      </c>
    </row>
    <row r="2503" spans="1:41" s="290" customFormat="1" x14ac:dyDescent="0.2">
      <c r="A2503" s="45" t="s">
        <v>760</v>
      </c>
      <c r="B2503" s="42" t="s">
        <v>630</v>
      </c>
      <c r="C2503" s="46"/>
      <c r="D2503" s="35" t="s">
        <v>424</v>
      </c>
      <c r="E2503" s="34">
        <v>45748</v>
      </c>
      <c r="F2503" s="347" t="s">
        <v>3411</v>
      </c>
      <c r="G2503" s="347" t="s">
        <v>2064</v>
      </c>
      <c r="H2503" s="344">
        <v>25.890550000000001</v>
      </c>
      <c r="I2503" s="344">
        <v>-81.525266666666667</v>
      </c>
      <c r="J2503" s="56" t="s">
        <v>7919</v>
      </c>
      <c r="K2503" s="56" t="s">
        <v>7920</v>
      </c>
      <c r="L2503" s="49" t="s">
        <v>3412</v>
      </c>
      <c r="M2503" s="120" t="s">
        <v>2833</v>
      </c>
      <c r="N2503" s="35" t="s">
        <v>364</v>
      </c>
      <c r="O2503" s="240" t="s">
        <v>6334</v>
      </c>
      <c r="P2503" s="216" t="s">
        <v>1969</v>
      </c>
      <c r="Q2503" s="443">
        <v>0</v>
      </c>
      <c r="R2503" s="47"/>
      <c r="S2503" s="36">
        <v>0</v>
      </c>
      <c r="T2503" s="35"/>
      <c r="U2503" s="34"/>
      <c r="V2503" s="82">
        <v>0</v>
      </c>
      <c r="W2503" s="55" t="s">
        <v>2689</v>
      </c>
      <c r="X2503" s="55" t="s">
        <v>1898</v>
      </c>
      <c r="Y2503" s="157">
        <v>0</v>
      </c>
      <c r="Z2503" s="57" t="s">
        <v>1746</v>
      </c>
      <c r="AA2503" s="55" t="s">
        <v>6987</v>
      </c>
      <c r="AB2503" s="55">
        <v>244</v>
      </c>
      <c r="AC2503" s="55" t="s">
        <v>2023</v>
      </c>
      <c r="AD2503" s="89" t="s">
        <v>2622</v>
      </c>
      <c r="AE2503" s="243">
        <v>16300</v>
      </c>
      <c r="AF2503" s="157" t="s">
        <v>3901</v>
      </c>
      <c r="AG2503" s="89" t="s">
        <v>7921</v>
      </c>
      <c r="AH2503" s="58" t="s">
        <v>7922</v>
      </c>
      <c r="AI2503" s="58" t="s">
        <v>7923</v>
      </c>
      <c r="AJ2503" s="59" t="s">
        <v>2365</v>
      </c>
      <c r="AK2503" s="56">
        <v>25.890654999999999</v>
      </c>
      <c r="AL2503" s="56">
        <v>-81.525499166666663</v>
      </c>
      <c r="AM2503" s="60">
        <v>-38.291399999198177</v>
      </c>
      <c r="AN2503" s="60">
        <v>76.250235574970858</v>
      </c>
      <c r="AO2503" s="60">
        <v>85.324848310074046</v>
      </c>
    </row>
    <row r="2504" spans="1:41" s="290" customFormat="1" x14ac:dyDescent="0.2">
      <c r="A2504" s="45" t="s">
        <v>760</v>
      </c>
      <c r="B2504" s="42" t="s">
        <v>630</v>
      </c>
      <c r="C2504" s="46" t="s">
        <v>473</v>
      </c>
      <c r="D2504" s="35" t="s">
        <v>424</v>
      </c>
      <c r="E2504" s="34">
        <v>46079</v>
      </c>
      <c r="F2504" s="347" t="s">
        <v>3411</v>
      </c>
      <c r="G2504" s="347" t="s">
        <v>2064</v>
      </c>
      <c r="H2504" s="344">
        <v>25.890550000000001</v>
      </c>
      <c r="I2504" s="344">
        <v>-81.525266666666667</v>
      </c>
      <c r="J2504" s="56" t="s">
        <v>7919</v>
      </c>
      <c r="K2504" s="56" t="s">
        <v>7920</v>
      </c>
      <c r="L2504" s="49" t="s">
        <v>3412</v>
      </c>
      <c r="M2504" s="120" t="s">
        <v>2833</v>
      </c>
      <c r="N2504" s="35" t="s">
        <v>364</v>
      </c>
      <c r="O2504" s="240" t="s">
        <v>6769</v>
      </c>
      <c r="P2504" s="216" t="s">
        <v>6005</v>
      </c>
      <c r="Q2504" s="443">
        <v>0</v>
      </c>
      <c r="R2504" s="47"/>
      <c r="S2504" s="36">
        <v>0</v>
      </c>
      <c r="T2504" s="35"/>
      <c r="U2504" s="34"/>
      <c r="V2504" s="82">
        <v>0</v>
      </c>
      <c r="W2504" s="55" t="s">
        <v>2689</v>
      </c>
      <c r="X2504" s="55" t="s">
        <v>1898</v>
      </c>
      <c r="Y2504" s="157">
        <v>0</v>
      </c>
      <c r="Z2504" s="57" t="s">
        <v>1746</v>
      </c>
      <c r="AA2504" s="55" t="s">
        <v>6987</v>
      </c>
      <c r="AB2504" s="55">
        <v>244</v>
      </c>
      <c r="AC2504" s="55" t="s">
        <v>2023</v>
      </c>
      <c r="AD2504" s="89" t="s">
        <v>2622</v>
      </c>
      <c r="AE2504" s="243">
        <v>16300</v>
      </c>
      <c r="AF2504" s="157" t="s">
        <v>3901</v>
      </c>
      <c r="AG2504" s="89" t="s">
        <v>7921</v>
      </c>
      <c r="AH2504" s="58" t="s">
        <v>7922</v>
      </c>
      <c r="AI2504" s="58" t="s">
        <v>7923</v>
      </c>
      <c r="AJ2504" s="59" t="s">
        <v>2365</v>
      </c>
      <c r="AK2504" s="56">
        <v>25.890654999999999</v>
      </c>
      <c r="AL2504" s="56">
        <v>-81.525499166666663</v>
      </c>
      <c r="AM2504" s="60">
        <v>-38.291399999198177</v>
      </c>
      <c r="AN2504" s="60">
        <v>76.250235574970858</v>
      </c>
      <c r="AO2504" s="60">
        <v>85.324848310074046</v>
      </c>
    </row>
    <row r="2505" spans="1:41" s="290" customFormat="1" x14ac:dyDescent="0.2">
      <c r="A2505" s="45" t="s">
        <v>762</v>
      </c>
      <c r="B2505" s="42" t="s">
        <v>91</v>
      </c>
      <c r="C2505" s="46"/>
      <c r="D2505" s="35" t="s">
        <v>424</v>
      </c>
      <c r="E2505" s="34">
        <v>42843</v>
      </c>
      <c r="F2505" s="347" t="s">
        <v>850</v>
      </c>
      <c r="G2505" s="347" t="s">
        <v>851</v>
      </c>
      <c r="H2505" s="344">
        <v>25.891766666666665</v>
      </c>
      <c r="I2505" s="344">
        <v>-81.524033333333335</v>
      </c>
      <c r="J2505" s="56" t="s">
        <v>9658</v>
      </c>
      <c r="K2505" s="56" t="s">
        <v>9659</v>
      </c>
      <c r="L2505" s="49" t="s">
        <v>1823</v>
      </c>
      <c r="M2505" s="120"/>
      <c r="N2505" s="35" t="s">
        <v>364</v>
      </c>
      <c r="O2505" s="203" t="s">
        <v>1969</v>
      </c>
      <c r="P2505" s="216" t="s">
        <v>1969</v>
      </c>
      <c r="Q2505" s="443">
        <v>0</v>
      </c>
      <c r="R2505" s="47"/>
      <c r="S2505" s="36">
        <v>0</v>
      </c>
      <c r="T2505" s="35"/>
      <c r="U2505" s="34"/>
      <c r="V2505" s="82">
        <v>0</v>
      </c>
      <c r="W2505" s="55" t="s">
        <v>2689</v>
      </c>
      <c r="X2505" s="55" t="s">
        <v>1898</v>
      </c>
      <c r="Y2505" s="157">
        <v>0</v>
      </c>
      <c r="Z2505" s="57" t="s">
        <v>1746</v>
      </c>
      <c r="AA2505" s="55" t="s">
        <v>6987</v>
      </c>
      <c r="AB2505" s="55">
        <v>245</v>
      </c>
      <c r="AC2505" s="55" t="s">
        <v>2023</v>
      </c>
      <c r="AD2505" s="89" t="s">
        <v>2622</v>
      </c>
      <c r="AE2505" s="243">
        <v>16305</v>
      </c>
      <c r="AF2505" s="157" t="s">
        <v>3901</v>
      </c>
      <c r="AG2505" s="89" t="s">
        <v>7926</v>
      </c>
      <c r="AH2505" s="58" t="s">
        <v>7927</v>
      </c>
      <c r="AI2505" s="58" t="s">
        <v>7928</v>
      </c>
      <c r="AJ2505" s="59" t="s">
        <v>2366</v>
      </c>
      <c r="AK2505" s="56">
        <v>25.891488333333335</v>
      </c>
      <c r="AL2505" s="56">
        <v>-81.523832499999997</v>
      </c>
      <c r="AM2505" s="60">
        <v>101.50259999896448</v>
      </c>
      <c r="AN2505" s="60">
        <v>-65.864898832715582</v>
      </c>
      <c r="AO2505" s="60">
        <v>120.9998458874789</v>
      </c>
    </row>
    <row r="2506" spans="1:41" s="290" customFormat="1" x14ac:dyDescent="0.2">
      <c r="A2506" s="45" t="s">
        <v>762</v>
      </c>
      <c r="B2506" s="42" t="s">
        <v>91</v>
      </c>
      <c r="C2506" s="46"/>
      <c r="D2506" s="35" t="s">
        <v>1658</v>
      </c>
      <c r="E2506" s="34">
        <v>43076</v>
      </c>
      <c r="F2506" s="347" t="s">
        <v>850</v>
      </c>
      <c r="G2506" s="347" t="s">
        <v>851</v>
      </c>
      <c r="H2506" s="344">
        <v>25.891766666666665</v>
      </c>
      <c r="I2506" s="344">
        <v>-81.524033333333335</v>
      </c>
      <c r="J2506" s="56" t="s">
        <v>9658</v>
      </c>
      <c r="K2506" s="56" t="s">
        <v>9659</v>
      </c>
      <c r="L2506" s="49" t="s">
        <v>2402</v>
      </c>
      <c r="M2506" s="120"/>
      <c r="N2506" s="35" t="s">
        <v>448</v>
      </c>
      <c r="O2506" s="203" t="s">
        <v>1969</v>
      </c>
      <c r="P2506" s="216">
        <v>0</v>
      </c>
      <c r="Q2506" s="443">
        <v>0</v>
      </c>
      <c r="R2506" s="47"/>
      <c r="S2506" s="36">
        <v>0</v>
      </c>
      <c r="T2506" s="35"/>
      <c r="U2506" s="34"/>
      <c r="V2506" s="82" t="s">
        <v>1969</v>
      </c>
      <c r="W2506" s="55" t="s">
        <v>2689</v>
      </c>
      <c r="X2506" s="55" t="s">
        <v>1898</v>
      </c>
      <c r="Y2506" s="157" t="s">
        <v>448</v>
      </c>
      <c r="Z2506" s="57" t="s">
        <v>1746</v>
      </c>
      <c r="AA2506" s="55" t="s">
        <v>6972</v>
      </c>
      <c r="AB2506" s="55">
        <v>245</v>
      </c>
      <c r="AC2506" s="55" t="s">
        <v>2023</v>
      </c>
      <c r="AD2506" s="89" t="s">
        <v>2622</v>
      </c>
      <c r="AE2506" s="243">
        <v>16305</v>
      </c>
      <c r="AF2506" s="157" t="s">
        <v>3901</v>
      </c>
      <c r="AG2506" s="89" t="s">
        <v>7926</v>
      </c>
      <c r="AH2506" s="58" t="s">
        <v>7927</v>
      </c>
      <c r="AI2506" s="58" t="s">
        <v>7928</v>
      </c>
      <c r="AJ2506" s="59" t="s">
        <v>2366</v>
      </c>
      <c r="AK2506" s="56">
        <v>25.891488333333335</v>
      </c>
      <c r="AL2506" s="56">
        <v>-81.523832499999997</v>
      </c>
      <c r="AM2506" s="60">
        <v>101.50259999896448</v>
      </c>
      <c r="AN2506" s="60">
        <v>-65.864898832715582</v>
      </c>
      <c r="AO2506" s="60">
        <v>120.9998458874789</v>
      </c>
    </row>
    <row r="2507" spans="1:41" s="290" customFormat="1" x14ac:dyDescent="0.2">
      <c r="A2507" s="45" t="s">
        <v>762</v>
      </c>
      <c r="B2507" s="42" t="s">
        <v>91</v>
      </c>
      <c r="C2507" s="46"/>
      <c r="D2507" s="35" t="s">
        <v>424</v>
      </c>
      <c r="E2507" s="34">
        <v>43145</v>
      </c>
      <c r="F2507" s="347" t="s">
        <v>850</v>
      </c>
      <c r="G2507" s="347" t="s">
        <v>851</v>
      </c>
      <c r="H2507" s="344">
        <v>25.891766666666665</v>
      </c>
      <c r="I2507" s="344">
        <v>-81.524033333333335</v>
      </c>
      <c r="J2507" s="56" t="s">
        <v>9658</v>
      </c>
      <c r="K2507" s="56" t="s">
        <v>9659</v>
      </c>
      <c r="L2507" s="49" t="s">
        <v>438</v>
      </c>
      <c r="M2507" s="120"/>
      <c r="N2507" s="35" t="s">
        <v>448</v>
      </c>
      <c r="O2507" s="203"/>
      <c r="P2507" s="216">
        <v>0</v>
      </c>
      <c r="Q2507" s="443">
        <v>0</v>
      </c>
      <c r="R2507" s="47"/>
      <c r="S2507" s="36">
        <v>0</v>
      </c>
      <c r="T2507" s="35"/>
      <c r="U2507" s="34"/>
      <c r="V2507" s="82" t="s">
        <v>1969</v>
      </c>
      <c r="W2507" s="55" t="s">
        <v>2689</v>
      </c>
      <c r="X2507" s="55" t="s">
        <v>1898</v>
      </c>
      <c r="Y2507" s="157" t="s">
        <v>448</v>
      </c>
      <c r="Z2507" s="57" t="s">
        <v>1746</v>
      </c>
      <c r="AA2507" s="55" t="s">
        <v>6972</v>
      </c>
      <c r="AB2507" s="55">
        <v>245</v>
      </c>
      <c r="AC2507" s="55" t="s">
        <v>2023</v>
      </c>
      <c r="AD2507" s="89" t="s">
        <v>2622</v>
      </c>
      <c r="AE2507" s="243">
        <v>16305</v>
      </c>
      <c r="AF2507" s="157" t="s">
        <v>3901</v>
      </c>
      <c r="AG2507" s="89" t="s">
        <v>7926</v>
      </c>
      <c r="AH2507" s="58" t="s">
        <v>7927</v>
      </c>
      <c r="AI2507" s="58" t="s">
        <v>7928</v>
      </c>
      <c r="AJ2507" s="59" t="s">
        <v>2366</v>
      </c>
      <c r="AK2507" s="56">
        <v>25.891488333333335</v>
      </c>
      <c r="AL2507" s="56">
        <v>-81.523832499999997</v>
      </c>
      <c r="AM2507" s="60">
        <v>101.50259999896448</v>
      </c>
      <c r="AN2507" s="60">
        <v>-65.864898832715582</v>
      </c>
      <c r="AO2507" s="60">
        <v>120.9998458874789</v>
      </c>
    </row>
    <row r="2508" spans="1:41" s="290" customFormat="1" x14ac:dyDescent="0.2">
      <c r="A2508" s="45" t="s">
        <v>762</v>
      </c>
      <c r="B2508" s="42" t="s">
        <v>91</v>
      </c>
      <c r="C2508" s="46"/>
      <c r="D2508" s="35" t="s">
        <v>2384</v>
      </c>
      <c r="E2508" s="34">
        <v>43439</v>
      </c>
      <c r="F2508" s="347" t="s">
        <v>2385</v>
      </c>
      <c r="G2508" s="347" t="s">
        <v>2386</v>
      </c>
      <c r="H2508" s="344">
        <v>25.891733333333335</v>
      </c>
      <c r="I2508" s="344">
        <v>-81.524100000000004</v>
      </c>
      <c r="J2508" s="56" t="s">
        <v>9660</v>
      </c>
      <c r="K2508" s="56" t="s">
        <v>9661</v>
      </c>
      <c r="L2508" s="49" t="s">
        <v>3142</v>
      </c>
      <c r="M2508" s="120"/>
      <c r="N2508" s="35" t="s">
        <v>364</v>
      </c>
      <c r="O2508" s="203" t="s">
        <v>1969</v>
      </c>
      <c r="P2508" s="216">
        <v>0</v>
      </c>
      <c r="Q2508" s="443">
        <v>0</v>
      </c>
      <c r="R2508" s="47"/>
      <c r="S2508" s="36">
        <v>0</v>
      </c>
      <c r="T2508" s="35"/>
      <c r="U2508" s="34"/>
      <c r="V2508" s="82">
        <v>0</v>
      </c>
      <c r="W2508" s="55" t="s">
        <v>2689</v>
      </c>
      <c r="X2508" s="55" t="s">
        <v>1898</v>
      </c>
      <c r="Y2508" s="157">
        <v>0</v>
      </c>
      <c r="Z2508" s="57" t="s">
        <v>1746</v>
      </c>
      <c r="AA2508" s="55" t="s">
        <v>6987</v>
      </c>
      <c r="AB2508" s="55">
        <v>245</v>
      </c>
      <c r="AC2508" s="55" t="s">
        <v>2023</v>
      </c>
      <c r="AD2508" s="89" t="s">
        <v>2622</v>
      </c>
      <c r="AE2508" s="243">
        <v>16305</v>
      </c>
      <c r="AF2508" s="157" t="s">
        <v>3901</v>
      </c>
      <c r="AG2508" s="89" t="s">
        <v>7926</v>
      </c>
      <c r="AH2508" s="58" t="s">
        <v>7927</v>
      </c>
      <c r="AI2508" s="58" t="s">
        <v>7928</v>
      </c>
      <c r="AJ2508" s="59" t="s">
        <v>2366</v>
      </c>
      <c r="AK2508" s="56">
        <v>25.891488333333335</v>
      </c>
      <c r="AL2508" s="56">
        <v>-81.523832499999997</v>
      </c>
      <c r="AM2508" s="60">
        <v>89.346599999856551</v>
      </c>
      <c r="AN2508" s="60">
        <v>-87.728765665384358</v>
      </c>
      <c r="AO2508" s="60">
        <v>125.21641768037563</v>
      </c>
    </row>
    <row r="2509" spans="1:41" s="290" customFormat="1" ht="25.5" x14ac:dyDescent="0.2">
      <c r="A2509" s="45" t="s">
        <v>762</v>
      </c>
      <c r="B2509" s="42" t="s">
        <v>91</v>
      </c>
      <c r="C2509" s="46"/>
      <c r="D2509" s="35" t="s">
        <v>424</v>
      </c>
      <c r="E2509" s="34">
        <v>43501</v>
      </c>
      <c r="F2509" s="347" t="s">
        <v>2523</v>
      </c>
      <c r="G2509" s="347" t="s">
        <v>2524</v>
      </c>
      <c r="H2509" s="344">
        <v>25.8917</v>
      </c>
      <c r="I2509" s="344">
        <v>-81.52406666666667</v>
      </c>
      <c r="J2509" s="56" t="s">
        <v>9662</v>
      </c>
      <c r="K2509" s="56" t="s">
        <v>7925</v>
      </c>
      <c r="L2509" s="49" t="s">
        <v>2567</v>
      </c>
      <c r="M2509" s="120"/>
      <c r="N2509" s="35" t="s">
        <v>364</v>
      </c>
      <c r="O2509" s="203" t="s">
        <v>1969</v>
      </c>
      <c r="P2509" s="216" t="s">
        <v>1969</v>
      </c>
      <c r="Q2509" s="443">
        <v>0</v>
      </c>
      <c r="R2509" s="47" t="s">
        <v>473</v>
      </c>
      <c r="S2509" s="36">
        <v>0</v>
      </c>
      <c r="T2509" s="35"/>
      <c r="U2509" s="34"/>
      <c r="V2509" s="82" t="s">
        <v>1969</v>
      </c>
      <c r="W2509" s="55" t="s">
        <v>2689</v>
      </c>
      <c r="X2509" s="55" t="s">
        <v>1898</v>
      </c>
      <c r="Y2509" s="157">
        <v>0</v>
      </c>
      <c r="Z2509" s="57" t="s">
        <v>1746</v>
      </c>
      <c r="AA2509" s="55" t="s">
        <v>9663</v>
      </c>
      <c r="AB2509" s="55">
        <v>245</v>
      </c>
      <c r="AC2509" s="55" t="s">
        <v>2023</v>
      </c>
      <c r="AD2509" s="89" t="s">
        <v>2622</v>
      </c>
      <c r="AE2509" s="243">
        <v>16305</v>
      </c>
      <c r="AF2509" s="157" t="s">
        <v>3901</v>
      </c>
      <c r="AG2509" s="89" t="s">
        <v>7926</v>
      </c>
      <c r="AH2509" s="58" t="s">
        <v>7927</v>
      </c>
      <c r="AI2509" s="58" t="s">
        <v>7928</v>
      </c>
      <c r="AJ2509" s="59" t="s">
        <v>2366</v>
      </c>
      <c r="AK2509" s="56">
        <v>25.891488333333335</v>
      </c>
      <c r="AL2509" s="56">
        <v>-81.523832499999997</v>
      </c>
      <c r="AM2509" s="60">
        <v>77.190599999453013</v>
      </c>
      <c r="AN2509" s="60">
        <v>-76.79683224904997</v>
      </c>
      <c r="AO2509" s="60">
        <v>108.88591355985528</v>
      </c>
    </row>
    <row r="2510" spans="1:41" s="290" customFormat="1" x14ac:dyDescent="0.2">
      <c r="A2510" s="45" t="s">
        <v>762</v>
      </c>
      <c r="B2510" s="42" t="s">
        <v>91</v>
      </c>
      <c r="C2510" s="46"/>
      <c r="D2510" s="35" t="s">
        <v>424</v>
      </c>
      <c r="E2510" s="34">
        <v>43878</v>
      </c>
      <c r="F2510" s="347" t="s">
        <v>2917</v>
      </c>
      <c r="G2510" s="347" t="s">
        <v>2524</v>
      </c>
      <c r="H2510" s="344">
        <v>25.891716666666667</v>
      </c>
      <c r="I2510" s="344">
        <v>-81.52406666666667</v>
      </c>
      <c r="J2510" s="56" t="s">
        <v>9664</v>
      </c>
      <c r="K2510" s="56" t="s">
        <v>7925</v>
      </c>
      <c r="L2510" s="49" t="s">
        <v>2916</v>
      </c>
      <c r="M2510" s="120"/>
      <c r="N2510" s="35" t="s">
        <v>364</v>
      </c>
      <c r="O2510" s="203" t="s">
        <v>1969</v>
      </c>
      <c r="P2510" s="216">
        <v>0</v>
      </c>
      <c r="Q2510" s="443">
        <v>0</v>
      </c>
      <c r="R2510" s="47"/>
      <c r="S2510" s="36">
        <v>0</v>
      </c>
      <c r="T2510" s="35"/>
      <c r="U2510" s="34"/>
      <c r="V2510" s="82">
        <v>0</v>
      </c>
      <c r="W2510" s="55" t="s">
        <v>2689</v>
      </c>
      <c r="X2510" s="55" t="s">
        <v>1898</v>
      </c>
      <c r="Y2510" s="157">
        <v>0</v>
      </c>
      <c r="Z2510" s="57" t="s">
        <v>1746</v>
      </c>
      <c r="AA2510" s="55" t="s">
        <v>6987</v>
      </c>
      <c r="AB2510" s="55">
        <v>245</v>
      </c>
      <c r="AC2510" s="55" t="s">
        <v>2023</v>
      </c>
      <c r="AD2510" s="89" t="s">
        <v>2622</v>
      </c>
      <c r="AE2510" s="243">
        <v>16305</v>
      </c>
      <c r="AF2510" s="157" t="s">
        <v>3901</v>
      </c>
      <c r="AG2510" s="89" t="s">
        <v>7926</v>
      </c>
      <c r="AH2510" s="58" t="s">
        <v>7927</v>
      </c>
      <c r="AI2510" s="58" t="s">
        <v>7928</v>
      </c>
      <c r="AJ2510" s="59" t="s">
        <v>2366</v>
      </c>
      <c r="AK2510" s="56">
        <v>25.891488333333335</v>
      </c>
      <c r="AL2510" s="56">
        <v>-81.523832499999997</v>
      </c>
      <c r="AM2510" s="60">
        <v>83.268599999654782</v>
      </c>
      <c r="AN2510" s="60">
        <v>-76.79683224904997</v>
      </c>
      <c r="AO2510" s="60">
        <v>113.27582791306904</v>
      </c>
    </row>
    <row r="2511" spans="1:41" s="290" customFormat="1" ht="51" x14ac:dyDescent="0.2">
      <c r="A2511" s="45" t="s">
        <v>762</v>
      </c>
      <c r="B2511" s="42" t="s">
        <v>91</v>
      </c>
      <c r="C2511" s="46"/>
      <c r="D2511" s="35" t="s">
        <v>424</v>
      </c>
      <c r="E2511" s="34">
        <v>44240</v>
      </c>
      <c r="F2511" s="347" t="s">
        <v>850</v>
      </c>
      <c r="G2511" s="347" t="s">
        <v>3413</v>
      </c>
      <c r="H2511" s="344">
        <v>25.891766666666665</v>
      </c>
      <c r="I2511" s="344">
        <v>-81.523499999999999</v>
      </c>
      <c r="J2511" s="56" t="s">
        <v>9658</v>
      </c>
      <c r="K2511" s="56" t="s">
        <v>9665</v>
      </c>
      <c r="L2511" s="49" t="s">
        <v>3414</v>
      </c>
      <c r="M2511" s="120"/>
      <c r="N2511" s="35" t="s">
        <v>364</v>
      </c>
      <c r="O2511" s="240" t="s">
        <v>3415</v>
      </c>
      <c r="P2511" s="216">
        <v>0</v>
      </c>
      <c r="Q2511" s="443">
        <v>0</v>
      </c>
      <c r="R2511" s="47"/>
      <c r="S2511" s="36">
        <v>0</v>
      </c>
      <c r="T2511" s="35"/>
      <c r="U2511" s="34"/>
      <c r="V2511" s="82">
        <v>0</v>
      </c>
      <c r="W2511" s="55" t="s">
        <v>2689</v>
      </c>
      <c r="X2511" s="55" t="s">
        <v>1898</v>
      </c>
      <c r="Y2511" s="157">
        <v>0</v>
      </c>
      <c r="Z2511" s="57" t="s">
        <v>1746</v>
      </c>
      <c r="AA2511" s="55" t="s">
        <v>6987</v>
      </c>
      <c r="AB2511" s="55">
        <v>245</v>
      </c>
      <c r="AC2511" s="55" t="s">
        <v>2023</v>
      </c>
      <c r="AD2511" s="89" t="s">
        <v>2622</v>
      </c>
      <c r="AE2511" s="243">
        <v>16305</v>
      </c>
      <c r="AF2511" s="157" t="s">
        <v>3901</v>
      </c>
      <c r="AG2511" s="89" t="s">
        <v>7926</v>
      </c>
      <c r="AH2511" s="58" t="s">
        <v>7927</v>
      </c>
      <c r="AI2511" s="58" t="s">
        <v>7928</v>
      </c>
      <c r="AJ2511" s="59" t="s">
        <v>2366</v>
      </c>
      <c r="AK2511" s="56">
        <v>25.891488333333335</v>
      </c>
      <c r="AL2511" s="56">
        <v>-81.523832499999997</v>
      </c>
      <c r="AM2511" s="60">
        <v>101.50259999896448</v>
      </c>
      <c r="AN2511" s="60">
        <v>109.04603582397402</v>
      </c>
      <c r="AO2511" s="60">
        <v>148.9758897790955</v>
      </c>
    </row>
    <row r="2512" spans="1:41" s="290" customFormat="1" ht="61.5" customHeight="1" x14ac:dyDescent="0.2">
      <c r="A2512" s="45" t="s">
        <v>762</v>
      </c>
      <c r="B2512" s="42" t="s">
        <v>91</v>
      </c>
      <c r="C2512" s="46"/>
      <c r="D2512" s="35" t="s">
        <v>424</v>
      </c>
      <c r="E2512" s="34">
        <v>44595</v>
      </c>
      <c r="F2512" s="347" t="s">
        <v>4087</v>
      </c>
      <c r="G2512" s="347" t="s">
        <v>4086</v>
      </c>
      <c r="H2512" s="344">
        <v>25.891533333333335</v>
      </c>
      <c r="I2512" s="344">
        <v>-81.524233333333328</v>
      </c>
      <c r="J2512" s="56" t="s">
        <v>9666</v>
      </c>
      <c r="K2512" s="56" t="s">
        <v>9667</v>
      </c>
      <c r="L2512" s="49" t="s">
        <v>4668</v>
      </c>
      <c r="M2512" s="120"/>
      <c r="N2512" s="35" t="s">
        <v>2022</v>
      </c>
      <c r="O2512" s="240" t="s">
        <v>4085</v>
      </c>
      <c r="P2512" s="216">
        <v>0</v>
      </c>
      <c r="Q2512" s="443">
        <v>0</v>
      </c>
      <c r="R2512" s="47"/>
      <c r="S2512" s="36">
        <v>0</v>
      </c>
      <c r="T2512" s="35" t="s">
        <v>3310</v>
      </c>
      <c r="U2512" s="34"/>
      <c r="V2512" s="82" t="s">
        <v>1969</v>
      </c>
      <c r="W2512" s="55" t="s">
        <v>2689</v>
      </c>
      <c r="X2512" s="55" t="s">
        <v>1898</v>
      </c>
      <c r="Y2512" s="157" t="s">
        <v>2022</v>
      </c>
      <c r="Z2512" s="57" t="s">
        <v>1746</v>
      </c>
      <c r="AA2512" s="55" t="s">
        <v>7019</v>
      </c>
      <c r="AB2512" s="55">
        <v>245</v>
      </c>
      <c r="AC2512" s="55" t="s">
        <v>2023</v>
      </c>
      <c r="AD2512" s="89" t="s">
        <v>2622</v>
      </c>
      <c r="AE2512" s="243">
        <v>16305</v>
      </c>
      <c r="AF2512" s="157" t="s">
        <v>3901</v>
      </c>
      <c r="AG2512" s="89" t="s">
        <v>7926</v>
      </c>
      <c r="AH2512" s="58" t="s">
        <v>7927</v>
      </c>
      <c r="AI2512" s="58" t="s">
        <v>7928</v>
      </c>
      <c r="AJ2512" s="59" t="s">
        <v>2366</v>
      </c>
      <c r="AK2512" s="56">
        <v>25.891488333333335</v>
      </c>
      <c r="AL2512" s="56">
        <v>-81.523832499999997</v>
      </c>
      <c r="AM2512" s="60">
        <v>16.410600000026534</v>
      </c>
      <c r="AN2512" s="60">
        <v>-131.45649932606133</v>
      </c>
      <c r="AO2512" s="60">
        <v>132.47686215873185</v>
      </c>
    </row>
    <row r="2513" spans="1:41" s="290" customFormat="1" ht="38.25" x14ac:dyDescent="0.2">
      <c r="A2513" s="45" t="s">
        <v>762</v>
      </c>
      <c r="B2513" s="42" t="s">
        <v>91</v>
      </c>
      <c r="C2513" s="46"/>
      <c r="D2513" s="35" t="s">
        <v>424</v>
      </c>
      <c r="E2513" s="34">
        <v>44992</v>
      </c>
      <c r="F2513" s="347" t="s">
        <v>4087</v>
      </c>
      <c r="G2513" s="347" t="s">
        <v>5143</v>
      </c>
      <c r="H2513" s="344">
        <v>25.891533333333335</v>
      </c>
      <c r="I2513" s="344">
        <v>-81.524416666666667</v>
      </c>
      <c r="J2513" s="56" t="s">
        <v>9666</v>
      </c>
      <c r="K2513" s="56" t="s">
        <v>9668</v>
      </c>
      <c r="L2513" s="49" t="s">
        <v>5144</v>
      </c>
      <c r="M2513" s="120"/>
      <c r="N2513" s="35" t="s">
        <v>2022</v>
      </c>
      <c r="O2513" s="240" t="s">
        <v>5145</v>
      </c>
      <c r="P2513" s="216" t="s">
        <v>1969</v>
      </c>
      <c r="Q2513" s="443">
        <v>0</v>
      </c>
      <c r="R2513" s="47"/>
      <c r="S2513" s="36">
        <v>0</v>
      </c>
      <c r="T2513" s="35"/>
      <c r="U2513" s="34"/>
      <c r="V2513" s="82" t="s">
        <v>1969</v>
      </c>
      <c r="W2513" s="55" t="s">
        <v>2689</v>
      </c>
      <c r="X2513" s="55" t="s">
        <v>1898</v>
      </c>
      <c r="Y2513" s="157" t="s">
        <v>2022</v>
      </c>
      <c r="Z2513" s="57">
        <v>192.28370061344117</v>
      </c>
      <c r="AA2513" s="55" t="s">
        <v>9669</v>
      </c>
      <c r="AB2513" s="55">
        <v>245</v>
      </c>
      <c r="AC2513" s="55" t="s">
        <v>2023</v>
      </c>
      <c r="AD2513" s="89" t="s">
        <v>2622</v>
      </c>
      <c r="AE2513" s="243">
        <v>16305</v>
      </c>
      <c r="AF2513" s="157" t="s">
        <v>3901</v>
      </c>
      <c r="AG2513" s="89" t="s">
        <v>7926</v>
      </c>
      <c r="AH2513" s="58" t="s">
        <v>7927</v>
      </c>
      <c r="AI2513" s="58" t="s">
        <v>7928</v>
      </c>
      <c r="AJ2513" s="59" t="s">
        <v>2366</v>
      </c>
      <c r="AK2513" s="56">
        <v>25.891488333333335</v>
      </c>
      <c r="AL2513" s="56">
        <v>-81.523832499999997</v>
      </c>
      <c r="AM2513" s="60">
        <v>16.410600000026534</v>
      </c>
      <c r="AN2513" s="60">
        <v>-191.58213311590046</v>
      </c>
      <c r="AO2513" s="60">
        <v>192.28370061344117</v>
      </c>
    </row>
    <row r="2514" spans="1:41" s="290" customFormat="1" ht="38.25" x14ac:dyDescent="0.2">
      <c r="A2514" s="45" t="s">
        <v>762</v>
      </c>
      <c r="B2514" s="42" t="s">
        <v>91</v>
      </c>
      <c r="C2514" s="46"/>
      <c r="D2514" s="35" t="s">
        <v>424</v>
      </c>
      <c r="E2514" s="34">
        <v>45341</v>
      </c>
      <c r="F2514" s="347" t="s">
        <v>3491</v>
      </c>
      <c r="G2514" s="347" t="s">
        <v>5709</v>
      </c>
      <c r="H2514" s="344">
        <v>25.892883333333334</v>
      </c>
      <c r="I2514" s="344">
        <v>-81.52055</v>
      </c>
      <c r="J2514" s="56" t="s">
        <v>9279</v>
      </c>
      <c r="K2514" s="56" t="s">
        <v>9670</v>
      </c>
      <c r="L2514" s="49" t="s">
        <v>5711</v>
      </c>
      <c r="M2514" s="120"/>
      <c r="N2514" s="35" t="s">
        <v>2022</v>
      </c>
      <c r="O2514" s="240" t="s">
        <v>5710</v>
      </c>
      <c r="P2514" s="216" t="s">
        <v>1969</v>
      </c>
      <c r="Q2514" s="443">
        <v>0</v>
      </c>
      <c r="R2514" s="47"/>
      <c r="S2514" s="36">
        <v>0</v>
      </c>
      <c r="T2514" s="35" t="s">
        <v>3310</v>
      </c>
      <c r="U2514" s="34"/>
      <c r="V2514" s="82" t="s">
        <v>1969</v>
      </c>
      <c r="W2514" s="55" t="s">
        <v>2689</v>
      </c>
      <c r="X2514" s="55" t="s">
        <v>1898</v>
      </c>
      <c r="Y2514" s="157" t="s">
        <v>2022</v>
      </c>
      <c r="Z2514" s="57">
        <v>1190.6740583054775</v>
      </c>
      <c r="AA2514" s="55" t="s">
        <v>9671</v>
      </c>
      <c r="AB2514" s="55">
        <v>245</v>
      </c>
      <c r="AC2514" s="55" t="s">
        <v>2023</v>
      </c>
      <c r="AD2514" s="89" t="s">
        <v>2622</v>
      </c>
      <c r="AE2514" s="243">
        <v>16305</v>
      </c>
      <c r="AF2514" s="157" t="s">
        <v>3901</v>
      </c>
      <c r="AG2514" s="89" t="s">
        <v>7926</v>
      </c>
      <c r="AH2514" s="58" t="s">
        <v>7927</v>
      </c>
      <c r="AI2514" s="58" t="s">
        <v>7928</v>
      </c>
      <c r="AJ2514" s="59" t="s">
        <v>2366</v>
      </c>
      <c r="AK2514" s="56">
        <v>25.891488333333335</v>
      </c>
      <c r="AL2514" s="56">
        <v>-81.523832499999997</v>
      </c>
      <c r="AM2514" s="60">
        <v>508.72859999952698</v>
      </c>
      <c r="AN2514" s="60">
        <v>1076.5221431369432</v>
      </c>
      <c r="AO2514" s="60">
        <v>1190.6740583054775</v>
      </c>
    </row>
    <row r="2515" spans="1:41" s="290" customFormat="1" ht="38.25" x14ac:dyDescent="0.2">
      <c r="A2515" s="45" t="s">
        <v>762</v>
      </c>
      <c r="B2515" s="42" t="s">
        <v>91</v>
      </c>
      <c r="C2515" s="46"/>
      <c r="D2515" s="35" t="s">
        <v>424</v>
      </c>
      <c r="E2515" s="34">
        <v>45748</v>
      </c>
      <c r="F2515" s="347" t="s">
        <v>2917</v>
      </c>
      <c r="G2515" s="347" t="s">
        <v>6299</v>
      </c>
      <c r="H2515" s="344">
        <v>25.891716666666667</v>
      </c>
      <c r="I2515" s="344">
        <v>-81.52388333333333</v>
      </c>
      <c r="J2515" s="56" t="s">
        <v>9664</v>
      </c>
      <c r="K2515" s="56" t="s">
        <v>9672</v>
      </c>
      <c r="L2515" s="49" t="s">
        <v>6300</v>
      </c>
      <c r="M2515" s="120"/>
      <c r="N2515" s="35" t="s">
        <v>364</v>
      </c>
      <c r="O2515" s="240" t="s">
        <v>6335</v>
      </c>
      <c r="P2515" s="216" t="s">
        <v>1969</v>
      </c>
      <c r="Q2515" s="443">
        <v>0</v>
      </c>
      <c r="R2515" s="47"/>
      <c r="S2515" s="36">
        <v>0</v>
      </c>
      <c r="T2515" s="35" t="s">
        <v>2011</v>
      </c>
      <c r="U2515" s="34"/>
      <c r="V2515" s="82">
        <v>0</v>
      </c>
      <c r="W2515" s="55" t="s">
        <v>2689</v>
      </c>
      <c r="X2515" s="55" t="s">
        <v>1898</v>
      </c>
      <c r="Y2515" s="157">
        <v>0</v>
      </c>
      <c r="Z2515" s="57" t="s">
        <v>1746</v>
      </c>
      <c r="AA2515" s="55" t="s">
        <v>6987</v>
      </c>
      <c r="AB2515" s="55">
        <v>245</v>
      </c>
      <c r="AC2515" s="55" t="s">
        <v>2023</v>
      </c>
      <c r="AD2515" s="89" t="s">
        <v>2622</v>
      </c>
      <c r="AE2515" s="243">
        <v>16305</v>
      </c>
      <c r="AF2515" s="157" t="s">
        <v>3901</v>
      </c>
      <c r="AG2515" s="89" t="s">
        <v>7926</v>
      </c>
      <c r="AH2515" s="58" t="s">
        <v>7927</v>
      </c>
      <c r="AI2515" s="58" t="s">
        <v>7928</v>
      </c>
      <c r="AJ2515" s="59" t="s">
        <v>2366</v>
      </c>
      <c r="AK2515" s="56">
        <v>25.891488333333335</v>
      </c>
      <c r="AL2515" s="56">
        <v>-81.523832499999997</v>
      </c>
      <c r="AM2515" s="60">
        <v>83.268599999654782</v>
      </c>
      <c r="AN2515" s="60">
        <v>-16.671198459210853</v>
      </c>
      <c r="AO2515" s="60">
        <v>84.921072790968097</v>
      </c>
    </row>
    <row r="2516" spans="1:41" s="290" customFormat="1" ht="51" x14ac:dyDescent="0.2">
      <c r="A2516" s="45" t="s">
        <v>762</v>
      </c>
      <c r="B2516" s="42" t="s">
        <v>91</v>
      </c>
      <c r="C2516" s="46" t="s">
        <v>473</v>
      </c>
      <c r="D2516" s="35" t="s">
        <v>424</v>
      </c>
      <c r="E2516" s="34">
        <v>46079</v>
      </c>
      <c r="F2516" s="347" t="s">
        <v>6771</v>
      </c>
      <c r="G2516" s="347" t="s">
        <v>2524</v>
      </c>
      <c r="H2516" s="344">
        <v>25.891500000000001</v>
      </c>
      <c r="I2516" s="344">
        <v>-81.52406666666667</v>
      </c>
      <c r="J2516" s="56" t="s">
        <v>7924</v>
      </c>
      <c r="K2516" s="56" t="s">
        <v>7925</v>
      </c>
      <c r="L2516" s="49" t="s">
        <v>6772</v>
      </c>
      <c r="M2516" s="120"/>
      <c r="N2516" s="35" t="s">
        <v>364</v>
      </c>
      <c r="O2516" s="240" t="s">
        <v>6770</v>
      </c>
      <c r="P2516" s="216" t="s">
        <v>6005</v>
      </c>
      <c r="Q2516" s="443">
        <v>0</v>
      </c>
      <c r="R2516" s="47"/>
      <c r="S2516" s="36">
        <v>0</v>
      </c>
      <c r="T2516" s="35"/>
      <c r="U2516" s="34"/>
      <c r="V2516" s="82">
        <v>0</v>
      </c>
      <c r="W2516" s="55" t="s">
        <v>2689</v>
      </c>
      <c r="X2516" s="55" t="s">
        <v>1898</v>
      </c>
      <c r="Y2516" s="157">
        <v>0</v>
      </c>
      <c r="Z2516" s="57" t="s">
        <v>1746</v>
      </c>
      <c r="AA2516" s="55" t="s">
        <v>6987</v>
      </c>
      <c r="AB2516" s="55">
        <v>245</v>
      </c>
      <c r="AC2516" s="55" t="s">
        <v>2023</v>
      </c>
      <c r="AD2516" s="89" t="s">
        <v>2622</v>
      </c>
      <c r="AE2516" s="243">
        <v>16305</v>
      </c>
      <c r="AF2516" s="157" t="s">
        <v>3901</v>
      </c>
      <c r="AG2516" s="89" t="s">
        <v>7926</v>
      </c>
      <c r="AH2516" s="58" t="s">
        <v>7927</v>
      </c>
      <c r="AI2516" s="58" t="s">
        <v>7928</v>
      </c>
      <c r="AJ2516" s="59" t="s">
        <v>2366</v>
      </c>
      <c r="AK2516" s="56">
        <v>25.891488333333335</v>
      </c>
      <c r="AL2516" s="56">
        <v>-81.523832499999997</v>
      </c>
      <c r="AM2516" s="60">
        <v>4.2545999996229966</v>
      </c>
      <c r="AN2516" s="60">
        <v>-76.79683224904997</v>
      </c>
      <c r="AO2516" s="60">
        <v>76.914595914205478</v>
      </c>
    </row>
    <row r="2517" spans="1:41" s="290" customFormat="1" x14ac:dyDescent="0.2">
      <c r="A2517" s="45" t="s">
        <v>763</v>
      </c>
      <c r="B2517" s="42" t="s">
        <v>101</v>
      </c>
      <c r="C2517" s="46"/>
      <c r="D2517" s="35" t="s">
        <v>424</v>
      </c>
      <c r="E2517" s="34">
        <v>42843</v>
      </c>
      <c r="F2517" s="347" t="s">
        <v>742</v>
      </c>
      <c r="G2517" s="347" t="s">
        <v>743</v>
      </c>
      <c r="H2517" s="344">
        <v>25.892183333333332</v>
      </c>
      <c r="I2517" s="344">
        <v>-81.522300000000001</v>
      </c>
      <c r="J2517" s="56" t="s">
        <v>9673</v>
      </c>
      <c r="K2517" s="56" t="s">
        <v>9674</v>
      </c>
      <c r="L2517" s="49" t="s">
        <v>438</v>
      </c>
      <c r="M2517" s="120"/>
      <c r="N2517" s="35" t="s">
        <v>448</v>
      </c>
      <c r="O2517" s="203"/>
      <c r="P2517" s="216">
        <v>0</v>
      </c>
      <c r="Q2517" s="443">
        <v>0</v>
      </c>
      <c r="R2517" s="47"/>
      <c r="S2517" s="36" t="s">
        <v>473</v>
      </c>
      <c r="T2517" s="35"/>
      <c r="U2517" s="34"/>
      <c r="V2517" s="82" t="s">
        <v>1969</v>
      </c>
      <c r="W2517" s="55" t="s">
        <v>2689</v>
      </c>
      <c r="X2517" s="55" t="s">
        <v>1898</v>
      </c>
      <c r="Y2517" s="157" t="s">
        <v>448</v>
      </c>
      <c r="Z2517" s="57" t="s">
        <v>3905</v>
      </c>
      <c r="AA2517" s="55" t="s">
        <v>3906</v>
      </c>
      <c r="AB2517" s="55">
        <v>246</v>
      </c>
      <c r="AC2517" s="55" t="s">
        <v>2023</v>
      </c>
      <c r="AD2517" s="89" t="s">
        <v>2622</v>
      </c>
      <c r="AE2517" s="243">
        <v>16310</v>
      </c>
      <c r="AF2517" s="157" t="s">
        <v>3901</v>
      </c>
      <c r="AG2517" s="89" t="s">
        <v>7932</v>
      </c>
      <c r="AH2517" s="58" t="s">
        <v>742</v>
      </c>
      <c r="AI2517" s="58" t="s">
        <v>743</v>
      </c>
      <c r="AJ2517" s="59" t="s">
        <v>2367</v>
      </c>
      <c r="AK2517" s="56">
        <v>25.892182777777776</v>
      </c>
      <c r="AL2517" s="56">
        <v>-81.522304722222216</v>
      </c>
      <c r="AM2517" s="60">
        <v>0.20259999992035205</v>
      </c>
      <c r="AN2517" s="60">
        <v>1.54869056490608</v>
      </c>
      <c r="AO2517" s="60" t="s">
        <v>3905</v>
      </c>
    </row>
    <row r="2518" spans="1:41" s="290" customFormat="1" x14ac:dyDescent="0.2">
      <c r="A2518" s="45" t="s">
        <v>763</v>
      </c>
      <c r="B2518" s="42" t="s">
        <v>101</v>
      </c>
      <c r="C2518" s="46"/>
      <c r="D2518" s="35" t="s">
        <v>1658</v>
      </c>
      <c r="E2518" s="34">
        <v>43076</v>
      </c>
      <c r="F2518" s="347" t="s">
        <v>742</v>
      </c>
      <c r="G2518" s="347" t="s">
        <v>743</v>
      </c>
      <c r="H2518" s="344">
        <v>25.892183333333332</v>
      </c>
      <c r="I2518" s="344">
        <v>-81.522300000000001</v>
      </c>
      <c r="J2518" s="56" t="s">
        <v>9673</v>
      </c>
      <c r="K2518" s="56" t="s">
        <v>9674</v>
      </c>
      <c r="L2518" s="49" t="s">
        <v>2402</v>
      </c>
      <c r="M2518" s="120"/>
      <c r="N2518" s="35" t="s">
        <v>448</v>
      </c>
      <c r="O2518" s="203" t="s">
        <v>1969</v>
      </c>
      <c r="P2518" s="216">
        <v>0</v>
      </c>
      <c r="Q2518" s="443">
        <v>0</v>
      </c>
      <c r="R2518" s="47"/>
      <c r="S2518" s="36" t="s">
        <v>473</v>
      </c>
      <c r="T2518" s="35"/>
      <c r="U2518" s="34"/>
      <c r="V2518" s="82" t="s">
        <v>1969</v>
      </c>
      <c r="W2518" s="55" t="s">
        <v>2689</v>
      </c>
      <c r="X2518" s="55" t="s">
        <v>1898</v>
      </c>
      <c r="Y2518" s="157" t="s">
        <v>448</v>
      </c>
      <c r="Z2518" s="57" t="s">
        <v>3905</v>
      </c>
      <c r="AA2518" s="55" t="s">
        <v>3906</v>
      </c>
      <c r="AB2518" s="55">
        <v>246</v>
      </c>
      <c r="AC2518" s="55" t="s">
        <v>2023</v>
      </c>
      <c r="AD2518" s="89" t="s">
        <v>2622</v>
      </c>
      <c r="AE2518" s="243">
        <v>16310</v>
      </c>
      <c r="AF2518" s="157" t="s">
        <v>3901</v>
      </c>
      <c r="AG2518" s="89" t="s">
        <v>7932</v>
      </c>
      <c r="AH2518" s="58" t="s">
        <v>742</v>
      </c>
      <c r="AI2518" s="58" t="s">
        <v>743</v>
      </c>
      <c r="AJ2518" s="59" t="s">
        <v>2367</v>
      </c>
      <c r="AK2518" s="56">
        <v>25.892182777777776</v>
      </c>
      <c r="AL2518" s="56">
        <v>-81.522304722222216</v>
      </c>
      <c r="AM2518" s="60">
        <v>0.20259999992035205</v>
      </c>
      <c r="AN2518" s="60">
        <v>1.54869056490608</v>
      </c>
      <c r="AO2518" s="60" t="s">
        <v>3905</v>
      </c>
    </row>
    <row r="2519" spans="1:41" s="290" customFormat="1" x14ac:dyDescent="0.2">
      <c r="A2519" s="45" t="s">
        <v>763</v>
      </c>
      <c r="B2519" s="42" t="s">
        <v>101</v>
      </c>
      <c r="C2519" s="46"/>
      <c r="D2519" s="35" t="s">
        <v>424</v>
      </c>
      <c r="E2519" s="34">
        <v>43145</v>
      </c>
      <c r="F2519" s="347" t="s">
        <v>742</v>
      </c>
      <c r="G2519" s="347" t="s">
        <v>743</v>
      </c>
      <c r="H2519" s="344">
        <v>25.892183333333332</v>
      </c>
      <c r="I2519" s="344">
        <v>-81.522300000000001</v>
      </c>
      <c r="J2519" s="56" t="s">
        <v>9673</v>
      </c>
      <c r="K2519" s="56" t="s">
        <v>9674</v>
      </c>
      <c r="L2519" s="49" t="s">
        <v>438</v>
      </c>
      <c r="M2519" s="120"/>
      <c r="N2519" s="35" t="s">
        <v>448</v>
      </c>
      <c r="O2519" s="203" t="s">
        <v>1969</v>
      </c>
      <c r="P2519" s="216" t="s">
        <v>1969</v>
      </c>
      <c r="Q2519" s="443">
        <v>0</v>
      </c>
      <c r="R2519" s="47"/>
      <c r="S2519" s="36" t="s">
        <v>473</v>
      </c>
      <c r="T2519" s="35"/>
      <c r="U2519" s="34"/>
      <c r="V2519" s="82" t="s">
        <v>1969</v>
      </c>
      <c r="W2519" s="55" t="s">
        <v>2689</v>
      </c>
      <c r="X2519" s="55" t="s">
        <v>1898</v>
      </c>
      <c r="Y2519" s="157" t="s">
        <v>448</v>
      </c>
      <c r="Z2519" s="57" t="s">
        <v>3905</v>
      </c>
      <c r="AA2519" s="55" t="s">
        <v>3906</v>
      </c>
      <c r="AB2519" s="55">
        <v>246</v>
      </c>
      <c r="AC2519" s="55" t="s">
        <v>2023</v>
      </c>
      <c r="AD2519" s="89" t="s">
        <v>2622</v>
      </c>
      <c r="AE2519" s="243">
        <v>16310</v>
      </c>
      <c r="AF2519" s="157" t="s">
        <v>3901</v>
      </c>
      <c r="AG2519" s="89" t="s">
        <v>7932</v>
      </c>
      <c r="AH2519" s="58" t="s">
        <v>742</v>
      </c>
      <c r="AI2519" s="58" t="s">
        <v>743</v>
      </c>
      <c r="AJ2519" s="59" t="s">
        <v>2367</v>
      </c>
      <c r="AK2519" s="56">
        <v>25.892182777777776</v>
      </c>
      <c r="AL2519" s="56">
        <v>-81.522304722222216</v>
      </c>
      <c r="AM2519" s="60">
        <v>0.20259999992035205</v>
      </c>
      <c r="AN2519" s="60">
        <v>1.54869056490608</v>
      </c>
      <c r="AO2519" s="60" t="s">
        <v>3905</v>
      </c>
    </row>
    <row r="2520" spans="1:41" s="290" customFormat="1" x14ac:dyDescent="0.2">
      <c r="A2520" s="45" t="s">
        <v>763</v>
      </c>
      <c r="B2520" s="42" t="s">
        <v>101</v>
      </c>
      <c r="C2520" s="46"/>
      <c r="D2520" s="35" t="s">
        <v>2384</v>
      </c>
      <c r="E2520" s="34">
        <v>43343</v>
      </c>
      <c r="F2520" s="347" t="s">
        <v>742</v>
      </c>
      <c r="G2520" s="347" t="s">
        <v>743</v>
      </c>
      <c r="H2520" s="344">
        <v>25.892183333333332</v>
      </c>
      <c r="I2520" s="344">
        <v>-81.522300000000001</v>
      </c>
      <c r="J2520" s="56" t="s">
        <v>9673</v>
      </c>
      <c r="K2520" s="56" t="s">
        <v>9674</v>
      </c>
      <c r="L2520" s="49" t="s">
        <v>3143</v>
      </c>
      <c r="M2520" s="120"/>
      <c r="N2520" s="35" t="s">
        <v>448</v>
      </c>
      <c r="O2520" s="203"/>
      <c r="P2520" s="216">
        <v>0</v>
      </c>
      <c r="Q2520" s="443">
        <v>0</v>
      </c>
      <c r="R2520" s="47"/>
      <c r="S2520" s="36" t="s">
        <v>473</v>
      </c>
      <c r="T2520" s="35"/>
      <c r="U2520" s="34"/>
      <c r="V2520" s="82" t="s">
        <v>1969</v>
      </c>
      <c r="W2520" s="55" t="s">
        <v>2689</v>
      </c>
      <c r="X2520" s="55" t="s">
        <v>1898</v>
      </c>
      <c r="Y2520" s="157" t="s">
        <v>448</v>
      </c>
      <c r="Z2520" s="57" t="s">
        <v>3905</v>
      </c>
      <c r="AA2520" s="55" t="s">
        <v>3906</v>
      </c>
      <c r="AB2520" s="55">
        <v>246</v>
      </c>
      <c r="AC2520" s="55" t="s">
        <v>2023</v>
      </c>
      <c r="AD2520" s="89" t="s">
        <v>2622</v>
      </c>
      <c r="AE2520" s="243">
        <v>16310</v>
      </c>
      <c r="AF2520" s="157" t="s">
        <v>3901</v>
      </c>
      <c r="AG2520" s="89" t="s">
        <v>7932</v>
      </c>
      <c r="AH2520" s="58" t="s">
        <v>742</v>
      </c>
      <c r="AI2520" s="58" t="s">
        <v>743</v>
      </c>
      <c r="AJ2520" s="59" t="s">
        <v>2367</v>
      </c>
      <c r="AK2520" s="56">
        <v>25.892182777777776</v>
      </c>
      <c r="AL2520" s="56">
        <v>-81.522304722222216</v>
      </c>
      <c r="AM2520" s="60">
        <v>0.20259999992035205</v>
      </c>
      <c r="AN2520" s="60">
        <v>1.54869056490608</v>
      </c>
      <c r="AO2520" s="60" t="s">
        <v>3905</v>
      </c>
    </row>
    <row r="2521" spans="1:41" s="290" customFormat="1" x14ac:dyDescent="0.2">
      <c r="A2521" s="45" t="s">
        <v>763</v>
      </c>
      <c r="B2521" s="42" t="s">
        <v>101</v>
      </c>
      <c r="C2521" s="46"/>
      <c r="D2521" s="35" t="s">
        <v>424</v>
      </c>
      <c r="E2521" s="34">
        <v>43501</v>
      </c>
      <c r="F2521" s="347" t="s">
        <v>742</v>
      </c>
      <c r="G2521" s="347" t="s">
        <v>743</v>
      </c>
      <c r="H2521" s="344">
        <v>25.892183333333332</v>
      </c>
      <c r="I2521" s="344">
        <v>-81.522300000000001</v>
      </c>
      <c r="J2521" s="56" t="s">
        <v>9673</v>
      </c>
      <c r="K2521" s="56" t="s">
        <v>9674</v>
      </c>
      <c r="L2521" s="49" t="s">
        <v>2821</v>
      </c>
      <c r="M2521" s="120"/>
      <c r="N2521" s="35" t="s">
        <v>448</v>
      </c>
      <c r="O2521" s="203"/>
      <c r="P2521" s="216">
        <v>0</v>
      </c>
      <c r="Q2521" s="443" t="s">
        <v>3294</v>
      </c>
      <c r="R2521" s="47"/>
      <c r="S2521" s="36" t="s">
        <v>473</v>
      </c>
      <c r="T2521" s="35"/>
      <c r="U2521" s="34"/>
      <c r="V2521" s="82">
        <v>0</v>
      </c>
      <c r="W2521" s="55" t="s">
        <v>2689</v>
      </c>
      <c r="X2521" s="55" t="s">
        <v>1898</v>
      </c>
      <c r="Y2521" s="157" t="s">
        <v>448</v>
      </c>
      <c r="Z2521" s="57" t="s">
        <v>3905</v>
      </c>
      <c r="AA2521" s="55" t="s">
        <v>3906</v>
      </c>
      <c r="AB2521" s="55">
        <v>246</v>
      </c>
      <c r="AC2521" s="55" t="s">
        <v>2023</v>
      </c>
      <c r="AD2521" s="89" t="s">
        <v>2622</v>
      </c>
      <c r="AE2521" s="243">
        <v>16310</v>
      </c>
      <c r="AF2521" s="157" t="s">
        <v>3901</v>
      </c>
      <c r="AG2521" s="89" t="s">
        <v>7932</v>
      </c>
      <c r="AH2521" s="58" t="s">
        <v>742</v>
      </c>
      <c r="AI2521" s="58" t="s">
        <v>743</v>
      </c>
      <c r="AJ2521" s="59" t="s">
        <v>2367</v>
      </c>
      <c r="AK2521" s="56">
        <v>25.892182777777776</v>
      </c>
      <c r="AL2521" s="56">
        <v>-81.522304722222216</v>
      </c>
      <c r="AM2521" s="60">
        <v>0.20259999992035205</v>
      </c>
      <c r="AN2521" s="60">
        <v>1.54869056490608</v>
      </c>
      <c r="AO2521" s="60" t="s">
        <v>3905</v>
      </c>
    </row>
    <row r="2522" spans="1:41" s="290" customFormat="1" ht="25.5" x14ac:dyDescent="0.2">
      <c r="A2522" s="45" t="s">
        <v>763</v>
      </c>
      <c r="B2522" s="42" t="s">
        <v>101</v>
      </c>
      <c r="C2522" s="46"/>
      <c r="D2522" s="35" t="s">
        <v>424</v>
      </c>
      <c r="E2522" s="34">
        <v>43878</v>
      </c>
      <c r="F2522" s="347" t="s">
        <v>2918</v>
      </c>
      <c r="G2522" s="347" t="s">
        <v>2919</v>
      </c>
      <c r="H2522" s="344">
        <v>25.892199999999999</v>
      </c>
      <c r="I2522" s="344">
        <v>-81.522383333333337</v>
      </c>
      <c r="J2522" s="56" t="s">
        <v>7929</v>
      </c>
      <c r="K2522" s="56" t="s">
        <v>7930</v>
      </c>
      <c r="L2522" s="49" t="s">
        <v>3195</v>
      </c>
      <c r="M2522" s="120"/>
      <c r="N2522" s="35" t="s">
        <v>3605</v>
      </c>
      <c r="O2522" s="203" t="s">
        <v>1969</v>
      </c>
      <c r="P2522" s="216">
        <v>0</v>
      </c>
      <c r="Q2522" s="443" t="s">
        <v>3294</v>
      </c>
      <c r="R2522" s="47" t="s">
        <v>473</v>
      </c>
      <c r="S2522" s="36"/>
      <c r="T2522" s="35"/>
      <c r="U2522" s="34"/>
      <c r="V2522" s="82" t="s">
        <v>1969</v>
      </c>
      <c r="W2522" s="55" t="s">
        <v>2689</v>
      </c>
      <c r="X2522" s="55" t="s">
        <v>1898</v>
      </c>
      <c r="Y2522" s="157" t="s">
        <v>3605</v>
      </c>
      <c r="Z2522" s="57" t="s">
        <v>1746</v>
      </c>
      <c r="AA2522" s="55" t="s">
        <v>9675</v>
      </c>
      <c r="AB2522" s="55">
        <v>246</v>
      </c>
      <c r="AC2522" s="55" t="s">
        <v>2023</v>
      </c>
      <c r="AD2522" s="89" t="s">
        <v>2622</v>
      </c>
      <c r="AE2522" s="243">
        <v>16310</v>
      </c>
      <c r="AF2522" s="157" t="s">
        <v>3901</v>
      </c>
      <c r="AG2522" s="89" t="s">
        <v>7932</v>
      </c>
      <c r="AH2522" s="58" t="s">
        <v>742</v>
      </c>
      <c r="AI2522" s="58" t="s">
        <v>743</v>
      </c>
      <c r="AJ2522" s="59" t="s">
        <v>2367</v>
      </c>
      <c r="AK2522" s="56">
        <v>25.892182777777776</v>
      </c>
      <c r="AL2522" s="56">
        <v>-81.522304722222216</v>
      </c>
      <c r="AM2522" s="60">
        <v>6.2806000001221207</v>
      </c>
      <c r="AN2522" s="60">
        <v>-25.781142975929885</v>
      </c>
      <c r="AO2522" s="60">
        <v>26.535132739575147</v>
      </c>
    </row>
    <row r="2523" spans="1:41" s="290" customFormat="1" ht="25.5" x14ac:dyDescent="0.2">
      <c r="A2523" s="45" t="s">
        <v>763</v>
      </c>
      <c r="B2523" s="42" t="s">
        <v>101</v>
      </c>
      <c r="C2523" s="46"/>
      <c r="D2523" s="35" t="s">
        <v>424</v>
      </c>
      <c r="E2523" s="34">
        <v>44240</v>
      </c>
      <c r="F2523" s="347" t="s">
        <v>2918</v>
      </c>
      <c r="G2523" s="347" t="s">
        <v>2919</v>
      </c>
      <c r="H2523" s="344">
        <v>25.892199999999999</v>
      </c>
      <c r="I2523" s="344">
        <v>-81.522383333333337</v>
      </c>
      <c r="J2523" s="56" t="s">
        <v>7929</v>
      </c>
      <c r="K2523" s="56" t="s">
        <v>7930</v>
      </c>
      <c r="L2523" s="49" t="s">
        <v>6773</v>
      </c>
      <c r="M2523" s="120"/>
      <c r="N2523" s="35" t="s">
        <v>3605</v>
      </c>
      <c r="O2523" s="240" t="s">
        <v>3835</v>
      </c>
      <c r="P2523" s="216" t="s">
        <v>1969</v>
      </c>
      <c r="Q2523" s="443" t="s">
        <v>3294</v>
      </c>
      <c r="R2523" s="47" t="s">
        <v>473</v>
      </c>
      <c r="S2523" s="36" t="s">
        <v>473</v>
      </c>
      <c r="T2523" s="35" t="s">
        <v>3310</v>
      </c>
      <c r="U2523" s="34"/>
      <c r="V2523" s="82" t="s">
        <v>1969</v>
      </c>
      <c r="W2523" s="55" t="s">
        <v>2689</v>
      </c>
      <c r="X2523" s="55" t="s">
        <v>1898</v>
      </c>
      <c r="Y2523" s="157" t="s">
        <v>3605</v>
      </c>
      <c r="Z2523" s="57" t="s">
        <v>3905</v>
      </c>
      <c r="AA2523" s="55" t="s">
        <v>7931</v>
      </c>
      <c r="AB2523" s="55">
        <v>246</v>
      </c>
      <c r="AC2523" s="55" t="s">
        <v>2023</v>
      </c>
      <c r="AD2523" s="89" t="s">
        <v>2622</v>
      </c>
      <c r="AE2523" s="243">
        <v>16310</v>
      </c>
      <c r="AF2523" s="157" t="s">
        <v>3901</v>
      </c>
      <c r="AG2523" s="89" t="s">
        <v>7932</v>
      </c>
      <c r="AH2523" s="58" t="s">
        <v>742</v>
      </c>
      <c r="AI2523" s="58" t="s">
        <v>743</v>
      </c>
      <c r="AJ2523" s="59" t="s">
        <v>2367</v>
      </c>
      <c r="AK2523" s="56">
        <v>25.892182777777776</v>
      </c>
      <c r="AL2523" s="56">
        <v>-81.522304722222216</v>
      </c>
      <c r="AM2523" s="60">
        <v>6.2806000001221207</v>
      </c>
      <c r="AN2523" s="60">
        <v>-25.781142975929885</v>
      </c>
      <c r="AO2523" s="60" t="s">
        <v>3905</v>
      </c>
    </row>
    <row r="2524" spans="1:41" s="290" customFormat="1" ht="38.25" x14ac:dyDescent="0.2">
      <c r="A2524" s="45" t="s">
        <v>763</v>
      </c>
      <c r="B2524" s="42" t="s">
        <v>101</v>
      </c>
      <c r="C2524" s="46"/>
      <c r="D2524" s="35" t="s">
        <v>424</v>
      </c>
      <c r="E2524" s="34">
        <v>44595</v>
      </c>
      <c r="F2524" s="347" t="s">
        <v>2918</v>
      </c>
      <c r="G2524" s="347" t="s">
        <v>2919</v>
      </c>
      <c r="H2524" s="344">
        <v>25.892199999999999</v>
      </c>
      <c r="I2524" s="344">
        <v>-81.522383333333337</v>
      </c>
      <c r="J2524" s="56" t="s">
        <v>7929</v>
      </c>
      <c r="K2524" s="56" t="s">
        <v>7930</v>
      </c>
      <c r="L2524" s="49" t="s">
        <v>4621</v>
      </c>
      <c r="M2524" s="120"/>
      <c r="N2524" s="35" t="s">
        <v>3605</v>
      </c>
      <c r="O2524" s="216"/>
      <c r="P2524" s="240" t="s">
        <v>3835</v>
      </c>
      <c r="Q2524" s="443" t="s">
        <v>3294</v>
      </c>
      <c r="R2524" s="47" t="s">
        <v>473</v>
      </c>
      <c r="S2524" s="36" t="s">
        <v>473</v>
      </c>
      <c r="T2524" s="35"/>
      <c r="U2524" s="34"/>
      <c r="V2524" s="82" t="s">
        <v>1969</v>
      </c>
      <c r="W2524" s="55" t="s">
        <v>2689</v>
      </c>
      <c r="X2524" s="55" t="s">
        <v>1898</v>
      </c>
      <c r="Y2524" s="157" t="s">
        <v>3605</v>
      </c>
      <c r="Z2524" s="57" t="s">
        <v>3905</v>
      </c>
      <c r="AA2524" s="55" t="s">
        <v>7931</v>
      </c>
      <c r="AB2524" s="55">
        <v>246</v>
      </c>
      <c r="AC2524" s="55" t="s">
        <v>2023</v>
      </c>
      <c r="AD2524" s="89" t="s">
        <v>2622</v>
      </c>
      <c r="AE2524" s="243">
        <v>16310</v>
      </c>
      <c r="AF2524" s="157" t="s">
        <v>3901</v>
      </c>
      <c r="AG2524" s="89" t="s">
        <v>7932</v>
      </c>
      <c r="AH2524" s="58" t="s">
        <v>742</v>
      </c>
      <c r="AI2524" s="58" t="s">
        <v>743</v>
      </c>
      <c r="AJ2524" s="59" t="s">
        <v>2367</v>
      </c>
      <c r="AK2524" s="56">
        <v>25.892182777777776</v>
      </c>
      <c r="AL2524" s="56">
        <v>-81.522304722222216</v>
      </c>
      <c r="AM2524" s="60">
        <v>6.2806000001221207</v>
      </c>
      <c r="AN2524" s="60">
        <v>-25.781142975929885</v>
      </c>
      <c r="AO2524" s="60" t="s">
        <v>3905</v>
      </c>
    </row>
    <row r="2525" spans="1:41" s="290" customFormat="1" ht="38.25" x14ac:dyDescent="0.2">
      <c r="A2525" s="45" t="s">
        <v>763</v>
      </c>
      <c r="B2525" s="42" t="s">
        <v>101</v>
      </c>
      <c r="C2525" s="46"/>
      <c r="D2525" s="35" t="s">
        <v>424</v>
      </c>
      <c r="E2525" s="34">
        <v>44992</v>
      </c>
      <c r="F2525" s="347" t="s">
        <v>2918</v>
      </c>
      <c r="G2525" s="347" t="s">
        <v>2919</v>
      </c>
      <c r="H2525" s="344">
        <v>25.892199999999999</v>
      </c>
      <c r="I2525" s="344">
        <v>-81.522383333333337</v>
      </c>
      <c r="J2525" s="56" t="s">
        <v>7929</v>
      </c>
      <c r="K2525" s="56" t="s">
        <v>7930</v>
      </c>
      <c r="L2525" s="49" t="s">
        <v>4621</v>
      </c>
      <c r="M2525" s="120"/>
      <c r="N2525" s="35" t="s">
        <v>3605</v>
      </c>
      <c r="O2525" s="216"/>
      <c r="P2525" s="240" t="s">
        <v>3835</v>
      </c>
      <c r="Q2525" s="443" t="s">
        <v>3294</v>
      </c>
      <c r="R2525" s="47" t="s">
        <v>473</v>
      </c>
      <c r="S2525" s="36" t="s">
        <v>473</v>
      </c>
      <c r="T2525" s="35"/>
      <c r="U2525" s="34"/>
      <c r="V2525" s="82" t="s">
        <v>1969</v>
      </c>
      <c r="W2525" s="55" t="s">
        <v>2689</v>
      </c>
      <c r="X2525" s="55" t="s">
        <v>1898</v>
      </c>
      <c r="Y2525" s="157" t="s">
        <v>3605</v>
      </c>
      <c r="Z2525" s="57" t="s">
        <v>3905</v>
      </c>
      <c r="AA2525" s="55" t="s">
        <v>7931</v>
      </c>
      <c r="AB2525" s="55">
        <v>246</v>
      </c>
      <c r="AC2525" s="55" t="s">
        <v>2023</v>
      </c>
      <c r="AD2525" s="89" t="s">
        <v>2622</v>
      </c>
      <c r="AE2525" s="243">
        <v>16310</v>
      </c>
      <c r="AF2525" s="157" t="s">
        <v>3901</v>
      </c>
      <c r="AG2525" s="89" t="s">
        <v>7932</v>
      </c>
      <c r="AH2525" s="58" t="s">
        <v>742</v>
      </c>
      <c r="AI2525" s="58" t="s">
        <v>743</v>
      </c>
      <c r="AJ2525" s="59" t="s">
        <v>2367</v>
      </c>
      <c r="AK2525" s="56">
        <v>25.892182777777776</v>
      </c>
      <c r="AL2525" s="56">
        <v>-81.522304722222216</v>
      </c>
      <c r="AM2525" s="60">
        <v>6.2806000001221207</v>
      </c>
      <c r="AN2525" s="60">
        <v>-25.781142975929885</v>
      </c>
      <c r="AO2525" s="60" t="s">
        <v>3905</v>
      </c>
    </row>
    <row r="2526" spans="1:41" s="290" customFormat="1" ht="51" x14ac:dyDescent="0.2">
      <c r="A2526" s="45" t="s">
        <v>763</v>
      </c>
      <c r="B2526" s="42" t="s">
        <v>101</v>
      </c>
      <c r="C2526" s="46"/>
      <c r="D2526" s="35" t="s">
        <v>424</v>
      </c>
      <c r="E2526" s="34">
        <v>45341</v>
      </c>
      <c r="F2526" s="347" t="s">
        <v>2918</v>
      </c>
      <c r="G2526" s="347" t="s">
        <v>2919</v>
      </c>
      <c r="H2526" s="344">
        <v>25.892199999999999</v>
      </c>
      <c r="I2526" s="344">
        <v>-81.522383333333337</v>
      </c>
      <c r="J2526" s="56" t="s">
        <v>7929</v>
      </c>
      <c r="K2526" s="56" t="s">
        <v>7930</v>
      </c>
      <c r="L2526" s="49" t="s">
        <v>5713</v>
      </c>
      <c r="M2526" s="120"/>
      <c r="N2526" s="35" t="s">
        <v>3605</v>
      </c>
      <c r="O2526" s="377" t="s">
        <v>5712</v>
      </c>
      <c r="P2526" s="240" t="s">
        <v>3835</v>
      </c>
      <c r="Q2526" s="443" t="s">
        <v>3294</v>
      </c>
      <c r="R2526" s="47" t="s">
        <v>473</v>
      </c>
      <c r="S2526" s="36" t="s">
        <v>473</v>
      </c>
      <c r="T2526" s="35"/>
      <c r="U2526" s="34"/>
      <c r="V2526" s="82" t="s">
        <v>1969</v>
      </c>
      <c r="W2526" s="55" t="s">
        <v>2689</v>
      </c>
      <c r="X2526" s="55" t="s">
        <v>1898</v>
      </c>
      <c r="Y2526" s="157" t="s">
        <v>3605</v>
      </c>
      <c r="Z2526" s="57" t="s">
        <v>3905</v>
      </c>
      <c r="AA2526" s="55" t="s">
        <v>7931</v>
      </c>
      <c r="AB2526" s="55">
        <v>246</v>
      </c>
      <c r="AC2526" s="55" t="s">
        <v>2023</v>
      </c>
      <c r="AD2526" s="89" t="s">
        <v>2622</v>
      </c>
      <c r="AE2526" s="243">
        <v>16310</v>
      </c>
      <c r="AF2526" s="157" t="s">
        <v>3901</v>
      </c>
      <c r="AG2526" s="89" t="s">
        <v>7932</v>
      </c>
      <c r="AH2526" s="58" t="s">
        <v>742</v>
      </c>
      <c r="AI2526" s="58" t="s">
        <v>743</v>
      </c>
      <c r="AJ2526" s="59" t="s">
        <v>2367</v>
      </c>
      <c r="AK2526" s="56">
        <v>25.892182777777776</v>
      </c>
      <c r="AL2526" s="56">
        <v>-81.522304722222216</v>
      </c>
      <c r="AM2526" s="60">
        <v>6.2806000001221207</v>
      </c>
      <c r="AN2526" s="60">
        <v>-25.781142975929885</v>
      </c>
      <c r="AO2526" s="60" t="s">
        <v>3905</v>
      </c>
    </row>
    <row r="2527" spans="1:41" s="290" customFormat="1" ht="51" x14ac:dyDescent="0.2">
      <c r="A2527" s="45" t="s">
        <v>763</v>
      </c>
      <c r="B2527" s="42" t="s">
        <v>101</v>
      </c>
      <c r="C2527" s="46"/>
      <c r="D2527" s="35" t="s">
        <v>424</v>
      </c>
      <c r="E2527" s="34">
        <v>45748</v>
      </c>
      <c r="F2527" s="347" t="s">
        <v>2918</v>
      </c>
      <c r="G2527" s="347" t="s">
        <v>2919</v>
      </c>
      <c r="H2527" s="344">
        <v>25.892199999999999</v>
      </c>
      <c r="I2527" s="344">
        <v>-81.522383333333337</v>
      </c>
      <c r="J2527" s="56" t="s">
        <v>7929</v>
      </c>
      <c r="K2527" s="56" t="s">
        <v>7930</v>
      </c>
      <c r="L2527" s="49" t="s">
        <v>6301</v>
      </c>
      <c r="M2527" s="120"/>
      <c r="N2527" s="35" t="s">
        <v>3605</v>
      </c>
      <c r="O2527" s="377" t="s">
        <v>6336</v>
      </c>
      <c r="P2527" s="240" t="s">
        <v>3835</v>
      </c>
      <c r="Q2527" s="443" t="s">
        <v>3294</v>
      </c>
      <c r="R2527" s="47" t="s">
        <v>473</v>
      </c>
      <c r="S2527" s="36" t="s">
        <v>473</v>
      </c>
      <c r="T2527" s="35"/>
      <c r="U2527" s="34">
        <v>43878</v>
      </c>
      <c r="V2527" s="82" t="s">
        <v>1969</v>
      </c>
      <c r="W2527" s="55" t="s">
        <v>2689</v>
      </c>
      <c r="X2527" s="55" t="s">
        <v>1898</v>
      </c>
      <c r="Y2527" s="157" t="s">
        <v>3605</v>
      </c>
      <c r="Z2527" s="57" t="s">
        <v>3905</v>
      </c>
      <c r="AA2527" s="55" t="s">
        <v>7931</v>
      </c>
      <c r="AB2527" s="55">
        <v>246</v>
      </c>
      <c r="AC2527" s="55" t="s">
        <v>2023</v>
      </c>
      <c r="AD2527" s="89" t="s">
        <v>2622</v>
      </c>
      <c r="AE2527" s="243">
        <v>16310</v>
      </c>
      <c r="AF2527" s="157" t="s">
        <v>3901</v>
      </c>
      <c r="AG2527" s="89" t="s">
        <v>7932</v>
      </c>
      <c r="AH2527" s="58" t="s">
        <v>742</v>
      </c>
      <c r="AI2527" s="58" t="s">
        <v>743</v>
      </c>
      <c r="AJ2527" s="59" t="s">
        <v>2367</v>
      </c>
      <c r="AK2527" s="56">
        <v>25.892182777777776</v>
      </c>
      <c r="AL2527" s="56">
        <v>-81.522304722222216</v>
      </c>
      <c r="AM2527" s="60">
        <v>6.2806000001221207</v>
      </c>
      <c r="AN2527" s="60">
        <v>-25.781142975929885</v>
      </c>
      <c r="AO2527" s="60" t="s">
        <v>3905</v>
      </c>
    </row>
    <row r="2528" spans="1:41" s="290" customFormat="1" ht="38.25" x14ac:dyDescent="0.2">
      <c r="A2528" s="45" t="s">
        <v>763</v>
      </c>
      <c r="B2528" s="42" t="s">
        <v>101</v>
      </c>
      <c r="C2528" s="46" t="s">
        <v>473</v>
      </c>
      <c r="D2528" s="35" t="s">
        <v>424</v>
      </c>
      <c r="E2528" s="34">
        <v>46079</v>
      </c>
      <c r="F2528" s="347" t="s">
        <v>2918</v>
      </c>
      <c r="G2528" s="347" t="s">
        <v>2919</v>
      </c>
      <c r="H2528" s="344">
        <v>25.892199999999999</v>
      </c>
      <c r="I2528" s="344">
        <v>-81.522383333333337</v>
      </c>
      <c r="J2528" s="56" t="s">
        <v>7929</v>
      </c>
      <c r="K2528" s="56" t="s">
        <v>7930</v>
      </c>
      <c r="L2528" s="49" t="s">
        <v>6774</v>
      </c>
      <c r="M2528" s="120"/>
      <c r="N2528" s="35" t="s">
        <v>3605</v>
      </c>
      <c r="O2528" s="240" t="s">
        <v>6005</v>
      </c>
      <c r="P2528" s="240" t="s">
        <v>6005</v>
      </c>
      <c r="Q2528" s="443" t="s">
        <v>3294</v>
      </c>
      <c r="R2528" s="47" t="s">
        <v>473</v>
      </c>
      <c r="S2528" s="36" t="s">
        <v>473</v>
      </c>
      <c r="T2528" s="35"/>
      <c r="U2528" s="34">
        <v>43878</v>
      </c>
      <c r="V2528" s="82" t="s">
        <v>1969</v>
      </c>
      <c r="W2528" s="55" t="s">
        <v>2689</v>
      </c>
      <c r="X2528" s="55" t="s">
        <v>1898</v>
      </c>
      <c r="Y2528" s="157" t="s">
        <v>3605</v>
      </c>
      <c r="Z2528" s="57" t="s">
        <v>3905</v>
      </c>
      <c r="AA2528" s="55" t="s">
        <v>7931</v>
      </c>
      <c r="AB2528" s="55">
        <v>246</v>
      </c>
      <c r="AC2528" s="55" t="s">
        <v>2023</v>
      </c>
      <c r="AD2528" s="89" t="s">
        <v>2622</v>
      </c>
      <c r="AE2528" s="243">
        <v>16310</v>
      </c>
      <c r="AF2528" s="157" t="s">
        <v>3901</v>
      </c>
      <c r="AG2528" s="89" t="s">
        <v>7932</v>
      </c>
      <c r="AH2528" s="58" t="s">
        <v>742</v>
      </c>
      <c r="AI2528" s="58" t="s">
        <v>743</v>
      </c>
      <c r="AJ2528" s="59" t="s">
        <v>2367</v>
      </c>
      <c r="AK2528" s="56">
        <v>25.892182777777776</v>
      </c>
      <c r="AL2528" s="56">
        <v>-81.522304722222216</v>
      </c>
      <c r="AM2528" s="60">
        <v>6.2806000001221207</v>
      </c>
      <c r="AN2528" s="60">
        <v>-25.781142975929885</v>
      </c>
      <c r="AO2528" s="60" t="s">
        <v>3905</v>
      </c>
    </row>
    <row r="2529" spans="1:41" s="290" customFormat="1" x14ac:dyDescent="0.2">
      <c r="A2529" s="45" t="s">
        <v>765</v>
      </c>
      <c r="B2529" s="42" t="s">
        <v>80</v>
      </c>
      <c r="C2529" s="46"/>
      <c r="D2529" s="35" t="s">
        <v>424</v>
      </c>
      <c r="E2529" s="34">
        <v>42843</v>
      </c>
      <c r="F2529" s="347" t="s">
        <v>852</v>
      </c>
      <c r="G2529" s="347" t="s">
        <v>853</v>
      </c>
      <c r="H2529" s="344">
        <v>25.892566666666667</v>
      </c>
      <c r="I2529" s="344">
        <v>-81.52236666666667</v>
      </c>
      <c r="J2529" s="56" t="s">
        <v>9257</v>
      </c>
      <c r="K2529" s="56" t="s">
        <v>9676</v>
      </c>
      <c r="L2529" s="49" t="s">
        <v>1746</v>
      </c>
      <c r="M2529" s="117"/>
      <c r="N2529" s="35" t="s">
        <v>364</v>
      </c>
      <c r="O2529" s="203" t="s">
        <v>1969</v>
      </c>
      <c r="P2529" s="216">
        <v>0</v>
      </c>
      <c r="Q2529" s="443">
        <v>0</v>
      </c>
      <c r="R2529" s="47"/>
      <c r="S2529" s="36">
        <v>0</v>
      </c>
      <c r="T2529" s="35"/>
      <c r="U2529" s="34"/>
      <c r="V2529" s="82">
        <v>0</v>
      </c>
      <c r="W2529" s="55" t="s">
        <v>2689</v>
      </c>
      <c r="X2529" s="55" t="s">
        <v>1898</v>
      </c>
      <c r="Y2529" s="157">
        <v>0</v>
      </c>
      <c r="Z2529" s="57">
        <v>344.89257044202088</v>
      </c>
      <c r="AA2529" s="55" t="s">
        <v>7559</v>
      </c>
      <c r="AB2529" s="55">
        <v>247</v>
      </c>
      <c r="AC2529" s="55" t="s">
        <v>2023</v>
      </c>
      <c r="AD2529" s="89" t="s">
        <v>2622</v>
      </c>
      <c r="AE2529" s="243">
        <v>16315</v>
      </c>
      <c r="AF2529" s="157" t="s">
        <v>3901</v>
      </c>
      <c r="AG2529" s="89" t="s">
        <v>7936</v>
      </c>
      <c r="AH2529" s="58" t="s">
        <v>7937</v>
      </c>
      <c r="AI2529" s="58" t="s">
        <v>7938</v>
      </c>
      <c r="AJ2529" s="59" t="s">
        <v>2368</v>
      </c>
      <c r="AK2529" s="56">
        <v>25.892738333333334</v>
      </c>
      <c r="AL2529" s="56">
        <v>-81.5213325</v>
      </c>
      <c r="AM2529" s="60">
        <v>-62.603400000005252</v>
      </c>
      <c r="AN2529" s="60">
        <v>-339.16323423175407</v>
      </c>
      <c r="AO2529" s="60">
        <v>344.89257044202088</v>
      </c>
    </row>
    <row r="2530" spans="1:41" s="290" customFormat="1" x14ac:dyDescent="0.2">
      <c r="A2530" s="45" t="s">
        <v>765</v>
      </c>
      <c r="B2530" s="42" t="s">
        <v>80</v>
      </c>
      <c r="C2530" s="46"/>
      <c r="D2530" s="35" t="s">
        <v>1658</v>
      </c>
      <c r="E2530" s="34">
        <v>43076</v>
      </c>
      <c r="F2530" s="347" t="s">
        <v>852</v>
      </c>
      <c r="G2530" s="347" t="s">
        <v>853</v>
      </c>
      <c r="H2530" s="344">
        <v>25.892566666666667</v>
      </c>
      <c r="I2530" s="344">
        <v>-81.52236666666667</v>
      </c>
      <c r="J2530" s="56" t="s">
        <v>9257</v>
      </c>
      <c r="K2530" s="56" t="s">
        <v>9676</v>
      </c>
      <c r="L2530" s="49" t="s">
        <v>2412</v>
      </c>
      <c r="M2530" s="120"/>
      <c r="N2530" s="35" t="s">
        <v>448</v>
      </c>
      <c r="O2530" s="203" t="s">
        <v>1969</v>
      </c>
      <c r="P2530" s="216">
        <v>0</v>
      </c>
      <c r="Q2530" s="443">
        <v>0</v>
      </c>
      <c r="R2530" s="47"/>
      <c r="S2530" s="36">
        <v>0</v>
      </c>
      <c r="T2530" s="35"/>
      <c r="U2530" s="34"/>
      <c r="V2530" s="82" t="s">
        <v>1969</v>
      </c>
      <c r="W2530" s="55" t="s">
        <v>2689</v>
      </c>
      <c r="X2530" s="55" t="s">
        <v>1898</v>
      </c>
      <c r="Y2530" s="157" t="s">
        <v>448</v>
      </c>
      <c r="Z2530" s="57">
        <v>344.89257044202088</v>
      </c>
      <c r="AA2530" s="55" t="s">
        <v>9677</v>
      </c>
      <c r="AB2530" s="55">
        <v>247</v>
      </c>
      <c r="AC2530" s="55" t="s">
        <v>2023</v>
      </c>
      <c r="AD2530" s="89" t="s">
        <v>2622</v>
      </c>
      <c r="AE2530" s="243">
        <v>16315</v>
      </c>
      <c r="AF2530" s="157" t="s">
        <v>3901</v>
      </c>
      <c r="AG2530" s="89" t="s">
        <v>7936</v>
      </c>
      <c r="AH2530" s="58" t="s">
        <v>7937</v>
      </c>
      <c r="AI2530" s="58" t="s">
        <v>7938</v>
      </c>
      <c r="AJ2530" s="59" t="s">
        <v>2368</v>
      </c>
      <c r="AK2530" s="56">
        <v>25.892738333333334</v>
      </c>
      <c r="AL2530" s="56">
        <v>-81.5213325</v>
      </c>
      <c r="AM2530" s="60">
        <v>-62.603400000005252</v>
      </c>
      <c r="AN2530" s="60">
        <v>-339.16323423175407</v>
      </c>
      <c r="AO2530" s="60">
        <v>344.89257044202088</v>
      </c>
    </row>
    <row r="2531" spans="1:41" s="290" customFormat="1" x14ac:dyDescent="0.2">
      <c r="A2531" s="45" t="s">
        <v>765</v>
      </c>
      <c r="B2531" s="42" t="s">
        <v>80</v>
      </c>
      <c r="C2531" s="46"/>
      <c r="D2531" s="35" t="s">
        <v>424</v>
      </c>
      <c r="E2531" s="34">
        <v>43145</v>
      </c>
      <c r="F2531" s="347" t="s">
        <v>2065</v>
      </c>
      <c r="G2531" s="347" t="s">
        <v>2066</v>
      </c>
      <c r="H2531" s="344">
        <v>25.892299999999999</v>
      </c>
      <c r="I2531" s="344">
        <v>-81.522416666666672</v>
      </c>
      <c r="J2531" s="56" t="s">
        <v>9678</v>
      </c>
      <c r="K2531" s="56" t="s">
        <v>9679</v>
      </c>
      <c r="L2531" s="49" t="s">
        <v>2067</v>
      </c>
      <c r="M2531" s="120"/>
      <c r="N2531" s="35" t="s">
        <v>448</v>
      </c>
      <c r="O2531" s="203" t="s">
        <v>1969</v>
      </c>
      <c r="P2531" s="216">
        <v>0</v>
      </c>
      <c r="Q2531" s="443">
        <v>0</v>
      </c>
      <c r="R2531" s="47"/>
      <c r="S2531" s="36">
        <v>0</v>
      </c>
      <c r="T2531" s="35"/>
      <c r="U2531" s="34"/>
      <c r="V2531" s="82" t="s">
        <v>1969</v>
      </c>
      <c r="W2531" s="55" t="s">
        <v>2689</v>
      </c>
      <c r="X2531" s="55" t="s">
        <v>1898</v>
      </c>
      <c r="Y2531" s="157" t="s">
        <v>448</v>
      </c>
      <c r="Z2531" s="57">
        <v>389.84123736063714</v>
      </c>
      <c r="AA2531" s="55" t="s">
        <v>9680</v>
      </c>
      <c r="AB2531" s="55">
        <v>247</v>
      </c>
      <c r="AC2531" s="55" t="s">
        <v>2023</v>
      </c>
      <c r="AD2531" s="89" t="s">
        <v>2622</v>
      </c>
      <c r="AE2531" s="243">
        <v>16315</v>
      </c>
      <c r="AF2531" s="157" t="s">
        <v>3901</v>
      </c>
      <c r="AG2531" s="89" t="s">
        <v>7936</v>
      </c>
      <c r="AH2531" s="58" t="s">
        <v>7937</v>
      </c>
      <c r="AI2531" s="58" t="s">
        <v>7938</v>
      </c>
      <c r="AJ2531" s="59" t="s">
        <v>2368</v>
      </c>
      <c r="AK2531" s="56">
        <v>25.892738333333334</v>
      </c>
      <c r="AL2531" s="56">
        <v>-81.5213325</v>
      </c>
      <c r="AM2531" s="60">
        <v>-159.85140000064234</v>
      </c>
      <c r="AN2531" s="60">
        <v>-355.56113435625565</v>
      </c>
      <c r="AO2531" s="60">
        <v>389.84123736063714</v>
      </c>
    </row>
    <row r="2532" spans="1:41" s="290" customFormat="1" ht="25.5" x14ac:dyDescent="0.2">
      <c r="A2532" s="45" t="s">
        <v>765</v>
      </c>
      <c r="B2532" s="42" t="s">
        <v>80</v>
      </c>
      <c r="C2532" s="46"/>
      <c r="D2532" s="35" t="s">
        <v>2384</v>
      </c>
      <c r="E2532" s="34">
        <v>43343</v>
      </c>
      <c r="F2532" s="347" t="s">
        <v>2065</v>
      </c>
      <c r="G2532" s="347" t="s">
        <v>2066</v>
      </c>
      <c r="H2532" s="344">
        <v>25.892299999999999</v>
      </c>
      <c r="I2532" s="344">
        <v>-81.522416666666672</v>
      </c>
      <c r="J2532" s="56" t="s">
        <v>9678</v>
      </c>
      <c r="K2532" s="56" t="s">
        <v>9679</v>
      </c>
      <c r="L2532" s="49" t="s">
        <v>3144</v>
      </c>
      <c r="M2532" s="120"/>
      <c r="N2532" s="35" t="s">
        <v>448</v>
      </c>
      <c r="O2532" s="203"/>
      <c r="P2532" s="216">
        <v>0</v>
      </c>
      <c r="Q2532" s="443">
        <v>0</v>
      </c>
      <c r="R2532" s="47"/>
      <c r="S2532" s="36">
        <v>0</v>
      </c>
      <c r="T2532" s="35"/>
      <c r="U2532" s="34"/>
      <c r="V2532" s="82" t="s">
        <v>1969</v>
      </c>
      <c r="W2532" s="55" t="s">
        <v>2689</v>
      </c>
      <c r="X2532" s="55" t="s">
        <v>1898</v>
      </c>
      <c r="Y2532" s="157" t="s">
        <v>448</v>
      </c>
      <c r="Z2532" s="57">
        <v>389.84123736063714</v>
      </c>
      <c r="AA2532" s="55" t="s">
        <v>9680</v>
      </c>
      <c r="AB2532" s="55">
        <v>247</v>
      </c>
      <c r="AC2532" s="55" t="s">
        <v>2023</v>
      </c>
      <c r="AD2532" s="89" t="s">
        <v>2622</v>
      </c>
      <c r="AE2532" s="243">
        <v>16315</v>
      </c>
      <c r="AF2532" s="157" t="s">
        <v>3901</v>
      </c>
      <c r="AG2532" s="89" t="s">
        <v>7936</v>
      </c>
      <c r="AH2532" s="58" t="s">
        <v>7937</v>
      </c>
      <c r="AI2532" s="58" t="s">
        <v>7938</v>
      </c>
      <c r="AJ2532" s="59" t="s">
        <v>2368</v>
      </c>
      <c r="AK2532" s="56">
        <v>25.892738333333334</v>
      </c>
      <c r="AL2532" s="56">
        <v>-81.5213325</v>
      </c>
      <c r="AM2532" s="60">
        <v>-159.85140000064234</v>
      </c>
      <c r="AN2532" s="60">
        <v>-355.56113435625565</v>
      </c>
      <c r="AO2532" s="60">
        <v>389.84123736063714</v>
      </c>
    </row>
    <row r="2533" spans="1:41" s="290" customFormat="1" x14ac:dyDescent="0.2">
      <c r="A2533" s="45" t="s">
        <v>765</v>
      </c>
      <c r="B2533" s="42" t="s">
        <v>80</v>
      </c>
      <c r="C2533" s="46"/>
      <c r="D2533" s="35" t="s">
        <v>424</v>
      </c>
      <c r="E2533" s="34">
        <v>43501</v>
      </c>
      <c r="F2533" s="347" t="s">
        <v>2525</v>
      </c>
      <c r="G2533" s="347" t="s">
        <v>2526</v>
      </c>
      <c r="H2533" s="344">
        <v>25.892250000000001</v>
      </c>
      <c r="I2533" s="344">
        <v>-81.522316666666669</v>
      </c>
      <c r="J2533" s="56" t="s">
        <v>9681</v>
      </c>
      <c r="K2533" s="56" t="s">
        <v>9682</v>
      </c>
      <c r="L2533" s="49" t="s">
        <v>2920</v>
      </c>
      <c r="M2533" s="120"/>
      <c r="N2533" s="35" t="s">
        <v>448</v>
      </c>
      <c r="O2533" s="203"/>
      <c r="P2533" s="216">
        <v>0</v>
      </c>
      <c r="Q2533" s="443">
        <v>0</v>
      </c>
      <c r="R2533" s="47"/>
      <c r="S2533" s="36">
        <v>0</v>
      </c>
      <c r="T2533" s="35"/>
      <c r="U2533" s="34"/>
      <c r="V2533" s="82" t="s">
        <v>1969</v>
      </c>
      <c r="W2533" s="55" t="s">
        <v>2689</v>
      </c>
      <c r="X2533" s="55" t="s">
        <v>1898</v>
      </c>
      <c r="Y2533" s="157" t="s">
        <v>448</v>
      </c>
      <c r="Z2533" s="57">
        <v>368.63514563116365</v>
      </c>
      <c r="AA2533" s="55" t="s">
        <v>9683</v>
      </c>
      <c r="AB2533" s="55">
        <v>247</v>
      </c>
      <c r="AC2533" s="55" t="s">
        <v>2023</v>
      </c>
      <c r="AD2533" s="89" t="s">
        <v>2622</v>
      </c>
      <c r="AE2533" s="243">
        <v>16315</v>
      </c>
      <c r="AF2533" s="157" t="s">
        <v>3901</v>
      </c>
      <c r="AG2533" s="89" t="s">
        <v>7936</v>
      </c>
      <c r="AH2533" s="58" t="s">
        <v>7937</v>
      </c>
      <c r="AI2533" s="58" t="s">
        <v>7938</v>
      </c>
      <c r="AJ2533" s="59" t="s">
        <v>2368</v>
      </c>
      <c r="AK2533" s="56">
        <v>25.892738333333334</v>
      </c>
      <c r="AL2533" s="56">
        <v>-81.5213325</v>
      </c>
      <c r="AM2533" s="60">
        <v>-178.08539999995205</v>
      </c>
      <c r="AN2533" s="60">
        <v>-322.7653341072525</v>
      </c>
      <c r="AO2533" s="60">
        <v>368.63514563116365</v>
      </c>
    </row>
    <row r="2534" spans="1:41" s="290" customFormat="1" x14ac:dyDescent="0.2">
      <c r="A2534" s="45" t="s">
        <v>765</v>
      </c>
      <c r="B2534" s="42" t="s">
        <v>80</v>
      </c>
      <c r="C2534" s="46"/>
      <c r="D2534" s="35" t="s">
        <v>424</v>
      </c>
      <c r="E2534" s="34">
        <v>43878</v>
      </c>
      <c r="F2534" s="347" t="s">
        <v>2525</v>
      </c>
      <c r="G2534" s="347" t="s">
        <v>2526</v>
      </c>
      <c r="H2534" s="344">
        <v>25.892250000000001</v>
      </c>
      <c r="I2534" s="344">
        <v>-81.522316666666669</v>
      </c>
      <c r="J2534" s="56" t="s">
        <v>9681</v>
      </c>
      <c r="K2534" s="56" t="s">
        <v>9682</v>
      </c>
      <c r="L2534" s="49" t="s">
        <v>2939</v>
      </c>
      <c r="M2534" s="120"/>
      <c r="N2534" s="35" t="s">
        <v>448</v>
      </c>
      <c r="O2534" s="203"/>
      <c r="P2534" s="216">
        <v>0</v>
      </c>
      <c r="Q2534" s="443">
        <v>0</v>
      </c>
      <c r="R2534" s="47"/>
      <c r="S2534" s="36">
        <v>0</v>
      </c>
      <c r="T2534" s="35"/>
      <c r="U2534" s="34"/>
      <c r="V2534" s="82" t="s">
        <v>1969</v>
      </c>
      <c r="W2534" s="55" t="s">
        <v>2689</v>
      </c>
      <c r="X2534" s="55" t="s">
        <v>1898</v>
      </c>
      <c r="Y2534" s="157" t="s">
        <v>448</v>
      </c>
      <c r="Z2534" s="57">
        <v>368.63514563116365</v>
      </c>
      <c r="AA2534" s="55" t="s">
        <v>9683</v>
      </c>
      <c r="AB2534" s="55">
        <v>247</v>
      </c>
      <c r="AC2534" s="55" t="s">
        <v>2023</v>
      </c>
      <c r="AD2534" s="89" t="s">
        <v>2622</v>
      </c>
      <c r="AE2534" s="243">
        <v>16315</v>
      </c>
      <c r="AF2534" s="157" t="s">
        <v>3901</v>
      </c>
      <c r="AG2534" s="89" t="s">
        <v>7936</v>
      </c>
      <c r="AH2534" s="58" t="s">
        <v>7937</v>
      </c>
      <c r="AI2534" s="58" t="s">
        <v>7938</v>
      </c>
      <c r="AJ2534" s="59" t="s">
        <v>2368</v>
      </c>
      <c r="AK2534" s="56">
        <v>25.892738333333334</v>
      </c>
      <c r="AL2534" s="56">
        <v>-81.5213325</v>
      </c>
      <c r="AM2534" s="60">
        <v>-178.08539999995205</v>
      </c>
      <c r="AN2534" s="60">
        <v>-322.7653341072525</v>
      </c>
      <c r="AO2534" s="60">
        <v>368.63514563116365</v>
      </c>
    </row>
    <row r="2535" spans="1:41" s="290" customFormat="1" x14ac:dyDescent="0.2">
      <c r="A2535" s="45" t="s">
        <v>765</v>
      </c>
      <c r="B2535" s="42" t="s">
        <v>80</v>
      </c>
      <c r="C2535" s="46"/>
      <c r="D2535" s="35" t="s">
        <v>424</v>
      </c>
      <c r="E2535" s="34">
        <v>44240</v>
      </c>
      <c r="F2535" s="347" t="s">
        <v>2525</v>
      </c>
      <c r="G2535" s="347" t="s">
        <v>2526</v>
      </c>
      <c r="H2535" s="344">
        <v>25.892250000000001</v>
      </c>
      <c r="I2535" s="344">
        <v>-81.522316666666669</v>
      </c>
      <c r="J2535" s="56" t="s">
        <v>9681</v>
      </c>
      <c r="K2535" s="56" t="s">
        <v>9682</v>
      </c>
      <c r="L2535" s="49" t="s">
        <v>2939</v>
      </c>
      <c r="M2535" s="120"/>
      <c r="N2535" s="35" t="s">
        <v>448</v>
      </c>
      <c r="O2535" s="203"/>
      <c r="P2535" s="216">
        <v>0</v>
      </c>
      <c r="Q2535" s="443">
        <v>0</v>
      </c>
      <c r="R2535" s="47"/>
      <c r="S2535" s="36">
        <v>0</v>
      </c>
      <c r="T2535" s="35"/>
      <c r="U2535" s="34"/>
      <c r="V2535" s="82" t="s">
        <v>1969</v>
      </c>
      <c r="W2535" s="55" t="s">
        <v>2689</v>
      </c>
      <c r="X2535" s="55" t="s">
        <v>1898</v>
      </c>
      <c r="Y2535" s="157" t="s">
        <v>448</v>
      </c>
      <c r="Z2535" s="57">
        <v>368.63514563116365</v>
      </c>
      <c r="AA2535" s="55" t="s">
        <v>9683</v>
      </c>
      <c r="AB2535" s="55">
        <v>247</v>
      </c>
      <c r="AC2535" s="55" t="s">
        <v>2023</v>
      </c>
      <c r="AD2535" s="89" t="s">
        <v>2622</v>
      </c>
      <c r="AE2535" s="243">
        <v>16315</v>
      </c>
      <c r="AF2535" s="157" t="s">
        <v>3901</v>
      </c>
      <c r="AG2535" s="89" t="s">
        <v>7936</v>
      </c>
      <c r="AH2535" s="58" t="s">
        <v>7937</v>
      </c>
      <c r="AI2535" s="58" t="s">
        <v>7938</v>
      </c>
      <c r="AJ2535" s="59" t="s">
        <v>2368</v>
      </c>
      <c r="AK2535" s="56">
        <v>25.892738333333334</v>
      </c>
      <c r="AL2535" s="56">
        <v>-81.5213325</v>
      </c>
      <c r="AM2535" s="60">
        <v>-178.08539999995205</v>
      </c>
      <c r="AN2535" s="60">
        <v>-322.7653341072525</v>
      </c>
      <c r="AO2535" s="60">
        <v>368.63514563116365</v>
      </c>
    </row>
    <row r="2536" spans="1:41" s="290" customFormat="1" x14ac:dyDescent="0.2">
      <c r="A2536" s="45" t="s">
        <v>765</v>
      </c>
      <c r="B2536" s="42" t="s">
        <v>80</v>
      </c>
      <c r="C2536" s="46"/>
      <c r="D2536" s="35" t="s">
        <v>424</v>
      </c>
      <c r="E2536" s="34">
        <v>44992</v>
      </c>
      <c r="F2536" s="347" t="s">
        <v>2525</v>
      </c>
      <c r="G2536" s="347" t="s">
        <v>2526</v>
      </c>
      <c r="H2536" s="344">
        <v>25.892250000000001</v>
      </c>
      <c r="I2536" s="344">
        <v>-81.522316666666669</v>
      </c>
      <c r="J2536" s="56" t="s">
        <v>9681</v>
      </c>
      <c r="K2536" s="56" t="s">
        <v>9682</v>
      </c>
      <c r="L2536" s="49" t="s">
        <v>2939</v>
      </c>
      <c r="M2536" s="120"/>
      <c r="N2536" s="35" t="s">
        <v>448</v>
      </c>
      <c r="O2536" s="203"/>
      <c r="P2536" s="216">
        <v>0</v>
      </c>
      <c r="Q2536" s="443">
        <v>0</v>
      </c>
      <c r="R2536" s="47"/>
      <c r="S2536" s="36">
        <v>0</v>
      </c>
      <c r="T2536" s="35"/>
      <c r="U2536" s="34"/>
      <c r="V2536" s="82" t="s">
        <v>1969</v>
      </c>
      <c r="W2536" s="55" t="s">
        <v>2689</v>
      </c>
      <c r="X2536" s="55" t="s">
        <v>1898</v>
      </c>
      <c r="Y2536" s="157" t="s">
        <v>448</v>
      </c>
      <c r="Z2536" s="57">
        <v>368.63514563116365</v>
      </c>
      <c r="AA2536" s="55" t="s">
        <v>9683</v>
      </c>
      <c r="AB2536" s="55">
        <v>247</v>
      </c>
      <c r="AC2536" s="55" t="s">
        <v>2023</v>
      </c>
      <c r="AD2536" s="89" t="s">
        <v>2622</v>
      </c>
      <c r="AE2536" s="243">
        <v>16315</v>
      </c>
      <c r="AF2536" s="157" t="s">
        <v>3901</v>
      </c>
      <c r="AG2536" s="89" t="s">
        <v>7936</v>
      </c>
      <c r="AH2536" s="58" t="s">
        <v>7937</v>
      </c>
      <c r="AI2536" s="58" t="s">
        <v>7938</v>
      </c>
      <c r="AJ2536" s="59" t="s">
        <v>2368</v>
      </c>
      <c r="AK2536" s="56">
        <v>25.892738333333334</v>
      </c>
      <c r="AL2536" s="56">
        <v>-81.5213325</v>
      </c>
      <c r="AM2536" s="60">
        <v>-178.08539999995205</v>
      </c>
      <c r="AN2536" s="60">
        <v>-322.7653341072525</v>
      </c>
      <c r="AO2536" s="60">
        <v>368.63514563116365</v>
      </c>
    </row>
    <row r="2537" spans="1:41" s="290" customFormat="1" x14ac:dyDescent="0.2">
      <c r="A2537" s="45" t="s">
        <v>765</v>
      </c>
      <c r="B2537" s="42" t="s">
        <v>80</v>
      </c>
      <c r="C2537" s="46"/>
      <c r="D2537" s="35" t="s">
        <v>424</v>
      </c>
      <c r="E2537" s="34">
        <v>45341</v>
      </c>
      <c r="F2537" s="347" t="s">
        <v>2525</v>
      </c>
      <c r="G2537" s="347" t="s">
        <v>2526</v>
      </c>
      <c r="H2537" s="344">
        <v>25.892250000000001</v>
      </c>
      <c r="I2537" s="344">
        <v>-81.522316666666669</v>
      </c>
      <c r="J2537" s="56" t="s">
        <v>9681</v>
      </c>
      <c r="K2537" s="56" t="s">
        <v>9682</v>
      </c>
      <c r="L2537" s="49" t="s">
        <v>6403</v>
      </c>
      <c r="M2537" s="120"/>
      <c r="N2537" s="35" t="s">
        <v>448</v>
      </c>
      <c r="O2537" s="377" t="s">
        <v>5712</v>
      </c>
      <c r="P2537" s="216">
        <v>0</v>
      </c>
      <c r="Q2537" s="443">
        <v>0</v>
      </c>
      <c r="R2537" s="47"/>
      <c r="S2537" s="36">
        <v>0</v>
      </c>
      <c r="T2537" s="35"/>
      <c r="U2537" s="34"/>
      <c r="V2537" s="82" t="s">
        <v>1969</v>
      </c>
      <c r="W2537" s="55" t="s">
        <v>2689</v>
      </c>
      <c r="X2537" s="55" t="s">
        <v>1898</v>
      </c>
      <c r="Y2537" s="157" t="s">
        <v>448</v>
      </c>
      <c r="Z2537" s="57">
        <v>368.63514563116365</v>
      </c>
      <c r="AA2537" s="55" t="s">
        <v>9683</v>
      </c>
      <c r="AB2537" s="55">
        <v>247</v>
      </c>
      <c r="AC2537" s="55" t="s">
        <v>2023</v>
      </c>
      <c r="AD2537" s="89" t="s">
        <v>2622</v>
      </c>
      <c r="AE2537" s="243">
        <v>16315</v>
      </c>
      <c r="AF2537" s="157" t="s">
        <v>3901</v>
      </c>
      <c r="AG2537" s="89" t="s">
        <v>7936</v>
      </c>
      <c r="AH2537" s="58" t="s">
        <v>7937</v>
      </c>
      <c r="AI2537" s="58" t="s">
        <v>7938</v>
      </c>
      <c r="AJ2537" s="59" t="s">
        <v>2368</v>
      </c>
      <c r="AK2537" s="56">
        <v>25.892738333333334</v>
      </c>
      <c r="AL2537" s="56">
        <v>-81.5213325</v>
      </c>
      <c r="AM2537" s="60">
        <v>-178.08539999995205</v>
      </c>
      <c r="AN2537" s="60">
        <v>-322.7653341072525</v>
      </c>
      <c r="AO2537" s="60">
        <v>368.63514563116365</v>
      </c>
    </row>
    <row r="2538" spans="1:41" s="290" customFormat="1" x14ac:dyDescent="0.2">
      <c r="A2538" s="45" t="s">
        <v>765</v>
      </c>
      <c r="B2538" s="42" t="s">
        <v>80</v>
      </c>
      <c r="C2538" s="46"/>
      <c r="D2538" s="35" t="s">
        <v>424</v>
      </c>
      <c r="E2538" s="34">
        <v>45341</v>
      </c>
      <c r="F2538" s="347" t="s">
        <v>2525</v>
      </c>
      <c r="G2538" s="347" t="s">
        <v>2526</v>
      </c>
      <c r="H2538" s="344">
        <v>25.892250000000001</v>
      </c>
      <c r="I2538" s="344">
        <v>-81.522316666666669</v>
      </c>
      <c r="J2538" s="56" t="s">
        <v>9681</v>
      </c>
      <c r="K2538" s="56" t="s">
        <v>9682</v>
      </c>
      <c r="L2538" s="49" t="s">
        <v>2939</v>
      </c>
      <c r="M2538" s="120"/>
      <c r="N2538" s="35" t="s">
        <v>448</v>
      </c>
      <c r="O2538" s="203"/>
      <c r="P2538" s="216">
        <v>0</v>
      </c>
      <c r="Q2538" s="443">
        <v>0</v>
      </c>
      <c r="R2538" s="47"/>
      <c r="S2538" s="36">
        <v>0</v>
      </c>
      <c r="T2538" s="35"/>
      <c r="U2538" s="34"/>
      <c r="V2538" s="82" t="s">
        <v>1969</v>
      </c>
      <c r="W2538" s="55" t="s">
        <v>2689</v>
      </c>
      <c r="X2538" s="55" t="s">
        <v>1898</v>
      </c>
      <c r="Y2538" s="157" t="s">
        <v>448</v>
      </c>
      <c r="Z2538" s="57">
        <v>368.63514563116365</v>
      </c>
      <c r="AA2538" s="55" t="s">
        <v>9683</v>
      </c>
      <c r="AB2538" s="55">
        <v>247</v>
      </c>
      <c r="AC2538" s="55" t="s">
        <v>2023</v>
      </c>
      <c r="AD2538" s="89" t="s">
        <v>2622</v>
      </c>
      <c r="AE2538" s="243">
        <v>16315</v>
      </c>
      <c r="AF2538" s="157" t="s">
        <v>3901</v>
      </c>
      <c r="AG2538" s="89" t="s">
        <v>7936</v>
      </c>
      <c r="AH2538" s="58" t="s">
        <v>7937</v>
      </c>
      <c r="AI2538" s="58" t="s">
        <v>7938</v>
      </c>
      <c r="AJ2538" s="59" t="s">
        <v>2368</v>
      </c>
      <c r="AK2538" s="56">
        <v>25.892738333333334</v>
      </c>
      <c r="AL2538" s="56">
        <v>-81.5213325</v>
      </c>
      <c r="AM2538" s="60">
        <v>-178.08539999995205</v>
      </c>
      <c r="AN2538" s="60">
        <v>-322.7653341072525</v>
      </c>
      <c r="AO2538" s="60">
        <v>368.63514563116365</v>
      </c>
    </row>
    <row r="2539" spans="1:41" s="290" customFormat="1" x14ac:dyDescent="0.2">
      <c r="A2539" s="45" t="s">
        <v>765</v>
      </c>
      <c r="B2539" s="42" t="s">
        <v>80</v>
      </c>
      <c r="C2539" s="46"/>
      <c r="D2539" s="35" t="s">
        <v>424</v>
      </c>
      <c r="E2539" s="34">
        <v>45341</v>
      </c>
      <c r="F2539" s="347" t="s">
        <v>2525</v>
      </c>
      <c r="G2539" s="347" t="s">
        <v>2526</v>
      </c>
      <c r="H2539" s="344">
        <v>25.892250000000001</v>
      </c>
      <c r="I2539" s="344">
        <v>-81.522316666666669</v>
      </c>
      <c r="J2539" s="56" t="s">
        <v>9681</v>
      </c>
      <c r="K2539" s="56" t="s">
        <v>9682</v>
      </c>
      <c r="L2539" s="49" t="s">
        <v>2939</v>
      </c>
      <c r="M2539" s="120"/>
      <c r="N2539" s="35" t="s">
        <v>448</v>
      </c>
      <c r="O2539" s="203"/>
      <c r="P2539" s="216">
        <v>0</v>
      </c>
      <c r="Q2539" s="443">
        <v>0</v>
      </c>
      <c r="R2539" s="47"/>
      <c r="S2539" s="36">
        <v>0</v>
      </c>
      <c r="T2539" s="35"/>
      <c r="U2539" s="34"/>
      <c r="V2539" s="82" t="s">
        <v>1969</v>
      </c>
      <c r="W2539" s="55" t="s">
        <v>2689</v>
      </c>
      <c r="X2539" s="55" t="s">
        <v>1898</v>
      </c>
      <c r="Y2539" s="157" t="s">
        <v>448</v>
      </c>
      <c r="Z2539" s="57">
        <v>368.63514563116365</v>
      </c>
      <c r="AA2539" s="55" t="s">
        <v>9683</v>
      </c>
      <c r="AB2539" s="55">
        <v>247</v>
      </c>
      <c r="AC2539" s="55" t="s">
        <v>2023</v>
      </c>
      <c r="AD2539" s="89" t="s">
        <v>2622</v>
      </c>
      <c r="AE2539" s="243">
        <v>16315</v>
      </c>
      <c r="AF2539" s="157" t="s">
        <v>3901</v>
      </c>
      <c r="AG2539" s="89" t="s">
        <v>7936</v>
      </c>
      <c r="AH2539" s="58" t="s">
        <v>7937</v>
      </c>
      <c r="AI2539" s="58" t="s">
        <v>7938</v>
      </c>
      <c r="AJ2539" s="59" t="s">
        <v>2368</v>
      </c>
      <c r="AK2539" s="56">
        <v>25.892738333333334</v>
      </c>
      <c r="AL2539" s="56">
        <v>-81.5213325</v>
      </c>
      <c r="AM2539" s="60">
        <v>-178.08539999995205</v>
      </c>
      <c r="AN2539" s="60">
        <v>-322.7653341072525</v>
      </c>
      <c r="AO2539" s="60">
        <v>368.63514563116365</v>
      </c>
    </row>
    <row r="2540" spans="1:41" s="290" customFormat="1" ht="38.25" x14ac:dyDescent="0.2">
      <c r="A2540" s="45" t="s">
        <v>765</v>
      </c>
      <c r="B2540" s="42" t="s">
        <v>80</v>
      </c>
      <c r="C2540" s="46"/>
      <c r="D2540" s="35" t="s">
        <v>424</v>
      </c>
      <c r="E2540" s="34">
        <v>45748</v>
      </c>
      <c r="F2540" s="347" t="s">
        <v>6302</v>
      </c>
      <c r="G2540" s="347" t="s">
        <v>2529</v>
      </c>
      <c r="H2540" s="344">
        <v>25.892666666666667</v>
      </c>
      <c r="I2540" s="344">
        <v>-81.521299999999997</v>
      </c>
      <c r="J2540" s="56" t="s">
        <v>9684</v>
      </c>
      <c r="K2540" s="56" t="s">
        <v>9685</v>
      </c>
      <c r="L2540" s="49" t="s">
        <v>6441</v>
      </c>
      <c r="M2540" s="120"/>
      <c r="N2540" s="35" t="s">
        <v>427</v>
      </c>
      <c r="O2540" s="377" t="s">
        <v>6337</v>
      </c>
      <c r="P2540" s="216">
        <v>0</v>
      </c>
      <c r="Q2540" s="443">
        <v>0</v>
      </c>
      <c r="R2540" s="47"/>
      <c r="S2540" s="36">
        <v>0</v>
      </c>
      <c r="T2540" s="35" t="s">
        <v>2011</v>
      </c>
      <c r="U2540" s="34" t="s">
        <v>6399</v>
      </c>
      <c r="V2540" s="82" t="s">
        <v>1969</v>
      </c>
      <c r="W2540" s="55" t="s">
        <v>2689</v>
      </c>
      <c r="X2540" s="55" t="s">
        <v>1898</v>
      </c>
      <c r="Y2540" s="157" t="s">
        <v>427</v>
      </c>
      <c r="Z2540" s="57" t="s">
        <v>1746</v>
      </c>
      <c r="AA2540" s="55" t="s">
        <v>7125</v>
      </c>
      <c r="AB2540" s="55">
        <v>247</v>
      </c>
      <c r="AC2540" s="55" t="s">
        <v>2023</v>
      </c>
      <c r="AD2540" s="89" t="s">
        <v>2622</v>
      </c>
      <c r="AE2540" s="243">
        <v>16315</v>
      </c>
      <c r="AF2540" s="157" t="s">
        <v>3901</v>
      </c>
      <c r="AG2540" s="89" t="s">
        <v>7936</v>
      </c>
      <c r="AH2540" s="58" t="s">
        <v>7937</v>
      </c>
      <c r="AI2540" s="58" t="s">
        <v>7938</v>
      </c>
      <c r="AJ2540" s="59" t="s">
        <v>2368</v>
      </c>
      <c r="AK2540" s="56">
        <v>25.892738333333334</v>
      </c>
      <c r="AL2540" s="56">
        <v>-81.5213325</v>
      </c>
      <c r="AM2540" s="60">
        <v>-26.135400000090243</v>
      </c>
      <c r="AN2540" s="60">
        <v>10.658635081625111</v>
      </c>
      <c r="AO2540" s="60">
        <v>28.225265897205762</v>
      </c>
    </row>
    <row r="2541" spans="1:41" s="290" customFormat="1" ht="38.25" x14ac:dyDescent="0.2">
      <c r="A2541" s="45" t="s">
        <v>765</v>
      </c>
      <c r="B2541" s="42" t="s">
        <v>80</v>
      </c>
      <c r="C2541" s="46" t="s">
        <v>473</v>
      </c>
      <c r="D2541" s="35" t="s">
        <v>424</v>
      </c>
      <c r="E2541" s="34">
        <v>46079</v>
      </c>
      <c r="F2541" s="347" t="s">
        <v>6776</v>
      </c>
      <c r="G2541" s="347" t="s">
        <v>6777</v>
      </c>
      <c r="H2541" s="344">
        <v>25.892133333333334</v>
      </c>
      <c r="I2541" s="344">
        <v>-81.522133333333329</v>
      </c>
      <c r="J2541" s="56" t="s">
        <v>7933</v>
      </c>
      <c r="K2541" s="56" t="s">
        <v>7934</v>
      </c>
      <c r="L2541" s="49" t="s">
        <v>6778</v>
      </c>
      <c r="M2541" s="120"/>
      <c r="N2541" s="35" t="s">
        <v>427</v>
      </c>
      <c r="O2541" s="377" t="s">
        <v>6779</v>
      </c>
      <c r="P2541" s="216" t="s">
        <v>6005</v>
      </c>
      <c r="Q2541" s="443">
        <v>0</v>
      </c>
      <c r="R2541" s="47"/>
      <c r="S2541" s="36">
        <v>0</v>
      </c>
      <c r="T2541" s="35"/>
      <c r="U2541" s="34" t="s">
        <v>6399</v>
      </c>
      <c r="V2541" s="82" t="s">
        <v>1969</v>
      </c>
      <c r="W2541" s="55" t="s">
        <v>2689</v>
      </c>
      <c r="X2541" s="55" t="s">
        <v>1898</v>
      </c>
      <c r="Y2541" s="157" t="s">
        <v>427</v>
      </c>
      <c r="Z2541" s="57">
        <v>343.01286688521043</v>
      </c>
      <c r="AA2541" s="55" t="s">
        <v>7935</v>
      </c>
      <c r="AB2541" s="55">
        <v>247</v>
      </c>
      <c r="AC2541" s="55" t="s">
        <v>2023</v>
      </c>
      <c r="AD2541" s="89" t="s">
        <v>2622</v>
      </c>
      <c r="AE2541" s="243">
        <v>16315</v>
      </c>
      <c r="AF2541" s="157" t="s">
        <v>3901</v>
      </c>
      <c r="AG2541" s="89" t="s">
        <v>7936</v>
      </c>
      <c r="AH2541" s="58" t="s">
        <v>7937</v>
      </c>
      <c r="AI2541" s="58" t="s">
        <v>7938</v>
      </c>
      <c r="AJ2541" s="59" t="s">
        <v>2368</v>
      </c>
      <c r="AK2541" s="56">
        <v>25.892738333333334</v>
      </c>
      <c r="AL2541" s="56">
        <v>-81.5213325</v>
      </c>
      <c r="AM2541" s="60">
        <v>-220.63140000006882</v>
      </c>
      <c r="AN2541" s="60">
        <v>-262.63970031741337</v>
      </c>
      <c r="AO2541" s="60">
        <v>343.01286688521043</v>
      </c>
    </row>
    <row r="2542" spans="1:41" s="290" customFormat="1" x14ac:dyDescent="0.2">
      <c r="A2542" s="45" t="s">
        <v>766</v>
      </c>
      <c r="B2542" s="42" t="s">
        <v>631</v>
      </c>
      <c r="C2542" s="46"/>
      <c r="D2542" s="35" t="s">
        <v>424</v>
      </c>
      <c r="E2542" s="34">
        <v>42843</v>
      </c>
      <c r="F2542" s="347" t="s">
        <v>854</v>
      </c>
      <c r="G2542" s="347" t="s">
        <v>855</v>
      </c>
      <c r="H2542" s="344">
        <v>25.892499999999998</v>
      </c>
      <c r="I2542" s="344">
        <v>-81.521316666666664</v>
      </c>
      <c r="J2542" s="56" t="s">
        <v>7939</v>
      </c>
      <c r="K2542" s="56" t="s">
        <v>9686</v>
      </c>
      <c r="L2542" s="49" t="s">
        <v>1746</v>
      </c>
      <c r="M2542" s="117"/>
      <c r="N2542" s="35" t="s">
        <v>364</v>
      </c>
      <c r="O2542" s="203" t="s">
        <v>1969</v>
      </c>
      <c r="P2542" s="216" t="s">
        <v>1969</v>
      </c>
      <c r="Q2542" s="443">
        <v>0</v>
      </c>
      <c r="R2542" s="47"/>
      <c r="S2542" s="36">
        <v>0</v>
      </c>
      <c r="T2542" s="35"/>
      <c r="U2542" s="34"/>
      <c r="V2542" s="82">
        <v>0</v>
      </c>
      <c r="W2542" s="55" t="s">
        <v>2689</v>
      </c>
      <c r="X2542" s="55" t="s">
        <v>1898</v>
      </c>
      <c r="Y2542" s="157">
        <v>0</v>
      </c>
      <c r="Z2542" s="57">
        <v>265.09225776243562</v>
      </c>
      <c r="AA2542" s="55" t="s">
        <v>9687</v>
      </c>
      <c r="AB2542" s="55">
        <v>248</v>
      </c>
      <c r="AC2542" s="55" t="s">
        <v>2023</v>
      </c>
      <c r="AD2542" s="89" t="s">
        <v>2622</v>
      </c>
      <c r="AE2542" s="243">
        <v>16320</v>
      </c>
      <c r="AF2542" s="157" t="s">
        <v>3901</v>
      </c>
      <c r="AG2542" s="89" t="s">
        <v>7942</v>
      </c>
      <c r="AH2542" s="58" t="s">
        <v>7943</v>
      </c>
      <c r="AI2542" s="58" t="s">
        <v>7944</v>
      </c>
      <c r="AJ2542" s="59" t="s">
        <v>2369</v>
      </c>
      <c r="AK2542" s="56">
        <v>25.892655000000001</v>
      </c>
      <c r="AL2542" s="56">
        <v>-81.520526944444441</v>
      </c>
      <c r="AM2542" s="60">
        <v>-56.525400001099086</v>
      </c>
      <c r="AN2542" s="60">
        <v>-258.99572251352214</v>
      </c>
      <c r="AO2542" s="60">
        <v>265.09225776243562</v>
      </c>
    </row>
    <row r="2543" spans="1:41" s="290" customFormat="1" x14ac:dyDescent="0.2">
      <c r="A2543" s="45" t="s">
        <v>766</v>
      </c>
      <c r="B2543" s="42" t="s">
        <v>631</v>
      </c>
      <c r="C2543" s="46"/>
      <c r="D2543" s="35" t="s">
        <v>424</v>
      </c>
      <c r="E2543" s="34">
        <v>43145</v>
      </c>
      <c r="F2543" s="347" t="s">
        <v>854</v>
      </c>
      <c r="G2543" s="347" t="s">
        <v>855</v>
      </c>
      <c r="H2543" s="344">
        <v>25.892499999999998</v>
      </c>
      <c r="I2543" s="344">
        <v>-81.521316666666664</v>
      </c>
      <c r="J2543" s="56" t="s">
        <v>7939</v>
      </c>
      <c r="K2543" s="56" t="s">
        <v>9686</v>
      </c>
      <c r="L2543" s="49" t="s">
        <v>2247</v>
      </c>
      <c r="M2543" s="120"/>
      <c r="N2543" s="35" t="s">
        <v>364</v>
      </c>
      <c r="O2543" s="203"/>
      <c r="P2543" s="216">
        <v>0</v>
      </c>
      <c r="Q2543" s="443">
        <v>0</v>
      </c>
      <c r="R2543" s="47"/>
      <c r="S2543" s="36">
        <v>0</v>
      </c>
      <c r="T2543" s="35"/>
      <c r="U2543" s="34"/>
      <c r="V2543" s="82">
        <v>0</v>
      </c>
      <c r="W2543" s="55" t="s">
        <v>2689</v>
      </c>
      <c r="X2543" s="55" t="s">
        <v>1898</v>
      </c>
      <c r="Y2543" s="157">
        <v>0</v>
      </c>
      <c r="Z2543" s="57">
        <v>265.09225776243562</v>
      </c>
      <c r="AA2543" s="55" t="s">
        <v>9687</v>
      </c>
      <c r="AB2543" s="55">
        <v>248</v>
      </c>
      <c r="AC2543" s="55" t="s">
        <v>2023</v>
      </c>
      <c r="AD2543" s="89" t="s">
        <v>2622</v>
      </c>
      <c r="AE2543" s="243">
        <v>16320</v>
      </c>
      <c r="AF2543" s="157" t="s">
        <v>3901</v>
      </c>
      <c r="AG2543" s="89" t="s">
        <v>7942</v>
      </c>
      <c r="AH2543" s="58" t="s">
        <v>7943</v>
      </c>
      <c r="AI2543" s="58" t="s">
        <v>7944</v>
      </c>
      <c r="AJ2543" s="59" t="s">
        <v>2369</v>
      </c>
      <c r="AK2543" s="56">
        <v>25.892655000000001</v>
      </c>
      <c r="AL2543" s="56">
        <v>-81.520526944444441</v>
      </c>
      <c r="AM2543" s="60">
        <v>-56.525400001099086</v>
      </c>
      <c r="AN2543" s="60">
        <v>-258.99572251352214</v>
      </c>
      <c r="AO2543" s="60">
        <v>265.09225776243562</v>
      </c>
    </row>
    <row r="2544" spans="1:41" s="290" customFormat="1" x14ac:dyDescent="0.2">
      <c r="A2544" s="45" t="s">
        <v>766</v>
      </c>
      <c r="B2544" s="42" t="s">
        <v>631</v>
      </c>
      <c r="C2544" s="46"/>
      <c r="D2544" s="35" t="s">
        <v>2384</v>
      </c>
      <c r="E2544" s="34">
        <v>43343</v>
      </c>
      <c r="F2544" s="347" t="s">
        <v>854</v>
      </c>
      <c r="G2544" s="347" t="s">
        <v>855</v>
      </c>
      <c r="H2544" s="344">
        <v>25.892499999999998</v>
      </c>
      <c r="I2544" s="344">
        <v>-81.521316666666664</v>
      </c>
      <c r="J2544" s="56" t="s">
        <v>7939</v>
      </c>
      <c r="K2544" s="56" t="s">
        <v>9686</v>
      </c>
      <c r="L2544" s="49" t="s">
        <v>3145</v>
      </c>
      <c r="M2544" s="120"/>
      <c r="N2544" s="35" t="s">
        <v>364</v>
      </c>
      <c r="O2544" s="203"/>
      <c r="P2544" s="216">
        <v>0</v>
      </c>
      <c r="Q2544" s="443">
        <v>0</v>
      </c>
      <c r="R2544" s="47"/>
      <c r="S2544" s="36">
        <v>0</v>
      </c>
      <c r="T2544" s="35"/>
      <c r="U2544" s="34"/>
      <c r="V2544" s="82">
        <v>0</v>
      </c>
      <c r="W2544" s="55" t="s">
        <v>2689</v>
      </c>
      <c r="X2544" s="55" t="s">
        <v>1898</v>
      </c>
      <c r="Y2544" s="157">
        <v>0</v>
      </c>
      <c r="Z2544" s="57">
        <v>265.09225776243562</v>
      </c>
      <c r="AA2544" s="55" t="s">
        <v>9687</v>
      </c>
      <c r="AB2544" s="55">
        <v>248</v>
      </c>
      <c r="AC2544" s="55" t="s">
        <v>2023</v>
      </c>
      <c r="AD2544" s="89" t="s">
        <v>2622</v>
      </c>
      <c r="AE2544" s="243">
        <v>16320</v>
      </c>
      <c r="AF2544" s="157" t="s">
        <v>3901</v>
      </c>
      <c r="AG2544" s="89" t="s">
        <v>7942</v>
      </c>
      <c r="AH2544" s="58" t="s">
        <v>7943</v>
      </c>
      <c r="AI2544" s="58" t="s">
        <v>7944</v>
      </c>
      <c r="AJ2544" s="59" t="s">
        <v>2369</v>
      </c>
      <c r="AK2544" s="56">
        <v>25.892655000000001</v>
      </c>
      <c r="AL2544" s="56">
        <v>-81.520526944444441</v>
      </c>
      <c r="AM2544" s="60">
        <v>-56.525400001099086</v>
      </c>
      <c r="AN2544" s="60">
        <v>-258.99572251352214</v>
      </c>
      <c r="AO2544" s="60">
        <v>265.09225776243562</v>
      </c>
    </row>
    <row r="2545" spans="1:41" s="290" customFormat="1" x14ac:dyDescent="0.2">
      <c r="A2545" s="45" t="s">
        <v>766</v>
      </c>
      <c r="B2545" s="42" t="s">
        <v>631</v>
      </c>
      <c r="C2545" s="46"/>
      <c r="D2545" s="35" t="s">
        <v>424</v>
      </c>
      <c r="E2545" s="34">
        <v>43501</v>
      </c>
      <c r="F2545" s="347" t="s">
        <v>2528</v>
      </c>
      <c r="G2545" s="347" t="s">
        <v>2529</v>
      </c>
      <c r="H2545" s="344">
        <v>25.892466666666667</v>
      </c>
      <c r="I2545" s="344">
        <v>-81.521299999999997</v>
      </c>
      <c r="J2545" s="56" t="s">
        <v>9688</v>
      </c>
      <c r="K2545" s="56" t="s">
        <v>9685</v>
      </c>
      <c r="L2545" s="49" t="s">
        <v>2527</v>
      </c>
      <c r="M2545" s="120"/>
      <c r="N2545" s="35" t="s">
        <v>364</v>
      </c>
      <c r="O2545" s="203"/>
      <c r="P2545" s="216">
        <v>0</v>
      </c>
      <c r="Q2545" s="443">
        <v>0</v>
      </c>
      <c r="R2545" s="47"/>
      <c r="S2545" s="36">
        <v>0</v>
      </c>
      <c r="T2545" s="35"/>
      <c r="U2545" s="34"/>
      <c r="V2545" s="82">
        <v>0</v>
      </c>
      <c r="W2545" s="55" t="s">
        <v>2689</v>
      </c>
      <c r="X2545" s="55" t="s">
        <v>1898</v>
      </c>
      <c r="Y2545" s="157">
        <v>0</v>
      </c>
      <c r="Z2545" s="57">
        <v>262.66798774253277</v>
      </c>
      <c r="AA2545" s="55" t="s">
        <v>9689</v>
      </c>
      <c r="AB2545" s="55">
        <v>248</v>
      </c>
      <c r="AC2545" s="55" t="s">
        <v>2023</v>
      </c>
      <c r="AD2545" s="89" t="s">
        <v>2622</v>
      </c>
      <c r="AE2545" s="243">
        <v>16320</v>
      </c>
      <c r="AF2545" s="157" t="s">
        <v>3901</v>
      </c>
      <c r="AG2545" s="89" t="s">
        <v>7942</v>
      </c>
      <c r="AH2545" s="58" t="s">
        <v>7943</v>
      </c>
      <c r="AI2545" s="58" t="s">
        <v>7944</v>
      </c>
      <c r="AJ2545" s="59" t="s">
        <v>2369</v>
      </c>
      <c r="AK2545" s="56">
        <v>25.892655000000001</v>
      </c>
      <c r="AL2545" s="56">
        <v>-81.520526944444441</v>
      </c>
      <c r="AM2545" s="60">
        <v>-68.68140000020702</v>
      </c>
      <c r="AN2545" s="60">
        <v>-253.52975580535494</v>
      </c>
      <c r="AO2545" s="60">
        <v>262.66798774253277</v>
      </c>
    </row>
    <row r="2546" spans="1:41" s="290" customFormat="1" x14ac:dyDescent="0.2">
      <c r="A2546" s="45" t="s">
        <v>766</v>
      </c>
      <c r="B2546" s="42" t="s">
        <v>631</v>
      </c>
      <c r="C2546" s="46"/>
      <c r="D2546" s="35" t="s">
        <v>424</v>
      </c>
      <c r="E2546" s="34">
        <v>43878</v>
      </c>
      <c r="F2546" s="347" t="s">
        <v>2528</v>
      </c>
      <c r="G2546" s="347" t="s">
        <v>2529</v>
      </c>
      <c r="H2546" s="344">
        <v>25.892466666666667</v>
      </c>
      <c r="I2546" s="344">
        <v>-81.521299999999997</v>
      </c>
      <c r="J2546" s="56" t="s">
        <v>9688</v>
      </c>
      <c r="K2546" s="56" t="s">
        <v>9685</v>
      </c>
      <c r="L2546" s="49" t="s">
        <v>2527</v>
      </c>
      <c r="M2546" s="120" t="s">
        <v>2833</v>
      </c>
      <c r="N2546" s="35" t="s">
        <v>364</v>
      </c>
      <c r="O2546" s="203" t="s">
        <v>1969</v>
      </c>
      <c r="P2546" s="216">
        <v>0</v>
      </c>
      <c r="Q2546" s="443">
        <v>0</v>
      </c>
      <c r="R2546" s="47"/>
      <c r="S2546" s="36">
        <v>0</v>
      </c>
      <c r="T2546" s="35"/>
      <c r="U2546" s="34"/>
      <c r="V2546" s="82">
        <v>0</v>
      </c>
      <c r="W2546" s="55" t="s">
        <v>2689</v>
      </c>
      <c r="X2546" s="55" t="s">
        <v>1898</v>
      </c>
      <c r="Y2546" s="157">
        <v>0</v>
      </c>
      <c r="Z2546" s="57">
        <v>262.66798774253277</v>
      </c>
      <c r="AA2546" s="55" t="s">
        <v>9689</v>
      </c>
      <c r="AB2546" s="55">
        <v>248</v>
      </c>
      <c r="AC2546" s="55" t="s">
        <v>2023</v>
      </c>
      <c r="AD2546" s="89" t="s">
        <v>2622</v>
      </c>
      <c r="AE2546" s="243">
        <v>16320</v>
      </c>
      <c r="AF2546" s="157" t="s">
        <v>3901</v>
      </c>
      <c r="AG2546" s="89" t="s">
        <v>7942</v>
      </c>
      <c r="AH2546" s="58" t="s">
        <v>7943</v>
      </c>
      <c r="AI2546" s="58" t="s">
        <v>7944</v>
      </c>
      <c r="AJ2546" s="59" t="s">
        <v>2369</v>
      </c>
      <c r="AK2546" s="56">
        <v>25.892655000000001</v>
      </c>
      <c r="AL2546" s="56">
        <v>-81.520526944444441</v>
      </c>
      <c r="AM2546" s="60">
        <v>-68.68140000020702</v>
      </c>
      <c r="AN2546" s="60">
        <v>-253.52975580535494</v>
      </c>
      <c r="AO2546" s="60">
        <v>262.66798774253277</v>
      </c>
    </row>
    <row r="2547" spans="1:41" s="290" customFormat="1" x14ac:dyDescent="0.2">
      <c r="A2547" s="45" t="s">
        <v>766</v>
      </c>
      <c r="B2547" s="42" t="s">
        <v>631</v>
      </c>
      <c r="C2547" s="46"/>
      <c r="D2547" s="35" t="s">
        <v>424</v>
      </c>
      <c r="E2547" s="34">
        <v>44240</v>
      </c>
      <c r="F2547" s="347" t="s">
        <v>854</v>
      </c>
      <c r="G2547" s="347" t="s">
        <v>2529</v>
      </c>
      <c r="H2547" s="344">
        <v>25.892499999999998</v>
      </c>
      <c r="I2547" s="344">
        <v>-81.521299999999997</v>
      </c>
      <c r="J2547" s="56" t="s">
        <v>7939</v>
      </c>
      <c r="K2547" s="56" t="s">
        <v>9685</v>
      </c>
      <c r="L2547" s="49" t="s">
        <v>3416</v>
      </c>
      <c r="M2547" s="120" t="s">
        <v>2833</v>
      </c>
      <c r="N2547" s="35" t="s">
        <v>387</v>
      </c>
      <c r="O2547" s="240" t="s">
        <v>3417</v>
      </c>
      <c r="P2547" s="216" t="s">
        <v>1969</v>
      </c>
      <c r="Q2547" s="443">
        <v>0</v>
      </c>
      <c r="R2547" s="47"/>
      <c r="S2547" s="36">
        <v>0</v>
      </c>
      <c r="T2547" s="35" t="s">
        <v>3310</v>
      </c>
      <c r="U2547" s="34"/>
      <c r="V2547" s="82">
        <v>0</v>
      </c>
      <c r="W2547" s="55" t="s">
        <v>2689</v>
      </c>
      <c r="X2547" s="55" t="s">
        <v>1898</v>
      </c>
      <c r="Y2547" s="157" t="s">
        <v>387</v>
      </c>
      <c r="Z2547" s="57">
        <v>259.75461097737451</v>
      </c>
      <c r="AA2547" s="55" t="s">
        <v>9690</v>
      </c>
      <c r="AB2547" s="55">
        <v>248</v>
      </c>
      <c r="AC2547" s="55" t="s">
        <v>2023</v>
      </c>
      <c r="AD2547" s="89" t="s">
        <v>2622</v>
      </c>
      <c r="AE2547" s="243">
        <v>16320</v>
      </c>
      <c r="AF2547" s="157" t="s">
        <v>3901</v>
      </c>
      <c r="AG2547" s="89" t="s">
        <v>7942</v>
      </c>
      <c r="AH2547" s="58" t="s">
        <v>7943</v>
      </c>
      <c r="AI2547" s="58" t="s">
        <v>7944</v>
      </c>
      <c r="AJ2547" s="59" t="s">
        <v>2369</v>
      </c>
      <c r="AK2547" s="56">
        <v>25.892655000000001</v>
      </c>
      <c r="AL2547" s="56">
        <v>-81.520526944444441</v>
      </c>
      <c r="AM2547" s="60">
        <v>-56.525400001099086</v>
      </c>
      <c r="AN2547" s="60">
        <v>-253.52975580535494</v>
      </c>
      <c r="AO2547" s="60">
        <v>259.75461097737451</v>
      </c>
    </row>
    <row r="2548" spans="1:41" s="290" customFormat="1" x14ac:dyDescent="0.2">
      <c r="A2548" s="45" t="s">
        <v>766</v>
      </c>
      <c r="B2548" s="42" t="s">
        <v>631</v>
      </c>
      <c r="C2548" s="46"/>
      <c r="D2548" s="35" t="s">
        <v>424</v>
      </c>
      <c r="E2548" s="34">
        <v>44595</v>
      </c>
      <c r="F2548" s="347" t="s">
        <v>854</v>
      </c>
      <c r="G2548" s="347" t="s">
        <v>4088</v>
      </c>
      <c r="H2548" s="344">
        <v>25.892499999999998</v>
      </c>
      <c r="I2548" s="344">
        <v>-81.521283333333329</v>
      </c>
      <c r="J2548" s="56" t="s">
        <v>7939</v>
      </c>
      <c r="K2548" s="56" t="s">
        <v>7940</v>
      </c>
      <c r="L2548" s="49" t="s">
        <v>3416</v>
      </c>
      <c r="M2548" s="120" t="s">
        <v>2833</v>
      </c>
      <c r="N2548" s="35" t="s">
        <v>387</v>
      </c>
      <c r="O2548" s="240" t="s">
        <v>4089</v>
      </c>
      <c r="P2548" s="216" t="s">
        <v>1969</v>
      </c>
      <c r="Q2548" s="443">
        <v>0</v>
      </c>
      <c r="R2548" s="47"/>
      <c r="S2548" s="36">
        <v>0</v>
      </c>
      <c r="T2548" s="35"/>
      <c r="U2548" s="34"/>
      <c r="V2548" s="82">
        <v>0</v>
      </c>
      <c r="W2548" s="55" t="s">
        <v>2689</v>
      </c>
      <c r="X2548" s="55" t="s">
        <v>1898</v>
      </c>
      <c r="Y2548" s="157" t="s">
        <v>387</v>
      </c>
      <c r="Z2548" s="57">
        <v>254.42241313716505</v>
      </c>
      <c r="AA2548" s="55" t="s">
        <v>9691</v>
      </c>
      <c r="AB2548" s="55">
        <v>248</v>
      </c>
      <c r="AC2548" s="55" t="s">
        <v>2023</v>
      </c>
      <c r="AD2548" s="89" t="s">
        <v>2622</v>
      </c>
      <c r="AE2548" s="243">
        <v>16320</v>
      </c>
      <c r="AF2548" s="157" t="s">
        <v>3901</v>
      </c>
      <c r="AG2548" s="89" t="s">
        <v>7942</v>
      </c>
      <c r="AH2548" s="58" t="s">
        <v>7943</v>
      </c>
      <c r="AI2548" s="58" t="s">
        <v>7944</v>
      </c>
      <c r="AJ2548" s="59" t="s">
        <v>2369</v>
      </c>
      <c r="AK2548" s="56">
        <v>25.892655000000001</v>
      </c>
      <c r="AL2548" s="56">
        <v>-81.520526944444441</v>
      </c>
      <c r="AM2548" s="60">
        <v>-56.525400001099086</v>
      </c>
      <c r="AN2548" s="60">
        <v>-248.06378909718774</v>
      </c>
      <c r="AO2548" s="60">
        <v>254.42241313716505</v>
      </c>
    </row>
    <row r="2549" spans="1:41" s="290" customFormat="1" x14ac:dyDescent="0.2">
      <c r="A2549" s="45" t="s">
        <v>766</v>
      </c>
      <c r="B2549" s="42" t="s">
        <v>631</v>
      </c>
      <c r="C2549" s="46"/>
      <c r="D2549" s="35" t="s">
        <v>424</v>
      </c>
      <c r="E2549" s="34">
        <v>44992</v>
      </c>
      <c r="F2549" s="347" t="s">
        <v>854</v>
      </c>
      <c r="G2549" s="347" t="s">
        <v>4088</v>
      </c>
      <c r="H2549" s="344">
        <v>25.892499999999998</v>
      </c>
      <c r="I2549" s="344">
        <v>-81.521283333333329</v>
      </c>
      <c r="J2549" s="56" t="s">
        <v>7939</v>
      </c>
      <c r="K2549" s="56" t="s">
        <v>7940</v>
      </c>
      <c r="L2549" s="49" t="s">
        <v>3416</v>
      </c>
      <c r="M2549" s="120" t="s">
        <v>2833</v>
      </c>
      <c r="N2549" s="35" t="s">
        <v>387</v>
      </c>
      <c r="O2549" s="240" t="s">
        <v>5146</v>
      </c>
      <c r="P2549" s="216" t="s">
        <v>1969</v>
      </c>
      <c r="Q2549" s="443">
        <v>0</v>
      </c>
      <c r="R2549" s="47"/>
      <c r="S2549" s="36">
        <v>0</v>
      </c>
      <c r="T2549" s="35"/>
      <c r="U2549" s="34"/>
      <c r="V2549" s="82">
        <v>0</v>
      </c>
      <c r="W2549" s="55" t="s">
        <v>2689</v>
      </c>
      <c r="X2549" s="55" t="s">
        <v>1898</v>
      </c>
      <c r="Y2549" s="157" t="s">
        <v>387</v>
      </c>
      <c r="Z2549" s="57">
        <v>254.42241313716505</v>
      </c>
      <c r="AA2549" s="55" t="s">
        <v>9691</v>
      </c>
      <c r="AB2549" s="55">
        <v>248</v>
      </c>
      <c r="AC2549" s="55" t="s">
        <v>2023</v>
      </c>
      <c r="AD2549" s="89" t="s">
        <v>2622</v>
      </c>
      <c r="AE2549" s="243">
        <v>16320</v>
      </c>
      <c r="AF2549" s="157" t="s">
        <v>3901</v>
      </c>
      <c r="AG2549" s="89" t="s">
        <v>7942</v>
      </c>
      <c r="AH2549" s="58" t="s">
        <v>7943</v>
      </c>
      <c r="AI2549" s="58" t="s">
        <v>7944</v>
      </c>
      <c r="AJ2549" s="59" t="s">
        <v>2369</v>
      </c>
      <c r="AK2549" s="56">
        <v>25.892655000000001</v>
      </c>
      <c r="AL2549" s="56">
        <v>-81.520526944444441</v>
      </c>
      <c r="AM2549" s="60">
        <v>-56.525400001099086</v>
      </c>
      <c r="AN2549" s="60">
        <v>-248.06378909718774</v>
      </c>
      <c r="AO2549" s="60">
        <v>254.42241313716505</v>
      </c>
    </row>
    <row r="2550" spans="1:41" s="290" customFormat="1" x14ac:dyDescent="0.2">
      <c r="A2550" s="45" t="s">
        <v>766</v>
      </c>
      <c r="B2550" s="42" t="s">
        <v>631</v>
      </c>
      <c r="C2550" s="46"/>
      <c r="D2550" s="35" t="s">
        <v>424</v>
      </c>
      <c r="E2550" s="34">
        <v>44992</v>
      </c>
      <c r="F2550" s="347" t="s">
        <v>854</v>
      </c>
      <c r="G2550" s="347" t="s">
        <v>4088</v>
      </c>
      <c r="H2550" s="344">
        <v>25.892499999999998</v>
      </c>
      <c r="I2550" s="344">
        <v>-81.521283333333329</v>
      </c>
      <c r="J2550" s="56" t="s">
        <v>7939</v>
      </c>
      <c r="K2550" s="56" t="s">
        <v>7940</v>
      </c>
      <c r="L2550" s="49" t="s">
        <v>3416</v>
      </c>
      <c r="M2550" s="120" t="s">
        <v>2833</v>
      </c>
      <c r="N2550" s="35" t="s">
        <v>387</v>
      </c>
      <c r="O2550" s="240" t="s">
        <v>5146</v>
      </c>
      <c r="P2550" s="216" t="s">
        <v>1969</v>
      </c>
      <c r="Q2550" s="443">
        <v>0</v>
      </c>
      <c r="R2550" s="47"/>
      <c r="S2550" s="36">
        <v>0</v>
      </c>
      <c r="T2550" s="35"/>
      <c r="U2550" s="34"/>
      <c r="V2550" s="82">
        <v>0</v>
      </c>
      <c r="W2550" s="55" t="s">
        <v>2689</v>
      </c>
      <c r="X2550" s="55" t="s">
        <v>1898</v>
      </c>
      <c r="Y2550" s="157" t="s">
        <v>387</v>
      </c>
      <c r="Z2550" s="57">
        <v>254.42241313716505</v>
      </c>
      <c r="AA2550" s="55" t="s">
        <v>9691</v>
      </c>
      <c r="AB2550" s="55">
        <v>248</v>
      </c>
      <c r="AC2550" s="55" t="s">
        <v>2023</v>
      </c>
      <c r="AD2550" s="89" t="s">
        <v>2622</v>
      </c>
      <c r="AE2550" s="243">
        <v>16320</v>
      </c>
      <c r="AF2550" s="157" t="s">
        <v>3901</v>
      </c>
      <c r="AG2550" s="89" t="s">
        <v>7942</v>
      </c>
      <c r="AH2550" s="58" t="s">
        <v>7943</v>
      </c>
      <c r="AI2550" s="58" t="s">
        <v>7944</v>
      </c>
      <c r="AJ2550" s="59" t="s">
        <v>2369</v>
      </c>
      <c r="AK2550" s="56">
        <v>25.892655000000001</v>
      </c>
      <c r="AL2550" s="56">
        <v>-81.520526944444441</v>
      </c>
      <c r="AM2550" s="60">
        <v>-56.525400001099086</v>
      </c>
      <c r="AN2550" s="60">
        <v>-248.06378909718774</v>
      </c>
      <c r="AO2550" s="60">
        <v>254.42241313716505</v>
      </c>
    </row>
    <row r="2551" spans="1:41" s="290" customFormat="1" x14ac:dyDescent="0.2">
      <c r="A2551" s="45" t="s">
        <v>766</v>
      </c>
      <c r="B2551" s="42" t="s">
        <v>631</v>
      </c>
      <c r="C2551" s="46"/>
      <c r="D2551" s="35" t="s">
        <v>424</v>
      </c>
      <c r="E2551" s="34">
        <v>45341</v>
      </c>
      <c r="F2551" s="347" t="s">
        <v>854</v>
      </c>
      <c r="G2551" s="347" t="s">
        <v>4088</v>
      </c>
      <c r="H2551" s="344">
        <v>25.892499999999998</v>
      </c>
      <c r="I2551" s="344">
        <v>-81.521283333333329</v>
      </c>
      <c r="J2551" s="56" t="s">
        <v>7939</v>
      </c>
      <c r="K2551" s="56" t="s">
        <v>7940</v>
      </c>
      <c r="L2551" s="49" t="s">
        <v>6404</v>
      </c>
      <c r="M2551" s="120" t="s">
        <v>2833</v>
      </c>
      <c r="N2551" s="35" t="s">
        <v>387</v>
      </c>
      <c r="O2551" s="240" t="s">
        <v>5714</v>
      </c>
      <c r="P2551" s="216" t="s">
        <v>1969</v>
      </c>
      <c r="Q2551" s="443">
        <v>0</v>
      </c>
      <c r="R2551" s="47"/>
      <c r="S2551" s="36">
        <v>0</v>
      </c>
      <c r="T2551" s="35"/>
      <c r="U2551" s="34"/>
      <c r="V2551" s="82">
        <v>0</v>
      </c>
      <c r="W2551" s="55" t="s">
        <v>2689</v>
      </c>
      <c r="X2551" s="55" t="s">
        <v>1898</v>
      </c>
      <c r="Y2551" s="157" t="s">
        <v>387</v>
      </c>
      <c r="Z2551" s="57">
        <v>254.42241313716505</v>
      </c>
      <c r="AA2551" s="55" t="s">
        <v>9691</v>
      </c>
      <c r="AB2551" s="55">
        <v>248</v>
      </c>
      <c r="AC2551" s="55" t="s">
        <v>2023</v>
      </c>
      <c r="AD2551" s="89" t="s">
        <v>2622</v>
      </c>
      <c r="AE2551" s="243">
        <v>16320</v>
      </c>
      <c r="AF2551" s="157" t="s">
        <v>3901</v>
      </c>
      <c r="AG2551" s="89" t="s">
        <v>7942</v>
      </c>
      <c r="AH2551" s="58" t="s">
        <v>7943</v>
      </c>
      <c r="AI2551" s="58" t="s">
        <v>7944</v>
      </c>
      <c r="AJ2551" s="59" t="s">
        <v>2369</v>
      </c>
      <c r="AK2551" s="56">
        <v>25.892655000000001</v>
      </c>
      <c r="AL2551" s="56">
        <v>-81.520526944444441</v>
      </c>
      <c r="AM2551" s="60">
        <v>-56.525400001099086</v>
      </c>
      <c r="AN2551" s="60">
        <v>-248.06378909718774</v>
      </c>
      <c r="AO2551" s="60">
        <v>254.42241313716505</v>
      </c>
    </row>
    <row r="2552" spans="1:41" s="290" customFormat="1" ht="25.5" x14ac:dyDescent="0.2">
      <c r="A2552" s="45" t="s">
        <v>766</v>
      </c>
      <c r="B2552" s="42" t="s">
        <v>631</v>
      </c>
      <c r="C2552" s="46"/>
      <c r="D2552" s="35" t="s">
        <v>424</v>
      </c>
      <c r="E2552" s="34">
        <v>45748</v>
      </c>
      <c r="F2552" s="347" t="s">
        <v>854</v>
      </c>
      <c r="G2552" s="347" t="s">
        <v>4088</v>
      </c>
      <c r="H2552" s="344">
        <v>25.892499999999998</v>
      </c>
      <c r="I2552" s="344">
        <v>-81.521283333333329</v>
      </c>
      <c r="J2552" s="56" t="s">
        <v>7939</v>
      </c>
      <c r="K2552" s="56" t="s">
        <v>7940</v>
      </c>
      <c r="L2552" s="49" t="s">
        <v>6442</v>
      </c>
      <c r="M2552" s="120" t="s">
        <v>2833</v>
      </c>
      <c r="N2552" s="35" t="s">
        <v>427</v>
      </c>
      <c r="O2552" s="240" t="s">
        <v>6574</v>
      </c>
      <c r="P2552" s="377" t="s">
        <v>6338</v>
      </c>
      <c r="Q2552" s="443">
        <v>0</v>
      </c>
      <c r="R2552" s="47"/>
      <c r="S2552" s="36">
        <v>0</v>
      </c>
      <c r="T2552" s="35"/>
      <c r="U2552" s="34">
        <v>45748</v>
      </c>
      <c r="V2552" s="82" t="s">
        <v>1969</v>
      </c>
      <c r="W2552" s="55" t="s">
        <v>2689</v>
      </c>
      <c r="X2552" s="55" t="s">
        <v>1898</v>
      </c>
      <c r="Y2552" s="157" t="s">
        <v>427</v>
      </c>
      <c r="Z2552" s="57">
        <v>254.42241313716505</v>
      </c>
      <c r="AA2552" s="55" t="s">
        <v>9692</v>
      </c>
      <c r="AB2552" s="55">
        <v>248</v>
      </c>
      <c r="AC2552" s="55" t="s">
        <v>2023</v>
      </c>
      <c r="AD2552" s="89" t="s">
        <v>2622</v>
      </c>
      <c r="AE2552" s="243">
        <v>16320</v>
      </c>
      <c r="AF2552" s="157" t="s">
        <v>3901</v>
      </c>
      <c r="AG2552" s="89" t="s">
        <v>7942</v>
      </c>
      <c r="AH2552" s="58" t="s">
        <v>7943</v>
      </c>
      <c r="AI2552" s="58" t="s">
        <v>7944</v>
      </c>
      <c r="AJ2552" s="59" t="s">
        <v>2369</v>
      </c>
      <c r="AK2552" s="56">
        <v>25.892655000000001</v>
      </c>
      <c r="AL2552" s="56">
        <v>-81.520526944444441</v>
      </c>
      <c r="AM2552" s="60">
        <v>-56.525400001099086</v>
      </c>
      <c r="AN2552" s="60">
        <v>-248.06378909718774</v>
      </c>
      <c r="AO2552" s="60">
        <v>254.42241313716505</v>
      </c>
    </row>
    <row r="2553" spans="1:41" s="290" customFormat="1" x14ac:dyDescent="0.2">
      <c r="A2553" s="45" t="s">
        <v>766</v>
      </c>
      <c r="B2553" s="42" t="s">
        <v>631</v>
      </c>
      <c r="C2553" s="46" t="s">
        <v>473</v>
      </c>
      <c r="D2553" s="35" t="s">
        <v>424</v>
      </c>
      <c r="E2553" s="34">
        <v>46079</v>
      </c>
      <c r="F2553" s="347" t="s">
        <v>854</v>
      </c>
      <c r="G2553" s="347" t="s">
        <v>4088</v>
      </c>
      <c r="H2553" s="344">
        <v>25.892499999999998</v>
      </c>
      <c r="I2553" s="344">
        <v>-81.521283333333329</v>
      </c>
      <c r="J2553" s="56" t="s">
        <v>7939</v>
      </c>
      <c r="K2553" s="56" t="s">
        <v>7940</v>
      </c>
      <c r="L2553" s="49" t="s">
        <v>3071</v>
      </c>
      <c r="M2553" s="120" t="s">
        <v>2833</v>
      </c>
      <c r="N2553" s="35" t="s">
        <v>364</v>
      </c>
      <c r="O2553" s="240" t="s">
        <v>6775</v>
      </c>
      <c r="P2553" s="377" t="s">
        <v>6005</v>
      </c>
      <c r="Q2553" s="443">
        <v>0</v>
      </c>
      <c r="R2553" s="47"/>
      <c r="S2553" s="36">
        <v>0</v>
      </c>
      <c r="T2553" s="35" t="s">
        <v>2011</v>
      </c>
      <c r="U2553" s="34"/>
      <c r="V2553" s="82">
        <v>0</v>
      </c>
      <c r="W2553" s="55" t="s">
        <v>2689</v>
      </c>
      <c r="X2553" s="55" t="s">
        <v>1898</v>
      </c>
      <c r="Y2553" s="157">
        <v>0</v>
      </c>
      <c r="Z2553" s="57">
        <v>254.42241313716505</v>
      </c>
      <c r="AA2553" s="55" t="s">
        <v>7941</v>
      </c>
      <c r="AB2553" s="55">
        <v>248</v>
      </c>
      <c r="AC2553" s="55" t="s">
        <v>2023</v>
      </c>
      <c r="AD2553" s="89" t="s">
        <v>2622</v>
      </c>
      <c r="AE2553" s="243">
        <v>16320</v>
      </c>
      <c r="AF2553" s="157" t="s">
        <v>3901</v>
      </c>
      <c r="AG2553" s="89" t="s">
        <v>7942</v>
      </c>
      <c r="AH2553" s="58" t="s">
        <v>7943</v>
      </c>
      <c r="AI2553" s="58" t="s">
        <v>7944</v>
      </c>
      <c r="AJ2553" s="59" t="s">
        <v>2369</v>
      </c>
      <c r="AK2553" s="56">
        <v>25.892655000000001</v>
      </c>
      <c r="AL2553" s="56">
        <v>-81.520526944444441</v>
      </c>
      <c r="AM2553" s="60">
        <v>-56.525400001099086</v>
      </c>
      <c r="AN2553" s="60">
        <v>-248.06378909718774</v>
      </c>
      <c r="AO2553" s="60">
        <v>254.42241313716505</v>
      </c>
    </row>
    <row r="2554" spans="1:41" s="290" customFormat="1" x14ac:dyDescent="0.2">
      <c r="A2554" s="45" t="s">
        <v>767</v>
      </c>
      <c r="B2554" s="42" t="s">
        <v>81</v>
      </c>
      <c r="C2554" s="46"/>
      <c r="D2554" s="35" t="s">
        <v>424</v>
      </c>
      <c r="E2554" s="34">
        <v>42843</v>
      </c>
      <c r="F2554" s="347" t="s">
        <v>856</v>
      </c>
      <c r="G2554" s="347" t="s">
        <v>857</v>
      </c>
      <c r="H2554" s="344">
        <v>25.893366666666665</v>
      </c>
      <c r="I2554" s="344">
        <v>-81.520949999999999</v>
      </c>
      <c r="J2554" s="56" t="s">
        <v>9693</v>
      </c>
      <c r="K2554" s="56" t="s">
        <v>9694</v>
      </c>
      <c r="L2554" s="49" t="s">
        <v>1746</v>
      </c>
      <c r="M2554" s="117"/>
      <c r="N2554" s="35" t="s">
        <v>364</v>
      </c>
      <c r="O2554" s="203" t="s">
        <v>1969</v>
      </c>
      <c r="P2554" s="216" t="s">
        <v>1969</v>
      </c>
      <c r="Q2554" s="443">
        <v>0</v>
      </c>
      <c r="R2554" s="47"/>
      <c r="S2554" s="36">
        <v>0</v>
      </c>
      <c r="T2554" s="35"/>
      <c r="U2554" s="34"/>
      <c r="V2554" s="82">
        <v>0</v>
      </c>
      <c r="W2554" s="55" t="s">
        <v>2689</v>
      </c>
      <c r="X2554" s="55" t="s">
        <v>1898</v>
      </c>
      <c r="Y2554" s="157">
        <v>0</v>
      </c>
      <c r="Z2554" s="57" t="s">
        <v>1746</v>
      </c>
      <c r="AA2554" s="55" t="s">
        <v>6987</v>
      </c>
      <c r="AB2554" s="55">
        <v>249</v>
      </c>
      <c r="AC2554" s="55" t="s">
        <v>2023</v>
      </c>
      <c r="AD2554" s="89" t="s">
        <v>2622</v>
      </c>
      <c r="AE2554" s="243">
        <v>16325</v>
      </c>
      <c r="AF2554" s="157" t="s">
        <v>3901</v>
      </c>
      <c r="AG2554" s="89" t="s">
        <v>7947</v>
      </c>
      <c r="AH2554" s="58" t="s">
        <v>2069</v>
      </c>
      <c r="AI2554" s="58" t="s">
        <v>7948</v>
      </c>
      <c r="AJ2554" s="59" t="s">
        <v>2370</v>
      </c>
      <c r="AK2554" s="56">
        <v>25.893432777777779</v>
      </c>
      <c r="AL2554" s="56">
        <v>-81.521054722222217</v>
      </c>
      <c r="AM2554" s="60">
        <v>-24.109400000886723</v>
      </c>
      <c r="AN2554" s="60">
        <v>34.344490813909239</v>
      </c>
      <c r="AO2554" s="60">
        <v>41.961973472055064</v>
      </c>
    </row>
    <row r="2555" spans="1:41" s="290" customFormat="1" x14ac:dyDescent="0.2">
      <c r="A2555" s="45" t="s">
        <v>767</v>
      </c>
      <c r="B2555" s="42" t="s">
        <v>81</v>
      </c>
      <c r="C2555" s="46"/>
      <c r="D2555" s="35" t="s">
        <v>1658</v>
      </c>
      <c r="E2555" s="34">
        <v>43076</v>
      </c>
      <c r="F2555" s="347" t="s">
        <v>856</v>
      </c>
      <c r="G2555" s="347" t="s">
        <v>857</v>
      </c>
      <c r="H2555" s="344">
        <v>25.893366666666665</v>
      </c>
      <c r="I2555" s="344">
        <v>-81.520949999999999</v>
      </c>
      <c r="J2555" s="56" t="s">
        <v>9693</v>
      </c>
      <c r="K2555" s="56" t="s">
        <v>9694</v>
      </c>
      <c r="L2555" s="49" t="s">
        <v>8359</v>
      </c>
      <c r="M2555" s="120"/>
      <c r="N2555" s="35" t="s">
        <v>1919</v>
      </c>
      <c r="O2555" s="203"/>
      <c r="P2555" s="216">
        <v>0</v>
      </c>
      <c r="Q2555" s="443">
        <v>0</v>
      </c>
      <c r="R2555" s="47"/>
      <c r="S2555" s="36">
        <v>0</v>
      </c>
      <c r="T2555" s="35"/>
      <c r="U2555" s="34"/>
      <c r="V2555" s="82" t="s">
        <v>1969</v>
      </c>
      <c r="W2555" s="55" t="s">
        <v>2689</v>
      </c>
      <c r="X2555" s="55" t="s">
        <v>1898</v>
      </c>
      <c r="Y2555" s="157" t="s">
        <v>1919</v>
      </c>
      <c r="Z2555" s="57" t="s">
        <v>1746</v>
      </c>
      <c r="AA2555" s="55" t="s">
        <v>6966</v>
      </c>
      <c r="AB2555" s="55">
        <v>249</v>
      </c>
      <c r="AC2555" s="55" t="s">
        <v>2023</v>
      </c>
      <c r="AD2555" s="89" t="s">
        <v>2622</v>
      </c>
      <c r="AE2555" s="243">
        <v>16325</v>
      </c>
      <c r="AF2555" s="157" t="s">
        <v>3901</v>
      </c>
      <c r="AG2555" s="89" t="s">
        <v>7947</v>
      </c>
      <c r="AH2555" s="58" t="s">
        <v>2069</v>
      </c>
      <c r="AI2555" s="58" t="s">
        <v>7948</v>
      </c>
      <c r="AJ2555" s="59" t="s">
        <v>2370</v>
      </c>
      <c r="AK2555" s="56">
        <v>25.893432777777779</v>
      </c>
      <c r="AL2555" s="56">
        <v>-81.521054722222217</v>
      </c>
      <c r="AM2555" s="60">
        <v>-24.109400000886723</v>
      </c>
      <c r="AN2555" s="60">
        <v>34.344490813909239</v>
      </c>
      <c r="AO2555" s="60">
        <v>41.961973472055064</v>
      </c>
    </row>
    <row r="2556" spans="1:41" s="290" customFormat="1" x14ac:dyDescent="0.2">
      <c r="A2556" s="45" t="s">
        <v>767</v>
      </c>
      <c r="B2556" s="42" t="s">
        <v>81</v>
      </c>
      <c r="C2556" s="46"/>
      <c r="D2556" s="35" t="s">
        <v>424</v>
      </c>
      <c r="E2556" s="34">
        <v>43145</v>
      </c>
      <c r="F2556" s="347" t="s">
        <v>2069</v>
      </c>
      <c r="G2556" s="347" t="s">
        <v>2070</v>
      </c>
      <c r="H2556" s="344">
        <v>25.893433333333334</v>
      </c>
      <c r="I2556" s="344">
        <v>-81.520899999999997</v>
      </c>
      <c r="J2556" s="56" t="s">
        <v>9695</v>
      </c>
      <c r="K2556" s="56" t="s">
        <v>9696</v>
      </c>
      <c r="L2556" s="49" t="s">
        <v>8359</v>
      </c>
      <c r="M2556" s="120"/>
      <c r="N2556" s="35" t="s">
        <v>1919</v>
      </c>
      <c r="O2556" s="203"/>
      <c r="P2556" s="216">
        <v>0</v>
      </c>
      <c r="Q2556" s="443">
        <v>0</v>
      </c>
      <c r="R2556" s="47"/>
      <c r="S2556" s="36">
        <v>0</v>
      </c>
      <c r="T2556" s="35"/>
      <c r="U2556" s="34"/>
      <c r="V2556" s="82" t="s">
        <v>1969</v>
      </c>
      <c r="W2556" s="55" t="s">
        <v>2689</v>
      </c>
      <c r="X2556" s="55" t="s">
        <v>1898</v>
      </c>
      <c r="Y2556" s="157" t="s">
        <v>1919</v>
      </c>
      <c r="Z2556" s="57" t="s">
        <v>1746</v>
      </c>
      <c r="AA2556" s="55" t="s">
        <v>6966</v>
      </c>
      <c r="AB2556" s="55">
        <v>249</v>
      </c>
      <c r="AC2556" s="55" t="s">
        <v>2023</v>
      </c>
      <c r="AD2556" s="89" t="s">
        <v>2622</v>
      </c>
      <c r="AE2556" s="243">
        <v>16325</v>
      </c>
      <c r="AF2556" s="157" t="s">
        <v>3901</v>
      </c>
      <c r="AG2556" s="89" t="s">
        <v>7947</v>
      </c>
      <c r="AH2556" s="58" t="s">
        <v>2069</v>
      </c>
      <c r="AI2556" s="58" t="s">
        <v>7948</v>
      </c>
      <c r="AJ2556" s="59" t="s">
        <v>2370</v>
      </c>
      <c r="AK2556" s="56">
        <v>25.893432777777779</v>
      </c>
      <c r="AL2556" s="56">
        <v>-81.521054722222217</v>
      </c>
      <c r="AM2556" s="60">
        <v>0.20259999992035205</v>
      </c>
      <c r="AN2556" s="60">
        <v>50.742390938410814</v>
      </c>
      <c r="AO2556" s="60">
        <v>50.742795399016828</v>
      </c>
    </row>
    <row r="2557" spans="1:41" s="290" customFormat="1" x14ac:dyDescent="0.2">
      <c r="A2557" s="45" t="s">
        <v>767</v>
      </c>
      <c r="B2557" s="42" t="s">
        <v>81</v>
      </c>
      <c r="C2557" s="46"/>
      <c r="D2557" s="35" t="s">
        <v>2384</v>
      </c>
      <c r="E2557" s="34">
        <v>43343</v>
      </c>
      <c r="F2557" s="347" t="s">
        <v>2069</v>
      </c>
      <c r="G2557" s="347" t="s">
        <v>2070</v>
      </c>
      <c r="H2557" s="344">
        <v>25.893433333333334</v>
      </c>
      <c r="I2557" s="344">
        <v>-81.520899999999997</v>
      </c>
      <c r="J2557" s="56" t="s">
        <v>9695</v>
      </c>
      <c r="K2557" s="56" t="s">
        <v>9696</v>
      </c>
      <c r="L2557" s="49" t="s">
        <v>3133</v>
      </c>
      <c r="M2557" s="120"/>
      <c r="N2557" s="35" t="s">
        <v>364</v>
      </c>
      <c r="O2557" s="203" t="s">
        <v>1969</v>
      </c>
      <c r="P2557" s="216">
        <v>0</v>
      </c>
      <c r="Q2557" s="443">
        <v>0</v>
      </c>
      <c r="R2557" s="47"/>
      <c r="S2557" s="36">
        <v>0</v>
      </c>
      <c r="T2557" s="35"/>
      <c r="U2557" s="34"/>
      <c r="V2557" s="82">
        <v>0</v>
      </c>
      <c r="W2557" s="55" t="s">
        <v>2689</v>
      </c>
      <c r="X2557" s="55" t="s">
        <v>1898</v>
      </c>
      <c r="Y2557" s="157">
        <v>0</v>
      </c>
      <c r="Z2557" s="57" t="s">
        <v>1746</v>
      </c>
      <c r="AA2557" s="55" t="s">
        <v>6987</v>
      </c>
      <c r="AB2557" s="55">
        <v>249</v>
      </c>
      <c r="AC2557" s="55" t="s">
        <v>2023</v>
      </c>
      <c r="AD2557" s="89" t="s">
        <v>2622</v>
      </c>
      <c r="AE2557" s="243">
        <v>16325</v>
      </c>
      <c r="AF2557" s="157" t="s">
        <v>3901</v>
      </c>
      <c r="AG2557" s="89" t="s">
        <v>7947</v>
      </c>
      <c r="AH2557" s="58" t="s">
        <v>2069</v>
      </c>
      <c r="AI2557" s="58" t="s">
        <v>7948</v>
      </c>
      <c r="AJ2557" s="59" t="s">
        <v>2370</v>
      </c>
      <c r="AK2557" s="56">
        <v>25.893432777777779</v>
      </c>
      <c r="AL2557" s="56">
        <v>-81.521054722222217</v>
      </c>
      <c r="AM2557" s="60">
        <v>0.20259999992035205</v>
      </c>
      <c r="AN2557" s="60">
        <v>50.742390938410814</v>
      </c>
      <c r="AO2557" s="60">
        <v>50.742795399016828</v>
      </c>
    </row>
    <row r="2558" spans="1:41" s="290" customFormat="1" x14ac:dyDescent="0.2">
      <c r="A2558" s="45" t="s">
        <v>767</v>
      </c>
      <c r="B2558" s="42" t="s">
        <v>81</v>
      </c>
      <c r="C2558" s="46"/>
      <c r="D2558" s="35" t="s">
        <v>424</v>
      </c>
      <c r="E2558" s="34">
        <v>43501</v>
      </c>
      <c r="F2558" s="347" t="s">
        <v>2530</v>
      </c>
      <c r="G2558" s="347" t="s">
        <v>2531</v>
      </c>
      <c r="H2558" s="344">
        <v>25.893566666666665</v>
      </c>
      <c r="I2558" s="344">
        <v>-81.520799999999994</v>
      </c>
      <c r="J2558" s="56" t="s">
        <v>9697</v>
      </c>
      <c r="K2558" s="56" t="s">
        <v>9698</v>
      </c>
      <c r="L2558" s="49" t="s">
        <v>2532</v>
      </c>
      <c r="M2558" s="120" t="s">
        <v>2834</v>
      </c>
      <c r="N2558" s="35" t="s">
        <v>364</v>
      </c>
      <c r="O2558" s="203" t="s">
        <v>1969</v>
      </c>
      <c r="P2558" s="216" t="s">
        <v>1969</v>
      </c>
      <c r="Q2558" s="443">
        <v>0</v>
      </c>
      <c r="R2558" s="47"/>
      <c r="S2558" s="36">
        <v>0</v>
      </c>
      <c r="T2558" s="35"/>
      <c r="U2558" s="34"/>
      <c r="V2558" s="82">
        <v>0</v>
      </c>
      <c r="W2558" s="55" t="s">
        <v>2689</v>
      </c>
      <c r="X2558" s="55" t="s">
        <v>1898</v>
      </c>
      <c r="Y2558" s="157">
        <v>0</v>
      </c>
      <c r="Z2558" s="57" t="s">
        <v>1746</v>
      </c>
      <c r="AA2558" s="55" t="s">
        <v>6987</v>
      </c>
      <c r="AB2558" s="55">
        <v>249</v>
      </c>
      <c r="AC2558" s="55" t="s">
        <v>2023</v>
      </c>
      <c r="AD2558" s="89" t="s">
        <v>2622</v>
      </c>
      <c r="AE2558" s="243">
        <v>16325</v>
      </c>
      <c r="AF2558" s="157" t="s">
        <v>3901</v>
      </c>
      <c r="AG2558" s="89" t="s">
        <v>7947</v>
      </c>
      <c r="AH2558" s="58" t="s">
        <v>2069</v>
      </c>
      <c r="AI2558" s="58" t="s">
        <v>7948</v>
      </c>
      <c r="AJ2558" s="59" t="s">
        <v>2370</v>
      </c>
      <c r="AK2558" s="56">
        <v>25.893432777777779</v>
      </c>
      <c r="AL2558" s="56">
        <v>-81.521054722222217</v>
      </c>
      <c r="AM2558" s="60">
        <v>48.826599998943294</v>
      </c>
      <c r="AN2558" s="60">
        <v>83.538191187413972</v>
      </c>
      <c r="AO2558" s="60">
        <v>96.760871504558793</v>
      </c>
    </row>
    <row r="2559" spans="1:41" s="290" customFormat="1" x14ac:dyDescent="0.2">
      <c r="A2559" s="45" t="s">
        <v>767</v>
      </c>
      <c r="B2559" s="42" t="s">
        <v>81</v>
      </c>
      <c r="C2559" s="46"/>
      <c r="D2559" s="35" t="s">
        <v>424</v>
      </c>
      <c r="E2559" s="34">
        <v>43878</v>
      </c>
      <c r="F2559" s="347" t="s">
        <v>2921</v>
      </c>
      <c r="G2559" s="347" t="s">
        <v>2922</v>
      </c>
      <c r="H2559" s="344">
        <v>25.893599999999999</v>
      </c>
      <c r="I2559" s="344">
        <v>-81.520783333333327</v>
      </c>
      <c r="J2559" s="56" t="s">
        <v>9699</v>
      </c>
      <c r="K2559" s="56" t="s">
        <v>9700</v>
      </c>
      <c r="L2559" s="49" t="s">
        <v>2532</v>
      </c>
      <c r="M2559" s="120" t="s">
        <v>2834</v>
      </c>
      <c r="N2559" s="35" t="s">
        <v>364</v>
      </c>
      <c r="O2559" s="203" t="s">
        <v>1969</v>
      </c>
      <c r="P2559" s="216" t="s">
        <v>1969</v>
      </c>
      <c r="Q2559" s="443">
        <v>0</v>
      </c>
      <c r="R2559" s="47"/>
      <c r="S2559" s="36">
        <v>0</v>
      </c>
      <c r="T2559" s="35"/>
      <c r="U2559" s="34"/>
      <c r="V2559" s="82">
        <v>0</v>
      </c>
      <c r="W2559" s="55" t="s">
        <v>2689</v>
      </c>
      <c r="X2559" s="55" t="s">
        <v>1898</v>
      </c>
      <c r="Y2559" s="157">
        <v>0</v>
      </c>
      <c r="Z2559" s="57" t="s">
        <v>1746</v>
      </c>
      <c r="AA2559" s="55" t="s">
        <v>6987</v>
      </c>
      <c r="AB2559" s="55">
        <v>249</v>
      </c>
      <c r="AC2559" s="55" t="s">
        <v>2023</v>
      </c>
      <c r="AD2559" s="89" t="s">
        <v>2622</v>
      </c>
      <c r="AE2559" s="243">
        <v>16325</v>
      </c>
      <c r="AF2559" s="157" t="s">
        <v>3901</v>
      </c>
      <c r="AG2559" s="89" t="s">
        <v>7947</v>
      </c>
      <c r="AH2559" s="58" t="s">
        <v>2069</v>
      </c>
      <c r="AI2559" s="58" t="s">
        <v>7948</v>
      </c>
      <c r="AJ2559" s="59" t="s">
        <v>2370</v>
      </c>
      <c r="AK2559" s="56">
        <v>25.893432777777779</v>
      </c>
      <c r="AL2559" s="56">
        <v>-81.521054722222217</v>
      </c>
      <c r="AM2559" s="60">
        <v>60.982599999346832</v>
      </c>
      <c r="AN2559" s="60">
        <v>89.004157895581159</v>
      </c>
      <c r="AO2559" s="60">
        <v>107.8916939591824</v>
      </c>
    </row>
    <row r="2560" spans="1:41" s="290" customFormat="1" ht="25.5" x14ac:dyDescent="0.2">
      <c r="A2560" s="45" t="s">
        <v>767</v>
      </c>
      <c r="B2560" s="42" t="s">
        <v>81</v>
      </c>
      <c r="C2560" s="46"/>
      <c r="D2560" s="35" t="s">
        <v>424</v>
      </c>
      <c r="E2560" s="34">
        <v>44240</v>
      </c>
      <c r="F2560" s="347" t="s">
        <v>2921</v>
      </c>
      <c r="G2560" s="347" t="s">
        <v>3420</v>
      </c>
      <c r="H2560" s="344">
        <v>25.893599999999999</v>
      </c>
      <c r="I2560" s="344">
        <v>-81.52076666666666</v>
      </c>
      <c r="J2560" s="56" t="s">
        <v>9699</v>
      </c>
      <c r="K2560" s="56" t="s">
        <v>7946</v>
      </c>
      <c r="L2560" s="49" t="s">
        <v>3418</v>
      </c>
      <c r="M2560" s="120" t="s">
        <v>2834</v>
      </c>
      <c r="N2560" s="35" t="s">
        <v>364</v>
      </c>
      <c r="O2560" s="240" t="s">
        <v>3419</v>
      </c>
      <c r="P2560" s="216" t="s">
        <v>1969</v>
      </c>
      <c r="Q2560" s="443">
        <v>0</v>
      </c>
      <c r="R2560" s="47"/>
      <c r="S2560" s="36">
        <v>0</v>
      </c>
      <c r="T2560" s="35"/>
      <c r="U2560" s="34"/>
      <c r="V2560" s="82">
        <v>0</v>
      </c>
      <c r="W2560" s="55" t="s">
        <v>2689</v>
      </c>
      <c r="X2560" s="55" t="s">
        <v>1898</v>
      </c>
      <c r="Y2560" s="157">
        <v>0</v>
      </c>
      <c r="Z2560" s="57" t="s">
        <v>1746</v>
      </c>
      <c r="AA2560" s="55" t="s">
        <v>6987</v>
      </c>
      <c r="AB2560" s="55">
        <v>249</v>
      </c>
      <c r="AC2560" s="55" t="s">
        <v>2023</v>
      </c>
      <c r="AD2560" s="89" t="s">
        <v>2622</v>
      </c>
      <c r="AE2560" s="243">
        <v>16325</v>
      </c>
      <c r="AF2560" s="157" t="s">
        <v>3901</v>
      </c>
      <c r="AG2560" s="89" t="s">
        <v>7947</v>
      </c>
      <c r="AH2560" s="58" t="s">
        <v>2069</v>
      </c>
      <c r="AI2560" s="58" t="s">
        <v>7948</v>
      </c>
      <c r="AJ2560" s="59" t="s">
        <v>2370</v>
      </c>
      <c r="AK2560" s="56">
        <v>25.893432777777779</v>
      </c>
      <c r="AL2560" s="56">
        <v>-81.521054722222217</v>
      </c>
      <c r="AM2560" s="60">
        <v>60.982599999346832</v>
      </c>
      <c r="AN2560" s="60">
        <v>94.47012460374836</v>
      </c>
      <c r="AO2560" s="60">
        <v>112.44323877107097</v>
      </c>
    </row>
    <row r="2561" spans="1:41" s="290" customFormat="1" ht="25.5" x14ac:dyDescent="0.2">
      <c r="A2561" s="45" t="s">
        <v>767</v>
      </c>
      <c r="B2561" s="42" t="s">
        <v>81</v>
      </c>
      <c r="C2561" s="46"/>
      <c r="D2561" s="35" t="s">
        <v>424</v>
      </c>
      <c r="E2561" s="34">
        <v>44595</v>
      </c>
      <c r="F2561" s="347" t="s">
        <v>4116</v>
      </c>
      <c r="G2561" s="347" t="s">
        <v>3420</v>
      </c>
      <c r="H2561" s="344">
        <v>25.893616666666667</v>
      </c>
      <c r="I2561" s="344">
        <v>-81.52076666666666</v>
      </c>
      <c r="J2561" s="56" t="s">
        <v>7945</v>
      </c>
      <c r="K2561" s="56" t="s">
        <v>7946</v>
      </c>
      <c r="L2561" s="49" t="s">
        <v>3418</v>
      </c>
      <c r="M2561" s="120" t="s">
        <v>2834</v>
      </c>
      <c r="N2561" s="35" t="s">
        <v>364</v>
      </c>
      <c r="O2561" s="240" t="s">
        <v>4090</v>
      </c>
      <c r="P2561" s="216" t="s">
        <v>1969</v>
      </c>
      <c r="Q2561" s="443">
        <v>0</v>
      </c>
      <c r="R2561" s="47"/>
      <c r="S2561" s="36">
        <v>0</v>
      </c>
      <c r="T2561" s="35"/>
      <c r="U2561" s="34"/>
      <c r="V2561" s="82">
        <v>0</v>
      </c>
      <c r="W2561" s="55" t="s">
        <v>2689</v>
      </c>
      <c r="X2561" s="55" t="s">
        <v>1898</v>
      </c>
      <c r="Y2561" s="157">
        <v>0</v>
      </c>
      <c r="Z2561" s="57" t="s">
        <v>1746</v>
      </c>
      <c r="AA2561" s="55" t="s">
        <v>6987</v>
      </c>
      <c r="AB2561" s="55">
        <v>249</v>
      </c>
      <c r="AC2561" s="55" t="s">
        <v>2023</v>
      </c>
      <c r="AD2561" s="89" t="s">
        <v>2622</v>
      </c>
      <c r="AE2561" s="243">
        <v>16325</v>
      </c>
      <c r="AF2561" s="157" t="s">
        <v>3901</v>
      </c>
      <c r="AG2561" s="89" t="s">
        <v>7947</v>
      </c>
      <c r="AH2561" s="58" t="s">
        <v>2069</v>
      </c>
      <c r="AI2561" s="58" t="s">
        <v>7948</v>
      </c>
      <c r="AJ2561" s="59" t="s">
        <v>2370</v>
      </c>
      <c r="AK2561" s="56">
        <v>25.893432777777779</v>
      </c>
      <c r="AL2561" s="56">
        <v>-81.521054722222217</v>
      </c>
      <c r="AM2561" s="60">
        <v>67.0605999995486</v>
      </c>
      <c r="AN2561" s="60">
        <v>94.47012460374836</v>
      </c>
      <c r="AO2561" s="60">
        <v>115.85218390236415</v>
      </c>
    </row>
    <row r="2562" spans="1:41" s="290" customFormat="1" ht="25.5" x14ac:dyDescent="0.2">
      <c r="A2562" s="45" t="s">
        <v>767</v>
      </c>
      <c r="B2562" s="42" t="s">
        <v>81</v>
      </c>
      <c r="C2562" s="46"/>
      <c r="D2562" s="35" t="s">
        <v>424</v>
      </c>
      <c r="E2562" s="34">
        <v>44992</v>
      </c>
      <c r="F2562" s="347" t="s">
        <v>4116</v>
      </c>
      <c r="G2562" s="347" t="s">
        <v>3420</v>
      </c>
      <c r="H2562" s="344">
        <v>25.893616666666667</v>
      </c>
      <c r="I2562" s="344">
        <v>-81.52076666666666</v>
      </c>
      <c r="J2562" s="56" t="s">
        <v>7945</v>
      </c>
      <c r="K2562" s="56" t="s">
        <v>7946</v>
      </c>
      <c r="L2562" s="49" t="s">
        <v>3418</v>
      </c>
      <c r="M2562" s="120" t="s">
        <v>2834</v>
      </c>
      <c r="N2562" s="35" t="s">
        <v>364</v>
      </c>
      <c r="O2562" s="240" t="s">
        <v>5147</v>
      </c>
      <c r="P2562" s="216" t="s">
        <v>1969</v>
      </c>
      <c r="Q2562" s="443">
        <v>0</v>
      </c>
      <c r="R2562" s="47"/>
      <c r="S2562" s="36">
        <v>0</v>
      </c>
      <c r="T2562" s="35"/>
      <c r="U2562" s="34"/>
      <c r="V2562" s="82">
        <v>0</v>
      </c>
      <c r="W2562" s="55" t="s">
        <v>2689</v>
      </c>
      <c r="X2562" s="55" t="s">
        <v>1898</v>
      </c>
      <c r="Y2562" s="157">
        <v>0</v>
      </c>
      <c r="Z2562" s="57" t="s">
        <v>1746</v>
      </c>
      <c r="AA2562" s="55" t="s">
        <v>6987</v>
      </c>
      <c r="AB2562" s="55">
        <v>249</v>
      </c>
      <c r="AC2562" s="55" t="s">
        <v>2023</v>
      </c>
      <c r="AD2562" s="89" t="s">
        <v>2622</v>
      </c>
      <c r="AE2562" s="243">
        <v>16325</v>
      </c>
      <c r="AF2562" s="157" t="s">
        <v>3901</v>
      </c>
      <c r="AG2562" s="89" t="s">
        <v>7947</v>
      </c>
      <c r="AH2562" s="58" t="s">
        <v>2069</v>
      </c>
      <c r="AI2562" s="58" t="s">
        <v>7948</v>
      </c>
      <c r="AJ2562" s="59" t="s">
        <v>2370</v>
      </c>
      <c r="AK2562" s="56">
        <v>25.893432777777779</v>
      </c>
      <c r="AL2562" s="56">
        <v>-81.521054722222217</v>
      </c>
      <c r="AM2562" s="60">
        <v>67.0605999995486</v>
      </c>
      <c r="AN2562" s="60">
        <v>94.47012460374836</v>
      </c>
      <c r="AO2562" s="60">
        <v>115.85218390236415</v>
      </c>
    </row>
    <row r="2563" spans="1:41" s="290" customFormat="1" ht="25.5" x14ac:dyDescent="0.2">
      <c r="A2563" s="45" t="s">
        <v>767</v>
      </c>
      <c r="B2563" s="42" t="s">
        <v>81</v>
      </c>
      <c r="C2563" s="46"/>
      <c r="D2563" s="35" t="s">
        <v>424</v>
      </c>
      <c r="E2563" s="34">
        <v>45341</v>
      </c>
      <c r="F2563" s="347" t="s">
        <v>4116</v>
      </c>
      <c r="G2563" s="347" t="s">
        <v>3420</v>
      </c>
      <c r="H2563" s="344">
        <v>25.893616666666667</v>
      </c>
      <c r="I2563" s="344">
        <v>-81.52076666666666</v>
      </c>
      <c r="J2563" s="56" t="s">
        <v>7945</v>
      </c>
      <c r="K2563" s="56" t="s">
        <v>7946</v>
      </c>
      <c r="L2563" s="49" t="s">
        <v>3418</v>
      </c>
      <c r="M2563" s="120" t="s">
        <v>2834</v>
      </c>
      <c r="N2563" s="35" t="s">
        <v>364</v>
      </c>
      <c r="O2563" s="240" t="s">
        <v>5715</v>
      </c>
      <c r="P2563" s="216" t="s">
        <v>1969</v>
      </c>
      <c r="Q2563" s="443">
        <v>0</v>
      </c>
      <c r="R2563" s="47"/>
      <c r="S2563" s="36">
        <v>0</v>
      </c>
      <c r="T2563" s="35"/>
      <c r="U2563" s="34"/>
      <c r="V2563" s="82">
        <v>0</v>
      </c>
      <c r="W2563" s="55" t="s">
        <v>2689</v>
      </c>
      <c r="X2563" s="55" t="s">
        <v>1898</v>
      </c>
      <c r="Y2563" s="157">
        <v>0</v>
      </c>
      <c r="Z2563" s="57" t="s">
        <v>1746</v>
      </c>
      <c r="AA2563" s="55" t="s">
        <v>6987</v>
      </c>
      <c r="AB2563" s="55">
        <v>249</v>
      </c>
      <c r="AC2563" s="55" t="s">
        <v>2023</v>
      </c>
      <c r="AD2563" s="89" t="s">
        <v>2622</v>
      </c>
      <c r="AE2563" s="243">
        <v>16325</v>
      </c>
      <c r="AF2563" s="157" t="s">
        <v>3901</v>
      </c>
      <c r="AG2563" s="89" t="s">
        <v>7947</v>
      </c>
      <c r="AH2563" s="58" t="s">
        <v>2069</v>
      </c>
      <c r="AI2563" s="58" t="s">
        <v>7948</v>
      </c>
      <c r="AJ2563" s="59" t="s">
        <v>2370</v>
      </c>
      <c r="AK2563" s="56">
        <v>25.893432777777779</v>
      </c>
      <c r="AL2563" s="56">
        <v>-81.521054722222217</v>
      </c>
      <c r="AM2563" s="60">
        <v>67.0605999995486</v>
      </c>
      <c r="AN2563" s="60">
        <v>94.47012460374836</v>
      </c>
      <c r="AO2563" s="60">
        <v>115.85218390236415</v>
      </c>
    </row>
    <row r="2564" spans="1:41" s="290" customFormat="1" ht="25.5" x14ac:dyDescent="0.2">
      <c r="A2564" s="45" t="s">
        <v>767</v>
      </c>
      <c r="B2564" s="42" t="s">
        <v>81</v>
      </c>
      <c r="C2564" s="46"/>
      <c r="D2564" s="35" t="s">
        <v>424</v>
      </c>
      <c r="E2564" s="34">
        <v>45748</v>
      </c>
      <c r="F2564" s="347" t="s">
        <v>4116</v>
      </c>
      <c r="G2564" s="347" t="s">
        <v>3420</v>
      </c>
      <c r="H2564" s="344">
        <v>25.893616666666667</v>
      </c>
      <c r="I2564" s="344">
        <v>-81.52076666666666</v>
      </c>
      <c r="J2564" s="56" t="s">
        <v>7945</v>
      </c>
      <c r="K2564" s="56" t="s">
        <v>7946</v>
      </c>
      <c r="L2564" s="49" t="s">
        <v>6303</v>
      </c>
      <c r="M2564" s="120" t="s">
        <v>2834</v>
      </c>
      <c r="N2564" s="35" t="s">
        <v>387</v>
      </c>
      <c r="O2564" s="240" t="s">
        <v>6339</v>
      </c>
      <c r="P2564" s="216" t="s">
        <v>1969</v>
      </c>
      <c r="Q2564" s="443">
        <v>0</v>
      </c>
      <c r="R2564" s="47"/>
      <c r="S2564" s="36">
        <v>0</v>
      </c>
      <c r="T2564" s="35" t="s">
        <v>3310</v>
      </c>
      <c r="U2564" s="34"/>
      <c r="V2564" s="82">
        <v>0</v>
      </c>
      <c r="W2564" s="55" t="s">
        <v>2689</v>
      </c>
      <c r="X2564" s="55" t="s">
        <v>1898</v>
      </c>
      <c r="Y2564" s="157" t="s">
        <v>387</v>
      </c>
      <c r="Z2564" s="57" t="s">
        <v>1746</v>
      </c>
      <c r="AA2564" s="55" t="s">
        <v>6982</v>
      </c>
      <c r="AB2564" s="55">
        <v>249</v>
      </c>
      <c r="AC2564" s="55" t="s">
        <v>2023</v>
      </c>
      <c r="AD2564" s="89" t="s">
        <v>2622</v>
      </c>
      <c r="AE2564" s="243">
        <v>16325</v>
      </c>
      <c r="AF2564" s="157" t="s">
        <v>3901</v>
      </c>
      <c r="AG2564" s="89" t="s">
        <v>7947</v>
      </c>
      <c r="AH2564" s="58" t="s">
        <v>2069</v>
      </c>
      <c r="AI2564" s="58" t="s">
        <v>7948</v>
      </c>
      <c r="AJ2564" s="59" t="s">
        <v>2370</v>
      </c>
      <c r="AK2564" s="56">
        <v>25.893432777777779</v>
      </c>
      <c r="AL2564" s="56">
        <v>-81.521054722222217</v>
      </c>
      <c r="AM2564" s="60">
        <v>67.0605999995486</v>
      </c>
      <c r="AN2564" s="60">
        <v>94.47012460374836</v>
      </c>
      <c r="AO2564" s="60">
        <v>115.85218390236415</v>
      </c>
    </row>
    <row r="2565" spans="1:41" s="290" customFormat="1" ht="25.5" x14ac:dyDescent="0.2">
      <c r="A2565" s="45" t="s">
        <v>767</v>
      </c>
      <c r="B2565" s="42" t="s">
        <v>81</v>
      </c>
      <c r="C2565" s="46" t="s">
        <v>473</v>
      </c>
      <c r="D2565" s="35" t="s">
        <v>424</v>
      </c>
      <c r="E2565" s="34">
        <v>46079</v>
      </c>
      <c r="F2565" s="347" t="s">
        <v>4116</v>
      </c>
      <c r="G2565" s="347" t="s">
        <v>3420</v>
      </c>
      <c r="H2565" s="344">
        <v>25.893616666666667</v>
      </c>
      <c r="I2565" s="344">
        <v>-81.52076666666666</v>
      </c>
      <c r="J2565" s="56" t="s">
        <v>7945</v>
      </c>
      <c r="K2565" s="56" t="s">
        <v>7946</v>
      </c>
      <c r="L2565" s="49" t="s">
        <v>6303</v>
      </c>
      <c r="M2565" s="120" t="s">
        <v>2834</v>
      </c>
      <c r="N2565" s="35" t="s">
        <v>387</v>
      </c>
      <c r="O2565" s="240" t="s">
        <v>6780</v>
      </c>
      <c r="P2565" s="216" t="s">
        <v>6005</v>
      </c>
      <c r="Q2565" s="443">
        <v>0</v>
      </c>
      <c r="R2565" s="47"/>
      <c r="S2565" s="36">
        <v>0</v>
      </c>
      <c r="T2565" s="35"/>
      <c r="U2565" s="34"/>
      <c r="V2565" s="82">
        <v>0</v>
      </c>
      <c r="W2565" s="55" t="s">
        <v>2689</v>
      </c>
      <c r="X2565" s="55" t="s">
        <v>1898</v>
      </c>
      <c r="Y2565" s="157" t="s">
        <v>387</v>
      </c>
      <c r="Z2565" s="57" t="s">
        <v>1746</v>
      </c>
      <c r="AA2565" s="55" t="s">
        <v>6982</v>
      </c>
      <c r="AB2565" s="55">
        <v>249</v>
      </c>
      <c r="AC2565" s="55" t="s">
        <v>2023</v>
      </c>
      <c r="AD2565" s="89" t="s">
        <v>2622</v>
      </c>
      <c r="AE2565" s="243">
        <v>16325</v>
      </c>
      <c r="AF2565" s="157" t="s">
        <v>3901</v>
      </c>
      <c r="AG2565" s="89" t="s">
        <v>7947</v>
      </c>
      <c r="AH2565" s="58" t="s">
        <v>2069</v>
      </c>
      <c r="AI2565" s="58" t="s">
        <v>7948</v>
      </c>
      <c r="AJ2565" s="59" t="s">
        <v>2370</v>
      </c>
      <c r="AK2565" s="56">
        <v>25.893432777777779</v>
      </c>
      <c r="AL2565" s="56">
        <v>-81.521054722222217</v>
      </c>
      <c r="AM2565" s="60">
        <v>67.0605999995486</v>
      </c>
      <c r="AN2565" s="60">
        <v>94.47012460374836</v>
      </c>
      <c r="AO2565" s="60">
        <v>115.85218390236415</v>
      </c>
    </row>
    <row r="2566" spans="1:41" s="290" customFormat="1" x14ac:dyDescent="0.2">
      <c r="A2566" s="45" t="s">
        <v>769</v>
      </c>
      <c r="B2566" s="42" t="s">
        <v>632</v>
      </c>
      <c r="C2566" s="46"/>
      <c r="D2566" s="35" t="s">
        <v>424</v>
      </c>
      <c r="E2566" s="34">
        <v>42843</v>
      </c>
      <c r="F2566" s="347" t="s">
        <v>752</v>
      </c>
      <c r="G2566" s="347" t="s">
        <v>858</v>
      </c>
      <c r="H2566" s="344">
        <v>25.894233333333332</v>
      </c>
      <c r="I2566" s="344">
        <v>-81.519966666666662</v>
      </c>
      <c r="J2566" s="56" t="s">
        <v>9701</v>
      </c>
      <c r="K2566" s="56" t="s">
        <v>9702</v>
      </c>
      <c r="L2566" s="49" t="s">
        <v>1746</v>
      </c>
      <c r="M2566" s="117"/>
      <c r="N2566" s="35" t="s">
        <v>364</v>
      </c>
      <c r="O2566" s="203" t="s">
        <v>1969</v>
      </c>
      <c r="P2566" s="216" t="s">
        <v>1969</v>
      </c>
      <c r="Q2566" s="443">
        <v>0</v>
      </c>
      <c r="R2566" s="47"/>
      <c r="S2566" s="36">
        <v>0</v>
      </c>
      <c r="T2566" s="35"/>
      <c r="U2566" s="34"/>
      <c r="V2566" s="82">
        <v>0</v>
      </c>
      <c r="W2566" s="55" t="s">
        <v>2689</v>
      </c>
      <c r="X2566" s="55" t="s">
        <v>1898</v>
      </c>
      <c r="Y2566" s="157">
        <v>0</v>
      </c>
      <c r="Z2566" s="57" t="s">
        <v>3903</v>
      </c>
      <c r="AA2566" s="55" t="s">
        <v>3904</v>
      </c>
      <c r="AB2566" s="55">
        <v>250</v>
      </c>
      <c r="AC2566" s="55" t="s">
        <v>2023</v>
      </c>
      <c r="AD2566" s="89" t="s">
        <v>2622</v>
      </c>
      <c r="AE2566" s="243" t="s">
        <v>1746</v>
      </c>
      <c r="AF2566" s="157">
        <v>0</v>
      </c>
      <c r="AG2566" s="89" t="s">
        <v>7951</v>
      </c>
      <c r="AH2566" s="58" t="s">
        <v>3903</v>
      </c>
      <c r="AI2566" s="58" t="s">
        <v>3903</v>
      </c>
      <c r="AJ2566" s="59" t="s">
        <v>3903</v>
      </c>
      <c r="AK2566" s="56" t="s">
        <v>3903</v>
      </c>
      <c r="AL2566" s="56" t="s">
        <v>3903</v>
      </c>
      <c r="AM2566" s="60" t="s">
        <v>3903</v>
      </c>
      <c r="AN2566" s="60" t="s">
        <v>3903</v>
      </c>
      <c r="AO2566" s="60" t="s">
        <v>3903</v>
      </c>
    </row>
    <row r="2567" spans="1:41" s="290" customFormat="1" x14ac:dyDescent="0.2">
      <c r="A2567" s="45" t="s">
        <v>769</v>
      </c>
      <c r="B2567" s="42" t="s">
        <v>632</v>
      </c>
      <c r="C2567" s="46"/>
      <c r="D2567" s="35" t="s">
        <v>1658</v>
      </c>
      <c r="E2567" s="34">
        <v>43076</v>
      </c>
      <c r="F2567" s="347" t="s">
        <v>752</v>
      </c>
      <c r="G2567" s="347" t="s">
        <v>858</v>
      </c>
      <c r="H2567" s="344">
        <v>25.894233333333332</v>
      </c>
      <c r="I2567" s="344">
        <v>-81.519966666666662</v>
      </c>
      <c r="J2567" s="56" t="s">
        <v>9701</v>
      </c>
      <c r="K2567" s="56" t="s">
        <v>9702</v>
      </c>
      <c r="L2567" s="49" t="s">
        <v>2407</v>
      </c>
      <c r="M2567" s="120"/>
      <c r="N2567" s="35" t="s">
        <v>1920</v>
      </c>
      <c r="O2567" s="203"/>
      <c r="P2567" s="216">
        <v>0</v>
      </c>
      <c r="Q2567" s="443">
        <v>0</v>
      </c>
      <c r="R2567" s="47"/>
      <c r="S2567" s="36">
        <v>0</v>
      </c>
      <c r="T2567" s="35"/>
      <c r="U2567" s="34"/>
      <c r="V2567" s="82" t="s">
        <v>1969</v>
      </c>
      <c r="W2567" s="55" t="s">
        <v>2689</v>
      </c>
      <c r="X2567" s="55" t="s">
        <v>1898</v>
      </c>
      <c r="Y2567" s="157" t="s">
        <v>1920</v>
      </c>
      <c r="Z2567" s="57" t="s">
        <v>3903</v>
      </c>
      <c r="AA2567" s="55" t="s">
        <v>5109</v>
      </c>
      <c r="AB2567" s="55">
        <v>250</v>
      </c>
      <c r="AC2567" s="55" t="s">
        <v>2023</v>
      </c>
      <c r="AD2567" s="89" t="s">
        <v>2622</v>
      </c>
      <c r="AE2567" s="243" t="s">
        <v>1746</v>
      </c>
      <c r="AF2567" s="157">
        <v>0</v>
      </c>
      <c r="AG2567" s="89" t="s">
        <v>7951</v>
      </c>
      <c r="AH2567" s="58" t="s">
        <v>3903</v>
      </c>
      <c r="AI2567" s="58" t="s">
        <v>3903</v>
      </c>
      <c r="AJ2567" s="59" t="s">
        <v>3903</v>
      </c>
      <c r="AK2567" s="56" t="s">
        <v>3903</v>
      </c>
      <c r="AL2567" s="56" t="s">
        <v>3903</v>
      </c>
      <c r="AM2567" s="60" t="s">
        <v>3903</v>
      </c>
      <c r="AN2567" s="60" t="s">
        <v>3903</v>
      </c>
      <c r="AO2567" s="60" t="s">
        <v>3903</v>
      </c>
    </row>
    <row r="2568" spans="1:41" s="290" customFormat="1" x14ac:dyDescent="0.2">
      <c r="A2568" s="45" t="s">
        <v>769</v>
      </c>
      <c r="B2568" s="42" t="s">
        <v>632</v>
      </c>
      <c r="C2568" s="46"/>
      <c r="D2568" s="35" t="s">
        <v>424</v>
      </c>
      <c r="E2568" s="34">
        <v>43145</v>
      </c>
      <c r="F2568" s="347" t="s">
        <v>2071</v>
      </c>
      <c r="G2568" s="347" t="s">
        <v>2072</v>
      </c>
      <c r="H2568" s="344">
        <v>25.894200000000001</v>
      </c>
      <c r="I2568" s="344">
        <v>-81.519900000000007</v>
      </c>
      <c r="J2568" s="56" t="s">
        <v>9703</v>
      </c>
      <c r="K2568" s="56" t="s">
        <v>9704</v>
      </c>
      <c r="L2568" s="49" t="s">
        <v>2052</v>
      </c>
      <c r="M2568" s="120"/>
      <c r="N2568" s="35" t="s">
        <v>1920</v>
      </c>
      <c r="O2568" s="203" t="s">
        <v>1969</v>
      </c>
      <c r="P2568" s="216">
        <v>0</v>
      </c>
      <c r="Q2568" s="443">
        <v>0</v>
      </c>
      <c r="R2568" s="47"/>
      <c r="S2568" s="36">
        <v>0</v>
      </c>
      <c r="T2568" s="35"/>
      <c r="U2568" s="34"/>
      <c r="V2568" s="82" t="s">
        <v>1969</v>
      </c>
      <c r="W2568" s="55" t="s">
        <v>2689</v>
      </c>
      <c r="X2568" s="55" t="s">
        <v>1898</v>
      </c>
      <c r="Y2568" s="157" t="s">
        <v>1920</v>
      </c>
      <c r="Z2568" s="57" t="s">
        <v>3903</v>
      </c>
      <c r="AA2568" s="55" t="s">
        <v>5109</v>
      </c>
      <c r="AB2568" s="55">
        <v>250</v>
      </c>
      <c r="AC2568" s="55" t="s">
        <v>2023</v>
      </c>
      <c r="AD2568" s="89" t="s">
        <v>2622</v>
      </c>
      <c r="AE2568" s="243" t="s">
        <v>1746</v>
      </c>
      <c r="AF2568" s="157">
        <v>0</v>
      </c>
      <c r="AG2568" s="89" t="s">
        <v>7951</v>
      </c>
      <c r="AH2568" s="58" t="s">
        <v>3903</v>
      </c>
      <c r="AI2568" s="58" t="s">
        <v>3903</v>
      </c>
      <c r="AJ2568" s="59" t="s">
        <v>3903</v>
      </c>
      <c r="AK2568" s="56" t="s">
        <v>3903</v>
      </c>
      <c r="AL2568" s="56" t="s">
        <v>3903</v>
      </c>
      <c r="AM2568" s="60" t="s">
        <v>3903</v>
      </c>
      <c r="AN2568" s="60" t="s">
        <v>3903</v>
      </c>
      <c r="AO2568" s="60" t="s">
        <v>3903</v>
      </c>
    </row>
    <row r="2569" spans="1:41" s="290" customFormat="1" x14ac:dyDescent="0.2">
      <c r="A2569" s="45" t="s">
        <v>769</v>
      </c>
      <c r="B2569" s="42" t="s">
        <v>632</v>
      </c>
      <c r="C2569" s="46"/>
      <c r="D2569" s="35" t="s">
        <v>2384</v>
      </c>
      <c r="E2569" s="34">
        <v>43343</v>
      </c>
      <c r="F2569" s="347" t="s">
        <v>2071</v>
      </c>
      <c r="G2569" s="347" t="s">
        <v>2072</v>
      </c>
      <c r="H2569" s="344">
        <v>25.894200000000001</v>
      </c>
      <c r="I2569" s="344">
        <v>-81.519900000000007</v>
      </c>
      <c r="J2569" s="56" t="s">
        <v>9703</v>
      </c>
      <c r="K2569" s="56" t="s">
        <v>9704</v>
      </c>
      <c r="L2569" s="49" t="s">
        <v>3133</v>
      </c>
      <c r="M2569" s="120"/>
      <c r="N2569" s="35" t="s">
        <v>364</v>
      </c>
      <c r="O2569" s="203" t="s">
        <v>1969</v>
      </c>
      <c r="P2569" s="216">
        <v>0</v>
      </c>
      <c r="Q2569" s="443">
        <v>0</v>
      </c>
      <c r="R2569" s="47"/>
      <c r="S2569" s="36">
        <v>0</v>
      </c>
      <c r="T2569" s="35"/>
      <c r="U2569" s="34"/>
      <c r="V2569" s="82">
        <v>0</v>
      </c>
      <c r="W2569" s="55" t="s">
        <v>2689</v>
      </c>
      <c r="X2569" s="55" t="s">
        <v>1898</v>
      </c>
      <c r="Y2569" s="157">
        <v>0</v>
      </c>
      <c r="Z2569" s="57" t="s">
        <v>3903</v>
      </c>
      <c r="AA2569" s="55" t="s">
        <v>3904</v>
      </c>
      <c r="AB2569" s="55">
        <v>250</v>
      </c>
      <c r="AC2569" s="55" t="s">
        <v>2023</v>
      </c>
      <c r="AD2569" s="89" t="s">
        <v>2622</v>
      </c>
      <c r="AE2569" s="243" t="s">
        <v>1746</v>
      </c>
      <c r="AF2569" s="157">
        <v>0</v>
      </c>
      <c r="AG2569" s="89" t="s">
        <v>7951</v>
      </c>
      <c r="AH2569" s="58" t="s">
        <v>3903</v>
      </c>
      <c r="AI2569" s="58" t="s">
        <v>3903</v>
      </c>
      <c r="AJ2569" s="59" t="s">
        <v>3903</v>
      </c>
      <c r="AK2569" s="56" t="s">
        <v>3903</v>
      </c>
      <c r="AL2569" s="56" t="s">
        <v>3903</v>
      </c>
      <c r="AM2569" s="60" t="s">
        <v>3903</v>
      </c>
      <c r="AN2569" s="60" t="s">
        <v>3903</v>
      </c>
      <c r="AO2569" s="60" t="s">
        <v>3903</v>
      </c>
    </row>
    <row r="2570" spans="1:41" s="290" customFormat="1" x14ac:dyDescent="0.2">
      <c r="A2570" s="45" t="s">
        <v>769</v>
      </c>
      <c r="B2570" s="42" t="s">
        <v>632</v>
      </c>
      <c r="C2570" s="46"/>
      <c r="D2570" s="35" t="s">
        <v>424</v>
      </c>
      <c r="E2570" s="34">
        <v>43501</v>
      </c>
      <c r="F2570" s="347" t="s">
        <v>2533</v>
      </c>
      <c r="G2570" s="347" t="s">
        <v>2534</v>
      </c>
      <c r="H2570" s="344">
        <v>25.894549999999999</v>
      </c>
      <c r="I2570" s="344">
        <v>-81.519783333333336</v>
      </c>
      <c r="J2570" s="56" t="s">
        <v>9705</v>
      </c>
      <c r="K2570" s="56" t="s">
        <v>7950</v>
      </c>
      <c r="L2570" s="49" t="s">
        <v>2535</v>
      </c>
      <c r="M2570" s="120" t="s">
        <v>2834</v>
      </c>
      <c r="N2570" s="35" t="s">
        <v>364</v>
      </c>
      <c r="O2570" s="203" t="s">
        <v>1969</v>
      </c>
      <c r="P2570" s="216" t="s">
        <v>1969</v>
      </c>
      <c r="Q2570" s="443">
        <v>0</v>
      </c>
      <c r="R2570" s="47"/>
      <c r="S2570" s="36">
        <v>0</v>
      </c>
      <c r="T2570" s="35"/>
      <c r="U2570" s="34"/>
      <c r="V2570" s="82">
        <v>0</v>
      </c>
      <c r="W2570" s="55" t="s">
        <v>2689</v>
      </c>
      <c r="X2570" s="55" t="s">
        <v>1898</v>
      </c>
      <c r="Y2570" s="157">
        <v>0</v>
      </c>
      <c r="Z2570" s="57" t="s">
        <v>3903</v>
      </c>
      <c r="AA2570" s="55" t="s">
        <v>3904</v>
      </c>
      <c r="AB2570" s="55">
        <v>250</v>
      </c>
      <c r="AC2570" s="55" t="s">
        <v>2023</v>
      </c>
      <c r="AD2570" s="89" t="s">
        <v>2622</v>
      </c>
      <c r="AE2570" s="243" t="s">
        <v>1746</v>
      </c>
      <c r="AF2570" s="157">
        <v>0</v>
      </c>
      <c r="AG2570" s="89" t="s">
        <v>7951</v>
      </c>
      <c r="AH2570" s="58" t="s">
        <v>3903</v>
      </c>
      <c r="AI2570" s="58" t="s">
        <v>3903</v>
      </c>
      <c r="AJ2570" s="59" t="s">
        <v>3903</v>
      </c>
      <c r="AK2570" s="56" t="s">
        <v>3903</v>
      </c>
      <c r="AL2570" s="56" t="s">
        <v>3903</v>
      </c>
      <c r="AM2570" s="60" t="s">
        <v>3903</v>
      </c>
      <c r="AN2570" s="60" t="s">
        <v>3903</v>
      </c>
      <c r="AO2570" s="60" t="s">
        <v>3903</v>
      </c>
    </row>
    <row r="2571" spans="1:41" s="290" customFormat="1" x14ac:dyDescent="0.2">
      <c r="A2571" s="45" t="s">
        <v>769</v>
      </c>
      <c r="B2571" s="42" t="s">
        <v>632</v>
      </c>
      <c r="C2571" s="46"/>
      <c r="D2571" s="35" t="s">
        <v>424</v>
      </c>
      <c r="E2571" s="34">
        <v>43878</v>
      </c>
      <c r="F2571" s="347" t="s">
        <v>2923</v>
      </c>
      <c r="G2571" s="347" t="s">
        <v>2534</v>
      </c>
      <c r="H2571" s="344">
        <v>25.894533333333332</v>
      </c>
      <c r="I2571" s="344">
        <v>-81.519783333333336</v>
      </c>
      <c r="J2571" s="56" t="s">
        <v>9706</v>
      </c>
      <c r="K2571" s="56" t="s">
        <v>7950</v>
      </c>
      <c r="L2571" s="49" t="s">
        <v>2924</v>
      </c>
      <c r="M2571" s="120" t="s">
        <v>2834</v>
      </c>
      <c r="N2571" s="35" t="s">
        <v>364</v>
      </c>
      <c r="O2571" s="203" t="s">
        <v>1969</v>
      </c>
      <c r="P2571" s="216" t="s">
        <v>1969</v>
      </c>
      <c r="Q2571" s="443">
        <v>0</v>
      </c>
      <c r="R2571" s="47"/>
      <c r="S2571" s="36">
        <v>0</v>
      </c>
      <c r="T2571" s="35"/>
      <c r="U2571" s="34"/>
      <c r="V2571" s="82">
        <v>0</v>
      </c>
      <c r="W2571" s="55" t="s">
        <v>2689</v>
      </c>
      <c r="X2571" s="55" t="s">
        <v>1898</v>
      </c>
      <c r="Y2571" s="157">
        <v>0</v>
      </c>
      <c r="Z2571" s="57" t="s">
        <v>3903</v>
      </c>
      <c r="AA2571" s="55" t="s">
        <v>3904</v>
      </c>
      <c r="AB2571" s="55">
        <v>250</v>
      </c>
      <c r="AC2571" s="55" t="s">
        <v>2023</v>
      </c>
      <c r="AD2571" s="89" t="s">
        <v>2622</v>
      </c>
      <c r="AE2571" s="243" t="s">
        <v>1746</v>
      </c>
      <c r="AF2571" s="157">
        <v>0</v>
      </c>
      <c r="AG2571" s="89" t="s">
        <v>7951</v>
      </c>
      <c r="AH2571" s="58" t="s">
        <v>3903</v>
      </c>
      <c r="AI2571" s="58" t="s">
        <v>3903</v>
      </c>
      <c r="AJ2571" s="59" t="s">
        <v>3903</v>
      </c>
      <c r="AK2571" s="56" t="s">
        <v>3903</v>
      </c>
      <c r="AL2571" s="56" t="s">
        <v>3903</v>
      </c>
      <c r="AM2571" s="60" t="s">
        <v>3903</v>
      </c>
      <c r="AN2571" s="60" t="s">
        <v>3903</v>
      </c>
      <c r="AO2571" s="60" t="s">
        <v>3903</v>
      </c>
    </row>
    <row r="2572" spans="1:41" s="290" customFormat="1" x14ac:dyDescent="0.2">
      <c r="A2572" s="45" t="s">
        <v>769</v>
      </c>
      <c r="B2572" s="42" t="s">
        <v>632</v>
      </c>
      <c r="C2572" s="46"/>
      <c r="D2572" s="35" t="s">
        <v>424</v>
      </c>
      <c r="E2572" s="34">
        <v>44240</v>
      </c>
      <c r="F2572" s="347" t="s">
        <v>2923</v>
      </c>
      <c r="G2572" s="347" t="s">
        <v>3421</v>
      </c>
      <c r="H2572" s="344">
        <v>25.894533333333332</v>
      </c>
      <c r="I2572" s="344">
        <v>-81.519800000000004</v>
      </c>
      <c r="J2572" s="56" t="s">
        <v>9706</v>
      </c>
      <c r="K2572" s="56" t="s">
        <v>9707</v>
      </c>
      <c r="L2572" s="49" t="s">
        <v>3422</v>
      </c>
      <c r="M2572" s="120" t="s">
        <v>2834</v>
      </c>
      <c r="N2572" s="35" t="s">
        <v>364</v>
      </c>
      <c r="O2572" s="240" t="s">
        <v>3423</v>
      </c>
      <c r="P2572" s="216" t="s">
        <v>1969</v>
      </c>
      <c r="Q2572" s="443">
        <v>0</v>
      </c>
      <c r="R2572" s="47"/>
      <c r="S2572" s="36">
        <v>0</v>
      </c>
      <c r="T2572" s="35"/>
      <c r="U2572" s="34"/>
      <c r="V2572" s="82">
        <v>0</v>
      </c>
      <c r="W2572" s="55" t="s">
        <v>2689</v>
      </c>
      <c r="X2572" s="55" t="s">
        <v>1898</v>
      </c>
      <c r="Y2572" s="157">
        <v>0</v>
      </c>
      <c r="Z2572" s="57" t="s">
        <v>3903</v>
      </c>
      <c r="AA2572" s="55" t="s">
        <v>3904</v>
      </c>
      <c r="AB2572" s="55">
        <v>250</v>
      </c>
      <c r="AC2572" s="55" t="s">
        <v>2023</v>
      </c>
      <c r="AD2572" s="89" t="s">
        <v>2622</v>
      </c>
      <c r="AE2572" s="243" t="s">
        <v>1746</v>
      </c>
      <c r="AF2572" s="157">
        <v>0</v>
      </c>
      <c r="AG2572" s="89" t="s">
        <v>7951</v>
      </c>
      <c r="AH2572" s="58" t="s">
        <v>3903</v>
      </c>
      <c r="AI2572" s="58" t="s">
        <v>3903</v>
      </c>
      <c r="AJ2572" s="59" t="s">
        <v>3903</v>
      </c>
      <c r="AK2572" s="56" t="s">
        <v>3903</v>
      </c>
      <c r="AL2572" s="56" t="s">
        <v>3903</v>
      </c>
      <c r="AM2572" s="60" t="s">
        <v>3903</v>
      </c>
      <c r="AN2572" s="60" t="s">
        <v>3903</v>
      </c>
      <c r="AO2572" s="60" t="s">
        <v>3903</v>
      </c>
    </row>
    <row r="2573" spans="1:41" s="290" customFormat="1" x14ac:dyDescent="0.2">
      <c r="A2573" s="45" t="s">
        <v>769</v>
      </c>
      <c r="B2573" s="42" t="s">
        <v>632</v>
      </c>
      <c r="C2573" s="46"/>
      <c r="D2573" s="35" t="s">
        <v>424</v>
      </c>
      <c r="E2573" s="34">
        <v>44992</v>
      </c>
      <c r="F2573" s="347" t="s">
        <v>5148</v>
      </c>
      <c r="G2573" s="347" t="s">
        <v>2534</v>
      </c>
      <c r="H2573" s="344">
        <v>25.894566666666666</v>
      </c>
      <c r="I2573" s="344">
        <v>-81.519783333333336</v>
      </c>
      <c r="J2573" s="56" t="s">
        <v>7949</v>
      </c>
      <c r="K2573" s="56" t="s">
        <v>7950</v>
      </c>
      <c r="L2573" s="49" t="s">
        <v>3422</v>
      </c>
      <c r="M2573" s="120" t="s">
        <v>2834</v>
      </c>
      <c r="N2573" s="35" t="s">
        <v>364</v>
      </c>
      <c r="O2573" s="240" t="s">
        <v>5149</v>
      </c>
      <c r="P2573" s="216" t="s">
        <v>1969</v>
      </c>
      <c r="Q2573" s="443">
        <v>0</v>
      </c>
      <c r="R2573" s="47"/>
      <c r="S2573" s="36">
        <v>0</v>
      </c>
      <c r="T2573" s="35"/>
      <c r="U2573" s="34"/>
      <c r="V2573" s="82">
        <v>0</v>
      </c>
      <c r="W2573" s="55" t="s">
        <v>2689</v>
      </c>
      <c r="X2573" s="55" t="s">
        <v>1898</v>
      </c>
      <c r="Y2573" s="157">
        <v>0</v>
      </c>
      <c r="Z2573" s="57" t="s">
        <v>3903</v>
      </c>
      <c r="AA2573" s="55" t="s">
        <v>3904</v>
      </c>
      <c r="AB2573" s="55">
        <v>250</v>
      </c>
      <c r="AC2573" s="55" t="s">
        <v>2023</v>
      </c>
      <c r="AD2573" s="89" t="s">
        <v>2622</v>
      </c>
      <c r="AE2573" s="243" t="s">
        <v>1746</v>
      </c>
      <c r="AF2573" s="157">
        <v>0</v>
      </c>
      <c r="AG2573" s="89" t="s">
        <v>7951</v>
      </c>
      <c r="AH2573" s="58" t="s">
        <v>3903</v>
      </c>
      <c r="AI2573" s="58" t="s">
        <v>3903</v>
      </c>
      <c r="AJ2573" s="59" t="s">
        <v>3903</v>
      </c>
      <c r="AK2573" s="56" t="s">
        <v>3903</v>
      </c>
      <c r="AL2573" s="56" t="s">
        <v>3903</v>
      </c>
      <c r="AM2573" s="60" t="s">
        <v>3903</v>
      </c>
      <c r="AN2573" s="60" t="s">
        <v>3903</v>
      </c>
      <c r="AO2573" s="60" t="s">
        <v>3903</v>
      </c>
    </row>
    <row r="2574" spans="1:41" s="290" customFormat="1" ht="25.5" x14ac:dyDescent="0.2">
      <c r="A2574" s="45" t="s">
        <v>769</v>
      </c>
      <c r="B2574" s="42" t="s">
        <v>632</v>
      </c>
      <c r="C2574" s="46"/>
      <c r="D2574" s="35" t="s">
        <v>424</v>
      </c>
      <c r="E2574" s="34">
        <v>45341</v>
      </c>
      <c r="F2574" s="347" t="s">
        <v>5148</v>
      </c>
      <c r="G2574" s="347" t="s">
        <v>2534</v>
      </c>
      <c r="H2574" s="344">
        <v>25.894566666666666</v>
      </c>
      <c r="I2574" s="344">
        <v>-81.519783333333336</v>
      </c>
      <c r="J2574" s="56" t="s">
        <v>7949</v>
      </c>
      <c r="K2574" s="56" t="s">
        <v>7950</v>
      </c>
      <c r="L2574" s="49" t="s">
        <v>6405</v>
      </c>
      <c r="M2574" s="120" t="s">
        <v>2834</v>
      </c>
      <c r="N2574" s="35" t="s">
        <v>364</v>
      </c>
      <c r="O2574" s="240" t="s">
        <v>5716</v>
      </c>
      <c r="P2574" s="216" t="s">
        <v>1969</v>
      </c>
      <c r="Q2574" s="443">
        <v>0</v>
      </c>
      <c r="R2574" s="47"/>
      <c r="S2574" s="36">
        <v>0</v>
      </c>
      <c r="T2574" s="35"/>
      <c r="U2574" s="34"/>
      <c r="V2574" s="82">
        <v>0</v>
      </c>
      <c r="W2574" s="55" t="s">
        <v>2689</v>
      </c>
      <c r="X2574" s="55" t="s">
        <v>1898</v>
      </c>
      <c r="Y2574" s="157">
        <v>0</v>
      </c>
      <c r="Z2574" s="57" t="s">
        <v>3903</v>
      </c>
      <c r="AA2574" s="55" t="s">
        <v>3904</v>
      </c>
      <c r="AB2574" s="55">
        <v>250</v>
      </c>
      <c r="AC2574" s="55" t="s">
        <v>2023</v>
      </c>
      <c r="AD2574" s="89" t="s">
        <v>2622</v>
      </c>
      <c r="AE2574" s="243" t="s">
        <v>1746</v>
      </c>
      <c r="AF2574" s="157">
        <v>0</v>
      </c>
      <c r="AG2574" s="89" t="s">
        <v>7951</v>
      </c>
      <c r="AH2574" s="58" t="s">
        <v>3903</v>
      </c>
      <c r="AI2574" s="58" t="s">
        <v>3903</v>
      </c>
      <c r="AJ2574" s="59" t="s">
        <v>3903</v>
      </c>
      <c r="AK2574" s="56" t="s">
        <v>3903</v>
      </c>
      <c r="AL2574" s="56" t="s">
        <v>3903</v>
      </c>
      <c r="AM2574" s="60" t="s">
        <v>3903</v>
      </c>
      <c r="AN2574" s="60" t="s">
        <v>3903</v>
      </c>
      <c r="AO2574" s="60" t="s">
        <v>3903</v>
      </c>
    </row>
    <row r="2575" spans="1:41" s="290" customFormat="1" ht="25.5" x14ac:dyDescent="0.2">
      <c r="A2575" s="45" t="s">
        <v>769</v>
      </c>
      <c r="B2575" s="42" t="s">
        <v>632</v>
      </c>
      <c r="C2575" s="46"/>
      <c r="D2575" s="35" t="s">
        <v>424</v>
      </c>
      <c r="E2575" s="34">
        <v>45748</v>
      </c>
      <c r="F2575" s="347" t="s">
        <v>5148</v>
      </c>
      <c r="G2575" s="347" t="s">
        <v>2534</v>
      </c>
      <c r="H2575" s="344">
        <v>25.894566666666666</v>
      </c>
      <c r="I2575" s="344">
        <v>-81.519783333333336</v>
      </c>
      <c r="J2575" s="56" t="s">
        <v>7949</v>
      </c>
      <c r="K2575" s="56" t="s">
        <v>7950</v>
      </c>
      <c r="L2575" s="49" t="s">
        <v>6443</v>
      </c>
      <c r="M2575" s="120" t="s">
        <v>2834</v>
      </c>
      <c r="N2575" s="35" t="s">
        <v>364</v>
      </c>
      <c r="O2575" s="240" t="s">
        <v>6340</v>
      </c>
      <c r="P2575" s="216" t="s">
        <v>1969</v>
      </c>
      <c r="Q2575" s="443">
        <v>0</v>
      </c>
      <c r="R2575" s="47"/>
      <c r="S2575" s="36">
        <v>0</v>
      </c>
      <c r="T2575" s="35"/>
      <c r="U2575" s="34"/>
      <c r="V2575" s="82">
        <v>0</v>
      </c>
      <c r="W2575" s="55" t="s">
        <v>2689</v>
      </c>
      <c r="X2575" s="55" t="s">
        <v>1898</v>
      </c>
      <c r="Y2575" s="157">
        <v>0</v>
      </c>
      <c r="Z2575" s="57" t="s">
        <v>3903</v>
      </c>
      <c r="AA2575" s="55" t="s">
        <v>3904</v>
      </c>
      <c r="AB2575" s="55">
        <v>250</v>
      </c>
      <c r="AC2575" s="55" t="s">
        <v>2023</v>
      </c>
      <c r="AD2575" s="89" t="s">
        <v>2622</v>
      </c>
      <c r="AE2575" s="243" t="s">
        <v>1746</v>
      </c>
      <c r="AF2575" s="157">
        <v>0</v>
      </c>
      <c r="AG2575" s="89" t="s">
        <v>7951</v>
      </c>
      <c r="AH2575" s="58" t="s">
        <v>3903</v>
      </c>
      <c r="AI2575" s="58" t="s">
        <v>3903</v>
      </c>
      <c r="AJ2575" s="59" t="s">
        <v>3903</v>
      </c>
      <c r="AK2575" s="56" t="s">
        <v>3903</v>
      </c>
      <c r="AL2575" s="56" t="s">
        <v>3903</v>
      </c>
      <c r="AM2575" s="60" t="s">
        <v>3903</v>
      </c>
      <c r="AN2575" s="60" t="s">
        <v>3903</v>
      </c>
      <c r="AO2575" s="60" t="s">
        <v>3903</v>
      </c>
    </row>
    <row r="2576" spans="1:41" s="290" customFormat="1" ht="25.5" x14ac:dyDescent="0.2">
      <c r="A2576" s="45" t="s">
        <v>769</v>
      </c>
      <c r="B2576" s="42" t="s">
        <v>632</v>
      </c>
      <c r="C2576" s="46" t="s">
        <v>473</v>
      </c>
      <c r="D2576" s="35" t="s">
        <v>424</v>
      </c>
      <c r="E2576" s="34">
        <v>46079</v>
      </c>
      <c r="F2576" s="347" t="s">
        <v>5148</v>
      </c>
      <c r="G2576" s="347" t="s">
        <v>2534</v>
      </c>
      <c r="H2576" s="344">
        <v>25.894566666666666</v>
      </c>
      <c r="I2576" s="344">
        <v>-81.519783333333336</v>
      </c>
      <c r="J2576" s="56" t="s">
        <v>7949</v>
      </c>
      <c r="K2576" s="56" t="s">
        <v>7950</v>
      </c>
      <c r="L2576" s="49" t="s">
        <v>6443</v>
      </c>
      <c r="M2576" s="120" t="s">
        <v>2834</v>
      </c>
      <c r="N2576" s="35" t="s">
        <v>364</v>
      </c>
      <c r="O2576" s="240" t="s">
        <v>6781</v>
      </c>
      <c r="P2576" s="216" t="s">
        <v>6005</v>
      </c>
      <c r="Q2576" s="443">
        <v>0</v>
      </c>
      <c r="R2576" s="47"/>
      <c r="S2576" s="36">
        <v>0</v>
      </c>
      <c r="T2576" s="35"/>
      <c r="U2576" s="34"/>
      <c r="V2576" s="82">
        <v>0</v>
      </c>
      <c r="W2576" s="55" t="s">
        <v>2689</v>
      </c>
      <c r="X2576" s="55" t="s">
        <v>1898</v>
      </c>
      <c r="Y2576" s="157">
        <v>0</v>
      </c>
      <c r="Z2576" s="57" t="s">
        <v>3903</v>
      </c>
      <c r="AA2576" s="55" t="s">
        <v>3904</v>
      </c>
      <c r="AB2576" s="55">
        <v>250</v>
      </c>
      <c r="AC2576" s="55" t="s">
        <v>2023</v>
      </c>
      <c r="AD2576" s="89" t="s">
        <v>2622</v>
      </c>
      <c r="AE2576" s="243" t="s">
        <v>1746</v>
      </c>
      <c r="AF2576" s="157">
        <v>0</v>
      </c>
      <c r="AG2576" s="89" t="s">
        <v>7951</v>
      </c>
      <c r="AH2576" s="58" t="s">
        <v>3903</v>
      </c>
      <c r="AI2576" s="58" t="s">
        <v>3903</v>
      </c>
      <c r="AJ2576" s="59" t="s">
        <v>3903</v>
      </c>
      <c r="AK2576" s="56" t="s">
        <v>3903</v>
      </c>
      <c r="AL2576" s="56" t="s">
        <v>3903</v>
      </c>
      <c r="AM2576" s="60" t="s">
        <v>3903</v>
      </c>
      <c r="AN2576" s="60" t="s">
        <v>3903</v>
      </c>
      <c r="AO2576" s="60" t="s">
        <v>3903</v>
      </c>
    </row>
    <row r="2577" spans="1:41" s="290" customFormat="1" x14ac:dyDescent="0.2">
      <c r="A2577" s="45" t="s">
        <v>771</v>
      </c>
      <c r="B2577" s="42" t="s">
        <v>748</v>
      </c>
      <c r="C2577" s="46"/>
      <c r="D2577" s="35" t="s">
        <v>424</v>
      </c>
      <c r="E2577" s="34">
        <v>42843</v>
      </c>
      <c r="F2577" s="347" t="s">
        <v>749</v>
      </c>
      <c r="G2577" s="347" t="s">
        <v>750</v>
      </c>
      <c r="H2577" s="344">
        <v>25.894400000000001</v>
      </c>
      <c r="I2577" s="344">
        <v>-81.520666666666671</v>
      </c>
      <c r="J2577" s="56" t="s">
        <v>9708</v>
      </c>
      <c r="K2577" s="56" t="s">
        <v>9709</v>
      </c>
      <c r="L2577" s="49" t="s">
        <v>438</v>
      </c>
      <c r="M2577" s="120"/>
      <c r="N2577" s="35" t="s">
        <v>448</v>
      </c>
      <c r="O2577" s="203"/>
      <c r="P2577" s="216">
        <v>0</v>
      </c>
      <c r="Q2577" s="443">
        <v>0</v>
      </c>
      <c r="R2577" s="47"/>
      <c r="S2577" s="36" t="s">
        <v>473</v>
      </c>
      <c r="T2577" s="35"/>
      <c r="U2577" s="34"/>
      <c r="V2577" s="82" t="s">
        <v>1969</v>
      </c>
      <c r="W2577" s="55" t="s">
        <v>2689</v>
      </c>
      <c r="X2577" s="55" t="s">
        <v>1898</v>
      </c>
      <c r="Y2577" s="157" t="s">
        <v>448</v>
      </c>
      <c r="Z2577" s="57" t="s">
        <v>3905</v>
      </c>
      <c r="AA2577" s="55" t="s">
        <v>3906</v>
      </c>
      <c r="AB2577" s="55">
        <v>251</v>
      </c>
      <c r="AC2577" s="55" t="s">
        <v>2023</v>
      </c>
      <c r="AD2577" s="89" t="s">
        <v>2622</v>
      </c>
      <c r="AE2577" s="243">
        <v>16330</v>
      </c>
      <c r="AF2577" s="157" t="s">
        <v>3901</v>
      </c>
      <c r="AG2577" s="89" t="s">
        <v>7955</v>
      </c>
      <c r="AH2577" s="58" t="s">
        <v>749</v>
      </c>
      <c r="AI2577" s="58" t="s">
        <v>750</v>
      </c>
      <c r="AJ2577" s="59" t="s">
        <v>2371</v>
      </c>
      <c r="AK2577" s="56">
        <v>25.894404722222223</v>
      </c>
      <c r="AL2577" s="56">
        <v>-81.520665833333339</v>
      </c>
      <c r="AM2577" s="60">
        <v>-1.7220999999707942</v>
      </c>
      <c r="AN2577" s="60">
        <v>-0.27329833470927511</v>
      </c>
      <c r="AO2577" s="60" t="s">
        <v>3905</v>
      </c>
    </row>
    <row r="2578" spans="1:41" s="290" customFormat="1" x14ac:dyDescent="0.2">
      <c r="A2578" s="45" t="s">
        <v>771</v>
      </c>
      <c r="B2578" s="42" t="s">
        <v>748</v>
      </c>
      <c r="C2578" s="46"/>
      <c r="D2578" s="35" t="s">
        <v>424</v>
      </c>
      <c r="E2578" s="34">
        <v>43145</v>
      </c>
      <c r="F2578" s="347" t="s">
        <v>749</v>
      </c>
      <c r="G2578" s="347" t="s">
        <v>750</v>
      </c>
      <c r="H2578" s="344">
        <v>25.894400000000001</v>
      </c>
      <c r="I2578" s="344">
        <v>-81.520666666666671</v>
      </c>
      <c r="J2578" s="56" t="s">
        <v>9708</v>
      </c>
      <c r="K2578" s="56" t="s">
        <v>9709</v>
      </c>
      <c r="L2578" s="49" t="s">
        <v>438</v>
      </c>
      <c r="M2578" s="120"/>
      <c r="N2578" s="35" t="s">
        <v>448</v>
      </c>
      <c r="O2578" s="203"/>
      <c r="P2578" s="216">
        <v>0</v>
      </c>
      <c r="Q2578" s="443">
        <v>0</v>
      </c>
      <c r="R2578" s="47"/>
      <c r="S2578" s="36" t="s">
        <v>473</v>
      </c>
      <c r="T2578" s="35"/>
      <c r="U2578" s="34"/>
      <c r="V2578" s="82" t="s">
        <v>1969</v>
      </c>
      <c r="W2578" s="55" t="s">
        <v>2689</v>
      </c>
      <c r="X2578" s="55" t="s">
        <v>1898</v>
      </c>
      <c r="Y2578" s="157" t="s">
        <v>448</v>
      </c>
      <c r="Z2578" s="57" t="s">
        <v>3905</v>
      </c>
      <c r="AA2578" s="55" t="s">
        <v>3906</v>
      </c>
      <c r="AB2578" s="55">
        <v>251</v>
      </c>
      <c r="AC2578" s="55" t="s">
        <v>2023</v>
      </c>
      <c r="AD2578" s="89" t="s">
        <v>2622</v>
      </c>
      <c r="AE2578" s="243">
        <v>16330</v>
      </c>
      <c r="AF2578" s="157" t="s">
        <v>3901</v>
      </c>
      <c r="AG2578" s="89" t="s">
        <v>7955</v>
      </c>
      <c r="AH2578" s="58" t="s">
        <v>749</v>
      </c>
      <c r="AI2578" s="58" t="s">
        <v>750</v>
      </c>
      <c r="AJ2578" s="59" t="s">
        <v>2371</v>
      </c>
      <c r="AK2578" s="56">
        <v>25.894404722222223</v>
      </c>
      <c r="AL2578" s="56">
        <v>-81.520665833333339</v>
      </c>
      <c r="AM2578" s="60">
        <v>-1.7220999999707942</v>
      </c>
      <c r="AN2578" s="60">
        <v>-0.27329833470927511</v>
      </c>
      <c r="AO2578" s="60" t="s">
        <v>3905</v>
      </c>
    </row>
    <row r="2579" spans="1:41" s="290" customFormat="1" x14ac:dyDescent="0.2">
      <c r="A2579" s="45" t="s">
        <v>771</v>
      </c>
      <c r="B2579" s="42" t="s">
        <v>748</v>
      </c>
      <c r="C2579" s="46"/>
      <c r="D2579" s="35" t="s">
        <v>2384</v>
      </c>
      <c r="E2579" s="34">
        <v>43343</v>
      </c>
      <c r="F2579" s="347" t="s">
        <v>749</v>
      </c>
      <c r="G2579" s="347" t="s">
        <v>750</v>
      </c>
      <c r="H2579" s="344">
        <v>25.894400000000001</v>
      </c>
      <c r="I2579" s="344">
        <v>-81.520666666666671</v>
      </c>
      <c r="J2579" s="56" t="s">
        <v>9708</v>
      </c>
      <c r="K2579" s="56" t="s">
        <v>9709</v>
      </c>
      <c r="L2579" s="49" t="s">
        <v>3133</v>
      </c>
      <c r="M2579" s="120"/>
      <c r="N2579" s="35" t="s">
        <v>364</v>
      </c>
      <c r="O2579" s="203" t="s">
        <v>1969</v>
      </c>
      <c r="P2579" s="216">
        <v>0</v>
      </c>
      <c r="Q2579" s="443">
        <v>0</v>
      </c>
      <c r="R2579" s="47"/>
      <c r="S2579" s="36"/>
      <c r="T2579" s="35"/>
      <c r="U2579" s="34"/>
      <c r="V2579" s="82">
        <v>0</v>
      </c>
      <c r="W2579" s="55" t="s">
        <v>2689</v>
      </c>
      <c r="X2579" s="55" t="s">
        <v>1898</v>
      </c>
      <c r="Y2579" s="157">
        <v>0</v>
      </c>
      <c r="Z2579" s="57" t="s">
        <v>1746</v>
      </c>
      <c r="AA2579" s="55" t="s">
        <v>6987</v>
      </c>
      <c r="AB2579" s="55">
        <v>251</v>
      </c>
      <c r="AC2579" s="55" t="s">
        <v>2023</v>
      </c>
      <c r="AD2579" s="89" t="s">
        <v>2622</v>
      </c>
      <c r="AE2579" s="243">
        <v>16330</v>
      </c>
      <c r="AF2579" s="157" t="s">
        <v>3901</v>
      </c>
      <c r="AG2579" s="89" t="s">
        <v>7955</v>
      </c>
      <c r="AH2579" s="58" t="s">
        <v>749</v>
      </c>
      <c r="AI2579" s="58" t="s">
        <v>750</v>
      </c>
      <c r="AJ2579" s="59" t="s">
        <v>2371</v>
      </c>
      <c r="AK2579" s="56">
        <v>25.894404722222223</v>
      </c>
      <c r="AL2579" s="56">
        <v>-81.520665833333339</v>
      </c>
      <c r="AM2579" s="60">
        <v>-1.7220999999707942</v>
      </c>
      <c r="AN2579" s="60">
        <v>-0.27329833470927511</v>
      </c>
      <c r="AO2579" s="60">
        <v>1.7436514530301841</v>
      </c>
    </row>
    <row r="2580" spans="1:41" s="290" customFormat="1" x14ac:dyDescent="0.2">
      <c r="A2580" s="45" t="s">
        <v>771</v>
      </c>
      <c r="B2580" s="42" t="s">
        <v>748</v>
      </c>
      <c r="C2580" s="46"/>
      <c r="D2580" s="35" t="s">
        <v>424</v>
      </c>
      <c r="E2580" s="34">
        <v>43501</v>
      </c>
      <c r="F2580" s="347" t="s">
        <v>2536</v>
      </c>
      <c r="G2580" s="347" t="s">
        <v>2537</v>
      </c>
      <c r="H2580" s="344">
        <v>25.895050000000001</v>
      </c>
      <c r="I2580" s="344">
        <v>-81.519833333333338</v>
      </c>
      <c r="J2580" s="56" t="s">
        <v>9285</v>
      </c>
      <c r="K2580" s="56" t="s">
        <v>9710</v>
      </c>
      <c r="L2580" s="49" t="s">
        <v>2538</v>
      </c>
      <c r="M2580" s="120" t="s">
        <v>2834</v>
      </c>
      <c r="N2580" s="35" t="s">
        <v>364</v>
      </c>
      <c r="O2580" s="203" t="s">
        <v>1969</v>
      </c>
      <c r="P2580" s="216" t="s">
        <v>1969</v>
      </c>
      <c r="Q2580" s="443">
        <v>0</v>
      </c>
      <c r="R2580" s="47"/>
      <c r="S2580" s="36"/>
      <c r="T2580" s="35"/>
      <c r="U2580" s="34"/>
      <c r="V2580" s="82">
        <v>0</v>
      </c>
      <c r="W2580" s="55" t="s">
        <v>2689</v>
      </c>
      <c r="X2580" s="55" t="s">
        <v>1898</v>
      </c>
      <c r="Y2580" s="157">
        <v>0</v>
      </c>
      <c r="Z2580" s="57">
        <v>360.44157113192006</v>
      </c>
      <c r="AA2580" s="55" t="s">
        <v>9711</v>
      </c>
      <c r="AB2580" s="55">
        <v>251</v>
      </c>
      <c r="AC2580" s="55" t="s">
        <v>2023</v>
      </c>
      <c r="AD2580" s="89" t="s">
        <v>2622</v>
      </c>
      <c r="AE2580" s="243">
        <v>16330</v>
      </c>
      <c r="AF2580" s="157" t="s">
        <v>3901</v>
      </c>
      <c r="AG2580" s="89" t="s">
        <v>7955</v>
      </c>
      <c r="AH2580" s="58" t="s">
        <v>749</v>
      </c>
      <c r="AI2580" s="58" t="s">
        <v>750</v>
      </c>
      <c r="AJ2580" s="59" t="s">
        <v>2371</v>
      </c>
      <c r="AK2580" s="56">
        <v>25.894404722222223</v>
      </c>
      <c r="AL2580" s="56">
        <v>-81.520665833333339</v>
      </c>
      <c r="AM2580" s="60">
        <v>235.31990000012456</v>
      </c>
      <c r="AN2580" s="60">
        <v>273.02503706432924</v>
      </c>
      <c r="AO2580" s="60">
        <v>360.44157113192006</v>
      </c>
    </row>
    <row r="2581" spans="1:41" s="290" customFormat="1" x14ac:dyDescent="0.2">
      <c r="A2581" s="45" t="s">
        <v>771</v>
      </c>
      <c r="B2581" s="42" t="s">
        <v>748</v>
      </c>
      <c r="C2581" s="46"/>
      <c r="D2581" s="35" t="s">
        <v>424</v>
      </c>
      <c r="E2581" s="34">
        <v>43881</v>
      </c>
      <c r="F2581" s="347" t="s">
        <v>2536</v>
      </c>
      <c r="G2581" s="347" t="s">
        <v>2537</v>
      </c>
      <c r="H2581" s="344">
        <v>25.895050000000001</v>
      </c>
      <c r="I2581" s="344">
        <v>-81.519833333333338</v>
      </c>
      <c r="J2581" s="56" t="s">
        <v>9285</v>
      </c>
      <c r="K2581" s="56" t="s">
        <v>9710</v>
      </c>
      <c r="L2581" s="49" t="s">
        <v>3425</v>
      </c>
      <c r="M2581" s="120" t="s">
        <v>2834</v>
      </c>
      <c r="N2581" s="35" t="s">
        <v>364</v>
      </c>
      <c r="O2581" s="203" t="s">
        <v>1969</v>
      </c>
      <c r="P2581" s="216" t="s">
        <v>1969</v>
      </c>
      <c r="Q2581" s="443">
        <v>0</v>
      </c>
      <c r="R2581" s="47"/>
      <c r="S2581" s="36"/>
      <c r="T2581" s="35"/>
      <c r="U2581" s="34"/>
      <c r="V2581" s="82">
        <v>0</v>
      </c>
      <c r="W2581" s="55" t="s">
        <v>2689</v>
      </c>
      <c r="X2581" s="55" t="s">
        <v>1898</v>
      </c>
      <c r="Y2581" s="157">
        <v>0</v>
      </c>
      <c r="Z2581" s="57">
        <v>360.44157113192006</v>
      </c>
      <c r="AA2581" s="55" t="s">
        <v>9711</v>
      </c>
      <c r="AB2581" s="55">
        <v>251</v>
      </c>
      <c r="AC2581" s="55" t="s">
        <v>2023</v>
      </c>
      <c r="AD2581" s="89" t="s">
        <v>2622</v>
      </c>
      <c r="AE2581" s="243">
        <v>16330</v>
      </c>
      <c r="AF2581" s="157" t="s">
        <v>3901</v>
      </c>
      <c r="AG2581" s="89" t="s">
        <v>7955</v>
      </c>
      <c r="AH2581" s="58" t="s">
        <v>749</v>
      </c>
      <c r="AI2581" s="58" t="s">
        <v>750</v>
      </c>
      <c r="AJ2581" s="59" t="s">
        <v>2371</v>
      </c>
      <c r="AK2581" s="56">
        <v>25.894404722222223</v>
      </c>
      <c r="AL2581" s="56">
        <v>-81.520665833333339</v>
      </c>
      <c r="AM2581" s="60">
        <v>235.31990000012456</v>
      </c>
      <c r="AN2581" s="60">
        <v>273.02503706432924</v>
      </c>
      <c r="AO2581" s="60">
        <v>360.44157113192006</v>
      </c>
    </row>
    <row r="2582" spans="1:41" s="290" customFormat="1" x14ac:dyDescent="0.2">
      <c r="A2582" s="45" t="s">
        <v>771</v>
      </c>
      <c r="B2582" s="42" t="s">
        <v>748</v>
      </c>
      <c r="C2582" s="46"/>
      <c r="D2582" s="35" t="s">
        <v>424</v>
      </c>
      <c r="E2582" s="34">
        <v>44240</v>
      </c>
      <c r="F2582" s="347" t="s">
        <v>2536</v>
      </c>
      <c r="G2582" s="347" t="s">
        <v>3424</v>
      </c>
      <c r="H2582" s="344">
        <v>25.895050000000001</v>
      </c>
      <c r="I2582" s="344">
        <v>-81.519816666666671</v>
      </c>
      <c r="J2582" s="56" t="s">
        <v>9285</v>
      </c>
      <c r="K2582" s="56" t="s">
        <v>7953</v>
      </c>
      <c r="L2582" s="49" t="s">
        <v>3426</v>
      </c>
      <c r="M2582" s="120" t="s">
        <v>2834</v>
      </c>
      <c r="N2582" s="35" t="s">
        <v>364</v>
      </c>
      <c r="O2582" s="240" t="s">
        <v>3427</v>
      </c>
      <c r="P2582" s="216" t="s">
        <v>1969</v>
      </c>
      <c r="Q2582" s="443">
        <v>0</v>
      </c>
      <c r="R2582" s="47"/>
      <c r="S2582" s="36"/>
      <c r="T2582" s="35"/>
      <c r="U2582" s="34"/>
      <c r="V2582" s="82">
        <v>0</v>
      </c>
      <c r="W2582" s="55" t="s">
        <v>2689</v>
      </c>
      <c r="X2582" s="55" t="s">
        <v>1898</v>
      </c>
      <c r="Y2582" s="157">
        <v>0</v>
      </c>
      <c r="Z2582" s="57">
        <v>364.59936165369413</v>
      </c>
      <c r="AA2582" s="55" t="s">
        <v>7364</v>
      </c>
      <c r="AB2582" s="55">
        <v>251</v>
      </c>
      <c r="AC2582" s="55" t="s">
        <v>2023</v>
      </c>
      <c r="AD2582" s="89" t="s">
        <v>2622</v>
      </c>
      <c r="AE2582" s="243">
        <v>16330</v>
      </c>
      <c r="AF2582" s="157" t="s">
        <v>3901</v>
      </c>
      <c r="AG2582" s="89" t="s">
        <v>7955</v>
      </c>
      <c r="AH2582" s="58" t="s">
        <v>749</v>
      </c>
      <c r="AI2582" s="58" t="s">
        <v>750</v>
      </c>
      <c r="AJ2582" s="59" t="s">
        <v>2371</v>
      </c>
      <c r="AK2582" s="56">
        <v>25.894404722222223</v>
      </c>
      <c r="AL2582" s="56">
        <v>-81.520665833333339</v>
      </c>
      <c r="AM2582" s="60">
        <v>235.31990000012456</v>
      </c>
      <c r="AN2582" s="60">
        <v>278.49100377249641</v>
      </c>
      <c r="AO2582" s="60">
        <v>364.59936165369413</v>
      </c>
    </row>
    <row r="2583" spans="1:41" s="290" customFormat="1" x14ac:dyDescent="0.2">
      <c r="A2583" s="45" t="s">
        <v>771</v>
      </c>
      <c r="B2583" s="42" t="s">
        <v>748</v>
      </c>
      <c r="C2583" s="46"/>
      <c r="D2583" s="35" t="s">
        <v>424</v>
      </c>
      <c r="E2583" s="34">
        <v>44992</v>
      </c>
      <c r="F2583" s="347" t="s">
        <v>2536</v>
      </c>
      <c r="G2583" s="347" t="s">
        <v>3424</v>
      </c>
      <c r="H2583" s="344">
        <v>25.895050000000001</v>
      </c>
      <c r="I2583" s="344">
        <v>-81.519816666666671</v>
      </c>
      <c r="J2583" s="56" t="s">
        <v>9285</v>
      </c>
      <c r="K2583" s="56" t="s">
        <v>7953</v>
      </c>
      <c r="L2583" s="49" t="s">
        <v>3426</v>
      </c>
      <c r="M2583" s="120" t="s">
        <v>2834</v>
      </c>
      <c r="N2583" s="35" t="s">
        <v>364</v>
      </c>
      <c r="O2583" s="240" t="s">
        <v>5150</v>
      </c>
      <c r="P2583" s="216" t="s">
        <v>1969</v>
      </c>
      <c r="Q2583" s="443">
        <v>0</v>
      </c>
      <c r="R2583" s="47"/>
      <c r="S2583" s="36"/>
      <c r="T2583" s="35"/>
      <c r="U2583" s="34"/>
      <c r="V2583" s="82">
        <v>0</v>
      </c>
      <c r="W2583" s="55" t="s">
        <v>2689</v>
      </c>
      <c r="X2583" s="55" t="s">
        <v>1898</v>
      </c>
      <c r="Y2583" s="157">
        <v>0</v>
      </c>
      <c r="Z2583" s="57">
        <v>364.59936165369413</v>
      </c>
      <c r="AA2583" s="55" t="s">
        <v>7364</v>
      </c>
      <c r="AB2583" s="55">
        <v>251</v>
      </c>
      <c r="AC2583" s="55" t="s">
        <v>2023</v>
      </c>
      <c r="AD2583" s="89" t="s">
        <v>2622</v>
      </c>
      <c r="AE2583" s="243">
        <v>16330</v>
      </c>
      <c r="AF2583" s="157" t="s">
        <v>3901</v>
      </c>
      <c r="AG2583" s="89" t="s">
        <v>7955</v>
      </c>
      <c r="AH2583" s="58" t="s">
        <v>749</v>
      </c>
      <c r="AI2583" s="58" t="s">
        <v>750</v>
      </c>
      <c r="AJ2583" s="59" t="s">
        <v>2371</v>
      </c>
      <c r="AK2583" s="56">
        <v>25.894404722222223</v>
      </c>
      <c r="AL2583" s="56">
        <v>-81.520665833333339</v>
      </c>
      <c r="AM2583" s="60">
        <v>235.31990000012456</v>
      </c>
      <c r="AN2583" s="60">
        <v>278.49100377249641</v>
      </c>
      <c r="AO2583" s="60">
        <v>364.59936165369413</v>
      </c>
    </row>
    <row r="2584" spans="1:41" s="290" customFormat="1" ht="25.5" x14ac:dyDescent="0.2">
      <c r="A2584" s="45" t="s">
        <v>771</v>
      </c>
      <c r="B2584" s="42" t="s">
        <v>748</v>
      </c>
      <c r="C2584" s="46"/>
      <c r="D2584" s="35" t="s">
        <v>424</v>
      </c>
      <c r="E2584" s="34">
        <v>45341</v>
      </c>
      <c r="F2584" s="347" t="s">
        <v>5717</v>
      </c>
      <c r="G2584" s="347" t="s">
        <v>3424</v>
      </c>
      <c r="H2584" s="344">
        <v>25.895016666666667</v>
      </c>
      <c r="I2584" s="344">
        <v>-81.519816666666671</v>
      </c>
      <c r="J2584" s="56" t="s">
        <v>7952</v>
      </c>
      <c r="K2584" s="56" t="s">
        <v>7953</v>
      </c>
      <c r="L2584" s="49" t="s">
        <v>6406</v>
      </c>
      <c r="M2584" s="120" t="s">
        <v>2834</v>
      </c>
      <c r="N2584" s="35" t="s">
        <v>387</v>
      </c>
      <c r="O2584" s="240" t="s">
        <v>5718</v>
      </c>
      <c r="P2584" s="216" t="s">
        <v>1969</v>
      </c>
      <c r="Q2584" s="443">
        <v>0</v>
      </c>
      <c r="R2584" s="47"/>
      <c r="S2584" s="36"/>
      <c r="T2584" s="35" t="s">
        <v>3310</v>
      </c>
      <c r="U2584" s="34"/>
      <c r="V2584" s="82">
        <v>0</v>
      </c>
      <c r="W2584" s="55" t="s">
        <v>2689</v>
      </c>
      <c r="X2584" s="55" t="s">
        <v>1898</v>
      </c>
      <c r="Y2584" s="157" t="s">
        <v>387</v>
      </c>
      <c r="Z2584" s="57">
        <v>356.87443932747283</v>
      </c>
      <c r="AA2584" s="55" t="s">
        <v>9712</v>
      </c>
      <c r="AB2584" s="55">
        <v>251</v>
      </c>
      <c r="AC2584" s="55" t="s">
        <v>2023</v>
      </c>
      <c r="AD2584" s="89" t="s">
        <v>2622</v>
      </c>
      <c r="AE2584" s="243">
        <v>16330</v>
      </c>
      <c r="AF2584" s="157" t="s">
        <v>3901</v>
      </c>
      <c r="AG2584" s="89" t="s">
        <v>7955</v>
      </c>
      <c r="AH2584" s="58" t="s">
        <v>749</v>
      </c>
      <c r="AI2584" s="58" t="s">
        <v>750</v>
      </c>
      <c r="AJ2584" s="59" t="s">
        <v>2371</v>
      </c>
      <c r="AK2584" s="56">
        <v>25.894404722222223</v>
      </c>
      <c r="AL2584" s="56">
        <v>-81.520665833333339</v>
      </c>
      <c r="AM2584" s="60">
        <v>223.16389999972102</v>
      </c>
      <c r="AN2584" s="60">
        <v>278.49100377249641</v>
      </c>
      <c r="AO2584" s="60">
        <v>356.87443932747283</v>
      </c>
    </row>
    <row r="2585" spans="1:41" s="290" customFormat="1" x14ac:dyDescent="0.2">
      <c r="A2585" s="45" t="s">
        <v>771</v>
      </c>
      <c r="B2585" s="42" t="s">
        <v>748</v>
      </c>
      <c r="C2585" s="46"/>
      <c r="D2585" s="35" t="s">
        <v>424</v>
      </c>
      <c r="E2585" s="34">
        <v>45748</v>
      </c>
      <c r="F2585" s="347" t="s">
        <v>5717</v>
      </c>
      <c r="G2585" s="347" t="s">
        <v>3424</v>
      </c>
      <c r="H2585" s="344">
        <v>25.895016666666667</v>
      </c>
      <c r="I2585" s="344">
        <v>-81.519816666666671</v>
      </c>
      <c r="J2585" s="56" t="s">
        <v>7952</v>
      </c>
      <c r="K2585" s="56" t="s">
        <v>7953</v>
      </c>
      <c r="L2585" s="49" t="s">
        <v>6444</v>
      </c>
      <c r="M2585" s="120" t="s">
        <v>2834</v>
      </c>
      <c r="N2585" s="35" t="s">
        <v>364</v>
      </c>
      <c r="O2585" s="240" t="s">
        <v>6341</v>
      </c>
      <c r="P2585" s="216" t="s">
        <v>1969</v>
      </c>
      <c r="Q2585" s="443">
        <v>0</v>
      </c>
      <c r="R2585" s="47"/>
      <c r="S2585" s="36"/>
      <c r="T2585" s="35" t="s">
        <v>2011</v>
      </c>
      <c r="U2585" s="34"/>
      <c r="V2585" s="82">
        <v>0</v>
      </c>
      <c r="W2585" s="55" t="s">
        <v>2689</v>
      </c>
      <c r="X2585" s="55" t="s">
        <v>1898</v>
      </c>
      <c r="Y2585" s="157">
        <v>0</v>
      </c>
      <c r="Z2585" s="57">
        <v>356.87443932747283</v>
      </c>
      <c r="AA2585" s="55" t="s">
        <v>7954</v>
      </c>
      <c r="AB2585" s="55">
        <v>251</v>
      </c>
      <c r="AC2585" s="55" t="s">
        <v>2023</v>
      </c>
      <c r="AD2585" s="89" t="s">
        <v>2622</v>
      </c>
      <c r="AE2585" s="243">
        <v>16330</v>
      </c>
      <c r="AF2585" s="157" t="s">
        <v>3901</v>
      </c>
      <c r="AG2585" s="89" t="s">
        <v>7955</v>
      </c>
      <c r="AH2585" s="58" t="s">
        <v>749</v>
      </c>
      <c r="AI2585" s="58" t="s">
        <v>750</v>
      </c>
      <c r="AJ2585" s="59" t="s">
        <v>2371</v>
      </c>
      <c r="AK2585" s="56">
        <v>25.894404722222223</v>
      </c>
      <c r="AL2585" s="56">
        <v>-81.520665833333339</v>
      </c>
      <c r="AM2585" s="60">
        <v>223.16389999972102</v>
      </c>
      <c r="AN2585" s="60">
        <v>278.49100377249641</v>
      </c>
      <c r="AO2585" s="60">
        <v>356.87443932747283</v>
      </c>
    </row>
    <row r="2586" spans="1:41" s="290" customFormat="1" x14ac:dyDescent="0.2">
      <c r="A2586" s="45" t="s">
        <v>771</v>
      </c>
      <c r="B2586" s="42" t="s">
        <v>748</v>
      </c>
      <c r="C2586" s="46" t="s">
        <v>473</v>
      </c>
      <c r="D2586" s="35" t="s">
        <v>424</v>
      </c>
      <c r="E2586" s="34">
        <v>46079</v>
      </c>
      <c r="F2586" s="347" t="s">
        <v>5717</v>
      </c>
      <c r="G2586" s="347" t="s">
        <v>3424</v>
      </c>
      <c r="H2586" s="344">
        <v>25.895016666666667</v>
      </c>
      <c r="I2586" s="344">
        <v>-81.519816666666671</v>
      </c>
      <c r="J2586" s="56" t="s">
        <v>7952</v>
      </c>
      <c r="K2586" s="56" t="s">
        <v>7953</v>
      </c>
      <c r="L2586" s="49" t="s">
        <v>6444</v>
      </c>
      <c r="M2586" s="120" t="s">
        <v>2834</v>
      </c>
      <c r="N2586" s="35" t="s">
        <v>364</v>
      </c>
      <c r="O2586" s="240" t="s">
        <v>6782</v>
      </c>
      <c r="P2586" s="216" t="s">
        <v>6005</v>
      </c>
      <c r="Q2586" s="443">
        <v>0</v>
      </c>
      <c r="R2586" s="47"/>
      <c r="S2586" s="36"/>
      <c r="T2586" s="35"/>
      <c r="U2586" s="34"/>
      <c r="V2586" s="82">
        <v>0</v>
      </c>
      <c r="W2586" s="55" t="s">
        <v>2689</v>
      </c>
      <c r="X2586" s="55" t="s">
        <v>1898</v>
      </c>
      <c r="Y2586" s="157">
        <v>0</v>
      </c>
      <c r="Z2586" s="57">
        <v>356.87443932747283</v>
      </c>
      <c r="AA2586" s="55" t="s">
        <v>7954</v>
      </c>
      <c r="AB2586" s="55">
        <v>251</v>
      </c>
      <c r="AC2586" s="55" t="s">
        <v>2023</v>
      </c>
      <c r="AD2586" s="89" t="s">
        <v>2622</v>
      </c>
      <c r="AE2586" s="243">
        <v>16330</v>
      </c>
      <c r="AF2586" s="157" t="s">
        <v>3901</v>
      </c>
      <c r="AG2586" s="89" t="s">
        <v>7955</v>
      </c>
      <c r="AH2586" s="58" t="s">
        <v>749</v>
      </c>
      <c r="AI2586" s="58" t="s">
        <v>750</v>
      </c>
      <c r="AJ2586" s="59" t="s">
        <v>2371</v>
      </c>
      <c r="AK2586" s="56">
        <v>25.894404722222223</v>
      </c>
      <c r="AL2586" s="56">
        <v>-81.520665833333339</v>
      </c>
      <c r="AM2586" s="60">
        <v>223.16389999972102</v>
      </c>
      <c r="AN2586" s="60">
        <v>278.49100377249641</v>
      </c>
      <c r="AO2586" s="60">
        <v>356.87443932747283</v>
      </c>
    </row>
    <row r="2587" spans="1:41" s="290" customFormat="1" x14ac:dyDescent="0.2">
      <c r="A2587" s="45" t="s">
        <v>1032</v>
      </c>
      <c r="B2587" s="42" t="s">
        <v>633</v>
      </c>
      <c r="C2587" s="46"/>
      <c r="D2587" s="35" t="s">
        <v>424</v>
      </c>
      <c r="E2587" s="34">
        <v>42843</v>
      </c>
      <c r="F2587" s="347" t="s">
        <v>859</v>
      </c>
      <c r="G2587" s="347" t="s">
        <v>860</v>
      </c>
      <c r="H2587" s="344">
        <v>25.895600000000002</v>
      </c>
      <c r="I2587" s="344">
        <v>-81.518799999999999</v>
      </c>
      <c r="J2587" s="56" t="s">
        <v>9713</v>
      </c>
      <c r="K2587" s="56" t="s">
        <v>9714</v>
      </c>
      <c r="L2587" s="49"/>
      <c r="M2587" s="117"/>
      <c r="N2587" s="35" t="s">
        <v>364</v>
      </c>
      <c r="O2587" s="203" t="s">
        <v>1969</v>
      </c>
      <c r="P2587" s="216" t="s">
        <v>1969</v>
      </c>
      <c r="Q2587" s="443">
        <v>0</v>
      </c>
      <c r="R2587" s="47"/>
      <c r="S2587" s="36">
        <v>0</v>
      </c>
      <c r="T2587" s="35"/>
      <c r="U2587" s="34"/>
      <c r="V2587" s="82">
        <v>0</v>
      </c>
      <c r="W2587" s="55" t="s">
        <v>2689</v>
      </c>
      <c r="X2587" s="55" t="s">
        <v>1898</v>
      </c>
      <c r="Y2587" s="157">
        <v>0</v>
      </c>
      <c r="Z2587" s="57">
        <v>656.76546397218192</v>
      </c>
      <c r="AA2587" s="55" t="s">
        <v>9715</v>
      </c>
      <c r="AB2587" s="55">
        <v>252</v>
      </c>
      <c r="AC2587" s="55" t="s">
        <v>2023</v>
      </c>
      <c r="AD2587" s="89" t="s">
        <v>2622</v>
      </c>
      <c r="AE2587" s="243">
        <v>16335</v>
      </c>
      <c r="AF2587" s="157" t="s">
        <v>3901</v>
      </c>
      <c r="AG2587" s="89" t="s">
        <v>7959</v>
      </c>
      <c r="AH2587" s="58" t="s">
        <v>752</v>
      </c>
      <c r="AI2587" s="58" t="s">
        <v>7960</v>
      </c>
      <c r="AJ2587" s="59" t="s">
        <v>2372</v>
      </c>
      <c r="AK2587" s="56">
        <v>25.894238055555554</v>
      </c>
      <c r="AL2587" s="56">
        <v>-81.520110277777775</v>
      </c>
      <c r="AM2587" s="60">
        <v>496.67390000102699</v>
      </c>
      <c r="AN2587" s="60">
        <v>429.71608269224134</v>
      </c>
      <c r="AO2587" s="60">
        <v>656.76546397218192</v>
      </c>
    </row>
    <row r="2588" spans="1:41" s="290" customFormat="1" x14ac:dyDescent="0.2">
      <c r="A2588" s="45" t="s">
        <v>1032</v>
      </c>
      <c r="B2588" s="42" t="s">
        <v>633</v>
      </c>
      <c r="C2588" s="46"/>
      <c r="D2588" s="35" t="s">
        <v>424</v>
      </c>
      <c r="E2588" s="34">
        <v>43145</v>
      </c>
      <c r="F2588" s="347" t="s">
        <v>2073</v>
      </c>
      <c r="G2588" s="347" t="s">
        <v>2074</v>
      </c>
      <c r="H2588" s="344">
        <v>25.895700000000001</v>
      </c>
      <c r="I2588" s="344">
        <v>-81.518749999999997</v>
      </c>
      <c r="J2588" s="56" t="s">
        <v>9716</v>
      </c>
      <c r="K2588" s="56" t="s">
        <v>9717</v>
      </c>
      <c r="L2588" s="49" t="s">
        <v>2075</v>
      </c>
      <c r="M2588" s="120"/>
      <c r="N2588" s="35" t="s">
        <v>364</v>
      </c>
      <c r="O2588" s="203" t="s">
        <v>1969</v>
      </c>
      <c r="P2588" s="216">
        <v>0</v>
      </c>
      <c r="Q2588" s="443">
        <v>0</v>
      </c>
      <c r="R2588" s="47"/>
      <c r="S2588" s="36">
        <v>0</v>
      </c>
      <c r="T2588" s="35"/>
      <c r="U2588" s="34"/>
      <c r="V2588" s="82">
        <v>0</v>
      </c>
      <c r="W2588" s="55" t="s">
        <v>2689</v>
      </c>
      <c r="X2588" s="55" t="s">
        <v>1898</v>
      </c>
      <c r="Y2588" s="157">
        <v>0</v>
      </c>
      <c r="Z2588" s="57">
        <v>695.16758497590467</v>
      </c>
      <c r="AA2588" s="55" t="s">
        <v>9718</v>
      </c>
      <c r="AB2588" s="55">
        <v>252</v>
      </c>
      <c r="AC2588" s="55" t="s">
        <v>2023</v>
      </c>
      <c r="AD2588" s="89" t="s">
        <v>2622</v>
      </c>
      <c r="AE2588" s="243">
        <v>16335</v>
      </c>
      <c r="AF2588" s="157" t="s">
        <v>3901</v>
      </c>
      <c r="AG2588" s="89" t="s">
        <v>7959</v>
      </c>
      <c r="AH2588" s="58" t="s">
        <v>752</v>
      </c>
      <c r="AI2588" s="58" t="s">
        <v>7960</v>
      </c>
      <c r="AJ2588" s="59" t="s">
        <v>2372</v>
      </c>
      <c r="AK2588" s="56">
        <v>25.894238055555554</v>
      </c>
      <c r="AL2588" s="56">
        <v>-81.520110277777775</v>
      </c>
      <c r="AM2588" s="60">
        <v>533.14190000094197</v>
      </c>
      <c r="AN2588" s="60">
        <v>446.11398281674292</v>
      </c>
      <c r="AO2588" s="60">
        <v>695.16758497590467</v>
      </c>
    </row>
    <row r="2589" spans="1:41" s="290" customFormat="1" x14ac:dyDescent="0.2">
      <c r="A2589" s="45" t="s">
        <v>1032</v>
      </c>
      <c r="B2589" s="42" t="s">
        <v>633</v>
      </c>
      <c r="C2589" s="46"/>
      <c r="D2589" s="35" t="s">
        <v>2384</v>
      </c>
      <c r="E2589" s="34">
        <v>43343</v>
      </c>
      <c r="F2589" s="347" t="s">
        <v>2073</v>
      </c>
      <c r="G2589" s="347" t="s">
        <v>2074</v>
      </c>
      <c r="H2589" s="344">
        <v>25.895700000000001</v>
      </c>
      <c r="I2589" s="344">
        <v>-81.518749999999997</v>
      </c>
      <c r="J2589" s="56" t="s">
        <v>9716</v>
      </c>
      <c r="K2589" s="56" t="s">
        <v>9717</v>
      </c>
      <c r="L2589" s="49" t="s">
        <v>3146</v>
      </c>
      <c r="M2589" s="120"/>
      <c r="N2589" s="35" t="s">
        <v>364</v>
      </c>
      <c r="O2589" s="203" t="s">
        <v>1969</v>
      </c>
      <c r="P2589" s="216">
        <v>0</v>
      </c>
      <c r="Q2589" s="443">
        <v>0</v>
      </c>
      <c r="R2589" s="47"/>
      <c r="S2589" s="36">
        <v>0</v>
      </c>
      <c r="T2589" s="35"/>
      <c r="U2589" s="34"/>
      <c r="V2589" s="82">
        <v>0</v>
      </c>
      <c r="W2589" s="55" t="s">
        <v>2689</v>
      </c>
      <c r="X2589" s="55" t="s">
        <v>1898</v>
      </c>
      <c r="Y2589" s="157">
        <v>0</v>
      </c>
      <c r="Z2589" s="57">
        <v>695.16758497590467</v>
      </c>
      <c r="AA2589" s="55" t="s">
        <v>9718</v>
      </c>
      <c r="AB2589" s="55">
        <v>252</v>
      </c>
      <c r="AC2589" s="55" t="s">
        <v>2023</v>
      </c>
      <c r="AD2589" s="89" t="s">
        <v>2622</v>
      </c>
      <c r="AE2589" s="243">
        <v>16335</v>
      </c>
      <c r="AF2589" s="157" t="s">
        <v>3901</v>
      </c>
      <c r="AG2589" s="89" t="s">
        <v>7959</v>
      </c>
      <c r="AH2589" s="58" t="s">
        <v>752</v>
      </c>
      <c r="AI2589" s="58" t="s">
        <v>7960</v>
      </c>
      <c r="AJ2589" s="59" t="s">
        <v>2372</v>
      </c>
      <c r="AK2589" s="56">
        <v>25.894238055555554</v>
      </c>
      <c r="AL2589" s="56">
        <v>-81.520110277777775</v>
      </c>
      <c r="AM2589" s="60">
        <v>533.14190000094197</v>
      </c>
      <c r="AN2589" s="60">
        <v>446.11398281674292</v>
      </c>
      <c r="AO2589" s="60">
        <v>695.16758497590467</v>
      </c>
    </row>
    <row r="2590" spans="1:41" s="290" customFormat="1" x14ac:dyDescent="0.2">
      <c r="A2590" s="45" t="s">
        <v>1032</v>
      </c>
      <c r="B2590" s="42" t="s">
        <v>633</v>
      </c>
      <c r="C2590" s="46"/>
      <c r="D2590" s="35" t="s">
        <v>424</v>
      </c>
      <c r="E2590" s="34">
        <v>43501</v>
      </c>
      <c r="F2590" s="347" t="s">
        <v>2539</v>
      </c>
      <c r="G2590" s="347" t="s">
        <v>2074</v>
      </c>
      <c r="H2590" s="344">
        <v>25.895666666666667</v>
      </c>
      <c r="I2590" s="344">
        <v>-81.518749999999997</v>
      </c>
      <c r="J2590" s="56" t="s">
        <v>9719</v>
      </c>
      <c r="K2590" s="56" t="s">
        <v>9717</v>
      </c>
      <c r="L2590" s="49" t="s">
        <v>2540</v>
      </c>
      <c r="M2590" s="120" t="s">
        <v>2833</v>
      </c>
      <c r="N2590" s="35" t="s">
        <v>364</v>
      </c>
      <c r="O2590" s="203" t="s">
        <v>1969</v>
      </c>
      <c r="P2590" s="216" t="s">
        <v>1969</v>
      </c>
      <c r="Q2590" s="443">
        <v>0</v>
      </c>
      <c r="R2590" s="47"/>
      <c r="S2590" s="36">
        <v>0</v>
      </c>
      <c r="T2590" s="35"/>
      <c r="U2590" s="34"/>
      <c r="V2590" s="82">
        <v>0</v>
      </c>
      <c r="W2590" s="55" t="s">
        <v>2689</v>
      </c>
      <c r="X2590" s="55" t="s">
        <v>1898</v>
      </c>
      <c r="Y2590" s="157">
        <v>0</v>
      </c>
      <c r="Z2590" s="57">
        <v>685.88919926179631</v>
      </c>
      <c r="AA2590" s="55" t="s">
        <v>9720</v>
      </c>
      <c r="AB2590" s="55">
        <v>252</v>
      </c>
      <c r="AC2590" s="55" t="s">
        <v>2023</v>
      </c>
      <c r="AD2590" s="89" t="s">
        <v>2622</v>
      </c>
      <c r="AE2590" s="243">
        <v>16335</v>
      </c>
      <c r="AF2590" s="157" t="s">
        <v>3901</v>
      </c>
      <c r="AG2590" s="89" t="s">
        <v>7959</v>
      </c>
      <c r="AH2590" s="58" t="s">
        <v>752</v>
      </c>
      <c r="AI2590" s="58" t="s">
        <v>7960</v>
      </c>
      <c r="AJ2590" s="59" t="s">
        <v>2372</v>
      </c>
      <c r="AK2590" s="56">
        <v>25.894238055555554</v>
      </c>
      <c r="AL2590" s="56">
        <v>-81.520110277777775</v>
      </c>
      <c r="AM2590" s="60">
        <v>520.98590000053844</v>
      </c>
      <c r="AN2590" s="60">
        <v>446.11398281674292</v>
      </c>
      <c r="AO2590" s="60">
        <v>685.88919926179631</v>
      </c>
    </row>
    <row r="2591" spans="1:41" s="290" customFormat="1" x14ac:dyDescent="0.2">
      <c r="A2591" s="45" t="s">
        <v>1032</v>
      </c>
      <c r="B2591" s="42" t="s">
        <v>633</v>
      </c>
      <c r="C2591" s="46"/>
      <c r="D2591" s="35" t="s">
        <v>424</v>
      </c>
      <c r="E2591" s="34">
        <v>43878</v>
      </c>
      <c r="F2591" s="347" t="s">
        <v>2539</v>
      </c>
      <c r="G2591" s="347" t="s">
        <v>2925</v>
      </c>
      <c r="H2591" s="344">
        <v>25.895666666666667</v>
      </c>
      <c r="I2591" s="344">
        <v>-81.518766666666664</v>
      </c>
      <c r="J2591" s="56" t="s">
        <v>9719</v>
      </c>
      <c r="K2591" s="56" t="s">
        <v>9721</v>
      </c>
      <c r="L2591" s="49" t="s">
        <v>2540</v>
      </c>
      <c r="M2591" s="120" t="s">
        <v>2833</v>
      </c>
      <c r="N2591" s="35" t="s">
        <v>364</v>
      </c>
      <c r="O2591" s="203" t="s">
        <v>1969</v>
      </c>
      <c r="P2591" s="216" t="s">
        <v>1969</v>
      </c>
      <c r="Q2591" s="443">
        <v>0</v>
      </c>
      <c r="R2591" s="47"/>
      <c r="S2591" s="36">
        <v>0</v>
      </c>
      <c r="T2591" s="35"/>
      <c r="U2591" s="34"/>
      <c r="V2591" s="82">
        <v>0</v>
      </c>
      <c r="W2591" s="55" t="s">
        <v>2689</v>
      </c>
      <c r="X2591" s="55" t="s">
        <v>1898</v>
      </c>
      <c r="Y2591" s="157">
        <v>0</v>
      </c>
      <c r="Z2591" s="57">
        <v>682.34667296015641</v>
      </c>
      <c r="AA2591" s="55" t="s">
        <v>9722</v>
      </c>
      <c r="AB2591" s="55">
        <v>252</v>
      </c>
      <c r="AC2591" s="55" t="s">
        <v>2023</v>
      </c>
      <c r="AD2591" s="89" t="s">
        <v>2622</v>
      </c>
      <c r="AE2591" s="243">
        <v>16335</v>
      </c>
      <c r="AF2591" s="157" t="s">
        <v>3901</v>
      </c>
      <c r="AG2591" s="89" t="s">
        <v>7959</v>
      </c>
      <c r="AH2591" s="58" t="s">
        <v>752</v>
      </c>
      <c r="AI2591" s="58" t="s">
        <v>7960</v>
      </c>
      <c r="AJ2591" s="59" t="s">
        <v>2372</v>
      </c>
      <c r="AK2591" s="56">
        <v>25.894238055555554</v>
      </c>
      <c r="AL2591" s="56">
        <v>-81.520110277777775</v>
      </c>
      <c r="AM2591" s="60">
        <v>520.98590000053844</v>
      </c>
      <c r="AN2591" s="60">
        <v>440.64801610857575</v>
      </c>
      <c r="AO2591" s="60">
        <v>682.34667296015641</v>
      </c>
    </row>
    <row r="2592" spans="1:41" s="290" customFormat="1" x14ac:dyDescent="0.2">
      <c r="A2592" s="45" t="s">
        <v>1032</v>
      </c>
      <c r="B2592" s="42" t="s">
        <v>633</v>
      </c>
      <c r="C2592" s="46"/>
      <c r="D2592" s="35" t="s">
        <v>424</v>
      </c>
      <c r="E2592" s="34">
        <v>44240</v>
      </c>
      <c r="F2592" s="347" t="s">
        <v>2073</v>
      </c>
      <c r="G2592" s="347" t="s">
        <v>3428</v>
      </c>
      <c r="H2592" s="344">
        <v>25.895700000000001</v>
      </c>
      <c r="I2592" s="344">
        <v>-81.518783333333332</v>
      </c>
      <c r="J2592" s="56" t="s">
        <v>9716</v>
      </c>
      <c r="K2592" s="56" t="s">
        <v>7957</v>
      </c>
      <c r="L2592" s="49" t="s">
        <v>2540</v>
      </c>
      <c r="M2592" s="120" t="s">
        <v>2833</v>
      </c>
      <c r="N2592" s="35" t="s">
        <v>364</v>
      </c>
      <c r="O2592" s="240" t="s">
        <v>3429</v>
      </c>
      <c r="P2592" s="216" t="s">
        <v>1969</v>
      </c>
      <c r="Q2592" s="443">
        <v>0</v>
      </c>
      <c r="R2592" s="47"/>
      <c r="S2592" s="36">
        <v>0</v>
      </c>
      <c r="T2592" s="35"/>
      <c r="U2592" s="34"/>
      <c r="V2592" s="82">
        <v>0</v>
      </c>
      <c r="W2592" s="55" t="s">
        <v>2689</v>
      </c>
      <c r="X2592" s="55" t="s">
        <v>1898</v>
      </c>
      <c r="Y2592" s="157">
        <v>0</v>
      </c>
      <c r="Z2592" s="57">
        <v>688.20324153330898</v>
      </c>
      <c r="AA2592" s="55" t="s">
        <v>9723</v>
      </c>
      <c r="AB2592" s="55">
        <v>252</v>
      </c>
      <c r="AC2592" s="55" t="s">
        <v>2023</v>
      </c>
      <c r="AD2592" s="89" t="s">
        <v>2622</v>
      </c>
      <c r="AE2592" s="243">
        <v>16335</v>
      </c>
      <c r="AF2592" s="157" t="s">
        <v>3901</v>
      </c>
      <c r="AG2592" s="89" t="s">
        <v>7959</v>
      </c>
      <c r="AH2592" s="58" t="s">
        <v>752</v>
      </c>
      <c r="AI2592" s="58" t="s">
        <v>7960</v>
      </c>
      <c r="AJ2592" s="59" t="s">
        <v>2372</v>
      </c>
      <c r="AK2592" s="56">
        <v>25.894238055555554</v>
      </c>
      <c r="AL2592" s="56">
        <v>-81.520110277777775</v>
      </c>
      <c r="AM2592" s="60">
        <v>533.14190000094197</v>
      </c>
      <c r="AN2592" s="60">
        <v>435.18204940040852</v>
      </c>
      <c r="AO2592" s="60">
        <v>688.20324153330898</v>
      </c>
    </row>
    <row r="2593" spans="1:41" s="290" customFormat="1" x14ac:dyDescent="0.2">
      <c r="A2593" s="45" t="s">
        <v>1032</v>
      </c>
      <c r="B2593" s="42" t="s">
        <v>633</v>
      </c>
      <c r="C2593" s="46"/>
      <c r="D2593" s="35" t="s">
        <v>424</v>
      </c>
      <c r="E2593" s="34">
        <v>44595</v>
      </c>
      <c r="F2593" s="347" t="s">
        <v>2073</v>
      </c>
      <c r="G2593" s="347" t="s">
        <v>3428</v>
      </c>
      <c r="H2593" s="344">
        <v>25.895700000000001</v>
      </c>
      <c r="I2593" s="344">
        <v>-81.518783333333332</v>
      </c>
      <c r="J2593" s="56" t="s">
        <v>9716</v>
      </c>
      <c r="K2593" s="56" t="s">
        <v>7957</v>
      </c>
      <c r="L2593" s="49" t="s">
        <v>2540</v>
      </c>
      <c r="M2593" s="120" t="s">
        <v>2833</v>
      </c>
      <c r="N2593" s="35" t="s">
        <v>364</v>
      </c>
      <c r="O2593" s="240" t="s">
        <v>4091</v>
      </c>
      <c r="P2593" s="216" t="s">
        <v>1969</v>
      </c>
      <c r="Q2593" s="443">
        <v>0</v>
      </c>
      <c r="R2593" s="47"/>
      <c r="S2593" s="36">
        <v>0</v>
      </c>
      <c r="T2593" s="35"/>
      <c r="U2593" s="34"/>
      <c r="V2593" s="82">
        <v>0</v>
      </c>
      <c r="W2593" s="55" t="s">
        <v>2689</v>
      </c>
      <c r="X2593" s="55" t="s">
        <v>1898</v>
      </c>
      <c r="Y2593" s="157">
        <v>0</v>
      </c>
      <c r="Z2593" s="57">
        <v>688.20324153330898</v>
      </c>
      <c r="AA2593" s="55" t="s">
        <v>9723</v>
      </c>
      <c r="AB2593" s="55">
        <v>252</v>
      </c>
      <c r="AC2593" s="55" t="s">
        <v>2023</v>
      </c>
      <c r="AD2593" s="89" t="s">
        <v>2622</v>
      </c>
      <c r="AE2593" s="243">
        <v>16335</v>
      </c>
      <c r="AF2593" s="157" t="s">
        <v>3901</v>
      </c>
      <c r="AG2593" s="89" t="s">
        <v>7959</v>
      </c>
      <c r="AH2593" s="58" t="s">
        <v>752</v>
      </c>
      <c r="AI2593" s="58" t="s">
        <v>7960</v>
      </c>
      <c r="AJ2593" s="59" t="s">
        <v>2372</v>
      </c>
      <c r="AK2593" s="56">
        <v>25.894238055555554</v>
      </c>
      <c r="AL2593" s="56">
        <v>-81.520110277777775</v>
      </c>
      <c r="AM2593" s="60">
        <v>533.14190000094197</v>
      </c>
      <c r="AN2593" s="60">
        <v>435.18204940040852</v>
      </c>
      <c r="AO2593" s="60">
        <v>688.20324153330898</v>
      </c>
    </row>
    <row r="2594" spans="1:41" s="290" customFormat="1" x14ac:dyDescent="0.2">
      <c r="A2594" s="45" t="s">
        <v>1032</v>
      </c>
      <c r="B2594" s="42" t="s">
        <v>633</v>
      </c>
      <c r="C2594" s="46"/>
      <c r="D2594" s="35" t="s">
        <v>424</v>
      </c>
      <c r="E2594" s="34">
        <v>44992</v>
      </c>
      <c r="F2594" s="347" t="s">
        <v>2073</v>
      </c>
      <c r="G2594" s="347" t="s">
        <v>3428</v>
      </c>
      <c r="H2594" s="344">
        <v>25.895700000000001</v>
      </c>
      <c r="I2594" s="344">
        <v>-81.518783333333332</v>
      </c>
      <c r="J2594" s="56" t="s">
        <v>9716</v>
      </c>
      <c r="K2594" s="56" t="s">
        <v>7957</v>
      </c>
      <c r="L2594" s="49" t="s">
        <v>2540</v>
      </c>
      <c r="M2594" s="120" t="s">
        <v>2833</v>
      </c>
      <c r="N2594" s="35" t="s">
        <v>364</v>
      </c>
      <c r="O2594" s="240" t="s">
        <v>5151</v>
      </c>
      <c r="P2594" s="216" t="s">
        <v>1969</v>
      </c>
      <c r="Q2594" s="443">
        <v>0</v>
      </c>
      <c r="R2594" s="47"/>
      <c r="S2594" s="36">
        <v>0</v>
      </c>
      <c r="T2594" s="35"/>
      <c r="U2594" s="34"/>
      <c r="V2594" s="82">
        <v>0</v>
      </c>
      <c r="W2594" s="55" t="s">
        <v>2689</v>
      </c>
      <c r="X2594" s="55" t="s">
        <v>1898</v>
      </c>
      <c r="Y2594" s="157">
        <v>0</v>
      </c>
      <c r="Z2594" s="57">
        <v>688.20324153330898</v>
      </c>
      <c r="AA2594" s="55" t="s">
        <v>9723</v>
      </c>
      <c r="AB2594" s="55">
        <v>252</v>
      </c>
      <c r="AC2594" s="55" t="s">
        <v>2023</v>
      </c>
      <c r="AD2594" s="89" t="s">
        <v>2622</v>
      </c>
      <c r="AE2594" s="243">
        <v>16335</v>
      </c>
      <c r="AF2594" s="157" t="s">
        <v>3901</v>
      </c>
      <c r="AG2594" s="89" t="s">
        <v>7959</v>
      </c>
      <c r="AH2594" s="58" t="s">
        <v>752</v>
      </c>
      <c r="AI2594" s="58" t="s">
        <v>7960</v>
      </c>
      <c r="AJ2594" s="59" t="s">
        <v>2372</v>
      </c>
      <c r="AK2594" s="56">
        <v>25.894238055555554</v>
      </c>
      <c r="AL2594" s="56">
        <v>-81.520110277777775</v>
      </c>
      <c r="AM2594" s="60">
        <v>533.14190000094197</v>
      </c>
      <c r="AN2594" s="60">
        <v>435.18204940040852</v>
      </c>
      <c r="AO2594" s="60">
        <v>688.20324153330898</v>
      </c>
    </row>
    <row r="2595" spans="1:41" s="290" customFormat="1" x14ac:dyDescent="0.2">
      <c r="A2595" s="45" t="s">
        <v>1032</v>
      </c>
      <c r="B2595" s="42" t="s">
        <v>633</v>
      </c>
      <c r="C2595" s="46"/>
      <c r="D2595" s="35" t="s">
        <v>424</v>
      </c>
      <c r="E2595" s="34">
        <v>45341</v>
      </c>
      <c r="F2595" s="347" t="s">
        <v>5719</v>
      </c>
      <c r="G2595" s="347" t="s">
        <v>3428</v>
      </c>
      <c r="H2595" s="344">
        <v>25.89565</v>
      </c>
      <c r="I2595" s="344">
        <v>-81.518783333333332</v>
      </c>
      <c r="J2595" s="56" t="s">
        <v>7956</v>
      </c>
      <c r="K2595" s="56" t="s">
        <v>7957</v>
      </c>
      <c r="L2595" s="49" t="s">
        <v>2540</v>
      </c>
      <c r="M2595" s="120" t="s">
        <v>2833</v>
      </c>
      <c r="N2595" s="35" t="s">
        <v>364</v>
      </c>
      <c r="O2595" s="240" t="s">
        <v>5720</v>
      </c>
      <c r="P2595" s="216" t="s">
        <v>1969</v>
      </c>
      <c r="Q2595" s="443">
        <v>0</v>
      </c>
      <c r="R2595" s="47"/>
      <c r="S2595" s="36">
        <v>0</v>
      </c>
      <c r="T2595" s="35"/>
      <c r="U2595" s="34"/>
      <c r="V2595" s="82">
        <v>0</v>
      </c>
      <c r="W2595" s="55" t="s">
        <v>2689</v>
      </c>
      <c r="X2595" s="55" t="s">
        <v>1898</v>
      </c>
      <c r="Y2595" s="157">
        <v>0</v>
      </c>
      <c r="Z2595" s="57">
        <v>674.17620960925069</v>
      </c>
      <c r="AA2595" s="55" t="s">
        <v>7958</v>
      </c>
      <c r="AB2595" s="55">
        <v>252</v>
      </c>
      <c r="AC2595" s="55" t="s">
        <v>2023</v>
      </c>
      <c r="AD2595" s="89" t="s">
        <v>2622</v>
      </c>
      <c r="AE2595" s="243">
        <v>16335</v>
      </c>
      <c r="AF2595" s="157" t="s">
        <v>3901</v>
      </c>
      <c r="AG2595" s="89" t="s">
        <v>7959</v>
      </c>
      <c r="AH2595" s="58" t="s">
        <v>752</v>
      </c>
      <c r="AI2595" s="58" t="s">
        <v>7960</v>
      </c>
      <c r="AJ2595" s="59" t="s">
        <v>2372</v>
      </c>
      <c r="AK2595" s="56">
        <v>25.894238055555554</v>
      </c>
      <c r="AL2595" s="56">
        <v>-81.520110277777775</v>
      </c>
      <c r="AM2595" s="60">
        <v>514.90790000033667</v>
      </c>
      <c r="AN2595" s="60">
        <v>435.18204940040852</v>
      </c>
      <c r="AO2595" s="60">
        <v>674.17620960925069</v>
      </c>
    </row>
    <row r="2596" spans="1:41" s="290" customFormat="1" x14ac:dyDescent="0.2">
      <c r="A2596" s="45" t="s">
        <v>1032</v>
      </c>
      <c r="B2596" s="42" t="s">
        <v>633</v>
      </c>
      <c r="C2596" s="46"/>
      <c r="D2596" s="35" t="s">
        <v>424</v>
      </c>
      <c r="E2596" s="34">
        <v>45748</v>
      </c>
      <c r="F2596" s="347" t="s">
        <v>5719</v>
      </c>
      <c r="G2596" s="347" t="s">
        <v>3428</v>
      </c>
      <c r="H2596" s="344">
        <v>25.89565</v>
      </c>
      <c r="I2596" s="344">
        <v>-81.518783333333332</v>
      </c>
      <c r="J2596" s="56" t="s">
        <v>7956</v>
      </c>
      <c r="K2596" s="56" t="s">
        <v>7957</v>
      </c>
      <c r="L2596" s="49" t="s">
        <v>2540</v>
      </c>
      <c r="M2596" s="120" t="s">
        <v>2833</v>
      </c>
      <c r="N2596" s="35" t="s">
        <v>364</v>
      </c>
      <c r="O2596" s="240" t="s">
        <v>6342</v>
      </c>
      <c r="P2596" s="216" t="s">
        <v>1969</v>
      </c>
      <c r="Q2596" s="443">
        <v>0</v>
      </c>
      <c r="R2596" s="47"/>
      <c r="S2596" s="36">
        <v>0</v>
      </c>
      <c r="T2596" s="35"/>
      <c r="U2596" s="34"/>
      <c r="V2596" s="82">
        <v>0</v>
      </c>
      <c r="W2596" s="55" t="s">
        <v>2689</v>
      </c>
      <c r="X2596" s="55" t="s">
        <v>1898</v>
      </c>
      <c r="Y2596" s="157">
        <v>0</v>
      </c>
      <c r="Z2596" s="57">
        <v>674.17620960925069</v>
      </c>
      <c r="AA2596" s="55" t="s">
        <v>7958</v>
      </c>
      <c r="AB2596" s="55">
        <v>252</v>
      </c>
      <c r="AC2596" s="55" t="s">
        <v>2023</v>
      </c>
      <c r="AD2596" s="89" t="s">
        <v>2622</v>
      </c>
      <c r="AE2596" s="243">
        <v>16335</v>
      </c>
      <c r="AF2596" s="157" t="s">
        <v>3901</v>
      </c>
      <c r="AG2596" s="89" t="s">
        <v>7959</v>
      </c>
      <c r="AH2596" s="58" t="s">
        <v>752</v>
      </c>
      <c r="AI2596" s="58" t="s">
        <v>7960</v>
      </c>
      <c r="AJ2596" s="59" t="s">
        <v>2372</v>
      </c>
      <c r="AK2596" s="56">
        <v>25.894238055555554</v>
      </c>
      <c r="AL2596" s="56">
        <v>-81.520110277777775</v>
      </c>
      <c r="AM2596" s="60">
        <v>514.90790000033667</v>
      </c>
      <c r="AN2596" s="60">
        <v>435.18204940040852</v>
      </c>
      <c r="AO2596" s="60">
        <v>674.17620960925069</v>
      </c>
    </row>
    <row r="2597" spans="1:41" s="290" customFormat="1" x14ac:dyDescent="0.2">
      <c r="A2597" s="45" t="s">
        <v>1032</v>
      </c>
      <c r="B2597" s="42" t="s">
        <v>633</v>
      </c>
      <c r="C2597" s="46" t="s">
        <v>473</v>
      </c>
      <c r="D2597" s="35" t="s">
        <v>424</v>
      </c>
      <c r="E2597" s="34">
        <v>46079</v>
      </c>
      <c r="F2597" s="347" t="s">
        <v>5719</v>
      </c>
      <c r="G2597" s="347" t="s">
        <v>3428</v>
      </c>
      <c r="H2597" s="344">
        <v>25.89565</v>
      </c>
      <c r="I2597" s="344">
        <v>-81.518783333333332</v>
      </c>
      <c r="J2597" s="56" t="s">
        <v>7956</v>
      </c>
      <c r="K2597" s="56" t="s">
        <v>7957</v>
      </c>
      <c r="L2597" s="49" t="s">
        <v>2540</v>
      </c>
      <c r="M2597" s="120" t="s">
        <v>2833</v>
      </c>
      <c r="N2597" s="35" t="s">
        <v>364</v>
      </c>
      <c r="O2597" s="240" t="s">
        <v>6783</v>
      </c>
      <c r="P2597" s="216" t="s">
        <v>6005</v>
      </c>
      <c r="Q2597" s="443">
        <v>0</v>
      </c>
      <c r="R2597" s="47"/>
      <c r="S2597" s="36">
        <v>0</v>
      </c>
      <c r="T2597" s="35"/>
      <c r="U2597" s="34"/>
      <c r="V2597" s="82">
        <v>0</v>
      </c>
      <c r="W2597" s="55" t="s">
        <v>2689</v>
      </c>
      <c r="X2597" s="55" t="s">
        <v>1898</v>
      </c>
      <c r="Y2597" s="157">
        <v>0</v>
      </c>
      <c r="Z2597" s="57">
        <v>674.17620960925069</v>
      </c>
      <c r="AA2597" s="55" t="s">
        <v>7958</v>
      </c>
      <c r="AB2597" s="55">
        <v>252</v>
      </c>
      <c r="AC2597" s="55" t="s">
        <v>2023</v>
      </c>
      <c r="AD2597" s="89" t="s">
        <v>2622</v>
      </c>
      <c r="AE2597" s="243">
        <v>16335</v>
      </c>
      <c r="AF2597" s="157" t="s">
        <v>3901</v>
      </c>
      <c r="AG2597" s="89" t="s">
        <v>7959</v>
      </c>
      <c r="AH2597" s="58" t="s">
        <v>752</v>
      </c>
      <c r="AI2597" s="58" t="s">
        <v>7960</v>
      </c>
      <c r="AJ2597" s="59" t="s">
        <v>2372</v>
      </c>
      <c r="AK2597" s="56">
        <v>25.894238055555554</v>
      </c>
      <c r="AL2597" s="56">
        <v>-81.520110277777775</v>
      </c>
      <c r="AM2597" s="60">
        <v>514.90790000033667</v>
      </c>
      <c r="AN2597" s="60">
        <v>435.18204940040852</v>
      </c>
      <c r="AO2597" s="60">
        <v>674.17620960925069</v>
      </c>
    </row>
    <row r="2598" spans="1:41" s="290" customFormat="1" x14ac:dyDescent="0.2">
      <c r="A2598" s="45" t="s">
        <v>1033</v>
      </c>
      <c r="B2598" s="42" t="s">
        <v>634</v>
      </c>
      <c r="C2598" s="46"/>
      <c r="D2598" s="35" t="s">
        <v>424</v>
      </c>
      <c r="E2598" s="34">
        <v>42843</v>
      </c>
      <c r="F2598" s="347" t="s">
        <v>861</v>
      </c>
      <c r="G2598" s="347" t="s">
        <v>862</v>
      </c>
      <c r="H2598" s="344">
        <v>25.896883333333335</v>
      </c>
      <c r="I2598" s="344">
        <v>-81.5184</v>
      </c>
      <c r="J2598" s="56" t="s">
        <v>9724</v>
      </c>
      <c r="K2598" s="56" t="s">
        <v>9725</v>
      </c>
      <c r="L2598" s="49" t="s">
        <v>1746</v>
      </c>
      <c r="M2598" s="117"/>
      <c r="N2598" s="35" t="s">
        <v>364</v>
      </c>
      <c r="O2598" s="203" t="s">
        <v>1969</v>
      </c>
      <c r="P2598" s="216" t="s">
        <v>1969</v>
      </c>
      <c r="Q2598" s="443">
        <v>0</v>
      </c>
      <c r="R2598" s="47"/>
      <c r="S2598" s="36">
        <v>0</v>
      </c>
      <c r="T2598" s="35"/>
      <c r="U2598" s="34"/>
      <c r="V2598" s="82">
        <v>0</v>
      </c>
      <c r="W2598" s="55" t="s">
        <v>2689</v>
      </c>
      <c r="X2598" s="55" t="s">
        <v>1898</v>
      </c>
      <c r="Y2598" s="157">
        <v>0</v>
      </c>
      <c r="Z2598" s="57">
        <v>846.64858983932754</v>
      </c>
      <c r="AA2598" s="55" t="s">
        <v>9726</v>
      </c>
      <c r="AB2598" s="55">
        <v>253</v>
      </c>
      <c r="AC2598" s="55" t="s">
        <v>2023</v>
      </c>
      <c r="AD2598" s="89" t="s">
        <v>2622</v>
      </c>
      <c r="AE2598" s="243">
        <v>16340</v>
      </c>
      <c r="AF2598" s="157" t="s">
        <v>3901</v>
      </c>
      <c r="AG2598" s="89" t="s">
        <v>7964</v>
      </c>
      <c r="AH2598" s="58" t="s">
        <v>7965</v>
      </c>
      <c r="AI2598" s="58" t="s">
        <v>7966</v>
      </c>
      <c r="AJ2598" s="59" t="s">
        <v>2373</v>
      </c>
      <c r="AK2598" s="56">
        <v>25.895238055555556</v>
      </c>
      <c r="AL2598" s="56">
        <v>-81.520221388888885</v>
      </c>
      <c r="AM2598" s="60">
        <v>599.99990000057028</v>
      </c>
      <c r="AN2598" s="60">
        <v>597.33906173648779</v>
      </c>
      <c r="AO2598" s="60">
        <v>846.64858983932754</v>
      </c>
    </row>
    <row r="2599" spans="1:41" s="290" customFormat="1" x14ac:dyDescent="0.2">
      <c r="A2599" s="45" t="s">
        <v>1033</v>
      </c>
      <c r="B2599" s="42" t="s">
        <v>634</v>
      </c>
      <c r="C2599" s="46"/>
      <c r="D2599" s="35" t="s">
        <v>424</v>
      </c>
      <c r="E2599" s="34">
        <v>43145</v>
      </c>
      <c r="F2599" s="347" t="s">
        <v>861</v>
      </c>
      <c r="G2599" s="347" t="s">
        <v>862</v>
      </c>
      <c r="H2599" s="344">
        <v>25.896883333333335</v>
      </c>
      <c r="I2599" s="344">
        <v>-81.5184</v>
      </c>
      <c r="J2599" s="56" t="s">
        <v>9724</v>
      </c>
      <c r="K2599" s="56" t="s">
        <v>9725</v>
      </c>
      <c r="L2599" s="49" t="s">
        <v>2544</v>
      </c>
      <c r="M2599" s="120"/>
      <c r="N2599" s="35" t="s">
        <v>364</v>
      </c>
      <c r="O2599" s="203" t="s">
        <v>1969</v>
      </c>
      <c r="P2599" s="216">
        <v>0</v>
      </c>
      <c r="Q2599" s="443">
        <v>0</v>
      </c>
      <c r="R2599" s="47"/>
      <c r="S2599" s="36">
        <v>0</v>
      </c>
      <c r="T2599" s="35"/>
      <c r="U2599" s="34"/>
      <c r="V2599" s="82">
        <v>0</v>
      </c>
      <c r="W2599" s="55" t="s">
        <v>2689</v>
      </c>
      <c r="X2599" s="55" t="s">
        <v>1898</v>
      </c>
      <c r="Y2599" s="157">
        <v>0</v>
      </c>
      <c r="Z2599" s="57">
        <v>846.64858983932754</v>
      </c>
      <c r="AA2599" s="55" t="s">
        <v>9726</v>
      </c>
      <c r="AB2599" s="55">
        <v>253</v>
      </c>
      <c r="AC2599" s="55" t="s">
        <v>2023</v>
      </c>
      <c r="AD2599" s="89" t="s">
        <v>2622</v>
      </c>
      <c r="AE2599" s="243">
        <v>16340</v>
      </c>
      <c r="AF2599" s="157" t="s">
        <v>3901</v>
      </c>
      <c r="AG2599" s="89" t="s">
        <v>7964</v>
      </c>
      <c r="AH2599" s="58" t="s">
        <v>7965</v>
      </c>
      <c r="AI2599" s="58" t="s">
        <v>7966</v>
      </c>
      <c r="AJ2599" s="59" t="s">
        <v>2373</v>
      </c>
      <c r="AK2599" s="56">
        <v>25.895238055555556</v>
      </c>
      <c r="AL2599" s="56">
        <v>-81.520221388888885</v>
      </c>
      <c r="AM2599" s="60">
        <v>599.99990000057028</v>
      </c>
      <c r="AN2599" s="60">
        <v>597.33906173648779</v>
      </c>
      <c r="AO2599" s="60">
        <v>846.64858983932754</v>
      </c>
    </row>
    <row r="2600" spans="1:41" s="290" customFormat="1" x14ac:dyDescent="0.2">
      <c r="A2600" s="45" t="s">
        <v>1033</v>
      </c>
      <c r="B2600" s="42" t="s">
        <v>634</v>
      </c>
      <c r="C2600" s="46"/>
      <c r="D2600" s="35" t="s">
        <v>2384</v>
      </c>
      <c r="E2600" s="34">
        <v>43342</v>
      </c>
      <c r="F2600" s="347" t="s">
        <v>861</v>
      </c>
      <c r="G2600" s="347" t="s">
        <v>862</v>
      </c>
      <c r="H2600" s="344">
        <v>25.896883333333335</v>
      </c>
      <c r="I2600" s="344">
        <v>-81.5184</v>
      </c>
      <c r="J2600" s="56" t="s">
        <v>9724</v>
      </c>
      <c r="K2600" s="56" t="s">
        <v>9725</v>
      </c>
      <c r="L2600" s="49" t="s">
        <v>3147</v>
      </c>
      <c r="M2600" s="120"/>
      <c r="N2600" s="35" t="s">
        <v>364</v>
      </c>
      <c r="O2600" s="203"/>
      <c r="P2600" s="216">
        <v>0</v>
      </c>
      <c r="Q2600" s="443">
        <v>0</v>
      </c>
      <c r="R2600" s="47"/>
      <c r="S2600" s="36">
        <v>0</v>
      </c>
      <c r="T2600" s="35"/>
      <c r="U2600" s="34"/>
      <c r="V2600" s="82">
        <v>0</v>
      </c>
      <c r="W2600" s="55" t="s">
        <v>2689</v>
      </c>
      <c r="X2600" s="55" t="s">
        <v>1898</v>
      </c>
      <c r="Y2600" s="157">
        <v>0</v>
      </c>
      <c r="Z2600" s="57">
        <v>846.64858983932754</v>
      </c>
      <c r="AA2600" s="55" t="s">
        <v>9726</v>
      </c>
      <c r="AB2600" s="55">
        <v>253</v>
      </c>
      <c r="AC2600" s="55" t="s">
        <v>2023</v>
      </c>
      <c r="AD2600" s="89" t="s">
        <v>2622</v>
      </c>
      <c r="AE2600" s="243">
        <v>16340</v>
      </c>
      <c r="AF2600" s="157" t="s">
        <v>3901</v>
      </c>
      <c r="AG2600" s="89" t="s">
        <v>7964</v>
      </c>
      <c r="AH2600" s="58" t="s">
        <v>7965</v>
      </c>
      <c r="AI2600" s="58" t="s">
        <v>7966</v>
      </c>
      <c r="AJ2600" s="59" t="s">
        <v>2373</v>
      </c>
      <c r="AK2600" s="56">
        <v>25.895238055555556</v>
      </c>
      <c r="AL2600" s="56">
        <v>-81.520221388888885</v>
      </c>
      <c r="AM2600" s="60">
        <v>599.99990000057028</v>
      </c>
      <c r="AN2600" s="60">
        <v>597.33906173648779</v>
      </c>
      <c r="AO2600" s="60">
        <v>846.64858983932754</v>
      </c>
    </row>
    <row r="2601" spans="1:41" s="290" customFormat="1" x14ac:dyDescent="0.2">
      <c r="A2601" s="45" t="s">
        <v>1033</v>
      </c>
      <c r="B2601" s="42" t="s">
        <v>634</v>
      </c>
      <c r="C2601" s="46"/>
      <c r="D2601" s="35" t="s">
        <v>424</v>
      </c>
      <c r="E2601" s="34">
        <v>43501</v>
      </c>
      <c r="F2601" s="347" t="s">
        <v>2541</v>
      </c>
      <c r="G2601" s="347" t="s">
        <v>2542</v>
      </c>
      <c r="H2601" s="344">
        <v>25.896866666666668</v>
      </c>
      <c r="I2601" s="344">
        <v>-81.518416666666667</v>
      </c>
      <c r="J2601" s="56" t="s">
        <v>7961</v>
      </c>
      <c r="K2601" s="56" t="s">
        <v>9727</v>
      </c>
      <c r="L2601" s="49" t="s">
        <v>2543</v>
      </c>
      <c r="M2601" s="120" t="s">
        <v>2833</v>
      </c>
      <c r="N2601" s="35" t="s">
        <v>364</v>
      </c>
      <c r="O2601" s="203"/>
      <c r="P2601" s="216">
        <v>0</v>
      </c>
      <c r="Q2601" s="443">
        <v>0</v>
      </c>
      <c r="R2601" s="47"/>
      <c r="S2601" s="36">
        <v>0</v>
      </c>
      <c r="T2601" s="35"/>
      <c r="U2601" s="34"/>
      <c r="V2601" s="82">
        <v>0</v>
      </c>
      <c r="W2601" s="55" t="s">
        <v>2689</v>
      </c>
      <c r="X2601" s="55" t="s">
        <v>1898</v>
      </c>
      <c r="Y2601" s="157">
        <v>0</v>
      </c>
      <c r="Z2601" s="57">
        <v>838.48493362638976</v>
      </c>
      <c r="AA2601" s="55" t="s">
        <v>9728</v>
      </c>
      <c r="AB2601" s="55">
        <v>253</v>
      </c>
      <c r="AC2601" s="55" t="s">
        <v>2023</v>
      </c>
      <c r="AD2601" s="89" t="s">
        <v>2622</v>
      </c>
      <c r="AE2601" s="243">
        <v>16340</v>
      </c>
      <c r="AF2601" s="157" t="s">
        <v>3901</v>
      </c>
      <c r="AG2601" s="89" t="s">
        <v>7964</v>
      </c>
      <c r="AH2601" s="58" t="s">
        <v>7965</v>
      </c>
      <c r="AI2601" s="58" t="s">
        <v>7966</v>
      </c>
      <c r="AJ2601" s="59" t="s">
        <v>2373</v>
      </c>
      <c r="AK2601" s="56">
        <v>25.895238055555556</v>
      </c>
      <c r="AL2601" s="56">
        <v>-81.520221388888885</v>
      </c>
      <c r="AM2601" s="60">
        <v>593.92190000036851</v>
      </c>
      <c r="AN2601" s="60">
        <v>591.87309502832068</v>
      </c>
      <c r="AO2601" s="60">
        <v>838.48493362638976</v>
      </c>
    </row>
    <row r="2602" spans="1:41" s="290" customFormat="1" ht="32.25" customHeight="1" x14ac:dyDescent="0.2">
      <c r="A2602" s="45" t="s">
        <v>1033</v>
      </c>
      <c r="B2602" s="42" t="s">
        <v>634</v>
      </c>
      <c r="C2602" s="46"/>
      <c r="D2602" s="35" t="s">
        <v>424</v>
      </c>
      <c r="E2602" s="34">
        <v>43878</v>
      </c>
      <c r="F2602" s="347" t="s">
        <v>861</v>
      </c>
      <c r="G2602" s="347" t="s">
        <v>2542</v>
      </c>
      <c r="H2602" s="344">
        <v>25.896883333333335</v>
      </c>
      <c r="I2602" s="344">
        <v>-81.518416666666667</v>
      </c>
      <c r="J2602" s="56" t="s">
        <v>9724</v>
      </c>
      <c r="K2602" s="56" t="s">
        <v>9727</v>
      </c>
      <c r="L2602" s="49" t="s">
        <v>2480</v>
      </c>
      <c r="M2602" s="120" t="s">
        <v>2833</v>
      </c>
      <c r="N2602" s="35" t="s">
        <v>364</v>
      </c>
      <c r="O2602" s="203" t="s">
        <v>1969</v>
      </c>
      <c r="P2602" s="216" t="s">
        <v>1969</v>
      </c>
      <c r="Q2602" s="443">
        <v>0</v>
      </c>
      <c r="R2602" s="47"/>
      <c r="S2602" s="36">
        <v>0</v>
      </c>
      <c r="T2602" s="35"/>
      <c r="U2602" s="34"/>
      <c r="V2602" s="82">
        <v>0</v>
      </c>
      <c r="W2602" s="55" t="s">
        <v>2689</v>
      </c>
      <c r="X2602" s="55" t="s">
        <v>1898</v>
      </c>
      <c r="Y2602" s="157">
        <v>0</v>
      </c>
      <c r="Z2602" s="57">
        <v>842.80106823561732</v>
      </c>
      <c r="AA2602" s="55" t="s">
        <v>9729</v>
      </c>
      <c r="AB2602" s="55">
        <v>253</v>
      </c>
      <c r="AC2602" s="55" t="s">
        <v>2023</v>
      </c>
      <c r="AD2602" s="89" t="s">
        <v>2622</v>
      </c>
      <c r="AE2602" s="243">
        <v>16340</v>
      </c>
      <c r="AF2602" s="157" t="s">
        <v>3901</v>
      </c>
      <c r="AG2602" s="89" t="s">
        <v>7964</v>
      </c>
      <c r="AH2602" s="58" t="s">
        <v>7965</v>
      </c>
      <c r="AI2602" s="58" t="s">
        <v>7966</v>
      </c>
      <c r="AJ2602" s="59" t="s">
        <v>2373</v>
      </c>
      <c r="AK2602" s="56">
        <v>25.895238055555556</v>
      </c>
      <c r="AL2602" s="56">
        <v>-81.520221388888885</v>
      </c>
      <c r="AM2602" s="60">
        <v>599.99990000057028</v>
      </c>
      <c r="AN2602" s="60">
        <v>591.87309502832068</v>
      </c>
      <c r="AO2602" s="60">
        <v>842.80106823561732</v>
      </c>
    </row>
    <row r="2603" spans="1:41" s="290" customFormat="1" ht="32.25" customHeight="1" x14ac:dyDescent="0.2">
      <c r="A2603" s="45" t="s">
        <v>1033</v>
      </c>
      <c r="B2603" s="42" t="s">
        <v>634</v>
      </c>
      <c r="C2603" s="46"/>
      <c r="D2603" s="35" t="s">
        <v>424</v>
      </c>
      <c r="E2603" s="34">
        <v>44240</v>
      </c>
      <c r="F2603" s="347" t="s">
        <v>861</v>
      </c>
      <c r="G2603" s="347" t="s">
        <v>3430</v>
      </c>
      <c r="H2603" s="344">
        <v>25.896883333333335</v>
      </c>
      <c r="I2603" s="344">
        <v>-81.518450000000001</v>
      </c>
      <c r="J2603" s="56" t="s">
        <v>9724</v>
      </c>
      <c r="K2603" s="56" t="s">
        <v>9730</v>
      </c>
      <c r="L2603" s="49" t="s">
        <v>3433</v>
      </c>
      <c r="M2603" s="120" t="s">
        <v>2833</v>
      </c>
      <c r="N2603" s="35" t="s">
        <v>387</v>
      </c>
      <c r="O2603" s="240" t="s">
        <v>3431</v>
      </c>
      <c r="P2603" s="216" t="s">
        <v>3432</v>
      </c>
      <c r="Q2603" s="443">
        <v>0</v>
      </c>
      <c r="R2603" s="47"/>
      <c r="S2603" s="36">
        <v>0</v>
      </c>
      <c r="T2603" s="35" t="s">
        <v>3310</v>
      </c>
      <c r="U2603" s="34"/>
      <c r="V2603" s="82">
        <v>0</v>
      </c>
      <c r="W2603" s="55" t="s">
        <v>2689</v>
      </c>
      <c r="X2603" s="55" t="s">
        <v>1898</v>
      </c>
      <c r="Y2603" s="157" t="s">
        <v>387</v>
      </c>
      <c r="Z2603" s="57">
        <v>835.16017221595177</v>
      </c>
      <c r="AA2603" s="55" t="s">
        <v>9731</v>
      </c>
      <c r="AB2603" s="55">
        <v>253</v>
      </c>
      <c r="AC2603" s="55" t="s">
        <v>2023</v>
      </c>
      <c r="AD2603" s="89" t="s">
        <v>2622</v>
      </c>
      <c r="AE2603" s="243">
        <v>16340</v>
      </c>
      <c r="AF2603" s="157" t="s">
        <v>3901</v>
      </c>
      <c r="AG2603" s="89" t="s">
        <v>7964</v>
      </c>
      <c r="AH2603" s="58" t="s">
        <v>7965</v>
      </c>
      <c r="AI2603" s="58" t="s">
        <v>7966</v>
      </c>
      <c r="AJ2603" s="59" t="s">
        <v>2373</v>
      </c>
      <c r="AK2603" s="56">
        <v>25.895238055555556</v>
      </c>
      <c r="AL2603" s="56">
        <v>-81.520221388888885</v>
      </c>
      <c r="AM2603" s="60">
        <v>599.99990000057028</v>
      </c>
      <c r="AN2603" s="60">
        <v>580.94116161198622</v>
      </c>
      <c r="AO2603" s="60">
        <v>835.16017221595177</v>
      </c>
    </row>
    <row r="2604" spans="1:41" s="290" customFormat="1" x14ac:dyDescent="0.2">
      <c r="A2604" s="45" t="s">
        <v>1033</v>
      </c>
      <c r="B2604" s="42" t="s">
        <v>634</v>
      </c>
      <c r="C2604" s="46"/>
      <c r="D2604" s="35" t="s">
        <v>424</v>
      </c>
      <c r="E2604" s="34">
        <v>44595</v>
      </c>
      <c r="F2604" s="347" t="s">
        <v>861</v>
      </c>
      <c r="G2604" s="347" t="s">
        <v>2542</v>
      </c>
      <c r="H2604" s="344">
        <v>25.896883333333335</v>
      </c>
      <c r="I2604" s="344">
        <v>-81.518416666666667</v>
      </c>
      <c r="J2604" s="56" t="s">
        <v>9724</v>
      </c>
      <c r="K2604" s="56" t="s">
        <v>9727</v>
      </c>
      <c r="L2604" s="49" t="s">
        <v>3433</v>
      </c>
      <c r="M2604" s="120" t="s">
        <v>2833</v>
      </c>
      <c r="N2604" s="35" t="s">
        <v>387</v>
      </c>
      <c r="O2604" s="240" t="s">
        <v>4092</v>
      </c>
      <c r="P2604" s="216">
        <v>0</v>
      </c>
      <c r="Q2604" s="443">
        <v>0</v>
      </c>
      <c r="R2604" s="47"/>
      <c r="S2604" s="36">
        <v>0</v>
      </c>
      <c r="T2604" s="35"/>
      <c r="U2604" s="34"/>
      <c r="V2604" s="82">
        <v>0</v>
      </c>
      <c r="W2604" s="55" t="s">
        <v>2689</v>
      </c>
      <c r="X2604" s="55" t="s">
        <v>1898</v>
      </c>
      <c r="Y2604" s="157" t="s">
        <v>387</v>
      </c>
      <c r="Z2604" s="57">
        <v>842.80106823561732</v>
      </c>
      <c r="AA2604" s="55" t="s">
        <v>9732</v>
      </c>
      <c r="AB2604" s="55">
        <v>253</v>
      </c>
      <c r="AC2604" s="55" t="s">
        <v>2023</v>
      </c>
      <c r="AD2604" s="89" t="s">
        <v>2622</v>
      </c>
      <c r="AE2604" s="243">
        <v>16340</v>
      </c>
      <c r="AF2604" s="157" t="s">
        <v>3901</v>
      </c>
      <c r="AG2604" s="89" t="s">
        <v>7964</v>
      </c>
      <c r="AH2604" s="58" t="s">
        <v>7965</v>
      </c>
      <c r="AI2604" s="58" t="s">
        <v>7966</v>
      </c>
      <c r="AJ2604" s="59" t="s">
        <v>2373</v>
      </c>
      <c r="AK2604" s="56">
        <v>25.895238055555556</v>
      </c>
      <c r="AL2604" s="56">
        <v>-81.520221388888885</v>
      </c>
      <c r="AM2604" s="60">
        <v>599.99990000057028</v>
      </c>
      <c r="AN2604" s="60">
        <v>591.87309502832068</v>
      </c>
      <c r="AO2604" s="60">
        <v>842.80106823561732</v>
      </c>
    </row>
    <row r="2605" spans="1:41" s="290" customFormat="1" x14ac:dyDescent="0.2">
      <c r="A2605" s="45" t="s">
        <v>1033</v>
      </c>
      <c r="B2605" s="42" t="s">
        <v>634</v>
      </c>
      <c r="C2605" s="46"/>
      <c r="D2605" s="35" t="s">
        <v>424</v>
      </c>
      <c r="E2605" s="34">
        <v>44992</v>
      </c>
      <c r="F2605" s="347" t="s">
        <v>861</v>
      </c>
      <c r="G2605" s="347" t="s">
        <v>862</v>
      </c>
      <c r="H2605" s="344">
        <v>25.896883333333335</v>
      </c>
      <c r="I2605" s="344">
        <v>-81.5184</v>
      </c>
      <c r="J2605" s="56" t="s">
        <v>9724</v>
      </c>
      <c r="K2605" s="56" t="s">
        <v>9725</v>
      </c>
      <c r="L2605" s="49" t="s">
        <v>5153</v>
      </c>
      <c r="M2605" s="120" t="s">
        <v>2833</v>
      </c>
      <c r="N2605" s="35" t="s">
        <v>387</v>
      </c>
      <c r="O2605" s="240" t="s">
        <v>5152</v>
      </c>
      <c r="P2605" s="216" t="s">
        <v>4092</v>
      </c>
      <c r="Q2605" s="443">
        <v>0</v>
      </c>
      <c r="R2605" s="47"/>
      <c r="S2605" s="36">
        <v>0</v>
      </c>
      <c r="T2605" s="35"/>
      <c r="U2605" s="34"/>
      <c r="V2605" s="82">
        <v>0</v>
      </c>
      <c r="W2605" s="55" t="s">
        <v>2689</v>
      </c>
      <c r="X2605" s="55" t="s">
        <v>1898</v>
      </c>
      <c r="Y2605" s="157" t="s">
        <v>387</v>
      </c>
      <c r="Z2605" s="57">
        <v>846.64858983932754</v>
      </c>
      <c r="AA2605" s="55" t="s">
        <v>9733</v>
      </c>
      <c r="AB2605" s="55">
        <v>253</v>
      </c>
      <c r="AC2605" s="55" t="s">
        <v>2023</v>
      </c>
      <c r="AD2605" s="89" t="s">
        <v>2622</v>
      </c>
      <c r="AE2605" s="243">
        <v>16340</v>
      </c>
      <c r="AF2605" s="157" t="s">
        <v>3901</v>
      </c>
      <c r="AG2605" s="89" t="s">
        <v>7964</v>
      </c>
      <c r="AH2605" s="58" t="s">
        <v>7965</v>
      </c>
      <c r="AI2605" s="58" t="s">
        <v>7966</v>
      </c>
      <c r="AJ2605" s="59" t="s">
        <v>2373</v>
      </c>
      <c r="AK2605" s="56">
        <v>25.895238055555556</v>
      </c>
      <c r="AL2605" s="56">
        <v>-81.520221388888885</v>
      </c>
      <c r="AM2605" s="60">
        <v>599.99990000057028</v>
      </c>
      <c r="AN2605" s="60">
        <v>597.33906173648779</v>
      </c>
      <c r="AO2605" s="60">
        <v>846.64858983932754</v>
      </c>
    </row>
    <row r="2606" spans="1:41" s="290" customFormat="1" ht="25.5" x14ac:dyDescent="0.2">
      <c r="A2606" s="45" t="s">
        <v>1033</v>
      </c>
      <c r="B2606" s="42" t="s">
        <v>634</v>
      </c>
      <c r="C2606" s="46"/>
      <c r="D2606" s="35" t="s">
        <v>424</v>
      </c>
      <c r="E2606" s="34">
        <v>45341</v>
      </c>
      <c r="F2606" s="347" t="s">
        <v>2541</v>
      </c>
      <c r="G2606" s="347" t="s">
        <v>5721</v>
      </c>
      <c r="H2606" s="344">
        <v>25.896866666666668</v>
      </c>
      <c r="I2606" s="344">
        <v>-81.518383333333333</v>
      </c>
      <c r="J2606" s="56" t="s">
        <v>7961</v>
      </c>
      <c r="K2606" s="56" t="s">
        <v>7962</v>
      </c>
      <c r="L2606" s="49" t="s">
        <v>6407</v>
      </c>
      <c r="M2606" s="120" t="s">
        <v>2833</v>
      </c>
      <c r="N2606" s="35" t="s">
        <v>387</v>
      </c>
      <c r="O2606" s="240" t="s">
        <v>5722</v>
      </c>
      <c r="P2606" s="216" t="s">
        <v>4092</v>
      </c>
      <c r="Q2606" s="443">
        <v>0</v>
      </c>
      <c r="R2606" s="47"/>
      <c r="S2606" s="36">
        <v>0</v>
      </c>
      <c r="T2606" s="35"/>
      <c r="U2606" s="34"/>
      <c r="V2606" s="82">
        <v>0</v>
      </c>
      <c r="W2606" s="55" t="s">
        <v>2689</v>
      </c>
      <c r="X2606" s="55" t="s">
        <v>1898</v>
      </c>
      <c r="Y2606" s="157" t="s">
        <v>387</v>
      </c>
      <c r="Z2606" s="57">
        <v>846.23703867073152</v>
      </c>
      <c r="AA2606" s="55" t="s">
        <v>9734</v>
      </c>
      <c r="AB2606" s="55">
        <v>253</v>
      </c>
      <c r="AC2606" s="55" t="s">
        <v>2023</v>
      </c>
      <c r="AD2606" s="89" t="s">
        <v>2622</v>
      </c>
      <c r="AE2606" s="243">
        <v>16340</v>
      </c>
      <c r="AF2606" s="157" t="s">
        <v>3901</v>
      </c>
      <c r="AG2606" s="89" t="s">
        <v>7964</v>
      </c>
      <c r="AH2606" s="58" t="s">
        <v>7965</v>
      </c>
      <c r="AI2606" s="58" t="s">
        <v>7966</v>
      </c>
      <c r="AJ2606" s="59" t="s">
        <v>2373</v>
      </c>
      <c r="AK2606" s="56">
        <v>25.895238055555556</v>
      </c>
      <c r="AL2606" s="56">
        <v>-81.520221388888885</v>
      </c>
      <c r="AM2606" s="60">
        <v>593.92190000036851</v>
      </c>
      <c r="AN2606" s="60">
        <v>602.80502844465502</v>
      </c>
      <c r="AO2606" s="60">
        <v>846.23703867073152</v>
      </c>
    </row>
    <row r="2607" spans="1:41" s="290" customFormat="1" x14ac:dyDescent="0.2">
      <c r="A2607" s="45" t="s">
        <v>1033</v>
      </c>
      <c r="B2607" s="42" t="s">
        <v>634</v>
      </c>
      <c r="C2607" s="46"/>
      <c r="D2607" s="35" t="s">
        <v>424</v>
      </c>
      <c r="E2607" s="34">
        <v>45748</v>
      </c>
      <c r="F2607" s="347" t="s">
        <v>2541</v>
      </c>
      <c r="G2607" s="347" t="s">
        <v>5721</v>
      </c>
      <c r="H2607" s="344">
        <v>25.896866666666668</v>
      </c>
      <c r="I2607" s="344">
        <v>-81.518383333333333</v>
      </c>
      <c r="J2607" s="56" t="s">
        <v>7961</v>
      </c>
      <c r="K2607" s="56" t="s">
        <v>7962</v>
      </c>
      <c r="L2607" s="49" t="s">
        <v>6445</v>
      </c>
      <c r="M2607" s="120" t="s">
        <v>2833</v>
      </c>
      <c r="N2607" s="35" t="s">
        <v>364</v>
      </c>
      <c r="O2607" s="240" t="s">
        <v>6343</v>
      </c>
      <c r="P2607" s="216" t="s">
        <v>4092</v>
      </c>
      <c r="Q2607" s="443">
        <v>0</v>
      </c>
      <c r="R2607" s="47"/>
      <c r="S2607" s="36">
        <v>0</v>
      </c>
      <c r="T2607" s="35"/>
      <c r="U2607" s="34"/>
      <c r="V2607" s="82">
        <v>0</v>
      </c>
      <c r="W2607" s="55" t="s">
        <v>2689</v>
      </c>
      <c r="X2607" s="55" t="s">
        <v>1898</v>
      </c>
      <c r="Y2607" s="157">
        <v>0</v>
      </c>
      <c r="Z2607" s="57">
        <v>846.23703867073152</v>
      </c>
      <c r="AA2607" s="55" t="s">
        <v>7963</v>
      </c>
      <c r="AB2607" s="55">
        <v>253</v>
      </c>
      <c r="AC2607" s="55" t="s">
        <v>2023</v>
      </c>
      <c r="AD2607" s="89" t="s">
        <v>2622</v>
      </c>
      <c r="AE2607" s="243">
        <v>16340</v>
      </c>
      <c r="AF2607" s="157" t="s">
        <v>3901</v>
      </c>
      <c r="AG2607" s="89" t="s">
        <v>7964</v>
      </c>
      <c r="AH2607" s="58" t="s">
        <v>7965</v>
      </c>
      <c r="AI2607" s="58" t="s">
        <v>7966</v>
      </c>
      <c r="AJ2607" s="59" t="s">
        <v>2373</v>
      </c>
      <c r="AK2607" s="56">
        <v>25.895238055555556</v>
      </c>
      <c r="AL2607" s="56">
        <v>-81.520221388888885</v>
      </c>
      <c r="AM2607" s="60">
        <v>593.92190000036851</v>
      </c>
      <c r="AN2607" s="60">
        <v>602.80502844465502</v>
      </c>
      <c r="AO2607" s="60">
        <v>846.23703867073152</v>
      </c>
    </row>
    <row r="2608" spans="1:41" s="290" customFormat="1" x14ac:dyDescent="0.2">
      <c r="A2608" s="45" t="s">
        <v>1033</v>
      </c>
      <c r="B2608" s="42" t="s">
        <v>634</v>
      </c>
      <c r="C2608" s="46" t="s">
        <v>473</v>
      </c>
      <c r="D2608" s="35" t="s">
        <v>424</v>
      </c>
      <c r="E2608" s="34">
        <v>46079</v>
      </c>
      <c r="F2608" s="347" t="s">
        <v>2541</v>
      </c>
      <c r="G2608" s="347" t="s">
        <v>5721</v>
      </c>
      <c r="H2608" s="344">
        <v>25.896866666666668</v>
      </c>
      <c r="I2608" s="344">
        <v>-81.518383333333333</v>
      </c>
      <c r="J2608" s="56" t="s">
        <v>7961</v>
      </c>
      <c r="K2608" s="56" t="s">
        <v>7962</v>
      </c>
      <c r="L2608" s="49" t="s">
        <v>6445</v>
      </c>
      <c r="M2608" s="120" t="s">
        <v>2833</v>
      </c>
      <c r="N2608" s="35" t="s">
        <v>364</v>
      </c>
      <c r="O2608" s="240" t="s">
        <v>6784</v>
      </c>
      <c r="P2608" s="216" t="s">
        <v>6005</v>
      </c>
      <c r="Q2608" s="443">
        <v>0</v>
      </c>
      <c r="R2608" s="47"/>
      <c r="S2608" s="36">
        <v>0</v>
      </c>
      <c r="T2608" s="35"/>
      <c r="U2608" s="34"/>
      <c r="V2608" s="82">
        <v>0</v>
      </c>
      <c r="W2608" s="55" t="s">
        <v>2689</v>
      </c>
      <c r="X2608" s="55" t="s">
        <v>1898</v>
      </c>
      <c r="Y2608" s="157">
        <v>0</v>
      </c>
      <c r="Z2608" s="57">
        <v>846.23703867073152</v>
      </c>
      <c r="AA2608" s="55" t="s">
        <v>7963</v>
      </c>
      <c r="AB2608" s="55">
        <v>253</v>
      </c>
      <c r="AC2608" s="55" t="s">
        <v>2023</v>
      </c>
      <c r="AD2608" s="89" t="s">
        <v>2622</v>
      </c>
      <c r="AE2608" s="243">
        <v>16340</v>
      </c>
      <c r="AF2608" s="157" t="s">
        <v>3901</v>
      </c>
      <c r="AG2608" s="89" t="s">
        <v>7964</v>
      </c>
      <c r="AH2608" s="58" t="s">
        <v>7965</v>
      </c>
      <c r="AI2608" s="58" t="s">
        <v>7966</v>
      </c>
      <c r="AJ2608" s="59" t="s">
        <v>2373</v>
      </c>
      <c r="AK2608" s="56">
        <v>25.895238055555556</v>
      </c>
      <c r="AL2608" s="56">
        <v>-81.520221388888885</v>
      </c>
      <c r="AM2608" s="60">
        <v>593.92190000036851</v>
      </c>
      <c r="AN2608" s="60">
        <v>602.80502844465502</v>
      </c>
      <c r="AO2608" s="60">
        <v>846.23703867073152</v>
      </c>
    </row>
    <row r="2609" spans="1:41" s="290" customFormat="1" x14ac:dyDescent="0.2">
      <c r="A2609" s="45" t="s">
        <v>1034</v>
      </c>
      <c r="B2609" s="42" t="s">
        <v>635</v>
      </c>
      <c r="C2609" s="46"/>
      <c r="D2609" s="35" t="s">
        <v>424</v>
      </c>
      <c r="E2609" s="34">
        <v>42843</v>
      </c>
      <c r="F2609" s="347" t="s">
        <v>755</v>
      </c>
      <c r="G2609" s="347" t="s">
        <v>756</v>
      </c>
      <c r="H2609" s="344">
        <v>25.8948</v>
      </c>
      <c r="I2609" s="344">
        <v>-81.519666666666666</v>
      </c>
      <c r="J2609" s="56" t="s">
        <v>9735</v>
      </c>
      <c r="K2609" s="56" t="s">
        <v>9736</v>
      </c>
      <c r="L2609" s="49" t="s">
        <v>438</v>
      </c>
      <c r="M2609" s="120"/>
      <c r="N2609" s="35" t="s">
        <v>448</v>
      </c>
      <c r="O2609" s="203"/>
      <c r="P2609" s="216">
        <v>0</v>
      </c>
      <c r="Q2609" s="443">
        <v>0</v>
      </c>
      <c r="R2609" s="47"/>
      <c r="S2609" s="36" t="s">
        <v>473</v>
      </c>
      <c r="T2609" s="35"/>
      <c r="U2609" s="34"/>
      <c r="V2609" s="82" t="s">
        <v>1969</v>
      </c>
      <c r="W2609" s="55" t="s">
        <v>2689</v>
      </c>
      <c r="X2609" s="55" t="s">
        <v>1898</v>
      </c>
      <c r="Y2609" s="157" t="s">
        <v>448</v>
      </c>
      <c r="Z2609" s="57" t="s">
        <v>3905</v>
      </c>
      <c r="AA2609" s="55" t="s">
        <v>3906</v>
      </c>
      <c r="AB2609" s="55">
        <v>254</v>
      </c>
      <c r="AC2609" s="55" t="s">
        <v>2023</v>
      </c>
      <c r="AD2609" s="89" t="s">
        <v>2622</v>
      </c>
      <c r="AE2609" s="243">
        <v>16345</v>
      </c>
      <c r="AF2609" s="157">
        <v>0</v>
      </c>
      <c r="AG2609" s="89" t="s">
        <v>7970</v>
      </c>
      <c r="AH2609" s="58" t="s">
        <v>755</v>
      </c>
      <c r="AI2609" s="58" t="s">
        <v>756</v>
      </c>
      <c r="AJ2609" s="59" t="s">
        <v>2374</v>
      </c>
      <c r="AK2609" s="56">
        <v>25.894793611111112</v>
      </c>
      <c r="AL2609" s="56">
        <v>-81.519665833333335</v>
      </c>
      <c r="AM2609" s="60">
        <v>2.3298999997318504</v>
      </c>
      <c r="AN2609" s="60">
        <v>-0.27329833470927511</v>
      </c>
      <c r="AO2609" s="60" t="s">
        <v>3905</v>
      </c>
    </row>
    <row r="2610" spans="1:41" s="290" customFormat="1" x14ac:dyDescent="0.2">
      <c r="A2610" s="45" t="s">
        <v>1034</v>
      </c>
      <c r="B2610" s="42" t="s">
        <v>635</v>
      </c>
      <c r="C2610" s="46"/>
      <c r="D2610" s="35" t="s">
        <v>424</v>
      </c>
      <c r="E2610" s="34">
        <v>43145</v>
      </c>
      <c r="F2610" s="347" t="s">
        <v>755</v>
      </c>
      <c r="G2610" s="347" t="s">
        <v>756</v>
      </c>
      <c r="H2610" s="344">
        <v>25.8948</v>
      </c>
      <c r="I2610" s="344">
        <v>-81.519666666666666</v>
      </c>
      <c r="J2610" s="56" t="s">
        <v>9735</v>
      </c>
      <c r="K2610" s="56" t="s">
        <v>9736</v>
      </c>
      <c r="L2610" s="49" t="s">
        <v>438</v>
      </c>
      <c r="M2610" s="120"/>
      <c r="N2610" s="35" t="s">
        <v>448</v>
      </c>
      <c r="O2610" s="203"/>
      <c r="P2610" s="216">
        <v>0</v>
      </c>
      <c r="Q2610" s="443">
        <v>0</v>
      </c>
      <c r="R2610" s="47"/>
      <c r="S2610" s="36" t="s">
        <v>473</v>
      </c>
      <c r="T2610" s="35"/>
      <c r="U2610" s="34"/>
      <c r="V2610" s="82" t="s">
        <v>1969</v>
      </c>
      <c r="W2610" s="55" t="s">
        <v>2689</v>
      </c>
      <c r="X2610" s="55" t="s">
        <v>1898</v>
      </c>
      <c r="Y2610" s="157" t="s">
        <v>448</v>
      </c>
      <c r="Z2610" s="57" t="s">
        <v>3905</v>
      </c>
      <c r="AA2610" s="55" t="s">
        <v>3906</v>
      </c>
      <c r="AB2610" s="55">
        <v>254</v>
      </c>
      <c r="AC2610" s="55" t="s">
        <v>2023</v>
      </c>
      <c r="AD2610" s="89" t="s">
        <v>2622</v>
      </c>
      <c r="AE2610" s="243">
        <v>16345</v>
      </c>
      <c r="AF2610" s="157">
        <v>0</v>
      </c>
      <c r="AG2610" s="89" t="s">
        <v>7970</v>
      </c>
      <c r="AH2610" s="58" t="s">
        <v>755</v>
      </c>
      <c r="AI2610" s="58" t="s">
        <v>756</v>
      </c>
      <c r="AJ2610" s="59" t="s">
        <v>2374</v>
      </c>
      <c r="AK2610" s="56">
        <v>25.894793611111112</v>
      </c>
      <c r="AL2610" s="56">
        <v>-81.519665833333335</v>
      </c>
      <c r="AM2610" s="60">
        <v>2.3298999997318504</v>
      </c>
      <c r="AN2610" s="60">
        <v>-0.27329833470927511</v>
      </c>
      <c r="AO2610" s="60" t="s">
        <v>3905</v>
      </c>
    </row>
    <row r="2611" spans="1:41" s="290" customFormat="1" x14ac:dyDescent="0.2">
      <c r="A2611" s="45" t="s">
        <v>1034</v>
      </c>
      <c r="B2611" s="42" t="s">
        <v>635</v>
      </c>
      <c r="C2611" s="46"/>
      <c r="D2611" s="66" t="s">
        <v>2384</v>
      </c>
      <c r="E2611" s="34">
        <v>43342</v>
      </c>
      <c r="F2611" s="347" t="s">
        <v>755</v>
      </c>
      <c r="G2611" s="347" t="s">
        <v>756</v>
      </c>
      <c r="H2611" s="344">
        <v>25.8948</v>
      </c>
      <c r="I2611" s="344">
        <v>-81.519666666666666</v>
      </c>
      <c r="J2611" s="56" t="s">
        <v>9735</v>
      </c>
      <c r="K2611" s="56" t="s">
        <v>9736</v>
      </c>
      <c r="L2611" s="49" t="s">
        <v>3133</v>
      </c>
      <c r="M2611" s="120"/>
      <c r="N2611" s="35" t="s">
        <v>364</v>
      </c>
      <c r="O2611" s="203" t="s">
        <v>1969</v>
      </c>
      <c r="P2611" s="216">
        <v>0</v>
      </c>
      <c r="Q2611" s="443">
        <v>0</v>
      </c>
      <c r="R2611" s="47"/>
      <c r="S2611" s="36"/>
      <c r="T2611" s="35"/>
      <c r="U2611" s="34"/>
      <c r="V2611" s="82">
        <v>0</v>
      </c>
      <c r="W2611" s="55" t="s">
        <v>2689</v>
      </c>
      <c r="X2611" s="55" t="s">
        <v>1898</v>
      </c>
      <c r="Y2611" s="157">
        <v>0</v>
      </c>
      <c r="Z2611" s="57" t="s">
        <v>1746</v>
      </c>
      <c r="AA2611" s="55" t="s">
        <v>6987</v>
      </c>
      <c r="AB2611" s="55">
        <v>254</v>
      </c>
      <c r="AC2611" s="55" t="s">
        <v>2023</v>
      </c>
      <c r="AD2611" s="89" t="s">
        <v>2622</v>
      </c>
      <c r="AE2611" s="243">
        <v>16345</v>
      </c>
      <c r="AF2611" s="157">
        <v>0</v>
      </c>
      <c r="AG2611" s="89" t="s">
        <v>7970</v>
      </c>
      <c r="AH2611" s="58" t="s">
        <v>755</v>
      </c>
      <c r="AI2611" s="58" t="s">
        <v>756</v>
      </c>
      <c r="AJ2611" s="59" t="s">
        <v>2374</v>
      </c>
      <c r="AK2611" s="56">
        <v>25.894793611111112</v>
      </c>
      <c r="AL2611" s="56">
        <v>-81.519665833333335</v>
      </c>
      <c r="AM2611" s="60">
        <v>2.3298999997318504</v>
      </c>
      <c r="AN2611" s="60">
        <v>-0.27329833470927511</v>
      </c>
      <c r="AO2611" s="60">
        <v>2.3458742482292907</v>
      </c>
    </row>
    <row r="2612" spans="1:41" s="290" customFormat="1" x14ac:dyDescent="0.2">
      <c r="A2612" s="45" t="s">
        <v>1034</v>
      </c>
      <c r="B2612" s="42" t="s">
        <v>635</v>
      </c>
      <c r="C2612" s="46"/>
      <c r="D2612" s="35" t="s">
        <v>424</v>
      </c>
      <c r="E2612" s="34">
        <v>43501</v>
      </c>
      <c r="F2612" s="347" t="s">
        <v>2545</v>
      </c>
      <c r="G2612" s="347" t="s">
        <v>2546</v>
      </c>
      <c r="H2612" s="344">
        <v>25.897766666666666</v>
      </c>
      <c r="I2612" s="344">
        <v>-81.517316666666673</v>
      </c>
      <c r="J2612" s="56" t="s">
        <v>9737</v>
      </c>
      <c r="K2612" s="56" t="s">
        <v>9738</v>
      </c>
      <c r="L2612" s="49" t="s">
        <v>2538</v>
      </c>
      <c r="M2612" s="120" t="s">
        <v>2834</v>
      </c>
      <c r="N2612" s="35" t="s">
        <v>364</v>
      </c>
      <c r="O2612" s="203" t="s">
        <v>1969</v>
      </c>
      <c r="P2612" s="216" t="s">
        <v>1969</v>
      </c>
      <c r="Q2612" s="443">
        <v>0</v>
      </c>
      <c r="R2612" s="47"/>
      <c r="S2612" s="36"/>
      <c r="T2612" s="35"/>
      <c r="U2612" s="34"/>
      <c r="V2612" s="82">
        <v>0</v>
      </c>
      <c r="W2612" s="55" t="s">
        <v>2689</v>
      </c>
      <c r="X2612" s="55" t="s">
        <v>1898</v>
      </c>
      <c r="Y2612" s="157">
        <v>0</v>
      </c>
      <c r="Z2612" s="57">
        <v>1330.0673274970566</v>
      </c>
      <c r="AA2612" s="55" t="s">
        <v>9739</v>
      </c>
      <c r="AB2612" s="55">
        <v>254</v>
      </c>
      <c r="AC2612" s="55" t="s">
        <v>2023</v>
      </c>
      <c r="AD2612" s="89" t="s">
        <v>2622</v>
      </c>
      <c r="AE2612" s="243">
        <v>16345</v>
      </c>
      <c r="AF2612" s="157">
        <v>0</v>
      </c>
      <c r="AG2612" s="89" t="s">
        <v>7970</v>
      </c>
      <c r="AH2612" s="58" t="s">
        <v>755</v>
      </c>
      <c r="AI2612" s="58" t="s">
        <v>756</v>
      </c>
      <c r="AJ2612" s="59" t="s">
        <v>2374</v>
      </c>
      <c r="AK2612" s="56">
        <v>25.894793611111112</v>
      </c>
      <c r="AL2612" s="56">
        <v>-81.519665833333335</v>
      </c>
      <c r="AM2612" s="60">
        <v>1084.2138999993697</v>
      </c>
      <c r="AN2612" s="60">
        <v>770.42800748890147</v>
      </c>
      <c r="AO2612" s="60">
        <v>1330.0673274970566</v>
      </c>
    </row>
    <row r="2613" spans="1:41" s="290" customFormat="1" x14ac:dyDescent="0.2">
      <c r="A2613" s="45" t="s">
        <v>1034</v>
      </c>
      <c r="B2613" s="42" t="s">
        <v>635</v>
      </c>
      <c r="C2613" s="46"/>
      <c r="D2613" s="35" t="s">
        <v>424</v>
      </c>
      <c r="E2613" s="34">
        <v>43878</v>
      </c>
      <c r="F2613" s="347" t="s">
        <v>2926</v>
      </c>
      <c r="G2613" s="347" t="s">
        <v>2546</v>
      </c>
      <c r="H2613" s="344">
        <v>25.8978</v>
      </c>
      <c r="I2613" s="344">
        <v>-81.517316666666673</v>
      </c>
      <c r="J2613" s="56" t="s">
        <v>9740</v>
      </c>
      <c r="K2613" s="56" t="s">
        <v>9738</v>
      </c>
      <c r="L2613" s="49" t="s">
        <v>2927</v>
      </c>
      <c r="M2613" s="120" t="s">
        <v>2834</v>
      </c>
      <c r="N2613" s="35" t="s">
        <v>364</v>
      </c>
      <c r="O2613" s="203" t="s">
        <v>1969</v>
      </c>
      <c r="P2613" s="216" t="s">
        <v>1969</v>
      </c>
      <c r="Q2613" s="443">
        <v>0</v>
      </c>
      <c r="R2613" s="47"/>
      <c r="S2613" s="36"/>
      <c r="T2613" s="35"/>
      <c r="U2613" s="34"/>
      <c r="V2613" s="82">
        <v>0</v>
      </c>
      <c r="W2613" s="55" t="s">
        <v>2689</v>
      </c>
      <c r="X2613" s="55" t="s">
        <v>1898</v>
      </c>
      <c r="Y2613" s="157">
        <v>0</v>
      </c>
      <c r="Z2613" s="57">
        <v>1339.9948777323111</v>
      </c>
      <c r="AA2613" s="55" t="s">
        <v>9741</v>
      </c>
      <c r="AB2613" s="55">
        <v>254</v>
      </c>
      <c r="AC2613" s="55" t="s">
        <v>2023</v>
      </c>
      <c r="AD2613" s="89" t="s">
        <v>2622</v>
      </c>
      <c r="AE2613" s="243">
        <v>16345</v>
      </c>
      <c r="AF2613" s="157">
        <v>0</v>
      </c>
      <c r="AG2613" s="89" t="s">
        <v>7970</v>
      </c>
      <c r="AH2613" s="58" t="s">
        <v>755</v>
      </c>
      <c r="AI2613" s="58" t="s">
        <v>756</v>
      </c>
      <c r="AJ2613" s="59" t="s">
        <v>2374</v>
      </c>
      <c r="AK2613" s="56">
        <v>25.894793611111112</v>
      </c>
      <c r="AL2613" s="56">
        <v>-81.519665833333335</v>
      </c>
      <c r="AM2613" s="60">
        <v>1096.3698999997732</v>
      </c>
      <c r="AN2613" s="60">
        <v>770.42800748890147</v>
      </c>
      <c r="AO2613" s="60">
        <v>1339.9948777323111</v>
      </c>
    </row>
    <row r="2614" spans="1:41" s="290" customFormat="1" x14ac:dyDescent="0.2">
      <c r="A2614" s="45" t="s">
        <v>1034</v>
      </c>
      <c r="B2614" s="42" t="s">
        <v>635</v>
      </c>
      <c r="C2614" s="46"/>
      <c r="D2614" s="35" t="s">
        <v>424</v>
      </c>
      <c r="E2614" s="34">
        <v>44240</v>
      </c>
      <c r="F2614" s="347" t="s">
        <v>3435</v>
      </c>
      <c r="G2614" s="347" t="s">
        <v>2546</v>
      </c>
      <c r="H2614" s="344">
        <v>25.897833333333335</v>
      </c>
      <c r="I2614" s="344">
        <v>-81.517316666666673</v>
      </c>
      <c r="J2614" s="56" t="s">
        <v>9742</v>
      </c>
      <c r="K2614" s="56" t="s">
        <v>9738</v>
      </c>
      <c r="L2614" s="49" t="s">
        <v>2927</v>
      </c>
      <c r="M2614" s="120" t="s">
        <v>2834</v>
      </c>
      <c r="N2614" s="35" t="s">
        <v>364</v>
      </c>
      <c r="O2614" s="240" t="s">
        <v>3434</v>
      </c>
      <c r="P2614" s="216" t="s">
        <v>1969</v>
      </c>
      <c r="Q2614" s="443">
        <v>0</v>
      </c>
      <c r="R2614" s="47"/>
      <c r="S2614" s="36"/>
      <c r="T2614" s="35"/>
      <c r="U2614" s="34"/>
      <c r="V2614" s="82">
        <v>0</v>
      </c>
      <c r="W2614" s="55" t="s">
        <v>2689</v>
      </c>
      <c r="X2614" s="55" t="s">
        <v>1898</v>
      </c>
      <c r="Y2614" s="157">
        <v>0</v>
      </c>
      <c r="Z2614" s="57">
        <v>1349.958882964411</v>
      </c>
      <c r="AA2614" s="55" t="s">
        <v>9743</v>
      </c>
      <c r="AB2614" s="55">
        <v>254</v>
      </c>
      <c r="AC2614" s="55" t="s">
        <v>2023</v>
      </c>
      <c r="AD2614" s="89" t="s">
        <v>2622</v>
      </c>
      <c r="AE2614" s="243">
        <v>16345</v>
      </c>
      <c r="AF2614" s="157">
        <v>0</v>
      </c>
      <c r="AG2614" s="89" t="s">
        <v>7970</v>
      </c>
      <c r="AH2614" s="58" t="s">
        <v>755</v>
      </c>
      <c r="AI2614" s="58" t="s">
        <v>756</v>
      </c>
      <c r="AJ2614" s="59" t="s">
        <v>2374</v>
      </c>
      <c r="AK2614" s="56">
        <v>25.894793611111112</v>
      </c>
      <c r="AL2614" s="56">
        <v>-81.519665833333335</v>
      </c>
      <c r="AM2614" s="60">
        <v>1108.5259000001768</v>
      </c>
      <c r="AN2614" s="60">
        <v>770.42800748890147</v>
      </c>
      <c r="AO2614" s="60">
        <v>1349.958882964411</v>
      </c>
    </row>
    <row r="2615" spans="1:41" s="290" customFormat="1" x14ac:dyDescent="0.2">
      <c r="A2615" s="45" t="s">
        <v>1034</v>
      </c>
      <c r="B2615" s="42" t="s">
        <v>635</v>
      </c>
      <c r="C2615" s="46"/>
      <c r="D2615" s="35" t="s">
        <v>424</v>
      </c>
      <c r="E2615" s="34">
        <v>44595</v>
      </c>
      <c r="F2615" s="347" t="s">
        <v>3435</v>
      </c>
      <c r="G2615" s="347" t="s">
        <v>2546</v>
      </c>
      <c r="H2615" s="344">
        <v>25.897833333333335</v>
      </c>
      <c r="I2615" s="344">
        <v>-81.517316666666673</v>
      </c>
      <c r="J2615" s="56" t="s">
        <v>9742</v>
      </c>
      <c r="K2615" s="56" t="s">
        <v>9738</v>
      </c>
      <c r="L2615" s="49" t="s">
        <v>2927</v>
      </c>
      <c r="M2615" s="120" t="s">
        <v>2834</v>
      </c>
      <c r="N2615" s="35" t="s">
        <v>364</v>
      </c>
      <c r="O2615" s="240" t="s">
        <v>4093</v>
      </c>
      <c r="P2615" s="216" t="s">
        <v>1969</v>
      </c>
      <c r="Q2615" s="443">
        <v>0</v>
      </c>
      <c r="R2615" s="47"/>
      <c r="S2615" s="36"/>
      <c r="T2615" s="35"/>
      <c r="U2615" s="34"/>
      <c r="V2615" s="82">
        <v>0</v>
      </c>
      <c r="W2615" s="55" t="s">
        <v>2689</v>
      </c>
      <c r="X2615" s="55" t="s">
        <v>1898</v>
      </c>
      <c r="Y2615" s="157">
        <v>0</v>
      </c>
      <c r="Z2615" s="57">
        <v>1349.958882964411</v>
      </c>
      <c r="AA2615" s="55" t="s">
        <v>9743</v>
      </c>
      <c r="AB2615" s="55">
        <v>254</v>
      </c>
      <c r="AC2615" s="55" t="s">
        <v>2023</v>
      </c>
      <c r="AD2615" s="89" t="s">
        <v>2622</v>
      </c>
      <c r="AE2615" s="243">
        <v>16345</v>
      </c>
      <c r="AF2615" s="157">
        <v>0</v>
      </c>
      <c r="AG2615" s="89" t="s">
        <v>7970</v>
      </c>
      <c r="AH2615" s="58" t="s">
        <v>755</v>
      </c>
      <c r="AI2615" s="58" t="s">
        <v>756</v>
      </c>
      <c r="AJ2615" s="59" t="s">
        <v>2374</v>
      </c>
      <c r="AK2615" s="56">
        <v>25.894793611111112</v>
      </c>
      <c r="AL2615" s="56">
        <v>-81.519665833333335</v>
      </c>
      <c r="AM2615" s="60">
        <v>1108.5259000001768</v>
      </c>
      <c r="AN2615" s="60">
        <v>770.42800748890147</v>
      </c>
      <c r="AO2615" s="60">
        <v>1349.958882964411</v>
      </c>
    </row>
    <row r="2616" spans="1:41" s="290" customFormat="1" x14ac:dyDescent="0.2">
      <c r="A2616" s="45" t="s">
        <v>1034</v>
      </c>
      <c r="B2616" s="42" t="s">
        <v>635</v>
      </c>
      <c r="C2616" s="46"/>
      <c r="D2616" s="35" t="s">
        <v>424</v>
      </c>
      <c r="E2616" s="34">
        <v>44992</v>
      </c>
      <c r="F2616" s="347" t="s">
        <v>3435</v>
      </c>
      <c r="G2616" s="347" t="s">
        <v>5154</v>
      </c>
      <c r="H2616" s="344">
        <v>25.897833333333335</v>
      </c>
      <c r="I2616" s="344">
        <v>-81.517300000000006</v>
      </c>
      <c r="J2616" s="56" t="s">
        <v>9742</v>
      </c>
      <c r="K2616" s="56" t="s">
        <v>7968</v>
      </c>
      <c r="L2616" s="49" t="s">
        <v>5155</v>
      </c>
      <c r="M2616" s="120" t="s">
        <v>2834</v>
      </c>
      <c r="N2616" s="35" t="s">
        <v>387</v>
      </c>
      <c r="O2616" s="240" t="s">
        <v>5156</v>
      </c>
      <c r="P2616" s="216">
        <v>0</v>
      </c>
      <c r="Q2616" s="443">
        <v>0</v>
      </c>
      <c r="R2616" s="47"/>
      <c r="S2616" s="36"/>
      <c r="T2616" s="35" t="s">
        <v>3310</v>
      </c>
      <c r="U2616" s="34"/>
      <c r="V2616" s="82">
        <v>0</v>
      </c>
      <c r="W2616" s="55" t="s">
        <v>2689</v>
      </c>
      <c r="X2616" s="55" t="s">
        <v>1898</v>
      </c>
      <c r="Y2616" s="157" t="s">
        <v>387</v>
      </c>
      <c r="Z2616" s="57">
        <v>1353.0857807864672</v>
      </c>
      <c r="AA2616" s="55" t="s">
        <v>9744</v>
      </c>
      <c r="AB2616" s="55">
        <v>254</v>
      </c>
      <c r="AC2616" s="55" t="s">
        <v>2023</v>
      </c>
      <c r="AD2616" s="89" t="s">
        <v>2622</v>
      </c>
      <c r="AE2616" s="243">
        <v>16345</v>
      </c>
      <c r="AF2616" s="157">
        <v>0</v>
      </c>
      <c r="AG2616" s="89" t="s">
        <v>7970</v>
      </c>
      <c r="AH2616" s="58" t="s">
        <v>755</v>
      </c>
      <c r="AI2616" s="58" t="s">
        <v>756</v>
      </c>
      <c r="AJ2616" s="59" t="s">
        <v>2374</v>
      </c>
      <c r="AK2616" s="56">
        <v>25.894793611111112</v>
      </c>
      <c r="AL2616" s="56">
        <v>-81.519665833333335</v>
      </c>
      <c r="AM2616" s="60">
        <v>1108.5259000001768</v>
      </c>
      <c r="AN2616" s="60">
        <v>775.8939741970687</v>
      </c>
      <c r="AO2616" s="60">
        <v>1353.0857807864672</v>
      </c>
    </row>
    <row r="2617" spans="1:41" s="290" customFormat="1" ht="25.5" x14ac:dyDescent="0.2">
      <c r="A2617" s="45" t="s">
        <v>1034</v>
      </c>
      <c r="B2617" s="42" t="s">
        <v>635</v>
      </c>
      <c r="C2617" s="46"/>
      <c r="D2617" s="35" t="s">
        <v>424</v>
      </c>
      <c r="E2617" s="34">
        <v>45341</v>
      </c>
      <c r="F2617" s="347" t="s">
        <v>2926</v>
      </c>
      <c r="G2617" s="347" t="s">
        <v>5154</v>
      </c>
      <c r="H2617" s="344">
        <v>25.8978</v>
      </c>
      <c r="I2617" s="344">
        <v>-81.517300000000006</v>
      </c>
      <c r="J2617" s="56" t="s">
        <v>9740</v>
      </c>
      <c r="K2617" s="56" t="s">
        <v>7968</v>
      </c>
      <c r="L2617" s="49" t="s">
        <v>6416</v>
      </c>
      <c r="M2617" s="120" t="s">
        <v>2834</v>
      </c>
      <c r="N2617" s="35" t="s">
        <v>387</v>
      </c>
      <c r="O2617" s="240" t="s">
        <v>5723</v>
      </c>
      <c r="P2617" s="216">
        <v>0</v>
      </c>
      <c r="Q2617" s="443">
        <v>0</v>
      </c>
      <c r="R2617" s="47"/>
      <c r="S2617" s="36"/>
      <c r="T2617" s="35"/>
      <c r="U2617" s="34"/>
      <c r="V2617" s="82">
        <v>0</v>
      </c>
      <c r="W2617" s="55" t="s">
        <v>2689</v>
      </c>
      <c r="X2617" s="55" t="s">
        <v>1898</v>
      </c>
      <c r="Y2617" s="157" t="s">
        <v>387</v>
      </c>
      <c r="Z2617" s="57">
        <v>1343.1449723767105</v>
      </c>
      <c r="AA2617" s="55" t="s">
        <v>9745</v>
      </c>
      <c r="AB2617" s="55">
        <v>254</v>
      </c>
      <c r="AC2617" s="55" t="s">
        <v>2023</v>
      </c>
      <c r="AD2617" s="89" t="s">
        <v>2622</v>
      </c>
      <c r="AE2617" s="243">
        <v>16345</v>
      </c>
      <c r="AF2617" s="157">
        <v>0</v>
      </c>
      <c r="AG2617" s="89" t="s">
        <v>7970</v>
      </c>
      <c r="AH2617" s="58" t="s">
        <v>755</v>
      </c>
      <c r="AI2617" s="58" t="s">
        <v>756</v>
      </c>
      <c r="AJ2617" s="59" t="s">
        <v>2374</v>
      </c>
      <c r="AK2617" s="56">
        <v>25.894793611111112</v>
      </c>
      <c r="AL2617" s="56">
        <v>-81.519665833333335</v>
      </c>
      <c r="AM2617" s="60">
        <v>1096.3698999997732</v>
      </c>
      <c r="AN2617" s="60">
        <v>775.8939741970687</v>
      </c>
      <c r="AO2617" s="60">
        <v>1343.1449723767105</v>
      </c>
    </row>
    <row r="2618" spans="1:41" s="290" customFormat="1" ht="25.5" x14ac:dyDescent="0.2">
      <c r="A2618" s="45" t="s">
        <v>1034</v>
      </c>
      <c r="B2618" s="42" t="s">
        <v>635</v>
      </c>
      <c r="C2618" s="46"/>
      <c r="D2618" s="35" t="s">
        <v>424</v>
      </c>
      <c r="E2618" s="34">
        <v>45748</v>
      </c>
      <c r="F2618" s="347" t="s">
        <v>6304</v>
      </c>
      <c r="G2618" s="347" t="s">
        <v>5154</v>
      </c>
      <c r="H2618" s="344">
        <v>25.897849999999998</v>
      </c>
      <c r="I2618" s="344">
        <v>-81.517300000000006</v>
      </c>
      <c r="J2618" s="56" t="s">
        <v>7967</v>
      </c>
      <c r="K2618" s="56" t="s">
        <v>7968</v>
      </c>
      <c r="L2618" s="49" t="s">
        <v>6446</v>
      </c>
      <c r="M2618" s="120" t="s">
        <v>2834</v>
      </c>
      <c r="N2618" s="35" t="s">
        <v>364</v>
      </c>
      <c r="O2618" s="240" t="s">
        <v>6344</v>
      </c>
      <c r="P2618" s="216">
        <v>0</v>
      </c>
      <c r="Q2618" s="443">
        <v>0</v>
      </c>
      <c r="R2618" s="47"/>
      <c r="S2618" s="36"/>
      <c r="T2618" s="35" t="s">
        <v>2011</v>
      </c>
      <c r="U2618" s="34"/>
      <c r="V2618" s="82">
        <v>0</v>
      </c>
      <c r="W2618" s="55" t="s">
        <v>2689</v>
      </c>
      <c r="X2618" s="55" t="s">
        <v>1898</v>
      </c>
      <c r="Y2618" s="157">
        <v>0</v>
      </c>
      <c r="Z2618" s="57">
        <v>1358.0697011157001</v>
      </c>
      <c r="AA2618" s="55" t="s">
        <v>7969</v>
      </c>
      <c r="AB2618" s="55">
        <v>254</v>
      </c>
      <c r="AC2618" s="55" t="s">
        <v>2023</v>
      </c>
      <c r="AD2618" s="89" t="s">
        <v>2622</v>
      </c>
      <c r="AE2618" s="243">
        <v>16345</v>
      </c>
      <c r="AF2618" s="157">
        <v>0</v>
      </c>
      <c r="AG2618" s="89" t="s">
        <v>7970</v>
      </c>
      <c r="AH2618" s="58" t="s">
        <v>755</v>
      </c>
      <c r="AI2618" s="58" t="s">
        <v>756</v>
      </c>
      <c r="AJ2618" s="59" t="s">
        <v>2374</v>
      </c>
      <c r="AK2618" s="56">
        <v>25.894793611111112</v>
      </c>
      <c r="AL2618" s="56">
        <v>-81.519665833333335</v>
      </c>
      <c r="AM2618" s="60">
        <v>1114.6038999990831</v>
      </c>
      <c r="AN2618" s="60">
        <v>775.8939741970687</v>
      </c>
      <c r="AO2618" s="60">
        <v>1358.0697011157001</v>
      </c>
    </row>
    <row r="2619" spans="1:41" s="290" customFormat="1" x14ac:dyDescent="0.2">
      <c r="A2619" s="45" t="s">
        <v>1034</v>
      </c>
      <c r="B2619" s="42" t="s">
        <v>635</v>
      </c>
      <c r="C2619" s="46" t="s">
        <v>473</v>
      </c>
      <c r="D2619" s="35" t="s">
        <v>424</v>
      </c>
      <c r="E2619" s="34">
        <v>46079</v>
      </c>
      <c r="F2619" s="347" t="s">
        <v>6304</v>
      </c>
      <c r="G2619" s="347" t="s">
        <v>5154</v>
      </c>
      <c r="H2619" s="344">
        <v>25.897849999999998</v>
      </c>
      <c r="I2619" s="344">
        <v>-81.517300000000006</v>
      </c>
      <c r="J2619" s="56" t="s">
        <v>7967</v>
      </c>
      <c r="K2619" s="56" t="s">
        <v>7968</v>
      </c>
      <c r="L2619" s="49" t="s">
        <v>6786</v>
      </c>
      <c r="M2619" s="120" t="s">
        <v>2834</v>
      </c>
      <c r="N2619" s="35" t="s">
        <v>364</v>
      </c>
      <c r="O2619" s="240" t="s">
        <v>6785</v>
      </c>
      <c r="P2619" s="216" t="s">
        <v>6005</v>
      </c>
      <c r="Q2619" s="443">
        <v>0</v>
      </c>
      <c r="R2619" s="47"/>
      <c r="S2619" s="36"/>
      <c r="T2619" s="35" t="s">
        <v>2011</v>
      </c>
      <c r="U2619" s="34"/>
      <c r="V2619" s="82">
        <v>0</v>
      </c>
      <c r="W2619" s="55" t="s">
        <v>2689</v>
      </c>
      <c r="X2619" s="55" t="s">
        <v>1898</v>
      </c>
      <c r="Y2619" s="157">
        <v>0</v>
      </c>
      <c r="Z2619" s="57">
        <v>1358.0697011157001</v>
      </c>
      <c r="AA2619" s="55" t="s">
        <v>7969</v>
      </c>
      <c r="AB2619" s="55">
        <v>254</v>
      </c>
      <c r="AC2619" s="55" t="s">
        <v>2023</v>
      </c>
      <c r="AD2619" s="89" t="s">
        <v>2622</v>
      </c>
      <c r="AE2619" s="243">
        <v>16345</v>
      </c>
      <c r="AF2619" s="157">
        <v>0</v>
      </c>
      <c r="AG2619" s="89" t="s">
        <v>7970</v>
      </c>
      <c r="AH2619" s="58" t="s">
        <v>755</v>
      </c>
      <c r="AI2619" s="58" t="s">
        <v>756</v>
      </c>
      <c r="AJ2619" s="59" t="s">
        <v>2374</v>
      </c>
      <c r="AK2619" s="56">
        <v>25.894793611111112</v>
      </c>
      <c r="AL2619" s="56">
        <v>-81.519665833333335</v>
      </c>
      <c r="AM2619" s="60">
        <v>1114.6038999990831</v>
      </c>
      <c r="AN2619" s="60">
        <v>775.8939741970687</v>
      </c>
      <c r="AO2619" s="60">
        <v>1358.0697011157001</v>
      </c>
    </row>
    <row r="2620" spans="1:41" s="290" customFormat="1" x14ac:dyDescent="0.2">
      <c r="A2620" s="45" t="s">
        <v>1035</v>
      </c>
      <c r="B2620" s="42" t="s">
        <v>636</v>
      </c>
      <c r="C2620" s="46"/>
      <c r="D2620" s="35" t="s">
        <v>424</v>
      </c>
      <c r="E2620" s="34">
        <v>42843</v>
      </c>
      <c r="F2620" s="347" t="s">
        <v>758</v>
      </c>
      <c r="G2620" s="347" t="s">
        <v>759</v>
      </c>
      <c r="H2620" s="344">
        <v>25.895933333333332</v>
      </c>
      <c r="I2620" s="344">
        <v>-81.519533333333328</v>
      </c>
      <c r="J2620" s="56" t="s">
        <v>9746</v>
      </c>
      <c r="K2620" s="56" t="s">
        <v>9747</v>
      </c>
      <c r="L2620" s="49" t="s">
        <v>438</v>
      </c>
      <c r="M2620" s="120"/>
      <c r="N2620" s="35" t="s">
        <v>448</v>
      </c>
      <c r="O2620" s="203" t="s">
        <v>1969</v>
      </c>
      <c r="P2620" s="216">
        <v>0</v>
      </c>
      <c r="Q2620" s="443">
        <v>0</v>
      </c>
      <c r="R2620" s="47"/>
      <c r="S2620" s="36" t="s">
        <v>473</v>
      </c>
      <c r="T2620" s="35"/>
      <c r="U2620" s="34"/>
      <c r="V2620" s="82" t="s">
        <v>1969</v>
      </c>
      <c r="W2620" s="55" t="s">
        <v>2689</v>
      </c>
      <c r="X2620" s="55" t="s">
        <v>1898</v>
      </c>
      <c r="Y2620" s="157" t="s">
        <v>448</v>
      </c>
      <c r="Z2620" s="57" t="s">
        <v>3905</v>
      </c>
      <c r="AA2620" s="55" t="s">
        <v>3906</v>
      </c>
      <c r="AB2620" s="55">
        <v>255</v>
      </c>
      <c r="AC2620" s="55" t="s">
        <v>2023</v>
      </c>
      <c r="AD2620" s="89" t="s">
        <v>2622</v>
      </c>
      <c r="AE2620" s="243">
        <v>16350</v>
      </c>
      <c r="AF2620" s="157" t="s">
        <v>3901</v>
      </c>
      <c r="AG2620" s="89" t="s">
        <v>7974</v>
      </c>
      <c r="AH2620" s="58" t="s">
        <v>758</v>
      </c>
      <c r="AI2620" s="58" t="s">
        <v>759</v>
      </c>
      <c r="AJ2620" s="59" t="s">
        <v>2375</v>
      </c>
      <c r="AK2620" s="56">
        <v>25.895932500000001</v>
      </c>
      <c r="AL2620" s="56">
        <v>-81.519526944444451</v>
      </c>
      <c r="AM2620" s="60">
        <v>0.30389999923272626</v>
      </c>
      <c r="AN2620" s="60">
        <v>-2.0952872343246303</v>
      </c>
      <c r="AO2620" s="60" t="s">
        <v>3905</v>
      </c>
    </row>
    <row r="2621" spans="1:41" s="290" customFormat="1" x14ac:dyDescent="0.2">
      <c r="A2621" s="45" t="s">
        <v>1035</v>
      </c>
      <c r="B2621" s="42" t="s">
        <v>636</v>
      </c>
      <c r="C2621" s="46"/>
      <c r="D2621" s="35" t="s">
        <v>424</v>
      </c>
      <c r="E2621" s="34">
        <v>43145</v>
      </c>
      <c r="F2621" s="347" t="s">
        <v>758</v>
      </c>
      <c r="G2621" s="347" t="s">
        <v>759</v>
      </c>
      <c r="H2621" s="344">
        <v>25.895933333333332</v>
      </c>
      <c r="I2621" s="344">
        <v>-81.519533333333328</v>
      </c>
      <c r="J2621" s="56" t="s">
        <v>9746</v>
      </c>
      <c r="K2621" s="56" t="s">
        <v>9747</v>
      </c>
      <c r="L2621" s="49" t="s">
        <v>438</v>
      </c>
      <c r="M2621" s="120"/>
      <c r="N2621" s="35" t="s">
        <v>448</v>
      </c>
      <c r="O2621" s="203"/>
      <c r="P2621" s="216">
        <v>0</v>
      </c>
      <c r="Q2621" s="443">
        <v>0</v>
      </c>
      <c r="R2621" s="47"/>
      <c r="S2621" s="36" t="s">
        <v>473</v>
      </c>
      <c r="T2621" s="35"/>
      <c r="U2621" s="34"/>
      <c r="V2621" s="82" t="s">
        <v>1969</v>
      </c>
      <c r="W2621" s="55" t="s">
        <v>2689</v>
      </c>
      <c r="X2621" s="55" t="s">
        <v>1898</v>
      </c>
      <c r="Y2621" s="157" t="s">
        <v>448</v>
      </c>
      <c r="Z2621" s="57" t="s">
        <v>3905</v>
      </c>
      <c r="AA2621" s="55" t="s">
        <v>3906</v>
      </c>
      <c r="AB2621" s="55">
        <v>255</v>
      </c>
      <c r="AC2621" s="55" t="s">
        <v>2023</v>
      </c>
      <c r="AD2621" s="89" t="s">
        <v>2622</v>
      </c>
      <c r="AE2621" s="243">
        <v>16350</v>
      </c>
      <c r="AF2621" s="157" t="s">
        <v>3901</v>
      </c>
      <c r="AG2621" s="89" t="s">
        <v>7974</v>
      </c>
      <c r="AH2621" s="58" t="s">
        <v>758</v>
      </c>
      <c r="AI2621" s="58" t="s">
        <v>759</v>
      </c>
      <c r="AJ2621" s="59" t="s">
        <v>2375</v>
      </c>
      <c r="AK2621" s="56">
        <v>25.895932500000001</v>
      </c>
      <c r="AL2621" s="56">
        <v>-81.519526944444451</v>
      </c>
      <c r="AM2621" s="60">
        <v>0.30389999923272626</v>
      </c>
      <c r="AN2621" s="60">
        <v>-2.0952872343246303</v>
      </c>
      <c r="AO2621" s="60" t="s">
        <v>3905</v>
      </c>
    </row>
    <row r="2622" spans="1:41" s="290" customFormat="1" x14ac:dyDescent="0.2">
      <c r="A2622" s="45" t="s">
        <v>1035</v>
      </c>
      <c r="B2622" s="42" t="s">
        <v>636</v>
      </c>
      <c r="C2622" s="46"/>
      <c r="D2622" s="66" t="s">
        <v>2384</v>
      </c>
      <c r="E2622" s="34">
        <v>43328</v>
      </c>
      <c r="F2622" s="347" t="s">
        <v>758</v>
      </c>
      <c r="G2622" s="347" t="s">
        <v>759</v>
      </c>
      <c r="H2622" s="344">
        <v>25.895933333333332</v>
      </c>
      <c r="I2622" s="344">
        <v>-81.519533333333328</v>
      </c>
      <c r="J2622" s="56" t="s">
        <v>9746</v>
      </c>
      <c r="K2622" s="56" t="s">
        <v>9747</v>
      </c>
      <c r="L2622" s="49" t="s">
        <v>3133</v>
      </c>
      <c r="M2622" s="120"/>
      <c r="N2622" s="35" t="s">
        <v>448</v>
      </c>
      <c r="O2622" s="203" t="s">
        <v>1969</v>
      </c>
      <c r="P2622" s="216">
        <v>0</v>
      </c>
      <c r="Q2622" s="443">
        <v>0</v>
      </c>
      <c r="R2622" s="47"/>
      <c r="S2622" s="36"/>
      <c r="T2622" s="35"/>
      <c r="U2622" s="34"/>
      <c r="V2622" s="82" t="s">
        <v>1969</v>
      </c>
      <c r="W2622" s="55" t="s">
        <v>2689</v>
      </c>
      <c r="X2622" s="55" t="s">
        <v>1898</v>
      </c>
      <c r="Y2622" s="157" t="s">
        <v>448</v>
      </c>
      <c r="Z2622" s="57" t="s">
        <v>1746</v>
      </c>
      <c r="AA2622" s="55" t="s">
        <v>6972</v>
      </c>
      <c r="AB2622" s="55">
        <v>255</v>
      </c>
      <c r="AC2622" s="55" t="s">
        <v>2023</v>
      </c>
      <c r="AD2622" s="89" t="s">
        <v>2622</v>
      </c>
      <c r="AE2622" s="243">
        <v>16350</v>
      </c>
      <c r="AF2622" s="157" t="s">
        <v>3901</v>
      </c>
      <c r="AG2622" s="89" t="s">
        <v>7974</v>
      </c>
      <c r="AH2622" s="58" t="s">
        <v>758</v>
      </c>
      <c r="AI2622" s="58" t="s">
        <v>759</v>
      </c>
      <c r="AJ2622" s="59" t="s">
        <v>2375</v>
      </c>
      <c r="AK2622" s="56">
        <v>25.895932500000001</v>
      </c>
      <c r="AL2622" s="56">
        <v>-81.519526944444451</v>
      </c>
      <c r="AM2622" s="60">
        <v>0.30389999923272626</v>
      </c>
      <c r="AN2622" s="60">
        <v>-2.0952872343246303</v>
      </c>
      <c r="AO2622" s="60">
        <v>2.1172113271606614</v>
      </c>
    </row>
    <row r="2623" spans="1:41" s="290" customFormat="1" x14ac:dyDescent="0.2">
      <c r="A2623" s="45" t="s">
        <v>1035</v>
      </c>
      <c r="B2623" s="42" t="s">
        <v>636</v>
      </c>
      <c r="C2623" s="46"/>
      <c r="D2623" s="35" t="s">
        <v>424</v>
      </c>
      <c r="E2623" s="34">
        <v>43501</v>
      </c>
      <c r="F2623" s="347" t="s">
        <v>2547</v>
      </c>
      <c r="G2623" s="347" t="s">
        <v>2548</v>
      </c>
      <c r="H2623" s="344">
        <v>25.898826666666668</v>
      </c>
      <c r="I2623" s="344">
        <v>-81.51691666666666</v>
      </c>
      <c r="J2623" s="56" t="s">
        <v>9748</v>
      </c>
      <c r="K2623" s="56" t="s">
        <v>9749</v>
      </c>
      <c r="L2623" s="49" t="s">
        <v>2538</v>
      </c>
      <c r="M2623" s="120" t="s">
        <v>2834</v>
      </c>
      <c r="N2623" s="35" t="s">
        <v>364</v>
      </c>
      <c r="O2623" s="203" t="s">
        <v>1969</v>
      </c>
      <c r="P2623" s="216" t="s">
        <v>1969</v>
      </c>
      <c r="Q2623" s="443">
        <v>0</v>
      </c>
      <c r="R2623" s="47"/>
      <c r="S2623" s="36"/>
      <c r="T2623" s="35"/>
      <c r="U2623" s="34"/>
      <c r="V2623" s="82">
        <v>0</v>
      </c>
      <c r="W2623" s="55" t="s">
        <v>2689</v>
      </c>
      <c r="X2623" s="55" t="s">
        <v>1898</v>
      </c>
      <c r="Y2623" s="157">
        <v>0</v>
      </c>
      <c r="Z2623" s="57">
        <v>1358.9719579278474</v>
      </c>
      <c r="AA2623" s="55" t="s">
        <v>9750</v>
      </c>
      <c r="AB2623" s="55">
        <v>255</v>
      </c>
      <c r="AC2623" s="55" t="s">
        <v>2023</v>
      </c>
      <c r="AD2623" s="89" t="s">
        <v>2622</v>
      </c>
      <c r="AE2623" s="243">
        <v>16350</v>
      </c>
      <c r="AF2623" s="157" t="s">
        <v>3901</v>
      </c>
      <c r="AG2623" s="89" t="s">
        <v>7974</v>
      </c>
      <c r="AH2623" s="58" t="s">
        <v>758</v>
      </c>
      <c r="AI2623" s="58" t="s">
        <v>759</v>
      </c>
      <c r="AJ2623" s="59" t="s">
        <v>2375</v>
      </c>
      <c r="AK2623" s="56">
        <v>25.895932500000001</v>
      </c>
      <c r="AL2623" s="56">
        <v>-81.519526944444451</v>
      </c>
      <c r="AM2623" s="60">
        <v>1055.4447000003149</v>
      </c>
      <c r="AN2623" s="60">
        <v>856.06148591996123</v>
      </c>
      <c r="AO2623" s="60">
        <v>1358.9719579278474</v>
      </c>
    </row>
    <row r="2624" spans="1:41" s="290" customFormat="1" x14ac:dyDescent="0.2">
      <c r="A2624" s="45" t="s">
        <v>1035</v>
      </c>
      <c r="B2624" s="42" t="s">
        <v>636</v>
      </c>
      <c r="C2624" s="46"/>
      <c r="D2624" s="35" t="s">
        <v>424</v>
      </c>
      <c r="E2624" s="34">
        <v>43878</v>
      </c>
      <c r="F2624" s="347" t="s">
        <v>2928</v>
      </c>
      <c r="G2624" s="347" t="s">
        <v>2548</v>
      </c>
      <c r="H2624" s="344">
        <v>25.898866666666667</v>
      </c>
      <c r="I2624" s="344">
        <v>-81.51691666666666</v>
      </c>
      <c r="J2624" s="56" t="s">
        <v>9751</v>
      </c>
      <c r="K2624" s="56" t="s">
        <v>9749</v>
      </c>
      <c r="L2624" s="49" t="s">
        <v>3425</v>
      </c>
      <c r="M2624" s="120" t="s">
        <v>2834</v>
      </c>
      <c r="N2624" s="35" t="s">
        <v>364</v>
      </c>
      <c r="O2624" s="203" t="s">
        <v>1969</v>
      </c>
      <c r="P2624" s="216" t="s">
        <v>1969</v>
      </c>
      <c r="Q2624" s="443">
        <v>0</v>
      </c>
      <c r="R2624" s="47"/>
      <c r="S2624" s="36"/>
      <c r="T2624" s="35"/>
      <c r="U2624" s="34"/>
      <c r="V2624" s="82">
        <v>0</v>
      </c>
      <c r="W2624" s="55" t="s">
        <v>2689</v>
      </c>
      <c r="X2624" s="55" t="s">
        <v>1898</v>
      </c>
      <c r="Y2624" s="157">
        <v>0</v>
      </c>
      <c r="Z2624" s="57">
        <v>1370.3319067629543</v>
      </c>
      <c r="AA2624" s="55" t="s">
        <v>9752</v>
      </c>
      <c r="AB2624" s="55">
        <v>255</v>
      </c>
      <c r="AC2624" s="55" t="s">
        <v>2023</v>
      </c>
      <c r="AD2624" s="89" t="s">
        <v>2622</v>
      </c>
      <c r="AE2624" s="243">
        <v>16350</v>
      </c>
      <c r="AF2624" s="157" t="s">
        <v>3901</v>
      </c>
      <c r="AG2624" s="89" t="s">
        <v>7974</v>
      </c>
      <c r="AH2624" s="58" t="s">
        <v>758</v>
      </c>
      <c r="AI2624" s="58" t="s">
        <v>759</v>
      </c>
      <c r="AJ2624" s="59" t="s">
        <v>2375</v>
      </c>
      <c r="AK2624" s="56">
        <v>25.895932500000001</v>
      </c>
      <c r="AL2624" s="56">
        <v>-81.519526944444451</v>
      </c>
      <c r="AM2624" s="60">
        <v>1070.0318999997628</v>
      </c>
      <c r="AN2624" s="60">
        <v>856.06148591996123</v>
      </c>
      <c r="AO2624" s="60">
        <v>1370.3319067629543</v>
      </c>
    </row>
    <row r="2625" spans="1:41" s="290" customFormat="1" x14ac:dyDescent="0.2">
      <c r="A2625" s="45" t="s">
        <v>1035</v>
      </c>
      <c r="B2625" s="42" t="s">
        <v>636</v>
      </c>
      <c r="C2625" s="46"/>
      <c r="D2625" s="35" t="s">
        <v>424</v>
      </c>
      <c r="E2625" s="34">
        <v>44240</v>
      </c>
      <c r="F2625" s="347" t="s">
        <v>3436</v>
      </c>
      <c r="G2625" s="347" t="s">
        <v>2548</v>
      </c>
      <c r="H2625" s="344">
        <v>25.898916666666668</v>
      </c>
      <c r="I2625" s="344">
        <v>-81.51691666666666</v>
      </c>
      <c r="J2625" s="56" t="s">
        <v>9753</v>
      </c>
      <c r="K2625" s="56" t="s">
        <v>9749</v>
      </c>
      <c r="L2625" s="49" t="s">
        <v>3438</v>
      </c>
      <c r="M2625" s="120" t="s">
        <v>2834</v>
      </c>
      <c r="N2625" s="35" t="s">
        <v>364</v>
      </c>
      <c r="O2625" s="240" t="s">
        <v>3437</v>
      </c>
      <c r="P2625" s="216" t="s">
        <v>1969</v>
      </c>
      <c r="Q2625" s="443">
        <v>0</v>
      </c>
      <c r="R2625" s="47"/>
      <c r="S2625" s="36"/>
      <c r="T2625" s="35"/>
      <c r="U2625" s="34"/>
      <c r="V2625" s="82">
        <v>0</v>
      </c>
      <c r="W2625" s="55" t="s">
        <v>2689</v>
      </c>
      <c r="X2625" s="55" t="s">
        <v>1898</v>
      </c>
      <c r="Y2625" s="157">
        <v>0</v>
      </c>
      <c r="Z2625" s="57">
        <v>1384.6168916993261</v>
      </c>
      <c r="AA2625" s="55" t="s">
        <v>9754</v>
      </c>
      <c r="AB2625" s="55">
        <v>255</v>
      </c>
      <c r="AC2625" s="55" t="s">
        <v>2023</v>
      </c>
      <c r="AD2625" s="89" t="s">
        <v>2622</v>
      </c>
      <c r="AE2625" s="243">
        <v>16350</v>
      </c>
      <c r="AF2625" s="157" t="s">
        <v>3901</v>
      </c>
      <c r="AG2625" s="89" t="s">
        <v>7974</v>
      </c>
      <c r="AH2625" s="58" t="s">
        <v>758</v>
      </c>
      <c r="AI2625" s="58" t="s">
        <v>759</v>
      </c>
      <c r="AJ2625" s="59" t="s">
        <v>2375</v>
      </c>
      <c r="AK2625" s="56">
        <v>25.895932500000001</v>
      </c>
      <c r="AL2625" s="56">
        <v>-81.519526944444451</v>
      </c>
      <c r="AM2625" s="60">
        <v>1088.265900000368</v>
      </c>
      <c r="AN2625" s="60">
        <v>856.06148591996123</v>
      </c>
      <c r="AO2625" s="60">
        <v>1384.6168916993261</v>
      </c>
    </row>
    <row r="2626" spans="1:41" s="290" customFormat="1" x14ac:dyDescent="0.2">
      <c r="A2626" s="45" t="s">
        <v>1035</v>
      </c>
      <c r="B2626" s="42" t="s">
        <v>636</v>
      </c>
      <c r="C2626" s="46"/>
      <c r="D2626" s="35" t="s">
        <v>424</v>
      </c>
      <c r="E2626" s="34">
        <v>44595</v>
      </c>
      <c r="F2626" s="347" t="s">
        <v>3436</v>
      </c>
      <c r="G2626" s="347" t="s">
        <v>4094</v>
      </c>
      <c r="H2626" s="344">
        <v>25.898916666666668</v>
      </c>
      <c r="I2626" s="344">
        <v>-81.516900000000007</v>
      </c>
      <c r="J2626" s="56" t="s">
        <v>9753</v>
      </c>
      <c r="K2626" s="56" t="s">
        <v>9755</v>
      </c>
      <c r="L2626" s="49" t="s">
        <v>3438</v>
      </c>
      <c r="M2626" s="120" t="s">
        <v>2834</v>
      </c>
      <c r="N2626" s="35" t="s">
        <v>364</v>
      </c>
      <c r="O2626" s="240" t="s">
        <v>4095</v>
      </c>
      <c r="P2626" s="216" t="s">
        <v>1969</v>
      </c>
      <c r="Q2626" s="443">
        <v>0</v>
      </c>
      <c r="R2626" s="47"/>
      <c r="S2626" s="36"/>
      <c r="T2626" s="35"/>
      <c r="U2626" s="34"/>
      <c r="V2626" s="82">
        <v>0</v>
      </c>
      <c r="W2626" s="55" t="s">
        <v>2689</v>
      </c>
      <c r="X2626" s="55" t="s">
        <v>1898</v>
      </c>
      <c r="Y2626" s="157">
        <v>0</v>
      </c>
      <c r="Z2626" s="57">
        <v>1388.0029613540069</v>
      </c>
      <c r="AA2626" s="55" t="s">
        <v>9756</v>
      </c>
      <c r="AB2626" s="55">
        <v>255</v>
      </c>
      <c r="AC2626" s="55" t="s">
        <v>2023</v>
      </c>
      <c r="AD2626" s="89" t="s">
        <v>2622</v>
      </c>
      <c r="AE2626" s="243">
        <v>16350</v>
      </c>
      <c r="AF2626" s="157" t="s">
        <v>3901</v>
      </c>
      <c r="AG2626" s="89" t="s">
        <v>7974</v>
      </c>
      <c r="AH2626" s="58" t="s">
        <v>758</v>
      </c>
      <c r="AI2626" s="58" t="s">
        <v>759</v>
      </c>
      <c r="AJ2626" s="59" t="s">
        <v>2375</v>
      </c>
      <c r="AK2626" s="56">
        <v>25.895932500000001</v>
      </c>
      <c r="AL2626" s="56">
        <v>-81.519526944444451</v>
      </c>
      <c r="AM2626" s="60">
        <v>1088.265900000368</v>
      </c>
      <c r="AN2626" s="60">
        <v>861.52745262346787</v>
      </c>
      <c r="AO2626" s="60">
        <v>1388.0029613540069</v>
      </c>
    </row>
    <row r="2627" spans="1:41" s="290" customFormat="1" x14ac:dyDescent="0.2">
      <c r="A2627" s="45" t="s">
        <v>1035</v>
      </c>
      <c r="B2627" s="42" t="s">
        <v>636</v>
      </c>
      <c r="C2627" s="46"/>
      <c r="D2627" s="35" t="s">
        <v>424</v>
      </c>
      <c r="E2627" s="34">
        <v>44992</v>
      </c>
      <c r="F2627" s="347" t="s">
        <v>5157</v>
      </c>
      <c r="G2627" s="347" t="s">
        <v>4094</v>
      </c>
      <c r="H2627" s="344">
        <v>25.898883333333334</v>
      </c>
      <c r="I2627" s="344">
        <v>-81.516900000000007</v>
      </c>
      <c r="J2627" s="56" t="s">
        <v>7971</v>
      </c>
      <c r="K2627" s="56" t="s">
        <v>9755</v>
      </c>
      <c r="L2627" s="49" t="s">
        <v>3438</v>
      </c>
      <c r="M2627" s="120" t="s">
        <v>2834</v>
      </c>
      <c r="N2627" s="35" t="s">
        <v>364</v>
      </c>
      <c r="O2627" s="240"/>
      <c r="P2627" s="216"/>
      <c r="Q2627" s="443">
        <v>0</v>
      </c>
      <c r="R2627" s="47"/>
      <c r="S2627" s="36"/>
      <c r="T2627" s="35"/>
      <c r="U2627" s="34"/>
      <c r="V2627" s="82">
        <v>0</v>
      </c>
      <c r="W2627" s="55" t="s">
        <v>2689</v>
      </c>
      <c r="X2627" s="55" t="s">
        <v>1898</v>
      </c>
      <c r="Y2627" s="157">
        <v>0</v>
      </c>
      <c r="Z2627" s="57">
        <v>1378.4926798869174</v>
      </c>
      <c r="AA2627" s="55" t="s">
        <v>9757</v>
      </c>
      <c r="AB2627" s="55">
        <v>255</v>
      </c>
      <c r="AC2627" s="55" t="s">
        <v>2023</v>
      </c>
      <c r="AD2627" s="89" t="s">
        <v>2622</v>
      </c>
      <c r="AE2627" s="243">
        <v>16350</v>
      </c>
      <c r="AF2627" s="157" t="s">
        <v>3901</v>
      </c>
      <c r="AG2627" s="89" t="s">
        <v>7974</v>
      </c>
      <c r="AH2627" s="58" t="s">
        <v>758</v>
      </c>
      <c r="AI2627" s="58" t="s">
        <v>759</v>
      </c>
      <c r="AJ2627" s="59" t="s">
        <v>2375</v>
      </c>
      <c r="AK2627" s="56">
        <v>25.895932500000001</v>
      </c>
      <c r="AL2627" s="56">
        <v>-81.519526944444451</v>
      </c>
      <c r="AM2627" s="60">
        <v>1076.1098999999645</v>
      </c>
      <c r="AN2627" s="60">
        <v>861.52745262346787</v>
      </c>
      <c r="AO2627" s="60">
        <v>1378.4926798869174</v>
      </c>
    </row>
    <row r="2628" spans="1:41" s="290" customFormat="1" ht="25.5" x14ac:dyDescent="0.2">
      <c r="A2628" s="45" t="s">
        <v>1035</v>
      </c>
      <c r="B2628" s="42" t="s">
        <v>636</v>
      </c>
      <c r="C2628" s="46"/>
      <c r="D2628" s="35" t="s">
        <v>424</v>
      </c>
      <c r="E2628" s="34">
        <v>45341</v>
      </c>
      <c r="F2628" s="347" t="s">
        <v>5724</v>
      </c>
      <c r="G2628" s="347" t="s">
        <v>5725</v>
      </c>
      <c r="H2628" s="344">
        <v>25.898833333333332</v>
      </c>
      <c r="I2628" s="344">
        <v>-81.51688333333334</v>
      </c>
      <c r="J2628" s="56" t="s">
        <v>9758</v>
      </c>
      <c r="K2628" s="56" t="s">
        <v>7972</v>
      </c>
      <c r="L2628" s="49" t="s">
        <v>6417</v>
      </c>
      <c r="M2628" s="120" t="s">
        <v>2834</v>
      </c>
      <c r="N2628" s="35" t="s">
        <v>387</v>
      </c>
      <c r="O2628" s="240"/>
      <c r="P2628" s="216"/>
      <c r="Q2628" s="443">
        <v>0</v>
      </c>
      <c r="R2628" s="47"/>
      <c r="S2628" s="36"/>
      <c r="T2628" s="35" t="s">
        <v>3310</v>
      </c>
      <c r="U2628" s="34"/>
      <c r="V2628" s="82">
        <v>0</v>
      </c>
      <c r="W2628" s="55" t="s">
        <v>2689</v>
      </c>
      <c r="X2628" s="55" t="s">
        <v>1898</v>
      </c>
      <c r="Y2628" s="157" t="s">
        <v>387</v>
      </c>
      <c r="Z2628" s="57">
        <v>1367.764237346413</v>
      </c>
      <c r="AA2628" s="55" t="s">
        <v>9759</v>
      </c>
      <c r="AB2628" s="55">
        <v>255</v>
      </c>
      <c r="AC2628" s="55" t="s">
        <v>2023</v>
      </c>
      <c r="AD2628" s="89" t="s">
        <v>2622</v>
      </c>
      <c r="AE2628" s="243">
        <v>16350</v>
      </c>
      <c r="AF2628" s="157" t="s">
        <v>3901</v>
      </c>
      <c r="AG2628" s="89" t="s">
        <v>7974</v>
      </c>
      <c r="AH2628" s="58" t="s">
        <v>758</v>
      </c>
      <c r="AI2628" s="58" t="s">
        <v>759</v>
      </c>
      <c r="AJ2628" s="59" t="s">
        <v>2375</v>
      </c>
      <c r="AK2628" s="56">
        <v>25.895932500000001</v>
      </c>
      <c r="AL2628" s="56">
        <v>-81.519526944444451</v>
      </c>
      <c r="AM2628" s="60">
        <v>1057.8758999993593</v>
      </c>
      <c r="AN2628" s="60">
        <v>866.9934193316351</v>
      </c>
      <c r="AO2628" s="60">
        <v>1367.764237346413</v>
      </c>
    </row>
    <row r="2629" spans="1:41" s="290" customFormat="1" ht="25.5" x14ac:dyDescent="0.2">
      <c r="A2629" s="45" t="s">
        <v>1035</v>
      </c>
      <c r="B2629" s="42" t="s">
        <v>636</v>
      </c>
      <c r="C2629" s="46"/>
      <c r="D2629" s="35" t="s">
        <v>424</v>
      </c>
      <c r="E2629" s="34">
        <v>45748</v>
      </c>
      <c r="F2629" s="347" t="s">
        <v>5157</v>
      </c>
      <c r="G2629" s="347" t="s">
        <v>5725</v>
      </c>
      <c r="H2629" s="344">
        <v>25.898883333333334</v>
      </c>
      <c r="I2629" s="344">
        <v>-81.51688333333334</v>
      </c>
      <c r="J2629" s="56" t="s">
        <v>7971</v>
      </c>
      <c r="K2629" s="56" t="s">
        <v>7972</v>
      </c>
      <c r="L2629" s="49" t="s">
        <v>6430</v>
      </c>
      <c r="M2629" s="120" t="s">
        <v>2834</v>
      </c>
      <c r="N2629" s="35" t="s">
        <v>387</v>
      </c>
      <c r="O2629" s="240" t="s">
        <v>6345</v>
      </c>
      <c r="P2629" s="377" t="s">
        <v>6346</v>
      </c>
      <c r="Q2629" s="443">
        <v>0</v>
      </c>
      <c r="R2629" s="47"/>
      <c r="S2629" s="36"/>
      <c r="T2629" s="35"/>
      <c r="U2629" s="34"/>
      <c r="V2629" s="82">
        <v>0</v>
      </c>
      <c r="W2629" s="55" t="s">
        <v>2689</v>
      </c>
      <c r="X2629" s="55" t="s">
        <v>1898</v>
      </c>
      <c r="Y2629" s="157" t="s">
        <v>387</v>
      </c>
      <c r="Z2629" s="57">
        <v>1381.9153758614505</v>
      </c>
      <c r="AA2629" s="55" t="s">
        <v>9760</v>
      </c>
      <c r="AB2629" s="55">
        <v>255</v>
      </c>
      <c r="AC2629" s="55" t="s">
        <v>2023</v>
      </c>
      <c r="AD2629" s="89" t="s">
        <v>2622</v>
      </c>
      <c r="AE2629" s="243">
        <v>16350</v>
      </c>
      <c r="AF2629" s="157" t="s">
        <v>3901</v>
      </c>
      <c r="AG2629" s="89" t="s">
        <v>7974</v>
      </c>
      <c r="AH2629" s="58" t="s">
        <v>758</v>
      </c>
      <c r="AI2629" s="58" t="s">
        <v>759</v>
      </c>
      <c r="AJ2629" s="59" t="s">
        <v>2375</v>
      </c>
      <c r="AK2629" s="56">
        <v>25.895932500000001</v>
      </c>
      <c r="AL2629" s="56">
        <v>-81.519526944444451</v>
      </c>
      <c r="AM2629" s="60">
        <v>1076.1098999999645</v>
      </c>
      <c r="AN2629" s="60">
        <v>866.9934193316351</v>
      </c>
      <c r="AO2629" s="60">
        <v>1381.9153758614505</v>
      </c>
    </row>
    <row r="2630" spans="1:41" s="290" customFormat="1" x14ac:dyDescent="0.2">
      <c r="A2630" s="45" t="s">
        <v>1035</v>
      </c>
      <c r="B2630" s="42" t="s">
        <v>636</v>
      </c>
      <c r="C2630" s="46" t="s">
        <v>473</v>
      </c>
      <c r="D2630" s="35" t="s">
        <v>424</v>
      </c>
      <c r="E2630" s="34">
        <v>46079</v>
      </c>
      <c r="F2630" s="347" t="s">
        <v>5157</v>
      </c>
      <c r="G2630" s="347" t="s">
        <v>5725</v>
      </c>
      <c r="H2630" s="344">
        <v>25.898883333333334</v>
      </c>
      <c r="I2630" s="344">
        <v>-81.51688333333334</v>
      </c>
      <c r="J2630" s="56" t="s">
        <v>7971</v>
      </c>
      <c r="K2630" s="56" t="s">
        <v>7972</v>
      </c>
      <c r="L2630" s="49" t="s">
        <v>6788</v>
      </c>
      <c r="M2630" s="120" t="s">
        <v>2834</v>
      </c>
      <c r="N2630" s="35" t="s">
        <v>364</v>
      </c>
      <c r="O2630" s="240" t="s">
        <v>6787</v>
      </c>
      <c r="P2630" s="377" t="s">
        <v>6005</v>
      </c>
      <c r="Q2630" s="443">
        <v>0</v>
      </c>
      <c r="R2630" s="47"/>
      <c r="S2630" s="36"/>
      <c r="T2630" s="35" t="s">
        <v>2011</v>
      </c>
      <c r="U2630" s="34"/>
      <c r="V2630" s="82">
        <v>0</v>
      </c>
      <c r="W2630" s="55" t="s">
        <v>2689</v>
      </c>
      <c r="X2630" s="55" t="s">
        <v>1898</v>
      </c>
      <c r="Y2630" s="157">
        <v>0</v>
      </c>
      <c r="Z2630" s="57">
        <v>1381.9153758614505</v>
      </c>
      <c r="AA2630" s="55" t="s">
        <v>7973</v>
      </c>
      <c r="AB2630" s="55">
        <v>255</v>
      </c>
      <c r="AC2630" s="55" t="s">
        <v>2023</v>
      </c>
      <c r="AD2630" s="89" t="s">
        <v>2622</v>
      </c>
      <c r="AE2630" s="243">
        <v>16350</v>
      </c>
      <c r="AF2630" s="157" t="s">
        <v>3901</v>
      </c>
      <c r="AG2630" s="89" t="s">
        <v>7974</v>
      </c>
      <c r="AH2630" s="58" t="s">
        <v>758</v>
      </c>
      <c r="AI2630" s="58" t="s">
        <v>759</v>
      </c>
      <c r="AJ2630" s="59" t="s">
        <v>2375</v>
      </c>
      <c r="AK2630" s="56">
        <v>25.895932500000001</v>
      </c>
      <c r="AL2630" s="56">
        <v>-81.519526944444451</v>
      </c>
      <c r="AM2630" s="60">
        <v>1076.1098999999645</v>
      </c>
      <c r="AN2630" s="60">
        <v>866.9934193316351</v>
      </c>
      <c r="AO2630" s="60">
        <v>1381.9153758614505</v>
      </c>
    </row>
    <row r="2631" spans="1:41" s="290" customFormat="1" x14ac:dyDescent="0.2">
      <c r="A2631" s="45" t="s">
        <v>1036</v>
      </c>
      <c r="B2631" s="42" t="s">
        <v>761</v>
      </c>
      <c r="C2631" s="46"/>
      <c r="D2631" s="35" t="s">
        <v>424</v>
      </c>
      <c r="E2631" s="34">
        <v>42843</v>
      </c>
      <c r="F2631" s="347" t="s">
        <v>863</v>
      </c>
      <c r="G2631" s="347" t="s">
        <v>864</v>
      </c>
      <c r="H2631" s="344">
        <v>25.8996</v>
      </c>
      <c r="I2631" s="344">
        <v>-81.516133333333329</v>
      </c>
      <c r="J2631" s="56" t="s">
        <v>8866</v>
      </c>
      <c r="K2631" s="56" t="s">
        <v>9761</v>
      </c>
      <c r="L2631" s="49" t="s">
        <v>1824</v>
      </c>
      <c r="M2631" s="120"/>
      <c r="N2631" s="35" t="s">
        <v>427</v>
      </c>
      <c r="O2631" s="203" t="s">
        <v>1969</v>
      </c>
      <c r="P2631" s="216" t="s">
        <v>1969</v>
      </c>
      <c r="Q2631" s="443">
        <v>0</v>
      </c>
      <c r="R2631" s="47"/>
      <c r="S2631" s="36">
        <v>0</v>
      </c>
      <c r="T2631" s="35"/>
      <c r="U2631" s="34"/>
      <c r="V2631" s="82" t="s">
        <v>1969</v>
      </c>
      <c r="W2631" s="55" t="s">
        <v>2689</v>
      </c>
      <c r="X2631" s="55" t="s">
        <v>1898</v>
      </c>
      <c r="Y2631" s="157" t="s">
        <v>427</v>
      </c>
      <c r="Z2631" s="57">
        <v>1661.2029331798365</v>
      </c>
      <c r="AA2631" s="55" t="s">
        <v>9762</v>
      </c>
      <c r="AB2631" s="55">
        <v>256</v>
      </c>
      <c r="AC2631" s="55" t="s">
        <v>2023</v>
      </c>
      <c r="AD2631" s="89" t="s">
        <v>2622</v>
      </c>
      <c r="AE2631" s="243">
        <v>16355</v>
      </c>
      <c r="AF2631" s="157" t="s">
        <v>3901</v>
      </c>
      <c r="AG2631" s="89" t="s">
        <v>7978</v>
      </c>
      <c r="AH2631" s="58" t="s">
        <v>7979</v>
      </c>
      <c r="AI2631" s="58" t="s">
        <v>7980</v>
      </c>
      <c r="AJ2631" s="59" t="s">
        <v>2376</v>
      </c>
      <c r="AK2631" s="56">
        <v>25.89579361111111</v>
      </c>
      <c r="AL2631" s="56">
        <v>-81.518915833333338</v>
      </c>
      <c r="AM2631" s="60">
        <v>1388.1139000003891</v>
      </c>
      <c r="AN2631" s="60">
        <v>912.54314190124853</v>
      </c>
      <c r="AO2631" s="60">
        <v>1661.2029331798365</v>
      </c>
    </row>
    <row r="2632" spans="1:41" s="290" customFormat="1" ht="25.5" x14ac:dyDescent="0.2">
      <c r="A2632" s="45" t="s">
        <v>1036</v>
      </c>
      <c r="B2632" s="42" t="s">
        <v>761</v>
      </c>
      <c r="C2632" s="46"/>
      <c r="D2632" s="35" t="s">
        <v>1658</v>
      </c>
      <c r="E2632" s="34">
        <v>43076</v>
      </c>
      <c r="F2632" s="347" t="s">
        <v>463</v>
      </c>
      <c r="G2632" s="347" t="s">
        <v>2076</v>
      </c>
      <c r="H2632" s="344">
        <v>25.899516666666667</v>
      </c>
      <c r="I2632" s="344">
        <v>-81.516083333333327</v>
      </c>
      <c r="J2632" s="56" t="s">
        <v>8900</v>
      </c>
      <c r="K2632" s="56" t="s">
        <v>9763</v>
      </c>
      <c r="L2632" s="49" t="s">
        <v>8426</v>
      </c>
      <c r="M2632" s="120"/>
      <c r="N2632" s="35" t="s">
        <v>1919</v>
      </c>
      <c r="O2632" s="203" t="s">
        <v>1969</v>
      </c>
      <c r="P2632" s="216">
        <v>0</v>
      </c>
      <c r="Q2632" s="443">
        <v>0</v>
      </c>
      <c r="R2632" s="47"/>
      <c r="S2632" s="36">
        <v>0</v>
      </c>
      <c r="T2632" s="35"/>
      <c r="U2632" s="34"/>
      <c r="V2632" s="82" t="s">
        <v>1969</v>
      </c>
      <c r="W2632" s="55" t="s">
        <v>2689</v>
      </c>
      <c r="X2632" s="55" t="s">
        <v>1898</v>
      </c>
      <c r="Y2632" s="157" t="s">
        <v>1919</v>
      </c>
      <c r="Z2632" s="57">
        <v>1645.0974585698355</v>
      </c>
      <c r="AA2632" s="55" t="s">
        <v>9764</v>
      </c>
      <c r="AB2632" s="55">
        <v>256</v>
      </c>
      <c r="AC2632" s="55" t="s">
        <v>2023</v>
      </c>
      <c r="AD2632" s="89" t="s">
        <v>2622</v>
      </c>
      <c r="AE2632" s="243">
        <v>16355</v>
      </c>
      <c r="AF2632" s="157" t="s">
        <v>3901</v>
      </c>
      <c r="AG2632" s="89" t="s">
        <v>7978</v>
      </c>
      <c r="AH2632" s="58" t="s">
        <v>7979</v>
      </c>
      <c r="AI2632" s="58" t="s">
        <v>7980</v>
      </c>
      <c r="AJ2632" s="59" t="s">
        <v>2376</v>
      </c>
      <c r="AK2632" s="56">
        <v>25.89579361111111</v>
      </c>
      <c r="AL2632" s="56">
        <v>-81.518915833333338</v>
      </c>
      <c r="AM2632" s="60">
        <v>1357.7239000006757</v>
      </c>
      <c r="AN2632" s="60">
        <v>928.94104202575011</v>
      </c>
      <c r="AO2632" s="60">
        <v>1645.0974585698355</v>
      </c>
    </row>
    <row r="2633" spans="1:41" s="290" customFormat="1" x14ac:dyDescent="0.2">
      <c r="A2633" s="45" t="s">
        <v>1036</v>
      </c>
      <c r="B2633" s="42" t="s">
        <v>761</v>
      </c>
      <c r="C2633" s="46"/>
      <c r="D2633" s="35" t="s">
        <v>424</v>
      </c>
      <c r="E2633" s="34">
        <v>43145</v>
      </c>
      <c r="F2633" s="347" t="s">
        <v>863</v>
      </c>
      <c r="G2633" s="347" t="s">
        <v>864</v>
      </c>
      <c r="H2633" s="344">
        <v>25.8996</v>
      </c>
      <c r="I2633" s="344">
        <v>-81.516133333333329</v>
      </c>
      <c r="J2633" s="56" t="s">
        <v>8866</v>
      </c>
      <c r="K2633" s="56" t="s">
        <v>9761</v>
      </c>
      <c r="L2633" s="49" t="s">
        <v>438</v>
      </c>
      <c r="M2633" s="120"/>
      <c r="N2633" s="35" t="s">
        <v>448</v>
      </c>
      <c r="O2633" s="203"/>
      <c r="P2633" s="216">
        <v>0</v>
      </c>
      <c r="Q2633" s="443">
        <v>0</v>
      </c>
      <c r="R2633" s="47"/>
      <c r="S2633" s="36">
        <v>0</v>
      </c>
      <c r="T2633" s="35"/>
      <c r="U2633" s="34"/>
      <c r="V2633" s="82" t="s">
        <v>1969</v>
      </c>
      <c r="W2633" s="55" t="s">
        <v>2689</v>
      </c>
      <c r="X2633" s="55" t="s">
        <v>1898</v>
      </c>
      <c r="Y2633" s="157" t="s">
        <v>448</v>
      </c>
      <c r="Z2633" s="57">
        <v>1661.2029331798365</v>
      </c>
      <c r="AA2633" s="55" t="s">
        <v>9765</v>
      </c>
      <c r="AB2633" s="55">
        <v>256</v>
      </c>
      <c r="AC2633" s="55" t="s">
        <v>2023</v>
      </c>
      <c r="AD2633" s="89" t="s">
        <v>2622</v>
      </c>
      <c r="AE2633" s="243">
        <v>16355</v>
      </c>
      <c r="AF2633" s="157" t="s">
        <v>3901</v>
      </c>
      <c r="AG2633" s="89" t="s">
        <v>7978</v>
      </c>
      <c r="AH2633" s="58" t="s">
        <v>7979</v>
      </c>
      <c r="AI2633" s="58" t="s">
        <v>7980</v>
      </c>
      <c r="AJ2633" s="59" t="s">
        <v>2376</v>
      </c>
      <c r="AK2633" s="56">
        <v>25.89579361111111</v>
      </c>
      <c r="AL2633" s="56">
        <v>-81.518915833333338</v>
      </c>
      <c r="AM2633" s="60">
        <v>1388.1139000003891</v>
      </c>
      <c r="AN2633" s="60">
        <v>912.54314190124853</v>
      </c>
      <c r="AO2633" s="60">
        <v>1661.2029331798365</v>
      </c>
    </row>
    <row r="2634" spans="1:41" s="290" customFormat="1" x14ac:dyDescent="0.2">
      <c r="A2634" s="45" t="s">
        <v>1036</v>
      </c>
      <c r="B2634" s="42" t="s">
        <v>761</v>
      </c>
      <c r="C2634" s="46"/>
      <c r="D2634" s="66" t="s">
        <v>2384</v>
      </c>
      <c r="E2634" s="34">
        <v>43326</v>
      </c>
      <c r="F2634" s="347" t="s">
        <v>863</v>
      </c>
      <c r="G2634" s="347" t="s">
        <v>864</v>
      </c>
      <c r="H2634" s="344">
        <v>25.8996</v>
      </c>
      <c r="I2634" s="344">
        <v>-81.516133333333329</v>
      </c>
      <c r="J2634" s="56" t="s">
        <v>8866</v>
      </c>
      <c r="K2634" s="56" t="s">
        <v>9761</v>
      </c>
      <c r="L2634" s="49" t="s">
        <v>3133</v>
      </c>
      <c r="M2634" s="120"/>
      <c r="N2634" s="35" t="s">
        <v>448</v>
      </c>
      <c r="O2634" s="203" t="s">
        <v>1969</v>
      </c>
      <c r="P2634" s="216">
        <v>0</v>
      </c>
      <c r="Q2634" s="443">
        <v>0</v>
      </c>
      <c r="R2634" s="47"/>
      <c r="S2634" s="36">
        <v>0</v>
      </c>
      <c r="T2634" s="35"/>
      <c r="U2634" s="34"/>
      <c r="V2634" s="82" t="s">
        <v>1969</v>
      </c>
      <c r="W2634" s="55" t="s">
        <v>2689</v>
      </c>
      <c r="X2634" s="55" t="s">
        <v>1898</v>
      </c>
      <c r="Y2634" s="157" t="s">
        <v>448</v>
      </c>
      <c r="Z2634" s="57">
        <v>1661.2029331798365</v>
      </c>
      <c r="AA2634" s="55" t="s">
        <v>9765</v>
      </c>
      <c r="AB2634" s="55">
        <v>256</v>
      </c>
      <c r="AC2634" s="55" t="s">
        <v>2023</v>
      </c>
      <c r="AD2634" s="89" t="s">
        <v>2622</v>
      </c>
      <c r="AE2634" s="243">
        <v>16355</v>
      </c>
      <c r="AF2634" s="157" t="s">
        <v>3901</v>
      </c>
      <c r="AG2634" s="89" t="s">
        <v>7978</v>
      </c>
      <c r="AH2634" s="58" t="s">
        <v>7979</v>
      </c>
      <c r="AI2634" s="58" t="s">
        <v>7980</v>
      </c>
      <c r="AJ2634" s="59" t="s">
        <v>2376</v>
      </c>
      <c r="AK2634" s="56">
        <v>25.89579361111111</v>
      </c>
      <c r="AL2634" s="56">
        <v>-81.518915833333338</v>
      </c>
      <c r="AM2634" s="60">
        <v>1388.1139000003891</v>
      </c>
      <c r="AN2634" s="60">
        <v>912.54314190124853</v>
      </c>
      <c r="AO2634" s="60">
        <v>1661.2029331798365</v>
      </c>
    </row>
    <row r="2635" spans="1:41" s="290" customFormat="1" x14ac:dyDescent="0.2">
      <c r="A2635" s="45" t="s">
        <v>1036</v>
      </c>
      <c r="B2635" s="42" t="s">
        <v>761</v>
      </c>
      <c r="C2635" s="46"/>
      <c r="D2635" s="35" t="s">
        <v>424</v>
      </c>
      <c r="E2635" s="34">
        <v>43501</v>
      </c>
      <c r="F2635" s="347" t="s">
        <v>2549</v>
      </c>
      <c r="G2635" s="347" t="s">
        <v>2550</v>
      </c>
      <c r="H2635" s="344">
        <v>25.899383333333333</v>
      </c>
      <c r="I2635" s="344">
        <v>-81.515950000000004</v>
      </c>
      <c r="J2635" s="56" t="s">
        <v>9766</v>
      </c>
      <c r="K2635" s="56" t="s">
        <v>7976</v>
      </c>
      <c r="L2635" s="49" t="s">
        <v>2538</v>
      </c>
      <c r="M2635" s="120" t="s">
        <v>2834</v>
      </c>
      <c r="N2635" s="35" t="s">
        <v>364</v>
      </c>
      <c r="O2635" s="203" t="s">
        <v>1969</v>
      </c>
      <c r="P2635" s="216" t="s">
        <v>1969</v>
      </c>
      <c r="Q2635" s="443">
        <v>0</v>
      </c>
      <c r="R2635" s="47"/>
      <c r="S2635" s="36">
        <v>0</v>
      </c>
      <c r="T2635" s="35"/>
      <c r="U2635" s="34"/>
      <c r="V2635" s="82">
        <v>0</v>
      </c>
      <c r="W2635" s="55" t="s">
        <v>2689</v>
      </c>
      <c r="X2635" s="55" t="s">
        <v>1898</v>
      </c>
      <c r="Y2635" s="157">
        <v>0</v>
      </c>
      <c r="Z2635" s="57">
        <v>1630.8976348551978</v>
      </c>
      <c r="AA2635" s="55" t="s">
        <v>9767</v>
      </c>
      <c r="AB2635" s="55">
        <v>256</v>
      </c>
      <c r="AC2635" s="55" t="s">
        <v>2023</v>
      </c>
      <c r="AD2635" s="89" t="s">
        <v>2622</v>
      </c>
      <c r="AE2635" s="243">
        <v>16355</v>
      </c>
      <c r="AF2635" s="157" t="s">
        <v>3901</v>
      </c>
      <c r="AG2635" s="89" t="s">
        <v>7978</v>
      </c>
      <c r="AH2635" s="58" t="s">
        <v>7979</v>
      </c>
      <c r="AI2635" s="58" t="s">
        <v>7980</v>
      </c>
      <c r="AJ2635" s="59" t="s">
        <v>2376</v>
      </c>
      <c r="AK2635" s="56">
        <v>25.89579361111111</v>
      </c>
      <c r="AL2635" s="56">
        <v>-81.518915833333338</v>
      </c>
      <c r="AM2635" s="60">
        <v>1309.0999000003571</v>
      </c>
      <c r="AN2635" s="60">
        <v>972.66877568642713</v>
      </c>
      <c r="AO2635" s="60">
        <v>1630.8976348551978</v>
      </c>
    </row>
    <row r="2636" spans="1:41" s="290" customFormat="1" x14ac:dyDescent="0.2">
      <c r="A2636" s="45" t="s">
        <v>1036</v>
      </c>
      <c r="B2636" s="42" t="s">
        <v>761</v>
      </c>
      <c r="C2636" s="46"/>
      <c r="D2636" s="35" t="s">
        <v>424</v>
      </c>
      <c r="E2636" s="34">
        <v>43878</v>
      </c>
      <c r="F2636" s="347" t="s">
        <v>3439</v>
      </c>
      <c r="G2636" s="347" t="s">
        <v>3440</v>
      </c>
      <c r="H2636" s="344">
        <v>25.899566666666665</v>
      </c>
      <c r="I2636" s="344">
        <v>-81.515983333333338</v>
      </c>
      <c r="J2636" s="56" t="s">
        <v>9768</v>
      </c>
      <c r="K2636" s="56" t="s">
        <v>9769</v>
      </c>
      <c r="L2636" s="49" t="s">
        <v>2927</v>
      </c>
      <c r="M2636" s="120" t="s">
        <v>2834</v>
      </c>
      <c r="N2636" s="35" t="s">
        <v>364</v>
      </c>
      <c r="O2636" s="240" t="s">
        <v>3441</v>
      </c>
      <c r="P2636" s="216" t="s">
        <v>1969</v>
      </c>
      <c r="Q2636" s="443">
        <v>0</v>
      </c>
      <c r="R2636" s="47"/>
      <c r="S2636" s="36">
        <v>0</v>
      </c>
      <c r="T2636" s="35"/>
      <c r="U2636" s="34"/>
      <c r="V2636" s="82">
        <v>0</v>
      </c>
      <c r="W2636" s="55" t="s">
        <v>2689</v>
      </c>
      <c r="X2636" s="55" t="s">
        <v>1898</v>
      </c>
      <c r="Y2636" s="157">
        <v>0</v>
      </c>
      <c r="Z2636" s="57">
        <v>1678.7489080717278</v>
      </c>
      <c r="AA2636" s="55" t="s">
        <v>9770</v>
      </c>
      <c r="AB2636" s="55">
        <v>256</v>
      </c>
      <c r="AC2636" s="55" t="s">
        <v>2023</v>
      </c>
      <c r="AD2636" s="89" t="s">
        <v>2622</v>
      </c>
      <c r="AE2636" s="243">
        <v>16355</v>
      </c>
      <c r="AF2636" s="157" t="s">
        <v>3901</v>
      </c>
      <c r="AG2636" s="89" t="s">
        <v>7978</v>
      </c>
      <c r="AH2636" s="58" t="s">
        <v>7979</v>
      </c>
      <c r="AI2636" s="58" t="s">
        <v>7980</v>
      </c>
      <c r="AJ2636" s="59" t="s">
        <v>2376</v>
      </c>
      <c r="AK2636" s="56">
        <v>25.89579361111111</v>
      </c>
      <c r="AL2636" s="56">
        <v>-81.518915833333338</v>
      </c>
      <c r="AM2636" s="60">
        <v>1375.9578999999853</v>
      </c>
      <c r="AN2636" s="60">
        <v>961.73684227009267</v>
      </c>
      <c r="AO2636" s="60">
        <v>1678.7489080717278</v>
      </c>
    </row>
    <row r="2637" spans="1:41" s="290" customFormat="1" x14ac:dyDescent="0.2">
      <c r="A2637" s="45" t="s">
        <v>1036</v>
      </c>
      <c r="B2637" s="42" t="s">
        <v>761</v>
      </c>
      <c r="C2637" s="46"/>
      <c r="D2637" s="35" t="s">
        <v>424</v>
      </c>
      <c r="E2637" s="34">
        <v>44240</v>
      </c>
      <c r="F2637" s="347" t="s">
        <v>3444</v>
      </c>
      <c r="G2637" s="347" t="s">
        <v>3440</v>
      </c>
      <c r="H2637" s="344">
        <v>25.899583333333332</v>
      </c>
      <c r="I2637" s="344">
        <v>-81.515983333333338</v>
      </c>
      <c r="J2637" s="56" t="s">
        <v>7347</v>
      </c>
      <c r="K2637" s="56" t="s">
        <v>9769</v>
      </c>
      <c r="L2637" s="49" t="s">
        <v>2927</v>
      </c>
      <c r="M2637" s="120" t="s">
        <v>2834</v>
      </c>
      <c r="N2637" s="35" t="s">
        <v>364</v>
      </c>
      <c r="O2637" s="240" t="s">
        <v>3441</v>
      </c>
      <c r="P2637" s="216" t="s">
        <v>1969</v>
      </c>
      <c r="Q2637" s="443">
        <v>0</v>
      </c>
      <c r="R2637" s="47"/>
      <c r="S2637" s="36">
        <v>0</v>
      </c>
      <c r="T2637" s="35"/>
      <c r="U2637" s="34"/>
      <c r="V2637" s="82">
        <v>0</v>
      </c>
      <c r="W2637" s="55" t="s">
        <v>2689</v>
      </c>
      <c r="X2637" s="55" t="s">
        <v>1898</v>
      </c>
      <c r="Y2637" s="157">
        <v>0</v>
      </c>
      <c r="Z2637" s="57">
        <v>1683.7342375413575</v>
      </c>
      <c r="AA2637" s="55" t="s">
        <v>9771</v>
      </c>
      <c r="AB2637" s="55">
        <v>256</v>
      </c>
      <c r="AC2637" s="55" t="s">
        <v>2023</v>
      </c>
      <c r="AD2637" s="89" t="s">
        <v>2622</v>
      </c>
      <c r="AE2637" s="243">
        <v>16355</v>
      </c>
      <c r="AF2637" s="157" t="s">
        <v>3901</v>
      </c>
      <c r="AG2637" s="89" t="s">
        <v>7978</v>
      </c>
      <c r="AH2637" s="58" t="s">
        <v>7979</v>
      </c>
      <c r="AI2637" s="58" t="s">
        <v>7980</v>
      </c>
      <c r="AJ2637" s="59" t="s">
        <v>2376</v>
      </c>
      <c r="AK2637" s="56">
        <v>25.89579361111111</v>
      </c>
      <c r="AL2637" s="56">
        <v>-81.518915833333338</v>
      </c>
      <c r="AM2637" s="60">
        <v>1382.0359000001872</v>
      </c>
      <c r="AN2637" s="60">
        <v>961.73684227009267</v>
      </c>
      <c r="AO2637" s="60">
        <v>1683.7342375413575</v>
      </c>
    </row>
    <row r="2638" spans="1:41" s="290" customFormat="1" x14ac:dyDescent="0.2">
      <c r="A2638" s="45" t="s">
        <v>1036</v>
      </c>
      <c r="B2638" s="42" t="s">
        <v>761</v>
      </c>
      <c r="C2638" s="46"/>
      <c r="D2638" s="35" t="s">
        <v>424</v>
      </c>
      <c r="E2638" s="34">
        <v>44595</v>
      </c>
      <c r="F2638" s="347" t="s">
        <v>863</v>
      </c>
      <c r="G2638" s="347" t="s">
        <v>4096</v>
      </c>
      <c r="H2638" s="344">
        <v>25.8996</v>
      </c>
      <c r="I2638" s="344">
        <v>-81.515966666666671</v>
      </c>
      <c r="J2638" s="56" t="s">
        <v>8866</v>
      </c>
      <c r="K2638" s="56" t="s">
        <v>9772</v>
      </c>
      <c r="L2638" s="49" t="s">
        <v>2927</v>
      </c>
      <c r="M2638" s="120" t="s">
        <v>2834</v>
      </c>
      <c r="N2638" s="35" t="s">
        <v>364</v>
      </c>
      <c r="O2638" s="240" t="s">
        <v>4097</v>
      </c>
      <c r="P2638" s="216" t="s">
        <v>1969</v>
      </c>
      <c r="Q2638" s="443">
        <v>0</v>
      </c>
      <c r="R2638" s="47"/>
      <c r="S2638" s="36">
        <v>0</v>
      </c>
      <c r="T2638" s="35"/>
      <c r="U2638" s="34"/>
      <c r="V2638" s="82">
        <v>0</v>
      </c>
      <c r="W2638" s="55" t="s">
        <v>2689</v>
      </c>
      <c r="X2638" s="55" t="s">
        <v>1898</v>
      </c>
      <c r="Y2638" s="157">
        <v>0</v>
      </c>
      <c r="Z2638" s="57">
        <v>1691.8455819222174</v>
      </c>
      <c r="AA2638" s="55" t="s">
        <v>9773</v>
      </c>
      <c r="AB2638" s="55">
        <v>256</v>
      </c>
      <c r="AC2638" s="55" t="s">
        <v>2023</v>
      </c>
      <c r="AD2638" s="89" t="s">
        <v>2622</v>
      </c>
      <c r="AE2638" s="243">
        <v>16355</v>
      </c>
      <c r="AF2638" s="157" t="s">
        <v>3901</v>
      </c>
      <c r="AG2638" s="89" t="s">
        <v>7978</v>
      </c>
      <c r="AH2638" s="58" t="s">
        <v>7979</v>
      </c>
      <c r="AI2638" s="58" t="s">
        <v>7980</v>
      </c>
      <c r="AJ2638" s="59" t="s">
        <v>2376</v>
      </c>
      <c r="AK2638" s="56">
        <v>25.89579361111111</v>
      </c>
      <c r="AL2638" s="56">
        <v>-81.518915833333338</v>
      </c>
      <c r="AM2638" s="60">
        <v>1388.1139000003891</v>
      </c>
      <c r="AN2638" s="60">
        <v>967.2028089782599</v>
      </c>
      <c r="AO2638" s="60">
        <v>1691.8455819222174</v>
      </c>
    </row>
    <row r="2639" spans="1:41" s="290" customFormat="1" x14ac:dyDescent="0.2">
      <c r="A2639" s="45" t="s">
        <v>1036</v>
      </c>
      <c r="B2639" s="42" t="s">
        <v>761</v>
      </c>
      <c r="C2639" s="46"/>
      <c r="D2639" s="35" t="s">
        <v>424</v>
      </c>
      <c r="E2639" s="34">
        <v>44992</v>
      </c>
      <c r="F2639" s="347" t="s">
        <v>863</v>
      </c>
      <c r="G2639" s="347" t="s">
        <v>2550</v>
      </c>
      <c r="H2639" s="344">
        <v>25.8996</v>
      </c>
      <c r="I2639" s="344">
        <v>-81.515950000000004</v>
      </c>
      <c r="J2639" s="56" t="s">
        <v>8866</v>
      </c>
      <c r="K2639" s="56" t="s">
        <v>7976</v>
      </c>
      <c r="L2639" s="49" t="s">
        <v>5158</v>
      </c>
      <c r="M2639" s="120" t="s">
        <v>2834</v>
      </c>
      <c r="N2639" s="35" t="s">
        <v>387</v>
      </c>
      <c r="O2639" s="240" t="s">
        <v>5159</v>
      </c>
      <c r="P2639" s="216" t="s">
        <v>1969</v>
      </c>
      <c r="Q2639" s="443">
        <v>0</v>
      </c>
      <c r="R2639" s="47"/>
      <c r="S2639" s="36">
        <v>0</v>
      </c>
      <c r="T2639" s="35" t="s">
        <v>3310</v>
      </c>
      <c r="U2639" s="34"/>
      <c r="V2639" s="82">
        <v>0</v>
      </c>
      <c r="W2639" s="55" t="s">
        <v>2689</v>
      </c>
      <c r="X2639" s="55" t="s">
        <v>1898</v>
      </c>
      <c r="Y2639" s="157" t="s">
        <v>387</v>
      </c>
      <c r="Z2639" s="57">
        <v>1694.9763262563945</v>
      </c>
      <c r="AA2639" s="55" t="s">
        <v>9774</v>
      </c>
      <c r="AB2639" s="55">
        <v>256</v>
      </c>
      <c r="AC2639" s="55" t="s">
        <v>2023</v>
      </c>
      <c r="AD2639" s="89" t="s">
        <v>2622</v>
      </c>
      <c r="AE2639" s="243">
        <v>16355</v>
      </c>
      <c r="AF2639" s="157" t="s">
        <v>3901</v>
      </c>
      <c r="AG2639" s="89" t="s">
        <v>7978</v>
      </c>
      <c r="AH2639" s="58" t="s">
        <v>7979</v>
      </c>
      <c r="AI2639" s="58" t="s">
        <v>7980</v>
      </c>
      <c r="AJ2639" s="59" t="s">
        <v>2376</v>
      </c>
      <c r="AK2639" s="56">
        <v>25.89579361111111</v>
      </c>
      <c r="AL2639" s="56">
        <v>-81.518915833333338</v>
      </c>
      <c r="AM2639" s="60">
        <v>1388.1139000003891</v>
      </c>
      <c r="AN2639" s="60">
        <v>972.66877568642713</v>
      </c>
      <c r="AO2639" s="60">
        <v>1694.9763262563945</v>
      </c>
    </row>
    <row r="2640" spans="1:41" s="290" customFormat="1" ht="25.5" x14ac:dyDescent="0.2">
      <c r="A2640" s="45" t="s">
        <v>1036</v>
      </c>
      <c r="B2640" s="42" t="s">
        <v>761</v>
      </c>
      <c r="C2640" s="46"/>
      <c r="D2640" s="35" t="s">
        <v>424</v>
      </c>
      <c r="E2640" s="34">
        <v>45341</v>
      </c>
      <c r="F2640" s="347" t="s">
        <v>863</v>
      </c>
      <c r="G2640" s="347" t="s">
        <v>2550</v>
      </c>
      <c r="H2640" s="344">
        <v>25.8996</v>
      </c>
      <c r="I2640" s="344">
        <v>-81.515950000000004</v>
      </c>
      <c r="J2640" s="56" t="s">
        <v>8866</v>
      </c>
      <c r="K2640" s="56" t="s">
        <v>7976</v>
      </c>
      <c r="L2640" s="49" t="s">
        <v>6418</v>
      </c>
      <c r="M2640" s="120" t="s">
        <v>2834</v>
      </c>
      <c r="N2640" s="35" t="s">
        <v>387</v>
      </c>
      <c r="O2640" s="240" t="s">
        <v>5726</v>
      </c>
      <c r="P2640" s="216" t="s">
        <v>1969</v>
      </c>
      <c r="Q2640" s="443">
        <v>0</v>
      </c>
      <c r="R2640" s="47"/>
      <c r="S2640" s="36">
        <v>0</v>
      </c>
      <c r="T2640" s="35"/>
      <c r="U2640" s="34"/>
      <c r="V2640" s="82">
        <v>0</v>
      </c>
      <c r="W2640" s="55" t="s">
        <v>2689</v>
      </c>
      <c r="X2640" s="55" t="s">
        <v>1898</v>
      </c>
      <c r="Y2640" s="157" t="s">
        <v>387</v>
      </c>
      <c r="Z2640" s="57">
        <v>1694.9763262563945</v>
      </c>
      <c r="AA2640" s="55" t="s">
        <v>9774</v>
      </c>
      <c r="AB2640" s="55">
        <v>256</v>
      </c>
      <c r="AC2640" s="55" t="s">
        <v>2023</v>
      </c>
      <c r="AD2640" s="89" t="s">
        <v>2622</v>
      </c>
      <c r="AE2640" s="243">
        <v>16355</v>
      </c>
      <c r="AF2640" s="157" t="s">
        <v>3901</v>
      </c>
      <c r="AG2640" s="89" t="s">
        <v>7978</v>
      </c>
      <c r="AH2640" s="58" t="s">
        <v>7979</v>
      </c>
      <c r="AI2640" s="58" t="s">
        <v>7980</v>
      </c>
      <c r="AJ2640" s="59" t="s">
        <v>2376</v>
      </c>
      <c r="AK2640" s="56">
        <v>25.89579361111111</v>
      </c>
      <c r="AL2640" s="56">
        <v>-81.518915833333338</v>
      </c>
      <c r="AM2640" s="60">
        <v>1388.1139000003891</v>
      </c>
      <c r="AN2640" s="60">
        <v>972.66877568642713</v>
      </c>
      <c r="AO2640" s="60">
        <v>1694.9763262563945</v>
      </c>
    </row>
    <row r="2641" spans="1:41" s="290" customFormat="1" ht="25.5" x14ac:dyDescent="0.2">
      <c r="A2641" s="45" t="s">
        <v>1036</v>
      </c>
      <c r="B2641" s="42" t="s">
        <v>761</v>
      </c>
      <c r="C2641" s="46"/>
      <c r="D2641" s="35" t="s">
        <v>424</v>
      </c>
      <c r="E2641" s="34">
        <v>45748</v>
      </c>
      <c r="F2641" s="347" t="s">
        <v>6305</v>
      </c>
      <c r="G2641" s="347" t="s">
        <v>2550</v>
      </c>
      <c r="H2641" s="344">
        <v>25.899666666666668</v>
      </c>
      <c r="I2641" s="344">
        <v>-81.515950000000004</v>
      </c>
      <c r="J2641" s="56" t="s">
        <v>7975</v>
      </c>
      <c r="K2641" s="56" t="s">
        <v>7976</v>
      </c>
      <c r="L2641" s="49" t="s">
        <v>6447</v>
      </c>
      <c r="M2641" s="120" t="s">
        <v>2834</v>
      </c>
      <c r="N2641" s="35" t="s">
        <v>364</v>
      </c>
      <c r="O2641" s="240" t="s">
        <v>6347</v>
      </c>
      <c r="P2641" s="216" t="s">
        <v>1969</v>
      </c>
      <c r="Q2641" s="443">
        <v>0</v>
      </c>
      <c r="R2641" s="47"/>
      <c r="S2641" s="36">
        <v>0</v>
      </c>
      <c r="T2641" s="35" t="s">
        <v>2011</v>
      </c>
      <c r="U2641" s="34"/>
      <c r="V2641" s="82">
        <v>0</v>
      </c>
      <c r="W2641" s="55" t="s">
        <v>2689</v>
      </c>
      <c r="X2641" s="55" t="s">
        <v>1898</v>
      </c>
      <c r="Y2641" s="157">
        <v>0</v>
      </c>
      <c r="Z2641" s="57">
        <v>1714.9435763865592</v>
      </c>
      <c r="AA2641" s="55" t="s">
        <v>7977</v>
      </c>
      <c r="AB2641" s="55">
        <v>256</v>
      </c>
      <c r="AC2641" s="55" t="s">
        <v>2023</v>
      </c>
      <c r="AD2641" s="89" t="s">
        <v>2622</v>
      </c>
      <c r="AE2641" s="243">
        <v>16355</v>
      </c>
      <c r="AF2641" s="157" t="s">
        <v>3901</v>
      </c>
      <c r="AG2641" s="89" t="s">
        <v>7978</v>
      </c>
      <c r="AH2641" s="58" t="s">
        <v>7979</v>
      </c>
      <c r="AI2641" s="58" t="s">
        <v>7980</v>
      </c>
      <c r="AJ2641" s="59" t="s">
        <v>2376</v>
      </c>
      <c r="AK2641" s="56">
        <v>25.89579361111111</v>
      </c>
      <c r="AL2641" s="56">
        <v>-81.518915833333338</v>
      </c>
      <c r="AM2641" s="60">
        <v>1412.4259000011962</v>
      </c>
      <c r="AN2641" s="60">
        <v>972.66877568642713</v>
      </c>
      <c r="AO2641" s="60">
        <v>1714.9435763865592</v>
      </c>
    </row>
    <row r="2642" spans="1:41" s="290" customFormat="1" x14ac:dyDescent="0.2">
      <c r="A2642" s="45" t="s">
        <v>1036</v>
      </c>
      <c r="B2642" s="42" t="s">
        <v>761</v>
      </c>
      <c r="C2642" s="46" t="s">
        <v>473</v>
      </c>
      <c r="D2642" s="35" t="s">
        <v>424</v>
      </c>
      <c r="E2642" s="34">
        <v>46079</v>
      </c>
      <c r="F2642" s="347" t="s">
        <v>6305</v>
      </c>
      <c r="G2642" s="347" t="s">
        <v>2550</v>
      </c>
      <c r="H2642" s="344">
        <v>25.899666666666668</v>
      </c>
      <c r="I2642" s="344">
        <v>-81.515950000000004</v>
      </c>
      <c r="J2642" s="56" t="s">
        <v>7975</v>
      </c>
      <c r="K2642" s="56" t="s">
        <v>7976</v>
      </c>
      <c r="L2642" s="49" t="s">
        <v>6790</v>
      </c>
      <c r="M2642" s="120" t="s">
        <v>2834</v>
      </c>
      <c r="N2642" s="35" t="s">
        <v>364</v>
      </c>
      <c r="O2642" s="240" t="s">
        <v>6789</v>
      </c>
      <c r="P2642" s="216" t="s">
        <v>6005</v>
      </c>
      <c r="Q2642" s="443">
        <v>0</v>
      </c>
      <c r="R2642" s="47"/>
      <c r="S2642" s="36">
        <v>0</v>
      </c>
      <c r="T2642" s="35"/>
      <c r="U2642" s="34"/>
      <c r="V2642" s="82">
        <v>0</v>
      </c>
      <c r="W2642" s="55" t="s">
        <v>2689</v>
      </c>
      <c r="X2642" s="55" t="s">
        <v>1898</v>
      </c>
      <c r="Y2642" s="157">
        <v>0</v>
      </c>
      <c r="Z2642" s="57">
        <v>1714.9435763865592</v>
      </c>
      <c r="AA2642" s="55" t="s">
        <v>7977</v>
      </c>
      <c r="AB2642" s="55">
        <v>256</v>
      </c>
      <c r="AC2642" s="55" t="s">
        <v>2023</v>
      </c>
      <c r="AD2642" s="89" t="s">
        <v>2622</v>
      </c>
      <c r="AE2642" s="243">
        <v>16355</v>
      </c>
      <c r="AF2642" s="157" t="s">
        <v>3901</v>
      </c>
      <c r="AG2642" s="89" t="s">
        <v>7978</v>
      </c>
      <c r="AH2642" s="58" t="s">
        <v>7979</v>
      </c>
      <c r="AI2642" s="58" t="s">
        <v>7980</v>
      </c>
      <c r="AJ2642" s="59" t="s">
        <v>2376</v>
      </c>
      <c r="AK2642" s="56">
        <v>25.89579361111111</v>
      </c>
      <c r="AL2642" s="56">
        <v>-81.518915833333338</v>
      </c>
      <c r="AM2642" s="60">
        <v>1412.4259000011962</v>
      </c>
      <c r="AN2642" s="60">
        <v>972.66877568642713</v>
      </c>
      <c r="AO2642" s="60">
        <v>1714.9435763865592</v>
      </c>
    </row>
    <row r="2643" spans="1:41" s="290" customFormat="1" x14ac:dyDescent="0.2">
      <c r="A2643" s="45" t="s">
        <v>1037</v>
      </c>
      <c r="B2643" s="42" t="s">
        <v>637</v>
      </c>
      <c r="C2643" s="46"/>
      <c r="D2643" s="35" t="s">
        <v>424</v>
      </c>
      <c r="E2643" s="34">
        <v>42843</v>
      </c>
      <c r="F2643" s="347" t="s">
        <v>865</v>
      </c>
      <c r="G2643" s="347" t="s">
        <v>866</v>
      </c>
      <c r="H2643" s="344">
        <v>25.901933333333332</v>
      </c>
      <c r="I2643" s="344">
        <v>-81.514616666666669</v>
      </c>
      <c r="J2643" s="56" t="s">
        <v>9775</v>
      </c>
      <c r="K2643" s="56" t="s">
        <v>9776</v>
      </c>
      <c r="L2643" s="49" t="s">
        <v>1825</v>
      </c>
      <c r="M2643" s="120"/>
      <c r="N2643" s="35" t="s">
        <v>364</v>
      </c>
      <c r="O2643" s="203" t="s">
        <v>1969</v>
      </c>
      <c r="P2643" s="216" t="s">
        <v>1969</v>
      </c>
      <c r="Q2643" s="443">
        <v>0</v>
      </c>
      <c r="R2643" s="47"/>
      <c r="S2643" s="36">
        <v>0</v>
      </c>
      <c r="T2643" s="35"/>
      <c r="U2643" s="34"/>
      <c r="V2643" s="82">
        <v>0</v>
      </c>
      <c r="W2643" s="55" t="s">
        <v>2689</v>
      </c>
      <c r="X2643" s="55" t="s">
        <v>1898</v>
      </c>
      <c r="Y2643" s="157">
        <v>0</v>
      </c>
      <c r="Z2643" s="57">
        <v>2446.0163173844135</v>
      </c>
      <c r="AA2643" s="55" t="s">
        <v>9777</v>
      </c>
      <c r="AB2643" s="55">
        <v>257</v>
      </c>
      <c r="AC2643" s="55" t="s">
        <v>2023</v>
      </c>
      <c r="AD2643" s="89" t="s">
        <v>2622</v>
      </c>
      <c r="AE2643" s="243">
        <v>16360</v>
      </c>
      <c r="AF2643" s="157" t="s">
        <v>3901</v>
      </c>
      <c r="AG2643" s="89" t="s">
        <v>7984</v>
      </c>
      <c r="AH2643" s="58" t="s">
        <v>7985</v>
      </c>
      <c r="AI2643" s="58" t="s">
        <v>7986</v>
      </c>
      <c r="AJ2643" s="59" t="s">
        <v>2377</v>
      </c>
      <c r="AK2643" s="56">
        <v>25.896488055555555</v>
      </c>
      <c r="AL2643" s="56">
        <v>-81.518971388888886</v>
      </c>
      <c r="AM2643" s="60">
        <v>1985.7838999999317</v>
      </c>
      <c r="AN2643" s="60">
        <v>1428.1660013499377</v>
      </c>
      <c r="AO2643" s="60">
        <v>2446.0163173844135</v>
      </c>
    </row>
    <row r="2644" spans="1:41" s="290" customFormat="1" x14ac:dyDescent="0.2">
      <c r="A2644" s="45" t="s">
        <v>1037</v>
      </c>
      <c r="B2644" s="42" t="s">
        <v>637</v>
      </c>
      <c r="C2644" s="46"/>
      <c r="D2644" s="35" t="s">
        <v>424</v>
      </c>
      <c r="E2644" s="34">
        <v>43145</v>
      </c>
      <c r="F2644" s="347" t="s">
        <v>865</v>
      </c>
      <c r="G2644" s="347" t="s">
        <v>866</v>
      </c>
      <c r="H2644" s="344">
        <v>25.901933333333332</v>
      </c>
      <c r="I2644" s="344">
        <v>-81.514616666666669</v>
      </c>
      <c r="J2644" s="56" t="s">
        <v>9775</v>
      </c>
      <c r="K2644" s="56" t="s">
        <v>9776</v>
      </c>
      <c r="L2644" s="49" t="s">
        <v>2077</v>
      </c>
      <c r="M2644" s="120"/>
      <c r="N2644" s="35" t="s">
        <v>389</v>
      </c>
      <c r="O2644" s="203" t="s">
        <v>1969</v>
      </c>
      <c r="P2644" s="216">
        <v>0</v>
      </c>
      <c r="Q2644" s="443">
        <v>0</v>
      </c>
      <c r="R2644" s="47"/>
      <c r="S2644" s="36">
        <v>0</v>
      </c>
      <c r="T2644" s="35"/>
      <c r="U2644" s="34"/>
      <c r="V2644" s="82">
        <v>0</v>
      </c>
      <c r="W2644" s="55" t="s">
        <v>2689</v>
      </c>
      <c r="X2644" s="55" t="s">
        <v>1898</v>
      </c>
      <c r="Y2644" s="157" t="s">
        <v>389</v>
      </c>
      <c r="Z2644" s="57">
        <v>2446.0163173844135</v>
      </c>
      <c r="AA2644" s="55" t="s">
        <v>9778</v>
      </c>
      <c r="AB2644" s="55">
        <v>257</v>
      </c>
      <c r="AC2644" s="55" t="s">
        <v>2023</v>
      </c>
      <c r="AD2644" s="89" t="s">
        <v>2622</v>
      </c>
      <c r="AE2644" s="243">
        <v>16360</v>
      </c>
      <c r="AF2644" s="157" t="s">
        <v>3901</v>
      </c>
      <c r="AG2644" s="89" t="s">
        <v>7984</v>
      </c>
      <c r="AH2644" s="58" t="s">
        <v>7985</v>
      </c>
      <c r="AI2644" s="58" t="s">
        <v>7986</v>
      </c>
      <c r="AJ2644" s="59" t="s">
        <v>2377</v>
      </c>
      <c r="AK2644" s="56">
        <v>25.896488055555555</v>
      </c>
      <c r="AL2644" s="56">
        <v>-81.518971388888886</v>
      </c>
      <c r="AM2644" s="60">
        <v>1985.7838999999317</v>
      </c>
      <c r="AN2644" s="60">
        <v>1428.1660013499377</v>
      </c>
      <c r="AO2644" s="60">
        <v>2446.0163173844135</v>
      </c>
    </row>
    <row r="2645" spans="1:41" s="290" customFormat="1" x14ac:dyDescent="0.2">
      <c r="A2645" s="45" t="s">
        <v>1037</v>
      </c>
      <c r="B2645" s="42" t="s">
        <v>637</v>
      </c>
      <c r="C2645" s="46"/>
      <c r="D2645" s="66" t="s">
        <v>2384</v>
      </c>
      <c r="E2645" s="34">
        <v>43325</v>
      </c>
      <c r="F2645" s="347" t="s">
        <v>865</v>
      </c>
      <c r="G2645" s="347" t="s">
        <v>866</v>
      </c>
      <c r="H2645" s="344">
        <v>25.901933333333332</v>
      </c>
      <c r="I2645" s="344">
        <v>-81.514616666666669</v>
      </c>
      <c r="J2645" s="56" t="s">
        <v>9775</v>
      </c>
      <c r="K2645" s="56" t="s">
        <v>9776</v>
      </c>
      <c r="L2645" s="49" t="s">
        <v>3148</v>
      </c>
      <c r="M2645" s="120"/>
      <c r="N2645" s="35" t="s">
        <v>364</v>
      </c>
      <c r="O2645" s="203"/>
      <c r="P2645" s="216">
        <v>0</v>
      </c>
      <c r="Q2645" s="443">
        <v>0</v>
      </c>
      <c r="R2645" s="47"/>
      <c r="S2645" s="36">
        <v>0</v>
      </c>
      <c r="T2645" s="35"/>
      <c r="U2645" s="34"/>
      <c r="V2645" s="82">
        <v>0</v>
      </c>
      <c r="W2645" s="55" t="s">
        <v>2689</v>
      </c>
      <c r="X2645" s="55" t="s">
        <v>1898</v>
      </c>
      <c r="Y2645" s="157">
        <v>0</v>
      </c>
      <c r="Z2645" s="57">
        <v>2446.0163173844135</v>
      </c>
      <c r="AA2645" s="55" t="s">
        <v>9777</v>
      </c>
      <c r="AB2645" s="55">
        <v>257</v>
      </c>
      <c r="AC2645" s="55" t="s">
        <v>2023</v>
      </c>
      <c r="AD2645" s="89" t="s">
        <v>2622</v>
      </c>
      <c r="AE2645" s="243">
        <v>16360</v>
      </c>
      <c r="AF2645" s="157" t="s">
        <v>3901</v>
      </c>
      <c r="AG2645" s="89" t="s">
        <v>7984</v>
      </c>
      <c r="AH2645" s="58" t="s">
        <v>7985</v>
      </c>
      <c r="AI2645" s="58" t="s">
        <v>7986</v>
      </c>
      <c r="AJ2645" s="59" t="s">
        <v>2377</v>
      </c>
      <c r="AK2645" s="56">
        <v>25.896488055555555</v>
      </c>
      <c r="AL2645" s="56">
        <v>-81.518971388888886</v>
      </c>
      <c r="AM2645" s="60">
        <v>1985.7838999999317</v>
      </c>
      <c r="AN2645" s="60">
        <v>1428.1660013499377</v>
      </c>
      <c r="AO2645" s="60">
        <v>2446.0163173844135</v>
      </c>
    </row>
    <row r="2646" spans="1:41" s="290" customFormat="1" x14ac:dyDescent="0.2">
      <c r="A2646" s="45" t="s">
        <v>1037</v>
      </c>
      <c r="B2646" s="42" t="s">
        <v>637</v>
      </c>
      <c r="C2646" s="46"/>
      <c r="D2646" s="35" t="s">
        <v>424</v>
      </c>
      <c r="E2646" s="34">
        <v>43501</v>
      </c>
      <c r="F2646" s="347" t="s">
        <v>2551</v>
      </c>
      <c r="G2646" s="347" t="s">
        <v>2552</v>
      </c>
      <c r="H2646" s="344">
        <v>25.90185</v>
      </c>
      <c r="I2646" s="344">
        <v>-81.514633333333336</v>
      </c>
      <c r="J2646" s="56" t="s">
        <v>9779</v>
      </c>
      <c r="K2646" s="56" t="s">
        <v>9780</v>
      </c>
      <c r="L2646" s="49" t="s">
        <v>2480</v>
      </c>
      <c r="M2646" s="120" t="s">
        <v>2833</v>
      </c>
      <c r="N2646" s="35" t="s">
        <v>364</v>
      </c>
      <c r="O2646" s="203" t="s">
        <v>1969</v>
      </c>
      <c r="P2646" s="216" t="s">
        <v>1969</v>
      </c>
      <c r="Q2646" s="443">
        <v>0</v>
      </c>
      <c r="R2646" s="47"/>
      <c r="S2646" s="36">
        <v>0</v>
      </c>
      <c r="T2646" s="35"/>
      <c r="U2646" s="34"/>
      <c r="V2646" s="82">
        <v>0</v>
      </c>
      <c r="W2646" s="55" t="s">
        <v>2689</v>
      </c>
      <c r="X2646" s="55" t="s">
        <v>1898</v>
      </c>
      <c r="Y2646" s="157">
        <v>0</v>
      </c>
      <c r="Z2646" s="57">
        <v>2418.1895485523378</v>
      </c>
      <c r="AA2646" s="55" t="s">
        <v>9781</v>
      </c>
      <c r="AB2646" s="55">
        <v>257</v>
      </c>
      <c r="AC2646" s="55" t="s">
        <v>2023</v>
      </c>
      <c r="AD2646" s="89" t="s">
        <v>2622</v>
      </c>
      <c r="AE2646" s="243">
        <v>16360</v>
      </c>
      <c r="AF2646" s="157" t="s">
        <v>3901</v>
      </c>
      <c r="AG2646" s="89" t="s">
        <v>7984</v>
      </c>
      <c r="AH2646" s="58" t="s">
        <v>7985</v>
      </c>
      <c r="AI2646" s="58" t="s">
        <v>7986</v>
      </c>
      <c r="AJ2646" s="59" t="s">
        <v>2377</v>
      </c>
      <c r="AK2646" s="56">
        <v>25.896488055555555</v>
      </c>
      <c r="AL2646" s="56">
        <v>-81.518971388888886</v>
      </c>
      <c r="AM2646" s="60">
        <v>1955.3939000002185</v>
      </c>
      <c r="AN2646" s="60">
        <v>1422.7000346417706</v>
      </c>
      <c r="AO2646" s="60">
        <v>2418.1895485523378</v>
      </c>
    </row>
    <row r="2647" spans="1:41" s="290" customFormat="1" x14ac:dyDescent="0.2">
      <c r="A2647" s="45" t="s">
        <v>1037</v>
      </c>
      <c r="B2647" s="42" t="s">
        <v>637</v>
      </c>
      <c r="C2647" s="46"/>
      <c r="D2647" s="35" t="s">
        <v>424</v>
      </c>
      <c r="E2647" s="34">
        <v>43878</v>
      </c>
      <c r="F2647" s="347" t="s">
        <v>2929</v>
      </c>
      <c r="G2647" s="347" t="s">
        <v>2552</v>
      </c>
      <c r="H2647" s="344">
        <v>25.901900000000001</v>
      </c>
      <c r="I2647" s="344">
        <v>-81.514633333333336</v>
      </c>
      <c r="J2647" s="56" t="s">
        <v>9782</v>
      </c>
      <c r="K2647" s="56" t="s">
        <v>9780</v>
      </c>
      <c r="L2647" s="49" t="s">
        <v>2930</v>
      </c>
      <c r="M2647" s="120" t="s">
        <v>2833</v>
      </c>
      <c r="N2647" s="35" t="s">
        <v>364</v>
      </c>
      <c r="O2647" s="203" t="s">
        <v>1969</v>
      </c>
      <c r="P2647" s="216" t="s">
        <v>1969</v>
      </c>
      <c r="Q2647" s="443">
        <v>0</v>
      </c>
      <c r="R2647" s="47"/>
      <c r="S2647" s="36">
        <v>0</v>
      </c>
      <c r="T2647" s="35"/>
      <c r="U2647" s="34"/>
      <c r="V2647" s="82">
        <v>0</v>
      </c>
      <c r="W2647" s="55" t="s">
        <v>2689</v>
      </c>
      <c r="X2647" s="55" t="s">
        <v>1898</v>
      </c>
      <c r="Y2647" s="157">
        <v>0</v>
      </c>
      <c r="Z2647" s="57">
        <v>2432.9575574249866</v>
      </c>
      <c r="AA2647" s="55" t="s">
        <v>9783</v>
      </c>
      <c r="AB2647" s="55">
        <v>257</v>
      </c>
      <c r="AC2647" s="55" t="s">
        <v>2023</v>
      </c>
      <c r="AD2647" s="89" t="s">
        <v>2622</v>
      </c>
      <c r="AE2647" s="243">
        <v>16360</v>
      </c>
      <c r="AF2647" s="157" t="s">
        <v>3901</v>
      </c>
      <c r="AG2647" s="89" t="s">
        <v>7984</v>
      </c>
      <c r="AH2647" s="58" t="s">
        <v>7985</v>
      </c>
      <c r="AI2647" s="58" t="s">
        <v>7986</v>
      </c>
      <c r="AJ2647" s="59" t="s">
        <v>2377</v>
      </c>
      <c r="AK2647" s="56">
        <v>25.896488055555555</v>
      </c>
      <c r="AL2647" s="56">
        <v>-81.518971388888886</v>
      </c>
      <c r="AM2647" s="60">
        <v>1973.627900000824</v>
      </c>
      <c r="AN2647" s="60">
        <v>1422.7000346417706</v>
      </c>
      <c r="AO2647" s="60">
        <v>2432.9575574249866</v>
      </c>
    </row>
    <row r="2648" spans="1:41" s="290" customFormat="1" x14ac:dyDescent="0.2">
      <c r="A2648" s="45" t="s">
        <v>1037</v>
      </c>
      <c r="B2648" s="42" t="s">
        <v>637</v>
      </c>
      <c r="C2648" s="46"/>
      <c r="D2648" s="35" t="s">
        <v>424</v>
      </c>
      <c r="E2648" s="34">
        <v>44240</v>
      </c>
      <c r="F2648" s="347" t="s">
        <v>3445</v>
      </c>
      <c r="G2648" s="347" t="s">
        <v>3446</v>
      </c>
      <c r="H2648" s="344">
        <v>25.901883333333334</v>
      </c>
      <c r="I2648" s="344">
        <v>-81.514583333333334</v>
      </c>
      <c r="J2648" s="56" t="s">
        <v>9784</v>
      </c>
      <c r="K2648" s="56" t="s">
        <v>9785</v>
      </c>
      <c r="L2648" s="49" t="s">
        <v>3443</v>
      </c>
      <c r="M2648" s="120" t="s">
        <v>2833</v>
      </c>
      <c r="N2648" s="35" t="s">
        <v>387</v>
      </c>
      <c r="O2648" s="240" t="s">
        <v>3442</v>
      </c>
      <c r="P2648" s="216" t="s">
        <v>1969</v>
      </c>
      <c r="Q2648" s="443">
        <v>0</v>
      </c>
      <c r="R2648" s="47"/>
      <c r="S2648" s="36">
        <v>0</v>
      </c>
      <c r="T2648" s="35" t="s">
        <v>3310</v>
      </c>
      <c r="U2648" s="34"/>
      <c r="V2648" s="82">
        <v>0</v>
      </c>
      <c r="W2648" s="55" t="s">
        <v>2689</v>
      </c>
      <c r="X2648" s="55" t="s">
        <v>1898</v>
      </c>
      <c r="Y2648" s="157" t="s">
        <v>387</v>
      </c>
      <c r="Z2648" s="57">
        <v>2437.6741937430866</v>
      </c>
      <c r="AA2648" s="55" t="s">
        <v>9786</v>
      </c>
      <c r="AB2648" s="55">
        <v>257</v>
      </c>
      <c r="AC2648" s="55" t="s">
        <v>2023</v>
      </c>
      <c r="AD2648" s="89" t="s">
        <v>2622</v>
      </c>
      <c r="AE2648" s="243">
        <v>16360</v>
      </c>
      <c r="AF2648" s="157" t="s">
        <v>3901</v>
      </c>
      <c r="AG2648" s="89" t="s">
        <v>7984</v>
      </c>
      <c r="AH2648" s="58" t="s">
        <v>7985</v>
      </c>
      <c r="AI2648" s="58" t="s">
        <v>7986</v>
      </c>
      <c r="AJ2648" s="59" t="s">
        <v>2377</v>
      </c>
      <c r="AK2648" s="56">
        <v>25.896488055555555</v>
      </c>
      <c r="AL2648" s="56">
        <v>-81.518971388888886</v>
      </c>
      <c r="AM2648" s="60">
        <v>1967.5499000006221</v>
      </c>
      <c r="AN2648" s="60">
        <v>1439.0979347662721</v>
      </c>
      <c r="AO2648" s="60">
        <v>2437.6741937430866</v>
      </c>
    </row>
    <row r="2649" spans="1:41" s="290" customFormat="1" x14ac:dyDescent="0.2">
      <c r="A2649" s="45" t="s">
        <v>1037</v>
      </c>
      <c r="B2649" s="42" t="s">
        <v>637</v>
      </c>
      <c r="C2649" s="46"/>
      <c r="D2649" s="35" t="s">
        <v>424</v>
      </c>
      <c r="E2649" s="34">
        <v>44595</v>
      </c>
      <c r="F2649" s="347" t="s">
        <v>3445</v>
      </c>
      <c r="G2649" s="347" t="s">
        <v>3446</v>
      </c>
      <c r="H2649" s="344">
        <v>25.901883333333334</v>
      </c>
      <c r="I2649" s="344">
        <v>-81.514583333333334</v>
      </c>
      <c r="J2649" s="56" t="s">
        <v>9784</v>
      </c>
      <c r="K2649" s="56" t="s">
        <v>9785</v>
      </c>
      <c r="L2649" s="49" t="s">
        <v>3443</v>
      </c>
      <c r="M2649" s="120" t="s">
        <v>2833</v>
      </c>
      <c r="N2649" s="35" t="s">
        <v>387</v>
      </c>
      <c r="O2649" s="240" t="s">
        <v>4098</v>
      </c>
      <c r="P2649" s="216" t="s">
        <v>1969</v>
      </c>
      <c r="Q2649" s="443">
        <v>0</v>
      </c>
      <c r="R2649" s="47"/>
      <c r="S2649" s="36">
        <v>0</v>
      </c>
      <c r="T2649" s="35"/>
      <c r="U2649" s="34"/>
      <c r="V2649" s="82">
        <v>0</v>
      </c>
      <c r="W2649" s="55" t="s">
        <v>2689</v>
      </c>
      <c r="X2649" s="55" t="s">
        <v>1898</v>
      </c>
      <c r="Y2649" s="157" t="s">
        <v>387</v>
      </c>
      <c r="Z2649" s="57">
        <v>2437.6741937430866</v>
      </c>
      <c r="AA2649" s="55" t="s">
        <v>9786</v>
      </c>
      <c r="AB2649" s="55">
        <v>257</v>
      </c>
      <c r="AC2649" s="55" t="s">
        <v>2023</v>
      </c>
      <c r="AD2649" s="89" t="s">
        <v>2622</v>
      </c>
      <c r="AE2649" s="243">
        <v>16360</v>
      </c>
      <c r="AF2649" s="157" t="s">
        <v>3901</v>
      </c>
      <c r="AG2649" s="89" t="s">
        <v>7984</v>
      </c>
      <c r="AH2649" s="58" t="s">
        <v>7985</v>
      </c>
      <c r="AI2649" s="58" t="s">
        <v>7986</v>
      </c>
      <c r="AJ2649" s="59" t="s">
        <v>2377</v>
      </c>
      <c r="AK2649" s="56">
        <v>25.896488055555555</v>
      </c>
      <c r="AL2649" s="56">
        <v>-81.518971388888886</v>
      </c>
      <c r="AM2649" s="60">
        <v>1967.5499000006221</v>
      </c>
      <c r="AN2649" s="60">
        <v>1439.0979347662721</v>
      </c>
      <c r="AO2649" s="60">
        <v>2437.6741937430866</v>
      </c>
    </row>
    <row r="2650" spans="1:41" s="290" customFormat="1" x14ac:dyDescent="0.2">
      <c r="A2650" s="45" t="s">
        <v>1037</v>
      </c>
      <c r="B2650" s="42" t="s">
        <v>637</v>
      </c>
      <c r="C2650" s="46"/>
      <c r="D2650" s="35" t="s">
        <v>424</v>
      </c>
      <c r="E2650" s="34">
        <v>44992</v>
      </c>
      <c r="F2650" s="347" t="s">
        <v>5160</v>
      </c>
      <c r="G2650" s="347" t="s">
        <v>5161</v>
      </c>
      <c r="H2650" s="344">
        <v>25.901866666666667</v>
      </c>
      <c r="I2650" s="344">
        <v>-81.514600000000002</v>
      </c>
      <c r="J2650" s="56" t="s">
        <v>9787</v>
      </c>
      <c r="K2650" s="56" t="s">
        <v>9788</v>
      </c>
      <c r="L2650" s="49" t="s">
        <v>5162</v>
      </c>
      <c r="M2650" s="120" t="s">
        <v>2833</v>
      </c>
      <c r="N2650" s="35" t="s">
        <v>387</v>
      </c>
      <c r="O2650" s="240" t="s">
        <v>5163</v>
      </c>
      <c r="P2650" s="216" t="s">
        <v>1969</v>
      </c>
      <c r="Q2650" s="443">
        <v>0</v>
      </c>
      <c r="R2650" s="47"/>
      <c r="S2650" s="36">
        <v>0</v>
      </c>
      <c r="T2650" s="35"/>
      <c r="U2650" s="34"/>
      <c r="V2650" s="82">
        <v>0</v>
      </c>
      <c r="W2650" s="55" t="s">
        <v>2689</v>
      </c>
      <c r="X2650" s="55" t="s">
        <v>1898</v>
      </c>
      <c r="Y2650" s="157" t="s">
        <v>387</v>
      </c>
      <c r="Z2650" s="57">
        <v>2429.5416510793584</v>
      </c>
      <c r="AA2650" s="55" t="s">
        <v>9789</v>
      </c>
      <c r="AB2650" s="55">
        <v>257</v>
      </c>
      <c r="AC2650" s="55" t="s">
        <v>2023</v>
      </c>
      <c r="AD2650" s="89" t="s">
        <v>2622</v>
      </c>
      <c r="AE2650" s="243">
        <v>16360</v>
      </c>
      <c r="AF2650" s="157" t="s">
        <v>3901</v>
      </c>
      <c r="AG2650" s="89" t="s">
        <v>7984</v>
      </c>
      <c r="AH2650" s="58" t="s">
        <v>7985</v>
      </c>
      <c r="AI2650" s="58" t="s">
        <v>7986</v>
      </c>
      <c r="AJ2650" s="59" t="s">
        <v>2377</v>
      </c>
      <c r="AK2650" s="56">
        <v>25.896488055555555</v>
      </c>
      <c r="AL2650" s="56">
        <v>-81.518971388888886</v>
      </c>
      <c r="AM2650" s="60">
        <v>1961.4719000004202</v>
      </c>
      <c r="AN2650" s="60">
        <v>1433.631968058105</v>
      </c>
      <c r="AO2650" s="60">
        <v>2429.5416510793584</v>
      </c>
    </row>
    <row r="2651" spans="1:41" s="290" customFormat="1" ht="25.5" x14ac:dyDescent="0.2">
      <c r="A2651" s="45" t="s">
        <v>1037</v>
      </c>
      <c r="B2651" s="42" t="s">
        <v>637</v>
      </c>
      <c r="C2651" s="46"/>
      <c r="D2651" s="35" t="s">
        <v>424</v>
      </c>
      <c r="E2651" s="34">
        <v>45351</v>
      </c>
      <c r="F2651" s="347" t="s">
        <v>5727</v>
      </c>
      <c r="G2651" s="347" t="s">
        <v>5161</v>
      </c>
      <c r="H2651" s="344">
        <v>25.901833333333332</v>
      </c>
      <c r="I2651" s="344">
        <v>-81.514600000000002</v>
      </c>
      <c r="J2651" s="56" t="s">
        <v>7981</v>
      </c>
      <c r="K2651" s="56" t="s">
        <v>9788</v>
      </c>
      <c r="L2651" s="49" t="s">
        <v>5728</v>
      </c>
      <c r="M2651" s="120" t="s">
        <v>2833</v>
      </c>
      <c r="N2651" s="35" t="s">
        <v>387</v>
      </c>
      <c r="O2651" s="240" t="s">
        <v>5729</v>
      </c>
      <c r="P2651" s="216" t="s">
        <v>1969</v>
      </c>
      <c r="Q2651" s="443">
        <v>0</v>
      </c>
      <c r="R2651" s="47"/>
      <c r="S2651" s="36">
        <v>0</v>
      </c>
      <c r="T2651" s="35"/>
      <c r="U2651" s="34"/>
      <c r="V2651" s="82">
        <v>0</v>
      </c>
      <c r="W2651" s="55" t="s">
        <v>2689</v>
      </c>
      <c r="X2651" s="55" t="s">
        <v>1898</v>
      </c>
      <c r="Y2651" s="157" t="s">
        <v>387</v>
      </c>
      <c r="Z2651" s="57">
        <v>2419.7382291956769</v>
      </c>
      <c r="AA2651" s="55" t="s">
        <v>9790</v>
      </c>
      <c r="AB2651" s="55">
        <v>257</v>
      </c>
      <c r="AC2651" s="55" t="s">
        <v>2023</v>
      </c>
      <c r="AD2651" s="89" t="s">
        <v>2622</v>
      </c>
      <c r="AE2651" s="243">
        <v>16360</v>
      </c>
      <c r="AF2651" s="157" t="s">
        <v>3901</v>
      </c>
      <c r="AG2651" s="89" t="s">
        <v>7984</v>
      </c>
      <c r="AH2651" s="58" t="s">
        <v>7985</v>
      </c>
      <c r="AI2651" s="58" t="s">
        <v>7986</v>
      </c>
      <c r="AJ2651" s="59" t="s">
        <v>2377</v>
      </c>
      <c r="AK2651" s="56">
        <v>25.896488055555555</v>
      </c>
      <c r="AL2651" s="56">
        <v>-81.518971388888886</v>
      </c>
      <c r="AM2651" s="60">
        <v>1949.3159000000169</v>
      </c>
      <c r="AN2651" s="60">
        <v>1433.631968058105</v>
      </c>
      <c r="AO2651" s="60">
        <v>2419.7382291956769</v>
      </c>
    </row>
    <row r="2652" spans="1:41" s="290" customFormat="1" x14ac:dyDescent="0.2">
      <c r="A2652" s="45" t="s">
        <v>1037</v>
      </c>
      <c r="B2652" s="42" t="s">
        <v>637</v>
      </c>
      <c r="C2652" s="46"/>
      <c r="D2652" s="35" t="s">
        <v>424</v>
      </c>
      <c r="E2652" s="34">
        <v>45748</v>
      </c>
      <c r="F2652" s="347" t="s">
        <v>5727</v>
      </c>
      <c r="G2652" s="347" t="s">
        <v>6306</v>
      </c>
      <c r="H2652" s="344">
        <v>25.901833333333332</v>
      </c>
      <c r="I2652" s="344">
        <v>-81.514483333333331</v>
      </c>
      <c r="J2652" s="56" t="s">
        <v>7981</v>
      </c>
      <c r="K2652" s="56" t="s">
        <v>7982</v>
      </c>
      <c r="L2652" s="49" t="s">
        <v>6432</v>
      </c>
      <c r="M2652" s="120" t="s">
        <v>2833</v>
      </c>
      <c r="N2652" s="35" t="s">
        <v>364</v>
      </c>
      <c r="O2652" s="240" t="s">
        <v>6348</v>
      </c>
      <c r="P2652" s="216" t="s">
        <v>1969</v>
      </c>
      <c r="Q2652" s="443">
        <v>0</v>
      </c>
      <c r="R2652" s="47"/>
      <c r="S2652" s="36">
        <v>0</v>
      </c>
      <c r="T2652" s="35" t="s">
        <v>2011</v>
      </c>
      <c r="U2652" s="34"/>
      <c r="V2652" s="82">
        <v>0</v>
      </c>
      <c r="W2652" s="55" t="s">
        <v>2689</v>
      </c>
      <c r="X2652" s="55" t="s">
        <v>1898</v>
      </c>
      <c r="Y2652" s="157">
        <v>0</v>
      </c>
      <c r="Z2652" s="57">
        <v>2442.6018187928407</v>
      </c>
      <c r="AA2652" s="55" t="s">
        <v>7983</v>
      </c>
      <c r="AB2652" s="55">
        <v>257</v>
      </c>
      <c r="AC2652" s="55" t="s">
        <v>2023</v>
      </c>
      <c r="AD2652" s="89" t="s">
        <v>2622</v>
      </c>
      <c r="AE2652" s="243">
        <v>16360</v>
      </c>
      <c r="AF2652" s="157" t="s">
        <v>3901</v>
      </c>
      <c r="AG2652" s="89" t="s">
        <v>7984</v>
      </c>
      <c r="AH2652" s="58" t="s">
        <v>7985</v>
      </c>
      <c r="AI2652" s="58" t="s">
        <v>7986</v>
      </c>
      <c r="AJ2652" s="59" t="s">
        <v>2377</v>
      </c>
      <c r="AK2652" s="56">
        <v>25.896488055555555</v>
      </c>
      <c r="AL2652" s="56">
        <v>-81.518971388888886</v>
      </c>
      <c r="AM2652" s="60">
        <v>1949.3159000000169</v>
      </c>
      <c r="AN2652" s="60">
        <v>1471.8937350152753</v>
      </c>
      <c r="AO2652" s="60">
        <v>2442.6018187928407</v>
      </c>
    </row>
    <row r="2653" spans="1:41" s="290" customFormat="1" x14ac:dyDescent="0.2">
      <c r="A2653" s="45" t="s">
        <v>1037</v>
      </c>
      <c r="B2653" s="42" t="s">
        <v>637</v>
      </c>
      <c r="C2653" s="46" t="s">
        <v>473</v>
      </c>
      <c r="D2653" s="35" t="s">
        <v>424</v>
      </c>
      <c r="E2653" s="34">
        <v>46079</v>
      </c>
      <c r="F2653" s="347" t="s">
        <v>5727</v>
      </c>
      <c r="G2653" s="347" t="s">
        <v>6306</v>
      </c>
      <c r="H2653" s="344">
        <v>25.901833333333332</v>
      </c>
      <c r="I2653" s="344">
        <v>-81.514483333333331</v>
      </c>
      <c r="J2653" s="56" t="s">
        <v>7981</v>
      </c>
      <c r="K2653" s="56" t="s">
        <v>7982</v>
      </c>
      <c r="L2653" s="49" t="s">
        <v>3071</v>
      </c>
      <c r="M2653" s="120" t="s">
        <v>2833</v>
      </c>
      <c r="N2653" s="35" t="s">
        <v>364</v>
      </c>
      <c r="O2653" s="240" t="s">
        <v>6791</v>
      </c>
      <c r="P2653" s="216" t="s">
        <v>6005</v>
      </c>
      <c r="Q2653" s="443">
        <v>0</v>
      </c>
      <c r="R2653" s="47"/>
      <c r="S2653" s="36">
        <v>0</v>
      </c>
      <c r="T2653" s="35"/>
      <c r="U2653" s="34"/>
      <c r="V2653" s="82">
        <v>0</v>
      </c>
      <c r="W2653" s="55" t="s">
        <v>2689</v>
      </c>
      <c r="X2653" s="55" t="s">
        <v>1898</v>
      </c>
      <c r="Y2653" s="157">
        <v>0</v>
      </c>
      <c r="Z2653" s="57">
        <v>2442.6018187928407</v>
      </c>
      <c r="AA2653" s="55" t="s">
        <v>7983</v>
      </c>
      <c r="AB2653" s="55">
        <v>257</v>
      </c>
      <c r="AC2653" s="55" t="s">
        <v>2023</v>
      </c>
      <c r="AD2653" s="89" t="s">
        <v>2622</v>
      </c>
      <c r="AE2653" s="243">
        <v>16360</v>
      </c>
      <c r="AF2653" s="157" t="s">
        <v>3901</v>
      </c>
      <c r="AG2653" s="89" t="s">
        <v>7984</v>
      </c>
      <c r="AH2653" s="58" t="s">
        <v>7985</v>
      </c>
      <c r="AI2653" s="58" t="s">
        <v>7986</v>
      </c>
      <c r="AJ2653" s="59" t="s">
        <v>2377</v>
      </c>
      <c r="AK2653" s="56">
        <v>25.896488055555555</v>
      </c>
      <c r="AL2653" s="56">
        <v>-81.518971388888886</v>
      </c>
      <c r="AM2653" s="60">
        <v>1949.3159000000169</v>
      </c>
      <c r="AN2653" s="60">
        <v>1471.8937350152753</v>
      </c>
      <c r="AO2653" s="60">
        <v>2442.6018187928407</v>
      </c>
    </row>
    <row r="2654" spans="1:41" s="290" customFormat="1" x14ac:dyDescent="0.2">
      <c r="A2654" s="45" t="s">
        <v>1038</v>
      </c>
      <c r="B2654" s="42" t="s">
        <v>764</v>
      </c>
      <c r="C2654" s="46"/>
      <c r="D2654" s="35" t="s">
        <v>424</v>
      </c>
      <c r="E2654" s="34">
        <v>42843</v>
      </c>
      <c r="F2654" s="347" t="s">
        <v>867</v>
      </c>
      <c r="G2654" s="347" t="s">
        <v>868</v>
      </c>
      <c r="H2654" s="344">
        <v>25.902000000000001</v>
      </c>
      <c r="I2654" s="344">
        <v>-81.513750000000002</v>
      </c>
      <c r="J2654" s="56" t="s">
        <v>9791</v>
      </c>
      <c r="K2654" s="56" t="s">
        <v>9792</v>
      </c>
      <c r="L2654" s="49" t="s">
        <v>1824</v>
      </c>
      <c r="M2654" s="120"/>
      <c r="N2654" s="35" t="s">
        <v>427</v>
      </c>
      <c r="O2654" s="203" t="s">
        <v>1969</v>
      </c>
      <c r="P2654" s="216" t="s">
        <v>1969</v>
      </c>
      <c r="Q2654" s="443">
        <v>0</v>
      </c>
      <c r="R2654" s="47"/>
      <c r="S2654" s="36">
        <v>0</v>
      </c>
      <c r="T2654" s="35"/>
      <c r="U2654" s="34"/>
      <c r="V2654" s="82" t="s">
        <v>1969</v>
      </c>
      <c r="W2654" s="55" t="s">
        <v>2689</v>
      </c>
      <c r="X2654" s="55" t="s">
        <v>1898</v>
      </c>
      <c r="Y2654" s="157" t="s">
        <v>427</v>
      </c>
      <c r="Z2654" s="57">
        <v>2526.259992291999</v>
      </c>
      <c r="AA2654" s="55" t="s">
        <v>9793</v>
      </c>
      <c r="AB2654" s="55">
        <v>258</v>
      </c>
      <c r="AC2654" s="55" t="s">
        <v>2023</v>
      </c>
      <c r="AD2654" s="89" t="s">
        <v>2622</v>
      </c>
      <c r="AE2654" s="243">
        <v>16365</v>
      </c>
      <c r="AF2654" s="157" t="s">
        <v>3901</v>
      </c>
      <c r="AG2654" s="89" t="s">
        <v>7990</v>
      </c>
      <c r="AH2654" s="58" t="s">
        <v>7985</v>
      </c>
      <c r="AI2654" s="58" t="s">
        <v>2542</v>
      </c>
      <c r="AJ2654" s="59" t="s">
        <v>2378</v>
      </c>
      <c r="AK2654" s="56">
        <v>25.896488055555555</v>
      </c>
      <c r="AL2654" s="56">
        <v>-81.518415833333336</v>
      </c>
      <c r="AM2654" s="60">
        <v>2010.0959000007388</v>
      </c>
      <c r="AN2654" s="60">
        <v>1530.1973799008385</v>
      </c>
      <c r="AO2654" s="60">
        <v>2526.259992291999</v>
      </c>
    </row>
    <row r="2655" spans="1:41" s="290" customFormat="1" x14ac:dyDescent="0.2">
      <c r="A2655" s="45" t="s">
        <v>1038</v>
      </c>
      <c r="B2655" s="42" t="s">
        <v>764</v>
      </c>
      <c r="C2655" s="46"/>
      <c r="D2655" s="35" t="s">
        <v>424</v>
      </c>
      <c r="E2655" s="34">
        <v>43145</v>
      </c>
      <c r="F2655" s="347" t="s">
        <v>867</v>
      </c>
      <c r="G2655" s="347" t="s">
        <v>868</v>
      </c>
      <c r="H2655" s="344">
        <v>25.902000000000001</v>
      </c>
      <c r="I2655" s="344">
        <v>-81.513750000000002</v>
      </c>
      <c r="J2655" s="56" t="s">
        <v>9791</v>
      </c>
      <c r="K2655" s="56" t="s">
        <v>9792</v>
      </c>
      <c r="L2655" s="49" t="s">
        <v>1824</v>
      </c>
      <c r="M2655" s="120"/>
      <c r="N2655" s="35" t="s">
        <v>427</v>
      </c>
      <c r="O2655" s="203" t="s">
        <v>1969</v>
      </c>
      <c r="P2655" s="216" t="s">
        <v>1969</v>
      </c>
      <c r="Q2655" s="443">
        <v>0</v>
      </c>
      <c r="R2655" s="47"/>
      <c r="S2655" s="36">
        <v>0</v>
      </c>
      <c r="T2655" s="35"/>
      <c r="U2655" s="34"/>
      <c r="V2655" s="82" t="s">
        <v>1969</v>
      </c>
      <c r="W2655" s="55" t="s">
        <v>2689</v>
      </c>
      <c r="X2655" s="55" t="s">
        <v>1898</v>
      </c>
      <c r="Y2655" s="157" t="s">
        <v>427</v>
      </c>
      <c r="Z2655" s="57">
        <v>2526.259992291999</v>
      </c>
      <c r="AA2655" s="55" t="s">
        <v>9793</v>
      </c>
      <c r="AB2655" s="55">
        <v>258</v>
      </c>
      <c r="AC2655" s="55" t="s">
        <v>2023</v>
      </c>
      <c r="AD2655" s="89" t="s">
        <v>2622</v>
      </c>
      <c r="AE2655" s="243">
        <v>16365</v>
      </c>
      <c r="AF2655" s="157" t="s">
        <v>3901</v>
      </c>
      <c r="AG2655" s="89" t="s">
        <v>7990</v>
      </c>
      <c r="AH2655" s="58" t="s">
        <v>7985</v>
      </c>
      <c r="AI2655" s="58" t="s">
        <v>2542</v>
      </c>
      <c r="AJ2655" s="59" t="s">
        <v>2378</v>
      </c>
      <c r="AK2655" s="56">
        <v>25.896488055555555</v>
      </c>
      <c r="AL2655" s="56">
        <v>-81.518415833333336</v>
      </c>
      <c r="AM2655" s="60">
        <v>2010.0959000007388</v>
      </c>
      <c r="AN2655" s="60">
        <v>1530.1973799008385</v>
      </c>
      <c r="AO2655" s="60">
        <v>2526.259992291999</v>
      </c>
    </row>
    <row r="2656" spans="1:41" s="290" customFormat="1" x14ac:dyDescent="0.2">
      <c r="A2656" s="45" t="s">
        <v>1038</v>
      </c>
      <c r="B2656" s="42" t="s">
        <v>764</v>
      </c>
      <c r="C2656" s="46"/>
      <c r="D2656" s="66" t="s">
        <v>2384</v>
      </c>
      <c r="E2656" s="34">
        <v>43325</v>
      </c>
      <c r="F2656" s="347" t="s">
        <v>867</v>
      </c>
      <c r="G2656" s="347" t="s">
        <v>868</v>
      </c>
      <c r="H2656" s="344">
        <v>25.902000000000001</v>
      </c>
      <c r="I2656" s="344">
        <v>-81.513750000000002</v>
      </c>
      <c r="J2656" s="56" t="s">
        <v>9791</v>
      </c>
      <c r="K2656" s="56" t="s">
        <v>9792</v>
      </c>
      <c r="L2656" s="49" t="s">
        <v>3149</v>
      </c>
      <c r="M2656" s="120"/>
      <c r="N2656" s="35" t="s">
        <v>364</v>
      </c>
      <c r="O2656" s="203" t="s">
        <v>1969</v>
      </c>
      <c r="P2656" s="216">
        <v>0</v>
      </c>
      <c r="Q2656" s="443">
        <v>0</v>
      </c>
      <c r="R2656" s="47"/>
      <c r="S2656" s="36">
        <v>0</v>
      </c>
      <c r="T2656" s="35"/>
      <c r="U2656" s="34"/>
      <c r="V2656" s="82">
        <v>0</v>
      </c>
      <c r="W2656" s="55" t="s">
        <v>2689</v>
      </c>
      <c r="X2656" s="55" t="s">
        <v>1898</v>
      </c>
      <c r="Y2656" s="157">
        <v>0</v>
      </c>
      <c r="Z2656" s="57">
        <v>2526.259992291999</v>
      </c>
      <c r="AA2656" s="55" t="s">
        <v>9794</v>
      </c>
      <c r="AB2656" s="55">
        <v>258</v>
      </c>
      <c r="AC2656" s="55" t="s">
        <v>2023</v>
      </c>
      <c r="AD2656" s="89" t="s">
        <v>2622</v>
      </c>
      <c r="AE2656" s="243">
        <v>16365</v>
      </c>
      <c r="AF2656" s="157" t="s">
        <v>3901</v>
      </c>
      <c r="AG2656" s="89" t="s">
        <v>7990</v>
      </c>
      <c r="AH2656" s="58" t="s">
        <v>7985</v>
      </c>
      <c r="AI2656" s="58" t="s">
        <v>2542</v>
      </c>
      <c r="AJ2656" s="59" t="s">
        <v>2378</v>
      </c>
      <c r="AK2656" s="56">
        <v>25.896488055555555</v>
      </c>
      <c r="AL2656" s="56">
        <v>-81.518415833333336</v>
      </c>
      <c r="AM2656" s="60">
        <v>2010.0959000007388</v>
      </c>
      <c r="AN2656" s="60">
        <v>1530.1973799008385</v>
      </c>
      <c r="AO2656" s="60">
        <v>2526.259992291999</v>
      </c>
    </row>
    <row r="2657" spans="1:41" s="290" customFormat="1" x14ac:dyDescent="0.2">
      <c r="A2657" s="45" t="s">
        <v>1038</v>
      </c>
      <c r="B2657" s="42" t="s">
        <v>764</v>
      </c>
      <c r="C2657" s="46"/>
      <c r="D2657" s="35" t="s">
        <v>424</v>
      </c>
      <c r="E2657" s="34">
        <v>43501</v>
      </c>
      <c r="F2657" s="347" t="s">
        <v>2553</v>
      </c>
      <c r="G2657" s="347" t="s">
        <v>2554</v>
      </c>
      <c r="H2657" s="344">
        <v>25.902016666666668</v>
      </c>
      <c r="I2657" s="344">
        <v>-81.513716666666667</v>
      </c>
      <c r="J2657" s="56" t="s">
        <v>9795</v>
      </c>
      <c r="K2657" s="56" t="s">
        <v>9796</v>
      </c>
      <c r="L2657" s="49" t="s">
        <v>2480</v>
      </c>
      <c r="M2657" s="120" t="s">
        <v>2833</v>
      </c>
      <c r="N2657" s="35" t="s">
        <v>364</v>
      </c>
      <c r="O2657" s="203" t="s">
        <v>1969</v>
      </c>
      <c r="P2657" s="216" t="s">
        <v>1969</v>
      </c>
      <c r="Q2657" s="443">
        <v>0</v>
      </c>
      <c r="R2657" s="47"/>
      <c r="S2657" s="36">
        <v>0</v>
      </c>
      <c r="T2657" s="35"/>
      <c r="U2657" s="34"/>
      <c r="V2657" s="82">
        <v>0</v>
      </c>
      <c r="W2657" s="55" t="s">
        <v>2689</v>
      </c>
      <c r="X2657" s="55" t="s">
        <v>1898</v>
      </c>
      <c r="Y2657" s="157">
        <v>0</v>
      </c>
      <c r="Z2657" s="57">
        <v>2537.722749909939</v>
      </c>
      <c r="AA2657" s="55" t="s">
        <v>9797</v>
      </c>
      <c r="AB2657" s="55">
        <v>258</v>
      </c>
      <c r="AC2657" s="55" t="s">
        <v>2023</v>
      </c>
      <c r="AD2657" s="89" t="s">
        <v>2622</v>
      </c>
      <c r="AE2657" s="243">
        <v>16365</v>
      </c>
      <c r="AF2657" s="157" t="s">
        <v>3901</v>
      </c>
      <c r="AG2657" s="89" t="s">
        <v>7990</v>
      </c>
      <c r="AH2657" s="58" t="s">
        <v>7985</v>
      </c>
      <c r="AI2657" s="58" t="s">
        <v>2542</v>
      </c>
      <c r="AJ2657" s="59" t="s">
        <v>2378</v>
      </c>
      <c r="AK2657" s="56">
        <v>25.896488055555555</v>
      </c>
      <c r="AL2657" s="56">
        <v>-81.518415833333336</v>
      </c>
      <c r="AM2657" s="60">
        <v>2016.1739000009406</v>
      </c>
      <c r="AN2657" s="60">
        <v>1541.1293133171728</v>
      </c>
      <c r="AO2657" s="60">
        <v>2537.722749909939</v>
      </c>
    </row>
    <row r="2658" spans="1:41" s="290" customFormat="1" x14ac:dyDescent="0.2">
      <c r="A2658" s="45" t="s">
        <v>1038</v>
      </c>
      <c r="B2658" s="42" t="s">
        <v>764</v>
      </c>
      <c r="C2658" s="46"/>
      <c r="D2658" s="35" t="s">
        <v>424</v>
      </c>
      <c r="E2658" s="34">
        <v>43501</v>
      </c>
      <c r="F2658" s="347" t="s">
        <v>2553</v>
      </c>
      <c r="G2658" s="347" t="s">
        <v>2554</v>
      </c>
      <c r="H2658" s="344">
        <v>25.902016666666668</v>
      </c>
      <c r="I2658" s="344">
        <v>-81.513716666666667</v>
      </c>
      <c r="J2658" s="56" t="s">
        <v>9795</v>
      </c>
      <c r="K2658" s="56" t="s">
        <v>9796</v>
      </c>
      <c r="L2658" s="49" t="s">
        <v>2480</v>
      </c>
      <c r="M2658" s="120"/>
      <c r="N2658" s="35" t="s">
        <v>364</v>
      </c>
      <c r="O2658" s="203" t="s">
        <v>1969</v>
      </c>
      <c r="P2658" s="216">
        <v>0</v>
      </c>
      <c r="Q2658" s="443">
        <v>0</v>
      </c>
      <c r="R2658" s="47"/>
      <c r="S2658" s="36">
        <v>0</v>
      </c>
      <c r="T2658" s="35"/>
      <c r="U2658" s="34"/>
      <c r="V2658" s="82">
        <v>0</v>
      </c>
      <c r="W2658" s="55" t="s">
        <v>2689</v>
      </c>
      <c r="X2658" s="55" t="s">
        <v>1898</v>
      </c>
      <c r="Y2658" s="157">
        <v>0</v>
      </c>
      <c r="Z2658" s="57">
        <v>2537.722749909939</v>
      </c>
      <c r="AA2658" s="55" t="s">
        <v>9797</v>
      </c>
      <c r="AB2658" s="55">
        <v>258</v>
      </c>
      <c r="AC2658" s="55" t="s">
        <v>2023</v>
      </c>
      <c r="AD2658" s="89" t="s">
        <v>2622</v>
      </c>
      <c r="AE2658" s="243">
        <v>16365</v>
      </c>
      <c r="AF2658" s="157" t="s">
        <v>3901</v>
      </c>
      <c r="AG2658" s="89" t="s">
        <v>7990</v>
      </c>
      <c r="AH2658" s="58" t="s">
        <v>7985</v>
      </c>
      <c r="AI2658" s="58" t="s">
        <v>2542</v>
      </c>
      <c r="AJ2658" s="59" t="s">
        <v>2378</v>
      </c>
      <c r="AK2658" s="56">
        <v>25.896488055555555</v>
      </c>
      <c r="AL2658" s="56">
        <v>-81.518415833333336</v>
      </c>
      <c r="AM2658" s="60">
        <v>2016.1739000009406</v>
      </c>
      <c r="AN2658" s="60">
        <v>1541.1293133171728</v>
      </c>
      <c r="AO2658" s="60">
        <v>2537.722749909939</v>
      </c>
    </row>
    <row r="2659" spans="1:41" s="290" customFormat="1" x14ac:dyDescent="0.2">
      <c r="A2659" s="45" t="s">
        <v>1038</v>
      </c>
      <c r="B2659" s="42" t="s">
        <v>764</v>
      </c>
      <c r="C2659" s="46"/>
      <c r="D2659" s="35" t="s">
        <v>424</v>
      </c>
      <c r="E2659" s="34">
        <v>43878</v>
      </c>
      <c r="F2659" s="347" t="s">
        <v>2931</v>
      </c>
      <c r="G2659" s="347" t="s">
        <v>2932</v>
      </c>
      <c r="H2659" s="344">
        <v>25.902033333333332</v>
      </c>
      <c r="I2659" s="344">
        <v>-81.5137</v>
      </c>
      <c r="J2659" s="56" t="s">
        <v>9798</v>
      </c>
      <c r="K2659" s="56" t="s">
        <v>9799</v>
      </c>
      <c r="L2659" s="49" t="s">
        <v>2480</v>
      </c>
      <c r="M2659" s="120" t="s">
        <v>2833</v>
      </c>
      <c r="N2659" s="35" t="s">
        <v>364</v>
      </c>
      <c r="O2659" s="203" t="s">
        <v>1969</v>
      </c>
      <c r="P2659" s="216" t="s">
        <v>1969</v>
      </c>
      <c r="Q2659" s="443">
        <v>0</v>
      </c>
      <c r="R2659" s="47"/>
      <c r="S2659" s="36">
        <v>0</v>
      </c>
      <c r="T2659" s="35"/>
      <c r="U2659" s="34"/>
      <c r="V2659" s="82">
        <v>0</v>
      </c>
      <c r="W2659" s="55" t="s">
        <v>2689</v>
      </c>
      <c r="X2659" s="55" t="s">
        <v>1898</v>
      </c>
      <c r="Y2659" s="157">
        <v>0</v>
      </c>
      <c r="Z2659" s="57">
        <v>2545.8711097087476</v>
      </c>
      <c r="AA2659" s="55" t="s">
        <v>9800</v>
      </c>
      <c r="AB2659" s="55">
        <v>258</v>
      </c>
      <c r="AC2659" s="55" t="s">
        <v>2023</v>
      </c>
      <c r="AD2659" s="89" t="s">
        <v>2622</v>
      </c>
      <c r="AE2659" s="243">
        <v>16365</v>
      </c>
      <c r="AF2659" s="157" t="s">
        <v>3901</v>
      </c>
      <c r="AG2659" s="89" t="s">
        <v>7990</v>
      </c>
      <c r="AH2659" s="58" t="s">
        <v>7985</v>
      </c>
      <c r="AI2659" s="58" t="s">
        <v>2542</v>
      </c>
      <c r="AJ2659" s="59" t="s">
        <v>2378</v>
      </c>
      <c r="AK2659" s="56">
        <v>25.896488055555555</v>
      </c>
      <c r="AL2659" s="56">
        <v>-81.518415833333336</v>
      </c>
      <c r="AM2659" s="60">
        <v>2022.2518999998467</v>
      </c>
      <c r="AN2659" s="60">
        <v>1546.5952800253401</v>
      </c>
      <c r="AO2659" s="60">
        <v>2545.8711097087476</v>
      </c>
    </row>
    <row r="2660" spans="1:41" s="290" customFormat="1" x14ac:dyDescent="0.2">
      <c r="A2660" s="45" t="s">
        <v>1038</v>
      </c>
      <c r="B2660" s="42" t="s">
        <v>764</v>
      </c>
      <c r="C2660" s="46"/>
      <c r="D2660" s="35" t="s">
        <v>424</v>
      </c>
      <c r="E2660" s="34">
        <v>44240</v>
      </c>
      <c r="F2660" s="347" t="s">
        <v>3447</v>
      </c>
      <c r="G2660" s="347" t="s">
        <v>2932</v>
      </c>
      <c r="H2660" s="344">
        <v>25.902083333333334</v>
      </c>
      <c r="I2660" s="344">
        <v>-81.5137</v>
      </c>
      <c r="J2660" s="56" t="s">
        <v>7987</v>
      </c>
      <c r="K2660" s="56" t="s">
        <v>9799</v>
      </c>
      <c r="L2660" s="49" t="s">
        <v>2480</v>
      </c>
      <c r="M2660" s="120" t="s">
        <v>2833</v>
      </c>
      <c r="N2660" s="35" t="s">
        <v>364</v>
      </c>
      <c r="O2660" s="240" t="s">
        <v>3448</v>
      </c>
      <c r="P2660" s="216" t="s">
        <v>1969</v>
      </c>
      <c r="Q2660" s="443">
        <v>0</v>
      </c>
      <c r="R2660" s="47"/>
      <c r="S2660" s="36">
        <v>0</v>
      </c>
      <c r="T2660" s="35"/>
      <c r="U2660" s="34"/>
      <c r="V2660" s="82">
        <v>0</v>
      </c>
      <c r="W2660" s="55" t="s">
        <v>2689</v>
      </c>
      <c r="X2660" s="55" t="s">
        <v>1898</v>
      </c>
      <c r="Y2660" s="157">
        <v>0</v>
      </c>
      <c r="Z2660" s="57">
        <v>2560.3788134370498</v>
      </c>
      <c r="AA2660" s="55" t="s">
        <v>9801</v>
      </c>
      <c r="AB2660" s="55">
        <v>258</v>
      </c>
      <c r="AC2660" s="55" t="s">
        <v>2023</v>
      </c>
      <c r="AD2660" s="89" t="s">
        <v>2622</v>
      </c>
      <c r="AE2660" s="243">
        <v>16365</v>
      </c>
      <c r="AF2660" s="157" t="s">
        <v>3901</v>
      </c>
      <c r="AG2660" s="89" t="s">
        <v>7990</v>
      </c>
      <c r="AH2660" s="58" t="s">
        <v>7985</v>
      </c>
      <c r="AI2660" s="58" t="s">
        <v>2542</v>
      </c>
      <c r="AJ2660" s="59" t="s">
        <v>2378</v>
      </c>
      <c r="AK2660" s="56">
        <v>25.896488055555555</v>
      </c>
      <c r="AL2660" s="56">
        <v>-81.518415833333336</v>
      </c>
      <c r="AM2660" s="60">
        <v>2040.4859000004521</v>
      </c>
      <c r="AN2660" s="60">
        <v>1546.5952800253401</v>
      </c>
      <c r="AO2660" s="60">
        <v>2560.3788134370498</v>
      </c>
    </row>
    <row r="2661" spans="1:41" s="378" customFormat="1" x14ac:dyDescent="0.2">
      <c r="A2661" s="45" t="s">
        <v>1038</v>
      </c>
      <c r="B2661" s="42" t="s">
        <v>764</v>
      </c>
      <c r="C2661" s="46"/>
      <c r="D2661" s="35" t="s">
        <v>424</v>
      </c>
      <c r="E2661" s="34">
        <v>44595</v>
      </c>
      <c r="F2661" s="347" t="s">
        <v>3447</v>
      </c>
      <c r="G2661" s="347" t="s">
        <v>2932</v>
      </c>
      <c r="H2661" s="344">
        <v>25.902083333333334</v>
      </c>
      <c r="I2661" s="344">
        <v>-81.5137</v>
      </c>
      <c r="J2661" s="56" t="s">
        <v>7987</v>
      </c>
      <c r="K2661" s="56" t="s">
        <v>9799</v>
      </c>
      <c r="L2661" s="49" t="s">
        <v>4099</v>
      </c>
      <c r="M2661" s="120" t="s">
        <v>2833</v>
      </c>
      <c r="N2661" s="35" t="s">
        <v>364</v>
      </c>
      <c r="O2661" s="240" t="s">
        <v>4100</v>
      </c>
      <c r="P2661" s="216" t="s">
        <v>4104</v>
      </c>
      <c r="Q2661" s="443">
        <v>0</v>
      </c>
      <c r="R2661" s="47"/>
      <c r="S2661" s="36">
        <v>0</v>
      </c>
      <c r="T2661" s="35"/>
      <c r="U2661" s="34"/>
      <c r="V2661" s="82">
        <v>0</v>
      </c>
      <c r="W2661" s="55" t="s">
        <v>2689</v>
      </c>
      <c r="X2661" s="55" t="s">
        <v>1898</v>
      </c>
      <c r="Y2661" s="157">
        <v>0</v>
      </c>
      <c r="Z2661" s="57">
        <v>2560.3788134370498</v>
      </c>
      <c r="AA2661" s="55" t="s">
        <v>9801</v>
      </c>
      <c r="AB2661" s="55">
        <v>258</v>
      </c>
      <c r="AC2661" s="55" t="s">
        <v>2023</v>
      </c>
      <c r="AD2661" s="89" t="s">
        <v>2622</v>
      </c>
      <c r="AE2661" s="243">
        <v>16365</v>
      </c>
      <c r="AF2661" s="157" t="s">
        <v>3901</v>
      </c>
      <c r="AG2661" s="89" t="s">
        <v>7990</v>
      </c>
      <c r="AH2661" s="58" t="s">
        <v>7985</v>
      </c>
      <c r="AI2661" s="58" t="s">
        <v>2542</v>
      </c>
      <c r="AJ2661" s="59" t="s">
        <v>2378</v>
      </c>
      <c r="AK2661" s="56">
        <v>25.896488055555555</v>
      </c>
      <c r="AL2661" s="56">
        <v>-81.518415833333336</v>
      </c>
      <c r="AM2661" s="60">
        <v>2040.4859000004521</v>
      </c>
      <c r="AN2661" s="60">
        <v>1546.5952800253401</v>
      </c>
      <c r="AO2661" s="60">
        <v>2560.3788134370498</v>
      </c>
    </row>
    <row r="2662" spans="1:41" s="290" customFormat="1" ht="25.5" x14ac:dyDescent="0.2">
      <c r="A2662" s="45" t="s">
        <v>1038</v>
      </c>
      <c r="B2662" s="42" t="s">
        <v>764</v>
      </c>
      <c r="C2662" s="46"/>
      <c r="D2662" s="35" t="s">
        <v>424</v>
      </c>
      <c r="E2662" s="34">
        <v>45341</v>
      </c>
      <c r="F2662" s="347" t="s">
        <v>5164</v>
      </c>
      <c r="G2662" s="347" t="s">
        <v>5165</v>
      </c>
      <c r="H2662" s="344">
        <v>25.902049999999999</v>
      </c>
      <c r="I2662" s="344">
        <v>-81.513683333333333</v>
      </c>
      <c r="J2662" s="56" t="s">
        <v>9802</v>
      </c>
      <c r="K2662" s="56" t="s">
        <v>7988</v>
      </c>
      <c r="L2662" s="49" t="s">
        <v>6419</v>
      </c>
      <c r="M2662" s="120" t="s">
        <v>2833</v>
      </c>
      <c r="N2662" s="35" t="s">
        <v>364</v>
      </c>
      <c r="O2662" s="240" t="s">
        <v>5730</v>
      </c>
      <c r="P2662" s="216" t="s">
        <v>1969</v>
      </c>
      <c r="Q2662" s="443">
        <v>0</v>
      </c>
      <c r="R2662" s="47"/>
      <c r="S2662" s="36">
        <v>0</v>
      </c>
      <c r="T2662" s="35"/>
      <c r="U2662" s="34"/>
      <c r="V2662" s="82">
        <v>0</v>
      </c>
      <c r="W2662" s="55" t="s">
        <v>2689</v>
      </c>
      <c r="X2662" s="55" t="s">
        <v>1898</v>
      </c>
      <c r="Y2662" s="157">
        <v>0</v>
      </c>
      <c r="Z2662" s="57">
        <v>2554.019635172403</v>
      </c>
      <c r="AA2662" s="55" t="s">
        <v>9803</v>
      </c>
      <c r="AB2662" s="55">
        <v>258</v>
      </c>
      <c r="AC2662" s="55" t="s">
        <v>2023</v>
      </c>
      <c r="AD2662" s="89" t="s">
        <v>2622</v>
      </c>
      <c r="AE2662" s="243">
        <v>16365</v>
      </c>
      <c r="AF2662" s="157" t="s">
        <v>3901</v>
      </c>
      <c r="AG2662" s="89" t="s">
        <v>7990</v>
      </c>
      <c r="AH2662" s="58" t="s">
        <v>7985</v>
      </c>
      <c r="AI2662" s="58" t="s">
        <v>2542</v>
      </c>
      <c r="AJ2662" s="59" t="s">
        <v>2378</v>
      </c>
      <c r="AK2662" s="56">
        <v>25.896488055555555</v>
      </c>
      <c r="AL2662" s="56">
        <v>-81.518415833333336</v>
      </c>
      <c r="AM2662" s="60">
        <v>2028.3299000000486</v>
      </c>
      <c r="AN2662" s="60">
        <v>1552.0612467335072</v>
      </c>
      <c r="AO2662" s="60">
        <v>2554.019635172403</v>
      </c>
    </row>
    <row r="2663" spans="1:41" s="290" customFormat="1" x14ac:dyDescent="0.2">
      <c r="A2663" s="45" t="s">
        <v>1038</v>
      </c>
      <c r="B2663" s="42" t="s">
        <v>764</v>
      </c>
      <c r="C2663" s="46"/>
      <c r="D2663" s="35" t="s">
        <v>424</v>
      </c>
      <c r="E2663" s="34">
        <v>45748</v>
      </c>
      <c r="F2663" s="347" t="s">
        <v>3447</v>
      </c>
      <c r="G2663" s="347" t="s">
        <v>5165</v>
      </c>
      <c r="H2663" s="344">
        <v>25.902083333333334</v>
      </c>
      <c r="I2663" s="344">
        <v>-81.513683333333333</v>
      </c>
      <c r="J2663" s="56" t="s">
        <v>7987</v>
      </c>
      <c r="K2663" s="56" t="s">
        <v>7988</v>
      </c>
      <c r="L2663" s="49" t="s">
        <v>6432</v>
      </c>
      <c r="M2663" s="120" t="s">
        <v>2833</v>
      </c>
      <c r="N2663" s="35" t="s">
        <v>364</v>
      </c>
      <c r="O2663" s="240" t="s">
        <v>6349</v>
      </c>
      <c r="P2663" s="216" t="s">
        <v>1969</v>
      </c>
      <c r="Q2663" s="443">
        <v>0</v>
      </c>
      <c r="R2663" s="47"/>
      <c r="S2663" s="36">
        <v>0</v>
      </c>
      <c r="T2663" s="35"/>
      <c r="U2663" s="34"/>
      <c r="V2663" s="82">
        <v>0</v>
      </c>
      <c r="W2663" s="55" t="s">
        <v>2689</v>
      </c>
      <c r="X2663" s="55" t="s">
        <v>1898</v>
      </c>
      <c r="Y2663" s="157">
        <v>0</v>
      </c>
      <c r="Z2663" s="57">
        <v>2563.6842281592762</v>
      </c>
      <c r="AA2663" s="55" t="s">
        <v>7989</v>
      </c>
      <c r="AB2663" s="55">
        <v>258</v>
      </c>
      <c r="AC2663" s="55" t="s">
        <v>2023</v>
      </c>
      <c r="AD2663" s="89" t="s">
        <v>2622</v>
      </c>
      <c r="AE2663" s="243">
        <v>16365</v>
      </c>
      <c r="AF2663" s="157" t="s">
        <v>3901</v>
      </c>
      <c r="AG2663" s="89" t="s">
        <v>7990</v>
      </c>
      <c r="AH2663" s="58" t="s">
        <v>7985</v>
      </c>
      <c r="AI2663" s="58" t="s">
        <v>2542</v>
      </c>
      <c r="AJ2663" s="59" t="s">
        <v>2378</v>
      </c>
      <c r="AK2663" s="56">
        <v>25.896488055555555</v>
      </c>
      <c r="AL2663" s="56">
        <v>-81.518415833333336</v>
      </c>
      <c r="AM2663" s="60">
        <v>2040.4859000004521</v>
      </c>
      <c r="AN2663" s="60">
        <v>1552.0612467335072</v>
      </c>
      <c r="AO2663" s="60">
        <v>2563.6842281592762</v>
      </c>
    </row>
    <row r="2664" spans="1:41" s="290" customFormat="1" x14ac:dyDescent="0.2">
      <c r="A2664" s="45" t="s">
        <v>1038</v>
      </c>
      <c r="B2664" s="42" t="s">
        <v>764</v>
      </c>
      <c r="C2664" s="46" t="s">
        <v>473</v>
      </c>
      <c r="D2664" s="35" t="s">
        <v>424</v>
      </c>
      <c r="E2664" s="34">
        <v>46079</v>
      </c>
      <c r="F2664" s="347" t="s">
        <v>3447</v>
      </c>
      <c r="G2664" s="347" t="s">
        <v>5165</v>
      </c>
      <c r="H2664" s="344">
        <v>25.902083333333334</v>
      </c>
      <c r="I2664" s="344">
        <v>-81.513683333333333</v>
      </c>
      <c r="J2664" s="56" t="s">
        <v>7987</v>
      </c>
      <c r="K2664" s="56" t="s">
        <v>7988</v>
      </c>
      <c r="L2664" s="49" t="s">
        <v>6432</v>
      </c>
      <c r="M2664" s="120" t="s">
        <v>2833</v>
      </c>
      <c r="N2664" s="35" t="s">
        <v>364</v>
      </c>
      <c r="O2664" s="240" t="s">
        <v>6792</v>
      </c>
      <c r="P2664" s="216" t="s">
        <v>6005</v>
      </c>
      <c r="Q2664" s="443">
        <v>0</v>
      </c>
      <c r="R2664" s="47"/>
      <c r="S2664" s="36">
        <v>0</v>
      </c>
      <c r="T2664" s="35"/>
      <c r="U2664" s="34"/>
      <c r="V2664" s="82">
        <v>0</v>
      </c>
      <c r="W2664" s="55" t="s">
        <v>2689</v>
      </c>
      <c r="X2664" s="55" t="s">
        <v>1898</v>
      </c>
      <c r="Y2664" s="157">
        <v>0</v>
      </c>
      <c r="Z2664" s="57">
        <v>2563.6842281592762</v>
      </c>
      <c r="AA2664" s="55" t="s">
        <v>7989</v>
      </c>
      <c r="AB2664" s="55">
        <v>258</v>
      </c>
      <c r="AC2664" s="55" t="s">
        <v>2023</v>
      </c>
      <c r="AD2664" s="89" t="s">
        <v>2622</v>
      </c>
      <c r="AE2664" s="243">
        <v>16365</v>
      </c>
      <c r="AF2664" s="157" t="s">
        <v>3901</v>
      </c>
      <c r="AG2664" s="89" t="s">
        <v>7990</v>
      </c>
      <c r="AH2664" s="58" t="s">
        <v>7985</v>
      </c>
      <c r="AI2664" s="58" t="s">
        <v>2542</v>
      </c>
      <c r="AJ2664" s="59" t="s">
        <v>2378</v>
      </c>
      <c r="AK2664" s="56">
        <v>25.896488055555555</v>
      </c>
      <c r="AL2664" s="56">
        <v>-81.518415833333336</v>
      </c>
      <c r="AM2664" s="60">
        <v>2040.4859000004521</v>
      </c>
      <c r="AN2664" s="60">
        <v>1552.0612467335072</v>
      </c>
      <c r="AO2664" s="60">
        <v>2563.6842281592762</v>
      </c>
    </row>
    <row r="2665" spans="1:41" s="290" customFormat="1" x14ac:dyDescent="0.2">
      <c r="A2665" s="45" t="s">
        <v>1039</v>
      </c>
      <c r="B2665" s="42" t="s">
        <v>638</v>
      </c>
      <c r="C2665" s="46"/>
      <c r="D2665" s="35" t="s">
        <v>424</v>
      </c>
      <c r="E2665" s="34">
        <v>42843</v>
      </c>
      <c r="F2665" s="347" t="s">
        <v>869</v>
      </c>
      <c r="G2665" s="347" t="s">
        <v>870</v>
      </c>
      <c r="H2665" s="344">
        <v>25.902450000000002</v>
      </c>
      <c r="I2665" s="344">
        <v>-81.512816666666666</v>
      </c>
      <c r="J2665" s="56" t="s">
        <v>9804</v>
      </c>
      <c r="K2665" s="56" t="s">
        <v>9805</v>
      </c>
      <c r="L2665" s="49" t="s">
        <v>1826</v>
      </c>
      <c r="M2665" s="120"/>
      <c r="N2665" s="35" t="s">
        <v>427</v>
      </c>
      <c r="O2665" s="203" t="s">
        <v>1969</v>
      </c>
      <c r="P2665" s="216" t="s">
        <v>1969</v>
      </c>
      <c r="Q2665" s="443">
        <v>0</v>
      </c>
      <c r="R2665" s="47"/>
      <c r="S2665" s="36">
        <v>0</v>
      </c>
      <c r="T2665" s="35"/>
      <c r="U2665" s="34"/>
      <c r="V2665" s="82" t="s">
        <v>1969</v>
      </c>
      <c r="W2665" s="55" t="s">
        <v>2689</v>
      </c>
      <c r="X2665" s="55" t="s">
        <v>1898</v>
      </c>
      <c r="Y2665" s="157" t="s">
        <v>427</v>
      </c>
      <c r="Z2665" s="57">
        <v>2621.0676693325481</v>
      </c>
      <c r="AA2665" s="55" t="s">
        <v>9806</v>
      </c>
      <c r="AB2665" s="55">
        <v>259</v>
      </c>
      <c r="AC2665" s="55" t="s">
        <v>2023</v>
      </c>
      <c r="AD2665" s="89" t="s">
        <v>2622</v>
      </c>
      <c r="AE2665" s="243">
        <v>16370</v>
      </c>
      <c r="AF2665" s="157" t="s">
        <v>3901</v>
      </c>
      <c r="AG2665" s="89" t="s">
        <v>7994</v>
      </c>
      <c r="AH2665" s="58" t="s">
        <v>7995</v>
      </c>
      <c r="AI2665" s="58" t="s">
        <v>2542</v>
      </c>
      <c r="AJ2665" s="59" t="s">
        <v>2379</v>
      </c>
      <c r="AK2665" s="56">
        <v>25.897321388888891</v>
      </c>
      <c r="AL2665" s="56">
        <v>-81.518415833333336</v>
      </c>
      <c r="AM2665" s="60">
        <v>1870.3018999999849</v>
      </c>
      <c r="AN2665" s="60">
        <v>1836.2915155488802</v>
      </c>
      <c r="AO2665" s="60">
        <v>2621.0676693325481</v>
      </c>
    </row>
    <row r="2666" spans="1:41" s="290" customFormat="1" x14ac:dyDescent="0.2">
      <c r="A2666" s="45" t="s">
        <v>1039</v>
      </c>
      <c r="B2666" s="42" t="s">
        <v>638</v>
      </c>
      <c r="C2666" s="46"/>
      <c r="D2666" s="35" t="s">
        <v>1658</v>
      </c>
      <c r="E2666" s="34">
        <v>43076</v>
      </c>
      <c r="F2666" s="347" t="s">
        <v>869</v>
      </c>
      <c r="G2666" s="347" t="s">
        <v>870</v>
      </c>
      <c r="H2666" s="344">
        <v>25.902450000000002</v>
      </c>
      <c r="I2666" s="344">
        <v>-81.512816666666666</v>
      </c>
      <c r="J2666" s="56" t="s">
        <v>9804</v>
      </c>
      <c r="K2666" s="56" t="s">
        <v>9805</v>
      </c>
      <c r="L2666" s="49" t="s">
        <v>2414</v>
      </c>
      <c r="M2666" s="120"/>
      <c r="N2666" s="35" t="s">
        <v>1920</v>
      </c>
      <c r="O2666" s="203"/>
      <c r="P2666" s="216">
        <v>0</v>
      </c>
      <c r="Q2666" s="443">
        <v>0</v>
      </c>
      <c r="R2666" s="47"/>
      <c r="S2666" s="36">
        <v>0</v>
      </c>
      <c r="T2666" s="35"/>
      <c r="U2666" s="34"/>
      <c r="V2666" s="82" t="s">
        <v>1969</v>
      </c>
      <c r="W2666" s="55" t="s">
        <v>2689</v>
      </c>
      <c r="X2666" s="55" t="s">
        <v>1898</v>
      </c>
      <c r="Y2666" s="157" t="s">
        <v>1920</v>
      </c>
      <c r="Z2666" s="57">
        <v>2621.0676693325481</v>
      </c>
      <c r="AA2666" s="55" t="s">
        <v>9807</v>
      </c>
      <c r="AB2666" s="55">
        <v>259</v>
      </c>
      <c r="AC2666" s="55" t="s">
        <v>2023</v>
      </c>
      <c r="AD2666" s="89" t="s">
        <v>2622</v>
      </c>
      <c r="AE2666" s="243">
        <v>16370</v>
      </c>
      <c r="AF2666" s="157" t="s">
        <v>3901</v>
      </c>
      <c r="AG2666" s="89" t="s">
        <v>7994</v>
      </c>
      <c r="AH2666" s="58" t="s">
        <v>7995</v>
      </c>
      <c r="AI2666" s="58" t="s">
        <v>2542</v>
      </c>
      <c r="AJ2666" s="59" t="s">
        <v>2379</v>
      </c>
      <c r="AK2666" s="56">
        <v>25.897321388888891</v>
      </c>
      <c r="AL2666" s="56">
        <v>-81.518415833333336</v>
      </c>
      <c r="AM2666" s="60">
        <v>1870.3018999999849</v>
      </c>
      <c r="AN2666" s="60">
        <v>1836.2915155488802</v>
      </c>
      <c r="AO2666" s="60">
        <v>2621.0676693325481</v>
      </c>
    </row>
    <row r="2667" spans="1:41" s="290" customFormat="1" x14ac:dyDescent="0.2">
      <c r="A2667" s="45" t="s">
        <v>1039</v>
      </c>
      <c r="B2667" s="42" t="s">
        <v>638</v>
      </c>
      <c r="C2667" s="46"/>
      <c r="D2667" s="35" t="s">
        <v>424</v>
      </c>
      <c r="E2667" s="34">
        <v>43145</v>
      </c>
      <c r="F2667" s="347" t="s">
        <v>2079</v>
      </c>
      <c r="G2667" s="347" t="s">
        <v>2080</v>
      </c>
      <c r="H2667" s="344">
        <v>25.902466666666665</v>
      </c>
      <c r="I2667" s="344">
        <v>-81.51273333333333</v>
      </c>
      <c r="J2667" s="56" t="s">
        <v>9013</v>
      </c>
      <c r="K2667" s="56" t="s">
        <v>9808</v>
      </c>
      <c r="L2667" s="49" t="s">
        <v>2078</v>
      </c>
      <c r="M2667" s="120"/>
      <c r="N2667" s="35" t="s">
        <v>1920</v>
      </c>
      <c r="O2667" s="203" t="s">
        <v>1969</v>
      </c>
      <c r="P2667" s="216">
        <v>0</v>
      </c>
      <c r="Q2667" s="443">
        <v>0</v>
      </c>
      <c r="R2667" s="47"/>
      <c r="S2667" s="36">
        <v>0</v>
      </c>
      <c r="T2667" s="35"/>
      <c r="U2667" s="34"/>
      <c r="V2667" s="82" t="s">
        <v>1969</v>
      </c>
      <c r="W2667" s="55" t="s">
        <v>2689</v>
      </c>
      <c r="X2667" s="55" t="s">
        <v>1898</v>
      </c>
      <c r="Y2667" s="157" t="s">
        <v>1920</v>
      </c>
      <c r="Z2667" s="57">
        <v>2644.5956329659971</v>
      </c>
      <c r="AA2667" s="55" t="s">
        <v>9809</v>
      </c>
      <c r="AB2667" s="55">
        <v>259</v>
      </c>
      <c r="AC2667" s="55" t="s">
        <v>2023</v>
      </c>
      <c r="AD2667" s="89" t="s">
        <v>2622</v>
      </c>
      <c r="AE2667" s="243">
        <v>16370</v>
      </c>
      <c r="AF2667" s="157" t="s">
        <v>3901</v>
      </c>
      <c r="AG2667" s="89" t="s">
        <v>7994</v>
      </c>
      <c r="AH2667" s="58" t="s">
        <v>7995</v>
      </c>
      <c r="AI2667" s="58" t="s">
        <v>2542</v>
      </c>
      <c r="AJ2667" s="59" t="s">
        <v>2379</v>
      </c>
      <c r="AK2667" s="56">
        <v>25.897321388888891</v>
      </c>
      <c r="AL2667" s="56">
        <v>-81.518415833333336</v>
      </c>
      <c r="AM2667" s="60">
        <v>1876.3798999988912</v>
      </c>
      <c r="AN2667" s="60">
        <v>1863.6213490897162</v>
      </c>
      <c r="AO2667" s="60">
        <v>2644.5956329659971</v>
      </c>
    </row>
    <row r="2668" spans="1:41" s="290" customFormat="1" x14ac:dyDescent="0.2">
      <c r="A2668" s="45" t="s">
        <v>1039</v>
      </c>
      <c r="B2668" s="42" t="s">
        <v>638</v>
      </c>
      <c r="C2668" s="46"/>
      <c r="D2668" s="66" t="s">
        <v>2384</v>
      </c>
      <c r="E2668" s="34">
        <v>43328</v>
      </c>
      <c r="F2668" s="347" t="s">
        <v>2079</v>
      </c>
      <c r="G2668" s="347" t="s">
        <v>2080</v>
      </c>
      <c r="H2668" s="344">
        <v>25.902466666666665</v>
      </c>
      <c r="I2668" s="344">
        <v>-81.51273333333333</v>
      </c>
      <c r="J2668" s="56" t="s">
        <v>9013</v>
      </c>
      <c r="K2668" s="56" t="s">
        <v>9808</v>
      </c>
      <c r="L2668" s="49" t="s">
        <v>3150</v>
      </c>
      <c r="M2668" s="120"/>
      <c r="N2668" s="35" t="s">
        <v>364</v>
      </c>
      <c r="O2668" s="203" t="s">
        <v>1969</v>
      </c>
      <c r="P2668" s="216">
        <v>0</v>
      </c>
      <c r="Q2668" s="443">
        <v>0</v>
      </c>
      <c r="R2668" s="47"/>
      <c r="S2668" s="36">
        <v>0</v>
      </c>
      <c r="T2668" s="35"/>
      <c r="U2668" s="34"/>
      <c r="V2668" s="82">
        <v>0</v>
      </c>
      <c r="W2668" s="55" t="s">
        <v>2689</v>
      </c>
      <c r="X2668" s="55" t="s">
        <v>1898</v>
      </c>
      <c r="Y2668" s="157">
        <v>0</v>
      </c>
      <c r="Z2668" s="57">
        <v>2644.5956329659971</v>
      </c>
      <c r="AA2668" s="55" t="s">
        <v>9810</v>
      </c>
      <c r="AB2668" s="55">
        <v>259</v>
      </c>
      <c r="AC2668" s="55" t="s">
        <v>2023</v>
      </c>
      <c r="AD2668" s="89" t="s">
        <v>2622</v>
      </c>
      <c r="AE2668" s="243">
        <v>16370</v>
      </c>
      <c r="AF2668" s="157" t="s">
        <v>3901</v>
      </c>
      <c r="AG2668" s="89" t="s">
        <v>7994</v>
      </c>
      <c r="AH2668" s="58" t="s">
        <v>7995</v>
      </c>
      <c r="AI2668" s="58" t="s">
        <v>2542</v>
      </c>
      <c r="AJ2668" s="59" t="s">
        <v>2379</v>
      </c>
      <c r="AK2668" s="56">
        <v>25.897321388888891</v>
      </c>
      <c r="AL2668" s="56">
        <v>-81.518415833333336</v>
      </c>
      <c r="AM2668" s="60">
        <v>1876.3798999988912</v>
      </c>
      <c r="AN2668" s="60">
        <v>1863.6213490897162</v>
      </c>
      <c r="AO2668" s="60">
        <v>2644.5956329659971</v>
      </c>
    </row>
    <row r="2669" spans="1:41" s="290" customFormat="1" x14ac:dyDescent="0.2">
      <c r="A2669" s="45" t="s">
        <v>1039</v>
      </c>
      <c r="B2669" s="42" t="s">
        <v>638</v>
      </c>
      <c r="C2669" s="46"/>
      <c r="D2669" s="35" t="s">
        <v>424</v>
      </c>
      <c r="E2669" s="34">
        <v>43501</v>
      </c>
      <c r="F2669" s="347" t="s">
        <v>2079</v>
      </c>
      <c r="G2669" s="347" t="s">
        <v>2080</v>
      </c>
      <c r="H2669" s="344">
        <v>25.902466666666665</v>
      </c>
      <c r="I2669" s="344">
        <v>-81.51273333333333</v>
      </c>
      <c r="J2669" s="56" t="s">
        <v>9013</v>
      </c>
      <c r="K2669" s="56" t="s">
        <v>9808</v>
      </c>
      <c r="L2669" s="49" t="s">
        <v>2480</v>
      </c>
      <c r="M2669" s="120" t="s">
        <v>2833</v>
      </c>
      <c r="N2669" s="35" t="s">
        <v>364</v>
      </c>
      <c r="O2669" s="203" t="s">
        <v>1969</v>
      </c>
      <c r="P2669" s="216" t="s">
        <v>1969</v>
      </c>
      <c r="Q2669" s="443">
        <v>0</v>
      </c>
      <c r="R2669" s="47"/>
      <c r="S2669" s="36">
        <v>0</v>
      </c>
      <c r="T2669" s="35"/>
      <c r="U2669" s="34"/>
      <c r="V2669" s="82">
        <v>0</v>
      </c>
      <c r="W2669" s="55" t="s">
        <v>2689</v>
      </c>
      <c r="X2669" s="55" t="s">
        <v>1898</v>
      </c>
      <c r="Y2669" s="157">
        <v>0</v>
      </c>
      <c r="Z2669" s="57">
        <v>2644.5956329659971</v>
      </c>
      <c r="AA2669" s="55" t="s">
        <v>9810</v>
      </c>
      <c r="AB2669" s="55">
        <v>259</v>
      </c>
      <c r="AC2669" s="55" t="s">
        <v>2023</v>
      </c>
      <c r="AD2669" s="89" t="s">
        <v>2622</v>
      </c>
      <c r="AE2669" s="243">
        <v>16370</v>
      </c>
      <c r="AF2669" s="157" t="s">
        <v>3901</v>
      </c>
      <c r="AG2669" s="89" t="s">
        <v>7994</v>
      </c>
      <c r="AH2669" s="58" t="s">
        <v>7995</v>
      </c>
      <c r="AI2669" s="58" t="s">
        <v>2542</v>
      </c>
      <c r="AJ2669" s="59" t="s">
        <v>2379</v>
      </c>
      <c r="AK2669" s="56">
        <v>25.897321388888891</v>
      </c>
      <c r="AL2669" s="56">
        <v>-81.518415833333336</v>
      </c>
      <c r="AM2669" s="60">
        <v>1876.3798999988912</v>
      </c>
      <c r="AN2669" s="60">
        <v>1863.6213490897162</v>
      </c>
      <c r="AO2669" s="60">
        <v>2644.5956329659971</v>
      </c>
    </row>
    <row r="2670" spans="1:41" s="290" customFormat="1" x14ac:dyDescent="0.2">
      <c r="A2670" s="45" t="s">
        <v>1039</v>
      </c>
      <c r="B2670" s="42" t="s">
        <v>638</v>
      </c>
      <c r="C2670" s="46"/>
      <c r="D2670" s="35" t="s">
        <v>424</v>
      </c>
      <c r="E2670" s="34">
        <v>43878</v>
      </c>
      <c r="F2670" s="347" t="s">
        <v>2933</v>
      </c>
      <c r="G2670" s="347" t="s">
        <v>2080</v>
      </c>
      <c r="H2670" s="344">
        <v>25.902483333333333</v>
      </c>
      <c r="I2670" s="344">
        <v>-81.51273333333333</v>
      </c>
      <c r="J2670" s="56" t="s">
        <v>7991</v>
      </c>
      <c r="K2670" s="56" t="s">
        <v>9808</v>
      </c>
      <c r="L2670" s="49" t="s">
        <v>2480</v>
      </c>
      <c r="M2670" s="120" t="s">
        <v>2833</v>
      </c>
      <c r="N2670" s="35" t="s">
        <v>364</v>
      </c>
      <c r="O2670" s="203" t="s">
        <v>1969</v>
      </c>
      <c r="P2670" s="216" t="s">
        <v>1969</v>
      </c>
      <c r="Q2670" s="443">
        <v>0</v>
      </c>
      <c r="R2670" s="47"/>
      <c r="S2670" s="36">
        <v>0</v>
      </c>
      <c r="T2670" s="35"/>
      <c r="U2670" s="34"/>
      <c r="V2670" s="82">
        <v>0</v>
      </c>
      <c r="W2670" s="55" t="s">
        <v>2689</v>
      </c>
      <c r="X2670" s="55" t="s">
        <v>1898</v>
      </c>
      <c r="Y2670" s="157">
        <v>0</v>
      </c>
      <c r="Z2670" s="57">
        <v>2648.9115270336924</v>
      </c>
      <c r="AA2670" s="55" t="s">
        <v>9811</v>
      </c>
      <c r="AB2670" s="55">
        <v>259</v>
      </c>
      <c r="AC2670" s="55" t="s">
        <v>2023</v>
      </c>
      <c r="AD2670" s="89" t="s">
        <v>2622</v>
      </c>
      <c r="AE2670" s="243">
        <v>16370</v>
      </c>
      <c r="AF2670" s="157" t="s">
        <v>3901</v>
      </c>
      <c r="AG2670" s="89" t="s">
        <v>7994</v>
      </c>
      <c r="AH2670" s="58" t="s">
        <v>7995</v>
      </c>
      <c r="AI2670" s="58" t="s">
        <v>2542</v>
      </c>
      <c r="AJ2670" s="59" t="s">
        <v>2379</v>
      </c>
      <c r="AK2670" s="56">
        <v>25.897321388888891</v>
      </c>
      <c r="AL2670" s="56">
        <v>-81.518415833333336</v>
      </c>
      <c r="AM2670" s="60">
        <v>1882.4578999990929</v>
      </c>
      <c r="AN2670" s="60">
        <v>1863.6213490897162</v>
      </c>
      <c r="AO2670" s="60">
        <v>2648.9115270336924</v>
      </c>
    </row>
    <row r="2671" spans="1:41" s="290" customFormat="1" x14ac:dyDescent="0.2">
      <c r="A2671" s="45" t="s">
        <v>1039</v>
      </c>
      <c r="B2671" s="42" t="s">
        <v>638</v>
      </c>
      <c r="C2671" s="46"/>
      <c r="D2671" s="35" t="s">
        <v>424</v>
      </c>
      <c r="E2671" s="34">
        <v>44240</v>
      </c>
      <c r="F2671" s="347" t="s">
        <v>2933</v>
      </c>
      <c r="G2671" s="347" t="s">
        <v>3449</v>
      </c>
      <c r="H2671" s="344">
        <v>25.902483333333333</v>
      </c>
      <c r="I2671" s="344">
        <v>-81.512766666666664</v>
      </c>
      <c r="J2671" s="56" t="s">
        <v>7991</v>
      </c>
      <c r="K2671" s="56" t="s">
        <v>9812</v>
      </c>
      <c r="L2671" s="49" t="s">
        <v>3450</v>
      </c>
      <c r="M2671" s="120" t="s">
        <v>2833</v>
      </c>
      <c r="N2671" s="35" t="s">
        <v>387</v>
      </c>
      <c r="O2671" s="240" t="s">
        <v>3451</v>
      </c>
      <c r="P2671" s="216" t="s">
        <v>1969</v>
      </c>
      <c r="Q2671" s="443">
        <v>0</v>
      </c>
      <c r="R2671" s="47"/>
      <c r="S2671" s="36">
        <v>0</v>
      </c>
      <c r="T2671" s="35" t="s">
        <v>3310</v>
      </c>
      <c r="U2671" s="34"/>
      <c r="V2671" s="82">
        <v>0</v>
      </c>
      <c r="W2671" s="55" t="s">
        <v>2689</v>
      </c>
      <c r="X2671" s="55" t="s">
        <v>1898</v>
      </c>
      <c r="Y2671" s="157" t="s">
        <v>387</v>
      </c>
      <c r="Z2671" s="57">
        <v>2641.2318747541212</v>
      </c>
      <c r="AA2671" s="55" t="s">
        <v>9813</v>
      </c>
      <c r="AB2671" s="55">
        <v>259</v>
      </c>
      <c r="AC2671" s="55" t="s">
        <v>2023</v>
      </c>
      <c r="AD2671" s="89" t="s">
        <v>2622</v>
      </c>
      <c r="AE2671" s="243">
        <v>16370</v>
      </c>
      <c r="AF2671" s="157" t="s">
        <v>3901</v>
      </c>
      <c r="AG2671" s="89" t="s">
        <v>7994</v>
      </c>
      <c r="AH2671" s="58" t="s">
        <v>7995</v>
      </c>
      <c r="AI2671" s="58" t="s">
        <v>2542</v>
      </c>
      <c r="AJ2671" s="59" t="s">
        <v>2379</v>
      </c>
      <c r="AK2671" s="56">
        <v>25.897321388888891</v>
      </c>
      <c r="AL2671" s="56">
        <v>-81.518415833333336</v>
      </c>
      <c r="AM2671" s="60">
        <v>1882.4578999990929</v>
      </c>
      <c r="AN2671" s="60">
        <v>1852.6894156733817</v>
      </c>
      <c r="AO2671" s="60">
        <v>2641.2318747541212</v>
      </c>
    </row>
    <row r="2672" spans="1:41" s="290" customFormat="1" x14ac:dyDescent="0.2">
      <c r="A2672" s="45" t="s">
        <v>1039</v>
      </c>
      <c r="B2672" s="42" t="s">
        <v>638</v>
      </c>
      <c r="C2672" s="46"/>
      <c r="D2672" s="35" t="s">
        <v>424</v>
      </c>
      <c r="E2672" s="34">
        <v>44595</v>
      </c>
      <c r="F2672" s="347" t="s">
        <v>2933</v>
      </c>
      <c r="G2672" s="347" t="s">
        <v>4101</v>
      </c>
      <c r="H2672" s="344">
        <v>25.902483333333333</v>
      </c>
      <c r="I2672" s="344">
        <v>-81.512749999999997</v>
      </c>
      <c r="J2672" s="56" t="s">
        <v>7991</v>
      </c>
      <c r="K2672" s="56" t="s">
        <v>9814</v>
      </c>
      <c r="L2672" s="49" t="s">
        <v>4103</v>
      </c>
      <c r="M2672" s="120" t="s">
        <v>2833</v>
      </c>
      <c r="N2672" s="35" t="s">
        <v>387</v>
      </c>
      <c r="O2672" s="240" t="s">
        <v>4102</v>
      </c>
      <c r="P2672" s="216" t="s">
        <v>1969</v>
      </c>
      <c r="Q2672" s="443">
        <v>0</v>
      </c>
      <c r="R2672" s="47"/>
      <c r="S2672" s="36">
        <v>0</v>
      </c>
      <c r="T2672" s="35" t="s">
        <v>3310</v>
      </c>
      <c r="U2672" s="34"/>
      <c r="V2672" s="82">
        <v>0</v>
      </c>
      <c r="W2672" s="55" t="s">
        <v>2689</v>
      </c>
      <c r="X2672" s="55" t="s">
        <v>1898</v>
      </c>
      <c r="Y2672" s="157" t="s">
        <v>387</v>
      </c>
      <c r="Z2672" s="57">
        <v>2645.0688403787367</v>
      </c>
      <c r="AA2672" s="55" t="s">
        <v>9815</v>
      </c>
      <c r="AB2672" s="55">
        <v>259</v>
      </c>
      <c r="AC2672" s="55" t="s">
        <v>2023</v>
      </c>
      <c r="AD2672" s="89" t="s">
        <v>2622</v>
      </c>
      <c r="AE2672" s="243">
        <v>16370</v>
      </c>
      <c r="AF2672" s="157" t="s">
        <v>3901</v>
      </c>
      <c r="AG2672" s="89" t="s">
        <v>7994</v>
      </c>
      <c r="AH2672" s="58" t="s">
        <v>7995</v>
      </c>
      <c r="AI2672" s="58" t="s">
        <v>2542</v>
      </c>
      <c r="AJ2672" s="59" t="s">
        <v>2379</v>
      </c>
      <c r="AK2672" s="56">
        <v>25.897321388888891</v>
      </c>
      <c r="AL2672" s="56">
        <v>-81.518415833333336</v>
      </c>
      <c r="AM2672" s="60">
        <v>1882.4578999990929</v>
      </c>
      <c r="AN2672" s="60">
        <v>1858.1553823815489</v>
      </c>
      <c r="AO2672" s="60">
        <v>2645.0688403787367</v>
      </c>
    </row>
    <row r="2673" spans="1:41" s="290" customFormat="1" x14ac:dyDescent="0.2">
      <c r="A2673" s="45" t="s">
        <v>1039</v>
      </c>
      <c r="B2673" s="42" t="s">
        <v>638</v>
      </c>
      <c r="C2673" s="46"/>
      <c r="D2673" s="35" t="s">
        <v>424</v>
      </c>
      <c r="E2673" s="34">
        <v>44992</v>
      </c>
      <c r="F2673" s="347" t="s">
        <v>2933</v>
      </c>
      <c r="G2673" s="347" t="s">
        <v>4101</v>
      </c>
      <c r="H2673" s="344">
        <v>25.902483333333333</v>
      </c>
      <c r="I2673" s="344">
        <v>-81.512749999999997</v>
      </c>
      <c r="J2673" s="56" t="s">
        <v>7991</v>
      </c>
      <c r="K2673" s="56" t="s">
        <v>9814</v>
      </c>
      <c r="L2673" s="49" t="s">
        <v>5167</v>
      </c>
      <c r="M2673" s="120" t="s">
        <v>2833</v>
      </c>
      <c r="N2673" s="35" t="s">
        <v>387</v>
      </c>
      <c r="O2673" s="240" t="s">
        <v>5166</v>
      </c>
      <c r="P2673" s="216" t="s">
        <v>1969</v>
      </c>
      <c r="Q2673" s="443">
        <v>0</v>
      </c>
      <c r="R2673" s="47"/>
      <c r="S2673" s="36">
        <v>0</v>
      </c>
      <c r="T2673" s="35"/>
      <c r="U2673" s="34"/>
      <c r="V2673" s="82">
        <v>0</v>
      </c>
      <c r="W2673" s="55" t="s">
        <v>2689</v>
      </c>
      <c r="X2673" s="55" t="s">
        <v>1898</v>
      </c>
      <c r="Y2673" s="157" t="s">
        <v>387</v>
      </c>
      <c r="Z2673" s="57">
        <v>2645.0688403787367</v>
      </c>
      <c r="AA2673" s="55" t="s">
        <v>9815</v>
      </c>
      <c r="AB2673" s="55">
        <v>259</v>
      </c>
      <c r="AC2673" s="55" t="s">
        <v>2023</v>
      </c>
      <c r="AD2673" s="89" t="s">
        <v>2622</v>
      </c>
      <c r="AE2673" s="243">
        <v>16370</v>
      </c>
      <c r="AF2673" s="157" t="s">
        <v>3901</v>
      </c>
      <c r="AG2673" s="89" t="s">
        <v>7994</v>
      </c>
      <c r="AH2673" s="58" t="s">
        <v>7995</v>
      </c>
      <c r="AI2673" s="58" t="s">
        <v>2542</v>
      </c>
      <c r="AJ2673" s="59" t="s">
        <v>2379</v>
      </c>
      <c r="AK2673" s="56">
        <v>25.897321388888891</v>
      </c>
      <c r="AL2673" s="56">
        <v>-81.518415833333336</v>
      </c>
      <c r="AM2673" s="60">
        <v>1882.4578999990929</v>
      </c>
      <c r="AN2673" s="60">
        <v>1858.1553823815489</v>
      </c>
      <c r="AO2673" s="60">
        <v>2645.0688403787367</v>
      </c>
    </row>
    <row r="2674" spans="1:41" s="290" customFormat="1" ht="25.5" x14ac:dyDescent="0.2">
      <c r="A2674" s="45" t="s">
        <v>1039</v>
      </c>
      <c r="B2674" s="42" t="s">
        <v>638</v>
      </c>
      <c r="C2674" s="46"/>
      <c r="D2674" s="35" t="s">
        <v>424</v>
      </c>
      <c r="E2674" s="34">
        <v>45341</v>
      </c>
      <c r="F2674" s="347" t="s">
        <v>2933</v>
      </c>
      <c r="G2674" s="347" t="s">
        <v>5731</v>
      </c>
      <c r="H2674" s="344">
        <v>25.902483333333333</v>
      </c>
      <c r="I2674" s="344">
        <v>-81.512716666666662</v>
      </c>
      <c r="J2674" s="56" t="s">
        <v>7991</v>
      </c>
      <c r="K2674" s="56" t="s">
        <v>9816</v>
      </c>
      <c r="L2674" s="49" t="s">
        <v>6421</v>
      </c>
      <c r="M2674" s="120" t="s">
        <v>2833</v>
      </c>
      <c r="N2674" s="35" t="s">
        <v>387</v>
      </c>
      <c r="O2674" s="240" t="s">
        <v>5732</v>
      </c>
      <c r="P2674" s="216" t="s">
        <v>1969</v>
      </c>
      <c r="Q2674" s="443">
        <v>0</v>
      </c>
      <c r="R2674" s="47"/>
      <c r="S2674" s="36">
        <v>0</v>
      </c>
      <c r="T2674" s="35"/>
      <c r="U2674" s="34"/>
      <c r="V2674" s="82">
        <v>0</v>
      </c>
      <c r="W2674" s="55" t="s">
        <v>2689</v>
      </c>
      <c r="X2674" s="55" t="s">
        <v>1898</v>
      </c>
      <c r="Y2674" s="157" t="s">
        <v>387</v>
      </c>
      <c r="Z2674" s="57">
        <v>2652.7599098571909</v>
      </c>
      <c r="AA2674" s="55" t="s">
        <v>9817</v>
      </c>
      <c r="AB2674" s="55">
        <v>259</v>
      </c>
      <c r="AC2674" s="55" t="s">
        <v>2023</v>
      </c>
      <c r="AD2674" s="89" t="s">
        <v>2622</v>
      </c>
      <c r="AE2674" s="243">
        <v>16370</v>
      </c>
      <c r="AF2674" s="157" t="s">
        <v>3901</v>
      </c>
      <c r="AG2674" s="89" t="s">
        <v>7994</v>
      </c>
      <c r="AH2674" s="58" t="s">
        <v>7995</v>
      </c>
      <c r="AI2674" s="58" t="s">
        <v>2542</v>
      </c>
      <c r="AJ2674" s="59" t="s">
        <v>2379</v>
      </c>
      <c r="AK2674" s="56">
        <v>25.897321388888891</v>
      </c>
      <c r="AL2674" s="56">
        <v>-81.518415833333336</v>
      </c>
      <c r="AM2674" s="60">
        <v>1882.4578999990929</v>
      </c>
      <c r="AN2674" s="60">
        <v>1869.0873157978833</v>
      </c>
      <c r="AO2674" s="60">
        <v>2652.7599098571909</v>
      </c>
    </row>
    <row r="2675" spans="1:41" s="290" customFormat="1" x14ac:dyDescent="0.2">
      <c r="A2675" s="45" t="s">
        <v>1039</v>
      </c>
      <c r="B2675" s="42" t="s">
        <v>638</v>
      </c>
      <c r="C2675" s="46"/>
      <c r="D2675" s="35" t="s">
        <v>424</v>
      </c>
      <c r="E2675" s="34">
        <v>45748</v>
      </c>
      <c r="F2675" s="347" t="s">
        <v>2933</v>
      </c>
      <c r="G2675" s="347" t="s">
        <v>6307</v>
      </c>
      <c r="H2675" s="344">
        <v>25.902483333333333</v>
      </c>
      <c r="I2675" s="344">
        <v>-81.512666666666661</v>
      </c>
      <c r="J2675" s="56" t="s">
        <v>7991</v>
      </c>
      <c r="K2675" s="56" t="s">
        <v>7992</v>
      </c>
      <c r="L2675" s="49" t="s">
        <v>6420</v>
      </c>
      <c r="M2675" s="120" t="s">
        <v>2833</v>
      </c>
      <c r="N2675" s="35" t="s">
        <v>364</v>
      </c>
      <c r="O2675" s="240" t="s">
        <v>6350</v>
      </c>
      <c r="P2675" s="216" t="s">
        <v>1969</v>
      </c>
      <c r="Q2675" s="443">
        <v>0</v>
      </c>
      <c r="R2675" s="47"/>
      <c r="S2675" s="36">
        <v>0</v>
      </c>
      <c r="T2675" s="35" t="s">
        <v>2011</v>
      </c>
      <c r="U2675" s="34"/>
      <c r="V2675" s="82">
        <v>0</v>
      </c>
      <c r="W2675" s="55" t="s">
        <v>2689</v>
      </c>
      <c r="X2675" s="55" t="s">
        <v>1898</v>
      </c>
      <c r="Y2675" s="157">
        <v>0</v>
      </c>
      <c r="Z2675" s="57">
        <v>2664.3389883291647</v>
      </c>
      <c r="AA2675" s="55" t="s">
        <v>7993</v>
      </c>
      <c r="AB2675" s="55">
        <v>259</v>
      </c>
      <c r="AC2675" s="55" t="s">
        <v>2023</v>
      </c>
      <c r="AD2675" s="89" t="s">
        <v>2622</v>
      </c>
      <c r="AE2675" s="243">
        <v>16370</v>
      </c>
      <c r="AF2675" s="157" t="s">
        <v>3901</v>
      </c>
      <c r="AG2675" s="89" t="s">
        <v>7994</v>
      </c>
      <c r="AH2675" s="58" t="s">
        <v>7995</v>
      </c>
      <c r="AI2675" s="58" t="s">
        <v>2542</v>
      </c>
      <c r="AJ2675" s="59" t="s">
        <v>2379</v>
      </c>
      <c r="AK2675" s="56">
        <v>25.897321388888891</v>
      </c>
      <c r="AL2675" s="56">
        <v>-81.518415833333336</v>
      </c>
      <c r="AM2675" s="60">
        <v>1882.4578999990929</v>
      </c>
      <c r="AN2675" s="60">
        <v>1885.4852159223849</v>
      </c>
      <c r="AO2675" s="60">
        <v>2664.3389883291647</v>
      </c>
    </row>
    <row r="2676" spans="1:41" s="290" customFormat="1" x14ac:dyDescent="0.2">
      <c r="A2676" s="45" t="s">
        <v>1039</v>
      </c>
      <c r="B2676" s="42" t="s">
        <v>638</v>
      </c>
      <c r="C2676" s="46" t="s">
        <v>473</v>
      </c>
      <c r="D2676" s="35" t="s">
        <v>424</v>
      </c>
      <c r="E2676" s="34">
        <v>46079</v>
      </c>
      <c r="F2676" s="347" t="s">
        <v>2933</v>
      </c>
      <c r="G2676" s="347" t="s">
        <v>6307</v>
      </c>
      <c r="H2676" s="344">
        <v>25.902483333333333</v>
      </c>
      <c r="I2676" s="344">
        <v>-81.512666666666661</v>
      </c>
      <c r="J2676" s="56" t="s">
        <v>7991</v>
      </c>
      <c r="K2676" s="56" t="s">
        <v>7992</v>
      </c>
      <c r="L2676" s="49" t="s">
        <v>6581</v>
      </c>
      <c r="M2676" s="120" t="s">
        <v>2833</v>
      </c>
      <c r="N2676" s="35" t="s">
        <v>364</v>
      </c>
      <c r="O2676" s="240" t="s">
        <v>6793</v>
      </c>
      <c r="P2676" s="216" t="s">
        <v>6005</v>
      </c>
      <c r="Q2676" s="443">
        <v>0</v>
      </c>
      <c r="R2676" s="47"/>
      <c r="S2676" s="36">
        <v>0</v>
      </c>
      <c r="T2676" s="35" t="s">
        <v>2011</v>
      </c>
      <c r="U2676" s="34"/>
      <c r="V2676" s="82">
        <v>0</v>
      </c>
      <c r="W2676" s="55" t="s">
        <v>2689</v>
      </c>
      <c r="X2676" s="55" t="s">
        <v>1898</v>
      </c>
      <c r="Y2676" s="157">
        <v>0</v>
      </c>
      <c r="Z2676" s="57">
        <v>2664.3389883291647</v>
      </c>
      <c r="AA2676" s="55" t="s">
        <v>7993</v>
      </c>
      <c r="AB2676" s="55">
        <v>259</v>
      </c>
      <c r="AC2676" s="55" t="s">
        <v>2023</v>
      </c>
      <c r="AD2676" s="89" t="s">
        <v>2622</v>
      </c>
      <c r="AE2676" s="243">
        <v>16370</v>
      </c>
      <c r="AF2676" s="157" t="s">
        <v>3901</v>
      </c>
      <c r="AG2676" s="89" t="s">
        <v>7994</v>
      </c>
      <c r="AH2676" s="58" t="s">
        <v>7995</v>
      </c>
      <c r="AI2676" s="58" t="s">
        <v>2542</v>
      </c>
      <c r="AJ2676" s="59" t="s">
        <v>2379</v>
      </c>
      <c r="AK2676" s="56">
        <v>25.897321388888891</v>
      </c>
      <c r="AL2676" s="56">
        <v>-81.518415833333336</v>
      </c>
      <c r="AM2676" s="60">
        <v>1882.4578999990929</v>
      </c>
      <c r="AN2676" s="60">
        <v>1885.4852159223849</v>
      </c>
      <c r="AO2676" s="60">
        <v>2664.3389883291647</v>
      </c>
    </row>
    <row r="2677" spans="1:41" s="290" customFormat="1" x14ac:dyDescent="0.2">
      <c r="A2677" s="45" t="s">
        <v>1040</v>
      </c>
      <c r="B2677" s="42" t="s">
        <v>871</v>
      </c>
      <c r="C2677" s="46"/>
      <c r="D2677" s="35" t="s">
        <v>424</v>
      </c>
      <c r="E2677" s="34">
        <v>42843</v>
      </c>
      <c r="F2677" s="347" t="s">
        <v>869</v>
      </c>
      <c r="G2677" s="347" t="s">
        <v>873</v>
      </c>
      <c r="H2677" s="344">
        <v>25.902450000000002</v>
      </c>
      <c r="I2677" s="344">
        <v>-81.511200000000002</v>
      </c>
      <c r="J2677" s="56" t="s">
        <v>9804</v>
      </c>
      <c r="K2677" s="56" t="s">
        <v>9818</v>
      </c>
      <c r="L2677" s="49" t="s">
        <v>1746</v>
      </c>
      <c r="M2677" s="117"/>
      <c r="N2677" s="35" t="s">
        <v>364</v>
      </c>
      <c r="O2677" s="203"/>
      <c r="P2677" s="216">
        <v>0</v>
      </c>
      <c r="Q2677" s="443">
        <v>0</v>
      </c>
      <c r="R2677" s="47"/>
      <c r="S2677" s="36">
        <v>0</v>
      </c>
      <c r="T2677" s="35"/>
      <c r="U2677" s="34"/>
      <c r="V2677" s="82">
        <v>0</v>
      </c>
      <c r="W2677" s="55" t="s">
        <v>2689</v>
      </c>
      <c r="X2677" s="55" t="s">
        <v>1898</v>
      </c>
      <c r="Y2677" s="157">
        <v>0</v>
      </c>
      <c r="Z2677" s="57" t="s">
        <v>3903</v>
      </c>
      <c r="AA2677" s="55" t="s">
        <v>3904</v>
      </c>
      <c r="AB2677" s="55">
        <v>260</v>
      </c>
      <c r="AC2677" s="55" t="s">
        <v>2023</v>
      </c>
      <c r="AD2677" s="89" t="s">
        <v>2622</v>
      </c>
      <c r="AE2677" s="243" t="s">
        <v>1746</v>
      </c>
      <c r="AF2677" s="157">
        <v>0</v>
      </c>
      <c r="AG2677" s="89" t="s">
        <v>7998</v>
      </c>
      <c r="AH2677" s="58" t="s">
        <v>3903</v>
      </c>
      <c r="AI2677" s="58" t="s">
        <v>3903</v>
      </c>
      <c r="AJ2677" s="59" t="s">
        <v>3903</v>
      </c>
      <c r="AK2677" s="56" t="s">
        <v>3903</v>
      </c>
      <c r="AL2677" s="56" t="s">
        <v>3903</v>
      </c>
      <c r="AM2677" s="60" t="s">
        <v>3903</v>
      </c>
      <c r="AN2677" s="60" t="s">
        <v>3903</v>
      </c>
      <c r="AO2677" s="60" t="s">
        <v>3903</v>
      </c>
    </row>
    <row r="2678" spans="1:41" s="290" customFormat="1" x14ac:dyDescent="0.2">
      <c r="A2678" s="45" t="s">
        <v>1040</v>
      </c>
      <c r="B2678" s="42" t="s">
        <v>871</v>
      </c>
      <c r="C2678" s="46"/>
      <c r="D2678" s="35" t="s">
        <v>424</v>
      </c>
      <c r="E2678" s="34">
        <v>43145</v>
      </c>
      <c r="F2678" s="347" t="s">
        <v>229</v>
      </c>
      <c r="G2678" s="347" t="s">
        <v>2081</v>
      </c>
      <c r="H2678" s="344">
        <v>25.902550000000002</v>
      </c>
      <c r="I2678" s="344">
        <v>-81.511250000000004</v>
      </c>
      <c r="J2678" s="56" t="s">
        <v>8871</v>
      </c>
      <c r="K2678" s="56" t="s">
        <v>9819</v>
      </c>
      <c r="L2678" s="49" t="s">
        <v>2068</v>
      </c>
      <c r="M2678" s="120"/>
      <c r="N2678" s="35" t="s">
        <v>364</v>
      </c>
      <c r="O2678" s="203" t="s">
        <v>1969</v>
      </c>
      <c r="P2678" s="216">
        <v>0</v>
      </c>
      <c r="Q2678" s="443">
        <v>0</v>
      </c>
      <c r="R2678" s="47"/>
      <c r="S2678" s="36">
        <v>0</v>
      </c>
      <c r="T2678" s="35"/>
      <c r="U2678" s="34"/>
      <c r="V2678" s="82">
        <v>0</v>
      </c>
      <c r="W2678" s="55" t="s">
        <v>2689</v>
      </c>
      <c r="X2678" s="55" t="s">
        <v>1898</v>
      </c>
      <c r="Y2678" s="157">
        <v>0</v>
      </c>
      <c r="Z2678" s="57" t="s">
        <v>3903</v>
      </c>
      <c r="AA2678" s="55" t="s">
        <v>3904</v>
      </c>
      <c r="AB2678" s="55">
        <v>260</v>
      </c>
      <c r="AC2678" s="55" t="s">
        <v>2023</v>
      </c>
      <c r="AD2678" s="89" t="s">
        <v>2622</v>
      </c>
      <c r="AE2678" s="243" t="s">
        <v>1746</v>
      </c>
      <c r="AF2678" s="157">
        <v>0</v>
      </c>
      <c r="AG2678" s="89" t="s">
        <v>7998</v>
      </c>
      <c r="AH2678" s="58" t="s">
        <v>3903</v>
      </c>
      <c r="AI2678" s="58" t="s">
        <v>3903</v>
      </c>
      <c r="AJ2678" s="59" t="s">
        <v>3903</v>
      </c>
      <c r="AK2678" s="56" t="s">
        <v>3903</v>
      </c>
      <c r="AL2678" s="56" t="s">
        <v>3903</v>
      </c>
      <c r="AM2678" s="60" t="s">
        <v>3903</v>
      </c>
      <c r="AN2678" s="60" t="s">
        <v>3903</v>
      </c>
      <c r="AO2678" s="60" t="s">
        <v>3903</v>
      </c>
    </row>
    <row r="2679" spans="1:41" s="290" customFormat="1" x14ac:dyDescent="0.2">
      <c r="A2679" s="45" t="s">
        <v>1040</v>
      </c>
      <c r="B2679" s="42" t="s">
        <v>871</v>
      </c>
      <c r="C2679" s="46"/>
      <c r="D2679" s="66" t="s">
        <v>2384</v>
      </c>
      <c r="E2679" s="34">
        <v>43342</v>
      </c>
      <c r="F2679" s="347" t="s">
        <v>229</v>
      </c>
      <c r="G2679" s="347" t="s">
        <v>2081</v>
      </c>
      <c r="H2679" s="344">
        <v>25.902550000000002</v>
      </c>
      <c r="I2679" s="344">
        <v>-81.511250000000004</v>
      </c>
      <c r="J2679" s="56" t="s">
        <v>8871</v>
      </c>
      <c r="K2679" s="56" t="s">
        <v>9819</v>
      </c>
      <c r="L2679" s="49" t="s">
        <v>3151</v>
      </c>
      <c r="M2679" s="120"/>
      <c r="N2679" s="35" t="s">
        <v>364</v>
      </c>
      <c r="O2679" s="203"/>
      <c r="P2679" s="216">
        <v>0</v>
      </c>
      <c r="Q2679" s="443">
        <v>0</v>
      </c>
      <c r="R2679" s="47"/>
      <c r="S2679" s="36">
        <v>0</v>
      </c>
      <c r="T2679" s="35"/>
      <c r="U2679" s="34"/>
      <c r="V2679" s="82">
        <v>0</v>
      </c>
      <c r="W2679" s="55" t="s">
        <v>2689</v>
      </c>
      <c r="X2679" s="55" t="s">
        <v>1898</v>
      </c>
      <c r="Y2679" s="157">
        <v>0</v>
      </c>
      <c r="Z2679" s="57" t="s">
        <v>3903</v>
      </c>
      <c r="AA2679" s="55" t="s">
        <v>3904</v>
      </c>
      <c r="AB2679" s="55">
        <v>260</v>
      </c>
      <c r="AC2679" s="55" t="s">
        <v>2023</v>
      </c>
      <c r="AD2679" s="89" t="s">
        <v>2622</v>
      </c>
      <c r="AE2679" s="243" t="s">
        <v>1746</v>
      </c>
      <c r="AF2679" s="157">
        <v>0</v>
      </c>
      <c r="AG2679" s="89" t="s">
        <v>7998</v>
      </c>
      <c r="AH2679" s="58" t="s">
        <v>3903</v>
      </c>
      <c r="AI2679" s="58" t="s">
        <v>3903</v>
      </c>
      <c r="AJ2679" s="59" t="s">
        <v>3903</v>
      </c>
      <c r="AK2679" s="56" t="s">
        <v>3903</v>
      </c>
      <c r="AL2679" s="56" t="s">
        <v>3903</v>
      </c>
      <c r="AM2679" s="60" t="s">
        <v>3903</v>
      </c>
      <c r="AN2679" s="60" t="s">
        <v>3903</v>
      </c>
      <c r="AO2679" s="60" t="s">
        <v>3903</v>
      </c>
    </row>
    <row r="2680" spans="1:41" s="290" customFormat="1" x14ac:dyDescent="0.2">
      <c r="A2680" s="45" t="s">
        <v>1040</v>
      </c>
      <c r="B2680" s="42" t="s">
        <v>871</v>
      </c>
      <c r="C2680" s="46"/>
      <c r="D2680" s="35" t="s">
        <v>424</v>
      </c>
      <c r="E2680" s="34">
        <v>43501</v>
      </c>
      <c r="F2680" s="347" t="s">
        <v>2555</v>
      </c>
      <c r="G2680" s="347" t="s">
        <v>2556</v>
      </c>
      <c r="H2680" s="344">
        <v>25.902533333333334</v>
      </c>
      <c r="I2680" s="344">
        <v>-81.511233333333337</v>
      </c>
      <c r="J2680" s="56" t="s">
        <v>9820</v>
      </c>
      <c r="K2680" s="56" t="s">
        <v>7997</v>
      </c>
      <c r="L2680" s="49" t="s">
        <v>2480</v>
      </c>
      <c r="M2680" s="120" t="s">
        <v>2833</v>
      </c>
      <c r="N2680" s="35" t="s">
        <v>364</v>
      </c>
      <c r="O2680" s="203" t="s">
        <v>1969</v>
      </c>
      <c r="P2680" s="216" t="s">
        <v>1969</v>
      </c>
      <c r="Q2680" s="443">
        <v>0</v>
      </c>
      <c r="R2680" s="47"/>
      <c r="S2680" s="36">
        <v>0</v>
      </c>
      <c r="T2680" s="35"/>
      <c r="U2680" s="34"/>
      <c r="V2680" s="82">
        <v>0</v>
      </c>
      <c r="W2680" s="55" t="s">
        <v>2689</v>
      </c>
      <c r="X2680" s="55" t="s">
        <v>1898</v>
      </c>
      <c r="Y2680" s="157">
        <v>0</v>
      </c>
      <c r="Z2680" s="57" t="s">
        <v>3903</v>
      </c>
      <c r="AA2680" s="55" t="s">
        <v>3904</v>
      </c>
      <c r="AB2680" s="55">
        <v>260</v>
      </c>
      <c r="AC2680" s="55" t="s">
        <v>2023</v>
      </c>
      <c r="AD2680" s="89" t="s">
        <v>2622</v>
      </c>
      <c r="AE2680" s="243" t="s">
        <v>1746</v>
      </c>
      <c r="AF2680" s="157">
        <v>0</v>
      </c>
      <c r="AG2680" s="89" t="s">
        <v>7998</v>
      </c>
      <c r="AH2680" s="58" t="s">
        <v>3903</v>
      </c>
      <c r="AI2680" s="58" t="s">
        <v>3903</v>
      </c>
      <c r="AJ2680" s="59" t="s">
        <v>3903</v>
      </c>
      <c r="AK2680" s="56" t="s">
        <v>3903</v>
      </c>
      <c r="AL2680" s="56" t="s">
        <v>3903</v>
      </c>
      <c r="AM2680" s="60" t="s">
        <v>3903</v>
      </c>
      <c r="AN2680" s="60" t="s">
        <v>3903</v>
      </c>
      <c r="AO2680" s="60" t="s">
        <v>3903</v>
      </c>
    </row>
    <row r="2681" spans="1:41" s="290" customFormat="1" x14ac:dyDescent="0.2">
      <c r="A2681" s="45" t="s">
        <v>1040</v>
      </c>
      <c r="B2681" s="42" t="s">
        <v>871</v>
      </c>
      <c r="C2681" s="46"/>
      <c r="D2681" s="35" t="s">
        <v>424</v>
      </c>
      <c r="E2681" s="34">
        <v>43878</v>
      </c>
      <c r="F2681" s="347" t="s">
        <v>229</v>
      </c>
      <c r="G2681" s="347" t="s">
        <v>2556</v>
      </c>
      <c r="H2681" s="344">
        <v>25.902550000000002</v>
      </c>
      <c r="I2681" s="344">
        <v>-81.511233333333337</v>
      </c>
      <c r="J2681" s="56" t="s">
        <v>8871</v>
      </c>
      <c r="K2681" s="56" t="s">
        <v>7997</v>
      </c>
      <c r="L2681" s="49" t="s">
        <v>2480</v>
      </c>
      <c r="M2681" s="120" t="s">
        <v>2833</v>
      </c>
      <c r="N2681" s="35" t="s">
        <v>364</v>
      </c>
      <c r="O2681" s="203" t="s">
        <v>1969</v>
      </c>
      <c r="P2681" s="216" t="s">
        <v>1969</v>
      </c>
      <c r="Q2681" s="443">
        <v>0</v>
      </c>
      <c r="R2681" s="47"/>
      <c r="S2681" s="36">
        <v>0</v>
      </c>
      <c r="T2681" s="35"/>
      <c r="U2681" s="34"/>
      <c r="V2681" s="82">
        <v>0</v>
      </c>
      <c r="W2681" s="55" t="s">
        <v>2689</v>
      </c>
      <c r="X2681" s="55" t="s">
        <v>1898</v>
      </c>
      <c r="Y2681" s="157">
        <v>0</v>
      </c>
      <c r="Z2681" s="57" t="s">
        <v>3903</v>
      </c>
      <c r="AA2681" s="55" t="s">
        <v>3904</v>
      </c>
      <c r="AB2681" s="55">
        <v>260</v>
      </c>
      <c r="AC2681" s="55" t="s">
        <v>2023</v>
      </c>
      <c r="AD2681" s="89" t="s">
        <v>2622</v>
      </c>
      <c r="AE2681" s="243" t="s">
        <v>1746</v>
      </c>
      <c r="AF2681" s="157">
        <v>0</v>
      </c>
      <c r="AG2681" s="89" t="s">
        <v>7998</v>
      </c>
      <c r="AH2681" s="58" t="s">
        <v>3903</v>
      </c>
      <c r="AI2681" s="58" t="s">
        <v>3903</v>
      </c>
      <c r="AJ2681" s="59" t="s">
        <v>3903</v>
      </c>
      <c r="AK2681" s="56" t="s">
        <v>3903</v>
      </c>
      <c r="AL2681" s="56" t="s">
        <v>3903</v>
      </c>
      <c r="AM2681" s="60" t="s">
        <v>3903</v>
      </c>
      <c r="AN2681" s="60" t="s">
        <v>3903</v>
      </c>
      <c r="AO2681" s="60" t="s">
        <v>3903</v>
      </c>
    </row>
    <row r="2682" spans="1:41" s="290" customFormat="1" x14ac:dyDescent="0.2">
      <c r="A2682" s="45" t="s">
        <v>1040</v>
      </c>
      <c r="B2682" s="42" t="s">
        <v>871</v>
      </c>
      <c r="C2682" s="46"/>
      <c r="D2682" s="35" t="s">
        <v>424</v>
      </c>
      <c r="E2682" s="34">
        <v>44240</v>
      </c>
      <c r="F2682" s="347" t="s">
        <v>229</v>
      </c>
      <c r="G2682" s="347" t="s">
        <v>2081</v>
      </c>
      <c r="H2682" s="344">
        <v>25.902550000000002</v>
      </c>
      <c r="I2682" s="344">
        <v>-81.511250000000004</v>
      </c>
      <c r="J2682" s="56" t="s">
        <v>8871</v>
      </c>
      <c r="K2682" s="56" t="s">
        <v>9819</v>
      </c>
      <c r="L2682" s="49" t="s">
        <v>3453</v>
      </c>
      <c r="M2682" s="120" t="s">
        <v>2833</v>
      </c>
      <c r="N2682" s="35" t="s">
        <v>364</v>
      </c>
      <c r="O2682" s="240" t="s">
        <v>3452</v>
      </c>
      <c r="P2682" s="216" t="s">
        <v>1969</v>
      </c>
      <c r="Q2682" s="443">
        <v>0</v>
      </c>
      <c r="R2682" s="47"/>
      <c r="S2682" s="36">
        <v>0</v>
      </c>
      <c r="T2682" s="35"/>
      <c r="U2682" s="34"/>
      <c r="V2682" s="82">
        <v>0</v>
      </c>
      <c r="W2682" s="55" t="s">
        <v>2689</v>
      </c>
      <c r="X2682" s="55" t="s">
        <v>1898</v>
      </c>
      <c r="Y2682" s="157">
        <v>0</v>
      </c>
      <c r="Z2682" s="57" t="s">
        <v>3903</v>
      </c>
      <c r="AA2682" s="55" t="s">
        <v>3904</v>
      </c>
      <c r="AB2682" s="55">
        <v>260</v>
      </c>
      <c r="AC2682" s="55" t="s">
        <v>2023</v>
      </c>
      <c r="AD2682" s="89" t="s">
        <v>2622</v>
      </c>
      <c r="AE2682" s="243" t="s">
        <v>1746</v>
      </c>
      <c r="AF2682" s="157">
        <v>0</v>
      </c>
      <c r="AG2682" s="89" t="s">
        <v>7998</v>
      </c>
      <c r="AH2682" s="58" t="s">
        <v>3903</v>
      </c>
      <c r="AI2682" s="58" t="s">
        <v>3903</v>
      </c>
      <c r="AJ2682" s="59" t="s">
        <v>3903</v>
      </c>
      <c r="AK2682" s="56" t="s">
        <v>3903</v>
      </c>
      <c r="AL2682" s="56" t="s">
        <v>3903</v>
      </c>
      <c r="AM2682" s="60" t="s">
        <v>3903</v>
      </c>
      <c r="AN2682" s="60" t="s">
        <v>3903</v>
      </c>
      <c r="AO2682" s="60" t="s">
        <v>3903</v>
      </c>
    </row>
    <row r="2683" spans="1:41" s="290" customFormat="1" x14ac:dyDescent="0.2">
      <c r="A2683" s="45" t="s">
        <v>1040</v>
      </c>
      <c r="B2683" s="42" t="s">
        <v>871</v>
      </c>
      <c r="C2683" s="46"/>
      <c r="D2683" s="35" t="s">
        <v>424</v>
      </c>
      <c r="E2683" s="34">
        <v>44595</v>
      </c>
      <c r="F2683" s="347" t="s">
        <v>229</v>
      </c>
      <c r="G2683" s="347" t="s">
        <v>2081</v>
      </c>
      <c r="H2683" s="344">
        <v>25.902550000000002</v>
      </c>
      <c r="I2683" s="344">
        <v>-81.511250000000004</v>
      </c>
      <c r="J2683" s="56" t="s">
        <v>8871</v>
      </c>
      <c r="K2683" s="56" t="s">
        <v>9819</v>
      </c>
      <c r="L2683" s="49" t="s">
        <v>3453</v>
      </c>
      <c r="M2683" s="120" t="s">
        <v>2833</v>
      </c>
      <c r="N2683" s="35" t="s">
        <v>364</v>
      </c>
      <c r="O2683" s="240" t="s">
        <v>4105</v>
      </c>
      <c r="P2683" s="216" t="s">
        <v>1969</v>
      </c>
      <c r="Q2683" s="443">
        <v>0</v>
      </c>
      <c r="R2683" s="47"/>
      <c r="S2683" s="36">
        <v>0</v>
      </c>
      <c r="T2683" s="35"/>
      <c r="U2683" s="34"/>
      <c r="V2683" s="82">
        <v>0</v>
      </c>
      <c r="W2683" s="55" t="s">
        <v>2689</v>
      </c>
      <c r="X2683" s="55" t="s">
        <v>1898</v>
      </c>
      <c r="Y2683" s="157">
        <v>0</v>
      </c>
      <c r="Z2683" s="57" t="s">
        <v>3903</v>
      </c>
      <c r="AA2683" s="55" t="s">
        <v>3904</v>
      </c>
      <c r="AB2683" s="55">
        <v>260</v>
      </c>
      <c r="AC2683" s="55" t="s">
        <v>2023</v>
      </c>
      <c r="AD2683" s="89" t="s">
        <v>2622</v>
      </c>
      <c r="AE2683" s="243" t="s">
        <v>1746</v>
      </c>
      <c r="AF2683" s="157">
        <v>0</v>
      </c>
      <c r="AG2683" s="89" t="s">
        <v>7998</v>
      </c>
      <c r="AH2683" s="58" t="s">
        <v>3903</v>
      </c>
      <c r="AI2683" s="58" t="s">
        <v>3903</v>
      </c>
      <c r="AJ2683" s="59" t="s">
        <v>3903</v>
      </c>
      <c r="AK2683" s="56" t="s">
        <v>3903</v>
      </c>
      <c r="AL2683" s="56" t="s">
        <v>3903</v>
      </c>
      <c r="AM2683" s="60" t="s">
        <v>3903</v>
      </c>
      <c r="AN2683" s="60" t="s">
        <v>3903</v>
      </c>
      <c r="AO2683" s="60" t="s">
        <v>3903</v>
      </c>
    </row>
    <row r="2684" spans="1:41" s="290" customFormat="1" x14ac:dyDescent="0.2">
      <c r="A2684" s="45" t="s">
        <v>1040</v>
      </c>
      <c r="B2684" s="42" t="s">
        <v>871</v>
      </c>
      <c r="C2684" s="46"/>
      <c r="D2684" s="35" t="s">
        <v>424</v>
      </c>
      <c r="E2684" s="34">
        <v>44992</v>
      </c>
      <c r="F2684" s="347" t="s">
        <v>229</v>
      </c>
      <c r="G2684" s="347" t="s">
        <v>2556</v>
      </c>
      <c r="H2684" s="344">
        <v>25.902550000000002</v>
      </c>
      <c r="I2684" s="344">
        <v>-81.511233333333337</v>
      </c>
      <c r="J2684" s="56" t="s">
        <v>8871</v>
      </c>
      <c r="K2684" s="56" t="s">
        <v>7997</v>
      </c>
      <c r="L2684" s="49" t="s">
        <v>5168</v>
      </c>
      <c r="M2684" s="120" t="s">
        <v>2833</v>
      </c>
      <c r="N2684" s="35" t="s">
        <v>364</v>
      </c>
      <c r="O2684" s="240" t="s">
        <v>5169</v>
      </c>
      <c r="P2684" s="216" t="s">
        <v>1969</v>
      </c>
      <c r="Q2684" s="443">
        <v>0</v>
      </c>
      <c r="R2684" s="47"/>
      <c r="S2684" s="36">
        <v>0</v>
      </c>
      <c r="T2684" s="35"/>
      <c r="U2684" s="34"/>
      <c r="V2684" s="82">
        <v>0</v>
      </c>
      <c r="W2684" s="55" t="s">
        <v>2689</v>
      </c>
      <c r="X2684" s="55" t="s">
        <v>1898</v>
      </c>
      <c r="Y2684" s="157">
        <v>0</v>
      </c>
      <c r="Z2684" s="57" t="s">
        <v>3903</v>
      </c>
      <c r="AA2684" s="55" t="s">
        <v>3904</v>
      </c>
      <c r="AB2684" s="55">
        <v>260</v>
      </c>
      <c r="AC2684" s="55" t="s">
        <v>2023</v>
      </c>
      <c r="AD2684" s="89" t="s">
        <v>2622</v>
      </c>
      <c r="AE2684" s="243" t="s">
        <v>1746</v>
      </c>
      <c r="AF2684" s="157">
        <v>0</v>
      </c>
      <c r="AG2684" s="89" t="s">
        <v>7998</v>
      </c>
      <c r="AH2684" s="58" t="s">
        <v>3903</v>
      </c>
      <c r="AI2684" s="58" t="s">
        <v>3903</v>
      </c>
      <c r="AJ2684" s="59" t="s">
        <v>3903</v>
      </c>
      <c r="AK2684" s="56" t="s">
        <v>3903</v>
      </c>
      <c r="AL2684" s="56" t="s">
        <v>3903</v>
      </c>
      <c r="AM2684" s="60" t="s">
        <v>3903</v>
      </c>
      <c r="AN2684" s="60" t="s">
        <v>3903</v>
      </c>
      <c r="AO2684" s="60" t="s">
        <v>3903</v>
      </c>
    </row>
    <row r="2685" spans="1:41" s="290" customFormat="1" ht="25.5" x14ac:dyDescent="0.2">
      <c r="A2685" s="45" t="s">
        <v>1040</v>
      </c>
      <c r="B2685" s="42" t="s">
        <v>871</v>
      </c>
      <c r="C2685" s="46"/>
      <c r="D2685" s="35" t="s">
        <v>424</v>
      </c>
      <c r="E2685" s="34">
        <v>45341</v>
      </c>
      <c r="F2685" s="347" t="s">
        <v>2555</v>
      </c>
      <c r="G2685" s="347" t="s">
        <v>2556</v>
      </c>
      <c r="H2685" s="344">
        <v>25.902533333333334</v>
      </c>
      <c r="I2685" s="344">
        <v>-81.511233333333337</v>
      </c>
      <c r="J2685" s="56" t="s">
        <v>9820</v>
      </c>
      <c r="K2685" s="56" t="s">
        <v>7997</v>
      </c>
      <c r="L2685" s="49" t="s">
        <v>6422</v>
      </c>
      <c r="M2685" s="120" t="s">
        <v>2833</v>
      </c>
      <c r="N2685" s="35" t="s">
        <v>364</v>
      </c>
      <c r="O2685" s="240" t="s">
        <v>5733</v>
      </c>
      <c r="P2685" s="216" t="s">
        <v>1969</v>
      </c>
      <c r="Q2685" s="443">
        <v>0</v>
      </c>
      <c r="R2685" s="47"/>
      <c r="S2685" s="36">
        <v>0</v>
      </c>
      <c r="T2685" s="35"/>
      <c r="U2685" s="34"/>
      <c r="V2685" s="82">
        <v>0</v>
      </c>
      <c r="W2685" s="55" t="s">
        <v>2689</v>
      </c>
      <c r="X2685" s="55" t="s">
        <v>1898</v>
      </c>
      <c r="Y2685" s="157">
        <v>0</v>
      </c>
      <c r="Z2685" s="57" t="s">
        <v>3903</v>
      </c>
      <c r="AA2685" s="55" t="s">
        <v>3904</v>
      </c>
      <c r="AB2685" s="55">
        <v>260</v>
      </c>
      <c r="AC2685" s="55" t="s">
        <v>2023</v>
      </c>
      <c r="AD2685" s="89" t="s">
        <v>2622</v>
      </c>
      <c r="AE2685" s="243" t="s">
        <v>1746</v>
      </c>
      <c r="AF2685" s="157">
        <v>0</v>
      </c>
      <c r="AG2685" s="89" t="s">
        <v>7998</v>
      </c>
      <c r="AH2685" s="58" t="s">
        <v>3903</v>
      </c>
      <c r="AI2685" s="58" t="s">
        <v>3903</v>
      </c>
      <c r="AJ2685" s="59" t="s">
        <v>3903</v>
      </c>
      <c r="AK2685" s="56" t="s">
        <v>3903</v>
      </c>
      <c r="AL2685" s="56" t="s">
        <v>3903</v>
      </c>
      <c r="AM2685" s="60" t="s">
        <v>3903</v>
      </c>
      <c r="AN2685" s="60" t="s">
        <v>3903</v>
      </c>
      <c r="AO2685" s="60" t="s">
        <v>3903</v>
      </c>
    </row>
    <row r="2686" spans="1:41" s="290" customFormat="1" x14ac:dyDescent="0.2">
      <c r="A2686" s="45" t="s">
        <v>1040</v>
      </c>
      <c r="B2686" s="42" t="s">
        <v>871</v>
      </c>
      <c r="C2686" s="46"/>
      <c r="D2686" s="35" t="s">
        <v>424</v>
      </c>
      <c r="E2686" s="34">
        <v>45748</v>
      </c>
      <c r="F2686" s="347" t="s">
        <v>6308</v>
      </c>
      <c r="G2686" s="347" t="s">
        <v>2556</v>
      </c>
      <c r="H2686" s="344">
        <v>25.902566666666665</v>
      </c>
      <c r="I2686" s="344">
        <v>-81.511233333333337</v>
      </c>
      <c r="J2686" s="56" t="s">
        <v>7996</v>
      </c>
      <c r="K2686" s="56" t="s">
        <v>7997</v>
      </c>
      <c r="L2686" s="49" t="s">
        <v>6420</v>
      </c>
      <c r="M2686" s="120" t="s">
        <v>2833</v>
      </c>
      <c r="N2686" s="35" t="s">
        <v>364</v>
      </c>
      <c r="O2686" s="240" t="s">
        <v>6351</v>
      </c>
      <c r="P2686" s="216" t="s">
        <v>1969</v>
      </c>
      <c r="Q2686" s="443">
        <v>0</v>
      </c>
      <c r="R2686" s="47"/>
      <c r="S2686" s="36">
        <v>0</v>
      </c>
      <c r="T2686" s="35"/>
      <c r="U2686" s="34"/>
      <c r="V2686" s="82">
        <v>0</v>
      </c>
      <c r="W2686" s="55" t="s">
        <v>2689</v>
      </c>
      <c r="X2686" s="55" t="s">
        <v>1898</v>
      </c>
      <c r="Y2686" s="157">
        <v>0</v>
      </c>
      <c r="Z2686" s="57" t="s">
        <v>3903</v>
      </c>
      <c r="AA2686" s="55" t="s">
        <v>3904</v>
      </c>
      <c r="AB2686" s="55">
        <v>260</v>
      </c>
      <c r="AC2686" s="55" t="s">
        <v>2023</v>
      </c>
      <c r="AD2686" s="89" t="s">
        <v>2622</v>
      </c>
      <c r="AE2686" s="243" t="s">
        <v>1746</v>
      </c>
      <c r="AF2686" s="157">
        <v>0</v>
      </c>
      <c r="AG2686" s="89" t="s">
        <v>7998</v>
      </c>
      <c r="AH2686" s="58" t="s">
        <v>3903</v>
      </c>
      <c r="AI2686" s="58" t="s">
        <v>3903</v>
      </c>
      <c r="AJ2686" s="59" t="s">
        <v>3903</v>
      </c>
      <c r="AK2686" s="56" t="s">
        <v>3903</v>
      </c>
      <c r="AL2686" s="56" t="s">
        <v>3903</v>
      </c>
      <c r="AM2686" s="60" t="s">
        <v>3903</v>
      </c>
      <c r="AN2686" s="60" t="s">
        <v>3903</v>
      </c>
      <c r="AO2686" s="60" t="s">
        <v>3903</v>
      </c>
    </row>
    <row r="2687" spans="1:41" s="290" customFormat="1" x14ac:dyDescent="0.2">
      <c r="A2687" s="45" t="s">
        <v>1040</v>
      </c>
      <c r="B2687" s="42" t="s">
        <v>871</v>
      </c>
      <c r="C2687" s="46" t="s">
        <v>473</v>
      </c>
      <c r="D2687" s="35" t="s">
        <v>424</v>
      </c>
      <c r="E2687" s="34">
        <v>46079</v>
      </c>
      <c r="F2687" s="347" t="s">
        <v>6308</v>
      </c>
      <c r="G2687" s="347" t="s">
        <v>2556</v>
      </c>
      <c r="H2687" s="344">
        <v>25.902566666666665</v>
      </c>
      <c r="I2687" s="344">
        <v>-81.511233333333337</v>
      </c>
      <c r="J2687" s="56" t="s">
        <v>7996</v>
      </c>
      <c r="K2687" s="56" t="s">
        <v>7997</v>
      </c>
      <c r="L2687" s="49" t="s">
        <v>6581</v>
      </c>
      <c r="M2687" s="120" t="s">
        <v>2833</v>
      </c>
      <c r="N2687" s="35" t="s">
        <v>364</v>
      </c>
      <c r="O2687" s="240" t="s">
        <v>6794</v>
      </c>
      <c r="P2687" s="216" t="s">
        <v>6005</v>
      </c>
      <c r="Q2687" s="443">
        <v>0</v>
      </c>
      <c r="R2687" s="47"/>
      <c r="S2687" s="36">
        <v>0</v>
      </c>
      <c r="T2687" s="35"/>
      <c r="U2687" s="34"/>
      <c r="V2687" s="82">
        <v>0</v>
      </c>
      <c r="W2687" s="55" t="s">
        <v>2689</v>
      </c>
      <c r="X2687" s="55" t="s">
        <v>1898</v>
      </c>
      <c r="Y2687" s="157">
        <v>0</v>
      </c>
      <c r="Z2687" s="57" t="s">
        <v>3903</v>
      </c>
      <c r="AA2687" s="55" t="s">
        <v>3904</v>
      </c>
      <c r="AB2687" s="55">
        <v>260</v>
      </c>
      <c r="AC2687" s="55" t="s">
        <v>2023</v>
      </c>
      <c r="AD2687" s="89" t="s">
        <v>2622</v>
      </c>
      <c r="AE2687" s="243" t="s">
        <v>1746</v>
      </c>
      <c r="AF2687" s="157">
        <v>0</v>
      </c>
      <c r="AG2687" s="89" t="s">
        <v>7998</v>
      </c>
      <c r="AH2687" s="58" t="s">
        <v>3903</v>
      </c>
      <c r="AI2687" s="58" t="s">
        <v>3903</v>
      </c>
      <c r="AJ2687" s="59" t="s">
        <v>3903</v>
      </c>
      <c r="AK2687" s="56" t="s">
        <v>3903</v>
      </c>
      <c r="AL2687" s="56" t="s">
        <v>3903</v>
      </c>
      <c r="AM2687" s="60" t="s">
        <v>3903</v>
      </c>
      <c r="AN2687" s="60" t="s">
        <v>3903</v>
      </c>
      <c r="AO2687" s="60" t="s">
        <v>3903</v>
      </c>
    </row>
    <row r="2688" spans="1:41" s="290" customFormat="1" x14ac:dyDescent="0.2">
      <c r="A2688" s="45" t="s">
        <v>1041</v>
      </c>
      <c r="B2688" s="42" t="s">
        <v>872</v>
      </c>
      <c r="C2688" s="46"/>
      <c r="D2688" s="35" t="s">
        <v>424</v>
      </c>
      <c r="E2688" s="34">
        <v>42843</v>
      </c>
      <c r="F2688" s="347" t="s">
        <v>874</v>
      </c>
      <c r="G2688" s="347" t="s">
        <v>875</v>
      </c>
      <c r="H2688" s="344">
        <v>25.904366666666668</v>
      </c>
      <c r="I2688" s="344">
        <v>-81.511133333333333</v>
      </c>
      <c r="J2688" s="56" t="s">
        <v>7999</v>
      </c>
      <c r="K2688" s="56" t="s">
        <v>8000</v>
      </c>
      <c r="L2688" s="49" t="s">
        <v>1746</v>
      </c>
      <c r="M2688" s="117"/>
      <c r="N2688" s="35" t="s">
        <v>364</v>
      </c>
      <c r="O2688" s="203" t="s">
        <v>1969</v>
      </c>
      <c r="P2688" s="216" t="s">
        <v>1969</v>
      </c>
      <c r="Q2688" s="443">
        <v>0</v>
      </c>
      <c r="R2688" s="47"/>
      <c r="S2688" s="36">
        <v>0</v>
      </c>
      <c r="T2688" s="35"/>
      <c r="U2688" s="34"/>
      <c r="V2688" s="82">
        <v>0</v>
      </c>
      <c r="W2688" s="55" t="s">
        <v>2689</v>
      </c>
      <c r="X2688" s="55" t="s">
        <v>1898</v>
      </c>
      <c r="Y2688" s="157">
        <v>0</v>
      </c>
      <c r="Z2688" s="57" t="s">
        <v>3903</v>
      </c>
      <c r="AA2688" s="55" t="s">
        <v>3904</v>
      </c>
      <c r="AB2688" s="55">
        <v>261</v>
      </c>
      <c r="AC2688" s="55" t="s">
        <v>2023</v>
      </c>
      <c r="AD2688" s="89" t="s">
        <v>2622</v>
      </c>
      <c r="AE2688" s="243" t="s">
        <v>1746</v>
      </c>
      <c r="AF2688" s="157">
        <v>0</v>
      </c>
      <c r="AG2688" s="89" t="s">
        <v>8001</v>
      </c>
      <c r="AH2688" s="58" t="s">
        <v>3903</v>
      </c>
      <c r="AI2688" s="58" t="s">
        <v>3903</v>
      </c>
      <c r="AJ2688" s="59" t="s">
        <v>3903</v>
      </c>
      <c r="AK2688" s="56" t="s">
        <v>3903</v>
      </c>
      <c r="AL2688" s="56" t="s">
        <v>3903</v>
      </c>
      <c r="AM2688" s="60" t="s">
        <v>3903</v>
      </c>
      <c r="AN2688" s="60" t="s">
        <v>3903</v>
      </c>
      <c r="AO2688" s="60" t="s">
        <v>3903</v>
      </c>
    </row>
    <row r="2689" spans="1:41" s="290" customFormat="1" x14ac:dyDescent="0.2">
      <c r="A2689" s="45" t="s">
        <v>1041</v>
      </c>
      <c r="B2689" s="42" t="s">
        <v>872</v>
      </c>
      <c r="C2689" s="46"/>
      <c r="D2689" s="35" t="s">
        <v>424</v>
      </c>
      <c r="E2689" s="34">
        <v>43145</v>
      </c>
      <c r="F2689" s="347" t="s">
        <v>874</v>
      </c>
      <c r="G2689" s="347" t="s">
        <v>2082</v>
      </c>
      <c r="H2689" s="344">
        <v>25.904366666666668</v>
      </c>
      <c r="I2689" s="344">
        <v>-81.511150000000001</v>
      </c>
      <c r="J2689" s="56" t="s">
        <v>7999</v>
      </c>
      <c r="K2689" s="56" t="s">
        <v>9821</v>
      </c>
      <c r="L2689" s="49" t="s">
        <v>2068</v>
      </c>
      <c r="M2689" s="120"/>
      <c r="N2689" s="35" t="s">
        <v>364</v>
      </c>
      <c r="O2689" s="203" t="s">
        <v>1969</v>
      </c>
      <c r="P2689" s="216">
        <v>0</v>
      </c>
      <c r="Q2689" s="443">
        <v>0</v>
      </c>
      <c r="R2689" s="47"/>
      <c r="S2689" s="36">
        <v>0</v>
      </c>
      <c r="T2689" s="35"/>
      <c r="U2689" s="34"/>
      <c r="V2689" s="82">
        <v>0</v>
      </c>
      <c r="W2689" s="55" t="s">
        <v>2689</v>
      </c>
      <c r="X2689" s="55" t="s">
        <v>1898</v>
      </c>
      <c r="Y2689" s="157">
        <v>0</v>
      </c>
      <c r="Z2689" s="57" t="s">
        <v>3903</v>
      </c>
      <c r="AA2689" s="55" t="s">
        <v>3904</v>
      </c>
      <c r="AB2689" s="55">
        <v>261</v>
      </c>
      <c r="AC2689" s="55" t="s">
        <v>2023</v>
      </c>
      <c r="AD2689" s="89" t="s">
        <v>2622</v>
      </c>
      <c r="AE2689" s="243" t="s">
        <v>1746</v>
      </c>
      <c r="AF2689" s="157">
        <v>0</v>
      </c>
      <c r="AG2689" s="89" t="s">
        <v>8001</v>
      </c>
      <c r="AH2689" s="58" t="s">
        <v>3903</v>
      </c>
      <c r="AI2689" s="58" t="s">
        <v>3903</v>
      </c>
      <c r="AJ2689" s="59" t="s">
        <v>3903</v>
      </c>
      <c r="AK2689" s="56" t="s">
        <v>3903</v>
      </c>
      <c r="AL2689" s="56" t="s">
        <v>3903</v>
      </c>
      <c r="AM2689" s="60" t="s">
        <v>3903</v>
      </c>
      <c r="AN2689" s="60" t="s">
        <v>3903</v>
      </c>
      <c r="AO2689" s="60" t="s">
        <v>3903</v>
      </c>
    </row>
    <row r="2690" spans="1:41" s="290" customFormat="1" x14ac:dyDescent="0.2">
      <c r="A2690" s="45" t="s">
        <v>1041</v>
      </c>
      <c r="B2690" s="42" t="s">
        <v>872</v>
      </c>
      <c r="C2690" s="46"/>
      <c r="D2690" s="66" t="s">
        <v>2384</v>
      </c>
      <c r="E2690" s="34">
        <v>43342</v>
      </c>
      <c r="F2690" s="347" t="s">
        <v>874</v>
      </c>
      <c r="G2690" s="347" t="s">
        <v>2082</v>
      </c>
      <c r="H2690" s="344">
        <v>25.904366666666668</v>
      </c>
      <c r="I2690" s="344">
        <v>-81.511150000000001</v>
      </c>
      <c r="J2690" s="56" t="s">
        <v>7999</v>
      </c>
      <c r="K2690" s="56" t="s">
        <v>9821</v>
      </c>
      <c r="L2690" s="49" t="s">
        <v>3151</v>
      </c>
      <c r="M2690" s="120"/>
      <c r="N2690" s="35" t="s">
        <v>364</v>
      </c>
      <c r="O2690" s="203"/>
      <c r="P2690" s="216">
        <v>0</v>
      </c>
      <c r="Q2690" s="443">
        <v>0</v>
      </c>
      <c r="R2690" s="47"/>
      <c r="S2690" s="36">
        <v>0</v>
      </c>
      <c r="T2690" s="35"/>
      <c r="U2690" s="34"/>
      <c r="V2690" s="82">
        <v>0</v>
      </c>
      <c r="W2690" s="55" t="s">
        <v>2689</v>
      </c>
      <c r="X2690" s="55" t="s">
        <v>1898</v>
      </c>
      <c r="Y2690" s="157">
        <v>0</v>
      </c>
      <c r="Z2690" s="57" t="s">
        <v>3903</v>
      </c>
      <c r="AA2690" s="55" t="s">
        <v>3904</v>
      </c>
      <c r="AB2690" s="55">
        <v>261</v>
      </c>
      <c r="AC2690" s="55" t="s">
        <v>2023</v>
      </c>
      <c r="AD2690" s="89" t="s">
        <v>2622</v>
      </c>
      <c r="AE2690" s="243" t="s">
        <v>1746</v>
      </c>
      <c r="AF2690" s="157">
        <v>0</v>
      </c>
      <c r="AG2690" s="89" t="s">
        <v>8001</v>
      </c>
      <c r="AH2690" s="58" t="s">
        <v>3903</v>
      </c>
      <c r="AI2690" s="58" t="s">
        <v>3903</v>
      </c>
      <c r="AJ2690" s="59" t="s">
        <v>3903</v>
      </c>
      <c r="AK2690" s="56" t="s">
        <v>3903</v>
      </c>
      <c r="AL2690" s="56" t="s">
        <v>3903</v>
      </c>
      <c r="AM2690" s="60" t="s">
        <v>3903</v>
      </c>
      <c r="AN2690" s="60" t="s">
        <v>3903</v>
      </c>
      <c r="AO2690" s="60" t="s">
        <v>3903</v>
      </c>
    </row>
    <row r="2691" spans="1:41" s="290" customFormat="1" x14ac:dyDescent="0.2">
      <c r="A2691" s="45" t="s">
        <v>1041</v>
      </c>
      <c r="B2691" s="42" t="s">
        <v>872</v>
      </c>
      <c r="C2691" s="46"/>
      <c r="D2691" s="35" t="s">
        <v>424</v>
      </c>
      <c r="E2691" s="34">
        <v>43501</v>
      </c>
      <c r="F2691" s="347" t="s">
        <v>2557</v>
      </c>
      <c r="G2691" s="347" t="s">
        <v>875</v>
      </c>
      <c r="H2691" s="344">
        <v>25.904350000000001</v>
      </c>
      <c r="I2691" s="344">
        <v>-81.511133333333333</v>
      </c>
      <c r="J2691" s="56" t="s">
        <v>9822</v>
      </c>
      <c r="K2691" s="56" t="s">
        <v>8000</v>
      </c>
      <c r="L2691" s="49" t="s">
        <v>2558</v>
      </c>
      <c r="M2691" s="120" t="s">
        <v>2833</v>
      </c>
      <c r="N2691" s="35" t="s">
        <v>364</v>
      </c>
      <c r="O2691" s="203" t="s">
        <v>1969</v>
      </c>
      <c r="P2691" s="216" t="s">
        <v>1969</v>
      </c>
      <c r="Q2691" s="443">
        <v>0</v>
      </c>
      <c r="R2691" s="47"/>
      <c r="S2691" s="36">
        <v>0</v>
      </c>
      <c r="T2691" s="35"/>
      <c r="U2691" s="34"/>
      <c r="V2691" s="82">
        <v>0</v>
      </c>
      <c r="W2691" s="55" t="s">
        <v>2689</v>
      </c>
      <c r="X2691" s="55" t="s">
        <v>1898</v>
      </c>
      <c r="Y2691" s="157">
        <v>0</v>
      </c>
      <c r="Z2691" s="57" t="s">
        <v>3903</v>
      </c>
      <c r="AA2691" s="55" t="s">
        <v>3904</v>
      </c>
      <c r="AB2691" s="55">
        <v>261</v>
      </c>
      <c r="AC2691" s="55" t="s">
        <v>2023</v>
      </c>
      <c r="AD2691" s="89" t="s">
        <v>2622</v>
      </c>
      <c r="AE2691" s="243" t="s">
        <v>1746</v>
      </c>
      <c r="AF2691" s="157">
        <v>0</v>
      </c>
      <c r="AG2691" s="89" t="s">
        <v>8001</v>
      </c>
      <c r="AH2691" s="58" t="s">
        <v>3903</v>
      </c>
      <c r="AI2691" s="58" t="s">
        <v>3903</v>
      </c>
      <c r="AJ2691" s="59" t="s">
        <v>3903</v>
      </c>
      <c r="AK2691" s="56" t="s">
        <v>3903</v>
      </c>
      <c r="AL2691" s="56" t="s">
        <v>3903</v>
      </c>
      <c r="AM2691" s="60" t="s">
        <v>3903</v>
      </c>
      <c r="AN2691" s="60" t="s">
        <v>3903</v>
      </c>
      <c r="AO2691" s="60" t="s">
        <v>3903</v>
      </c>
    </row>
    <row r="2692" spans="1:41" s="290" customFormat="1" x14ac:dyDescent="0.2">
      <c r="A2692" s="45" t="s">
        <v>1041</v>
      </c>
      <c r="B2692" s="42" t="s">
        <v>872</v>
      </c>
      <c r="C2692" s="46"/>
      <c r="D2692" s="35" t="s">
        <v>424</v>
      </c>
      <c r="E2692" s="34">
        <v>43878</v>
      </c>
      <c r="F2692" s="347" t="s">
        <v>874</v>
      </c>
      <c r="G2692" s="347" t="s">
        <v>2082</v>
      </c>
      <c r="H2692" s="344">
        <v>25.904366666666668</v>
      </c>
      <c r="I2692" s="344">
        <v>-81.511150000000001</v>
      </c>
      <c r="J2692" s="56" t="s">
        <v>7999</v>
      </c>
      <c r="K2692" s="56" t="s">
        <v>9821</v>
      </c>
      <c r="L2692" s="49" t="s">
        <v>2558</v>
      </c>
      <c r="M2692" s="120" t="s">
        <v>2833</v>
      </c>
      <c r="N2692" s="35" t="s">
        <v>364</v>
      </c>
      <c r="O2692" s="203" t="s">
        <v>1969</v>
      </c>
      <c r="P2692" s="216" t="s">
        <v>1969</v>
      </c>
      <c r="Q2692" s="443">
        <v>0</v>
      </c>
      <c r="R2692" s="47"/>
      <c r="S2692" s="36">
        <v>0</v>
      </c>
      <c r="T2692" s="35"/>
      <c r="U2692" s="34"/>
      <c r="V2692" s="82">
        <v>0</v>
      </c>
      <c r="W2692" s="55" t="s">
        <v>2689</v>
      </c>
      <c r="X2692" s="55" t="s">
        <v>1898</v>
      </c>
      <c r="Y2692" s="157">
        <v>0</v>
      </c>
      <c r="Z2692" s="57" t="s">
        <v>3903</v>
      </c>
      <c r="AA2692" s="55" t="s">
        <v>3904</v>
      </c>
      <c r="AB2692" s="55">
        <v>261</v>
      </c>
      <c r="AC2692" s="55" t="s">
        <v>2023</v>
      </c>
      <c r="AD2692" s="89" t="s">
        <v>2622</v>
      </c>
      <c r="AE2692" s="243" t="s">
        <v>1746</v>
      </c>
      <c r="AF2692" s="157">
        <v>0</v>
      </c>
      <c r="AG2692" s="89" t="s">
        <v>8001</v>
      </c>
      <c r="AH2692" s="58" t="s">
        <v>3903</v>
      </c>
      <c r="AI2692" s="58" t="s">
        <v>3903</v>
      </c>
      <c r="AJ2692" s="59" t="s">
        <v>3903</v>
      </c>
      <c r="AK2692" s="56" t="s">
        <v>3903</v>
      </c>
      <c r="AL2692" s="56" t="s">
        <v>3903</v>
      </c>
      <c r="AM2692" s="60" t="s">
        <v>3903</v>
      </c>
      <c r="AN2692" s="60" t="s">
        <v>3903</v>
      </c>
      <c r="AO2692" s="60" t="s">
        <v>3903</v>
      </c>
    </row>
    <row r="2693" spans="1:41" s="290" customFormat="1" x14ac:dyDescent="0.2">
      <c r="A2693" s="45" t="s">
        <v>1041</v>
      </c>
      <c r="B2693" s="42" t="s">
        <v>872</v>
      </c>
      <c r="C2693" s="46"/>
      <c r="D2693" s="35" t="s">
        <v>424</v>
      </c>
      <c r="E2693" s="34">
        <v>44240</v>
      </c>
      <c r="F2693" s="347" t="s">
        <v>874</v>
      </c>
      <c r="G2693" s="347" t="s">
        <v>2082</v>
      </c>
      <c r="H2693" s="344">
        <v>25.904366666666668</v>
      </c>
      <c r="I2693" s="344">
        <v>-81.511150000000001</v>
      </c>
      <c r="J2693" s="56" t="s">
        <v>7999</v>
      </c>
      <c r="K2693" s="56" t="s">
        <v>9821</v>
      </c>
      <c r="L2693" s="49" t="s">
        <v>2558</v>
      </c>
      <c r="M2693" s="120" t="s">
        <v>2833</v>
      </c>
      <c r="N2693" s="35" t="s">
        <v>364</v>
      </c>
      <c r="O2693" s="203" t="s">
        <v>1969</v>
      </c>
      <c r="P2693" s="216" t="s">
        <v>1969</v>
      </c>
      <c r="Q2693" s="443">
        <v>0</v>
      </c>
      <c r="R2693" s="47"/>
      <c r="S2693" s="36">
        <v>0</v>
      </c>
      <c r="T2693" s="35"/>
      <c r="U2693" s="34"/>
      <c r="V2693" s="82">
        <v>0</v>
      </c>
      <c r="W2693" s="55" t="s">
        <v>2689</v>
      </c>
      <c r="X2693" s="55" t="s">
        <v>1898</v>
      </c>
      <c r="Y2693" s="157">
        <v>0</v>
      </c>
      <c r="Z2693" s="57" t="s">
        <v>3903</v>
      </c>
      <c r="AA2693" s="55" t="s">
        <v>3904</v>
      </c>
      <c r="AB2693" s="55">
        <v>261</v>
      </c>
      <c r="AC2693" s="55" t="s">
        <v>2023</v>
      </c>
      <c r="AD2693" s="89" t="s">
        <v>2622</v>
      </c>
      <c r="AE2693" s="243" t="s">
        <v>1746</v>
      </c>
      <c r="AF2693" s="157">
        <v>0</v>
      </c>
      <c r="AG2693" s="89" t="s">
        <v>8001</v>
      </c>
      <c r="AH2693" s="58" t="s">
        <v>3903</v>
      </c>
      <c r="AI2693" s="58" t="s">
        <v>3903</v>
      </c>
      <c r="AJ2693" s="59" t="s">
        <v>3903</v>
      </c>
      <c r="AK2693" s="56" t="s">
        <v>3903</v>
      </c>
      <c r="AL2693" s="56" t="s">
        <v>3903</v>
      </c>
      <c r="AM2693" s="60" t="s">
        <v>3903</v>
      </c>
      <c r="AN2693" s="60" t="s">
        <v>3903</v>
      </c>
      <c r="AO2693" s="60" t="s">
        <v>3903</v>
      </c>
    </row>
    <row r="2694" spans="1:41" s="290" customFormat="1" x14ac:dyDescent="0.2">
      <c r="A2694" s="45" t="s">
        <v>1041</v>
      </c>
      <c r="B2694" s="42" t="s">
        <v>872</v>
      </c>
      <c r="C2694" s="46"/>
      <c r="D2694" s="35" t="s">
        <v>424</v>
      </c>
      <c r="E2694" s="34">
        <v>44595</v>
      </c>
      <c r="F2694" s="347" t="s">
        <v>2557</v>
      </c>
      <c r="G2694" s="347" t="s">
        <v>2082</v>
      </c>
      <c r="H2694" s="344">
        <v>25.904350000000001</v>
      </c>
      <c r="I2694" s="344">
        <v>-81.511150000000001</v>
      </c>
      <c r="J2694" s="56" t="s">
        <v>9822</v>
      </c>
      <c r="K2694" s="56" t="s">
        <v>9821</v>
      </c>
      <c r="L2694" s="49" t="s">
        <v>2558</v>
      </c>
      <c r="M2694" s="120" t="s">
        <v>2833</v>
      </c>
      <c r="N2694" s="35" t="s">
        <v>387</v>
      </c>
      <c r="O2694" s="240" t="s">
        <v>4106</v>
      </c>
      <c r="P2694" s="216" t="s">
        <v>1969</v>
      </c>
      <c r="Q2694" s="443">
        <v>0</v>
      </c>
      <c r="R2694" s="47"/>
      <c r="S2694" s="36">
        <v>0</v>
      </c>
      <c r="T2694" s="35" t="s">
        <v>3310</v>
      </c>
      <c r="U2694" s="34"/>
      <c r="V2694" s="82">
        <v>0</v>
      </c>
      <c r="W2694" s="55" t="s">
        <v>2689</v>
      </c>
      <c r="X2694" s="55" t="s">
        <v>1898</v>
      </c>
      <c r="Y2694" s="157" t="s">
        <v>387</v>
      </c>
      <c r="Z2694" s="57" t="s">
        <v>3903</v>
      </c>
      <c r="AA2694" s="55" t="s">
        <v>3914</v>
      </c>
      <c r="AB2694" s="55">
        <v>261</v>
      </c>
      <c r="AC2694" s="55" t="s">
        <v>2023</v>
      </c>
      <c r="AD2694" s="89" t="s">
        <v>2622</v>
      </c>
      <c r="AE2694" s="243" t="s">
        <v>1746</v>
      </c>
      <c r="AF2694" s="157">
        <v>0</v>
      </c>
      <c r="AG2694" s="89" t="s">
        <v>8001</v>
      </c>
      <c r="AH2694" s="58" t="s">
        <v>3903</v>
      </c>
      <c r="AI2694" s="58" t="s">
        <v>3903</v>
      </c>
      <c r="AJ2694" s="59" t="s">
        <v>3903</v>
      </c>
      <c r="AK2694" s="56" t="s">
        <v>3903</v>
      </c>
      <c r="AL2694" s="56" t="s">
        <v>3903</v>
      </c>
      <c r="AM2694" s="60" t="s">
        <v>3903</v>
      </c>
      <c r="AN2694" s="60" t="s">
        <v>3903</v>
      </c>
      <c r="AO2694" s="60" t="s">
        <v>3903</v>
      </c>
    </row>
    <row r="2695" spans="1:41" s="290" customFormat="1" x14ac:dyDescent="0.2">
      <c r="A2695" s="45" t="s">
        <v>1041</v>
      </c>
      <c r="B2695" s="42" t="s">
        <v>872</v>
      </c>
      <c r="C2695" s="46"/>
      <c r="D2695" s="35" t="s">
        <v>424</v>
      </c>
      <c r="E2695" s="34">
        <v>44992</v>
      </c>
      <c r="F2695" s="347" t="s">
        <v>874</v>
      </c>
      <c r="G2695" s="347" t="s">
        <v>875</v>
      </c>
      <c r="H2695" s="344">
        <v>25.904366666666668</v>
      </c>
      <c r="I2695" s="344">
        <v>-81.511133333333333</v>
      </c>
      <c r="J2695" s="56" t="s">
        <v>7999</v>
      </c>
      <c r="K2695" s="56" t="s">
        <v>8000</v>
      </c>
      <c r="L2695" s="49" t="s">
        <v>4985</v>
      </c>
      <c r="M2695" s="120" t="s">
        <v>2833</v>
      </c>
      <c r="N2695" s="35" t="s">
        <v>1920</v>
      </c>
      <c r="O2695" s="240" t="s">
        <v>5170</v>
      </c>
      <c r="P2695" s="216" t="s">
        <v>5171</v>
      </c>
      <c r="Q2695" s="443">
        <v>0</v>
      </c>
      <c r="R2695" s="47"/>
      <c r="S2695" s="36">
        <v>0</v>
      </c>
      <c r="T2695" s="35" t="s">
        <v>3310</v>
      </c>
      <c r="U2695" s="34"/>
      <c r="V2695" s="82" t="s">
        <v>1969</v>
      </c>
      <c r="W2695" s="55" t="s">
        <v>2689</v>
      </c>
      <c r="X2695" s="55" t="s">
        <v>1898</v>
      </c>
      <c r="Y2695" s="157" t="s">
        <v>1920</v>
      </c>
      <c r="Z2695" s="57" t="s">
        <v>3903</v>
      </c>
      <c r="AA2695" s="55" t="s">
        <v>5109</v>
      </c>
      <c r="AB2695" s="55">
        <v>261</v>
      </c>
      <c r="AC2695" s="55" t="s">
        <v>2023</v>
      </c>
      <c r="AD2695" s="89" t="s">
        <v>2622</v>
      </c>
      <c r="AE2695" s="243" t="s">
        <v>1746</v>
      </c>
      <c r="AF2695" s="157">
        <v>0</v>
      </c>
      <c r="AG2695" s="89" t="s">
        <v>8001</v>
      </c>
      <c r="AH2695" s="58" t="s">
        <v>3903</v>
      </c>
      <c r="AI2695" s="58" t="s">
        <v>3903</v>
      </c>
      <c r="AJ2695" s="59" t="s">
        <v>3903</v>
      </c>
      <c r="AK2695" s="56" t="s">
        <v>3903</v>
      </c>
      <c r="AL2695" s="56" t="s">
        <v>3903</v>
      </c>
      <c r="AM2695" s="60" t="s">
        <v>3903</v>
      </c>
      <c r="AN2695" s="60" t="s">
        <v>3903</v>
      </c>
      <c r="AO2695" s="60" t="s">
        <v>3903</v>
      </c>
    </row>
    <row r="2696" spans="1:41" s="290" customFormat="1" ht="25.5" x14ac:dyDescent="0.2">
      <c r="A2696" s="45" t="s">
        <v>1041</v>
      </c>
      <c r="B2696" s="42" t="s">
        <v>872</v>
      </c>
      <c r="C2696" s="46"/>
      <c r="D2696" s="35" t="s">
        <v>424</v>
      </c>
      <c r="E2696" s="34">
        <v>45341</v>
      </c>
      <c r="F2696" s="347" t="s">
        <v>874</v>
      </c>
      <c r="G2696" s="347" t="s">
        <v>875</v>
      </c>
      <c r="H2696" s="344">
        <v>25.904366666666668</v>
      </c>
      <c r="I2696" s="344">
        <v>-81.511133333333333</v>
      </c>
      <c r="J2696" s="56" t="s">
        <v>7999</v>
      </c>
      <c r="K2696" s="56" t="s">
        <v>8000</v>
      </c>
      <c r="L2696" s="49" t="s">
        <v>6423</v>
      </c>
      <c r="M2696" s="120" t="s">
        <v>2833</v>
      </c>
      <c r="N2696" s="35" t="s">
        <v>1920</v>
      </c>
      <c r="O2696" s="240" t="s">
        <v>5734</v>
      </c>
      <c r="P2696" s="216" t="s">
        <v>5171</v>
      </c>
      <c r="Q2696" s="443">
        <v>0</v>
      </c>
      <c r="R2696" s="47"/>
      <c r="S2696" s="36">
        <v>0</v>
      </c>
      <c r="T2696" s="35"/>
      <c r="U2696" s="34"/>
      <c r="V2696" s="82" t="s">
        <v>1969</v>
      </c>
      <c r="W2696" s="55" t="s">
        <v>2689</v>
      </c>
      <c r="X2696" s="55" t="s">
        <v>1898</v>
      </c>
      <c r="Y2696" s="157" t="s">
        <v>1920</v>
      </c>
      <c r="Z2696" s="57" t="s">
        <v>3903</v>
      </c>
      <c r="AA2696" s="55" t="s">
        <v>5109</v>
      </c>
      <c r="AB2696" s="55">
        <v>261</v>
      </c>
      <c r="AC2696" s="55" t="s">
        <v>2023</v>
      </c>
      <c r="AD2696" s="89" t="s">
        <v>2622</v>
      </c>
      <c r="AE2696" s="243" t="s">
        <v>1746</v>
      </c>
      <c r="AF2696" s="157">
        <v>0</v>
      </c>
      <c r="AG2696" s="89" t="s">
        <v>8001</v>
      </c>
      <c r="AH2696" s="58" t="s">
        <v>3903</v>
      </c>
      <c r="AI2696" s="58" t="s">
        <v>3903</v>
      </c>
      <c r="AJ2696" s="59" t="s">
        <v>3903</v>
      </c>
      <c r="AK2696" s="56" t="s">
        <v>3903</v>
      </c>
      <c r="AL2696" s="56" t="s">
        <v>3903</v>
      </c>
      <c r="AM2696" s="60" t="s">
        <v>3903</v>
      </c>
      <c r="AN2696" s="60" t="s">
        <v>3903</v>
      </c>
      <c r="AO2696" s="60" t="s">
        <v>3903</v>
      </c>
    </row>
    <row r="2697" spans="1:41" s="290" customFormat="1" x14ac:dyDescent="0.2">
      <c r="A2697" s="45" t="s">
        <v>1041</v>
      </c>
      <c r="B2697" s="42" t="s">
        <v>872</v>
      </c>
      <c r="C2697" s="46"/>
      <c r="D2697" s="35" t="s">
        <v>424</v>
      </c>
      <c r="E2697" s="34">
        <v>45748</v>
      </c>
      <c r="F2697" s="347" t="s">
        <v>874</v>
      </c>
      <c r="G2697" s="347" t="s">
        <v>875</v>
      </c>
      <c r="H2697" s="344">
        <v>25.904366666666668</v>
      </c>
      <c r="I2697" s="344">
        <v>-81.511133333333333</v>
      </c>
      <c r="J2697" s="56" t="s">
        <v>7999</v>
      </c>
      <c r="K2697" s="56" t="s">
        <v>8000</v>
      </c>
      <c r="L2697" s="49" t="s">
        <v>6408</v>
      </c>
      <c r="M2697" s="120" t="s">
        <v>2833</v>
      </c>
      <c r="N2697" s="35" t="s">
        <v>364</v>
      </c>
      <c r="O2697" s="240" t="s">
        <v>6352</v>
      </c>
      <c r="P2697" s="216" t="s">
        <v>5171</v>
      </c>
      <c r="Q2697" s="443">
        <v>0</v>
      </c>
      <c r="R2697" s="47"/>
      <c r="S2697" s="36">
        <v>0</v>
      </c>
      <c r="T2697" s="35" t="s">
        <v>2011</v>
      </c>
      <c r="U2697" s="34"/>
      <c r="V2697" s="82">
        <v>0</v>
      </c>
      <c r="W2697" s="55" t="s">
        <v>2689</v>
      </c>
      <c r="X2697" s="55" t="s">
        <v>1898</v>
      </c>
      <c r="Y2697" s="157">
        <v>0</v>
      </c>
      <c r="Z2697" s="57" t="s">
        <v>3903</v>
      </c>
      <c r="AA2697" s="55" t="s">
        <v>3904</v>
      </c>
      <c r="AB2697" s="55">
        <v>261</v>
      </c>
      <c r="AC2697" s="55" t="s">
        <v>2023</v>
      </c>
      <c r="AD2697" s="89" t="s">
        <v>2622</v>
      </c>
      <c r="AE2697" s="243" t="s">
        <v>1746</v>
      </c>
      <c r="AF2697" s="157">
        <v>0</v>
      </c>
      <c r="AG2697" s="89" t="s">
        <v>8001</v>
      </c>
      <c r="AH2697" s="58" t="s">
        <v>3903</v>
      </c>
      <c r="AI2697" s="58" t="s">
        <v>3903</v>
      </c>
      <c r="AJ2697" s="59" t="s">
        <v>3903</v>
      </c>
      <c r="AK2697" s="56" t="s">
        <v>3903</v>
      </c>
      <c r="AL2697" s="56" t="s">
        <v>3903</v>
      </c>
      <c r="AM2697" s="60" t="s">
        <v>3903</v>
      </c>
      <c r="AN2697" s="60" t="s">
        <v>3903</v>
      </c>
      <c r="AO2697" s="60" t="s">
        <v>3903</v>
      </c>
    </row>
    <row r="2698" spans="1:41" s="290" customFormat="1" x14ac:dyDescent="0.2">
      <c r="A2698" s="45" t="s">
        <v>1041</v>
      </c>
      <c r="B2698" s="42" t="s">
        <v>872</v>
      </c>
      <c r="C2698" s="46" t="s">
        <v>473</v>
      </c>
      <c r="D2698" s="35" t="s">
        <v>424</v>
      </c>
      <c r="E2698" s="34">
        <v>46079</v>
      </c>
      <c r="F2698" s="347" t="s">
        <v>874</v>
      </c>
      <c r="G2698" s="347" t="s">
        <v>875</v>
      </c>
      <c r="H2698" s="344">
        <v>25.904366666666668</v>
      </c>
      <c r="I2698" s="344">
        <v>-81.511133333333333</v>
      </c>
      <c r="J2698" s="56" t="s">
        <v>7999</v>
      </c>
      <c r="K2698" s="56" t="s">
        <v>8000</v>
      </c>
      <c r="L2698" s="49" t="s">
        <v>3071</v>
      </c>
      <c r="M2698" s="120" t="s">
        <v>2833</v>
      </c>
      <c r="N2698" s="35" t="s">
        <v>364</v>
      </c>
      <c r="O2698" s="240" t="s">
        <v>6795</v>
      </c>
      <c r="P2698" s="216" t="s">
        <v>6005</v>
      </c>
      <c r="Q2698" s="443">
        <v>0</v>
      </c>
      <c r="R2698" s="47"/>
      <c r="S2698" s="36">
        <v>0</v>
      </c>
      <c r="T2698" s="35" t="s">
        <v>2011</v>
      </c>
      <c r="U2698" s="34"/>
      <c r="V2698" s="82">
        <v>0</v>
      </c>
      <c r="W2698" s="55" t="s">
        <v>2689</v>
      </c>
      <c r="X2698" s="55" t="s">
        <v>1898</v>
      </c>
      <c r="Y2698" s="157">
        <v>0</v>
      </c>
      <c r="Z2698" s="57" t="s">
        <v>3903</v>
      </c>
      <c r="AA2698" s="55" t="s">
        <v>3904</v>
      </c>
      <c r="AB2698" s="55">
        <v>261</v>
      </c>
      <c r="AC2698" s="55" t="s">
        <v>2023</v>
      </c>
      <c r="AD2698" s="89" t="s">
        <v>2622</v>
      </c>
      <c r="AE2698" s="243" t="s">
        <v>1746</v>
      </c>
      <c r="AF2698" s="157">
        <v>0</v>
      </c>
      <c r="AG2698" s="89" t="s">
        <v>8001</v>
      </c>
      <c r="AH2698" s="58" t="s">
        <v>3903</v>
      </c>
      <c r="AI2698" s="58" t="s">
        <v>3903</v>
      </c>
      <c r="AJ2698" s="59" t="s">
        <v>3903</v>
      </c>
      <c r="AK2698" s="56" t="s">
        <v>3903</v>
      </c>
      <c r="AL2698" s="56" t="s">
        <v>3903</v>
      </c>
      <c r="AM2698" s="60" t="s">
        <v>3903</v>
      </c>
      <c r="AN2698" s="60" t="s">
        <v>3903</v>
      </c>
      <c r="AO2698" s="60" t="s">
        <v>3903</v>
      </c>
    </row>
    <row r="2699" spans="1:41" s="290" customFormat="1" x14ac:dyDescent="0.2">
      <c r="A2699" s="45" t="s">
        <v>1042</v>
      </c>
      <c r="B2699" s="42" t="s">
        <v>639</v>
      </c>
      <c r="C2699" s="46"/>
      <c r="D2699" s="35" t="s">
        <v>424</v>
      </c>
      <c r="E2699" s="34">
        <v>42843</v>
      </c>
      <c r="F2699" s="347" t="s">
        <v>876</v>
      </c>
      <c r="G2699" s="347" t="s">
        <v>877</v>
      </c>
      <c r="H2699" s="344">
        <v>25.902916666666666</v>
      </c>
      <c r="I2699" s="344">
        <v>-81.511533333333333</v>
      </c>
      <c r="J2699" s="56" t="s">
        <v>9823</v>
      </c>
      <c r="K2699" s="56" t="s">
        <v>9824</v>
      </c>
      <c r="L2699" s="49" t="s">
        <v>1827</v>
      </c>
      <c r="M2699" s="120"/>
      <c r="N2699" s="35" t="s">
        <v>385</v>
      </c>
      <c r="O2699" s="203" t="s">
        <v>1969</v>
      </c>
      <c r="P2699" s="216" t="s">
        <v>1969</v>
      </c>
      <c r="Q2699" s="443">
        <v>0</v>
      </c>
      <c r="R2699" s="47"/>
      <c r="S2699" s="36">
        <v>0</v>
      </c>
      <c r="T2699" s="35"/>
      <c r="U2699" s="34"/>
      <c r="V2699" s="82">
        <v>0</v>
      </c>
      <c r="W2699" s="55" t="s">
        <v>2689</v>
      </c>
      <c r="X2699" s="55" t="s">
        <v>1898</v>
      </c>
      <c r="Y2699" s="157" t="s">
        <v>385</v>
      </c>
      <c r="Z2699" s="57">
        <v>2753.7465668262757</v>
      </c>
      <c r="AA2699" s="55" t="s">
        <v>9825</v>
      </c>
      <c r="AB2699" s="55">
        <v>262</v>
      </c>
      <c r="AC2699" s="55" t="s">
        <v>2023</v>
      </c>
      <c r="AD2699" s="89" t="s">
        <v>2622</v>
      </c>
      <c r="AE2699" s="243">
        <v>16375</v>
      </c>
      <c r="AF2699" s="157">
        <v>0</v>
      </c>
      <c r="AG2699" s="89" t="s">
        <v>8005</v>
      </c>
      <c r="AH2699" s="58" t="s">
        <v>8006</v>
      </c>
      <c r="AI2699" s="58" t="s">
        <v>8007</v>
      </c>
      <c r="AJ2699" s="59" t="s">
        <v>2380</v>
      </c>
      <c r="AK2699" s="56">
        <v>25.898099166666668</v>
      </c>
      <c r="AL2699" s="56">
        <v>-81.517999166666669</v>
      </c>
      <c r="AM2699" s="60">
        <v>1756.8458999992417</v>
      </c>
      <c r="AN2699" s="60">
        <v>2120.5217843642531</v>
      </c>
      <c r="AO2699" s="60">
        <v>2753.7465668262757</v>
      </c>
    </row>
    <row r="2700" spans="1:41" s="290" customFormat="1" x14ac:dyDescent="0.2">
      <c r="A2700" s="45" t="s">
        <v>1042</v>
      </c>
      <c r="B2700" s="42" t="s">
        <v>639</v>
      </c>
      <c r="C2700" s="46"/>
      <c r="D2700" s="35" t="s">
        <v>1658</v>
      </c>
      <c r="E2700" s="34">
        <v>43076</v>
      </c>
      <c r="F2700" s="347" t="s">
        <v>876</v>
      </c>
      <c r="G2700" s="347" t="s">
        <v>877</v>
      </c>
      <c r="H2700" s="344">
        <v>25.902916666666666</v>
      </c>
      <c r="I2700" s="344">
        <v>-81.511533333333333</v>
      </c>
      <c r="J2700" s="56" t="s">
        <v>9823</v>
      </c>
      <c r="K2700" s="56" t="s">
        <v>9824</v>
      </c>
      <c r="L2700" s="49" t="s">
        <v>2413</v>
      </c>
      <c r="M2700" s="120"/>
      <c r="N2700" s="35" t="s">
        <v>427</v>
      </c>
      <c r="O2700" s="203"/>
      <c r="P2700" s="216">
        <v>0</v>
      </c>
      <c r="Q2700" s="443">
        <v>0</v>
      </c>
      <c r="R2700" s="47"/>
      <c r="S2700" s="36">
        <v>0</v>
      </c>
      <c r="T2700" s="35"/>
      <c r="U2700" s="34"/>
      <c r="V2700" s="82" t="s">
        <v>1969</v>
      </c>
      <c r="W2700" s="55" t="s">
        <v>2689</v>
      </c>
      <c r="X2700" s="55" t="s">
        <v>1898</v>
      </c>
      <c r="Y2700" s="157" t="s">
        <v>427</v>
      </c>
      <c r="Z2700" s="57">
        <v>2753.7465668262757</v>
      </c>
      <c r="AA2700" s="55" t="s">
        <v>9826</v>
      </c>
      <c r="AB2700" s="55">
        <v>262</v>
      </c>
      <c r="AC2700" s="55" t="s">
        <v>2023</v>
      </c>
      <c r="AD2700" s="89" t="s">
        <v>2622</v>
      </c>
      <c r="AE2700" s="243">
        <v>16375</v>
      </c>
      <c r="AF2700" s="157">
        <v>0</v>
      </c>
      <c r="AG2700" s="89" t="s">
        <v>8005</v>
      </c>
      <c r="AH2700" s="58" t="s">
        <v>8006</v>
      </c>
      <c r="AI2700" s="58" t="s">
        <v>8007</v>
      </c>
      <c r="AJ2700" s="59" t="s">
        <v>2380</v>
      </c>
      <c r="AK2700" s="56">
        <v>25.898099166666668</v>
      </c>
      <c r="AL2700" s="56">
        <v>-81.517999166666669</v>
      </c>
      <c r="AM2700" s="60">
        <v>1756.8458999992417</v>
      </c>
      <c r="AN2700" s="60">
        <v>2120.5217843642531</v>
      </c>
      <c r="AO2700" s="60">
        <v>2753.7465668262757</v>
      </c>
    </row>
    <row r="2701" spans="1:41" s="290" customFormat="1" x14ac:dyDescent="0.2">
      <c r="A2701" s="45" t="s">
        <v>1042</v>
      </c>
      <c r="B2701" s="42" t="s">
        <v>639</v>
      </c>
      <c r="C2701" s="46"/>
      <c r="D2701" s="35" t="s">
        <v>424</v>
      </c>
      <c r="E2701" s="34">
        <v>43145</v>
      </c>
      <c r="F2701" s="347" t="s">
        <v>2083</v>
      </c>
      <c r="G2701" s="347" t="s">
        <v>2084</v>
      </c>
      <c r="H2701" s="344">
        <v>25.902983333333335</v>
      </c>
      <c r="I2701" s="344">
        <v>-81.511483333333331</v>
      </c>
      <c r="J2701" s="56" t="s">
        <v>9827</v>
      </c>
      <c r="K2701" s="56" t="s">
        <v>9828</v>
      </c>
      <c r="L2701" s="49" t="s">
        <v>2085</v>
      </c>
      <c r="M2701" s="120"/>
      <c r="N2701" s="35" t="s">
        <v>427</v>
      </c>
      <c r="O2701" s="203"/>
      <c r="P2701" s="216">
        <v>0</v>
      </c>
      <c r="Q2701" s="443">
        <v>0</v>
      </c>
      <c r="R2701" s="47"/>
      <c r="S2701" s="36">
        <v>0</v>
      </c>
      <c r="T2701" s="35"/>
      <c r="U2701" s="34"/>
      <c r="V2701" s="82" t="s">
        <v>1969</v>
      </c>
      <c r="W2701" s="55" t="s">
        <v>2689</v>
      </c>
      <c r="X2701" s="55" t="s">
        <v>1898</v>
      </c>
      <c r="Y2701" s="157" t="s">
        <v>427</v>
      </c>
      <c r="Z2701" s="57">
        <v>2781.8966915915667</v>
      </c>
      <c r="AA2701" s="55" t="s">
        <v>9829</v>
      </c>
      <c r="AB2701" s="55">
        <v>262</v>
      </c>
      <c r="AC2701" s="55" t="s">
        <v>2023</v>
      </c>
      <c r="AD2701" s="89" t="s">
        <v>2622</v>
      </c>
      <c r="AE2701" s="243">
        <v>16375</v>
      </c>
      <c r="AF2701" s="157">
        <v>0</v>
      </c>
      <c r="AG2701" s="89" t="s">
        <v>8005</v>
      </c>
      <c r="AH2701" s="58" t="s">
        <v>8006</v>
      </c>
      <c r="AI2701" s="58" t="s">
        <v>8007</v>
      </c>
      <c r="AJ2701" s="59" t="s">
        <v>2380</v>
      </c>
      <c r="AK2701" s="56">
        <v>25.898099166666668</v>
      </c>
      <c r="AL2701" s="56">
        <v>-81.517999166666669</v>
      </c>
      <c r="AM2701" s="60">
        <v>1781.1579000000488</v>
      </c>
      <c r="AN2701" s="60">
        <v>2136.9196844887547</v>
      </c>
      <c r="AO2701" s="60">
        <v>2781.8966915915667</v>
      </c>
    </row>
    <row r="2702" spans="1:41" s="290" customFormat="1" x14ac:dyDescent="0.2">
      <c r="A2702" s="45" t="s">
        <v>1042</v>
      </c>
      <c r="B2702" s="42" t="s">
        <v>639</v>
      </c>
      <c r="C2702" s="46"/>
      <c r="D2702" s="66" t="s">
        <v>2384</v>
      </c>
      <c r="E2702" s="34">
        <v>43342</v>
      </c>
      <c r="F2702" s="347" t="s">
        <v>2083</v>
      </c>
      <c r="G2702" s="347" t="s">
        <v>2084</v>
      </c>
      <c r="H2702" s="344">
        <v>25.902983333333335</v>
      </c>
      <c r="I2702" s="344">
        <v>-81.511483333333331</v>
      </c>
      <c r="J2702" s="56" t="s">
        <v>9827</v>
      </c>
      <c r="K2702" s="56" t="s">
        <v>9828</v>
      </c>
      <c r="L2702" s="49" t="s">
        <v>3124</v>
      </c>
      <c r="M2702" s="120"/>
      <c r="N2702" s="35" t="s">
        <v>364</v>
      </c>
      <c r="O2702" s="203"/>
      <c r="P2702" s="216">
        <v>0</v>
      </c>
      <c r="Q2702" s="443">
        <v>0</v>
      </c>
      <c r="R2702" s="47"/>
      <c r="S2702" s="36">
        <v>0</v>
      </c>
      <c r="T2702" s="35"/>
      <c r="U2702" s="34"/>
      <c r="V2702" s="82">
        <v>0</v>
      </c>
      <c r="W2702" s="55" t="s">
        <v>2689</v>
      </c>
      <c r="X2702" s="55" t="s">
        <v>1898</v>
      </c>
      <c r="Y2702" s="157">
        <v>0</v>
      </c>
      <c r="Z2702" s="57">
        <v>2781.8966915915667</v>
      </c>
      <c r="AA2702" s="55" t="s">
        <v>9830</v>
      </c>
      <c r="AB2702" s="55">
        <v>262</v>
      </c>
      <c r="AC2702" s="55" t="s">
        <v>2023</v>
      </c>
      <c r="AD2702" s="89" t="s">
        <v>2622</v>
      </c>
      <c r="AE2702" s="243">
        <v>16375</v>
      </c>
      <c r="AF2702" s="157">
        <v>0</v>
      </c>
      <c r="AG2702" s="89" t="s">
        <v>8005</v>
      </c>
      <c r="AH2702" s="58" t="s">
        <v>8006</v>
      </c>
      <c r="AI2702" s="58" t="s">
        <v>8007</v>
      </c>
      <c r="AJ2702" s="59" t="s">
        <v>2380</v>
      </c>
      <c r="AK2702" s="56">
        <v>25.898099166666668</v>
      </c>
      <c r="AL2702" s="56">
        <v>-81.517999166666669</v>
      </c>
      <c r="AM2702" s="60">
        <v>1781.1579000000488</v>
      </c>
      <c r="AN2702" s="60">
        <v>2136.9196844887547</v>
      </c>
      <c r="AO2702" s="60">
        <v>2781.8966915915667</v>
      </c>
    </row>
    <row r="2703" spans="1:41" s="290" customFormat="1" x14ac:dyDescent="0.2">
      <c r="A2703" s="45" t="s">
        <v>1042</v>
      </c>
      <c r="B2703" s="42" t="s">
        <v>639</v>
      </c>
      <c r="C2703" s="46"/>
      <c r="D2703" s="66" t="s">
        <v>2384</v>
      </c>
      <c r="E2703" s="34">
        <v>43342</v>
      </c>
      <c r="F2703" s="347" t="s">
        <v>2083</v>
      </c>
      <c r="G2703" s="347" t="s">
        <v>2084</v>
      </c>
      <c r="H2703" s="344">
        <v>25.902983333333335</v>
      </c>
      <c r="I2703" s="344">
        <v>-81.511483333333331</v>
      </c>
      <c r="J2703" s="56" t="s">
        <v>9827</v>
      </c>
      <c r="K2703" s="56" t="s">
        <v>9828</v>
      </c>
      <c r="L2703" s="49" t="s">
        <v>3124</v>
      </c>
      <c r="M2703" s="120"/>
      <c r="N2703" s="35" t="s">
        <v>364</v>
      </c>
      <c r="O2703" s="203"/>
      <c r="P2703" s="216">
        <v>0</v>
      </c>
      <c r="Q2703" s="443">
        <v>0</v>
      </c>
      <c r="R2703" s="47"/>
      <c r="S2703" s="36">
        <v>0</v>
      </c>
      <c r="T2703" s="35"/>
      <c r="U2703" s="34"/>
      <c r="V2703" s="82">
        <v>0</v>
      </c>
      <c r="W2703" s="55" t="s">
        <v>2689</v>
      </c>
      <c r="X2703" s="55" t="s">
        <v>1898</v>
      </c>
      <c r="Y2703" s="157">
        <v>0</v>
      </c>
      <c r="Z2703" s="57">
        <v>2781.8966915915667</v>
      </c>
      <c r="AA2703" s="55" t="s">
        <v>9830</v>
      </c>
      <c r="AB2703" s="55">
        <v>262</v>
      </c>
      <c r="AC2703" s="55" t="s">
        <v>2023</v>
      </c>
      <c r="AD2703" s="89" t="s">
        <v>2622</v>
      </c>
      <c r="AE2703" s="243">
        <v>16375</v>
      </c>
      <c r="AF2703" s="157">
        <v>0</v>
      </c>
      <c r="AG2703" s="89" t="s">
        <v>8005</v>
      </c>
      <c r="AH2703" s="58" t="s">
        <v>8006</v>
      </c>
      <c r="AI2703" s="58" t="s">
        <v>8007</v>
      </c>
      <c r="AJ2703" s="59" t="s">
        <v>2380</v>
      </c>
      <c r="AK2703" s="56">
        <v>25.898099166666668</v>
      </c>
      <c r="AL2703" s="56">
        <v>-81.517999166666669</v>
      </c>
      <c r="AM2703" s="60">
        <v>1781.1579000000488</v>
      </c>
      <c r="AN2703" s="60">
        <v>2136.9196844887547</v>
      </c>
      <c r="AO2703" s="60">
        <v>2781.8966915915667</v>
      </c>
    </row>
    <row r="2704" spans="1:41" s="290" customFormat="1" x14ac:dyDescent="0.2">
      <c r="A2704" s="45" t="s">
        <v>1042</v>
      </c>
      <c r="B2704" s="42" t="s">
        <v>639</v>
      </c>
      <c r="C2704" s="46"/>
      <c r="D2704" s="35" t="s">
        <v>424</v>
      </c>
      <c r="E2704" s="34">
        <v>43501</v>
      </c>
      <c r="F2704" s="347" t="s">
        <v>2559</v>
      </c>
      <c r="G2704" s="347" t="s">
        <v>2560</v>
      </c>
      <c r="H2704" s="344">
        <v>25.90645</v>
      </c>
      <c r="I2704" s="344">
        <v>-81.510866666666672</v>
      </c>
      <c r="J2704" s="56" t="s">
        <v>9831</v>
      </c>
      <c r="K2704" s="56" t="s">
        <v>9832</v>
      </c>
      <c r="L2704" s="49" t="s">
        <v>2538</v>
      </c>
      <c r="M2704" s="120" t="s">
        <v>2834</v>
      </c>
      <c r="N2704" s="35" t="s">
        <v>364</v>
      </c>
      <c r="O2704" s="203" t="s">
        <v>1969</v>
      </c>
      <c r="P2704" s="216" t="s">
        <v>1969</v>
      </c>
      <c r="Q2704" s="443">
        <v>0</v>
      </c>
      <c r="R2704" s="47"/>
      <c r="S2704" s="36">
        <v>0</v>
      </c>
      <c r="T2704" s="35"/>
      <c r="U2704" s="34"/>
      <c r="V2704" s="82">
        <v>0</v>
      </c>
      <c r="W2704" s="55" t="s">
        <v>2689</v>
      </c>
      <c r="X2704" s="55" t="s">
        <v>1898</v>
      </c>
      <c r="Y2704" s="157">
        <v>0</v>
      </c>
      <c r="Z2704" s="57">
        <v>3840.0550178653421</v>
      </c>
      <c r="AA2704" s="55" t="s">
        <v>9833</v>
      </c>
      <c r="AB2704" s="55">
        <v>262</v>
      </c>
      <c r="AC2704" s="55" t="s">
        <v>2023</v>
      </c>
      <c r="AD2704" s="89" t="s">
        <v>2622</v>
      </c>
      <c r="AE2704" s="243">
        <v>16375</v>
      </c>
      <c r="AF2704" s="157">
        <v>0</v>
      </c>
      <c r="AG2704" s="89" t="s">
        <v>8005</v>
      </c>
      <c r="AH2704" s="58" t="s">
        <v>8006</v>
      </c>
      <c r="AI2704" s="58" t="s">
        <v>8007</v>
      </c>
      <c r="AJ2704" s="59" t="s">
        <v>2380</v>
      </c>
      <c r="AK2704" s="56">
        <v>25.898099166666668</v>
      </c>
      <c r="AL2704" s="56">
        <v>-81.517999166666669</v>
      </c>
      <c r="AM2704" s="60">
        <v>3045.3818999992618</v>
      </c>
      <c r="AN2704" s="60">
        <v>2339.1604526816195</v>
      </c>
      <c r="AO2704" s="60">
        <v>3840.0550178653421</v>
      </c>
    </row>
    <row r="2705" spans="1:41" s="290" customFormat="1" x14ac:dyDescent="0.2">
      <c r="A2705" s="45" t="s">
        <v>1042</v>
      </c>
      <c r="B2705" s="42" t="s">
        <v>639</v>
      </c>
      <c r="C2705" s="46"/>
      <c r="D2705" s="35" t="s">
        <v>424</v>
      </c>
      <c r="E2705" s="34">
        <v>43878</v>
      </c>
      <c r="F2705" s="347" t="s">
        <v>436</v>
      </c>
      <c r="G2705" s="347" t="s">
        <v>2560</v>
      </c>
      <c r="H2705" s="344">
        <v>25.906483333333334</v>
      </c>
      <c r="I2705" s="344">
        <v>-81.510866666666672</v>
      </c>
      <c r="J2705" s="56" t="s">
        <v>8002</v>
      </c>
      <c r="K2705" s="56" t="s">
        <v>9832</v>
      </c>
      <c r="L2705" s="49" t="s">
        <v>2569</v>
      </c>
      <c r="M2705" s="120" t="s">
        <v>2834</v>
      </c>
      <c r="N2705" s="35" t="s">
        <v>364</v>
      </c>
      <c r="O2705" s="203" t="s">
        <v>1969</v>
      </c>
      <c r="P2705" s="216" t="s">
        <v>1969</v>
      </c>
      <c r="Q2705" s="443">
        <v>0</v>
      </c>
      <c r="R2705" s="47"/>
      <c r="S2705" s="36">
        <v>0</v>
      </c>
      <c r="T2705" s="35"/>
      <c r="U2705" s="34"/>
      <c r="V2705" s="82">
        <v>0</v>
      </c>
      <c r="W2705" s="55" t="s">
        <v>2689</v>
      </c>
      <c r="X2705" s="55" t="s">
        <v>1898</v>
      </c>
      <c r="Y2705" s="157">
        <v>0</v>
      </c>
      <c r="Z2705" s="57">
        <v>3849.7025382909837</v>
      </c>
      <c r="AA2705" s="55" t="s">
        <v>9834</v>
      </c>
      <c r="AB2705" s="55">
        <v>262</v>
      </c>
      <c r="AC2705" s="55" t="s">
        <v>2023</v>
      </c>
      <c r="AD2705" s="89" t="s">
        <v>2622</v>
      </c>
      <c r="AE2705" s="243">
        <v>16375</v>
      </c>
      <c r="AF2705" s="157">
        <v>0</v>
      </c>
      <c r="AG2705" s="89" t="s">
        <v>8005</v>
      </c>
      <c r="AH2705" s="58" t="s">
        <v>8006</v>
      </c>
      <c r="AI2705" s="58" t="s">
        <v>8007</v>
      </c>
      <c r="AJ2705" s="59" t="s">
        <v>2380</v>
      </c>
      <c r="AK2705" s="56">
        <v>25.898099166666668</v>
      </c>
      <c r="AL2705" s="56">
        <v>-81.517999166666669</v>
      </c>
      <c r="AM2705" s="60">
        <v>3057.5378999996651</v>
      </c>
      <c r="AN2705" s="60">
        <v>2339.1604526816195</v>
      </c>
      <c r="AO2705" s="60">
        <v>3849.7025382909837</v>
      </c>
    </row>
    <row r="2706" spans="1:41" s="290" customFormat="1" x14ac:dyDescent="0.2">
      <c r="A2706" s="45" t="s">
        <v>1042</v>
      </c>
      <c r="B2706" s="42" t="s">
        <v>639</v>
      </c>
      <c r="C2706" s="46"/>
      <c r="D2706" s="35" t="s">
        <v>424</v>
      </c>
      <c r="E2706" s="34">
        <v>44240</v>
      </c>
      <c r="F2706" s="347" t="s">
        <v>3454</v>
      </c>
      <c r="G2706" s="347" t="s">
        <v>3455</v>
      </c>
      <c r="H2706" s="344">
        <v>25.906500000000001</v>
      </c>
      <c r="I2706" s="344">
        <v>-81.510850000000005</v>
      </c>
      <c r="J2706" s="56" t="s">
        <v>9835</v>
      </c>
      <c r="K2706" s="56" t="s">
        <v>8003</v>
      </c>
      <c r="L2706" s="49" t="s">
        <v>2569</v>
      </c>
      <c r="M2706" s="120" t="s">
        <v>2834</v>
      </c>
      <c r="N2706" s="35" t="s">
        <v>364</v>
      </c>
      <c r="O2706" s="240" t="s">
        <v>3456</v>
      </c>
      <c r="P2706" s="216" t="s">
        <v>1969</v>
      </c>
      <c r="Q2706" s="443">
        <v>0</v>
      </c>
      <c r="R2706" s="47"/>
      <c r="S2706" s="36">
        <v>0</v>
      </c>
      <c r="T2706" s="35"/>
      <c r="U2706" s="34"/>
      <c r="V2706" s="82">
        <v>0</v>
      </c>
      <c r="W2706" s="55" t="s">
        <v>2689</v>
      </c>
      <c r="X2706" s="55" t="s">
        <v>1898</v>
      </c>
      <c r="Y2706" s="157">
        <v>0</v>
      </c>
      <c r="Z2706" s="57">
        <v>3857.8511414040545</v>
      </c>
      <c r="AA2706" s="55" t="s">
        <v>9836</v>
      </c>
      <c r="AB2706" s="55">
        <v>262</v>
      </c>
      <c r="AC2706" s="55" t="s">
        <v>2023</v>
      </c>
      <c r="AD2706" s="89" t="s">
        <v>2622</v>
      </c>
      <c r="AE2706" s="243">
        <v>16375</v>
      </c>
      <c r="AF2706" s="157">
        <v>0</v>
      </c>
      <c r="AG2706" s="89" t="s">
        <v>8005</v>
      </c>
      <c r="AH2706" s="58" t="s">
        <v>8006</v>
      </c>
      <c r="AI2706" s="58" t="s">
        <v>8007</v>
      </c>
      <c r="AJ2706" s="59" t="s">
        <v>2380</v>
      </c>
      <c r="AK2706" s="56">
        <v>25.898099166666668</v>
      </c>
      <c r="AL2706" s="56">
        <v>-81.517999166666669</v>
      </c>
      <c r="AM2706" s="60">
        <v>3063.615899999867</v>
      </c>
      <c r="AN2706" s="60">
        <v>2344.6264193897869</v>
      </c>
      <c r="AO2706" s="60">
        <v>3857.8511414040545</v>
      </c>
    </row>
    <row r="2707" spans="1:41" s="290" customFormat="1" x14ac:dyDescent="0.2">
      <c r="A2707" s="45" t="s">
        <v>1042</v>
      </c>
      <c r="B2707" s="42" t="s">
        <v>639</v>
      </c>
      <c r="C2707" s="46"/>
      <c r="D2707" s="35" t="s">
        <v>424</v>
      </c>
      <c r="E2707" s="34">
        <v>44595</v>
      </c>
      <c r="F2707" s="347" t="s">
        <v>258</v>
      </c>
      <c r="G2707" s="347" t="s">
        <v>3455</v>
      </c>
      <c r="H2707" s="344">
        <v>25.906466666666667</v>
      </c>
      <c r="I2707" s="344">
        <v>-81.510850000000005</v>
      </c>
      <c r="J2707" s="56" t="s">
        <v>8974</v>
      </c>
      <c r="K2707" s="56" t="s">
        <v>8003</v>
      </c>
      <c r="L2707" s="49" t="s">
        <v>4108</v>
      </c>
      <c r="M2707" s="120" t="s">
        <v>2834</v>
      </c>
      <c r="N2707" s="35" t="s">
        <v>364</v>
      </c>
      <c r="O2707" s="240" t="s">
        <v>4107</v>
      </c>
      <c r="P2707" s="216" t="s">
        <v>1969</v>
      </c>
      <c r="Q2707" s="443">
        <v>0</v>
      </c>
      <c r="R2707" s="47"/>
      <c r="S2707" s="36">
        <v>0</v>
      </c>
      <c r="T2707" s="35"/>
      <c r="U2707" s="34"/>
      <c r="V2707" s="82">
        <v>0</v>
      </c>
      <c r="W2707" s="55" t="s">
        <v>2689</v>
      </c>
      <c r="X2707" s="55" t="s">
        <v>1898</v>
      </c>
      <c r="Y2707" s="157">
        <v>0</v>
      </c>
      <c r="Z2707" s="57">
        <v>3848.2048500314158</v>
      </c>
      <c r="AA2707" s="55" t="s">
        <v>9837</v>
      </c>
      <c r="AB2707" s="55">
        <v>262</v>
      </c>
      <c r="AC2707" s="55" t="s">
        <v>2023</v>
      </c>
      <c r="AD2707" s="89" t="s">
        <v>2622</v>
      </c>
      <c r="AE2707" s="243">
        <v>16375</v>
      </c>
      <c r="AF2707" s="157">
        <v>0</v>
      </c>
      <c r="AG2707" s="89" t="s">
        <v>8005</v>
      </c>
      <c r="AH2707" s="58" t="s">
        <v>8006</v>
      </c>
      <c r="AI2707" s="58" t="s">
        <v>8007</v>
      </c>
      <c r="AJ2707" s="59" t="s">
        <v>2380</v>
      </c>
      <c r="AK2707" s="56">
        <v>25.898099166666668</v>
      </c>
      <c r="AL2707" s="56">
        <v>-81.517999166666669</v>
      </c>
      <c r="AM2707" s="60">
        <v>3051.4598999994637</v>
      </c>
      <c r="AN2707" s="60">
        <v>2344.6264193897869</v>
      </c>
      <c r="AO2707" s="60">
        <v>3848.2048500314158</v>
      </c>
    </row>
    <row r="2708" spans="1:41" s="290" customFormat="1" x14ac:dyDescent="0.2">
      <c r="A2708" s="45" t="s">
        <v>1042</v>
      </c>
      <c r="B2708" s="42" t="s">
        <v>639</v>
      </c>
      <c r="C2708" s="46"/>
      <c r="D2708" s="35" t="s">
        <v>424</v>
      </c>
      <c r="E2708" s="34">
        <v>44992</v>
      </c>
      <c r="F2708" s="347" t="s">
        <v>436</v>
      </c>
      <c r="G2708" s="347" t="s">
        <v>3455</v>
      </c>
      <c r="H2708" s="344">
        <v>25.906483333333334</v>
      </c>
      <c r="I2708" s="344">
        <v>-81.510850000000005</v>
      </c>
      <c r="J2708" s="56" t="s">
        <v>8002</v>
      </c>
      <c r="K2708" s="56" t="s">
        <v>8003</v>
      </c>
      <c r="L2708" s="49" t="s">
        <v>4108</v>
      </c>
      <c r="M2708" s="120" t="s">
        <v>2834</v>
      </c>
      <c r="N2708" s="35" t="s">
        <v>364</v>
      </c>
      <c r="O2708" s="240" t="s">
        <v>5172</v>
      </c>
      <c r="P2708" s="216" t="s">
        <v>1969</v>
      </c>
      <c r="Q2708" s="443">
        <v>0</v>
      </c>
      <c r="R2708" s="47"/>
      <c r="S2708" s="36">
        <v>0</v>
      </c>
      <c r="T2708" s="35"/>
      <c r="U2708" s="34"/>
      <c r="V2708" s="82">
        <v>0</v>
      </c>
      <c r="W2708" s="55" t="s">
        <v>2689</v>
      </c>
      <c r="X2708" s="55" t="s">
        <v>1898</v>
      </c>
      <c r="Y2708" s="157">
        <v>0</v>
      </c>
      <c r="Z2708" s="57">
        <v>3853.0262205745416</v>
      </c>
      <c r="AA2708" s="55" t="s">
        <v>8004</v>
      </c>
      <c r="AB2708" s="55">
        <v>262</v>
      </c>
      <c r="AC2708" s="55" t="s">
        <v>2023</v>
      </c>
      <c r="AD2708" s="89" t="s">
        <v>2622</v>
      </c>
      <c r="AE2708" s="243">
        <v>16375</v>
      </c>
      <c r="AF2708" s="157">
        <v>0</v>
      </c>
      <c r="AG2708" s="89" t="s">
        <v>8005</v>
      </c>
      <c r="AH2708" s="58" t="s">
        <v>8006</v>
      </c>
      <c r="AI2708" s="58" t="s">
        <v>8007</v>
      </c>
      <c r="AJ2708" s="59" t="s">
        <v>2380</v>
      </c>
      <c r="AK2708" s="56">
        <v>25.898099166666668</v>
      </c>
      <c r="AL2708" s="56">
        <v>-81.517999166666669</v>
      </c>
      <c r="AM2708" s="60">
        <v>3057.5378999996651</v>
      </c>
      <c r="AN2708" s="60">
        <v>2344.6264193897869</v>
      </c>
      <c r="AO2708" s="60">
        <v>3853.0262205745416</v>
      </c>
    </row>
    <row r="2709" spans="1:41" s="290" customFormat="1" x14ac:dyDescent="0.2">
      <c r="A2709" s="45" t="s">
        <v>1042</v>
      </c>
      <c r="B2709" s="42" t="s">
        <v>639</v>
      </c>
      <c r="C2709" s="46"/>
      <c r="D2709" s="35" t="s">
        <v>424</v>
      </c>
      <c r="E2709" s="34">
        <v>45341</v>
      </c>
      <c r="F2709" s="347" t="s">
        <v>436</v>
      </c>
      <c r="G2709" s="347" t="s">
        <v>3455</v>
      </c>
      <c r="H2709" s="344">
        <v>25.906483333333334</v>
      </c>
      <c r="I2709" s="344">
        <v>-81.510850000000005</v>
      </c>
      <c r="J2709" s="56" t="s">
        <v>8002</v>
      </c>
      <c r="K2709" s="56" t="s">
        <v>8003</v>
      </c>
      <c r="L2709" s="49" t="s">
        <v>6424</v>
      </c>
      <c r="M2709" s="120" t="s">
        <v>2834</v>
      </c>
      <c r="N2709" s="35" t="s">
        <v>364</v>
      </c>
      <c r="O2709" s="240" t="s">
        <v>5735</v>
      </c>
      <c r="P2709" s="216" t="s">
        <v>1969</v>
      </c>
      <c r="Q2709" s="443">
        <v>0</v>
      </c>
      <c r="R2709" s="47"/>
      <c r="S2709" s="36">
        <v>0</v>
      </c>
      <c r="T2709" s="35"/>
      <c r="U2709" s="34"/>
      <c r="V2709" s="82">
        <v>0</v>
      </c>
      <c r="W2709" s="55" t="s">
        <v>2689</v>
      </c>
      <c r="X2709" s="55" t="s">
        <v>1898</v>
      </c>
      <c r="Y2709" s="157">
        <v>0</v>
      </c>
      <c r="Z2709" s="57">
        <v>3853.0262205745416</v>
      </c>
      <c r="AA2709" s="55" t="s">
        <v>8004</v>
      </c>
      <c r="AB2709" s="55">
        <v>262</v>
      </c>
      <c r="AC2709" s="55" t="s">
        <v>2023</v>
      </c>
      <c r="AD2709" s="89" t="s">
        <v>2622</v>
      </c>
      <c r="AE2709" s="243">
        <v>16375</v>
      </c>
      <c r="AF2709" s="157">
        <v>0</v>
      </c>
      <c r="AG2709" s="89" t="s">
        <v>8005</v>
      </c>
      <c r="AH2709" s="58" t="s">
        <v>8006</v>
      </c>
      <c r="AI2709" s="58" t="s">
        <v>8007</v>
      </c>
      <c r="AJ2709" s="59" t="s">
        <v>2380</v>
      </c>
      <c r="AK2709" s="56">
        <v>25.898099166666668</v>
      </c>
      <c r="AL2709" s="56">
        <v>-81.517999166666669</v>
      </c>
      <c r="AM2709" s="60">
        <v>3057.5378999996651</v>
      </c>
      <c r="AN2709" s="60">
        <v>2344.6264193897869</v>
      </c>
      <c r="AO2709" s="60">
        <v>3853.0262205745416</v>
      </c>
    </row>
    <row r="2710" spans="1:41" s="290" customFormat="1" x14ac:dyDescent="0.2">
      <c r="A2710" s="45" t="s">
        <v>1042</v>
      </c>
      <c r="B2710" s="42" t="s">
        <v>639</v>
      </c>
      <c r="C2710" s="46"/>
      <c r="D2710" s="35" t="s">
        <v>424</v>
      </c>
      <c r="E2710" s="34">
        <v>45748</v>
      </c>
      <c r="F2710" s="347" t="s">
        <v>436</v>
      </c>
      <c r="G2710" s="347" t="s">
        <v>3455</v>
      </c>
      <c r="H2710" s="344">
        <v>25.906483333333334</v>
      </c>
      <c r="I2710" s="344">
        <v>-81.510850000000005</v>
      </c>
      <c r="J2710" s="56" t="s">
        <v>8002</v>
      </c>
      <c r="K2710" s="56" t="s">
        <v>8003</v>
      </c>
      <c r="L2710" s="49" t="s">
        <v>6425</v>
      </c>
      <c r="M2710" s="120" t="s">
        <v>2834</v>
      </c>
      <c r="N2710" s="35" t="s">
        <v>364</v>
      </c>
      <c r="O2710" s="240" t="s">
        <v>6353</v>
      </c>
      <c r="P2710" s="216" t="s">
        <v>1969</v>
      </c>
      <c r="Q2710" s="443">
        <v>0</v>
      </c>
      <c r="R2710" s="47"/>
      <c r="S2710" s="36">
        <v>0</v>
      </c>
      <c r="T2710" s="35"/>
      <c r="U2710" s="34"/>
      <c r="V2710" s="82">
        <v>0</v>
      </c>
      <c r="W2710" s="55" t="s">
        <v>2689</v>
      </c>
      <c r="X2710" s="55" t="s">
        <v>1898</v>
      </c>
      <c r="Y2710" s="157">
        <v>0</v>
      </c>
      <c r="Z2710" s="57">
        <v>3853.0262205745416</v>
      </c>
      <c r="AA2710" s="55" t="s">
        <v>8004</v>
      </c>
      <c r="AB2710" s="55">
        <v>262</v>
      </c>
      <c r="AC2710" s="55" t="s">
        <v>2023</v>
      </c>
      <c r="AD2710" s="89" t="s">
        <v>2622</v>
      </c>
      <c r="AE2710" s="243">
        <v>16375</v>
      </c>
      <c r="AF2710" s="157">
        <v>0</v>
      </c>
      <c r="AG2710" s="89" t="s">
        <v>8005</v>
      </c>
      <c r="AH2710" s="58" t="s">
        <v>8006</v>
      </c>
      <c r="AI2710" s="58" t="s">
        <v>8007</v>
      </c>
      <c r="AJ2710" s="59" t="s">
        <v>2380</v>
      </c>
      <c r="AK2710" s="56">
        <v>25.898099166666668</v>
      </c>
      <c r="AL2710" s="56">
        <v>-81.517999166666669</v>
      </c>
      <c r="AM2710" s="60">
        <v>3057.5378999996651</v>
      </c>
      <c r="AN2710" s="60">
        <v>2344.6264193897869</v>
      </c>
      <c r="AO2710" s="60">
        <v>3853.0262205745416</v>
      </c>
    </row>
    <row r="2711" spans="1:41" s="290" customFormat="1" x14ac:dyDescent="0.2">
      <c r="A2711" s="45" t="s">
        <v>1042</v>
      </c>
      <c r="B2711" s="42" t="s">
        <v>639</v>
      </c>
      <c r="C2711" s="46" t="s">
        <v>473</v>
      </c>
      <c r="D2711" s="35" t="s">
        <v>424</v>
      </c>
      <c r="E2711" s="34">
        <v>46079</v>
      </c>
      <c r="F2711" s="347" t="s">
        <v>436</v>
      </c>
      <c r="G2711" s="347" t="s">
        <v>3455</v>
      </c>
      <c r="H2711" s="344">
        <v>25.906483333333334</v>
      </c>
      <c r="I2711" s="344">
        <v>-81.510850000000005</v>
      </c>
      <c r="J2711" s="56" t="s">
        <v>8002</v>
      </c>
      <c r="K2711" s="56" t="s">
        <v>8003</v>
      </c>
      <c r="L2711" s="49" t="s">
        <v>6797</v>
      </c>
      <c r="M2711" s="120" t="s">
        <v>2834</v>
      </c>
      <c r="N2711" s="35" t="s">
        <v>364</v>
      </c>
      <c r="O2711" s="240" t="s">
        <v>6796</v>
      </c>
      <c r="P2711" s="216" t="s">
        <v>6005</v>
      </c>
      <c r="Q2711" s="443">
        <v>0</v>
      </c>
      <c r="R2711" s="47"/>
      <c r="S2711" s="36">
        <v>0</v>
      </c>
      <c r="T2711" s="35"/>
      <c r="U2711" s="34"/>
      <c r="V2711" s="82">
        <v>0</v>
      </c>
      <c r="W2711" s="55" t="s">
        <v>2689</v>
      </c>
      <c r="X2711" s="55" t="s">
        <v>1898</v>
      </c>
      <c r="Y2711" s="157">
        <v>0</v>
      </c>
      <c r="Z2711" s="57">
        <v>3853.0262205745416</v>
      </c>
      <c r="AA2711" s="55" t="s">
        <v>8004</v>
      </c>
      <c r="AB2711" s="55">
        <v>262</v>
      </c>
      <c r="AC2711" s="55" t="s">
        <v>2023</v>
      </c>
      <c r="AD2711" s="89" t="s">
        <v>2622</v>
      </c>
      <c r="AE2711" s="243">
        <v>16375</v>
      </c>
      <c r="AF2711" s="157">
        <v>0</v>
      </c>
      <c r="AG2711" s="89" t="s">
        <v>8005</v>
      </c>
      <c r="AH2711" s="58" t="s">
        <v>8006</v>
      </c>
      <c r="AI2711" s="58" t="s">
        <v>8007</v>
      </c>
      <c r="AJ2711" s="59" t="s">
        <v>2380</v>
      </c>
      <c r="AK2711" s="56">
        <v>25.898099166666668</v>
      </c>
      <c r="AL2711" s="56">
        <v>-81.517999166666669</v>
      </c>
      <c r="AM2711" s="60">
        <v>3057.5378999996651</v>
      </c>
      <c r="AN2711" s="60">
        <v>2344.6264193897869</v>
      </c>
      <c r="AO2711" s="60">
        <v>3853.0262205745416</v>
      </c>
    </row>
    <row r="2712" spans="1:41" s="290" customFormat="1" x14ac:dyDescent="0.2">
      <c r="A2712" s="45" t="s">
        <v>1043</v>
      </c>
      <c r="B2712" s="42" t="s">
        <v>768</v>
      </c>
      <c r="C2712" s="46"/>
      <c r="D2712" s="35" t="s">
        <v>424</v>
      </c>
      <c r="E2712" s="34">
        <v>42843</v>
      </c>
      <c r="F2712" s="347" t="s">
        <v>878</v>
      </c>
      <c r="G2712" s="347" t="s">
        <v>879</v>
      </c>
      <c r="H2712" s="344">
        <v>25.906183333333335</v>
      </c>
      <c r="I2712" s="344">
        <v>-81.510416666666671</v>
      </c>
      <c r="J2712" s="56" t="s">
        <v>8008</v>
      </c>
      <c r="K2712" s="56" t="s">
        <v>8009</v>
      </c>
      <c r="L2712" s="49" t="s">
        <v>1828</v>
      </c>
      <c r="M2712" s="120"/>
      <c r="N2712" s="35" t="s">
        <v>385</v>
      </c>
      <c r="O2712" s="203" t="s">
        <v>1969</v>
      </c>
      <c r="P2712" s="216" t="s">
        <v>1969</v>
      </c>
      <c r="Q2712" s="443">
        <v>0</v>
      </c>
      <c r="R2712" s="47"/>
      <c r="S2712" s="36">
        <v>0</v>
      </c>
      <c r="T2712" s="35"/>
      <c r="U2712" s="34"/>
      <c r="V2712" s="82">
        <v>0</v>
      </c>
      <c r="W2712" s="55" t="s">
        <v>2689</v>
      </c>
      <c r="X2712" s="55" t="s">
        <v>1898</v>
      </c>
      <c r="Y2712" s="157" t="s">
        <v>385</v>
      </c>
      <c r="Z2712" s="57">
        <v>3806.0992535216033</v>
      </c>
      <c r="AA2712" s="55" t="s">
        <v>9838</v>
      </c>
      <c r="AB2712" s="55">
        <v>263</v>
      </c>
      <c r="AC2712" s="55" t="s">
        <v>2023</v>
      </c>
      <c r="AD2712" s="89" t="s">
        <v>2622</v>
      </c>
      <c r="AE2712" s="243">
        <v>16380</v>
      </c>
      <c r="AF2712" s="157">
        <v>0</v>
      </c>
      <c r="AG2712" s="89" t="s">
        <v>8011</v>
      </c>
      <c r="AH2712" s="58" t="s">
        <v>8012</v>
      </c>
      <c r="AI2712" s="58" t="s">
        <v>8013</v>
      </c>
      <c r="AJ2712" s="59" t="s">
        <v>2381</v>
      </c>
      <c r="AK2712" s="56">
        <v>25.897876944444445</v>
      </c>
      <c r="AL2712" s="56">
        <v>-81.517443333333333</v>
      </c>
      <c r="AM2712" s="60">
        <v>3029.1739000004513</v>
      </c>
      <c r="AN2712" s="60">
        <v>2304.4515640849909</v>
      </c>
      <c r="AO2712" s="60">
        <v>3806.0992535216033</v>
      </c>
    </row>
    <row r="2713" spans="1:41" s="290" customFormat="1" x14ac:dyDescent="0.2">
      <c r="A2713" s="45" t="s">
        <v>1043</v>
      </c>
      <c r="B2713" s="42" t="s">
        <v>768</v>
      </c>
      <c r="C2713" s="46"/>
      <c r="D2713" s="35" t="s">
        <v>424</v>
      </c>
      <c r="E2713" s="34">
        <v>43145</v>
      </c>
      <c r="F2713" s="347" t="s">
        <v>878</v>
      </c>
      <c r="G2713" s="347" t="s">
        <v>879</v>
      </c>
      <c r="H2713" s="344">
        <v>25.906183333333335</v>
      </c>
      <c r="I2713" s="344">
        <v>-81.510416666666671</v>
      </c>
      <c r="J2713" s="56" t="s">
        <v>8008</v>
      </c>
      <c r="K2713" s="56" t="s">
        <v>8009</v>
      </c>
      <c r="L2713" s="49" t="s">
        <v>1828</v>
      </c>
      <c r="M2713" s="120"/>
      <c r="N2713" s="35" t="s">
        <v>385</v>
      </c>
      <c r="O2713" s="203" t="s">
        <v>1969</v>
      </c>
      <c r="P2713" s="216">
        <v>0</v>
      </c>
      <c r="Q2713" s="443">
        <v>0</v>
      </c>
      <c r="R2713" s="47"/>
      <c r="S2713" s="36">
        <v>0</v>
      </c>
      <c r="T2713" s="35"/>
      <c r="U2713" s="34"/>
      <c r="V2713" s="82">
        <v>0</v>
      </c>
      <c r="W2713" s="55" t="s">
        <v>2689</v>
      </c>
      <c r="X2713" s="55" t="s">
        <v>1898</v>
      </c>
      <c r="Y2713" s="157" t="s">
        <v>385</v>
      </c>
      <c r="Z2713" s="57">
        <v>3806.0992535216033</v>
      </c>
      <c r="AA2713" s="55" t="s">
        <v>9838</v>
      </c>
      <c r="AB2713" s="55">
        <v>263</v>
      </c>
      <c r="AC2713" s="55" t="s">
        <v>2023</v>
      </c>
      <c r="AD2713" s="89" t="s">
        <v>2622</v>
      </c>
      <c r="AE2713" s="243">
        <v>16380</v>
      </c>
      <c r="AF2713" s="157">
        <v>0</v>
      </c>
      <c r="AG2713" s="89" t="s">
        <v>8011</v>
      </c>
      <c r="AH2713" s="58" t="s">
        <v>8012</v>
      </c>
      <c r="AI2713" s="58" t="s">
        <v>8013</v>
      </c>
      <c r="AJ2713" s="59" t="s">
        <v>2381</v>
      </c>
      <c r="AK2713" s="56">
        <v>25.897876944444445</v>
      </c>
      <c r="AL2713" s="56">
        <v>-81.517443333333333</v>
      </c>
      <c r="AM2713" s="60">
        <v>3029.1739000004513</v>
      </c>
      <c r="AN2713" s="60">
        <v>2304.4515640849909</v>
      </c>
      <c r="AO2713" s="60">
        <v>3806.0992535216033</v>
      </c>
    </row>
    <row r="2714" spans="1:41" s="290" customFormat="1" x14ac:dyDescent="0.2">
      <c r="A2714" s="45" t="s">
        <v>1043</v>
      </c>
      <c r="B2714" s="42" t="s">
        <v>768</v>
      </c>
      <c r="C2714" s="46"/>
      <c r="D2714" s="66" t="s">
        <v>2384</v>
      </c>
      <c r="E2714" s="34">
        <v>43342</v>
      </c>
      <c r="F2714" s="347" t="s">
        <v>878</v>
      </c>
      <c r="G2714" s="347" t="s">
        <v>879</v>
      </c>
      <c r="H2714" s="344">
        <v>25.906183333333335</v>
      </c>
      <c r="I2714" s="344">
        <v>-81.510416666666671</v>
      </c>
      <c r="J2714" s="56" t="s">
        <v>8008</v>
      </c>
      <c r="K2714" s="56" t="s">
        <v>8009</v>
      </c>
      <c r="L2714" s="49" t="s">
        <v>3152</v>
      </c>
      <c r="M2714" s="120"/>
      <c r="N2714" s="35" t="s">
        <v>448</v>
      </c>
      <c r="O2714" s="203"/>
      <c r="P2714" s="216">
        <v>0</v>
      </c>
      <c r="Q2714" s="443">
        <v>0</v>
      </c>
      <c r="R2714" s="47"/>
      <c r="S2714" s="36">
        <v>0</v>
      </c>
      <c r="T2714" s="35"/>
      <c r="U2714" s="34"/>
      <c r="V2714" s="82" t="s">
        <v>1969</v>
      </c>
      <c r="W2714" s="55" t="s">
        <v>2689</v>
      </c>
      <c r="X2714" s="55" t="s">
        <v>1898</v>
      </c>
      <c r="Y2714" s="157" t="s">
        <v>448</v>
      </c>
      <c r="Z2714" s="57">
        <v>3806.0992535216033</v>
      </c>
      <c r="AA2714" s="55" t="s">
        <v>8010</v>
      </c>
      <c r="AB2714" s="55">
        <v>263</v>
      </c>
      <c r="AC2714" s="55" t="s">
        <v>2023</v>
      </c>
      <c r="AD2714" s="89" t="s">
        <v>2622</v>
      </c>
      <c r="AE2714" s="243">
        <v>16380</v>
      </c>
      <c r="AF2714" s="157">
        <v>0</v>
      </c>
      <c r="AG2714" s="89" t="s">
        <v>8011</v>
      </c>
      <c r="AH2714" s="58" t="s">
        <v>8012</v>
      </c>
      <c r="AI2714" s="58" t="s">
        <v>8013</v>
      </c>
      <c r="AJ2714" s="59" t="s">
        <v>2381</v>
      </c>
      <c r="AK2714" s="56">
        <v>25.897876944444445</v>
      </c>
      <c r="AL2714" s="56">
        <v>-81.517443333333333</v>
      </c>
      <c r="AM2714" s="60">
        <v>3029.1739000004513</v>
      </c>
      <c r="AN2714" s="60">
        <v>2304.4515640849909</v>
      </c>
      <c r="AO2714" s="60">
        <v>3806.0992535216033</v>
      </c>
    </row>
    <row r="2715" spans="1:41" s="290" customFormat="1" x14ac:dyDescent="0.2">
      <c r="A2715" s="45" t="s">
        <v>1043</v>
      </c>
      <c r="B2715" s="42" t="s">
        <v>768</v>
      </c>
      <c r="C2715" s="46"/>
      <c r="D2715" s="35" t="s">
        <v>424</v>
      </c>
      <c r="E2715" s="34">
        <v>43501</v>
      </c>
      <c r="F2715" s="347" t="s">
        <v>878</v>
      </c>
      <c r="G2715" s="347" t="s">
        <v>879</v>
      </c>
      <c r="H2715" s="344">
        <v>25.906183333333335</v>
      </c>
      <c r="I2715" s="344">
        <v>-81.510416666666671</v>
      </c>
      <c r="J2715" s="56" t="s">
        <v>8008</v>
      </c>
      <c r="K2715" s="56" t="s">
        <v>8009</v>
      </c>
      <c r="L2715" s="49" t="s">
        <v>3159</v>
      </c>
      <c r="M2715" s="120"/>
      <c r="N2715" s="35" t="s">
        <v>448</v>
      </c>
      <c r="O2715" s="203"/>
      <c r="P2715" s="216">
        <v>0</v>
      </c>
      <c r="Q2715" s="443" t="s">
        <v>3294</v>
      </c>
      <c r="R2715" s="47"/>
      <c r="S2715" s="36">
        <v>0</v>
      </c>
      <c r="T2715" s="35"/>
      <c r="U2715" s="34"/>
      <c r="V2715" s="82">
        <v>0</v>
      </c>
      <c r="W2715" s="55" t="s">
        <v>2689</v>
      </c>
      <c r="X2715" s="55" t="s">
        <v>1898</v>
      </c>
      <c r="Y2715" s="157" t="s">
        <v>448</v>
      </c>
      <c r="Z2715" s="57">
        <v>3806.0992535216033</v>
      </c>
      <c r="AA2715" s="55" t="s">
        <v>8010</v>
      </c>
      <c r="AB2715" s="55">
        <v>263</v>
      </c>
      <c r="AC2715" s="55" t="s">
        <v>2023</v>
      </c>
      <c r="AD2715" s="89" t="s">
        <v>2622</v>
      </c>
      <c r="AE2715" s="243">
        <v>16380</v>
      </c>
      <c r="AF2715" s="157">
        <v>0</v>
      </c>
      <c r="AG2715" s="89" t="s">
        <v>8011</v>
      </c>
      <c r="AH2715" s="58" t="s">
        <v>8012</v>
      </c>
      <c r="AI2715" s="58" t="s">
        <v>8013</v>
      </c>
      <c r="AJ2715" s="59" t="s">
        <v>2381</v>
      </c>
      <c r="AK2715" s="56">
        <v>25.897876944444445</v>
      </c>
      <c r="AL2715" s="56">
        <v>-81.517443333333333</v>
      </c>
      <c r="AM2715" s="60">
        <v>3029.1739000004513</v>
      </c>
      <c r="AN2715" s="60">
        <v>2304.4515640849909</v>
      </c>
      <c r="AO2715" s="60">
        <v>3806.0992535216033</v>
      </c>
    </row>
    <row r="2716" spans="1:41" s="290" customFormat="1" ht="25.5" x14ac:dyDescent="0.2">
      <c r="A2716" s="45" t="s">
        <v>1043</v>
      </c>
      <c r="B2716" s="42" t="s">
        <v>768</v>
      </c>
      <c r="C2716" s="46"/>
      <c r="D2716" s="35" t="s">
        <v>424</v>
      </c>
      <c r="E2716" s="34">
        <v>43878</v>
      </c>
      <c r="F2716" s="347" t="s">
        <v>878</v>
      </c>
      <c r="G2716" s="347" t="s">
        <v>879</v>
      </c>
      <c r="H2716" s="344">
        <v>25.906183333333335</v>
      </c>
      <c r="I2716" s="344">
        <v>-81.510416666666671</v>
      </c>
      <c r="J2716" s="56" t="s">
        <v>8008</v>
      </c>
      <c r="K2716" s="56" t="s">
        <v>8009</v>
      </c>
      <c r="L2716" s="49" t="s">
        <v>3119</v>
      </c>
      <c r="M2716" s="120"/>
      <c r="N2716" s="35" t="s">
        <v>448</v>
      </c>
      <c r="O2716" s="203"/>
      <c r="P2716" s="216">
        <v>0</v>
      </c>
      <c r="Q2716" s="443" t="s">
        <v>3294</v>
      </c>
      <c r="R2716" s="47"/>
      <c r="S2716" s="36">
        <v>0</v>
      </c>
      <c r="T2716" s="35"/>
      <c r="U2716" s="34"/>
      <c r="V2716" s="82">
        <v>0</v>
      </c>
      <c r="W2716" s="55" t="s">
        <v>2689</v>
      </c>
      <c r="X2716" s="55" t="s">
        <v>1898</v>
      </c>
      <c r="Y2716" s="157" t="s">
        <v>448</v>
      </c>
      <c r="Z2716" s="57">
        <v>3806.0992535216033</v>
      </c>
      <c r="AA2716" s="55" t="s">
        <v>8010</v>
      </c>
      <c r="AB2716" s="55">
        <v>263</v>
      </c>
      <c r="AC2716" s="55" t="s">
        <v>2023</v>
      </c>
      <c r="AD2716" s="89" t="s">
        <v>2622</v>
      </c>
      <c r="AE2716" s="243">
        <v>16380</v>
      </c>
      <c r="AF2716" s="157">
        <v>0</v>
      </c>
      <c r="AG2716" s="89" t="s">
        <v>8011</v>
      </c>
      <c r="AH2716" s="58" t="s">
        <v>8012</v>
      </c>
      <c r="AI2716" s="58" t="s">
        <v>8013</v>
      </c>
      <c r="AJ2716" s="59" t="s">
        <v>2381</v>
      </c>
      <c r="AK2716" s="56">
        <v>25.897876944444445</v>
      </c>
      <c r="AL2716" s="56">
        <v>-81.517443333333333</v>
      </c>
      <c r="AM2716" s="60">
        <v>3029.1739000004513</v>
      </c>
      <c r="AN2716" s="60">
        <v>2304.4515640849909</v>
      </c>
      <c r="AO2716" s="60">
        <v>3806.0992535216033</v>
      </c>
    </row>
    <row r="2717" spans="1:41" s="290" customFormat="1" ht="25.5" x14ac:dyDescent="0.2">
      <c r="A2717" s="45" t="s">
        <v>1043</v>
      </c>
      <c r="B2717" s="42" t="s">
        <v>768</v>
      </c>
      <c r="C2717" s="46"/>
      <c r="D2717" s="35" t="s">
        <v>424</v>
      </c>
      <c r="E2717" s="34">
        <v>44240</v>
      </c>
      <c r="F2717" s="347" t="s">
        <v>878</v>
      </c>
      <c r="G2717" s="347" t="s">
        <v>879</v>
      </c>
      <c r="H2717" s="344">
        <v>25.906183333333335</v>
      </c>
      <c r="I2717" s="344">
        <v>-81.510416666666671</v>
      </c>
      <c r="J2717" s="56" t="s">
        <v>8008</v>
      </c>
      <c r="K2717" s="56" t="s">
        <v>8009</v>
      </c>
      <c r="L2717" s="49" t="s">
        <v>3119</v>
      </c>
      <c r="M2717" s="120"/>
      <c r="N2717" s="35" t="s">
        <v>448</v>
      </c>
      <c r="O2717" s="203"/>
      <c r="P2717" s="216">
        <v>0</v>
      </c>
      <c r="Q2717" s="443" t="s">
        <v>3294</v>
      </c>
      <c r="R2717" s="47"/>
      <c r="S2717" s="36">
        <v>0</v>
      </c>
      <c r="T2717" s="35"/>
      <c r="U2717" s="34"/>
      <c r="V2717" s="82">
        <v>0</v>
      </c>
      <c r="W2717" s="55" t="s">
        <v>2689</v>
      </c>
      <c r="X2717" s="55" t="s">
        <v>1898</v>
      </c>
      <c r="Y2717" s="157" t="s">
        <v>448</v>
      </c>
      <c r="Z2717" s="57">
        <v>3806.0992535216033</v>
      </c>
      <c r="AA2717" s="55" t="s">
        <v>8010</v>
      </c>
      <c r="AB2717" s="55">
        <v>263</v>
      </c>
      <c r="AC2717" s="55" t="s">
        <v>2023</v>
      </c>
      <c r="AD2717" s="89" t="s">
        <v>2622</v>
      </c>
      <c r="AE2717" s="243">
        <v>16380</v>
      </c>
      <c r="AF2717" s="157">
        <v>0</v>
      </c>
      <c r="AG2717" s="89" t="s">
        <v>8011</v>
      </c>
      <c r="AH2717" s="58" t="s">
        <v>8012</v>
      </c>
      <c r="AI2717" s="58" t="s">
        <v>8013</v>
      </c>
      <c r="AJ2717" s="59" t="s">
        <v>2381</v>
      </c>
      <c r="AK2717" s="56">
        <v>25.897876944444445</v>
      </c>
      <c r="AL2717" s="56">
        <v>-81.517443333333333</v>
      </c>
      <c r="AM2717" s="60">
        <v>3029.1739000004513</v>
      </c>
      <c r="AN2717" s="60">
        <v>2304.4515640849909</v>
      </c>
      <c r="AO2717" s="60">
        <v>3806.0992535216033</v>
      </c>
    </row>
    <row r="2718" spans="1:41" s="290" customFormat="1" ht="25.5" x14ac:dyDescent="0.2">
      <c r="A2718" s="45" t="s">
        <v>1043</v>
      </c>
      <c r="B2718" s="42" t="s">
        <v>768</v>
      </c>
      <c r="C2718" s="46"/>
      <c r="D2718" s="35" t="s">
        <v>424</v>
      </c>
      <c r="E2718" s="34">
        <v>44595</v>
      </c>
      <c r="F2718" s="347" t="s">
        <v>878</v>
      </c>
      <c r="G2718" s="347" t="s">
        <v>879</v>
      </c>
      <c r="H2718" s="344">
        <v>25.906183333333335</v>
      </c>
      <c r="I2718" s="344">
        <v>-81.510416666666671</v>
      </c>
      <c r="J2718" s="56" t="s">
        <v>8008</v>
      </c>
      <c r="K2718" s="56" t="s">
        <v>8009</v>
      </c>
      <c r="L2718" s="49" t="s">
        <v>3119</v>
      </c>
      <c r="M2718" s="120"/>
      <c r="N2718" s="35" t="s">
        <v>448</v>
      </c>
      <c r="O2718" s="203"/>
      <c r="P2718" s="216">
        <v>0</v>
      </c>
      <c r="Q2718" s="443" t="s">
        <v>3294</v>
      </c>
      <c r="R2718" s="47"/>
      <c r="S2718" s="36">
        <v>0</v>
      </c>
      <c r="T2718" s="35"/>
      <c r="U2718" s="34"/>
      <c r="V2718" s="82">
        <v>0</v>
      </c>
      <c r="W2718" s="55" t="s">
        <v>2689</v>
      </c>
      <c r="X2718" s="55" t="s">
        <v>1898</v>
      </c>
      <c r="Y2718" s="157" t="s">
        <v>448</v>
      </c>
      <c r="Z2718" s="57">
        <v>3806.0992535216033</v>
      </c>
      <c r="AA2718" s="55" t="s">
        <v>8010</v>
      </c>
      <c r="AB2718" s="55">
        <v>263</v>
      </c>
      <c r="AC2718" s="55" t="s">
        <v>2023</v>
      </c>
      <c r="AD2718" s="89" t="s">
        <v>2622</v>
      </c>
      <c r="AE2718" s="243">
        <v>16380</v>
      </c>
      <c r="AF2718" s="157">
        <v>0</v>
      </c>
      <c r="AG2718" s="89" t="s">
        <v>8011</v>
      </c>
      <c r="AH2718" s="58" t="s">
        <v>8012</v>
      </c>
      <c r="AI2718" s="58" t="s">
        <v>8013</v>
      </c>
      <c r="AJ2718" s="59" t="s">
        <v>2381</v>
      </c>
      <c r="AK2718" s="56">
        <v>25.897876944444445</v>
      </c>
      <c r="AL2718" s="56">
        <v>-81.517443333333333</v>
      </c>
      <c r="AM2718" s="60">
        <v>3029.1739000004513</v>
      </c>
      <c r="AN2718" s="60">
        <v>2304.4515640849909</v>
      </c>
      <c r="AO2718" s="60">
        <v>3806.0992535216033</v>
      </c>
    </row>
    <row r="2719" spans="1:41" s="290" customFormat="1" ht="25.5" x14ac:dyDescent="0.2">
      <c r="A2719" s="45" t="s">
        <v>1043</v>
      </c>
      <c r="B2719" s="42" t="s">
        <v>768</v>
      </c>
      <c r="C2719" s="46"/>
      <c r="D2719" s="35" t="s">
        <v>424</v>
      </c>
      <c r="E2719" s="34">
        <v>44992</v>
      </c>
      <c r="F2719" s="347" t="s">
        <v>878</v>
      </c>
      <c r="G2719" s="347" t="s">
        <v>879</v>
      </c>
      <c r="H2719" s="344">
        <v>25.906183333333335</v>
      </c>
      <c r="I2719" s="344">
        <v>-81.510416666666671</v>
      </c>
      <c r="J2719" s="56" t="s">
        <v>8008</v>
      </c>
      <c r="K2719" s="56" t="s">
        <v>8009</v>
      </c>
      <c r="L2719" s="49" t="s">
        <v>3119</v>
      </c>
      <c r="M2719" s="120"/>
      <c r="N2719" s="35" t="s">
        <v>448</v>
      </c>
      <c r="O2719" s="240" t="s">
        <v>5173</v>
      </c>
      <c r="P2719" s="216">
        <v>0</v>
      </c>
      <c r="Q2719" s="443" t="s">
        <v>3294</v>
      </c>
      <c r="R2719" s="47"/>
      <c r="S2719" s="36">
        <v>0</v>
      </c>
      <c r="T2719" s="35"/>
      <c r="U2719" s="34"/>
      <c r="V2719" s="82">
        <v>0</v>
      </c>
      <c r="W2719" s="55" t="s">
        <v>2689</v>
      </c>
      <c r="X2719" s="55" t="s">
        <v>1898</v>
      </c>
      <c r="Y2719" s="157" t="s">
        <v>448</v>
      </c>
      <c r="Z2719" s="57">
        <v>3806.0992535216033</v>
      </c>
      <c r="AA2719" s="55" t="s">
        <v>8010</v>
      </c>
      <c r="AB2719" s="55">
        <v>263</v>
      </c>
      <c r="AC2719" s="55" t="s">
        <v>2023</v>
      </c>
      <c r="AD2719" s="89" t="s">
        <v>2622</v>
      </c>
      <c r="AE2719" s="243">
        <v>16380</v>
      </c>
      <c r="AF2719" s="157">
        <v>0</v>
      </c>
      <c r="AG2719" s="89" t="s">
        <v>8011</v>
      </c>
      <c r="AH2719" s="58" t="s">
        <v>8012</v>
      </c>
      <c r="AI2719" s="58" t="s">
        <v>8013</v>
      </c>
      <c r="AJ2719" s="59" t="s">
        <v>2381</v>
      </c>
      <c r="AK2719" s="56">
        <v>25.897876944444445</v>
      </c>
      <c r="AL2719" s="56">
        <v>-81.517443333333333</v>
      </c>
      <c r="AM2719" s="60">
        <v>3029.1739000004513</v>
      </c>
      <c r="AN2719" s="60">
        <v>2304.4515640849909</v>
      </c>
      <c r="AO2719" s="60">
        <v>3806.0992535216033</v>
      </c>
    </row>
    <row r="2720" spans="1:41" s="290" customFormat="1" ht="25.5" x14ac:dyDescent="0.2">
      <c r="A2720" s="45" t="s">
        <v>1043</v>
      </c>
      <c r="B2720" s="42" t="s">
        <v>768</v>
      </c>
      <c r="C2720" s="46"/>
      <c r="D2720" s="35" t="s">
        <v>424</v>
      </c>
      <c r="E2720" s="34">
        <v>45351</v>
      </c>
      <c r="F2720" s="347" t="s">
        <v>878</v>
      </c>
      <c r="G2720" s="347" t="s">
        <v>879</v>
      </c>
      <c r="H2720" s="344">
        <v>25.906183333333335</v>
      </c>
      <c r="I2720" s="344">
        <v>-81.510416666666671</v>
      </c>
      <c r="J2720" s="56" t="s">
        <v>8008</v>
      </c>
      <c r="K2720" s="56" t="s">
        <v>8009</v>
      </c>
      <c r="L2720" s="49" t="s">
        <v>3119</v>
      </c>
      <c r="M2720" s="120"/>
      <c r="N2720" s="35" t="s">
        <v>448</v>
      </c>
      <c r="O2720" s="240" t="s">
        <v>5736</v>
      </c>
      <c r="P2720" s="216">
        <v>0</v>
      </c>
      <c r="Q2720" s="443" t="s">
        <v>3294</v>
      </c>
      <c r="R2720" s="47"/>
      <c r="S2720" s="36">
        <v>0</v>
      </c>
      <c r="T2720" s="35"/>
      <c r="U2720" s="34"/>
      <c r="V2720" s="82">
        <v>0</v>
      </c>
      <c r="W2720" s="55" t="s">
        <v>2689</v>
      </c>
      <c r="X2720" s="55" t="s">
        <v>1898</v>
      </c>
      <c r="Y2720" s="157" t="s">
        <v>448</v>
      </c>
      <c r="Z2720" s="57">
        <v>3806.0992535216033</v>
      </c>
      <c r="AA2720" s="55" t="s">
        <v>8010</v>
      </c>
      <c r="AB2720" s="55">
        <v>263</v>
      </c>
      <c r="AC2720" s="55" t="s">
        <v>2023</v>
      </c>
      <c r="AD2720" s="89" t="s">
        <v>2622</v>
      </c>
      <c r="AE2720" s="243">
        <v>16380</v>
      </c>
      <c r="AF2720" s="157">
        <v>0</v>
      </c>
      <c r="AG2720" s="89" t="s">
        <v>8011</v>
      </c>
      <c r="AH2720" s="58" t="s">
        <v>8012</v>
      </c>
      <c r="AI2720" s="58" t="s">
        <v>8013</v>
      </c>
      <c r="AJ2720" s="59" t="s">
        <v>2381</v>
      </c>
      <c r="AK2720" s="56">
        <v>25.897876944444445</v>
      </c>
      <c r="AL2720" s="56">
        <v>-81.517443333333333</v>
      </c>
      <c r="AM2720" s="60">
        <v>3029.1739000004513</v>
      </c>
      <c r="AN2720" s="60">
        <v>2304.4515640849909</v>
      </c>
      <c r="AO2720" s="60">
        <v>3806.0992535216033</v>
      </c>
    </row>
    <row r="2721" spans="1:41" s="290" customFormat="1" ht="25.5" x14ac:dyDescent="0.2">
      <c r="A2721" s="45" t="s">
        <v>1043</v>
      </c>
      <c r="B2721" s="42" t="s">
        <v>768</v>
      </c>
      <c r="C2721" s="46"/>
      <c r="D2721" s="35" t="s">
        <v>424</v>
      </c>
      <c r="E2721" s="34">
        <v>45748</v>
      </c>
      <c r="F2721" s="347" t="s">
        <v>878</v>
      </c>
      <c r="G2721" s="347" t="s">
        <v>879</v>
      </c>
      <c r="H2721" s="344">
        <v>25.906183333333335</v>
      </c>
      <c r="I2721" s="344">
        <v>-81.510416666666671</v>
      </c>
      <c r="J2721" s="56" t="s">
        <v>8008</v>
      </c>
      <c r="K2721" s="56" t="s">
        <v>8009</v>
      </c>
      <c r="L2721" s="49" t="s">
        <v>6309</v>
      </c>
      <c r="M2721" s="120"/>
      <c r="N2721" s="35" t="s">
        <v>448</v>
      </c>
      <c r="O2721" s="240" t="s">
        <v>6354</v>
      </c>
      <c r="P2721" s="216">
        <v>0</v>
      </c>
      <c r="Q2721" s="443" t="s">
        <v>3294</v>
      </c>
      <c r="R2721" s="47"/>
      <c r="S2721" s="36">
        <v>0</v>
      </c>
      <c r="T2721" s="35"/>
      <c r="U2721" s="34"/>
      <c r="V2721" s="82">
        <v>0</v>
      </c>
      <c r="W2721" s="55" t="s">
        <v>2689</v>
      </c>
      <c r="X2721" s="55" t="s">
        <v>1898</v>
      </c>
      <c r="Y2721" s="157" t="s">
        <v>448</v>
      </c>
      <c r="Z2721" s="57">
        <v>3806.0992535216033</v>
      </c>
      <c r="AA2721" s="55" t="s">
        <v>8010</v>
      </c>
      <c r="AB2721" s="55">
        <v>263</v>
      </c>
      <c r="AC2721" s="55" t="s">
        <v>2023</v>
      </c>
      <c r="AD2721" s="89" t="s">
        <v>2622</v>
      </c>
      <c r="AE2721" s="243">
        <v>16380</v>
      </c>
      <c r="AF2721" s="157">
        <v>0</v>
      </c>
      <c r="AG2721" s="89" t="s">
        <v>8011</v>
      </c>
      <c r="AH2721" s="58" t="s">
        <v>8012</v>
      </c>
      <c r="AI2721" s="58" t="s">
        <v>8013</v>
      </c>
      <c r="AJ2721" s="59" t="s">
        <v>2381</v>
      </c>
      <c r="AK2721" s="56">
        <v>25.897876944444445</v>
      </c>
      <c r="AL2721" s="56">
        <v>-81.517443333333333</v>
      </c>
      <c r="AM2721" s="60">
        <v>3029.1739000004513</v>
      </c>
      <c r="AN2721" s="60">
        <v>2304.4515640849909</v>
      </c>
      <c r="AO2721" s="60">
        <v>3806.0992535216033</v>
      </c>
    </row>
    <row r="2722" spans="1:41" s="290" customFormat="1" ht="25.5" x14ac:dyDescent="0.2">
      <c r="A2722" s="45" t="s">
        <v>1043</v>
      </c>
      <c r="B2722" s="42" t="s">
        <v>768</v>
      </c>
      <c r="C2722" s="46" t="s">
        <v>473</v>
      </c>
      <c r="D2722" s="35" t="s">
        <v>424</v>
      </c>
      <c r="E2722" s="34">
        <v>46079</v>
      </c>
      <c r="F2722" s="347" t="s">
        <v>878</v>
      </c>
      <c r="G2722" s="347" t="s">
        <v>879</v>
      </c>
      <c r="H2722" s="344">
        <v>25.906183333333335</v>
      </c>
      <c r="I2722" s="344">
        <v>-81.510416666666671</v>
      </c>
      <c r="J2722" s="56" t="s">
        <v>8008</v>
      </c>
      <c r="K2722" s="56" t="s">
        <v>8009</v>
      </c>
      <c r="L2722" s="49" t="s">
        <v>6309</v>
      </c>
      <c r="M2722" s="120"/>
      <c r="N2722" s="35" t="s">
        <v>448</v>
      </c>
      <c r="O2722" s="240" t="s">
        <v>6798</v>
      </c>
      <c r="P2722" s="216" t="s">
        <v>6005</v>
      </c>
      <c r="Q2722" s="443" t="s">
        <v>3294</v>
      </c>
      <c r="R2722" s="47"/>
      <c r="S2722" s="36">
        <v>0</v>
      </c>
      <c r="T2722" s="35"/>
      <c r="U2722" s="34"/>
      <c r="V2722" s="82">
        <v>0</v>
      </c>
      <c r="W2722" s="55" t="s">
        <v>2689</v>
      </c>
      <c r="X2722" s="55" t="s">
        <v>1898</v>
      </c>
      <c r="Y2722" s="157" t="s">
        <v>448</v>
      </c>
      <c r="Z2722" s="57">
        <v>3806.0992535216033</v>
      </c>
      <c r="AA2722" s="55" t="s">
        <v>8010</v>
      </c>
      <c r="AB2722" s="55">
        <v>263</v>
      </c>
      <c r="AC2722" s="55" t="s">
        <v>2023</v>
      </c>
      <c r="AD2722" s="89" t="s">
        <v>2622</v>
      </c>
      <c r="AE2722" s="243">
        <v>16380</v>
      </c>
      <c r="AF2722" s="157">
        <v>0</v>
      </c>
      <c r="AG2722" s="89" t="s">
        <v>8011</v>
      </c>
      <c r="AH2722" s="58" t="s">
        <v>8012</v>
      </c>
      <c r="AI2722" s="58" t="s">
        <v>8013</v>
      </c>
      <c r="AJ2722" s="59" t="s">
        <v>2381</v>
      </c>
      <c r="AK2722" s="56">
        <v>25.897876944444445</v>
      </c>
      <c r="AL2722" s="56">
        <v>-81.517443333333333</v>
      </c>
      <c r="AM2722" s="60">
        <v>3029.1739000004513</v>
      </c>
      <c r="AN2722" s="60">
        <v>2304.4515640849909</v>
      </c>
      <c r="AO2722" s="60">
        <v>3806.0992535216033</v>
      </c>
    </row>
    <row r="2723" spans="1:41" s="290" customFormat="1" x14ac:dyDescent="0.2">
      <c r="A2723" s="45" t="s">
        <v>1044</v>
      </c>
      <c r="B2723" s="42" t="s">
        <v>770</v>
      </c>
      <c r="C2723" s="46"/>
      <c r="D2723" s="35" t="s">
        <v>424</v>
      </c>
      <c r="E2723" s="34">
        <v>42843</v>
      </c>
      <c r="F2723" s="347" t="s">
        <v>883</v>
      </c>
      <c r="G2723" s="347" t="s">
        <v>884</v>
      </c>
      <c r="H2723" s="344">
        <v>25.907966666666667</v>
      </c>
      <c r="I2723" s="344">
        <v>-81.510733333333334</v>
      </c>
      <c r="J2723" s="56" t="s">
        <v>9839</v>
      </c>
      <c r="K2723" s="56" t="s">
        <v>9840</v>
      </c>
      <c r="L2723" s="49" t="s">
        <v>1746</v>
      </c>
      <c r="M2723" s="117"/>
      <c r="N2723" s="35" t="s">
        <v>364</v>
      </c>
      <c r="O2723" s="203" t="s">
        <v>1969</v>
      </c>
      <c r="P2723" s="216" t="s">
        <v>1969</v>
      </c>
      <c r="Q2723" s="443">
        <v>0</v>
      </c>
      <c r="R2723" s="47"/>
      <c r="S2723" s="36">
        <v>0</v>
      </c>
      <c r="T2723" s="35"/>
      <c r="U2723" s="34"/>
      <c r="V2723" s="82">
        <v>0</v>
      </c>
      <c r="W2723" s="55" t="s">
        <v>2689</v>
      </c>
      <c r="X2723" s="55" t="s">
        <v>1898</v>
      </c>
      <c r="Y2723" s="157">
        <v>0</v>
      </c>
      <c r="Z2723" s="57">
        <v>4038.0607732403237</v>
      </c>
      <c r="AA2723" s="55" t="s">
        <v>9841</v>
      </c>
      <c r="AB2723" s="55">
        <v>264</v>
      </c>
      <c r="AC2723" s="55" t="s">
        <v>2023</v>
      </c>
      <c r="AD2723" s="89" t="s">
        <v>2622</v>
      </c>
      <c r="AE2723" s="243">
        <v>16385</v>
      </c>
      <c r="AF2723" s="157">
        <v>0</v>
      </c>
      <c r="AG2723" s="89" t="s">
        <v>8016</v>
      </c>
      <c r="AH2723" s="58" t="s">
        <v>8017</v>
      </c>
      <c r="AI2723" s="58" t="s">
        <v>8013</v>
      </c>
      <c r="AJ2723" s="59" t="s">
        <v>2382</v>
      </c>
      <c r="AK2723" s="56">
        <v>25.8986825</v>
      </c>
      <c r="AL2723" s="56">
        <v>-81.517443333333333</v>
      </c>
      <c r="AM2723" s="60">
        <v>3385.7499000001958</v>
      </c>
      <c r="AN2723" s="60">
        <v>2200.5981966344748</v>
      </c>
      <c r="AO2723" s="60">
        <v>4038.0607732403237</v>
      </c>
    </row>
    <row r="2724" spans="1:41" s="290" customFormat="1" x14ac:dyDescent="0.2">
      <c r="A2724" s="45" t="s">
        <v>1044</v>
      </c>
      <c r="B2724" s="42" t="s">
        <v>770</v>
      </c>
      <c r="C2724" s="46"/>
      <c r="D2724" s="35" t="s">
        <v>1658</v>
      </c>
      <c r="E2724" s="34">
        <v>43076</v>
      </c>
      <c r="F2724" s="347" t="s">
        <v>883</v>
      </c>
      <c r="G2724" s="347" t="s">
        <v>884</v>
      </c>
      <c r="H2724" s="344">
        <v>25.907966666666667</v>
      </c>
      <c r="I2724" s="344">
        <v>-81.510733333333334</v>
      </c>
      <c r="J2724" s="56" t="s">
        <v>9839</v>
      </c>
      <c r="K2724" s="56" t="s">
        <v>9840</v>
      </c>
      <c r="L2724" s="49" t="s">
        <v>2402</v>
      </c>
      <c r="M2724" s="120"/>
      <c r="N2724" s="35" t="s">
        <v>448</v>
      </c>
      <c r="O2724" s="203"/>
      <c r="P2724" s="216">
        <v>0</v>
      </c>
      <c r="Q2724" s="443">
        <v>0</v>
      </c>
      <c r="R2724" s="47"/>
      <c r="S2724" s="36">
        <v>0</v>
      </c>
      <c r="T2724" s="35"/>
      <c r="U2724" s="34"/>
      <c r="V2724" s="82" t="s">
        <v>1969</v>
      </c>
      <c r="W2724" s="55" t="s">
        <v>2689</v>
      </c>
      <c r="X2724" s="55" t="s">
        <v>1898</v>
      </c>
      <c r="Y2724" s="157" t="s">
        <v>448</v>
      </c>
      <c r="Z2724" s="57">
        <v>4038.0607732403237</v>
      </c>
      <c r="AA2724" s="55" t="s">
        <v>9842</v>
      </c>
      <c r="AB2724" s="55">
        <v>264</v>
      </c>
      <c r="AC2724" s="55" t="s">
        <v>2023</v>
      </c>
      <c r="AD2724" s="89" t="s">
        <v>2622</v>
      </c>
      <c r="AE2724" s="243">
        <v>16385</v>
      </c>
      <c r="AF2724" s="157">
        <v>0</v>
      </c>
      <c r="AG2724" s="89" t="s">
        <v>8016</v>
      </c>
      <c r="AH2724" s="58" t="s">
        <v>8017</v>
      </c>
      <c r="AI2724" s="58" t="s">
        <v>8013</v>
      </c>
      <c r="AJ2724" s="59" t="s">
        <v>2382</v>
      </c>
      <c r="AK2724" s="56">
        <v>25.8986825</v>
      </c>
      <c r="AL2724" s="56">
        <v>-81.517443333333333</v>
      </c>
      <c r="AM2724" s="60">
        <v>3385.7499000001958</v>
      </c>
      <c r="AN2724" s="60">
        <v>2200.5981966344748</v>
      </c>
      <c r="AO2724" s="60">
        <v>4038.0607732403237</v>
      </c>
    </row>
    <row r="2725" spans="1:41" s="290" customFormat="1" x14ac:dyDescent="0.2">
      <c r="A2725" s="45" t="s">
        <v>1044</v>
      </c>
      <c r="B2725" s="42" t="s">
        <v>770</v>
      </c>
      <c r="C2725" s="46"/>
      <c r="D2725" s="35" t="s">
        <v>424</v>
      </c>
      <c r="E2725" s="34">
        <v>43145</v>
      </c>
      <c r="F2725" s="347" t="s">
        <v>221</v>
      </c>
      <c r="G2725" s="347" t="s">
        <v>2086</v>
      </c>
      <c r="H2725" s="344">
        <v>25.908066666666667</v>
      </c>
      <c r="I2725" s="344">
        <v>-81.510783333333336</v>
      </c>
      <c r="J2725" s="56" t="s">
        <v>8850</v>
      </c>
      <c r="K2725" s="56" t="s">
        <v>9843</v>
      </c>
      <c r="L2725" s="49" t="s">
        <v>2087</v>
      </c>
      <c r="M2725" s="120"/>
      <c r="N2725" s="35" t="s">
        <v>364</v>
      </c>
      <c r="O2725" s="203" t="s">
        <v>1969</v>
      </c>
      <c r="P2725" s="216">
        <v>0</v>
      </c>
      <c r="Q2725" s="443">
        <v>0</v>
      </c>
      <c r="R2725" s="47"/>
      <c r="S2725" s="36">
        <v>0</v>
      </c>
      <c r="T2725" s="35"/>
      <c r="U2725" s="34"/>
      <c r="V2725" s="82">
        <v>0</v>
      </c>
      <c r="W2725" s="55" t="s">
        <v>2689</v>
      </c>
      <c r="X2725" s="55" t="s">
        <v>1898</v>
      </c>
      <c r="Y2725" s="157">
        <v>0</v>
      </c>
      <c r="Z2725" s="57">
        <v>4059.8406730259039</v>
      </c>
      <c r="AA2725" s="55" t="s">
        <v>9844</v>
      </c>
      <c r="AB2725" s="55">
        <v>264</v>
      </c>
      <c r="AC2725" s="55" t="s">
        <v>2023</v>
      </c>
      <c r="AD2725" s="89" t="s">
        <v>2622</v>
      </c>
      <c r="AE2725" s="243">
        <v>16385</v>
      </c>
      <c r="AF2725" s="157">
        <v>0</v>
      </c>
      <c r="AG2725" s="89" t="s">
        <v>8016</v>
      </c>
      <c r="AH2725" s="58" t="s">
        <v>8017</v>
      </c>
      <c r="AI2725" s="58" t="s">
        <v>8013</v>
      </c>
      <c r="AJ2725" s="59" t="s">
        <v>2382</v>
      </c>
      <c r="AK2725" s="56">
        <v>25.8986825</v>
      </c>
      <c r="AL2725" s="56">
        <v>-81.517443333333333</v>
      </c>
      <c r="AM2725" s="60">
        <v>3422.2179000001111</v>
      </c>
      <c r="AN2725" s="60">
        <v>2184.2002965099732</v>
      </c>
      <c r="AO2725" s="60">
        <v>4059.8406730259039</v>
      </c>
    </row>
    <row r="2726" spans="1:41" s="290" customFormat="1" x14ac:dyDescent="0.2">
      <c r="A2726" s="45" t="s">
        <v>1044</v>
      </c>
      <c r="B2726" s="42" t="s">
        <v>770</v>
      </c>
      <c r="C2726" s="46"/>
      <c r="D2726" s="66" t="s">
        <v>2384</v>
      </c>
      <c r="E2726" s="34">
        <v>43342</v>
      </c>
      <c r="F2726" s="347" t="s">
        <v>221</v>
      </c>
      <c r="G2726" s="347" t="s">
        <v>2086</v>
      </c>
      <c r="H2726" s="344">
        <v>25.908066666666667</v>
      </c>
      <c r="I2726" s="344">
        <v>-81.510783333333336</v>
      </c>
      <c r="J2726" s="56" t="s">
        <v>8850</v>
      </c>
      <c r="K2726" s="56" t="s">
        <v>9843</v>
      </c>
      <c r="L2726" s="49" t="s">
        <v>3153</v>
      </c>
      <c r="M2726" s="120"/>
      <c r="N2726" s="35" t="s">
        <v>364</v>
      </c>
      <c r="O2726" s="203"/>
      <c r="P2726" s="216">
        <v>0</v>
      </c>
      <c r="Q2726" s="443">
        <v>0</v>
      </c>
      <c r="R2726" s="47"/>
      <c r="S2726" s="36">
        <v>0</v>
      </c>
      <c r="T2726" s="35"/>
      <c r="U2726" s="34"/>
      <c r="V2726" s="82">
        <v>0</v>
      </c>
      <c r="W2726" s="55" t="s">
        <v>2689</v>
      </c>
      <c r="X2726" s="55" t="s">
        <v>1898</v>
      </c>
      <c r="Y2726" s="157">
        <v>0</v>
      </c>
      <c r="Z2726" s="57">
        <v>4059.8406730259039</v>
      </c>
      <c r="AA2726" s="55" t="s">
        <v>9844</v>
      </c>
      <c r="AB2726" s="55">
        <v>264</v>
      </c>
      <c r="AC2726" s="55" t="s">
        <v>2023</v>
      </c>
      <c r="AD2726" s="89" t="s">
        <v>2622</v>
      </c>
      <c r="AE2726" s="243">
        <v>16385</v>
      </c>
      <c r="AF2726" s="157">
        <v>0</v>
      </c>
      <c r="AG2726" s="89" t="s">
        <v>8016</v>
      </c>
      <c r="AH2726" s="58" t="s">
        <v>8017</v>
      </c>
      <c r="AI2726" s="58" t="s">
        <v>8013</v>
      </c>
      <c r="AJ2726" s="59" t="s">
        <v>2382</v>
      </c>
      <c r="AK2726" s="56">
        <v>25.8986825</v>
      </c>
      <c r="AL2726" s="56">
        <v>-81.517443333333333</v>
      </c>
      <c r="AM2726" s="60">
        <v>3422.2179000001111</v>
      </c>
      <c r="AN2726" s="60">
        <v>2184.2002965099732</v>
      </c>
      <c r="AO2726" s="60">
        <v>4059.8406730259039</v>
      </c>
    </row>
    <row r="2727" spans="1:41" s="290" customFormat="1" ht="25.5" x14ac:dyDescent="0.2">
      <c r="A2727" s="45" t="s">
        <v>1044</v>
      </c>
      <c r="B2727" s="42" t="s">
        <v>770</v>
      </c>
      <c r="C2727" s="46"/>
      <c r="D2727" s="35" t="s">
        <v>424</v>
      </c>
      <c r="E2727" s="34">
        <v>43501</v>
      </c>
      <c r="F2727" s="347" t="s">
        <v>221</v>
      </c>
      <c r="G2727" s="347" t="s">
        <v>2086</v>
      </c>
      <c r="H2727" s="344">
        <v>25.908066666666667</v>
      </c>
      <c r="I2727" s="344">
        <v>-81.510783333333336</v>
      </c>
      <c r="J2727" s="56" t="s">
        <v>8850</v>
      </c>
      <c r="K2727" s="56" t="s">
        <v>9843</v>
      </c>
      <c r="L2727" s="49" t="s">
        <v>2561</v>
      </c>
      <c r="M2727" s="120" t="s">
        <v>2833</v>
      </c>
      <c r="N2727" s="35" t="s">
        <v>364</v>
      </c>
      <c r="O2727" s="203" t="s">
        <v>1969</v>
      </c>
      <c r="P2727" s="216" t="s">
        <v>1969</v>
      </c>
      <c r="Q2727" s="443">
        <v>0</v>
      </c>
      <c r="R2727" s="47"/>
      <c r="S2727" s="36">
        <v>0</v>
      </c>
      <c r="T2727" s="35"/>
      <c r="U2727" s="34"/>
      <c r="V2727" s="82">
        <v>0</v>
      </c>
      <c r="W2727" s="55" t="s">
        <v>2689</v>
      </c>
      <c r="X2727" s="55" t="s">
        <v>1898</v>
      </c>
      <c r="Y2727" s="157">
        <v>0</v>
      </c>
      <c r="Z2727" s="57">
        <v>4059.8406730259039</v>
      </c>
      <c r="AA2727" s="55" t="s">
        <v>9844</v>
      </c>
      <c r="AB2727" s="55">
        <v>264</v>
      </c>
      <c r="AC2727" s="55" t="s">
        <v>2023</v>
      </c>
      <c r="AD2727" s="89" t="s">
        <v>2622</v>
      </c>
      <c r="AE2727" s="243">
        <v>16385</v>
      </c>
      <c r="AF2727" s="157">
        <v>0</v>
      </c>
      <c r="AG2727" s="89" t="s">
        <v>8016</v>
      </c>
      <c r="AH2727" s="58" t="s">
        <v>8017</v>
      </c>
      <c r="AI2727" s="58" t="s">
        <v>8013</v>
      </c>
      <c r="AJ2727" s="59" t="s">
        <v>2382</v>
      </c>
      <c r="AK2727" s="56">
        <v>25.8986825</v>
      </c>
      <c r="AL2727" s="56">
        <v>-81.517443333333333</v>
      </c>
      <c r="AM2727" s="60">
        <v>3422.2179000001111</v>
      </c>
      <c r="AN2727" s="60">
        <v>2184.2002965099732</v>
      </c>
      <c r="AO2727" s="60">
        <v>4059.8406730259039</v>
      </c>
    </row>
    <row r="2728" spans="1:41" s="290" customFormat="1" x14ac:dyDescent="0.2">
      <c r="A2728" s="45" t="s">
        <v>1044</v>
      </c>
      <c r="B2728" s="42" t="s">
        <v>770</v>
      </c>
      <c r="C2728" s="46"/>
      <c r="D2728" s="35" t="s">
        <v>424</v>
      </c>
      <c r="E2728" s="34">
        <v>43878</v>
      </c>
      <c r="F2728" s="347" t="s">
        <v>221</v>
      </c>
      <c r="G2728" s="347" t="s">
        <v>2086</v>
      </c>
      <c r="H2728" s="344">
        <v>25.908066666666667</v>
      </c>
      <c r="I2728" s="344">
        <v>-81.510783333333336</v>
      </c>
      <c r="J2728" s="56" t="s">
        <v>8850</v>
      </c>
      <c r="K2728" s="56" t="s">
        <v>9843</v>
      </c>
      <c r="L2728" s="49" t="s">
        <v>2934</v>
      </c>
      <c r="M2728" s="120" t="s">
        <v>2833</v>
      </c>
      <c r="N2728" s="35" t="s">
        <v>364</v>
      </c>
      <c r="O2728" s="203" t="s">
        <v>1969</v>
      </c>
      <c r="P2728" s="216" t="s">
        <v>1969</v>
      </c>
      <c r="Q2728" s="443">
        <v>0</v>
      </c>
      <c r="R2728" s="47"/>
      <c r="S2728" s="36">
        <v>0</v>
      </c>
      <c r="T2728" s="35"/>
      <c r="U2728" s="34"/>
      <c r="V2728" s="82">
        <v>0</v>
      </c>
      <c r="W2728" s="55" t="s">
        <v>2689</v>
      </c>
      <c r="X2728" s="55" t="s">
        <v>1898</v>
      </c>
      <c r="Y2728" s="157">
        <v>0</v>
      </c>
      <c r="Z2728" s="57">
        <v>4059.8406730259039</v>
      </c>
      <c r="AA2728" s="55" t="s">
        <v>9844</v>
      </c>
      <c r="AB2728" s="55">
        <v>264</v>
      </c>
      <c r="AC2728" s="55" t="s">
        <v>2023</v>
      </c>
      <c r="AD2728" s="89" t="s">
        <v>2622</v>
      </c>
      <c r="AE2728" s="243">
        <v>16385</v>
      </c>
      <c r="AF2728" s="157">
        <v>0</v>
      </c>
      <c r="AG2728" s="89" t="s">
        <v>8016</v>
      </c>
      <c r="AH2728" s="58" t="s">
        <v>8017</v>
      </c>
      <c r="AI2728" s="58" t="s">
        <v>8013</v>
      </c>
      <c r="AJ2728" s="59" t="s">
        <v>2382</v>
      </c>
      <c r="AK2728" s="56">
        <v>25.8986825</v>
      </c>
      <c r="AL2728" s="56">
        <v>-81.517443333333333</v>
      </c>
      <c r="AM2728" s="60">
        <v>3422.2179000001111</v>
      </c>
      <c r="AN2728" s="60">
        <v>2184.2002965099732</v>
      </c>
      <c r="AO2728" s="60">
        <v>4059.8406730259039</v>
      </c>
    </row>
    <row r="2729" spans="1:41" s="290" customFormat="1" x14ac:dyDescent="0.2">
      <c r="A2729" s="45" t="s">
        <v>1044</v>
      </c>
      <c r="B2729" s="42" t="s">
        <v>770</v>
      </c>
      <c r="C2729" s="46"/>
      <c r="D2729" s="35" t="s">
        <v>424</v>
      </c>
      <c r="E2729" s="34">
        <v>44240</v>
      </c>
      <c r="F2729" s="347" t="s">
        <v>2104</v>
      </c>
      <c r="G2729" s="347" t="s">
        <v>3457</v>
      </c>
      <c r="H2729" s="344">
        <v>25.908100000000001</v>
      </c>
      <c r="I2729" s="344">
        <v>-81.510766666666669</v>
      </c>
      <c r="J2729" s="56" t="s">
        <v>7315</v>
      </c>
      <c r="K2729" s="56" t="s">
        <v>8014</v>
      </c>
      <c r="L2729" s="49" t="s">
        <v>2934</v>
      </c>
      <c r="M2729" s="120" t="s">
        <v>2833</v>
      </c>
      <c r="N2729" s="35" t="s">
        <v>364</v>
      </c>
      <c r="O2729" s="240" t="s">
        <v>3458</v>
      </c>
      <c r="P2729" s="216" t="s">
        <v>1969</v>
      </c>
      <c r="Q2729" s="443">
        <v>0</v>
      </c>
      <c r="R2729" s="47"/>
      <c r="S2729" s="36">
        <v>0</v>
      </c>
      <c r="T2729" s="35"/>
      <c r="U2729" s="34"/>
      <c r="V2729" s="82">
        <v>0</v>
      </c>
      <c r="W2729" s="55" t="s">
        <v>2689</v>
      </c>
      <c r="X2729" s="55" t="s">
        <v>1898</v>
      </c>
      <c r="Y2729" s="157">
        <v>0</v>
      </c>
      <c r="Z2729" s="57">
        <v>4073.0286555928424</v>
      </c>
      <c r="AA2729" s="55" t="s">
        <v>9845</v>
      </c>
      <c r="AB2729" s="55">
        <v>264</v>
      </c>
      <c r="AC2729" s="55" t="s">
        <v>2023</v>
      </c>
      <c r="AD2729" s="89" t="s">
        <v>2622</v>
      </c>
      <c r="AE2729" s="243">
        <v>16385</v>
      </c>
      <c r="AF2729" s="157">
        <v>0</v>
      </c>
      <c r="AG2729" s="89" t="s">
        <v>8016</v>
      </c>
      <c r="AH2729" s="58" t="s">
        <v>8017</v>
      </c>
      <c r="AI2729" s="58" t="s">
        <v>8013</v>
      </c>
      <c r="AJ2729" s="59" t="s">
        <v>2382</v>
      </c>
      <c r="AK2729" s="56">
        <v>25.8986825</v>
      </c>
      <c r="AL2729" s="56">
        <v>-81.517443333333333</v>
      </c>
      <c r="AM2729" s="60">
        <v>3434.3739000005144</v>
      </c>
      <c r="AN2729" s="60">
        <v>2189.6662632181406</v>
      </c>
      <c r="AO2729" s="60">
        <v>4073.0286555928424</v>
      </c>
    </row>
    <row r="2730" spans="1:41" s="290" customFormat="1" ht="25.5" x14ac:dyDescent="0.2">
      <c r="A2730" s="45" t="s">
        <v>1044</v>
      </c>
      <c r="B2730" s="42" t="s">
        <v>770</v>
      </c>
      <c r="C2730" s="46"/>
      <c r="D2730" s="35" t="s">
        <v>424</v>
      </c>
      <c r="E2730" s="34">
        <v>44595</v>
      </c>
      <c r="F2730" s="347" t="s">
        <v>221</v>
      </c>
      <c r="G2730" s="347" t="s">
        <v>3457</v>
      </c>
      <c r="H2730" s="344">
        <v>25.908066666666667</v>
      </c>
      <c r="I2730" s="344">
        <v>-81.510766666666669</v>
      </c>
      <c r="J2730" s="56" t="s">
        <v>8850</v>
      </c>
      <c r="K2730" s="56" t="s">
        <v>8014</v>
      </c>
      <c r="L2730" s="49" t="s">
        <v>4110</v>
      </c>
      <c r="M2730" s="120" t="s">
        <v>2833</v>
      </c>
      <c r="N2730" s="35" t="s">
        <v>387</v>
      </c>
      <c r="O2730" s="240" t="s">
        <v>4109</v>
      </c>
      <c r="P2730" s="216" t="s">
        <v>1969</v>
      </c>
      <c r="Q2730" s="443">
        <v>0</v>
      </c>
      <c r="R2730" s="47"/>
      <c r="S2730" s="36">
        <v>0</v>
      </c>
      <c r="T2730" s="35" t="s">
        <v>3310</v>
      </c>
      <c r="U2730" s="34"/>
      <c r="V2730" s="82">
        <v>0</v>
      </c>
      <c r="W2730" s="55" t="s">
        <v>2689</v>
      </c>
      <c r="X2730" s="55" t="s">
        <v>1898</v>
      </c>
      <c r="Y2730" s="157" t="s">
        <v>387</v>
      </c>
      <c r="Z2730" s="57">
        <v>4062.783983841236</v>
      </c>
      <c r="AA2730" s="55" t="s">
        <v>9846</v>
      </c>
      <c r="AB2730" s="55">
        <v>264</v>
      </c>
      <c r="AC2730" s="55" t="s">
        <v>2023</v>
      </c>
      <c r="AD2730" s="89" t="s">
        <v>2622</v>
      </c>
      <c r="AE2730" s="243">
        <v>16385</v>
      </c>
      <c r="AF2730" s="157">
        <v>0</v>
      </c>
      <c r="AG2730" s="89" t="s">
        <v>8016</v>
      </c>
      <c r="AH2730" s="58" t="s">
        <v>8017</v>
      </c>
      <c r="AI2730" s="58" t="s">
        <v>8013</v>
      </c>
      <c r="AJ2730" s="59" t="s">
        <v>2382</v>
      </c>
      <c r="AK2730" s="56">
        <v>25.8986825</v>
      </c>
      <c r="AL2730" s="56">
        <v>-81.517443333333333</v>
      </c>
      <c r="AM2730" s="60">
        <v>3422.2179000001111</v>
      </c>
      <c r="AN2730" s="60">
        <v>2189.6662632181406</v>
      </c>
      <c r="AO2730" s="60">
        <v>4062.783983841236</v>
      </c>
    </row>
    <row r="2731" spans="1:41" s="290" customFormat="1" ht="25.5" x14ac:dyDescent="0.2">
      <c r="A2731" s="45" t="s">
        <v>1044</v>
      </c>
      <c r="B2731" s="42" t="s">
        <v>770</v>
      </c>
      <c r="C2731" s="46"/>
      <c r="D2731" s="35" t="s">
        <v>424</v>
      </c>
      <c r="E2731" s="34">
        <v>44992</v>
      </c>
      <c r="F2731" s="347" t="s">
        <v>5174</v>
      </c>
      <c r="G2731" s="347" t="s">
        <v>3457</v>
      </c>
      <c r="H2731" s="344">
        <v>25.908083333333334</v>
      </c>
      <c r="I2731" s="344">
        <v>-81.510766666666669</v>
      </c>
      <c r="J2731" s="56" t="s">
        <v>9847</v>
      </c>
      <c r="K2731" s="56" t="s">
        <v>8014</v>
      </c>
      <c r="L2731" s="49" t="s">
        <v>5175</v>
      </c>
      <c r="M2731" s="120" t="s">
        <v>2833</v>
      </c>
      <c r="N2731" s="35" t="s">
        <v>387</v>
      </c>
      <c r="O2731" s="240" t="s">
        <v>5176</v>
      </c>
      <c r="P2731" s="216" t="s">
        <v>1969</v>
      </c>
      <c r="Q2731" s="443">
        <v>0</v>
      </c>
      <c r="R2731" s="47"/>
      <c r="S2731" s="36">
        <v>0</v>
      </c>
      <c r="T2731" s="35"/>
      <c r="U2731" s="34"/>
      <c r="V2731" s="82">
        <v>0</v>
      </c>
      <c r="W2731" s="55" t="s">
        <v>2689</v>
      </c>
      <c r="X2731" s="55" t="s">
        <v>1898</v>
      </c>
      <c r="Y2731" s="157" t="s">
        <v>387</v>
      </c>
      <c r="Z2731" s="57">
        <v>4067.9050040819106</v>
      </c>
      <c r="AA2731" s="55" t="s">
        <v>9848</v>
      </c>
      <c r="AB2731" s="55">
        <v>264</v>
      </c>
      <c r="AC2731" s="55" t="s">
        <v>2023</v>
      </c>
      <c r="AD2731" s="89" t="s">
        <v>2622</v>
      </c>
      <c r="AE2731" s="243">
        <v>16385</v>
      </c>
      <c r="AF2731" s="157">
        <v>0</v>
      </c>
      <c r="AG2731" s="89" t="s">
        <v>8016</v>
      </c>
      <c r="AH2731" s="58" t="s">
        <v>8017</v>
      </c>
      <c r="AI2731" s="58" t="s">
        <v>8013</v>
      </c>
      <c r="AJ2731" s="59" t="s">
        <v>2382</v>
      </c>
      <c r="AK2731" s="56">
        <v>25.8986825</v>
      </c>
      <c r="AL2731" s="56">
        <v>-81.517443333333333</v>
      </c>
      <c r="AM2731" s="60">
        <v>3428.2959000003129</v>
      </c>
      <c r="AN2731" s="60">
        <v>2189.6662632181406</v>
      </c>
      <c r="AO2731" s="60">
        <v>4067.9050040819106</v>
      </c>
    </row>
    <row r="2732" spans="1:41" s="290" customFormat="1" ht="25.5" x14ac:dyDescent="0.2">
      <c r="A2732" s="45" t="s">
        <v>1044</v>
      </c>
      <c r="B2732" s="42" t="s">
        <v>770</v>
      </c>
      <c r="C2732" s="46"/>
      <c r="D2732" s="35" t="s">
        <v>424</v>
      </c>
      <c r="E2732" s="34">
        <v>45341</v>
      </c>
      <c r="F2732" s="347" t="s">
        <v>5174</v>
      </c>
      <c r="G2732" s="347" t="s">
        <v>3457</v>
      </c>
      <c r="H2732" s="344">
        <v>25.908083333333334</v>
      </c>
      <c r="I2732" s="344">
        <v>-81.510766666666669</v>
      </c>
      <c r="J2732" s="56" t="s">
        <v>9847</v>
      </c>
      <c r="K2732" s="56" t="s">
        <v>8014</v>
      </c>
      <c r="L2732" s="49" t="s">
        <v>6426</v>
      </c>
      <c r="M2732" s="120" t="s">
        <v>2833</v>
      </c>
      <c r="N2732" s="35" t="s">
        <v>387</v>
      </c>
      <c r="O2732" s="240" t="s">
        <v>5737</v>
      </c>
      <c r="P2732" s="216" t="s">
        <v>1969</v>
      </c>
      <c r="Q2732" s="443">
        <v>0</v>
      </c>
      <c r="R2732" s="47"/>
      <c r="S2732" s="36">
        <v>0</v>
      </c>
      <c r="T2732" s="35"/>
      <c r="U2732" s="34"/>
      <c r="V2732" s="82">
        <v>0</v>
      </c>
      <c r="W2732" s="55" t="s">
        <v>2689</v>
      </c>
      <c r="X2732" s="55" t="s">
        <v>1898</v>
      </c>
      <c r="Y2732" s="157" t="s">
        <v>387</v>
      </c>
      <c r="Z2732" s="57">
        <v>4067.9050040819106</v>
      </c>
      <c r="AA2732" s="55" t="s">
        <v>9848</v>
      </c>
      <c r="AB2732" s="55">
        <v>264</v>
      </c>
      <c r="AC2732" s="55" t="s">
        <v>2023</v>
      </c>
      <c r="AD2732" s="89" t="s">
        <v>2622</v>
      </c>
      <c r="AE2732" s="243">
        <v>16385</v>
      </c>
      <c r="AF2732" s="157">
        <v>0</v>
      </c>
      <c r="AG2732" s="89" t="s">
        <v>8016</v>
      </c>
      <c r="AH2732" s="58" t="s">
        <v>8017</v>
      </c>
      <c r="AI2732" s="58" t="s">
        <v>8013</v>
      </c>
      <c r="AJ2732" s="59" t="s">
        <v>2382</v>
      </c>
      <c r="AK2732" s="56">
        <v>25.8986825</v>
      </c>
      <c r="AL2732" s="56">
        <v>-81.517443333333333</v>
      </c>
      <c r="AM2732" s="60">
        <v>3428.2959000003129</v>
      </c>
      <c r="AN2732" s="60">
        <v>2189.6662632181406</v>
      </c>
      <c r="AO2732" s="60">
        <v>4067.9050040819106</v>
      </c>
    </row>
    <row r="2733" spans="1:41" s="290" customFormat="1" x14ac:dyDescent="0.2">
      <c r="A2733" s="45" t="s">
        <v>1044</v>
      </c>
      <c r="B2733" s="42" t="s">
        <v>770</v>
      </c>
      <c r="C2733" s="46"/>
      <c r="D2733" s="35" t="s">
        <v>424</v>
      </c>
      <c r="E2733" s="34">
        <v>45748</v>
      </c>
      <c r="F2733" s="347" t="s">
        <v>3609</v>
      </c>
      <c r="G2733" s="347" t="s">
        <v>3457</v>
      </c>
      <c r="H2733" s="344">
        <v>25.908166666666666</v>
      </c>
      <c r="I2733" s="344">
        <v>-81.510766666666669</v>
      </c>
      <c r="J2733" s="56" t="s">
        <v>7307</v>
      </c>
      <c r="K2733" s="56" t="s">
        <v>8014</v>
      </c>
      <c r="L2733" s="49" t="s">
        <v>6427</v>
      </c>
      <c r="M2733" s="120" t="s">
        <v>2833</v>
      </c>
      <c r="N2733" s="35" t="s">
        <v>364</v>
      </c>
      <c r="O2733" s="240" t="s">
        <v>6355</v>
      </c>
      <c r="P2733" s="216" t="s">
        <v>1969</v>
      </c>
      <c r="Q2733" s="443">
        <v>0</v>
      </c>
      <c r="R2733" s="47"/>
      <c r="S2733" s="36">
        <v>0</v>
      </c>
      <c r="T2733" s="35" t="s">
        <v>2011</v>
      </c>
      <c r="U2733" s="34"/>
      <c r="V2733" s="82">
        <v>0</v>
      </c>
      <c r="W2733" s="55" t="s">
        <v>2689</v>
      </c>
      <c r="X2733" s="55" t="s">
        <v>1898</v>
      </c>
      <c r="Y2733" s="157">
        <v>0</v>
      </c>
      <c r="Z2733" s="57">
        <v>4093.5493766577051</v>
      </c>
      <c r="AA2733" s="55" t="s">
        <v>8015</v>
      </c>
      <c r="AB2733" s="55">
        <v>264</v>
      </c>
      <c r="AC2733" s="55" t="s">
        <v>2023</v>
      </c>
      <c r="AD2733" s="89" t="s">
        <v>2622</v>
      </c>
      <c r="AE2733" s="243">
        <v>16385</v>
      </c>
      <c r="AF2733" s="157">
        <v>0</v>
      </c>
      <c r="AG2733" s="89" t="s">
        <v>8016</v>
      </c>
      <c r="AH2733" s="58" t="s">
        <v>8017</v>
      </c>
      <c r="AI2733" s="58" t="s">
        <v>8013</v>
      </c>
      <c r="AJ2733" s="59" t="s">
        <v>2382</v>
      </c>
      <c r="AK2733" s="56">
        <v>25.8986825</v>
      </c>
      <c r="AL2733" s="56">
        <v>-81.517443333333333</v>
      </c>
      <c r="AM2733" s="60">
        <v>3458.6859000000259</v>
      </c>
      <c r="AN2733" s="60">
        <v>2189.6662632181406</v>
      </c>
      <c r="AO2733" s="60">
        <v>4093.5493766577051</v>
      </c>
    </row>
    <row r="2734" spans="1:41" s="290" customFormat="1" x14ac:dyDescent="0.2">
      <c r="A2734" s="45" t="s">
        <v>1044</v>
      </c>
      <c r="B2734" s="42" t="s">
        <v>770</v>
      </c>
      <c r="C2734" s="46" t="s">
        <v>473</v>
      </c>
      <c r="D2734" s="35" t="s">
        <v>424</v>
      </c>
      <c r="E2734" s="34">
        <v>46079</v>
      </c>
      <c r="F2734" s="347" t="s">
        <v>3609</v>
      </c>
      <c r="G2734" s="347" t="s">
        <v>3457</v>
      </c>
      <c r="H2734" s="344">
        <v>25.908166666666666</v>
      </c>
      <c r="I2734" s="344">
        <v>-81.510766666666669</v>
      </c>
      <c r="J2734" s="56" t="s">
        <v>7307</v>
      </c>
      <c r="K2734" s="56" t="s">
        <v>8014</v>
      </c>
      <c r="L2734" s="49" t="s">
        <v>3009</v>
      </c>
      <c r="M2734" s="120" t="s">
        <v>2833</v>
      </c>
      <c r="N2734" s="35" t="s">
        <v>364</v>
      </c>
      <c r="O2734" s="240" t="s">
        <v>6799</v>
      </c>
      <c r="P2734" s="216" t="s">
        <v>6005</v>
      </c>
      <c r="Q2734" s="443">
        <v>0</v>
      </c>
      <c r="R2734" s="47"/>
      <c r="S2734" s="36">
        <v>0</v>
      </c>
      <c r="T2734" s="35" t="s">
        <v>2011</v>
      </c>
      <c r="U2734" s="34"/>
      <c r="V2734" s="82">
        <v>0</v>
      </c>
      <c r="W2734" s="55" t="s">
        <v>2689</v>
      </c>
      <c r="X2734" s="55" t="s">
        <v>1898</v>
      </c>
      <c r="Y2734" s="157">
        <v>0</v>
      </c>
      <c r="Z2734" s="57">
        <v>4093.5493766577051</v>
      </c>
      <c r="AA2734" s="55" t="s">
        <v>8015</v>
      </c>
      <c r="AB2734" s="55">
        <v>264</v>
      </c>
      <c r="AC2734" s="55" t="s">
        <v>2023</v>
      </c>
      <c r="AD2734" s="89" t="s">
        <v>2622</v>
      </c>
      <c r="AE2734" s="243">
        <v>16385</v>
      </c>
      <c r="AF2734" s="157">
        <v>0</v>
      </c>
      <c r="AG2734" s="89" t="s">
        <v>8016</v>
      </c>
      <c r="AH2734" s="58" t="s">
        <v>8017</v>
      </c>
      <c r="AI2734" s="58" t="s">
        <v>8013</v>
      </c>
      <c r="AJ2734" s="59" t="s">
        <v>2382</v>
      </c>
      <c r="AK2734" s="56">
        <v>25.8986825</v>
      </c>
      <c r="AL2734" s="56">
        <v>-81.517443333333333</v>
      </c>
      <c r="AM2734" s="60">
        <v>3458.6859000000259</v>
      </c>
      <c r="AN2734" s="60">
        <v>2189.6662632181406</v>
      </c>
      <c r="AO2734" s="60">
        <v>4093.5493766577051</v>
      </c>
    </row>
    <row r="2735" spans="1:41" s="290" customFormat="1" x14ac:dyDescent="0.2">
      <c r="A2735" s="45" t="s">
        <v>1045</v>
      </c>
      <c r="B2735" s="42" t="s">
        <v>882</v>
      </c>
      <c r="C2735" s="46"/>
      <c r="D2735" s="35" t="s">
        <v>424</v>
      </c>
      <c r="E2735" s="34">
        <v>43145</v>
      </c>
      <c r="F2735" s="347" t="s">
        <v>880</v>
      </c>
      <c r="G2735" s="347" t="s">
        <v>881</v>
      </c>
      <c r="H2735" s="344">
        <v>25.909433333333332</v>
      </c>
      <c r="I2735" s="344">
        <v>-81.510433333333339</v>
      </c>
      <c r="J2735" s="56" t="s">
        <v>9849</v>
      </c>
      <c r="K2735" s="56" t="s">
        <v>9850</v>
      </c>
      <c r="L2735" s="49" t="s">
        <v>1746</v>
      </c>
      <c r="M2735" s="117"/>
      <c r="N2735" s="35" t="s">
        <v>364</v>
      </c>
      <c r="O2735" s="203" t="s">
        <v>1969</v>
      </c>
      <c r="P2735" s="216" t="s">
        <v>1969</v>
      </c>
      <c r="Q2735" s="443">
        <v>0</v>
      </c>
      <c r="R2735" s="47"/>
      <c r="S2735" s="36">
        <v>0</v>
      </c>
      <c r="T2735" s="35"/>
      <c r="U2735" s="34"/>
      <c r="V2735" s="82">
        <v>0</v>
      </c>
      <c r="W2735" s="55" t="s">
        <v>2689</v>
      </c>
      <c r="X2735" s="55" t="s">
        <v>1898</v>
      </c>
      <c r="Y2735" s="157">
        <v>0</v>
      </c>
      <c r="Z2735" s="57" t="s">
        <v>3903</v>
      </c>
      <c r="AA2735" s="55" t="s">
        <v>3904</v>
      </c>
      <c r="AB2735" s="55">
        <v>265</v>
      </c>
      <c r="AC2735" s="55" t="s">
        <v>2023</v>
      </c>
      <c r="AD2735" s="89" t="s">
        <v>2622</v>
      </c>
      <c r="AE2735" s="243" t="s">
        <v>1746</v>
      </c>
      <c r="AF2735" s="157">
        <v>0</v>
      </c>
      <c r="AG2735" s="89" t="s">
        <v>8020</v>
      </c>
      <c r="AH2735" s="58" t="s">
        <v>3903</v>
      </c>
      <c r="AI2735" s="58" t="s">
        <v>3903</v>
      </c>
      <c r="AJ2735" s="59" t="s">
        <v>3903</v>
      </c>
      <c r="AK2735" s="56" t="s">
        <v>3903</v>
      </c>
      <c r="AL2735" s="56" t="s">
        <v>3903</v>
      </c>
      <c r="AM2735" s="60" t="s">
        <v>3903</v>
      </c>
      <c r="AN2735" s="60" t="s">
        <v>3903</v>
      </c>
      <c r="AO2735" s="60" t="s">
        <v>3903</v>
      </c>
    </row>
    <row r="2736" spans="1:41" s="290" customFormat="1" x14ac:dyDescent="0.2">
      <c r="A2736" s="45" t="s">
        <v>1045</v>
      </c>
      <c r="B2736" s="42" t="s">
        <v>882</v>
      </c>
      <c r="C2736" s="46"/>
      <c r="D2736" s="35" t="s">
        <v>424</v>
      </c>
      <c r="E2736" s="34">
        <v>43145</v>
      </c>
      <c r="F2736" s="347" t="s">
        <v>2088</v>
      </c>
      <c r="G2736" s="347" t="s">
        <v>2089</v>
      </c>
      <c r="H2736" s="344">
        <v>25.909483333333334</v>
      </c>
      <c r="I2736" s="344">
        <v>-81.510383333333337</v>
      </c>
      <c r="J2736" s="56" t="s">
        <v>8018</v>
      </c>
      <c r="K2736" s="56" t="s">
        <v>9851</v>
      </c>
      <c r="L2736" s="49" t="s">
        <v>2090</v>
      </c>
      <c r="M2736" s="120"/>
      <c r="N2736" s="35" t="s">
        <v>385</v>
      </c>
      <c r="O2736" s="203" t="s">
        <v>1969</v>
      </c>
      <c r="P2736" s="216">
        <v>0</v>
      </c>
      <c r="Q2736" s="443">
        <v>0</v>
      </c>
      <c r="R2736" s="47"/>
      <c r="S2736" s="36">
        <v>0</v>
      </c>
      <c r="T2736" s="35"/>
      <c r="U2736" s="34"/>
      <c r="V2736" s="82">
        <v>0</v>
      </c>
      <c r="W2736" s="55" t="s">
        <v>2689</v>
      </c>
      <c r="X2736" s="55" t="s">
        <v>1898</v>
      </c>
      <c r="Y2736" s="157" t="s">
        <v>385</v>
      </c>
      <c r="Z2736" s="57" t="s">
        <v>3903</v>
      </c>
      <c r="AA2736" s="55" t="s">
        <v>4451</v>
      </c>
      <c r="AB2736" s="55">
        <v>265</v>
      </c>
      <c r="AC2736" s="55" t="s">
        <v>2023</v>
      </c>
      <c r="AD2736" s="89" t="s">
        <v>2622</v>
      </c>
      <c r="AE2736" s="243" t="s">
        <v>1746</v>
      </c>
      <c r="AF2736" s="157">
        <v>0</v>
      </c>
      <c r="AG2736" s="89" t="s">
        <v>8020</v>
      </c>
      <c r="AH2736" s="58" t="s">
        <v>3903</v>
      </c>
      <c r="AI2736" s="58" t="s">
        <v>3903</v>
      </c>
      <c r="AJ2736" s="59" t="s">
        <v>3903</v>
      </c>
      <c r="AK2736" s="56" t="s">
        <v>3903</v>
      </c>
      <c r="AL2736" s="56" t="s">
        <v>3903</v>
      </c>
      <c r="AM2736" s="60" t="s">
        <v>3903</v>
      </c>
      <c r="AN2736" s="60" t="s">
        <v>3903</v>
      </c>
      <c r="AO2736" s="60" t="s">
        <v>3903</v>
      </c>
    </row>
    <row r="2737" spans="1:41" s="290" customFormat="1" x14ac:dyDescent="0.2">
      <c r="A2737" s="45" t="s">
        <v>1045</v>
      </c>
      <c r="B2737" s="42" t="s">
        <v>882</v>
      </c>
      <c r="C2737" s="46"/>
      <c r="D2737" s="66" t="s">
        <v>2384</v>
      </c>
      <c r="E2737" s="34">
        <v>43325</v>
      </c>
      <c r="F2737" s="347" t="s">
        <v>2088</v>
      </c>
      <c r="G2737" s="347" t="s">
        <v>2089</v>
      </c>
      <c r="H2737" s="344">
        <v>25.909483333333334</v>
      </c>
      <c r="I2737" s="344">
        <v>-81.510383333333337</v>
      </c>
      <c r="J2737" s="56" t="s">
        <v>8018</v>
      </c>
      <c r="K2737" s="56" t="s">
        <v>9851</v>
      </c>
      <c r="L2737" s="49" t="s">
        <v>3154</v>
      </c>
      <c r="M2737" s="120"/>
      <c r="N2737" s="35" t="s">
        <v>364</v>
      </c>
      <c r="O2737" s="203"/>
      <c r="P2737" s="216">
        <v>0</v>
      </c>
      <c r="Q2737" s="443">
        <v>0</v>
      </c>
      <c r="R2737" s="47"/>
      <c r="S2737" s="36">
        <v>0</v>
      </c>
      <c r="T2737" s="35"/>
      <c r="U2737" s="34"/>
      <c r="V2737" s="82">
        <v>0</v>
      </c>
      <c r="W2737" s="55" t="s">
        <v>2689</v>
      </c>
      <c r="X2737" s="55" t="s">
        <v>1898</v>
      </c>
      <c r="Y2737" s="157">
        <v>0</v>
      </c>
      <c r="Z2737" s="57" t="s">
        <v>3903</v>
      </c>
      <c r="AA2737" s="55" t="s">
        <v>3904</v>
      </c>
      <c r="AB2737" s="55">
        <v>265</v>
      </c>
      <c r="AC2737" s="55" t="s">
        <v>2023</v>
      </c>
      <c r="AD2737" s="89" t="s">
        <v>2622</v>
      </c>
      <c r="AE2737" s="243" t="s">
        <v>1746</v>
      </c>
      <c r="AF2737" s="157">
        <v>0</v>
      </c>
      <c r="AG2737" s="89" t="s">
        <v>8020</v>
      </c>
      <c r="AH2737" s="58" t="s">
        <v>3903</v>
      </c>
      <c r="AI2737" s="58" t="s">
        <v>3903</v>
      </c>
      <c r="AJ2737" s="59" t="s">
        <v>3903</v>
      </c>
      <c r="AK2737" s="56" t="s">
        <v>3903</v>
      </c>
      <c r="AL2737" s="56" t="s">
        <v>3903</v>
      </c>
      <c r="AM2737" s="60" t="s">
        <v>3903</v>
      </c>
      <c r="AN2737" s="60" t="s">
        <v>3903</v>
      </c>
      <c r="AO2737" s="60" t="s">
        <v>3903</v>
      </c>
    </row>
    <row r="2738" spans="1:41" s="290" customFormat="1" x14ac:dyDescent="0.2">
      <c r="A2738" s="45" t="s">
        <v>1045</v>
      </c>
      <c r="B2738" s="42" t="s">
        <v>882</v>
      </c>
      <c r="C2738" s="46"/>
      <c r="D2738" s="35" t="s">
        <v>424</v>
      </c>
      <c r="E2738" s="34">
        <v>43501</v>
      </c>
      <c r="F2738" s="347" t="s">
        <v>2088</v>
      </c>
      <c r="G2738" s="347" t="s">
        <v>2562</v>
      </c>
      <c r="H2738" s="344">
        <v>25.909483333333334</v>
      </c>
      <c r="I2738" s="344">
        <v>-81.510450000000006</v>
      </c>
      <c r="J2738" s="56" t="s">
        <v>8018</v>
      </c>
      <c r="K2738" s="56" t="s">
        <v>8019</v>
      </c>
      <c r="L2738" s="49" t="s">
        <v>2563</v>
      </c>
      <c r="M2738" s="120" t="s">
        <v>2833</v>
      </c>
      <c r="N2738" s="35" t="s">
        <v>364</v>
      </c>
      <c r="O2738" s="203" t="s">
        <v>1969</v>
      </c>
      <c r="P2738" s="216" t="s">
        <v>1969</v>
      </c>
      <c r="Q2738" s="443">
        <v>0</v>
      </c>
      <c r="R2738" s="47"/>
      <c r="S2738" s="36">
        <v>0</v>
      </c>
      <c r="T2738" s="35"/>
      <c r="U2738" s="34"/>
      <c r="V2738" s="82">
        <v>0</v>
      </c>
      <c r="W2738" s="55" t="s">
        <v>2689</v>
      </c>
      <c r="X2738" s="55" t="s">
        <v>1898</v>
      </c>
      <c r="Y2738" s="157">
        <v>0</v>
      </c>
      <c r="Z2738" s="57" t="s">
        <v>3903</v>
      </c>
      <c r="AA2738" s="55" t="s">
        <v>3904</v>
      </c>
      <c r="AB2738" s="55">
        <v>265</v>
      </c>
      <c r="AC2738" s="55" t="s">
        <v>2023</v>
      </c>
      <c r="AD2738" s="89" t="s">
        <v>2622</v>
      </c>
      <c r="AE2738" s="243" t="s">
        <v>1746</v>
      </c>
      <c r="AF2738" s="157">
        <v>0</v>
      </c>
      <c r="AG2738" s="89" t="s">
        <v>8020</v>
      </c>
      <c r="AH2738" s="58" t="s">
        <v>3903</v>
      </c>
      <c r="AI2738" s="58" t="s">
        <v>3903</v>
      </c>
      <c r="AJ2738" s="59" t="s">
        <v>3903</v>
      </c>
      <c r="AK2738" s="56" t="s">
        <v>3903</v>
      </c>
      <c r="AL2738" s="56" t="s">
        <v>3903</v>
      </c>
      <c r="AM2738" s="60" t="s">
        <v>3903</v>
      </c>
      <c r="AN2738" s="60" t="s">
        <v>3903</v>
      </c>
      <c r="AO2738" s="60" t="s">
        <v>3903</v>
      </c>
    </row>
    <row r="2739" spans="1:41" s="290" customFormat="1" ht="51" x14ac:dyDescent="0.2">
      <c r="A2739" s="45" t="s">
        <v>1045</v>
      </c>
      <c r="B2739" s="42" t="s">
        <v>882</v>
      </c>
      <c r="C2739" s="46"/>
      <c r="D2739" s="35" t="s">
        <v>424</v>
      </c>
      <c r="E2739" s="34">
        <v>43878</v>
      </c>
      <c r="F2739" s="347" t="s">
        <v>2088</v>
      </c>
      <c r="G2739" s="347" t="s">
        <v>2562</v>
      </c>
      <c r="H2739" s="344">
        <v>25.909483333333334</v>
      </c>
      <c r="I2739" s="344">
        <v>-81.510450000000006</v>
      </c>
      <c r="J2739" s="56" t="s">
        <v>8018</v>
      </c>
      <c r="K2739" s="56" t="s">
        <v>8019</v>
      </c>
      <c r="L2739" s="49" t="s">
        <v>2935</v>
      </c>
      <c r="M2739" s="120"/>
      <c r="N2739" s="35" t="s">
        <v>448</v>
      </c>
      <c r="O2739" s="203"/>
      <c r="P2739" s="216">
        <v>0</v>
      </c>
      <c r="Q2739" s="443">
        <v>0</v>
      </c>
      <c r="R2739" s="47"/>
      <c r="S2739" s="36">
        <v>0</v>
      </c>
      <c r="T2739" s="35" t="s">
        <v>3310</v>
      </c>
      <c r="U2739" s="34"/>
      <c r="V2739" s="82" t="s">
        <v>1969</v>
      </c>
      <c r="W2739" s="55" t="s">
        <v>2689</v>
      </c>
      <c r="X2739" s="55" t="s">
        <v>1898</v>
      </c>
      <c r="Y2739" s="157" t="s">
        <v>448</v>
      </c>
      <c r="Z2739" s="57" t="s">
        <v>3903</v>
      </c>
      <c r="AA2739" s="55" t="s">
        <v>3912</v>
      </c>
      <c r="AB2739" s="55">
        <v>265</v>
      </c>
      <c r="AC2739" s="55" t="s">
        <v>2023</v>
      </c>
      <c r="AD2739" s="89" t="s">
        <v>2622</v>
      </c>
      <c r="AE2739" s="243" t="s">
        <v>1746</v>
      </c>
      <c r="AF2739" s="157">
        <v>0</v>
      </c>
      <c r="AG2739" s="89" t="s">
        <v>8020</v>
      </c>
      <c r="AH2739" s="58" t="s">
        <v>3903</v>
      </c>
      <c r="AI2739" s="58" t="s">
        <v>3903</v>
      </c>
      <c r="AJ2739" s="59" t="s">
        <v>3903</v>
      </c>
      <c r="AK2739" s="56" t="s">
        <v>3903</v>
      </c>
      <c r="AL2739" s="56" t="s">
        <v>3903</v>
      </c>
      <c r="AM2739" s="60" t="s">
        <v>3903</v>
      </c>
      <c r="AN2739" s="60" t="s">
        <v>3903</v>
      </c>
      <c r="AO2739" s="60" t="s">
        <v>3903</v>
      </c>
    </row>
    <row r="2740" spans="1:41" s="290" customFormat="1" ht="51" x14ac:dyDescent="0.2">
      <c r="A2740" s="45" t="s">
        <v>1045</v>
      </c>
      <c r="B2740" s="42" t="s">
        <v>882</v>
      </c>
      <c r="C2740" s="46"/>
      <c r="D2740" s="35" t="s">
        <v>424</v>
      </c>
      <c r="E2740" s="34">
        <v>44240</v>
      </c>
      <c r="F2740" s="347" t="s">
        <v>2088</v>
      </c>
      <c r="G2740" s="347" t="s">
        <v>2562</v>
      </c>
      <c r="H2740" s="344">
        <v>25.909483333333334</v>
      </c>
      <c r="I2740" s="344">
        <v>-81.510450000000006</v>
      </c>
      <c r="J2740" s="56" t="s">
        <v>8018</v>
      </c>
      <c r="K2740" s="56" t="s">
        <v>8019</v>
      </c>
      <c r="L2740" s="49" t="s">
        <v>2935</v>
      </c>
      <c r="M2740" s="120"/>
      <c r="N2740" s="35" t="s">
        <v>448</v>
      </c>
      <c r="O2740" s="203"/>
      <c r="P2740" s="216">
        <v>0</v>
      </c>
      <c r="Q2740" s="443">
        <v>0</v>
      </c>
      <c r="R2740" s="47"/>
      <c r="S2740" s="36">
        <v>0</v>
      </c>
      <c r="T2740" s="35"/>
      <c r="U2740" s="34"/>
      <c r="V2740" s="82" t="s">
        <v>1969</v>
      </c>
      <c r="W2740" s="55" t="s">
        <v>2689</v>
      </c>
      <c r="X2740" s="55" t="s">
        <v>1898</v>
      </c>
      <c r="Y2740" s="157" t="s">
        <v>448</v>
      </c>
      <c r="Z2740" s="57" t="s">
        <v>3903</v>
      </c>
      <c r="AA2740" s="55" t="s">
        <v>3912</v>
      </c>
      <c r="AB2740" s="55">
        <v>265</v>
      </c>
      <c r="AC2740" s="55" t="s">
        <v>2023</v>
      </c>
      <c r="AD2740" s="89" t="s">
        <v>2622</v>
      </c>
      <c r="AE2740" s="243" t="s">
        <v>1746</v>
      </c>
      <c r="AF2740" s="157">
        <v>0</v>
      </c>
      <c r="AG2740" s="89" t="s">
        <v>8020</v>
      </c>
      <c r="AH2740" s="58" t="s">
        <v>3903</v>
      </c>
      <c r="AI2740" s="58" t="s">
        <v>3903</v>
      </c>
      <c r="AJ2740" s="59" t="s">
        <v>3903</v>
      </c>
      <c r="AK2740" s="56" t="s">
        <v>3903</v>
      </c>
      <c r="AL2740" s="56" t="s">
        <v>3903</v>
      </c>
      <c r="AM2740" s="60" t="s">
        <v>3903</v>
      </c>
      <c r="AN2740" s="60" t="s">
        <v>3903</v>
      </c>
      <c r="AO2740" s="60" t="s">
        <v>3903</v>
      </c>
    </row>
    <row r="2741" spans="1:41" s="290" customFormat="1" ht="69.75" customHeight="1" x14ac:dyDescent="0.2">
      <c r="A2741" s="45" t="s">
        <v>1045</v>
      </c>
      <c r="B2741" s="42" t="s">
        <v>882</v>
      </c>
      <c r="C2741" s="46"/>
      <c r="D2741" s="35" t="s">
        <v>424</v>
      </c>
      <c r="E2741" s="34">
        <v>44595</v>
      </c>
      <c r="F2741" s="347" t="s">
        <v>2088</v>
      </c>
      <c r="G2741" s="347" t="s">
        <v>2562</v>
      </c>
      <c r="H2741" s="344">
        <v>25.909483333333334</v>
      </c>
      <c r="I2741" s="344">
        <v>-81.510450000000006</v>
      </c>
      <c r="J2741" s="56" t="s">
        <v>8018</v>
      </c>
      <c r="K2741" s="56" t="s">
        <v>8019</v>
      </c>
      <c r="L2741" s="49" t="s">
        <v>4111</v>
      </c>
      <c r="M2741" s="120"/>
      <c r="N2741" s="35" t="s">
        <v>448</v>
      </c>
      <c r="O2741" s="240" t="s">
        <v>4112</v>
      </c>
      <c r="P2741" s="216">
        <v>0</v>
      </c>
      <c r="Q2741" s="443">
        <v>0</v>
      </c>
      <c r="R2741" s="47"/>
      <c r="S2741" s="36">
        <v>0</v>
      </c>
      <c r="T2741" s="35"/>
      <c r="U2741" s="34"/>
      <c r="V2741" s="82" t="s">
        <v>1969</v>
      </c>
      <c r="W2741" s="55" t="s">
        <v>2689</v>
      </c>
      <c r="X2741" s="55" t="s">
        <v>1898</v>
      </c>
      <c r="Y2741" s="157" t="s">
        <v>448</v>
      </c>
      <c r="Z2741" s="57" t="s">
        <v>3903</v>
      </c>
      <c r="AA2741" s="55" t="s">
        <v>3912</v>
      </c>
      <c r="AB2741" s="55">
        <v>265</v>
      </c>
      <c r="AC2741" s="55" t="s">
        <v>2023</v>
      </c>
      <c r="AD2741" s="89" t="s">
        <v>2622</v>
      </c>
      <c r="AE2741" s="243" t="s">
        <v>1746</v>
      </c>
      <c r="AF2741" s="157">
        <v>0</v>
      </c>
      <c r="AG2741" s="89" t="s">
        <v>8020</v>
      </c>
      <c r="AH2741" s="58" t="s">
        <v>3903</v>
      </c>
      <c r="AI2741" s="58" t="s">
        <v>3903</v>
      </c>
      <c r="AJ2741" s="59" t="s">
        <v>3903</v>
      </c>
      <c r="AK2741" s="56" t="s">
        <v>3903</v>
      </c>
      <c r="AL2741" s="56" t="s">
        <v>3903</v>
      </c>
      <c r="AM2741" s="60" t="s">
        <v>3903</v>
      </c>
      <c r="AN2741" s="60" t="s">
        <v>3903</v>
      </c>
      <c r="AO2741" s="60" t="s">
        <v>3903</v>
      </c>
    </row>
    <row r="2742" spans="1:41" s="290" customFormat="1" ht="63.75" x14ac:dyDescent="0.2">
      <c r="A2742" s="45" t="s">
        <v>1045</v>
      </c>
      <c r="B2742" s="42" t="s">
        <v>882</v>
      </c>
      <c r="C2742" s="46"/>
      <c r="D2742" s="35" t="s">
        <v>424</v>
      </c>
      <c r="E2742" s="34">
        <v>44992</v>
      </c>
      <c r="F2742" s="347" t="s">
        <v>2088</v>
      </c>
      <c r="G2742" s="347" t="s">
        <v>2562</v>
      </c>
      <c r="H2742" s="344">
        <v>25.909483333333334</v>
      </c>
      <c r="I2742" s="344">
        <v>-81.510450000000006</v>
      </c>
      <c r="J2742" s="56" t="s">
        <v>8018</v>
      </c>
      <c r="K2742" s="56" t="s">
        <v>8019</v>
      </c>
      <c r="L2742" s="49" t="s">
        <v>5738</v>
      </c>
      <c r="M2742" s="120"/>
      <c r="N2742" s="35" t="s">
        <v>448</v>
      </c>
      <c r="O2742" s="240" t="s">
        <v>5739</v>
      </c>
      <c r="P2742" s="216">
        <v>0</v>
      </c>
      <c r="Q2742" s="443">
        <v>0</v>
      </c>
      <c r="R2742" s="47"/>
      <c r="S2742" s="36">
        <v>0</v>
      </c>
      <c r="T2742" s="35"/>
      <c r="U2742" s="34"/>
      <c r="V2742" s="82" t="s">
        <v>1969</v>
      </c>
      <c r="W2742" s="55" t="s">
        <v>2689</v>
      </c>
      <c r="X2742" s="55" t="s">
        <v>1898</v>
      </c>
      <c r="Y2742" s="157" t="s">
        <v>448</v>
      </c>
      <c r="Z2742" s="57" t="s">
        <v>3903</v>
      </c>
      <c r="AA2742" s="55" t="s">
        <v>3912</v>
      </c>
      <c r="AB2742" s="55">
        <v>265</v>
      </c>
      <c r="AC2742" s="55" t="s">
        <v>2023</v>
      </c>
      <c r="AD2742" s="89" t="s">
        <v>2622</v>
      </c>
      <c r="AE2742" s="243" t="s">
        <v>1746</v>
      </c>
      <c r="AF2742" s="157">
        <v>0</v>
      </c>
      <c r="AG2742" s="89" t="s">
        <v>8020</v>
      </c>
      <c r="AH2742" s="58" t="s">
        <v>3903</v>
      </c>
      <c r="AI2742" s="58" t="s">
        <v>3903</v>
      </c>
      <c r="AJ2742" s="59" t="s">
        <v>3903</v>
      </c>
      <c r="AK2742" s="56" t="s">
        <v>3903</v>
      </c>
      <c r="AL2742" s="56" t="s">
        <v>3903</v>
      </c>
      <c r="AM2742" s="60" t="s">
        <v>3903</v>
      </c>
      <c r="AN2742" s="60" t="s">
        <v>3903</v>
      </c>
      <c r="AO2742" s="60" t="s">
        <v>3903</v>
      </c>
    </row>
    <row r="2743" spans="1:41" s="290" customFormat="1" ht="63.75" x14ac:dyDescent="0.2">
      <c r="A2743" s="45" t="s">
        <v>1045</v>
      </c>
      <c r="B2743" s="42" t="s">
        <v>882</v>
      </c>
      <c r="C2743" s="46"/>
      <c r="D2743" s="35" t="s">
        <v>424</v>
      </c>
      <c r="E2743" s="34">
        <v>44992</v>
      </c>
      <c r="F2743" s="347" t="s">
        <v>2088</v>
      </c>
      <c r="G2743" s="347" t="s">
        <v>2562</v>
      </c>
      <c r="H2743" s="344">
        <v>25.909483333333334</v>
      </c>
      <c r="I2743" s="344">
        <v>-81.510450000000006</v>
      </c>
      <c r="J2743" s="56" t="s">
        <v>8018</v>
      </c>
      <c r="K2743" s="56" t="s">
        <v>8019</v>
      </c>
      <c r="L2743" s="49" t="s">
        <v>4111</v>
      </c>
      <c r="M2743" s="120"/>
      <c r="N2743" s="35" t="s">
        <v>448</v>
      </c>
      <c r="O2743" s="240" t="s">
        <v>5177</v>
      </c>
      <c r="P2743" s="216">
        <v>0</v>
      </c>
      <c r="Q2743" s="443">
        <v>0</v>
      </c>
      <c r="R2743" s="47"/>
      <c r="S2743" s="36">
        <v>0</v>
      </c>
      <c r="T2743" s="35"/>
      <c r="U2743" s="34"/>
      <c r="V2743" s="82" t="s">
        <v>1969</v>
      </c>
      <c r="W2743" s="55" t="s">
        <v>2689</v>
      </c>
      <c r="X2743" s="55" t="s">
        <v>1898</v>
      </c>
      <c r="Y2743" s="157" t="s">
        <v>448</v>
      </c>
      <c r="Z2743" s="57" t="s">
        <v>3903</v>
      </c>
      <c r="AA2743" s="55" t="s">
        <v>3912</v>
      </c>
      <c r="AB2743" s="55">
        <v>265</v>
      </c>
      <c r="AC2743" s="55" t="s">
        <v>2023</v>
      </c>
      <c r="AD2743" s="89" t="s">
        <v>2622</v>
      </c>
      <c r="AE2743" s="243" t="s">
        <v>1746</v>
      </c>
      <c r="AF2743" s="157">
        <v>0</v>
      </c>
      <c r="AG2743" s="89" t="s">
        <v>8020</v>
      </c>
      <c r="AH2743" s="58" t="s">
        <v>3903</v>
      </c>
      <c r="AI2743" s="58" t="s">
        <v>3903</v>
      </c>
      <c r="AJ2743" s="59" t="s">
        <v>3903</v>
      </c>
      <c r="AK2743" s="56" t="s">
        <v>3903</v>
      </c>
      <c r="AL2743" s="56" t="s">
        <v>3903</v>
      </c>
      <c r="AM2743" s="60" t="s">
        <v>3903</v>
      </c>
      <c r="AN2743" s="60" t="s">
        <v>3903</v>
      </c>
      <c r="AO2743" s="60" t="s">
        <v>3903</v>
      </c>
    </row>
    <row r="2744" spans="1:41" s="290" customFormat="1" ht="63.75" x14ac:dyDescent="0.2">
      <c r="A2744" s="45" t="s">
        <v>1045</v>
      </c>
      <c r="B2744" s="42" t="s">
        <v>882</v>
      </c>
      <c r="C2744" s="46"/>
      <c r="D2744" s="35" t="s">
        <v>424</v>
      </c>
      <c r="E2744" s="34">
        <v>45748</v>
      </c>
      <c r="F2744" s="347" t="s">
        <v>2088</v>
      </c>
      <c r="G2744" s="347" t="s">
        <v>2562</v>
      </c>
      <c r="H2744" s="344">
        <v>25.909483333333334</v>
      </c>
      <c r="I2744" s="344">
        <v>-81.510450000000006</v>
      </c>
      <c r="J2744" s="56" t="s">
        <v>8018</v>
      </c>
      <c r="K2744" s="56" t="s">
        <v>8019</v>
      </c>
      <c r="L2744" s="49" t="s">
        <v>5738</v>
      </c>
      <c r="M2744" s="120"/>
      <c r="N2744" s="35" t="s">
        <v>448</v>
      </c>
      <c r="O2744" s="240" t="s">
        <v>6356</v>
      </c>
      <c r="P2744" s="216">
        <v>0</v>
      </c>
      <c r="Q2744" s="443">
        <v>0</v>
      </c>
      <c r="R2744" s="47"/>
      <c r="S2744" s="36">
        <v>0</v>
      </c>
      <c r="T2744" s="35"/>
      <c r="U2744" s="34">
        <v>43878</v>
      </c>
      <c r="V2744" s="82" t="s">
        <v>1969</v>
      </c>
      <c r="W2744" s="55" t="s">
        <v>2689</v>
      </c>
      <c r="X2744" s="55" t="s">
        <v>1898</v>
      </c>
      <c r="Y2744" s="157" t="s">
        <v>448</v>
      </c>
      <c r="Z2744" s="57" t="s">
        <v>3903</v>
      </c>
      <c r="AA2744" s="55" t="s">
        <v>3912</v>
      </c>
      <c r="AB2744" s="55">
        <v>265</v>
      </c>
      <c r="AC2744" s="55" t="s">
        <v>2023</v>
      </c>
      <c r="AD2744" s="89" t="s">
        <v>2622</v>
      </c>
      <c r="AE2744" s="243" t="s">
        <v>1746</v>
      </c>
      <c r="AF2744" s="157">
        <v>0</v>
      </c>
      <c r="AG2744" s="89" t="s">
        <v>8020</v>
      </c>
      <c r="AH2744" s="58" t="s">
        <v>3903</v>
      </c>
      <c r="AI2744" s="58" t="s">
        <v>3903</v>
      </c>
      <c r="AJ2744" s="59" t="s">
        <v>3903</v>
      </c>
      <c r="AK2744" s="56" t="s">
        <v>3903</v>
      </c>
      <c r="AL2744" s="56" t="s">
        <v>3903</v>
      </c>
      <c r="AM2744" s="60" t="s">
        <v>3903</v>
      </c>
      <c r="AN2744" s="60" t="s">
        <v>3903</v>
      </c>
      <c r="AO2744" s="60" t="s">
        <v>3903</v>
      </c>
    </row>
    <row r="2745" spans="1:41" s="290" customFormat="1" ht="63.75" x14ac:dyDescent="0.2">
      <c r="A2745" s="45" t="s">
        <v>1045</v>
      </c>
      <c r="B2745" s="42" t="s">
        <v>882</v>
      </c>
      <c r="C2745" s="46" t="s">
        <v>473</v>
      </c>
      <c r="D2745" s="35" t="s">
        <v>424</v>
      </c>
      <c r="E2745" s="34">
        <v>46079</v>
      </c>
      <c r="F2745" s="347" t="s">
        <v>2088</v>
      </c>
      <c r="G2745" s="347" t="s">
        <v>2562</v>
      </c>
      <c r="H2745" s="344">
        <v>25.909483333333334</v>
      </c>
      <c r="I2745" s="344">
        <v>-81.510450000000006</v>
      </c>
      <c r="J2745" s="56" t="s">
        <v>8018</v>
      </c>
      <c r="K2745" s="56" t="s">
        <v>8019</v>
      </c>
      <c r="L2745" s="49" t="s">
        <v>5738</v>
      </c>
      <c r="M2745" s="120"/>
      <c r="N2745" s="35" t="s">
        <v>448</v>
      </c>
      <c r="O2745" s="240" t="s">
        <v>6800</v>
      </c>
      <c r="P2745" s="216" t="s">
        <v>6005</v>
      </c>
      <c r="Q2745" s="443">
        <v>0</v>
      </c>
      <c r="R2745" s="47"/>
      <c r="S2745" s="36">
        <v>0</v>
      </c>
      <c r="T2745" s="35"/>
      <c r="U2745" s="34">
        <v>43878</v>
      </c>
      <c r="V2745" s="82" t="s">
        <v>1969</v>
      </c>
      <c r="W2745" s="55" t="s">
        <v>2689</v>
      </c>
      <c r="X2745" s="55" t="s">
        <v>1898</v>
      </c>
      <c r="Y2745" s="157" t="s">
        <v>448</v>
      </c>
      <c r="Z2745" s="57" t="s">
        <v>3903</v>
      </c>
      <c r="AA2745" s="55" t="s">
        <v>3912</v>
      </c>
      <c r="AB2745" s="55">
        <v>265</v>
      </c>
      <c r="AC2745" s="55" t="s">
        <v>2023</v>
      </c>
      <c r="AD2745" s="89" t="s">
        <v>2622</v>
      </c>
      <c r="AE2745" s="243" t="s">
        <v>1746</v>
      </c>
      <c r="AF2745" s="157">
        <v>0</v>
      </c>
      <c r="AG2745" s="89" t="s">
        <v>8020</v>
      </c>
      <c r="AH2745" s="58" t="s">
        <v>3903</v>
      </c>
      <c r="AI2745" s="58" t="s">
        <v>3903</v>
      </c>
      <c r="AJ2745" s="59" t="s">
        <v>3903</v>
      </c>
      <c r="AK2745" s="56" t="s">
        <v>3903</v>
      </c>
      <c r="AL2745" s="56" t="s">
        <v>3903</v>
      </c>
      <c r="AM2745" s="60" t="s">
        <v>3903</v>
      </c>
      <c r="AN2745" s="60" t="s">
        <v>3903</v>
      </c>
      <c r="AO2745" s="60" t="s">
        <v>3903</v>
      </c>
    </row>
    <row r="2746" spans="1:41" s="290" customFormat="1" x14ac:dyDescent="0.2">
      <c r="A2746" s="45" t="s">
        <v>1046</v>
      </c>
      <c r="B2746" s="42" t="s">
        <v>640</v>
      </c>
      <c r="C2746" s="46"/>
      <c r="D2746" s="35" t="s">
        <v>424</v>
      </c>
      <c r="E2746" s="34">
        <v>42843</v>
      </c>
      <c r="F2746" s="347" t="s">
        <v>772</v>
      </c>
      <c r="G2746" s="347" t="s">
        <v>773</v>
      </c>
      <c r="H2746" s="344">
        <v>25.898433333333333</v>
      </c>
      <c r="I2746" s="344">
        <v>-81.516783333333336</v>
      </c>
      <c r="J2746" s="56" t="s">
        <v>9852</v>
      </c>
      <c r="K2746" s="56" t="s">
        <v>9853</v>
      </c>
      <c r="L2746" s="49" t="s">
        <v>438</v>
      </c>
      <c r="M2746" s="120"/>
      <c r="N2746" s="35" t="s">
        <v>448</v>
      </c>
      <c r="O2746" s="203"/>
      <c r="P2746" s="216">
        <v>0</v>
      </c>
      <c r="Q2746" s="443">
        <v>0</v>
      </c>
      <c r="R2746" s="47"/>
      <c r="S2746" s="36"/>
      <c r="T2746" s="35"/>
      <c r="U2746" s="34"/>
      <c r="V2746" s="82" t="s">
        <v>1969</v>
      </c>
      <c r="W2746" s="55" t="s">
        <v>2689</v>
      </c>
      <c r="X2746" s="55" t="s">
        <v>1898</v>
      </c>
      <c r="Y2746" s="157" t="s">
        <v>448</v>
      </c>
      <c r="Z2746" s="57" t="s">
        <v>1746</v>
      </c>
      <c r="AA2746" s="55" t="s">
        <v>6972</v>
      </c>
      <c r="AB2746" s="55">
        <v>266</v>
      </c>
      <c r="AC2746" s="55" t="s">
        <v>2023</v>
      </c>
      <c r="AD2746" s="89" t="s">
        <v>2622</v>
      </c>
      <c r="AE2746" s="243">
        <v>16390</v>
      </c>
      <c r="AF2746" s="157">
        <v>0</v>
      </c>
      <c r="AG2746" s="89" t="s">
        <v>8023</v>
      </c>
      <c r="AH2746" s="58" t="s">
        <v>772</v>
      </c>
      <c r="AI2746" s="58" t="s">
        <v>773</v>
      </c>
      <c r="AJ2746" s="59" t="s">
        <v>2383</v>
      </c>
      <c r="AK2746" s="56">
        <v>25.898432499999998</v>
      </c>
      <c r="AL2746" s="56">
        <v>-81.516776666666672</v>
      </c>
      <c r="AM2746" s="60">
        <v>0.30390000052832988</v>
      </c>
      <c r="AN2746" s="60">
        <v>-2.1863866823347644</v>
      </c>
      <c r="AO2746" s="60">
        <v>2.2074061554258511</v>
      </c>
    </row>
    <row r="2747" spans="1:41" s="290" customFormat="1" ht="25.5" x14ac:dyDescent="0.2">
      <c r="A2747" s="45" t="s">
        <v>1046</v>
      </c>
      <c r="B2747" s="42" t="s">
        <v>640</v>
      </c>
      <c r="C2747" s="46"/>
      <c r="D2747" s="35" t="s">
        <v>1658</v>
      </c>
      <c r="E2747" s="34">
        <v>43076</v>
      </c>
      <c r="F2747" s="347" t="s">
        <v>2037</v>
      </c>
      <c r="G2747" s="347" t="s">
        <v>2038</v>
      </c>
      <c r="H2747" s="344">
        <v>25.898516666666666</v>
      </c>
      <c r="I2747" s="344">
        <v>-81.517183333333335</v>
      </c>
      <c r="J2747" s="56" t="s">
        <v>9854</v>
      </c>
      <c r="K2747" s="56" t="s">
        <v>9855</v>
      </c>
      <c r="L2747" s="49" t="s">
        <v>8427</v>
      </c>
      <c r="M2747" s="120"/>
      <c r="N2747" s="35" t="s">
        <v>1919</v>
      </c>
      <c r="O2747" s="203" t="s">
        <v>1969</v>
      </c>
      <c r="P2747" s="216">
        <v>0</v>
      </c>
      <c r="Q2747" s="443">
        <v>0</v>
      </c>
      <c r="R2747" s="47"/>
      <c r="S2747" s="36"/>
      <c r="T2747" s="35"/>
      <c r="U2747" s="34"/>
      <c r="V2747" s="82" t="s">
        <v>1969</v>
      </c>
      <c r="W2747" s="55" t="s">
        <v>2689</v>
      </c>
      <c r="X2747" s="55" t="s">
        <v>1898</v>
      </c>
      <c r="Y2747" s="157" t="s">
        <v>1919</v>
      </c>
      <c r="Z2747" s="57" t="s">
        <v>1746</v>
      </c>
      <c r="AA2747" s="55" t="s">
        <v>6966</v>
      </c>
      <c r="AB2747" s="55">
        <v>266</v>
      </c>
      <c r="AC2747" s="55" t="s">
        <v>2023</v>
      </c>
      <c r="AD2747" s="89" t="s">
        <v>2622</v>
      </c>
      <c r="AE2747" s="243">
        <v>16390</v>
      </c>
      <c r="AF2747" s="157">
        <v>0</v>
      </c>
      <c r="AG2747" s="89" t="s">
        <v>8023</v>
      </c>
      <c r="AH2747" s="58" t="s">
        <v>772</v>
      </c>
      <c r="AI2747" s="58" t="s">
        <v>773</v>
      </c>
      <c r="AJ2747" s="59" t="s">
        <v>2383</v>
      </c>
      <c r="AK2747" s="56">
        <v>25.898432499999998</v>
      </c>
      <c r="AL2747" s="56">
        <v>-81.516776666666672</v>
      </c>
      <c r="AM2747" s="60">
        <v>30.69390000024157</v>
      </c>
      <c r="AN2747" s="60">
        <v>-133.36958767368682</v>
      </c>
      <c r="AO2747" s="60">
        <v>136.85599151470888</v>
      </c>
    </row>
    <row r="2748" spans="1:41" s="290" customFormat="1" x14ac:dyDescent="0.2">
      <c r="A2748" s="45" t="s">
        <v>1046</v>
      </c>
      <c r="B2748" s="42" t="s">
        <v>640</v>
      </c>
      <c r="C2748" s="46"/>
      <c r="D2748" s="35" t="s">
        <v>424</v>
      </c>
      <c r="E2748" s="34">
        <v>43145</v>
      </c>
      <c r="F2748" s="347" t="s">
        <v>2039</v>
      </c>
      <c r="G2748" s="347" t="s">
        <v>2040</v>
      </c>
      <c r="H2748" s="344">
        <v>25.898483333333335</v>
      </c>
      <c r="I2748" s="344">
        <v>-81.517116666666666</v>
      </c>
      <c r="J2748" s="56" t="s">
        <v>8021</v>
      </c>
      <c r="K2748" s="56" t="s">
        <v>8022</v>
      </c>
      <c r="L2748" s="49" t="s">
        <v>8428</v>
      </c>
      <c r="M2748" s="120"/>
      <c r="N2748" s="35" t="s">
        <v>1919</v>
      </c>
      <c r="O2748" s="203" t="s">
        <v>1969</v>
      </c>
      <c r="P2748" s="216">
        <v>0</v>
      </c>
      <c r="Q2748" s="443">
        <v>0</v>
      </c>
      <c r="R2748" s="47"/>
      <c r="S2748" s="36"/>
      <c r="T2748" s="35"/>
      <c r="U2748" s="34"/>
      <c r="V2748" s="82" t="s">
        <v>1969</v>
      </c>
      <c r="W2748" s="55" t="s">
        <v>2689</v>
      </c>
      <c r="X2748" s="55" t="s">
        <v>1898</v>
      </c>
      <c r="Y2748" s="157" t="s">
        <v>1919</v>
      </c>
      <c r="Z2748" s="57" t="s">
        <v>1746</v>
      </c>
      <c r="AA2748" s="55" t="s">
        <v>6966</v>
      </c>
      <c r="AB2748" s="55">
        <v>266</v>
      </c>
      <c r="AC2748" s="55" t="s">
        <v>2023</v>
      </c>
      <c r="AD2748" s="89" t="s">
        <v>2622</v>
      </c>
      <c r="AE2748" s="243">
        <v>16390</v>
      </c>
      <c r="AF2748" s="157">
        <v>0</v>
      </c>
      <c r="AG2748" s="89" t="s">
        <v>8023</v>
      </c>
      <c r="AH2748" s="58" t="s">
        <v>772</v>
      </c>
      <c r="AI2748" s="58" t="s">
        <v>773</v>
      </c>
      <c r="AJ2748" s="59" t="s">
        <v>2383</v>
      </c>
      <c r="AK2748" s="56">
        <v>25.898432499999998</v>
      </c>
      <c r="AL2748" s="56">
        <v>-81.516776666666672</v>
      </c>
      <c r="AM2748" s="60">
        <v>18.537900001133636</v>
      </c>
      <c r="AN2748" s="60">
        <v>-111.50572084101806</v>
      </c>
      <c r="AO2748" s="60">
        <v>113.0361867577241</v>
      </c>
    </row>
    <row r="2749" spans="1:41" s="290" customFormat="1" x14ac:dyDescent="0.2">
      <c r="A2749" s="45" t="s">
        <v>1046</v>
      </c>
      <c r="B2749" s="42" t="s">
        <v>640</v>
      </c>
      <c r="C2749" s="46"/>
      <c r="D2749" s="66" t="s">
        <v>2384</v>
      </c>
      <c r="E2749" s="34">
        <v>43325</v>
      </c>
      <c r="F2749" s="347" t="s">
        <v>2039</v>
      </c>
      <c r="G2749" s="347" t="s">
        <v>2040</v>
      </c>
      <c r="H2749" s="344">
        <v>25.898483333333335</v>
      </c>
      <c r="I2749" s="344">
        <v>-81.517116666666666</v>
      </c>
      <c r="J2749" s="56" t="s">
        <v>8021</v>
      </c>
      <c r="K2749" s="56" t="s">
        <v>8022</v>
      </c>
      <c r="L2749" s="49" t="s">
        <v>3155</v>
      </c>
      <c r="M2749" s="120"/>
      <c r="N2749" s="35" t="s">
        <v>1919</v>
      </c>
      <c r="O2749" s="203"/>
      <c r="P2749" s="216">
        <v>0</v>
      </c>
      <c r="Q2749" s="443">
        <v>0</v>
      </c>
      <c r="R2749" s="47"/>
      <c r="S2749" s="36"/>
      <c r="T2749" s="35"/>
      <c r="U2749" s="34"/>
      <c r="V2749" s="82" t="s">
        <v>1969</v>
      </c>
      <c r="W2749" s="55" t="s">
        <v>2689</v>
      </c>
      <c r="X2749" s="55" t="s">
        <v>1898</v>
      </c>
      <c r="Y2749" s="157" t="s">
        <v>1919</v>
      </c>
      <c r="Z2749" s="57" t="s">
        <v>1746</v>
      </c>
      <c r="AA2749" s="55" t="s">
        <v>6966</v>
      </c>
      <c r="AB2749" s="55">
        <v>266</v>
      </c>
      <c r="AC2749" s="55" t="s">
        <v>2023</v>
      </c>
      <c r="AD2749" s="89" t="s">
        <v>2622</v>
      </c>
      <c r="AE2749" s="243">
        <v>16390</v>
      </c>
      <c r="AF2749" s="157">
        <v>0</v>
      </c>
      <c r="AG2749" s="89" t="s">
        <v>8023</v>
      </c>
      <c r="AH2749" s="58" t="s">
        <v>772</v>
      </c>
      <c r="AI2749" s="58" t="s">
        <v>773</v>
      </c>
      <c r="AJ2749" s="59" t="s">
        <v>2383</v>
      </c>
      <c r="AK2749" s="56">
        <v>25.898432499999998</v>
      </c>
      <c r="AL2749" s="56">
        <v>-81.516776666666672</v>
      </c>
      <c r="AM2749" s="60">
        <v>18.537900001133636</v>
      </c>
      <c r="AN2749" s="60">
        <v>-111.50572084101806</v>
      </c>
      <c r="AO2749" s="60">
        <v>113.0361867577241</v>
      </c>
    </row>
    <row r="2750" spans="1:41" s="290" customFormat="1" ht="25.5" x14ac:dyDescent="0.2">
      <c r="A2750" s="45" t="s">
        <v>1046</v>
      </c>
      <c r="B2750" s="42" t="s">
        <v>640</v>
      </c>
      <c r="C2750" s="46"/>
      <c r="D2750" s="35" t="s">
        <v>424</v>
      </c>
      <c r="E2750" s="34">
        <v>43501</v>
      </c>
      <c r="F2750" s="347" t="s">
        <v>2039</v>
      </c>
      <c r="G2750" s="347" t="s">
        <v>2040</v>
      </c>
      <c r="H2750" s="344">
        <v>25.898483333333335</v>
      </c>
      <c r="I2750" s="344">
        <v>-81.517116666666666</v>
      </c>
      <c r="J2750" s="56" t="s">
        <v>8021</v>
      </c>
      <c r="K2750" s="56" t="s">
        <v>8022</v>
      </c>
      <c r="L2750" s="49" t="s">
        <v>3156</v>
      </c>
      <c r="M2750" s="120"/>
      <c r="N2750" s="35" t="s">
        <v>448</v>
      </c>
      <c r="O2750" s="203"/>
      <c r="P2750" s="216">
        <v>0</v>
      </c>
      <c r="Q2750" s="443" t="s">
        <v>3294</v>
      </c>
      <c r="R2750" s="47"/>
      <c r="S2750" s="36"/>
      <c r="T2750" s="35"/>
      <c r="U2750" s="34"/>
      <c r="V2750" s="82">
        <v>0</v>
      </c>
      <c r="W2750" s="55" t="s">
        <v>2689</v>
      </c>
      <c r="X2750" s="55" t="s">
        <v>1898</v>
      </c>
      <c r="Y2750" s="157" t="s">
        <v>448</v>
      </c>
      <c r="Z2750" s="57" t="s">
        <v>1746</v>
      </c>
      <c r="AA2750" s="55" t="s">
        <v>6972</v>
      </c>
      <c r="AB2750" s="55">
        <v>266</v>
      </c>
      <c r="AC2750" s="55" t="s">
        <v>2023</v>
      </c>
      <c r="AD2750" s="89" t="s">
        <v>2622</v>
      </c>
      <c r="AE2750" s="243">
        <v>16390</v>
      </c>
      <c r="AF2750" s="157">
        <v>0</v>
      </c>
      <c r="AG2750" s="89" t="s">
        <v>8023</v>
      </c>
      <c r="AH2750" s="58" t="s">
        <v>772</v>
      </c>
      <c r="AI2750" s="58" t="s">
        <v>773</v>
      </c>
      <c r="AJ2750" s="59" t="s">
        <v>2383</v>
      </c>
      <c r="AK2750" s="56">
        <v>25.898432499999998</v>
      </c>
      <c r="AL2750" s="56">
        <v>-81.516776666666672</v>
      </c>
      <c r="AM2750" s="60">
        <v>18.537900001133636</v>
      </c>
      <c r="AN2750" s="60">
        <v>-111.50572084101806</v>
      </c>
      <c r="AO2750" s="60">
        <v>113.0361867577241</v>
      </c>
    </row>
    <row r="2751" spans="1:41" s="290" customFormat="1" ht="38.25" x14ac:dyDescent="0.2">
      <c r="A2751" s="45" t="s">
        <v>1046</v>
      </c>
      <c r="B2751" s="42" t="s">
        <v>640</v>
      </c>
      <c r="C2751" s="46"/>
      <c r="D2751" s="35" t="s">
        <v>424</v>
      </c>
      <c r="E2751" s="34">
        <v>43878</v>
      </c>
      <c r="F2751" s="347" t="s">
        <v>2039</v>
      </c>
      <c r="G2751" s="347" t="s">
        <v>2040</v>
      </c>
      <c r="H2751" s="344">
        <v>25.898483333333335</v>
      </c>
      <c r="I2751" s="344">
        <v>-81.517116666666666</v>
      </c>
      <c r="J2751" s="56" t="s">
        <v>8021</v>
      </c>
      <c r="K2751" s="56" t="s">
        <v>8022</v>
      </c>
      <c r="L2751" s="49" t="s">
        <v>3304</v>
      </c>
      <c r="M2751" s="120"/>
      <c r="N2751" s="35" t="s">
        <v>448</v>
      </c>
      <c r="O2751" s="203"/>
      <c r="P2751" s="216">
        <v>0</v>
      </c>
      <c r="Q2751" s="443" t="s">
        <v>3294</v>
      </c>
      <c r="R2751" s="47"/>
      <c r="S2751" s="36"/>
      <c r="T2751" s="35"/>
      <c r="U2751" s="34"/>
      <c r="V2751" s="82">
        <v>0</v>
      </c>
      <c r="W2751" s="55" t="s">
        <v>2689</v>
      </c>
      <c r="X2751" s="55" t="s">
        <v>1898</v>
      </c>
      <c r="Y2751" s="157" t="s">
        <v>448</v>
      </c>
      <c r="Z2751" s="57" t="s">
        <v>1746</v>
      </c>
      <c r="AA2751" s="55" t="s">
        <v>6972</v>
      </c>
      <c r="AB2751" s="55">
        <v>266</v>
      </c>
      <c r="AC2751" s="55" t="s">
        <v>2023</v>
      </c>
      <c r="AD2751" s="89" t="s">
        <v>2622</v>
      </c>
      <c r="AE2751" s="243">
        <v>16390</v>
      </c>
      <c r="AF2751" s="157">
        <v>0</v>
      </c>
      <c r="AG2751" s="89" t="s">
        <v>8023</v>
      </c>
      <c r="AH2751" s="58" t="s">
        <v>772</v>
      </c>
      <c r="AI2751" s="58" t="s">
        <v>773</v>
      </c>
      <c r="AJ2751" s="59" t="s">
        <v>2383</v>
      </c>
      <c r="AK2751" s="56">
        <v>25.898432499999998</v>
      </c>
      <c r="AL2751" s="56">
        <v>-81.516776666666672</v>
      </c>
      <c r="AM2751" s="60">
        <v>18.537900001133636</v>
      </c>
      <c r="AN2751" s="60">
        <v>-111.50572084101806</v>
      </c>
      <c r="AO2751" s="60">
        <v>113.0361867577241</v>
      </c>
    </row>
    <row r="2752" spans="1:41" s="290" customFormat="1" ht="38.25" x14ac:dyDescent="0.2">
      <c r="A2752" s="45" t="s">
        <v>1046</v>
      </c>
      <c r="B2752" s="42" t="s">
        <v>640</v>
      </c>
      <c r="C2752" s="46"/>
      <c r="D2752" s="35" t="s">
        <v>424</v>
      </c>
      <c r="E2752" s="34">
        <v>44240</v>
      </c>
      <c r="F2752" s="347" t="s">
        <v>2039</v>
      </c>
      <c r="G2752" s="347" t="s">
        <v>2040</v>
      </c>
      <c r="H2752" s="344">
        <v>25.898483333333335</v>
      </c>
      <c r="I2752" s="344">
        <v>-81.517116666666666</v>
      </c>
      <c r="J2752" s="56" t="s">
        <v>8021</v>
      </c>
      <c r="K2752" s="56" t="s">
        <v>8022</v>
      </c>
      <c r="L2752" s="49" t="s">
        <v>3304</v>
      </c>
      <c r="M2752" s="120"/>
      <c r="N2752" s="35" t="s">
        <v>448</v>
      </c>
      <c r="O2752" s="203"/>
      <c r="P2752" s="216">
        <v>0</v>
      </c>
      <c r="Q2752" s="443" t="s">
        <v>3294</v>
      </c>
      <c r="R2752" s="47"/>
      <c r="S2752" s="36"/>
      <c r="T2752" s="35"/>
      <c r="U2752" s="34"/>
      <c r="V2752" s="82">
        <v>0</v>
      </c>
      <c r="W2752" s="55" t="s">
        <v>2689</v>
      </c>
      <c r="X2752" s="55" t="s">
        <v>1898</v>
      </c>
      <c r="Y2752" s="157" t="s">
        <v>448</v>
      </c>
      <c r="Z2752" s="57" t="s">
        <v>1746</v>
      </c>
      <c r="AA2752" s="55" t="s">
        <v>6972</v>
      </c>
      <c r="AB2752" s="55">
        <v>266</v>
      </c>
      <c r="AC2752" s="55" t="s">
        <v>2023</v>
      </c>
      <c r="AD2752" s="89" t="s">
        <v>2622</v>
      </c>
      <c r="AE2752" s="243">
        <v>16390</v>
      </c>
      <c r="AF2752" s="157">
        <v>0</v>
      </c>
      <c r="AG2752" s="89" t="s">
        <v>8023</v>
      </c>
      <c r="AH2752" s="58" t="s">
        <v>772</v>
      </c>
      <c r="AI2752" s="58" t="s">
        <v>773</v>
      </c>
      <c r="AJ2752" s="59" t="s">
        <v>2383</v>
      </c>
      <c r="AK2752" s="56">
        <v>25.898432499999998</v>
      </c>
      <c r="AL2752" s="56">
        <v>-81.516776666666672</v>
      </c>
      <c r="AM2752" s="60">
        <v>18.537900001133636</v>
      </c>
      <c r="AN2752" s="60">
        <v>-111.50572084101806</v>
      </c>
      <c r="AO2752" s="60">
        <v>113.0361867577241</v>
      </c>
    </row>
    <row r="2753" spans="1:41" s="290" customFormat="1" ht="38.25" x14ac:dyDescent="0.2">
      <c r="A2753" s="45" t="s">
        <v>1046</v>
      </c>
      <c r="B2753" s="42" t="s">
        <v>640</v>
      </c>
      <c r="C2753" s="46"/>
      <c r="D2753" s="35" t="s">
        <v>424</v>
      </c>
      <c r="E2753" s="34">
        <v>44595</v>
      </c>
      <c r="F2753" s="347" t="s">
        <v>2039</v>
      </c>
      <c r="G2753" s="347" t="s">
        <v>2040</v>
      </c>
      <c r="H2753" s="344">
        <v>25.898483333333335</v>
      </c>
      <c r="I2753" s="344">
        <v>-81.517116666666666</v>
      </c>
      <c r="J2753" s="56" t="s">
        <v>8021</v>
      </c>
      <c r="K2753" s="56" t="s">
        <v>8022</v>
      </c>
      <c r="L2753" s="49" t="s">
        <v>4113</v>
      </c>
      <c r="M2753" s="120"/>
      <c r="N2753" s="35" t="s">
        <v>448</v>
      </c>
      <c r="O2753" s="203"/>
      <c r="P2753" s="216">
        <v>0</v>
      </c>
      <c r="Q2753" s="443" t="s">
        <v>3294</v>
      </c>
      <c r="R2753" s="47"/>
      <c r="S2753" s="36"/>
      <c r="T2753" s="35"/>
      <c r="U2753" s="34"/>
      <c r="V2753" s="82">
        <v>0</v>
      </c>
      <c r="W2753" s="55" t="s">
        <v>2689</v>
      </c>
      <c r="X2753" s="55" t="s">
        <v>1898</v>
      </c>
      <c r="Y2753" s="157" t="s">
        <v>448</v>
      </c>
      <c r="Z2753" s="57" t="s">
        <v>1746</v>
      </c>
      <c r="AA2753" s="55" t="s">
        <v>6972</v>
      </c>
      <c r="AB2753" s="55">
        <v>266</v>
      </c>
      <c r="AC2753" s="55" t="s">
        <v>2023</v>
      </c>
      <c r="AD2753" s="89" t="s">
        <v>2622</v>
      </c>
      <c r="AE2753" s="243">
        <v>16390</v>
      </c>
      <c r="AF2753" s="157">
        <v>0</v>
      </c>
      <c r="AG2753" s="89" t="s">
        <v>8023</v>
      </c>
      <c r="AH2753" s="58" t="s">
        <v>772</v>
      </c>
      <c r="AI2753" s="58" t="s">
        <v>773</v>
      </c>
      <c r="AJ2753" s="59" t="s">
        <v>2383</v>
      </c>
      <c r="AK2753" s="56">
        <v>25.898432499999998</v>
      </c>
      <c r="AL2753" s="56">
        <v>-81.516776666666672</v>
      </c>
      <c r="AM2753" s="60">
        <v>18.537900001133636</v>
      </c>
      <c r="AN2753" s="60">
        <v>-111.50572084101806</v>
      </c>
      <c r="AO2753" s="60">
        <v>113.0361867577241</v>
      </c>
    </row>
    <row r="2754" spans="1:41" s="290" customFormat="1" ht="38.25" x14ac:dyDescent="0.2">
      <c r="A2754" s="45" t="s">
        <v>1046</v>
      </c>
      <c r="B2754" s="42" t="s">
        <v>640</v>
      </c>
      <c r="C2754" s="46"/>
      <c r="D2754" s="35" t="s">
        <v>424</v>
      </c>
      <c r="E2754" s="34">
        <v>44992</v>
      </c>
      <c r="F2754" s="347" t="s">
        <v>2039</v>
      </c>
      <c r="G2754" s="347" t="s">
        <v>2040</v>
      </c>
      <c r="H2754" s="344">
        <v>25.898483333333335</v>
      </c>
      <c r="I2754" s="344">
        <v>-81.517116666666666</v>
      </c>
      <c r="J2754" s="56" t="s">
        <v>8021</v>
      </c>
      <c r="K2754" s="56" t="s">
        <v>8022</v>
      </c>
      <c r="L2754" s="49" t="s">
        <v>4113</v>
      </c>
      <c r="M2754" s="120"/>
      <c r="N2754" s="35" t="s">
        <v>448</v>
      </c>
      <c r="O2754" s="203"/>
      <c r="P2754" s="216">
        <v>0</v>
      </c>
      <c r="Q2754" s="443" t="s">
        <v>3294</v>
      </c>
      <c r="R2754" s="47"/>
      <c r="S2754" s="36"/>
      <c r="T2754" s="35"/>
      <c r="U2754" s="34"/>
      <c r="V2754" s="82">
        <v>0</v>
      </c>
      <c r="W2754" s="55" t="s">
        <v>2689</v>
      </c>
      <c r="X2754" s="55" t="s">
        <v>1898</v>
      </c>
      <c r="Y2754" s="157" t="s">
        <v>448</v>
      </c>
      <c r="Z2754" s="57" t="s">
        <v>1746</v>
      </c>
      <c r="AA2754" s="55" t="s">
        <v>6972</v>
      </c>
      <c r="AB2754" s="55">
        <v>266</v>
      </c>
      <c r="AC2754" s="55" t="s">
        <v>2023</v>
      </c>
      <c r="AD2754" s="89" t="s">
        <v>2622</v>
      </c>
      <c r="AE2754" s="243">
        <v>16390</v>
      </c>
      <c r="AF2754" s="157">
        <v>0</v>
      </c>
      <c r="AG2754" s="89" t="s">
        <v>8023</v>
      </c>
      <c r="AH2754" s="58" t="s">
        <v>772</v>
      </c>
      <c r="AI2754" s="58" t="s">
        <v>773</v>
      </c>
      <c r="AJ2754" s="59" t="s">
        <v>2383</v>
      </c>
      <c r="AK2754" s="56">
        <v>25.898432499999998</v>
      </c>
      <c r="AL2754" s="56">
        <v>-81.516776666666672</v>
      </c>
      <c r="AM2754" s="60">
        <v>18.537900001133636</v>
      </c>
      <c r="AN2754" s="60">
        <v>-111.50572084101806</v>
      </c>
      <c r="AO2754" s="60">
        <v>113.0361867577241</v>
      </c>
    </row>
    <row r="2755" spans="1:41" s="290" customFormat="1" ht="38.25" x14ac:dyDescent="0.2">
      <c r="A2755" s="45" t="s">
        <v>1046</v>
      </c>
      <c r="B2755" s="42" t="s">
        <v>640</v>
      </c>
      <c r="C2755" s="46"/>
      <c r="D2755" s="35" t="s">
        <v>424</v>
      </c>
      <c r="E2755" s="34">
        <v>45341</v>
      </c>
      <c r="F2755" s="347" t="s">
        <v>2039</v>
      </c>
      <c r="G2755" s="347" t="s">
        <v>2040</v>
      </c>
      <c r="H2755" s="344">
        <v>25.898483333333335</v>
      </c>
      <c r="I2755" s="344">
        <v>-81.517116666666666</v>
      </c>
      <c r="J2755" s="56" t="s">
        <v>8021</v>
      </c>
      <c r="K2755" s="56" t="s">
        <v>8022</v>
      </c>
      <c r="L2755" s="49" t="s">
        <v>4113</v>
      </c>
      <c r="M2755" s="120"/>
      <c r="N2755" s="35" t="s">
        <v>448</v>
      </c>
      <c r="O2755" s="379" t="s">
        <v>5740</v>
      </c>
      <c r="P2755" s="216">
        <v>0</v>
      </c>
      <c r="Q2755" s="443" t="s">
        <v>3294</v>
      </c>
      <c r="R2755" s="47"/>
      <c r="S2755" s="36"/>
      <c r="T2755" s="35"/>
      <c r="U2755" s="34"/>
      <c r="V2755" s="82">
        <v>0</v>
      </c>
      <c r="W2755" s="55" t="s">
        <v>2689</v>
      </c>
      <c r="X2755" s="55" t="s">
        <v>1898</v>
      </c>
      <c r="Y2755" s="157" t="s">
        <v>448</v>
      </c>
      <c r="Z2755" s="57" t="s">
        <v>1746</v>
      </c>
      <c r="AA2755" s="55" t="s">
        <v>6972</v>
      </c>
      <c r="AB2755" s="55">
        <v>266</v>
      </c>
      <c r="AC2755" s="55" t="s">
        <v>2023</v>
      </c>
      <c r="AD2755" s="89" t="s">
        <v>2622</v>
      </c>
      <c r="AE2755" s="243">
        <v>16390</v>
      </c>
      <c r="AF2755" s="157">
        <v>0</v>
      </c>
      <c r="AG2755" s="89" t="s">
        <v>8023</v>
      </c>
      <c r="AH2755" s="58" t="s">
        <v>772</v>
      </c>
      <c r="AI2755" s="58" t="s">
        <v>773</v>
      </c>
      <c r="AJ2755" s="59" t="s">
        <v>2383</v>
      </c>
      <c r="AK2755" s="56">
        <v>25.898432499999998</v>
      </c>
      <c r="AL2755" s="56">
        <v>-81.516776666666672</v>
      </c>
      <c r="AM2755" s="60">
        <v>18.537900001133636</v>
      </c>
      <c r="AN2755" s="60">
        <v>-111.50572084101806</v>
      </c>
      <c r="AO2755" s="60">
        <v>113.0361867577241</v>
      </c>
    </row>
    <row r="2756" spans="1:41" s="290" customFormat="1" ht="62.25" customHeight="1" x14ac:dyDescent="0.2">
      <c r="A2756" s="45" t="s">
        <v>1046</v>
      </c>
      <c r="B2756" s="42" t="s">
        <v>640</v>
      </c>
      <c r="C2756" s="46"/>
      <c r="D2756" s="35" t="s">
        <v>424</v>
      </c>
      <c r="E2756" s="34">
        <v>45748</v>
      </c>
      <c r="F2756" s="347" t="s">
        <v>2039</v>
      </c>
      <c r="G2756" s="347" t="s">
        <v>2040</v>
      </c>
      <c r="H2756" s="344">
        <v>25.898483333333335</v>
      </c>
      <c r="I2756" s="344">
        <v>-81.517116666666666</v>
      </c>
      <c r="J2756" s="56" t="s">
        <v>8021</v>
      </c>
      <c r="K2756" s="56" t="s">
        <v>8022</v>
      </c>
      <c r="L2756" s="49" t="s">
        <v>6357</v>
      </c>
      <c r="M2756" s="120"/>
      <c r="N2756" s="35" t="s">
        <v>448</v>
      </c>
      <c r="O2756" s="379" t="s">
        <v>6345</v>
      </c>
      <c r="P2756" s="216">
        <v>0</v>
      </c>
      <c r="Q2756" s="443" t="s">
        <v>3294</v>
      </c>
      <c r="R2756" s="47"/>
      <c r="S2756" s="36"/>
      <c r="T2756" s="35"/>
      <c r="U2756" s="34"/>
      <c r="V2756" s="82">
        <v>0</v>
      </c>
      <c r="W2756" s="55" t="s">
        <v>2689</v>
      </c>
      <c r="X2756" s="55" t="s">
        <v>1898</v>
      </c>
      <c r="Y2756" s="157" t="s">
        <v>448</v>
      </c>
      <c r="Z2756" s="57" t="s">
        <v>1746</v>
      </c>
      <c r="AA2756" s="55" t="s">
        <v>6972</v>
      </c>
      <c r="AB2756" s="55">
        <v>266</v>
      </c>
      <c r="AC2756" s="55" t="s">
        <v>2023</v>
      </c>
      <c r="AD2756" s="89" t="s">
        <v>2622</v>
      </c>
      <c r="AE2756" s="243">
        <v>16390</v>
      </c>
      <c r="AF2756" s="157">
        <v>0</v>
      </c>
      <c r="AG2756" s="89" t="s">
        <v>8023</v>
      </c>
      <c r="AH2756" s="58" t="s">
        <v>772</v>
      </c>
      <c r="AI2756" s="58" t="s">
        <v>773</v>
      </c>
      <c r="AJ2756" s="59" t="s">
        <v>2383</v>
      </c>
      <c r="AK2756" s="56">
        <v>25.898432499999998</v>
      </c>
      <c r="AL2756" s="56">
        <v>-81.516776666666672</v>
      </c>
      <c r="AM2756" s="60">
        <v>18.537900001133636</v>
      </c>
      <c r="AN2756" s="60">
        <v>-111.50572084101806</v>
      </c>
      <c r="AO2756" s="60">
        <v>113.0361867577241</v>
      </c>
    </row>
    <row r="2757" spans="1:41" s="290" customFormat="1" ht="62.25" customHeight="1" x14ac:dyDescent="0.2">
      <c r="A2757" s="45" t="s">
        <v>1046</v>
      </c>
      <c r="B2757" s="42" t="s">
        <v>640</v>
      </c>
      <c r="C2757" s="46" t="s">
        <v>473</v>
      </c>
      <c r="D2757" s="35" t="s">
        <v>424</v>
      </c>
      <c r="E2757" s="34">
        <v>46079</v>
      </c>
      <c r="F2757" s="347" t="s">
        <v>2039</v>
      </c>
      <c r="G2757" s="347" t="s">
        <v>2040</v>
      </c>
      <c r="H2757" s="344">
        <v>25.898483333333335</v>
      </c>
      <c r="I2757" s="344">
        <v>-81.517116666666666</v>
      </c>
      <c r="J2757" s="56" t="s">
        <v>8021</v>
      </c>
      <c r="K2757" s="56" t="s">
        <v>8022</v>
      </c>
      <c r="L2757" s="49" t="s">
        <v>6357</v>
      </c>
      <c r="M2757" s="120"/>
      <c r="N2757" s="35" t="s">
        <v>448</v>
      </c>
      <c r="O2757" s="379"/>
      <c r="P2757" s="216" t="s">
        <v>6005</v>
      </c>
      <c r="Q2757" s="443" t="s">
        <v>3294</v>
      </c>
      <c r="R2757" s="47"/>
      <c r="S2757" s="36"/>
      <c r="T2757" s="35"/>
      <c r="U2757" s="34"/>
      <c r="V2757" s="82">
        <v>0</v>
      </c>
      <c r="W2757" s="55" t="s">
        <v>2689</v>
      </c>
      <c r="X2757" s="55" t="s">
        <v>1898</v>
      </c>
      <c r="Y2757" s="157" t="s">
        <v>448</v>
      </c>
      <c r="Z2757" s="57" t="s">
        <v>1746</v>
      </c>
      <c r="AA2757" s="55" t="s">
        <v>6972</v>
      </c>
      <c r="AB2757" s="55">
        <v>266</v>
      </c>
      <c r="AC2757" s="55" t="s">
        <v>2023</v>
      </c>
      <c r="AD2757" s="89" t="s">
        <v>2622</v>
      </c>
      <c r="AE2757" s="243">
        <v>16390</v>
      </c>
      <c r="AF2757" s="157">
        <v>0</v>
      </c>
      <c r="AG2757" s="89" t="s">
        <v>8023</v>
      </c>
      <c r="AH2757" s="58" t="s">
        <v>772</v>
      </c>
      <c r="AI2757" s="58" t="s">
        <v>773</v>
      </c>
      <c r="AJ2757" s="59" t="s">
        <v>2383</v>
      </c>
      <c r="AK2757" s="56">
        <v>25.898432499999998</v>
      </c>
      <c r="AL2757" s="56">
        <v>-81.516776666666672</v>
      </c>
      <c r="AM2757" s="60">
        <v>18.537900001133636</v>
      </c>
      <c r="AN2757" s="60">
        <v>-111.50572084101806</v>
      </c>
      <c r="AO2757" s="60">
        <v>113.0361867577241</v>
      </c>
    </row>
    <row r="2758" spans="1:41" s="290" customFormat="1" x14ac:dyDescent="0.2">
      <c r="A2758" s="45" t="s">
        <v>1047</v>
      </c>
      <c r="B2758" s="42" t="s">
        <v>795</v>
      </c>
      <c r="C2758" s="46"/>
      <c r="D2758" s="35" t="s">
        <v>424</v>
      </c>
      <c r="E2758" s="34">
        <v>42843</v>
      </c>
      <c r="F2758" s="347" t="s">
        <v>2091</v>
      </c>
      <c r="G2758" s="347" t="s">
        <v>2092</v>
      </c>
      <c r="H2758" s="344">
        <v>25.910783333333335</v>
      </c>
      <c r="I2758" s="344">
        <v>-81.509116666666671</v>
      </c>
      <c r="J2758" s="56" t="s">
        <v>9856</v>
      </c>
      <c r="K2758" s="56" t="s">
        <v>8028</v>
      </c>
      <c r="L2758" s="49"/>
      <c r="M2758" s="117"/>
      <c r="N2758" s="35" t="s">
        <v>364</v>
      </c>
      <c r="O2758" s="203" t="s">
        <v>1969</v>
      </c>
      <c r="P2758" s="216" t="s">
        <v>1969</v>
      </c>
      <c r="Q2758" s="443">
        <v>0</v>
      </c>
      <c r="R2758" s="47"/>
      <c r="S2758" s="36">
        <v>0</v>
      </c>
      <c r="T2758" s="35"/>
      <c r="U2758" s="34"/>
      <c r="V2758" s="82">
        <v>0</v>
      </c>
      <c r="W2758" s="55" t="s">
        <v>2689</v>
      </c>
      <c r="X2758" s="55" t="s">
        <v>1898</v>
      </c>
      <c r="Y2758" s="157">
        <v>0</v>
      </c>
      <c r="Z2758" s="57" t="s">
        <v>3903</v>
      </c>
      <c r="AA2758" s="55" t="s">
        <v>3904</v>
      </c>
      <c r="AB2758" s="55">
        <v>267</v>
      </c>
      <c r="AC2758" s="55" t="s">
        <v>2023</v>
      </c>
      <c r="AD2758" s="89" t="s">
        <v>2622</v>
      </c>
      <c r="AE2758" s="243" t="s">
        <v>1746</v>
      </c>
      <c r="AF2758" s="157">
        <v>0</v>
      </c>
      <c r="AG2758" s="89" t="s">
        <v>8026</v>
      </c>
      <c r="AH2758" s="58" t="s">
        <v>3903</v>
      </c>
      <c r="AI2758" s="58" t="s">
        <v>3903</v>
      </c>
      <c r="AJ2758" s="59" t="s">
        <v>3903</v>
      </c>
      <c r="AK2758" s="56" t="s">
        <v>3903</v>
      </c>
      <c r="AL2758" s="56" t="s">
        <v>3903</v>
      </c>
      <c r="AM2758" s="60" t="s">
        <v>3903</v>
      </c>
      <c r="AN2758" s="60" t="s">
        <v>3903</v>
      </c>
      <c r="AO2758" s="60" t="s">
        <v>3903</v>
      </c>
    </row>
    <row r="2759" spans="1:41" s="290" customFormat="1" x14ac:dyDescent="0.2">
      <c r="A2759" s="45" t="s">
        <v>1047</v>
      </c>
      <c r="B2759" s="42" t="s">
        <v>795</v>
      </c>
      <c r="C2759" s="46"/>
      <c r="D2759" s="35" t="s">
        <v>424</v>
      </c>
      <c r="E2759" s="34">
        <v>43145</v>
      </c>
      <c r="F2759" s="347" t="s">
        <v>885</v>
      </c>
      <c r="G2759" s="347" t="s">
        <v>886</v>
      </c>
      <c r="H2759" s="344">
        <v>25.910866666666667</v>
      </c>
      <c r="I2759" s="344">
        <v>-81.509133333333338</v>
      </c>
      <c r="J2759" s="56" t="s">
        <v>9857</v>
      </c>
      <c r="K2759" s="56" t="s">
        <v>8025</v>
      </c>
      <c r="L2759" s="49" t="s">
        <v>2093</v>
      </c>
      <c r="M2759" s="120"/>
      <c r="N2759" s="35" t="s">
        <v>387</v>
      </c>
      <c r="O2759" s="203" t="s">
        <v>1969</v>
      </c>
      <c r="P2759" s="216" t="s">
        <v>1969</v>
      </c>
      <c r="Q2759" s="443">
        <v>0</v>
      </c>
      <c r="R2759" s="47"/>
      <c r="S2759" s="36">
        <v>0</v>
      </c>
      <c r="T2759" s="35"/>
      <c r="U2759" s="34"/>
      <c r="V2759" s="82">
        <v>0</v>
      </c>
      <c r="W2759" s="55" t="s">
        <v>2689</v>
      </c>
      <c r="X2759" s="55" t="s">
        <v>1898</v>
      </c>
      <c r="Y2759" s="157" t="s">
        <v>387</v>
      </c>
      <c r="Z2759" s="57" t="s">
        <v>3903</v>
      </c>
      <c r="AA2759" s="55" t="s">
        <v>3914</v>
      </c>
      <c r="AB2759" s="55">
        <v>267</v>
      </c>
      <c r="AC2759" s="55" t="s">
        <v>2023</v>
      </c>
      <c r="AD2759" s="89" t="s">
        <v>2622</v>
      </c>
      <c r="AE2759" s="243" t="s">
        <v>1746</v>
      </c>
      <c r="AF2759" s="157">
        <v>0</v>
      </c>
      <c r="AG2759" s="89" t="s">
        <v>8026</v>
      </c>
      <c r="AH2759" s="58" t="s">
        <v>3903</v>
      </c>
      <c r="AI2759" s="58" t="s">
        <v>3903</v>
      </c>
      <c r="AJ2759" s="59" t="s">
        <v>3903</v>
      </c>
      <c r="AK2759" s="56" t="s">
        <v>3903</v>
      </c>
      <c r="AL2759" s="56" t="s">
        <v>3903</v>
      </c>
      <c r="AM2759" s="60" t="s">
        <v>3903</v>
      </c>
      <c r="AN2759" s="60" t="s">
        <v>3903</v>
      </c>
      <c r="AO2759" s="60" t="s">
        <v>3903</v>
      </c>
    </row>
    <row r="2760" spans="1:41" s="290" customFormat="1" x14ac:dyDescent="0.2">
      <c r="A2760" s="45" t="s">
        <v>1047</v>
      </c>
      <c r="B2760" s="42" t="s">
        <v>795</v>
      </c>
      <c r="C2760" s="46"/>
      <c r="D2760" s="66" t="s">
        <v>2384</v>
      </c>
      <c r="E2760" s="34">
        <v>43325</v>
      </c>
      <c r="F2760" s="347" t="s">
        <v>885</v>
      </c>
      <c r="G2760" s="347" t="s">
        <v>886</v>
      </c>
      <c r="H2760" s="344">
        <v>25.910866666666667</v>
      </c>
      <c r="I2760" s="344">
        <v>-81.509133333333338</v>
      </c>
      <c r="J2760" s="56" t="s">
        <v>9857</v>
      </c>
      <c r="K2760" s="56" t="s">
        <v>8025</v>
      </c>
      <c r="L2760" s="49" t="s">
        <v>3157</v>
      </c>
      <c r="M2760" s="120"/>
      <c r="N2760" s="35" t="s">
        <v>364</v>
      </c>
      <c r="O2760" s="203" t="s">
        <v>1969</v>
      </c>
      <c r="P2760" s="216">
        <v>0</v>
      </c>
      <c r="Q2760" s="443">
        <v>0</v>
      </c>
      <c r="R2760" s="47"/>
      <c r="S2760" s="36">
        <v>0</v>
      </c>
      <c r="T2760" s="35"/>
      <c r="U2760" s="34"/>
      <c r="V2760" s="82">
        <v>0</v>
      </c>
      <c r="W2760" s="55" t="s">
        <v>2689</v>
      </c>
      <c r="X2760" s="55" t="s">
        <v>1898</v>
      </c>
      <c r="Y2760" s="157">
        <v>0</v>
      </c>
      <c r="Z2760" s="57" t="s">
        <v>3903</v>
      </c>
      <c r="AA2760" s="55" t="s">
        <v>3904</v>
      </c>
      <c r="AB2760" s="55">
        <v>267</v>
      </c>
      <c r="AC2760" s="55" t="s">
        <v>2023</v>
      </c>
      <c r="AD2760" s="89" t="s">
        <v>2622</v>
      </c>
      <c r="AE2760" s="243" t="s">
        <v>1746</v>
      </c>
      <c r="AF2760" s="157">
        <v>0</v>
      </c>
      <c r="AG2760" s="89" t="s">
        <v>8026</v>
      </c>
      <c r="AH2760" s="58" t="s">
        <v>3903</v>
      </c>
      <c r="AI2760" s="58" t="s">
        <v>3903</v>
      </c>
      <c r="AJ2760" s="59" t="s">
        <v>3903</v>
      </c>
      <c r="AK2760" s="56" t="s">
        <v>3903</v>
      </c>
      <c r="AL2760" s="56" t="s">
        <v>3903</v>
      </c>
      <c r="AM2760" s="60" t="s">
        <v>3903</v>
      </c>
      <c r="AN2760" s="60" t="s">
        <v>3903</v>
      </c>
      <c r="AO2760" s="60" t="s">
        <v>3903</v>
      </c>
    </row>
    <row r="2761" spans="1:41" s="290" customFormat="1" x14ac:dyDescent="0.2">
      <c r="A2761" s="45" t="s">
        <v>1047</v>
      </c>
      <c r="B2761" s="42" t="s">
        <v>795</v>
      </c>
      <c r="C2761" s="46"/>
      <c r="D2761" s="35" t="s">
        <v>424</v>
      </c>
      <c r="E2761" s="34">
        <v>43868</v>
      </c>
      <c r="F2761" s="347" t="s">
        <v>2936</v>
      </c>
      <c r="G2761" s="347" t="s">
        <v>2937</v>
      </c>
      <c r="H2761" s="344">
        <v>25.910833333333333</v>
      </c>
      <c r="I2761" s="344">
        <v>-81.509150000000005</v>
      </c>
      <c r="J2761" s="56" t="s">
        <v>9858</v>
      </c>
      <c r="K2761" s="56" t="s">
        <v>9859</v>
      </c>
      <c r="L2761" s="49" t="s">
        <v>2480</v>
      </c>
      <c r="M2761" s="120" t="s">
        <v>2833</v>
      </c>
      <c r="N2761" s="35" t="s">
        <v>364</v>
      </c>
      <c r="O2761" s="203" t="s">
        <v>1969</v>
      </c>
      <c r="P2761" s="216" t="s">
        <v>1969</v>
      </c>
      <c r="Q2761" s="443">
        <v>0</v>
      </c>
      <c r="R2761" s="47"/>
      <c r="S2761" s="36">
        <v>0</v>
      </c>
      <c r="T2761" s="35"/>
      <c r="U2761" s="34"/>
      <c r="V2761" s="82">
        <v>0</v>
      </c>
      <c r="W2761" s="55" t="s">
        <v>2689</v>
      </c>
      <c r="X2761" s="55" t="s">
        <v>1898</v>
      </c>
      <c r="Y2761" s="157">
        <v>0</v>
      </c>
      <c r="Z2761" s="57" t="s">
        <v>3903</v>
      </c>
      <c r="AA2761" s="55" t="s">
        <v>3904</v>
      </c>
      <c r="AB2761" s="55">
        <v>267</v>
      </c>
      <c r="AC2761" s="55" t="s">
        <v>2023</v>
      </c>
      <c r="AD2761" s="89" t="s">
        <v>2622</v>
      </c>
      <c r="AE2761" s="243" t="s">
        <v>1746</v>
      </c>
      <c r="AF2761" s="157">
        <v>0</v>
      </c>
      <c r="AG2761" s="89" t="s">
        <v>8026</v>
      </c>
      <c r="AH2761" s="58" t="s">
        <v>3903</v>
      </c>
      <c r="AI2761" s="58" t="s">
        <v>3903</v>
      </c>
      <c r="AJ2761" s="59" t="s">
        <v>3903</v>
      </c>
      <c r="AK2761" s="56" t="s">
        <v>3903</v>
      </c>
      <c r="AL2761" s="56" t="s">
        <v>3903</v>
      </c>
      <c r="AM2761" s="60" t="s">
        <v>3903</v>
      </c>
      <c r="AN2761" s="60" t="s">
        <v>3903</v>
      </c>
      <c r="AO2761" s="60" t="s">
        <v>3903</v>
      </c>
    </row>
    <row r="2762" spans="1:41" s="290" customFormat="1" x14ac:dyDescent="0.2">
      <c r="A2762" s="45" t="s">
        <v>1047</v>
      </c>
      <c r="B2762" s="42" t="s">
        <v>795</v>
      </c>
      <c r="C2762" s="46"/>
      <c r="D2762" s="35" t="s">
        <v>424</v>
      </c>
      <c r="E2762" s="34">
        <v>44240</v>
      </c>
      <c r="F2762" s="347" t="s">
        <v>3459</v>
      </c>
      <c r="G2762" s="347" t="s">
        <v>886</v>
      </c>
      <c r="H2762" s="344">
        <v>25.91085</v>
      </c>
      <c r="I2762" s="344">
        <v>-81.509133333333338</v>
      </c>
      <c r="J2762" s="56" t="s">
        <v>8024</v>
      </c>
      <c r="K2762" s="56" t="s">
        <v>8025</v>
      </c>
      <c r="L2762" s="49" t="s">
        <v>3460</v>
      </c>
      <c r="M2762" s="120" t="s">
        <v>2833</v>
      </c>
      <c r="N2762" s="35" t="s">
        <v>387</v>
      </c>
      <c r="O2762" s="240" t="s">
        <v>3587</v>
      </c>
      <c r="P2762" s="216" t="s">
        <v>1969</v>
      </c>
      <c r="Q2762" s="443">
        <v>0</v>
      </c>
      <c r="R2762" s="47"/>
      <c r="S2762" s="36">
        <v>0</v>
      </c>
      <c r="T2762" s="35" t="s">
        <v>3310</v>
      </c>
      <c r="U2762" s="34"/>
      <c r="V2762" s="82">
        <v>0</v>
      </c>
      <c r="W2762" s="55" t="s">
        <v>2689</v>
      </c>
      <c r="X2762" s="55" t="s">
        <v>1898</v>
      </c>
      <c r="Y2762" s="157" t="s">
        <v>387</v>
      </c>
      <c r="Z2762" s="57" t="s">
        <v>3903</v>
      </c>
      <c r="AA2762" s="55" t="s">
        <v>3914</v>
      </c>
      <c r="AB2762" s="55">
        <v>267</v>
      </c>
      <c r="AC2762" s="55" t="s">
        <v>2023</v>
      </c>
      <c r="AD2762" s="89" t="s">
        <v>2622</v>
      </c>
      <c r="AE2762" s="243" t="s">
        <v>1746</v>
      </c>
      <c r="AF2762" s="157">
        <v>0</v>
      </c>
      <c r="AG2762" s="89" t="s">
        <v>8026</v>
      </c>
      <c r="AH2762" s="58" t="s">
        <v>3903</v>
      </c>
      <c r="AI2762" s="58" t="s">
        <v>3903</v>
      </c>
      <c r="AJ2762" s="59" t="s">
        <v>3903</v>
      </c>
      <c r="AK2762" s="56" t="s">
        <v>3903</v>
      </c>
      <c r="AL2762" s="56" t="s">
        <v>3903</v>
      </c>
      <c r="AM2762" s="60" t="s">
        <v>3903</v>
      </c>
      <c r="AN2762" s="60" t="s">
        <v>3903</v>
      </c>
      <c r="AO2762" s="60" t="s">
        <v>3903</v>
      </c>
    </row>
    <row r="2763" spans="1:41" s="290" customFormat="1" x14ac:dyDescent="0.2">
      <c r="A2763" s="45" t="s">
        <v>1047</v>
      </c>
      <c r="B2763" s="42" t="s">
        <v>795</v>
      </c>
      <c r="C2763" s="46"/>
      <c r="D2763" s="35" t="s">
        <v>424</v>
      </c>
      <c r="E2763" s="34">
        <v>44595</v>
      </c>
      <c r="F2763" s="347" t="s">
        <v>3459</v>
      </c>
      <c r="G2763" s="347" t="s">
        <v>886</v>
      </c>
      <c r="H2763" s="344">
        <v>25.91085</v>
      </c>
      <c r="I2763" s="344">
        <v>-81.509133333333338</v>
      </c>
      <c r="J2763" s="56" t="s">
        <v>8024</v>
      </c>
      <c r="K2763" s="56" t="s">
        <v>8025</v>
      </c>
      <c r="L2763" s="49" t="s">
        <v>4115</v>
      </c>
      <c r="M2763" s="120" t="s">
        <v>2833</v>
      </c>
      <c r="N2763" s="35" t="s">
        <v>387</v>
      </c>
      <c r="O2763" s="240" t="s">
        <v>4114</v>
      </c>
      <c r="P2763" s="216" t="s">
        <v>1969</v>
      </c>
      <c r="Q2763" s="443">
        <v>0</v>
      </c>
      <c r="R2763" s="47"/>
      <c r="S2763" s="36">
        <v>0</v>
      </c>
      <c r="T2763" s="35" t="s">
        <v>3310</v>
      </c>
      <c r="U2763" s="34"/>
      <c r="V2763" s="82">
        <v>0</v>
      </c>
      <c r="W2763" s="55" t="s">
        <v>2689</v>
      </c>
      <c r="X2763" s="55" t="s">
        <v>1898</v>
      </c>
      <c r="Y2763" s="157" t="s">
        <v>387</v>
      </c>
      <c r="Z2763" s="57" t="s">
        <v>3903</v>
      </c>
      <c r="AA2763" s="55" t="s">
        <v>3914</v>
      </c>
      <c r="AB2763" s="55">
        <v>267</v>
      </c>
      <c r="AC2763" s="55" t="s">
        <v>2023</v>
      </c>
      <c r="AD2763" s="89" t="s">
        <v>2622</v>
      </c>
      <c r="AE2763" s="243" t="s">
        <v>1746</v>
      </c>
      <c r="AF2763" s="157">
        <v>0</v>
      </c>
      <c r="AG2763" s="89" t="s">
        <v>8026</v>
      </c>
      <c r="AH2763" s="58" t="s">
        <v>3903</v>
      </c>
      <c r="AI2763" s="58" t="s">
        <v>3903</v>
      </c>
      <c r="AJ2763" s="59" t="s">
        <v>3903</v>
      </c>
      <c r="AK2763" s="56" t="s">
        <v>3903</v>
      </c>
      <c r="AL2763" s="56" t="s">
        <v>3903</v>
      </c>
      <c r="AM2763" s="60" t="s">
        <v>3903</v>
      </c>
      <c r="AN2763" s="60" t="s">
        <v>3903</v>
      </c>
      <c r="AO2763" s="60" t="s">
        <v>3903</v>
      </c>
    </row>
    <row r="2764" spans="1:41" s="290" customFormat="1" ht="25.5" x14ac:dyDescent="0.2">
      <c r="A2764" s="45" t="s">
        <v>1047</v>
      </c>
      <c r="B2764" s="42" t="s">
        <v>795</v>
      </c>
      <c r="C2764" s="46"/>
      <c r="D2764" s="35" t="s">
        <v>424</v>
      </c>
      <c r="E2764" s="34">
        <v>44992</v>
      </c>
      <c r="F2764" s="347" t="s">
        <v>2936</v>
      </c>
      <c r="G2764" s="347" t="s">
        <v>2937</v>
      </c>
      <c r="H2764" s="344">
        <v>25.910833333333333</v>
      </c>
      <c r="I2764" s="344">
        <v>-81.509150000000005</v>
      </c>
      <c r="J2764" s="56" t="s">
        <v>9858</v>
      </c>
      <c r="K2764" s="56" t="s">
        <v>9859</v>
      </c>
      <c r="L2764" s="49" t="s">
        <v>5178</v>
      </c>
      <c r="M2764" s="120" t="s">
        <v>2833</v>
      </c>
      <c r="N2764" s="35" t="s">
        <v>427</v>
      </c>
      <c r="O2764" s="240" t="s">
        <v>5179</v>
      </c>
      <c r="P2764" s="216" t="s">
        <v>1969</v>
      </c>
      <c r="Q2764" s="443">
        <v>0</v>
      </c>
      <c r="R2764" s="47"/>
      <c r="S2764" s="36">
        <v>0</v>
      </c>
      <c r="T2764" s="35" t="s">
        <v>3310</v>
      </c>
      <c r="U2764" s="34"/>
      <c r="V2764" s="82" t="s">
        <v>1969</v>
      </c>
      <c r="W2764" s="55" t="s">
        <v>2689</v>
      </c>
      <c r="X2764" s="55" t="s">
        <v>1898</v>
      </c>
      <c r="Y2764" s="157" t="s">
        <v>427</v>
      </c>
      <c r="Z2764" s="57" t="s">
        <v>3903</v>
      </c>
      <c r="AA2764" s="55" t="s">
        <v>8904</v>
      </c>
      <c r="AB2764" s="55">
        <v>267</v>
      </c>
      <c r="AC2764" s="55" t="s">
        <v>2023</v>
      </c>
      <c r="AD2764" s="89" t="s">
        <v>2622</v>
      </c>
      <c r="AE2764" s="243" t="s">
        <v>1746</v>
      </c>
      <c r="AF2764" s="157">
        <v>0</v>
      </c>
      <c r="AG2764" s="89" t="s">
        <v>8026</v>
      </c>
      <c r="AH2764" s="58" t="s">
        <v>3903</v>
      </c>
      <c r="AI2764" s="58" t="s">
        <v>3903</v>
      </c>
      <c r="AJ2764" s="59" t="s">
        <v>3903</v>
      </c>
      <c r="AK2764" s="56" t="s">
        <v>3903</v>
      </c>
      <c r="AL2764" s="56" t="s">
        <v>3903</v>
      </c>
      <c r="AM2764" s="60" t="s">
        <v>3903</v>
      </c>
      <c r="AN2764" s="60" t="s">
        <v>3903</v>
      </c>
      <c r="AO2764" s="60" t="s">
        <v>3903</v>
      </c>
    </row>
    <row r="2765" spans="1:41" s="290" customFormat="1" ht="25.5" x14ac:dyDescent="0.2">
      <c r="A2765" s="45" t="s">
        <v>1047</v>
      </c>
      <c r="B2765" s="42" t="s">
        <v>795</v>
      </c>
      <c r="C2765" s="46"/>
      <c r="D2765" s="35" t="s">
        <v>424</v>
      </c>
      <c r="E2765" s="34">
        <v>45341</v>
      </c>
      <c r="F2765" s="347" t="s">
        <v>3459</v>
      </c>
      <c r="G2765" s="347" t="s">
        <v>886</v>
      </c>
      <c r="H2765" s="344">
        <v>25.91085</v>
      </c>
      <c r="I2765" s="344">
        <v>-81.509133333333338</v>
      </c>
      <c r="J2765" s="56" t="s">
        <v>8024</v>
      </c>
      <c r="K2765" s="56" t="s">
        <v>8025</v>
      </c>
      <c r="L2765" s="49" t="s">
        <v>6428</v>
      </c>
      <c r="M2765" s="120" t="s">
        <v>2833</v>
      </c>
      <c r="N2765" s="35" t="s">
        <v>427</v>
      </c>
      <c r="O2765" s="240" t="s">
        <v>5741</v>
      </c>
      <c r="P2765" s="216" t="s">
        <v>1969</v>
      </c>
      <c r="Q2765" s="443">
        <v>0</v>
      </c>
      <c r="R2765" s="47"/>
      <c r="S2765" s="36">
        <v>0</v>
      </c>
      <c r="T2765" s="35"/>
      <c r="U2765" s="34"/>
      <c r="V2765" s="82" t="s">
        <v>1969</v>
      </c>
      <c r="W2765" s="55" t="s">
        <v>2689</v>
      </c>
      <c r="X2765" s="55" t="s">
        <v>1898</v>
      </c>
      <c r="Y2765" s="157" t="s">
        <v>427</v>
      </c>
      <c r="Z2765" s="57" t="s">
        <v>3903</v>
      </c>
      <c r="AA2765" s="55" t="s">
        <v>8904</v>
      </c>
      <c r="AB2765" s="55">
        <v>267</v>
      </c>
      <c r="AC2765" s="55" t="s">
        <v>2023</v>
      </c>
      <c r="AD2765" s="89" t="s">
        <v>2622</v>
      </c>
      <c r="AE2765" s="243" t="s">
        <v>1746</v>
      </c>
      <c r="AF2765" s="157">
        <v>0</v>
      </c>
      <c r="AG2765" s="89" t="s">
        <v>8026</v>
      </c>
      <c r="AH2765" s="58" t="s">
        <v>3903</v>
      </c>
      <c r="AI2765" s="58" t="s">
        <v>3903</v>
      </c>
      <c r="AJ2765" s="59" t="s">
        <v>3903</v>
      </c>
      <c r="AK2765" s="56" t="s">
        <v>3903</v>
      </c>
      <c r="AL2765" s="56" t="s">
        <v>3903</v>
      </c>
      <c r="AM2765" s="60" t="s">
        <v>3903</v>
      </c>
      <c r="AN2765" s="60" t="s">
        <v>3903</v>
      </c>
      <c r="AO2765" s="60" t="s">
        <v>3903</v>
      </c>
    </row>
    <row r="2766" spans="1:41" s="290" customFormat="1" ht="25.5" x14ac:dyDescent="0.2">
      <c r="A2766" s="45" t="s">
        <v>1047</v>
      </c>
      <c r="B2766" s="42" t="s">
        <v>795</v>
      </c>
      <c r="C2766" s="46"/>
      <c r="D2766" s="35" t="s">
        <v>424</v>
      </c>
      <c r="E2766" s="34">
        <v>45748</v>
      </c>
      <c r="F2766" s="347" t="s">
        <v>3459</v>
      </c>
      <c r="G2766" s="347" t="s">
        <v>886</v>
      </c>
      <c r="H2766" s="344">
        <v>25.91085</v>
      </c>
      <c r="I2766" s="344">
        <v>-81.509133333333338</v>
      </c>
      <c r="J2766" s="56" t="s">
        <v>8024</v>
      </c>
      <c r="K2766" s="56" t="s">
        <v>8025</v>
      </c>
      <c r="L2766" s="49" t="s">
        <v>8429</v>
      </c>
      <c r="M2766" s="120" t="s">
        <v>2833</v>
      </c>
      <c r="N2766" s="35" t="s">
        <v>448</v>
      </c>
      <c r="O2766" s="240" t="s">
        <v>6358</v>
      </c>
      <c r="P2766" s="216" t="s">
        <v>1969</v>
      </c>
      <c r="Q2766" s="443">
        <v>0</v>
      </c>
      <c r="R2766" s="47"/>
      <c r="S2766" s="36">
        <v>0</v>
      </c>
      <c r="T2766" s="35" t="s">
        <v>3310</v>
      </c>
      <c r="U2766" s="34">
        <v>44992</v>
      </c>
      <c r="V2766" s="82" t="s">
        <v>1969</v>
      </c>
      <c r="W2766" s="55" t="s">
        <v>2689</v>
      </c>
      <c r="X2766" s="55" t="s">
        <v>1898</v>
      </c>
      <c r="Y2766" s="157" t="s">
        <v>448</v>
      </c>
      <c r="Z2766" s="57" t="s">
        <v>3903</v>
      </c>
      <c r="AA2766" s="55" t="s">
        <v>3912</v>
      </c>
      <c r="AB2766" s="55">
        <v>267</v>
      </c>
      <c r="AC2766" s="55" t="s">
        <v>2023</v>
      </c>
      <c r="AD2766" s="89" t="s">
        <v>2622</v>
      </c>
      <c r="AE2766" s="243" t="s">
        <v>1746</v>
      </c>
      <c r="AF2766" s="157">
        <v>0</v>
      </c>
      <c r="AG2766" s="89" t="s">
        <v>8026</v>
      </c>
      <c r="AH2766" s="58" t="s">
        <v>3903</v>
      </c>
      <c r="AI2766" s="58" t="s">
        <v>3903</v>
      </c>
      <c r="AJ2766" s="59" t="s">
        <v>3903</v>
      </c>
      <c r="AK2766" s="56" t="s">
        <v>3903</v>
      </c>
      <c r="AL2766" s="56" t="s">
        <v>3903</v>
      </c>
      <c r="AM2766" s="60" t="s">
        <v>3903</v>
      </c>
      <c r="AN2766" s="60" t="s">
        <v>3903</v>
      </c>
      <c r="AO2766" s="60" t="s">
        <v>3903</v>
      </c>
    </row>
    <row r="2767" spans="1:41" s="290" customFormat="1" ht="25.5" x14ac:dyDescent="0.2">
      <c r="A2767" s="45" t="s">
        <v>1047</v>
      </c>
      <c r="B2767" s="42" t="s">
        <v>795</v>
      </c>
      <c r="C2767" s="46" t="s">
        <v>473</v>
      </c>
      <c r="D2767" s="35" t="s">
        <v>424</v>
      </c>
      <c r="E2767" s="34">
        <v>46079</v>
      </c>
      <c r="F2767" s="347" t="s">
        <v>3459</v>
      </c>
      <c r="G2767" s="347" t="s">
        <v>886</v>
      </c>
      <c r="H2767" s="344">
        <v>25.91085</v>
      </c>
      <c r="I2767" s="344">
        <v>-81.509133333333338</v>
      </c>
      <c r="J2767" s="56" t="s">
        <v>8024</v>
      </c>
      <c r="K2767" s="56" t="s">
        <v>8025</v>
      </c>
      <c r="L2767" s="49" t="s">
        <v>8430</v>
      </c>
      <c r="M2767" s="120" t="s">
        <v>2833</v>
      </c>
      <c r="N2767" s="35" t="s">
        <v>448</v>
      </c>
      <c r="O2767" s="240" t="s">
        <v>6801</v>
      </c>
      <c r="P2767" s="216" t="s">
        <v>6005</v>
      </c>
      <c r="Q2767" s="443">
        <v>0</v>
      </c>
      <c r="R2767" s="47"/>
      <c r="S2767" s="36">
        <v>0</v>
      </c>
      <c r="T2767" s="35"/>
      <c r="U2767" s="34">
        <v>44992</v>
      </c>
      <c r="V2767" s="82" t="s">
        <v>1969</v>
      </c>
      <c r="W2767" s="55" t="s">
        <v>2689</v>
      </c>
      <c r="X2767" s="55" t="s">
        <v>1898</v>
      </c>
      <c r="Y2767" s="157" t="s">
        <v>448</v>
      </c>
      <c r="Z2767" s="57" t="s">
        <v>3903</v>
      </c>
      <c r="AA2767" s="55" t="s">
        <v>3912</v>
      </c>
      <c r="AB2767" s="55">
        <v>267</v>
      </c>
      <c r="AC2767" s="55" t="s">
        <v>2023</v>
      </c>
      <c r="AD2767" s="89" t="s">
        <v>2622</v>
      </c>
      <c r="AE2767" s="243" t="s">
        <v>1746</v>
      </c>
      <c r="AF2767" s="157">
        <v>0</v>
      </c>
      <c r="AG2767" s="89" t="s">
        <v>8026</v>
      </c>
      <c r="AH2767" s="58" t="s">
        <v>3903</v>
      </c>
      <c r="AI2767" s="58" t="s">
        <v>3903</v>
      </c>
      <c r="AJ2767" s="59" t="s">
        <v>3903</v>
      </c>
      <c r="AK2767" s="56" t="s">
        <v>3903</v>
      </c>
      <c r="AL2767" s="56" t="s">
        <v>3903</v>
      </c>
      <c r="AM2767" s="60" t="s">
        <v>3903</v>
      </c>
      <c r="AN2767" s="60" t="s">
        <v>3903</v>
      </c>
      <c r="AO2767" s="60" t="s">
        <v>3903</v>
      </c>
    </row>
    <row r="2768" spans="1:41" s="290" customFormat="1" ht="25.5" x14ac:dyDescent="0.2">
      <c r="A2768" s="45" t="s">
        <v>3078</v>
      </c>
      <c r="B2768" s="146" t="s">
        <v>3102</v>
      </c>
      <c r="C2768" s="46"/>
      <c r="D2768" s="35" t="s">
        <v>424</v>
      </c>
      <c r="E2768" s="34">
        <v>43878</v>
      </c>
      <c r="F2768" s="347" t="s">
        <v>3085</v>
      </c>
      <c r="G2768" s="347" t="s">
        <v>3086</v>
      </c>
      <c r="H2768" s="344">
        <v>25.925999999999998</v>
      </c>
      <c r="I2768" s="344">
        <v>-81.509333333333331</v>
      </c>
      <c r="J2768" s="56" t="s">
        <v>9860</v>
      </c>
      <c r="K2768" s="56" t="s">
        <v>9861</v>
      </c>
      <c r="L2768" s="49" t="s">
        <v>3194</v>
      </c>
      <c r="M2768" s="117"/>
      <c r="N2768" s="35" t="s">
        <v>364</v>
      </c>
      <c r="O2768" s="207" t="s">
        <v>3287</v>
      </c>
      <c r="P2768" s="216">
        <v>0</v>
      </c>
      <c r="Q2768" s="443">
        <v>0</v>
      </c>
      <c r="R2768" s="47" t="s">
        <v>473</v>
      </c>
      <c r="S2768" s="36"/>
      <c r="T2768" s="35"/>
      <c r="U2768" s="34"/>
      <c r="V2768" s="82" t="s">
        <v>1969</v>
      </c>
      <c r="W2768" s="55" t="s">
        <v>2689</v>
      </c>
      <c r="X2768" s="55" t="s">
        <v>1898</v>
      </c>
      <c r="Y2768" s="157">
        <v>0</v>
      </c>
      <c r="Z2768" s="57" t="s">
        <v>3903</v>
      </c>
      <c r="AA2768" s="55" t="s">
        <v>9862</v>
      </c>
      <c r="AB2768" s="55">
        <v>268</v>
      </c>
      <c r="AC2768" s="55" t="s">
        <v>2023</v>
      </c>
      <c r="AD2768" s="89" t="s">
        <v>2622</v>
      </c>
      <c r="AE2768" s="243" t="s">
        <v>1746</v>
      </c>
      <c r="AF2768" s="157">
        <v>0</v>
      </c>
      <c r="AG2768" s="89" t="s">
        <v>8029</v>
      </c>
      <c r="AH2768" s="58" t="s">
        <v>3903</v>
      </c>
      <c r="AI2768" s="58" t="s">
        <v>3903</v>
      </c>
      <c r="AJ2768" s="59" t="s">
        <v>3903</v>
      </c>
      <c r="AK2768" s="56" t="s">
        <v>3903</v>
      </c>
      <c r="AL2768" s="56" t="s">
        <v>3903</v>
      </c>
      <c r="AM2768" s="60" t="s">
        <v>3903</v>
      </c>
      <c r="AN2768" s="60" t="s">
        <v>3903</v>
      </c>
      <c r="AO2768" s="60" t="s">
        <v>3903</v>
      </c>
    </row>
    <row r="2769" spans="1:41" s="290" customFormat="1" ht="38.25" x14ac:dyDescent="0.2">
      <c r="A2769" s="45" t="s">
        <v>3078</v>
      </c>
      <c r="B2769" s="146" t="s">
        <v>3102</v>
      </c>
      <c r="C2769" s="46"/>
      <c r="D2769" s="35" t="s">
        <v>424</v>
      </c>
      <c r="E2769" s="34">
        <v>44240</v>
      </c>
      <c r="F2769" s="347" t="s">
        <v>3461</v>
      </c>
      <c r="G2769" s="347" t="s">
        <v>2092</v>
      </c>
      <c r="H2769" s="344">
        <v>25.927166666666668</v>
      </c>
      <c r="I2769" s="344">
        <v>-81.509116666666671</v>
      </c>
      <c r="J2769" s="56" t="s">
        <v>8027</v>
      </c>
      <c r="K2769" s="56" t="s">
        <v>8028</v>
      </c>
      <c r="L2769" s="49" t="s">
        <v>3589</v>
      </c>
      <c r="M2769" s="117"/>
      <c r="N2769" s="35" t="s">
        <v>2022</v>
      </c>
      <c r="O2769" s="207" t="s">
        <v>3462</v>
      </c>
      <c r="P2769" s="216" t="s">
        <v>1969</v>
      </c>
      <c r="Q2769" s="443">
        <v>0</v>
      </c>
      <c r="R2769" s="47" t="s">
        <v>473</v>
      </c>
      <c r="S2769" s="36"/>
      <c r="T2769" s="35"/>
      <c r="U2769" s="34"/>
      <c r="V2769" s="82" t="s">
        <v>1969</v>
      </c>
      <c r="W2769" s="55" t="s">
        <v>2689</v>
      </c>
      <c r="X2769" s="55" t="s">
        <v>1898</v>
      </c>
      <c r="Y2769" s="157" t="s">
        <v>2022</v>
      </c>
      <c r="Z2769" s="57" t="s">
        <v>3903</v>
      </c>
      <c r="AA2769" s="55" t="s">
        <v>9863</v>
      </c>
      <c r="AB2769" s="55">
        <v>268</v>
      </c>
      <c r="AC2769" s="55" t="s">
        <v>2023</v>
      </c>
      <c r="AD2769" s="89" t="s">
        <v>2622</v>
      </c>
      <c r="AE2769" s="243" t="s">
        <v>1746</v>
      </c>
      <c r="AF2769" s="157">
        <v>0</v>
      </c>
      <c r="AG2769" s="89" t="s">
        <v>8029</v>
      </c>
      <c r="AH2769" s="58" t="s">
        <v>3903</v>
      </c>
      <c r="AI2769" s="58" t="s">
        <v>3903</v>
      </c>
      <c r="AJ2769" s="59" t="s">
        <v>3903</v>
      </c>
      <c r="AK2769" s="56" t="s">
        <v>3903</v>
      </c>
      <c r="AL2769" s="56" t="s">
        <v>3903</v>
      </c>
      <c r="AM2769" s="60" t="s">
        <v>3903</v>
      </c>
      <c r="AN2769" s="60" t="s">
        <v>3903</v>
      </c>
      <c r="AO2769" s="60" t="s">
        <v>3903</v>
      </c>
    </row>
    <row r="2770" spans="1:41" s="290" customFormat="1" ht="63" customHeight="1" x14ac:dyDescent="0.2">
      <c r="A2770" s="45" t="s">
        <v>3078</v>
      </c>
      <c r="B2770" s="146" t="s">
        <v>3102</v>
      </c>
      <c r="C2770" s="46"/>
      <c r="D2770" s="35" t="s">
        <v>424</v>
      </c>
      <c r="E2770" s="34">
        <v>44595</v>
      </c>
      <c r="F2770" s="347" t="s">
        <v>3461</v>
      </c>
      <c r="G2770" s="347" t="s">
        <v>2092</v>
      </c>
      <c r="H2770" s="344">
        <v>25.927166666666668</v>
      </c>
      <c r="I2770" s="344">
        <v>-81.509116666666671</v>
      </c>
      <c r="J2770" s="56" t="s">
        <v>8027</v>
      </c>
      <c r="K2770" s="56" t="s">
        <v>8028</v>
      </c>
      <c r="L2770" s="49" t="s">
        <v>4650</v>
      </c>
      <c r="M2770" s="117"/>
      <c r="N2770" s="35" t="s">
        <v>3605</v>
      </c>
      <c r="O2770" s="315"/>
      <c r="P2770" s="240" t="s">
        <v>3462</v>
      </c>
      <c r="Q2770" s="443">
        <v>0</v>
      </c>
      <c r="R2770" s="47" t="s">
        <v>473</v>
      </c>
      <c r="S2770" s="36"/>
      <c r="T2770" s="35" t="s">
        <v>3310</v>
      </c>
      <c r="U2770" s="34"/>
      <c r="V2770" s="82" t="s">
        <v>1969</v>
      </c>
      <c r="W2770" s="55" t="s">
        <v>2689</v>
      </c>
      <c r="X2770" s="55" t="s">
        <v>1898</v>
      </c>
      <c r="Y2770" s="157" t="s">
        <v>3605</v>
      </c>
      <c r="Z2770" s="57" t="s">
        <v>3903</v>
      </c>
      <c r="AA2770" s="55" t="s">
        <v>3930</v>
      </c>
      <c r="AB2770" s="55">
        <v>268</v>
      </c>
      <c r="AC2770" s="55" t="s">
        <v>2023</v>
      </c>
      <c r="AD2770" s="89" t="s">
        <v>2622</v>
      </c>
      <c r="AE2770" s="243" t="s">
        <v>1746</v>
      </c>
      <c r="AF2770" s="157">
        <v>0</v>
      </c>
      <c r="AG2770" s="89" t="s">
        <v>8029</v>
      </c>
      <c r="AH2770" s="58" t="s">
        <v>3903</v>
      </c>
      <c r="AI2770" s="58" t="s">
        <v>3903</v>
      </c>
      <c r="AJ2770" s="59" t="s">
        <v>3903</v>
      </c>
      <c r="AK2770" s="56" t="s">
        <v>3903</v>
      </c>
      <c r="AL2770" s="56" t="s">
        <v>3903</v>
      </c>
      <c r="AM2770" s="60" t="s">
        <v>3903</v>
      </c>
      <c r="AN2770" s="60" t="s">
        <v>3903</v>
      </c>
      <c r="AO2770" s="60" t="s">
        <v>3903</v>
      </c>
    </row>
    <row r="2771" spans="1:41" s="290" customFormat="1" ht="63.75" x14ac:dyDescent="0.2">
      <c r="A2771" s="45" t="s">
        <v>3078</v>
      </c>
      <c r="B2771" s="146" t="s">
        <v>3102</v>
      </c>
      <c r="C2771" s="46"/>
      <c r="D2771" s="35" t="s">
        <v>424</v>
      </c>
      <c r="E2771" s="34">
        <v>44992</v>
      </c>
      <c r="F2771" s="347" t="s">
        <v>3461</v>
      </c>
      <c r="G2771" s="347" t="s">
        <v>2092</v>
      </c>
      <c r="H2771" s="344">
        <v>25.927166666666668</v>
      </c>
      <c r="I2771" s="344">
        <v>-81.509116666666671</v>
      </c>
      <c r="J2771" s="56" t="s">
        <v>8027</v>
      </c>
      <c r="K2771" s="56" t="s">
        <v>8028</v>
      </c>
      <c r="L2771" s="49" t="s">
        <v>5180</v>
      </c>
      <c r="M2771" s="117"/>
      <c r="N2771" s="35" t="s">
        <v>3605</v>
      </c>
      <c r="O2771" s="240" t="s">
        <v>5181</v>
      </c>
      <c r="P2771" s="240" t="s">
        <v>3462</v>
      </c>
      <c r="Q2771" s="443">
        <v>0</v>
      </c>
      <c r="R2771" s="47" t="s">
        <v>473</v>
      </c>
      <c r="S2771" s="36"/>
      <c r="T2771" s="35"/>
      <c r="U2771" s="34"/>
      <c r="V2771" s="82" t="s">
        <v>1969</v>
      </c>
      <c r="W2771" s="55" t="s">
        <v>2689</v>
      </c>
      <c r="X2771" s="55" t="s">
        <v>1898</v>
      </c>
      <c r="Y2771" s="157" t="s">
        <v>3605</v>
      </c>
      <c r="Z2771" s="57" t="s">
        <v>3903</v>
      </c>
      <c r="AA2771" s="55" t="s">
        <v>3930</v>
      </c>
      <c r="AB2771" s="55">
        <v>268</v>
      </c>
      <c r="AC2771" s="55" t="s">
        <v>2023</v>
      </c>
      <c r="AD2771" s="89" t="s">
        <v>2622</v>
      </c>
      <c r="AE2771" s="243" t="s">
        <v>1746</v>
      </c>
      <c r="AF2771" s="157">
        <v>0</v>
      </c>
      <c r="AG2771" s="89" t="s">
        <v>8029</v>
      </c>
      <c r="AH2771" s="58" t="s">
        <v>3903</v>
      </c>
      <c r="AI2771" s="58" t="s">
        <v>3903</v>
      </c>
      <c r="AJ2771" s="59" t="s">
        <v>3903</v>
      </c>
      <c r="AK2771" s="56" t="s">
        <v>3903</v>
      </c>
      <c r="AL2771" s="56" t="s">
        <v>3903</v>
      </c>
      <c r="AM2771" s="60" t="s">
        <v>3903</v>
      </c>
      <c r="AN2771" s="60" t="s">
        <v>3903</v>
      </c>
      <c r="AO2771" s="60" t="s">
        <v>3903</v>
      </c>
    </row>
    <row r="2772" spans="1:41" s="290" customFormat="1" ht="51" x14ac:dyDescent="0.2">
      <c r="A2772" s="45" t="s">
        <v>3078</v>
      </c>
      <c r="B2772" s="146" t="s">
        <v>3102</v>
      </c>
      <c r="C2772" s="46"/>
      <c r="D2772" s="35" t="s">
        <v>424</v>
      </c>
      <c r="E2772" s="34">
        <v>45341</v>
      </c>
      <c r="F2772" s="347" t="s">
        <v>3461</v>
      </c>
      <c r="G2772" s="347" t="s">
        <v>2092</v>
      </c>
      <c r="H2772" s="344">
        <v>25.927166666666668</v>
      </c>
      <c r="I2772" s="344">
        <v>-81.509116666666671</v>
      </c>
      <c r="J2772" s="56" t="s">
        <v>8027</v>
      </c>
      <c r="K2772" s="56" t="s">
        <v>8028</v>
      </c>
      <c r="L2772" s="49" t="s">
        <v>6310</v>
      </c>
      <c r="M2772" s="117"/>
      <c r="N2772" s="35" t="s">
        <v>3605</v>
      </c>
      <c r="O2772" s="240" t="s">
        <v>5742</v>
      </c>
      <c r="P2772" s="240" t="s">
        <v>3462</v>
      </c>
      <c r="Q2772" s="443">
        <v>0</v>
      </c>
      <c r="R2772" s="47" t="s">
        <v>473</v>
      </c>
      <c r="S2772" s="36"/>
      <c r="T2772" s="35"/>
      <c r="U2772" s="34"/>
      <c r="V2772" s="82" t="s">
        <v>1969</v>
      </c>
      <c r="W2772" s="55" t="s">
        <v>2689</v>
      </c>
      <c r="X2772" s="55" t="s">
        <v>1898</v>
      </c>
      <c r="Y2772" s="157" t="s">
        <v>3605</v>
      </c>
      <c r="Z2772" s="57" t="s">
        <v>3903</v>
      </c>
      <c r="AA2772" s="55" t="s">
        <v>3930</v>
      </c>
      <c r="AB2772" s="55">
        <v>268</v>
      </c>
      <c r="AC2772" s="55" t="s">
        <v>2023</v>
      </c>
      <c r="AD2772" s="89" t="s">
        <v>2622</v>
      </c>
      <c r="AE2772" s="243" t="s">
        <v>1746</v>
      </c>
      <c r="AF2772" s="157">
        <v>0</v>
      </c>
      <c r="AG2772" s="89" t="s">
        <v>8029</v>
      </c>
      <c r="AH2772" s="58" t="s">
        <v>3903</v>
      </c>
      <c r="AI2772" s="58" t="s">
        <v>3903</v>
      </c>
      <c r="AJ2772" s="59" t="s">
        <v>3903</v>
      </c>
      <c r="AK2772" s="56" t="s">
        <v>3903</v>
      </c>
      <c r="AL2772" s="56" t="s">
        <v>3903</v>
      </c>
      <c r="AM2772" s="60" t="s">
        <v>3903</v>
      </c>
      <c r="AN2772" s="60" t="s">
        <v>3903</v>
      </c>
      <c r="AO2772" s="60" t="s">
        <v>3903</v>
      </c>
    </row>
    <row r="2773" spans="1:41" s="290" customFormat="1" ht="63.75" x14ac:dyDescent="0.2">
      <c r="A2773" s="45" t="s">
        <v>3078</v>
      </c>
      <c r="B2773" s="146" t="s">
        <v>3102</v>
      </c>
      <c r="C2773" s="46" t="s">
        <v>473</v>
      </c>
      <c r="D2773" s="35" t="s">
        <v>424</v>
      </c>
      <c r="E2773" s="34">
        <v>45748</v>
      </c>
      <c r="F2773" s="347" t="s">
        <v>3461</v>
      </c>
      <c r="G2773" s="347" t="s">
        <v>2092</v>
      </c>
      <c r="H2773" s="344">
        <v>25.927166666666668</v>
      </c>
      <c r="I2773" s="344">
        <v>-81.509116666666671</v>
      </c>
      <c r="J2773" s="56" t="s">
        <v>8027</v>
      </c>
      <c r="K2773" s="56" t="s">
        <v>8028</v>
      </c>
      <c r="L2773" s="49" t="s">
        <v>6802</v>
      </c>
      <c r="M2773" s="117"/>
      <c r="N2773" s="35" t="s">
        <v>3605</v>
      </c>
      <c r="O2773" s="240" t="s">
        <v>3462</v>
      </c>
      <c r="P2773" s="216" t="s">
        <v>6005</v>
      </c>
      <c r="Q2773" s="443">
        <v>0</v>
      </c>
      <c r="R2773" s="47" t="s">
        <v>473</v>
      </c>
      <c r="S2773" s="36"/>
      <c r="T2773" s="35"/>
      <c r="U2773" s="34">
        <v>44595</v>
      </c>
      <c r="V2773" s="82" t="s">
        <v>1969</v>
      </c>
      <c r="W2773" s="55" t="s">
        <v>2689</v>
      </c>
      <c r="X2773" s="55" t="s">
        <v>1898</v>
      </c>
      <c r="Y2773" s="157" t="s">
        <v>3605</v>
      </c>
      <c r="Z2773" s="57" t="s">
        <v>3903</v>
      </c>
      <c r="AA2773" s="55" t="s">
        <v>3930</v>
      </c>
      <c r="AB2773" s="55">
        <v>268</v>
      </c>
      <c r="AC2773" s="55" t="s">
        <v>2023</v>
      </c>
      <c r="AD2773" s="89" t="s">
        <v>2622</v>
      </c>
      <c r="AE2773" s="243" t="s">
        <v>1746</v>
      </c>
      <c r="AF2773" s="157">
        <v>0</v>
      </c>
      <c r="AG2773" s="89" t="s">
        <v>8029</v>
      </c>
      <c r="AH2773" s="58" t="s">
        <v>3903</v>
      </c>
      <c r="AI2773" s="58" t="s">
        <v>3903</v>
      </c>
      <c r="AJ2773" s="59" t="s">
        <v>3903</v>
      </c>
      <c r="AK2773" s="56" t="s">
        <v>3903</v>
      </c>
      <c r="AL2773" s="56" t="s">
        <v>3903</v>
      </c>
      <c r="AM2773" s="60" t="s">
        <v>3903</v>
      </c>
      <c r="AN2773" s="60" t="s">
        <v>3903</v>
      </c>
      <c r="AO2773" s="60" t="s">
        <v>3903</v>
      </c>
    </row>
    <row r="2774" spans="1:41" s="290" customFormat="1" ht="25.5" x14ac:dyDescent="0.2">
      <c r="A2774" s="45" t="s">
        <v>1087</v>
      </c>
      <c r="B2774" s="42" t="s">
        <v>628</v>
      </c>
      <c r="C2774" s="46" t="s">
        <v>473</v>
      </c>
      <c r="D2774" s="35" t="s">
        <v>424</v>
      </c>
      <c r="E2774" s="34">
        <v>43532</v>
      </c>
      <c r="F2774" s="347" t="s">
        <v>2646</v>
      </c>
      <c r="G2774" s="347" t="s">
        <v>1725</v>
      </c>
      <c r="H2774" s="344">
        <v>25.749616666666668</v>
      </c>
      <c r="I2774" s="344">
        <v>-81.498416666666671</v>
      </c>
      <c r="J2774" s="56" t="s">
        <v>8030</v>
      </c>
      <c r="K2774" s="56" t="s">
        <v>8031</v>
      </c>
      <c r="L2774" s="49" t="s">
        <v>3324</v>
      </c>
      <c r="M2774" s="120" t="s">
        <v>2835</v>
      </c>
      <c r="N2774" s="35" t="s">
        <v>364</v>
      </c>
      <c r="O2774" s="240" t="s">
        <v>3323</v>
      </c>
      <c r="P2774" s="216" t="s">
        <v>1969</v>
      </c>
      <c r="Q2774" s="443">
        <v>0</v>
      </c>
      <c r="R2774" s="47"/>
      <c r="S2774" s="36">
        <v>0</v>
      </c>
      <c r="T2774" s="35"/>
      <c r="U2774" s="34"/>
      <c r="V2774" s="82">
        <v>0</v>
      </c>
      <c r="W2774" s="55" t="s">
        <v>2689</v>
      </c>
      <c r="X2774" s="55" t="s">
        <v>1897</v>
      </c>
      <c r="Y2774" s="157">
        <v>0</v>
      </c>
      <c r="Z2774" s="57" t="s">
        <v>1746</v>
      </c>
      <c r="AA2774" s="55" t="s">
        <v>6987</v>
      </c>
      <c r="AB2774" s="55">
        <v>269</v>
      </c>
      <c r="AC2774" s="55" t="s">
        <v>2024</v>
      </c>
      <c r="AD2774" s="89" t="s">
        <v>2623</v>
      </c>
      <c r="AE2774" s="243">
        <v>15965</v>
      </c>
      <c r="AF2774" s="157" t="s">
        <v>3901</v>
      </c>
      <c r="AG2774" s="89" t="s">
        <v>1647</v>
      </c>
      <c r="AH2774" s="58" t="s">
        <v>8032</v>
      </c>
      <c r="AI2774" s="58" t="s">
        <v>1725</v>
      </c>
      <c r="AJ2774" s="59" t="s">
        <v>1647</v>
      </c>
      <c r="AK2774" s="56">
        <v>25.749639166666668</v>
      </c>
      <c r="AL2774" s="56">
        <v>-81.498422500000004</v>
      </c>
      <c r="AM2774" s="60">
        <v>-8.205300000013267</v>
      </c>
      <c r="AN2774" s="60">
        <v>1.9130883476254892</v>
      </c>
      <c r="AO2774" s="60">
        <v>8.4253697317113705</v>
      </c>
    </row>
    <row r="2775" spans="1:41" s="290" customFormat="1" x14ac:dyDescent="0.2">
      <c r="A2775" s="45" t="s">
        <v>1088</v>
      </c>
      <c r="B2775" s="42" t="s">
        <v>2942</v>
      </c>
      <c r="C2775" s="46"/>
      <c r="D2775" s="35" t="s">
        <v>424</v>
      </c>
      <c r="E2775" s="34">
        <v>42837</v>
      </c>
      <c r="F2775" s="347" t="s">
        <v>661</v>
      </c>
      <c r="G2775" s="347" t="s">
        <v>648</v>
      </c>
      <c r="H2775" s="344">
        <v>25.799683333333334</v>
      </c>
      <c r="I2775" s="344">
        <v>-81.467866666666666</v>
      </c>
      <c r="J2775" s="56" t="s">
        <v>9864</v>
      </c>
      <c r="K2775" s="56" t="s">
        <v>8034</v>
      </c>
      <c r="L2775" s="49" t="s">
        <v>1746</v>
      </c>
      <c r="M2775" s="117"/>
      <c r="N2775" s="35" t="s">
        <v>364</v>
      </c>
      <c r="O2775" s="203" t="s">
        <v>1969</v>
      </c>
      <c r="P2775" s="216">
        <v>0</v>
      </c>
      <c r="Q2775" s="443">
        <v>0</v>
      </c>
      <c r="R2775" s="47"/>
      <c r="S2775" s="36">
        <v>0</v>
      </c>
      <c r="T2775" s="35"/>
      <c r="U2775" s="34"/>
      <c r="V2775" s="82">
        <v>0</v>
      </c>
      <c r="W2775" s="55" t="s">
        <v>2689</v>
      </c>
      <c r="X2775" s="55" t="s">
        <v>1897</v>
      </c>
      <c r="Y2775" s="157">
        <v>0</v>
      </c>
      <c r="Z2775" s="57" t="s">
        <v>1746</v>
      </c>
      <c r="AA2775" s="55" t="s">
        <v>6987</v>
      </c>
      <c r="AB2775" s="55">
        <v>270</v>
      </c>
      <c r="AC2775" s="55" t="s">
        <v>2024</v>
      </c>
      <c r="AD2775" s="89" t="s">
        <v>2623</v>
      </c>
      <c r="AE2775" s="243">
        <v>15970</v>
      </c>
      <c r="AF2775" s="157" t="s">
        <v>3901</v>
      </c>
      <c r="AG2775" s="89" t="s">
        <v>8035</v>
      </c>
      <c r="AH2775" s="58" t="s">
        <v>661</v>
      </c>
      <c r="AI2775" s="58" t="s">
        <v>648</v>
      </c>
      <c r="AJ2775" s="59" t="s">
        <v>1646</v>
      </c>
      <c r="AK2775" s="56">
        <v>25.799677500000001</v>
      </c>
      <c r="AL2775" s="56">
        <v>-81.467865833333335</v>
      </c>
      <c r="AM2775" s="60">
        <v>2.1272999998114983</v>
      </c>
      <c r="AN2775" s="60">
        <v>-0.27329833470927511</v>
      </c>
      <c r="AO2775" s="60">
        <v>2.1447837347744092</v>
      </c>
    </row>
    <row r="2776" spans="1:41" s="290" customFormat="1" ht="25.5" x14ac:dyDescent="0.2">
      <c r="A2776" s="45" t="s">
        <v>1088</v>
      </c>
      <c r="B2776" s="42" t="s">
        <v>2942</v>
      </c>
      <c r="C2776" s="46"/>
      <c r="D2776" s="35" t="s">
        <v>424</v>
      </c>
      <c r="E2776" s="34">
        <v>43532</v>
      </c>
      <c r="F2776" s="347" t="s">
        <v>2641</v>
      </c>
      <c r="G2776" s="347" t="s">
        <v>2158</v>
      </c>
      <c r="H2776" s="344">
        <v>25.799666666666667</v>
      </c>
      <c r="I2776" s="344">
        <v>-81.467849999999999</v>
      </c>
      <c r="J2776" s="56" t="s">
        <v>9865</v>
      </c>
      <c r="K2776" s="56" t="s">
        <v>9866</v>
      </c>
      <c r="L2776" s="49" t="s">
        <v>2649</v>
      </c>
      <c r="M2776" s="120" t="s">
        <v>2835</v>
      </c>
      <c r="N2776" s="35" t="s">
        <v>364</v>
      </c>
      <c r="O2776" s="203" t="s">
        <v>1969</v>
      </c>
      <c r="P2776" s="216">
        <v>0</v>
      </c>
      <c r="Q2776" s="443">
        <v>0</v>
      </c>
      <c r="R2776" s="47"/>
      <c r="S2776" s="36">
        <v>0</v>
      </c>
      <c r="T2776" s="35"/>
      <c r="U2776" s="34"/>
      <c r="V2776" s="82">
        <v>0</v>
      </c>
      <c r="W2776" s="55" t="s">
        <v>2689</v>
      </c>
      <c r="X2776" s="55" t="s">
        <v>1897</v>
      </c>
      <c r="Y2776" s="157">
        <v>0</v>
      </c>
      <c r="Z2776" s="57" t="s">
        <v>1746</v>
      </c>
      <c r="AA2776" s="55" t="s">
        <v>6987</v>
      </c>
      <c r="AB2776" s="55">
        <v>270</v>
      </c>
      <c r="AC2776" s="55" t="s">
        <v>2024</v>
      </c>
      <c r="AD2776" s="89" t="s">
        <v>2623</v>
      </c>
      <c r="AE2776" s="243">
        <v>15970</v>
      </c>
      <c r="AF2776" s="157" t="s">
        <v>3901</v>
      </c>
      <c r="AG2776" s="89" t="s">
        <v>8035</v>
      </c>
      <c r="AH2776" s="58" t="s">
        <v>661</v>
      </c>
      <c r="AI2776" s="58" t="s">
        <v>648</v>
      </c>
      <c r="AJ2776" s="59" t="s">
        <v>1646</v>
      </c>
      <c r="AK2776" s="56">
        <v>25.799677500000001</v>
      </c>
      <c r="AL2776" s="56">
        <v>-81.467865833333335</v>
      </c>
      <c r="AM2776" s="60">
        <v>-3.9507000003902704</v>
      </c>
      <c r="AN2776" s="60">
        <v>5.1926683734579173</v>
      </c>
      <c r="AO2776" s="60">
        <v>6.5247095973532625</v>
      </c>
    </row>
    <row r="2777" spans="1:41" s="290" customFormat="1" ht="25.5" x14ac:dyDescent="0.2">
      <c r="A2777" s="45" t="s">
        <v>1088</v>
      </c>
      <c r="B2777" s="42" t="s">
        <v>2942</v>
      </c>
      <c r="C2777" s="46"/>
      <c r="D2777" s="35" t="s">
        <v>424</v>
      </c>
      <c r="E2777" s="34">
        <v>43881</v>
      </c>
      <c r="F2777" s="347" t="s">
        <v>2641</v>
      </c>
      <c r="G2777" s="347" t="s">
        <v>2158</v>
      </c>
      <c r="H2777" s="344">
        <v>25.799666666666667</v>
      </c>
      <c r="I2777" s="344">
        <v>-81.467849999999999</v>
      </c>
      <c r="J2777" s="56" t="s">
        <v>9865</v>
      </c>
      <c r="K2777" s="56" t="s">
        <v>9866</v>
      </c>
      <c r="L2777" s="49" t="s">
        <v>2649</v>
      </c>
      <c r="M2777" s="120" t="s">
        <v>2835</v>
      </c>
      <c r="N2777" s="35" t="s">
        <v>364</v>
      </c>
      <c r="O2777" s="203"/>
      <c r="P2777" s="216">
        <v>0</v>
      </c>
      <c r="Q2777" s="443">
        <v>0</v>
      </c>
      <c r="R2777" s="47"/>
      <c r="S2777" s="36">
        <v>0</v>
      </c>
      <c r="T2777" s="35"/>
      <c r="U2777" s="34"/>
      <c r="V2777" s="82">
        <v>0</v>
      </c>
      <c r="W2777" s="55" t="s">
        <v>2689</v>
      </c>
      <c r="X2777" s="55" t="s">
        <v>1897</v>
      </c>
      <c r="Y2777" s="157">
        <v>0</v>
      </c>
      <c r="Z2777" s="57" t="s">
        <v>1746</v>
      </c>
      <c r="AA2777" s="55" t="s">
        <v>6987</v>
      </c>
      <c r="AB2777" s="55">
        <v>270</v>
      </c>
      <c r="AC2777" s="55" t="s">
        <v>2024</v>
      </c>
      <c r="AD2777" s="89" t="s">
        <v>2623</v>
      </c>
      <c r="AE2777" s="243">
        <v>15970</v>
      </c>
      <c r="AF2777" s="157" t="s">
        <v>3901</v>
      </c>
      <c r="AG2777" s="89" t="s">
        <v>8035</v>
      </c>
      <c r="AH2777" s="58" t="s">
        <v>661</v>
      </c>
      <c r="AI2777" s="58" t="s">
        <v>648</v>
      </c>
      <c r="AJ2777" s="59" t="s">
        <v>1646</v>
      </c>
      <c r="AK2777" s="56">
        <v>25.799677500000001</v>
      </c>
      <c r="AL2777" s="56">
        <v>-81.467865833333335</v>
      </c>
      <c r="AM2777" s="60">
        <v>-3.9507000003902704</v>
      </c>
      <c r="AN2777" s="60">
        <v>5.1926683734579173</v>
      </c>
      <c r="AO2777" s="60">
        <v>6.5247095973532625</v>
      </c>
    </row>
    <row r="2778" spans="1:41" s="290" customFormat="1" ht="25.5" x14ac:dyDescent="0.2">
      <c r="A2778" s="45" t="s">
        <v>1088</v>
      </c>
      <c r="B2778" s="42" t="s">
        <v>2942</v>
      </c>
      <c r="C2778" s="46"/>
      <c r="D2778" s="35" t="s">
        <v>424</v>
      </c>
      <c r="E2778" s="34">
        <v>44293</v>
      </c>
      <c r="F2778" s="347" t="s">
        <v>2641</v>
      </c>
      <c r="G2778" s="347" t="s">
        <v>3710</v>
      </c>
      <c r="H2778" s="344">
        <v>25.799666666666667</v>
      </c>
      <c r="I2778" s="344">
        <v>-81.467883333333333</v>
      </c>
      <c r="J2778" s="56" t="s">
        <v>9865</v>
      </c>
      <c r="K2778" s="56" t="s">
        <v>9867</v>
      </c>
      <c r="L2778" s="49" t="s">
        <v>2649</v>
      </c>
      <c r="M2778" s="120" t="s">
        <v>2835</v>
      </c>
      <c r="N2778" s="35" t="s">
        <v>364</v>
      </c>
      <c r="O2778" s="240" t="s">
        <v>3711</v>
      </c>
      <c r="P2778" s="216">
        <v>0</v>
      </c>
      <c r="Q2778" s="443">
        <v>0</v>
      </c>
      <c r="R2778" s="47"/>
      <c r="S2778" s="36">
        <v>0</v>
      </c>
      <c r="T2778" s="35"/>
      <c r="U2778" s="34"/>
      <c r="V2778" s="82">
        <v>0</v>
      </c>
      <c r="W2778" s="55" t="s">
        <v>2689</v>
      </c>
      <c r="X2778" s="55" t="s">
        <v>1897</v>
      </c>
      <c r="Y2778" s="157">
        <v>0</v>
      </c>
      <c r="Z2778" s="57" t="s">
        <v>1746</v>
      </c>
      <c r="AA2778" s="55" t="s">
        <v>6987</v>
      </c>
      <c r="AB2778" s="55">
        <v>270</v>
      </c>
      <c r="AC2778" s="55" t="s">
        <v>2024</v>
      </c>
      <c r="AD2778" s="89" t="s">
        <v>2623</v>
      </c>
      <c r="AE2778" s="243">
        <v>15970</v>
      </c>
      <c r="AF2778" s="157" t="s">
        <v>3901</v>
      </c>
      <c r="AG2778" s="89" t="s">
        <v>8035</v>
      </c>
      <c r="AH2778" s="58" t="s">
        <v>661</v>
      </c>
      <c r="AI2778" s="58" t="s">
        <v>648</v>
      </c>
      <c r="AJ2778" s="59" t="s">
        <v>1646</v>
      </c>
      <c r="AK2778" s="56">
        <v>25.799677500000001</v>
      </c>
      <c r="AL2778" s="56">
        <v>-81.467865833333335</v>
      </c>
      <c r="AM2778" s="60">
        <v>-3.9507000003902704</v>
      </c>
      <c r="AN2778" s="60">
        <v>-5.7392650428764682</v>
      </c>
      <c r="AO2778" s="60">
        <v>6.9675816267531099</v>
      </c>
    </row>
    <row r="2779" spans="1:41" s="290" customFormat="1" ht="25.5" x14ac:dyDescent="0.2">
      <c r="A2779" s="45" t="s">
        <v>1088</v>
      </c>
      <c r="B2779" s="42" t="s">
        <v>2942</v>
      </c>
      <c r="C2779" s="46"/>
      <c r="D2779" s="35" t="s">
        <v>424</v>
      </c>
      <c r="E2779" s="34">
        <v>44620</v>
      </c>
      <c r="F2779" s="347" t="s">
        <v>2641</v>
      </c>
      <c r="G2779" s="347" t="s">
        <v>3710</v>
      </c>
      <c r="H2779" s="344">
        <v>25.799666666666667</v>
      </c>
      <c r="I2779" s="344">
        <v>-81.467883333333333</v>
      </c>
      <c r="J2779" s="56" t="s">
        <v>9865</v>
      </c>
      <c r="K2779" s="56" t="s">
        <v>9867</v>
      </c>
      <c r="L2779" s="49" t="s">
        <v>2649</v>
      </c>
      <c r="M2779" s="120" t="s">
        <v>2835</v>
      </c>
      <c r="N2779" s="35" t="s">
        <v>364</v>
      </c>
      <c r="O2779" s="240" t="s">
        <v>4234</v>
      </c>
      <c r="P2779" s="216">
        <v>0</v>
      </c>
      <c r="Q2779" s="443">
        <v>0</v>
      </c>
      <c r="R2779" s="47"/>
      <c r="S2779" s="36">
        <v>0</v>
      </c>
      <c r="T2779" s="35"/>
      <c r="U2779" s="34"/>
      <c r="V2779" s="82">
        <v>0</v>
      </c>
      <c r="W2779" s="55" t="s">
        <v>2689</v>
      </c>
      <c r="X2779" s="55" t="s">
        <v>1897</v>
      </c>
      <c r="Y2779" s="157">
        <v>0</v>
      </c>
      <c r="Z2779" s="57" t="s">
        <v>1746</v>
      </c>
      <c r="AA2779" s="55" t="s">
        <v>6987</v>
      </c>
      <c r="AB2779" s="55">
        <v>270</v>
      </c>
      <c r="AC2779" s="55" t="s">
        <v>2024</v>
      </c>
      <c r="AD2779" s="89" t="s">
        <v>2623</v>
      </c>
      <c r="AE2779" s="243">
        <v>15970</v>
      </c>
      <c r="AF2779" s="157" t="s">
        <v>3901</v>
      </c>
      <c r="AG2779" s="89" t="s">
        <v>8035</v>
      </c>
      <c r="AH2779" s="58" t="s">
        <v>661</v>
      </c>
      <c r="AI2779" s="58" t="s">
        <v>648</v>
      </c>
      <c r="AJ2779" s="59" t="s">
        <v>1646</v>
      </c>
      <c r="AK2779" s="56">
        <v>25.799677500000001</v>
      </c>
      <c r="AL2779" s="56">
        <v>-81.467865833333335</v>
      </c>
      <c r="AM2779" s="60">
        <v>-3.9507000003902704</v>
      </c>
      <c r="AN2779" s="60">
        <v>-5.7392650428764682</v>
      </c>
      <c r="AO2779" s="60">
        <v>6.9675816267531099</v>
      </c>
    </row>
    <row r="2780" spans="1:41" s="290" customFormat="1" ht="25.5" x14ac:dyDescent="0.2">
      <c r="A2780" s="45" t="s">
        <v>1088</v>
      </c>
      <c r="B2780" s="42" t="s">
        <v>2942</v>
      </c>
      <c r="C2780" s="46"/>
      <c r="D2780" s="35" t="s">
        <v>424</v>
      </c>
      <c r="E2780" s="34">
        <v>44992</v>
      </c>
      <c r="F2780" s="347" t="s">
        <v>5182</v>
      </c>
      <c r="G2780" s="347" t="s">
        <v>5183</v>
      </c>
      <c r="H2780" s="344">
        <v>25.799700000000001</v>
      </c>
      <c r="I2780" s="344">
        <v>-81.4679</v>
      </c>
      <c r="J2780" s="56" t="s">
        <v>9868</v>
      </c>
      <c r="K2780" s="56" t="s">
        <v>9869</v>
      </c>
      <c r="L2780" s="49" t="s">
        <v>2649</v>
      </c>
      <c r="M2780" s="120" t="s">
        <v>2835</v>
      </c>
      <c r="N2780" s="35" t="s">
        <v>364</v>
      </c>
      <c r="O2780" s="240" t="s">
        <v>5303</v>
      </c>
      <c r="P2780" s="216">
        <v>0</v>
      </c>
      <c r="Q2780" s="443">
        <v>0</v>
      </c>
      <c r="R2780" s="47"/>
      <c r="S2780" s="36">
        <v>0</v>
      </c>
      <c r="T2780" s="35"/>
      <c r="U2780" s="34"/>
      <c r="V2780" s="82">
        <v>0</v>
      </c>
      <c r="W2780" s="55" t="s">
        <v>2689</v>
      </c>
      <c r="X2780" s="55" t="s">
        <v>1897</v>
      </c>
      <c r="Y2780" s="157">
        <v>0</v>
      </c>
      <c r="Z2780" s="57" t="s">
        <v>1746</v>
      </c>
      <c r="AA2780" s="55" t="s">
        <v>6987</v>
      </c>
      <c r="AB2780" s="55">
        <v>270</v>
      </c>
      <c r="AC2780" s="55" t="s">
        <v>2024</v>
      </c>
      <c r="AD2780" s="89" t="s">
        <v>2623</v>
      </c>
      <c r="AE2780" s="243">
        <v>15970</v>
      </c>
      <c r="AF2780" s="157" t="s">
        <v>3901</v>
      </c>
      <c r="AG2780" s="89" t="s">
        <v>8035</v>
      </c>
      <c r="AH2780" s="58" t="s">
        <v>661</v>
      </c>
      <c r="AI2780" s="58" t="s">
        <v>648</v>
      </c>
      <c r="AJ2780" s="59" t="s">
        <v>1646</v>
      </c>
      <c r="AK2780" s="56">
        <v>25.799677500000001</v>
      </c>
      <c r="AL2780" s="56">
        <v>-81.467865833333335</v>
      </c>
      <c r="AM2780" s="60">
        <v>8.205300000013267</v>
      </c>
      <c r="AN2780" s="60">
        <v>-11.205231751043661</v>
      </c>
      <c r="AO2780" s="60">
        <v>13.888274431505689</v>
      </c>
    </row>
    <row r="2781" spans="1:41" s="290" customFormat="1" ht="25.5" x14ac:dyDescent="0.2">
      <c r="A2781" s="45" t="s">
        <v>1088</v>
      </c>
      <c r="B2781" s="42" t="s">
        <v>2942</v>
      </c>
      <c r="C2781" s="46"/>
      <c r="D2781" s="35" t="s">
        <v>424</v>
      </c>
      <c r="E2781" s="34">
        <v>45783</v>
      </c>
      <c r="F2781" s="347" t="s">
        <v>6575</v>
      </c>
      <c r="G2781" s="347" t="s">
        <v>648</v>
      </c>
      <c r="H2781" s="344">
        <v>25.799716666666665</v>
      </c>
      <c r="I2781" s="344">
        <v>-81.467866666666666</v>
      </c>
      <c r="J2781" s="56" t="s">
        <v>8033</v>
      </c>
      <c r="K2781" s="56" t="s">
        <v>8034</v>
      </c>
      <c r="L2781" s="49" t="s">
        <v>6596</v>
      </c>
      <c r="M2781" s="120" t="s">
        <v>2835</v>
      </c>
      <c r="N2781" s="35" t="s">
        <v>364</v>
      </c>
      <c r="O2781" s="240" t="s">
        <v>5303</v>
      </c>
      <c r="P2781" s="216">
        <v>0</v>
      </c>
      <c r="Q2781" s="443">
        <v>0</v>
      </c>
      <c r="R2781" s="47"/>
      <c r="S2781" s="36">
        <v>0</v>
      </c>
      <c r="T2781" s="35"/>
      <c r="U2781" s="34"/>
      <c r="V2781" s="82">
        <v>0</v>
      </c>
      <c r="W2781" s="55" t="s">
        <v>2689</v>
      </c>
      <c r="X2781" s="55" t="s">
        <v>1897</v>
      </c>
      <c r="Y2781" s="157">
        <v>0</v>
      </c>
      <c r="Z2781" s="57" t="s">
        <v>1746</v>
      </c>
      <c r="AA2781" s="55" t="s">
        <v>6987</v>
      </c>
      <c r="AB2781" s="55">
        <v>270</v>
      </c>
      <c r="AC2781" s="55" t="s">
        <v>2024</v>
      </c>
      <c r="AD2781" s="89" t="s">
        <v>2623</v>
      </c>
      <c r="AE2781" s="243">
        <v>15970</v>
      </c>
      <c r="AF2781" s="157" t="s">
        <v>3901</v>
      </c>
      <c r="AG2781" s="89" t="s">
        <v>8035</v>
      </c>
      <c r="AH2781" s="58" t="s">
        <v>661</v>
      </c>
      <c r="AI2781" s="58" t="s">
        <v>648</v>
      </c>
      <c r="AJ2781" s="59" t="s">
        <v>1646</v>
      </c>
      <c r="AK2781" s="56">
        <v>25.799677500000001</v>
      </c>
      <c r="AL2781" s="56">
        <v>-81.467865833333335</v>
      </c>
      <c r="AM2781" s="60">
        <v>14.283299998919432</v>
      </c>
      <c r="AN2781" s="60">
        <v>-0.27329833470927511</v>
      </c>
      <c r="AO2781" s="60">
        <v>14.285914420816287</v>
      </c>
    </row>
    <row r="2782" spans="1:41" s="290" customFormat="1" ht="25.5" x14ac:dyDescent="0.2">
      <c r="A2782" s="45" t="s">
        <v>1088</v>
      </c>
      <c r="B2782" s="42" t="s">
        <v>2942</v>
      </c>
      <c r="C2782" s="46" t="s">
        <v>473</v>
      </c>
      <c r="D2782" s="35" t="s">
        <v>424</v>
      </c>
      <c r="E2782" s="34">
        <v>46079</v>
      </c>
      <c r="F2782" s="347" t="s">
        <v>6575</v>
      </c>
      <c r="G2782" s="347" t="s">
        <v>648</v>
      </c>
      <c r="H2782" s="344">
        <v>25.799716666666665</v>
      </c>
      <c r="I2782" s="344">
        <v>-81.467866666666666</v>
      </c>
      <c r="J2782" s="56" t="s">
        <v>8033</v>
      </c>
      <c r="K2782" s="56" t="s">
        <v>8034</v>
      </c>
      <c r="L2782" s="49" t="s">
        <v>6596</v>
      </c>
      <c r="M2782" s="120" t="s">
        <v>2835</v>
      </c>
      <c r="N2782" s="35" t="s">
        <v>364</v>
      </c>
      <c r="O2782" s="240" t="s">
        <v>6673</v>
      </c>
      <c r="P2782" s="216">
        <v>0</v>
      </c>
      <c r="Q2782" s="443">
        <v>0</v>
      </c>
      <c r="R2782" s="47"/>
      <c r="S2782" s="36">
        <v>0</v>
      </c>
      <c r="T2782" s="35"/>
      <c r="U2782" s="34"/>
      <c r="V2782" s="82">
        <v>0</v>
      </c>
      <c r="W2782" s="55" t="s">
        <v>2689</v>
      </c>
      <c r="X2782" s="55" t="s">
        <v>1897</v>
      </c>
      <c r="Y2782" s="157">
        <v>0</v>
      </c>
      <c r="Z2782" s="57" t="s">
        <v>1746</v>
      </c>
      <c r="AA2782" s="55" t="s">
        <v>6987</v>
      </c>
      <c r="AB2782" s="55">
        <v>270</v>
      </c>
      <c r="AC2782" s="55" t="s">
        <v>2024</v>
      </c>
      <c r="AD2782" s="89" t="s">
        <v>2623</v>
      </c>
      <c r="AE2782" s="243">
        <v>15970</v>
      </c>
      <c r="AF2782" s="157" t="s">
        <v>3901</v>
      </c>
      <c r="AG2782" s="89" t="s">
        <v>8035</v>
      </c>
      <c r="AH2782" s="58" t="s">
        <v>661</v>
      </c>
      <c r="AI2782" s="58" t="s">
        <v>648</v>
      </c>
      <c r="AJ2782" s="59" t="s">
        <v>1646</v>
      </c>
      <c r="AK2782" s="56">
        <v>25.799677500000001</v>
      </c>
      <c r="AL2782" s="56">
        <v>-81.467865833333335</v>
      </c>
      <c r="AM2782" s="60">
        <v>14.283299998919432</v>
      </c>
      <c r="AN2782" s="60">
        <v>-0.27329833470927511</v>
      </c>
      <c r="AO2782" s="60">
        <v>14.285914420816287</v>
      </c>
    </row>
    <row r="2783" spans="1:41" s="290" customFormat="1" x14ac:dyDescent="0.2">
      <c r="A2783" s="45" t="s">
        <v>1089</v>
      </c>
      <c r="B2783" s="42" t="s">
        <v>100</v>
      </c>
      <c r="C2783" s="46"/>
      <c r="D2783" s="35" t="s">
        <v>424</v>
      </c>
      <c r="E2783" s="34">
        <v>42837</v>
      </c>
      <c r="F2783" s="347" t="s">
        <v>662</v>
      </c>
      <c r="G2783" s="347" t="s">
        <v>663</v>
      </c>
      <c r="H2783" s="344">
        <v>25.805783333333334</v>
      </c>
      <c r="I2783" s="344">
        <v>-81.464849999999998</v>
      </c>
      <c r="J2783" s="56" t="s">
        <v>9870</v>
      </c>
      <c r="K2783" s="56" t="s">
        <v>9871</v>
      </c>
      <c r="L2783" s="49" t="s">
        <v>1746</v>
      </c>
      <c r="M2783" s="117"/>
      <c r="N2783" s="35" t="s">
        <v>364</v>
      </c>
      <c r="O2783" s="203"/>
      <c r="P2783" s="216">
        <v>0</v>
      </c>
      <c r="Q2783" s="443">
        <v>0</v>
      </c>
      <c r="R2783" s="47"/>
      <c r="S2783" s="36">
        <v>0</v>
      </c>
      <c r="T2783" s="35"/>
      <c r="U2783" s="34"/>
      <c r="V2783" s="82">
        <v>0</v>
      </c>
      <c r="W2783" s="55" t="s">
        <v>2689</v>
      </c>
      <c r="X2783" s="55" t="s">
        <v>1897</v>
      </c>
      <c r="Y2783" s="157">
        <v>0</v>
      </c>
      <c r="Z2783" s="57" t="s">
        <v>1746</v>
      </c>
      <c r="AA2783" s="55" t="s">
        <v>6987</v>
      </c>
      <c r="AB2783" s="55">
        <v>271</v>
      </c>
      <c r="AC2783" s="55" t="s">
        <v>2024</v>
      </c>
      <c r="AD2783" s="89" t="s">
        <v>2623</v>
      </c>
      <c r="AE2783" s="243">
        <v>15975</v>
      </c>
      <c r="AF2783" s="157">
        <v>0</v>
      </c>
      <c r="AG2783" s="89" t="s">
        <v>8038</v>
      </c>
      <c r="AH2783" s="58" t="s">
        <v>4874</v>
      </c>
      <c r="AI2783" s="58" t="s">
        <v>663</v>
      </c>
      <c r="AJ2783" s="59" t="s">
        <v>1645</v>
      </c>
      <c r="AK2783" s="56">
        <v>25.805767500000002</v>
      </c>
      <c r="AL2783" s="56">
        <v>-81.464844444444438</v>
      </c>
      <c r="AM2783" s="60">
        <v>5.7740999996734388</v>
      </c>
      <c r="AN2783" s="60">
        <v>-1.8219889042759188</v>
      </c>
      <c r="AO2783" s="60">
        <v>6.0547398270721233</v>
      </c>
    </row>
    <row r="2784" spans="1:41" s="290" customFormat="1" x14ac:dyDescent="0.2">
      <c r="A2784" s="45" t="s">
        <v>1089</v>
      </c>
      <c r="B2784" s="42" t="s">
        <v>100</v>
      </c>
      <c r="C2784" s="46"/>
      <c r="D2784" s="35" t="s">
        <v>424</v>
      </c>
      <c r="E2784" s="34">
        <v>43160</v>
      </c>
      <c r="F2784" s="347" t="s">
        <v>662</v>
      </c>
      <c r="G2784" s="347" t="s">
        <v>663</v>
      </c>
      <c r="H2784" s="344">
        <v>25.805783333333334</v>
      </c>
      <c r="I2784" s="344">
        <v>-81.464849999999998</v>
      </c>
      <c r="J2784" s="56" t="s">
        <v>9870</v>
      </c>
      <c r="K2784" s="56" t="s">
        <v>9871</v>
      </c>
      <c r="L2784" s="49" t="s">
        <v>2648</v>
      </c>
      <c r="M2784" s="120"/>
      <c r="N2784" s="35" t="s">
        <v>364</v>
      </c>
      <c r="O2784" s="203" t="s">
        <v>1969</v>
      </c>
      <c r="P2784" s="216" t="s">
        <v>1969</v>
      </c>
      <c r="Q2784" s="443">
        <v>0</v>
      </c>
      <c r="R2784" s="47"/>
      <c r="S2784" s="36">
        <v>0</v>
      </c>
      <c r="T2784" s="35"/>
      <c r="U2784" s="34"/>
      <c r="V2784" s="82">
        <v>0</v>
      </c>
      <c r="W2784" s="55" t="s">
        <v>2689</v>
      </c>
      <c r="X2784" s="55" t="s">
        <v>1897</v>
      </c>
      <c r="Y2784" s="157">
        <v>0</v>
      </c>
      <c r="Z2784" s="57" t="s">
        <v>1746</v>
      </c>
      <c r="AA2784" s="55" t="s">
        <v>6987</v>
      </c>
      <c r="AB2784" s="55">
        <v>271</v>
      </c>
      <c r="AC2784" s="55" t="s">
        <v>2024</v>
      </c>
      <c r="AD2784" s="89" t="s">
        <v>2623</v>
      </c>
      <c r="AE2784" s="243">
        <v>15975</v>
      </c>
      <c r="AF2784" s="157">
        <v>0</v>
      </c>
      <c r="AG2784" s="89" t="s">
        <v>8038</v>
      </c>
      <c r="AH2784" s="58" t="s">
        <v>4874</v>
      </c>
      <c r="AI2784" s="58" t="s">
        <v>663</v>
      </c>
      <c r="AJ2784" s="59" t="s">
        <v>1645</v>
      </c>
      <c r="AK2784" s="56">
        <v>25.805767500000002</v>
      </c>
      <c r="AL2784" s="56">
        <v>-81.464844444444438</v>
      </c>
      <c r="AM2784" s="60">
        <v>5.7740999996734388</v>
      </c>
      <c r="AN2784" s="60">
        <v>-1.8219889042759188</v>
      </c>
      <c r="AO2784" s="60">
        <v>6.0547398270721233</v>
      </c>
    </row>
    <row r="2785" spans="1:41" s="290" customFormat="1" x14ac:dyDescent="0.2">
      <c r="A2785" s="45" t="s">
        <v>1089</v>
      </c>
      <c r="B2785" s="42" t="s">
        <v>100</v>
      </c>
      <c r="C2785" s="46"/>
      <c r="D2785" s="35" t="s">
        <v>424</v>
      </c>
      <c r="E2785" s="34">
        <v>43532</v>
      </c>
      <c r="F2785" s="347" t="s">
        <v>2647</v>
      </c>
      <c r="G2785" s="347" t="s">
        <v>663</v>
      </c>
      <c r="H2785" s="344">
        <v>25.805800000000001</v>
      </c>
      <c r="I2785" s="344">
        <v>-81.464849999999998</v>
      </c>
      <c r="J2785" s="56" t="s">
        <v>9872</v>
      </c>
      <c r="K2785" s="56" t="s">
        <v>9871</v>
      </c>
      <c r="L2785" s="49" t="s">
        <v>2648</v>
      </c>
      <c r="M2785" s="120" t="s">
        <v>2833</v>
      </c>
      <c r="N2785" s="35" t="s">
        <v>364</v>
      </c>
      <c r="O2785" s="203" t="s">
        <v>1969</v>
      </c>
      <c r="P2785" s="216">
        <v>0</v>
      </c>
      <c r="Q2785" s="443">
        <v>0</v>
      </c>
      <c r="R2785" s="47"/>
      <c r="S2785" s="36">
        <v>0</v>
      </c>
      <c r="T2785" s="35"/>
      <c r="U2785" s="34"/>
      <c r="V2785" s="82">
        <v>0</v>
      </c>
      <c r="W2785" s="55" t="s">
        <v>2689</v>
      </c>
      <c r="X2785" s="55" t="s">
        <v>1897</v>
      </c>
      <c r="Y2785" s="157">
        <v>0</v>
      </c>
      <c r="Z2785" s="57" t="s">
        <v>1746</v>
      </c>
      <c r="AA2785" s="55" t="s">
        <v>6987</v>
      </c>
      <c r="AB2785" s="55">
        <v>271</v>
      </c>
      <c r="AC2785" s="55" t="s">
        <v>2024</v>
      </c>
      <c r="AD2785" s="89" t="s">
        <v>2623</v>
      </c>
      <c r="AE2785" s="243">
        <v>15975</v>
      </c>
      <c r="AF2785" s="157">
        <v>0</v>
      </c>
      <c r="AG2785" s="89" t="s">
        <v>8038</v>
      </c>
      <c r="AH2785" s="58" t="s">
        <v>4874</v>
      </c>
      <c r="AI2785" s="58" t="s">
        <v>663</v>
      </c>
      <c r="AJ2785" s="59" t="s">
        <v>1645</v>
      </c>
      <c r="AK2785" s="56">
        <v>25.805767500000002</v>
      </c>
      <c r="AL2785" s="56">
        <v>-81.464844444444438</v>
      </c>
      <c r="AM2785" s="60">
        <v>11.852099999875207</v>
      </c>
      <c r="AN2785" s="60">
        <v>-1.8219889042759188</v>
      </c>
      <c r="AO2785" s="60">
        <v>11.991326781234278</v>
      </c>
    </row>
    <row r="2786" spans="1:41" s="290" customFormat="1" x14ac:dyDescent="0.2">
      <c r="A2786" s="45" t="s">
        <v>1089</v>
      </c>
      <c r="B2786" s="42" t="s">
        <v>100</v>
      </c>
      <c r="C2786" s="46"/>
      <c r="D2786" s="35" t="s">
        <v>424</v>
      </c>
      <c r="E2786" s="34">
        <v>43881</v>
      </c>
      <c r="F2786" s="347" t="s">
        <v>662</v>
      </c>
      <c r="G2786" s="347" t="s">
        <v>2941</v>
      </c>
      <c r="H2786" s="344">
        <v>25.805783333333334</v>
      </c>
      <c r="I2786" s="344">
        <v>-81.464833333333331</v>
      </c>
      <c r="J2786" s="56" t="s">
        <v>9870</v>
      </c>
      <c r="K2786" s="56" t="s">
        <v>8037</v>
      </c>
      <c r="L2786" s="49" t="s">
        <v>2648</v>
      </c>
      <c r="M2786" s="120" t="s">
        <v>2833</v>
      </c>
      <c r="N2786" s="35" t="s">
        <v>364</v>
      </c>
      <c r="O2786" s="203"/>
      <c r="P2786" s="216">
        <v>0</v>
      </c>
      <c r="Q2786" s="443">
        <v>0</v>
      </c>
      <c r="R2786" s="47"/>
      <c r="S2786" s="36">
        <v>0</v>
      </c>
      <c r="T2786" s="35"/>
      <c r="U2786" s="34"/>
      <c r="V2786" s="82">
        <v>0</v>
      </c>
      <c r="W2786" s="55" t="s">
        <v>2689</v>
      </c>
      <c r="X2786" s="55" t="s">
        <v>1897</v>
      </c>
      <c r="Y2786" s="157">
        <v>0</v>
      </c>
      <c r="Z2786" s="57" t="s">
        <v>1746</v>
      </c>
      <c r="AA2786" s="55" t="s">
        <v>6987</v>
      </c>
      <c r="AB2786" s="55">
        <v>271</v>
      </c>
      <c r="AC2786" s="55" t="s">
        <v>2024</v>
      </c>
      <c r="AD2786" s="89" t="s">
        <v>2623</v>
      </c>
      <c r="AE2786" s="243">
        <v>15975</v>
      </c>
      <c r="AF2786" s="157">
        <v>0</v>
      </c>
      <c r="AG2786" s="89" t="s">
        <v>8038</v>
      </c>
      <c r="AH2786" s="58" t="s">
        <v>4874</v>
      </c>
      <c r="AI2786" s="58" t="s">
        <v>663</v>
      </c>
      <c r="AJ2786" s="59" t="s">
        <v>1645</v>
      </c>
      <c r="AK2786" s="56">
        <v>25.805767500000002</v>
      </c>
      <c r="AL2786" s="56">
        <v>-81.464844444444438</v>
      </c>
      <c r="AM2786" s="60">
        <v>5.7740999996734388</v>
      </c>
      <c r="AN2786" s="60">
        <v>3.643977803891274</v>
      </c>
      <c r="AO2786" s="60">
        <v>6.8277964997121199</v>
      </c>
    </row>
    <row r="2787" spans="1:41" s="290" customFormat="1" x14ac:dyDescent="0.2">
      <c r="A2787" s="45" t="s">
        <v>1089</v>
      </c>
      <c r="B2787" s="42" t="s">
        <v>100</v>
      </c>
      <c r="C2787" s="46"/>
      <c r="D2787" s="35" t="s">
        <v>424</v>
      </c>
      <c r="E2787" s="34">
        <v>44293</v>
      </c>
      <c r="F2787" s="347" t="s">
        <v>662</v>
      </c>
      <c r="G2787" s="347" t="s">
        <v>2941</v>
      </c>
      <c r="H2787" s="344">
        <v>25.805783333333334</v>
      </c>
      <c r="I2787" s="344">
        <v>-81.464833333333331</v>
      </c>
      <c r="J2787" s="56" t="s">
        <v>9870</v>
      </c>
      <c r="K2787" s="56" t="s">
        <v>8037</v>
      </c>
      <c r="L2787" s="49" t="s">
        <v>2648</v>
      </c>
      <c r="M2787" s="120" t="s">
        <v>2833</v>
      </c>
      <c r="N2787" s="35" t="s">
        <v>364</v>
      </c>
      <c r="O2787" s="240" t="s">
        <v>3712</v>
      </c>
      <c r="P2787" s="216" t="s">
        <v>1969</v>
      </c>
      <c r="Q2787" s="443">
        <v>0</v>
      </c>
      <c r="R2787" s="47"/>
      <c r="S2787" s="36">
        <v>0</v>
      </c>
      <c r="T2787" s="35"/>
      <c r="U2787" s="34"/>
      <c r="V2787" s="82">
        <v>0</v>
      </c>
      <c r="W2787" s="55" t="s">
        <v>2689</v>
      </c>
      <c r="X2787" s="55" t="s">
        <v>1897</v>
      </c>
      <c r="Y2787" s="157">
        <v>0</v>
      </c>
      <c r="Z2787" s="57" t="s">
        <v>1746</v>
      </c>
      <c r="AA2787" s="55" t="s">
        <v>6987</v>
      </c>
      <c r="AB2787" s="55">
        <v>271</v>
      </c>
      <c r="AC2787" s="55" t="s">
        <v>2024</v>
      </c>
      <c r="AD2787" s="89" t="s">
        <v>2623</v>
      </c>
      <c r="AE2787" s="243">
        <v>15975</v>
      </c>
      <c r="AF2787" s="157">
        <v>0</v>
      </c>
      <c r="AG2787" s="89" t="s">
        <v>8038</v>
      </c>
      <c r="AH2787" s="58" t="s">
        <v>4874</v>
      </c>
      <c r="AI2787" s="58" t="s">
        <v>663</v>
      </c>
      <c r="AJ2787" s="59" t="s">
        <v>1645</v>
      </c>
      <c r="AK2787" s="56">
        <v>25.805767500000002</v>
      </c>
      <c r="AL2787" s="56">
        <v>-81.464844444444438</v>
      </c>
      <c r="AM2787" s="60">
        <v>5.7740999996734388</v>
      </c>
      <c r="AN2787" s="60">
        <v>3.643977803891274</v>
      </c>
      <c r="AO2787" s="60">
        <v>6.8277964997121199</v>
      </c>
    </row>
    <row r="2788" spans="1:41" s="290" customFormat="1" x14ac:dyDescent="0.2">
      <c r="A2788" s="45" t="s">
        <v>1089</v>
      </c>
      <c r="B2788" s="42" t="s">
        <v>100</v>
      </c>
      <c r="C2788" s="46"/>
      <c r="D2788" s="35" t="s">
        <v>424</v>
      </c>
      <c r="E2788" s="34">
        <v>44620</v>
      </c>
      <c r="F2788" s="347" t="s">
        <v>662</v>
      </c>
      <c r="G2788" s="347" t="s">
        <v>2941</v>
      </c>
      <c r="H2788" s="344">
        <v>25.805783333333334</v>
      </c>
      <c r="I2788" s="344">
        <v>-81.464833333333331</v>
      </c>
      <c r="J2788" s="56" t="s">
        <v>9870</v>
      </c>
      <c r="K2788" s="56" t="s">
        <v>8037</v>
      </c>
      <c r="L2788" s="49" t="s">
        <v>2648</v>
      </c>
      <c r="M2788" s="120" t="s">
        <v>2833</v>
      </c>
      <c r="N2788" s="35" t="s">
        <v>364</v>
      </c>
      <c r="O2788" s="240" t="s">
        <v>4235</v>
      </c>
      <c r="P2788" s="216" t="s">
        <v>1969</v>
      </c>
      <c r="Q2788" s="443">
        <v>0</v>
      </c>
      <c r="R2788" s="47"/>
      <c r="S2788" s="36">
        <v>0</v>
      </c>
      <c r="T2788" s="35"/>
      <c r="U2788" s="34"/>
      <c r="V2788" s="82">
        <v>0</v>
      </c>
      <c r="W2788" s="55" t="s">
        <v>2689</v>
      </c>
      <c r="X2788" s="55" t="s">
        <v>1897</v>
      </c>
      <c r="Y2788" s="157">
        <v>0</v>
      </c>
      <c r="Z2788" s="57" t="s">
        <v>1746</v>
      </c>
      <c r="AA2788" s="55" t="s">
        <v>6987</v>
      </c>
      <c r="AB2788" s="55">
        <v>271</v>
      </c>
      <c r="AC2788" s="55" t="s">
        <v>2024</v>
      </c>
      <c r="AD2788" s="89" t="s">
        <v>2623</v>
      </c>
      <c r="AE2788" s="243">
        <v>15975</v>
      </c>
      <c r="AF2788" s="157">
        <v>0</v>
      </c>
      <c r="AG2788" s="89" t="s">
        <v>8038</v>
      </c>
      <c r="AH2788" s="58" t="s">
        <v>4874</v>
      </c>
      <c r="AI2788" s="58" t="s">
        <v>663</v>
      </c>
      <c r="AJ2788" s="59" t="s">
        <v>1645</v>
      </c>
      <c r="AK2788" s="56">
        <v>25.805767500000002</v>
      </c>
      <c r="AL2788" s="56">
        <v>-81.464844444444438</v>
      </c>
      <c r="AM2788" s="60">
        <v>5.7740999996734388</v>
      </c>
      <c r="AN2788" s="60">
        <v>3.643977803891274</v>
      </c>
      <c r="AO2788" s="60">
        <v>6.8277964997121199</v>
      </c>
    </row>
    <row r="2789" spans="1:41" s="290" customFormat="1" x14ac:dyDescent="0.2">
      <c r="A2789" s="45" t="s">
        <v>1089</v>
      </c>
      <c r="B2789" s="42" t="s">
        <v>100</v>
      </c>
      <c r="C2789" s="46"/>
      <c r="D2789" s="35" t="s">
        <v>424</v>
      </c>
      <c r="E2789" s="34">
        <v>44992</v>
      </c>
      <c r="F2789" s="347" t="s">
        <v>4874</v>
      </c>
      <c r="G2789" s="347" t="s">
        <v>2941</v>
      </c>
      <c r="H2789" s="344">
        <v>25.805766666666667</v>
      </c>
      <c r="I2789" s="344">
        <v>-81.464833333333331</v>
      </c>
      <c r="J2789" s="56" t="s">
        <v>8036</v>
      </c>
      <c r="K2789" s="56" t="s">
        <v>8037</v>
      </c>
      <c r="L2789" s="49" t="s">
        <v>2648</v>
      </c>
      <c r="M2789" s="120" t="s">
        <v>2833</v>
      </c>
      <c r="N2789" s="35" t="s">
        <v>364</v>
      </c>
      <c r="O2789" s="240" t="s">
        <v>5184</v>
      </c>
      <c r="P2789" s="216" t="s">
        <v>1969</v>
      </c>
      <c r="Q2789" s="443">
        <v>0</v>
      </c>
      <c r="R2789" s="47"/>
      <c r="S2789" s="36">
        <v>0</v>
      </c>
      <c r="T2789" s="35"/>
      <c r="U2789" s="34"/>
      <c r="V2789" s="82">
        <v>0</v>
      </c>
      <c r="W2789" s="55" t="s">
        <v>2689</v>
      </c>
      <c r="X2789" s="55" t="s">
        <v>1897</v>
      </c>
      <c r="Y2789" s="157">
        <v>0</v>
      </c>
      <c r="Z2789" s="57" t="s">
        <v>1746</v>
      </c>
      <c r="AA2789" s="55" t="s">
        <v>6987</v>
      </c>
      <c r="AB2789" s="55">
        <v>271</v>
      </c>
      <c r="AC2789" s="55" t="s">
        <v>2024</v>
      </c>
      <c r="AD2789" s="89" t="s">
        <v>2623</v>
      </c>
      <c r="AE2789" s="243">
        <v>15975</v>
      </c>
      <c r="AF2789" s="157">
        <v>0</v>
      </c>
      <c r="AG2789" s="89" t="s">
        <v>8038</v>
      </c>
      <c r="AH2789" s="58" t="s">
        <v>4874</v>
      </c>
      <c r="AI2789" s="58" t="s">
        <v>663</v>
      </c>
      <c r="AJ2789" s="59" t="s">
        <v>1645</v>
      </c>
      <c r="AK2789" s="56">
        <v>25.805767500000002</v>
      </c>
      <c r="AL2789" s="56">
        <v>-81.464844444444438</v>
      </c>
      <c r="AM2789" s="60">
        <v>-0.30390000052832988</v>
      </c>
      <c r="AN2789" s="60">
        <v>3.643977803891274</v>
      </c>
      <c r="AO2789" s="60">
        <v>3.6566281524887638</v>
      </c>
    </row>
    <row r="2790" spans="1:41" s="290" customFormat="1" x14ac:dyDescent="0.2">
      <c r="A2790" s="45" t="s">
        <v>1089</v>
      </c>
      <c r="B2790" s="42" t="s">
        <v>100</v>
      </c>
      <c r="C2790" s="46"/>
      <c r="D2790" s="35" t="s">
        <v>424</v>
      </c>
      <c r="E2790" s="34">
        <v>45384</v>
      </c>
      <c r="F2790" s="347" t="s">
        <v>4874</v>
      </c>
      <c r="G2790" s="347" t="s">
        <v>2941</v>
      </c>
      <c r="H2790" s="344">
        <v>25.805766666666667</v>
      </c>
      <c r="I2790" s="344">
        <v>-81.464833333333331</v>
      </c>
      <c r="J2790" s="56" t="s">
        <v>8036</v>
      </c>
      <c r="K2790" s="56" t="s">
        <v>8037</v>
      </c>
      <c r="L2790" s="49" t="s">
        <v>5901</v>
      </c>
      <c r="M2790" s="120" t="s">
        <v>2833</v>
      </c>
      <c r="N2790" s="35" t="s">
        <v>364</v>
      </c>
      <c r="O2790" s="240" t="s">
        <v>5902</v>
      </c>
      <c r="P2790" s="216" t="s">
        <v>1969</v>
      </c>
      <c r="Q2790" s="443">
        <v>0</v>
      </c>
      <c r="R2790" s="47"/>
      <c r="S2790" s="36">
        <v>0</v>
      </c>
      <c r="T2790" s="35"/>
      <c r="U2790" s="34"/>
      <c r="V2790" s="82">
        <v>0</v>
      </c>
      <c r="W2790" s="55" t="s">
        <v>2689</v>
      </c>
      <c r="X2790" s="55" t="s">
        <v>1897</v>
      </c>
      <c r="Y2790" s="157">
        <v>0</v>
      </c>
      <c r="Z2790" s="57" t="s">
        <v>1746</v>
      </c>
      <c r="AA2790" s="55" t="s">
        <v>6987</v>
      </c>
      <c r="AB2790" s="55">
        <v>271</v>
      </c>
      <c r="AC2790" s="55" t="s">
        <v>2024</v>
      </c>
      <c r="AD2790" s="89" t="s">
        <v>2623</v>
      </c>
      <c r="AE2790" s="243">
        <v>15975</v>
      </c>
      <c r="AF2790" s="157">
        <v>0</v>
      </c>
      <c r="AG2790" s="89" t="s">
        <v>8038</v>
      </c>
      <c r="AH2790" s="58" t="s">
        <v>4874</v>
      </c>
      <c r="AI2790" s="58" t="s">
        <v>663</v>
      </c>
      <c r="AJ2790" s="59" t="s">
        <v>1645</v>
      </c>
      <c r="AK2790" s="56">
        <v>25.805767500000002</v>
      </c>
      <c r="AL2790" s="56">
        <v>-81.464844444444438</v>
      </c>
      <c r="AM2790" s="60">
        <v>-0.30390000052832988</v>
      </c>
      <c r="AN2790" s="60">
        <v>3.643977803891274</v>
      </c>
      <c r="AO2790" s="60">
        <v>3.6566281524887638</v>
      </c>
    </row>
    <row r="2791" spans="1:41" s="290" customFormat="1" x14ac:dyDescent="0.2">
      <c r="A2791" s="45" t="s">
        <v>1089</v>
      </c>
      <c r="B2791" s="42" t="s">
        <v>100</v>
      </c>
      <c r="C2791" s="46"/>
      <c r="D2791" s="35" t="s">
        <v>424</v>
      </c>
      <c r="E2791" s="34">
        <v>45783</v>
      </c>
      <c r="F2791" s="347" t="s">
        <v>4874</v>
      </c>
      <c r="G2791" s="347" t="s">
        <v>2941</v>
      </c>
      <c r="H2791" s="344">
        <v>25.805766666666667</v>
      </c>
      <c r="I2791" s="344">
        <v>-81.464833333333331</v>
      </c>
      <c r="J2791" s="56" t="s">
        <v>8036</v>
      </c>
      <c r="K2791" s="56" t="s">
        <v>8037</v>
      </c>
      <c r="L2791" s="49" t="s">
        <v>6576</v>
      </c>
      <c r="M2791" s="120" t="s">
        <v>2833</v>
      </c>
      <c r="N2791" s="35" t="s">
        <v>1920</v>
      </c>
      <c r="O2791" s="240" t="s">
        <v>6597</v>
      </c>
      <c r="P2791" s="377" t="s">
        <v>6598</v>
      </c>
      <c r="Q2791" s="443">
        <v>0</v>
      </c>
      <c r="R2791" s="47"/>
      <c r="S2791" s="36">
        <v>0</v>
      </c>
      <c r="T2791" s="35" t="s">
        <v>3310</v>
      </c>
      <c r="U2791" s="34">
        <v>45783</v>
      </c>
      <c r="V2791" s="82" t="s">
        <v>1969</v>
      </c>
      <c r="W2791" s="55" t="s">
        <v>2689</v>
      </c>
      <c r="X2791" s="55" t="s">
        <v>1897</v>
      </c>
      <c r="Y2791" s="157" t="s">
        <v>1920</v>
      </c>
      <c r="Z2791" s="57" t="s">
        <v>1746</v>
      </c>
      <c r="AA2791" s="55" t="s">
        <v>7301</v>
      </c>
      <c r="AB2791" s="55">
        <v>271</v>
      </c>
      <c r="AC2791" s="55" t="s">
        <v>2024</v>
      </c>
      <c r="AD2791" s="89" t="s">
        <v>2623</v>
      </c>
      <c r="AE2791" s="243">
        <v>15975</v>
      </c>
      <c r="AF2791" s="157">
        <v>0</v>
      </c>
      <c r="AG2791" s="89" t="s">
        <v>8038</v>
      </c>
      <c r="AH2791" s="58" t="s">
        <v>4874</v>
      </c>
      <c r="AI2791" s="58" t="s">
        <v>663</v>
      </c>
      <c r="AJ2791" s="59" t="s">
        <v>1645</v>
      </c>
      <c r="AK2791" s="56">
        <v>25.805767500000002</v>
      </c>
      <c r="AL2791" s="56">
        <v>-81.464844444444438</v>
      </c>
      <c r="AM2791" s="60">
        <v>-0.30390000052832988</v>
      </c>
      <c r="AN2791" s="60">
        <v>3.643977803891274</v>
      </c>
      <c r="AO2791" s="60">
        <v>3.6566281524887638</v>
      </c>
    </row>
    <row r="2792" spans="1:41" s="290" customFormat="1" x14ac:dyDescent="0.2">
      <c r="A2792" s="45" t="s">
        <v>1089</v>
      </c>
      <c r="B2792" s="42" t="s">
        <v>100</v>
      </c>
      <c r="C2792" s="46" t="s">
        <v>473</v>
      </c>
      <c r="D2792" s="35" t="s">
        <v>424</v>
      </c>
      <c r="E2792" s="34">
        <v>46079</v>
      </c>
      <c r="F2792" s="347" t="s">
        <v>4874</v>
      </c>
      <c r="G2792" s="347" t="s">
        <v>2941</v>
      </c>
      <c r="H2792" s="344">
        <v>25.805766666666667</v>
      </c>
      <c r="I2792" s="344">
        <v>-81.464833333333331</v>
      </c>
      <c r="J2792" s="56" t="s">
        <v>8036</v>
      </c>
      <c r="K2792" s="56" t="s">
        <v>8037</v>
      </c>
      <c r="L2792" s="49" t="s">
        <v>2707</v>
      </c>
      <c r="M2792" s="120" t="s">
        <v>2833</v>
      </c>
      <c r="N2792" s="35" t="s">
        <v>364</v>
      </c>
      <c r="O2792" s="240" t="s">
        <v>6674</v>
      </c>
      <c r="P2792" s="377" t="s">
        <v>6005</v>
      </c>
      <c r="Q2792" s="443">
        <v>0</v>
      </c>
      <c r="R2792" s="47"/>
      <c r="S2792" s="36">
        <v>0</v>
      </c>
      <c r="T2792" s="35" t="s">
        <v>2011</v>
      </c>
      <c r="U2792" s="34"/>
      <c r="V2792" s="82">
        <v>0</v>
      </c>
      <c r="W2792" s="55" t="s">
        <v>2689</v>
      </c>
      <c r="X2792" s="55" t="s">
        <v>1897</v>
      </c>
      <c r="Y2792" s="157">
        <v>0</v>
      </c>
      <c r="Z2792" s="57" t="s">
        <v>1746</v>
      </c>
      <c r="AA2792" s="55" t="s">
        <v>6987</v>
      </c>
      <c r="AB2792" s="55">
        <v>271</v>
      </c>
      <c r="AC2792" s="55" t="s">
        <v>2024</v>
      </c>
      <c r="AD2792" s="89" t="s">
        <v>2623</v>
      </c>
      <c r="AE2792" s="243">
        <v>15975</v>
      </c>
      <c r="AF2792" s="157">
        <v>0</v>
      </c>
      <c r="AG2792" s="89" t="s">
        <v>8038</v>
      </c>
      <c r="AH2792" s="58" t="s">
        <v>4874</v>
      </c>
      <c r="AI2792" s="58" t="s">
        <v>663</v>
      </c>
      <c r="AJ2792" s="59" t="s">
        <v>1645</v>
      </c>
      <c r="AK2792" s="56">
        <v>25.805767500000002</v>
      </c>
      <c r="AL2792" s="56">
        <v>-81.464844444444438</v>
      </c>
      <c r="AM2792" s="60">
        <v>-0.30390000052832988</v>
      </c>
      <c r="AN2792" s="60">
        <v>3.643977803891274</v>
      </c>
      <c r="AO2792" s="60">
        <v>3.6566281524887638</v>
      </c>
    </row>
    <row r="2793" spans="1:41" s="290" customFormat="1" x14ac:dyDescent="0.2">
      <c r="A2793" s="45" t="s">
        <v>1090</v>
      </c>
      <c r="B2793" s="42" t="s">
        <v>311</v>
      </c>
      <c r="C2793" s="46"/>
      <c r="D2793" s="35" t="s">
        <v>424</v>
      </c>
      <c r="E2793" s="34">
        <v>42837</v>
      </c>
      <c r="F2793" s="347" t="s">
        <v>664</v>
      </c>
      <c r="G2793" s="347" t="s">
        <v>665</v>
      </c>
      <c r="H2793" s="344">
        <v>25.810966666666666</v>
      </c>
      <c r="I2793" s="344">
        <v>-81.461016666666666</v>
      </c>
      <c r="J2793" s="56" t="s">
        <v>9873</v>
      </c>
      <c r="K2793" s="56" t="s">
        <v>9874</v>
      </c>
      <c r="L2793" s="49" t="s">
        <v>1746</v>
      </c>
      <c r="M2793" s="117"/>
      <c r="N2793" s="35" t="s">
        <v>364</v>
      </c>
      <c r="O2793" s="203" t="s">
        <v>1969</v>
      </c>
      <c r="P2793" s="216">
        <v>0</v>
      </c>
      <c r="Q2793" s="443">
        <v>0</v>
      </c>
      <c r="R2793" s="47"/>
      <c r="S2793" s="36">
        <v>0</v>
      </c>
      <c r="T2793" s="35"/>
      <c r="U2793" s="34"/>
      <c r="V2793" s="82">
        <v>0</v>
      </c>
      <c r="W2793" s="55" t="s">
        <v>2689</v>
      </c>
      <c r="X2793" s="55" t="s">
        <v>1897</v>
      </c>
      <c r="Y2793" s="157">
        <v>0</v>
      </c>
      <c r="Z2793" s="57" t="s">
        <v>1746</v>
      </c>
      <c r="AA2793" s="55" t="s">
        <v>6987</v>
      </c>
      <c r="AB2793" s="55">
        <v>272</v>
      </c>
      <c r="AC2793" s="55" t="s">
        <v>2024</v>
      </c>
      <c r="AD2793" s="89" t="s">
        <v>2623</v>
      </c>
      <c r="AE2793" s="243">
        <v>15980</v>
      </c>
      <c r="AF2793" s="157" t="s">
        <v>3901</v>
      </c>
      <c r="AG2793" s="89" t="s">
        <v>8041</v>
      </c>
      <c r="AH2793" s="58" t="s">
        <v>8042</v>
      </c>
      <c r="AI2793" s="58" t="s">
        <v>2650</v>
      </c>
      <c r="AJ2793" s="59" t="s">
        <v>1644</v>
      </c>
      <c r="AK2793" s="56">
        <v>25.810984166666668</v>
      </c>
      <c r="AL2793" s="56">
        <v>-81.461077777777774</v>
      </c>
      <c r="AM2793" s="60">
        <v>-6.3819000007300986</v>
      </c>
      <c r="AN2793" s="60">
        <v>20.041877928392854</v>
      </c>
      <c r="AO2793" s="60">
        <v>21.033438104977499</v>
      </c>
    </row>
    <row r="2794" spans="1:41" s="290" customFormat="1" x14ac:dyDescent="0.2">
      <c r="A2794" s="45" t="s">
        <v>1090</v>
      </c>
      <c r="B2794" s="42" t="s">
        <v>311</v>
      </c>
      <c r="C2794" s="46"/>
      <c r="D2794" s="35" t="s">
        <v>424</v>
      </c>
      <c r="E2794" s="34">
        <v>43160</v>
      </c>
      <c r="F2794" s="347" t="s">
        <v>2160</v>
      </c>
      <c r="G2794" s="347" t="s">
        <v>2161</v>
      </c>
      <c r="H2794" s="344">
        <v>25.810949999999998</v>
      </c>
      <c r="I2794" s="344">
        <v>-81.461066666666667</v>
      </c>
      <c r="J2794" s="56" t="s">
        <v>8039</v>
      </c>
      <c r="K2794" s="56" t="s">
        <v>9875</v>
      </c>
      <c r="L2794" s="49" t="s">
        <v>2246</v>
      </c>
      <c r="M2794" s="120"/>
      <c r="N2794" s="35" t="s">
        <v>364</v>
      </c>
      <c r="O2794" s="203" t="s">
        <v>1969</v>
      </c>
      <c r="P2794" s="216">
        <v>0</v>
      </c>
      <c r="Q2794" s="443">
        <v>0</v>
      </c>
      <c r="R2794" s="47"/>
      <c r="S2794" s="36">
        <v>0</v>
      </c>
      <c r="T2794" s="35"/>
      <c r="U2794" s="34"/>
      <c r="V2794" s="82">
        <v>0</v>
      </c>
      <c r="W2794" s="55" t="s">
        <v>2689</v>
      </c>
      <c r="X2794" s="55" t="s">
        <v>1897</v>
      </c>
      <c r="Y2794" s="157">
        <v>0</v>
      </c>
      <c r="Z2794" s="57" t="s">
        <v>1746</v>
      </c>
      <c r="AA2794" s="55" t="s">
        <v>6987</v>
      </c>
      <c r="AB2794" s="55">
        <v>272</v>
      </c>
      <c r="AC2794" s="55" t="s">
        <v>2024</v>
      </c>
      <c r="AD2794" s="89" t="s">
        <v>2623</v>
      </c>
      <c r="AE2794" s="243">
        <v>15980</v>
      </c>
      <c r="AF2794" s="157" t="s">
        <v>3901</v>
      </c>
      <c r="AG2794" s="89" t="s">
        <v>8041</v>
      </c>
      <c r="AH2794" s="58" t="s">
        <v>8042</v>
      </c>
      <c r="AI2794" s="58" t="s">
        <v>2650</v>
      </c>
      <c r="AJ2794" s="59" t="s">
        <v>1644</v>
      </c>
      <c r="AK2794" s="56">
        <v>25.810984166666668</v>
      </c>
      <c r="AL2794" s="56">
        <v>-81.461077777777774</v>
      </c>
      <c r="AM2794" s="60">
        <v>-12.459900000931867</v>
      </c>
      <c r="AN2794" s="60">
        <v>3.643977803891274</v>
      </c>
      <c r="AO2794" s="60">
        <v>12.981821223097867</v>
      </c>
    </row>
    <row r="2795" spans="1:41" s="290" customFormat="1" x14ac:dyDescent="0.2">
      <c r="A2795" s="45" t="s">
        <v>1090</v>
      </c>
      <c r="B2795" s="42" t="s">
        <v>311</v>
      </c>
      <c r="C2795" s="46"/>
      <c r="D2795" s="35" t="s">
        <v>424</v>
      </c>
      <c r="E2795" s="34">
        <v>43532</v>
      </c>
      <c r="F2795" s="347" t="s">
        <v>664</v>
      </c>
      <c r="G2795" s="347" t="s">
        <v>2650</v>
      </c>
      <c r="H2795" s="344">
        <v>25.810966666666666</v>
      </c>
      <c r="I2795" s="344">
        <v>-81.461083333333335</v>
      </c>
      <c r="J2795" s="56" t="s">
        <v>9873</v>
      </c>
      <c r="K2795" s="56" t="s">
        <v>9876</v>
      </c>
      <c r="L2795" s="49" t="s">
        <v>2246</v>
      </c>
      <c r="M2795" s="120" t="s">
        <v>2834</v>
      </c>
      <c r="N2795" s="35" t="s">
        <v>364</v>
      </c>
      <c r="O2795" s="203" t="s">
        <v>1969</v>
      </c>
      <c r="P2795" s="216">
        <v>0</v>
      </c>
      <c r="Q2795" s="443">
        <v>0</v>
      </c>
      <c r="R2795" s="47"/>
      <c r="S2795" s="36">
        <v>0</v>
      </c>
      <c r="T2795" s="35"/>
      <c r="U2795" s="34"/>
      <c r="V2795" s="82">
        <v>0</v>
      </c>
      <c r="W2795" s="55" t="s">
        <v>2689</v>
      </c>
      <c r="X2795" s="55" t="s">
        <v>1897</v>
      </c>
      <c r="Y2795" s="157">
        <v>0</v>
      </c>
      <c r="Z2795" s="57" t="s">
        <v>1746</v>
      </c>
      <c r="AA2795" s="55" t="s">
        <v>6987</v>
      </c>
      <c r="AB2795" s="55">
        <v>272</v>
      </c>
      <c r="AC2795" s="55" t="s">
        <v>2024</v>
      </c>
      <c r="AD2795" s="89" t="s">
        <v>2623</v>
      </c>
      <c r="AE2795" s="243">
        <v>15980</v>
      </c>
      <c r="AF2795" s="157" t="s">
        <v>3901</v>
      </c>
      <c r="AG2795" s="89" t="s">
        <v>8041</v>
      </c>
      <c r="AH2795" s="58" t="s">
        <v>8042</v>
      </c>
      <c r="AI2795" s="58" t="s">
        <v>2650</v>
      </c>
      <c r="AJ2795" s="59" t="s">
        <v>1644</v>
      </c>
      <c r="AK2795" s="56">
        <v>25.810984166666668</v>
      </c>
      <c r="AL2795" s="56">
        <v>-81.461077777777774</v>
      </c>
      <c r="AM2795" s="60">
        <v>-6.3819000007300986</v>
      </c>
      <c r="AN2795" s="60">
        <v>-1.8219889042759188</v>
      </c>
      <c r="AO2795" s="60">
        <v>6.6368886676381269</v>
      </c>
    </row>
    <row r="2796" spans="1:41" s="290" customFormat="1" x14ac:dyDescent="0.2">
      <c r="A2796" s="45" t="s">
        <v>1090</v>
      </c>
      <c r="B2796" s="42" t="s">
        <v>311</v>
      </c>
      <c r="C2796" s="46"/>
      <c r="D2796" s="35" t="s">
        <v>424</v>
      </c>
      <c r="E2796" s="34">
        <v>43881</v>
      </c>
      <c r="F2796" s="347" t="s">
        <v>2160</v>
      </c>
      <c r="G2796" s="347" t="s">
        <v>3713</v>
      </c>
      <c r="H2796" s="344">
        <v>25.810949999999998</v>
      </c>
      <c r="I2796" s="344">
        <v>-81.461133333333336</v>
      </c>
      <c r="J2796" s="56" t="s">
        <v>8039</v>
      </c>
      <c r="K2796" s="56" t="s">
        <v>8040</v>
      </c>
      <c r="L2796" s="49" t="s">
        <v>3714</v>
      </c>
      <c r="M2796" s="120" t="s">
        <v>2834</v>
      </c>
      <c r="N2796" s="35" t="s">
        <v>364</v>
      </c>
      <c r="O2796" s="203" t="s">
        <v>1969</v>
      </c>
      <c r="P2796" s="216" t="s">
        <v>1969</v>
      </c>
      <c r="Q2796" s="443">
        <v>0</v>
      </c>
      <c r="R2796" s="47"/>
      <c r="S2796" s="36">
        <v>0</v>
      </c>
      <c r="T2796" s="35"/>
      <c r="U2796" s="34"/>
      <c r="V2796" s="82">
        <v>0</v>
      </c>
      <c r="W2796" s="55" t="s">
        <v>2689</v>
      </c>
      <c r="X2796" s="55" t="s">
        <v>1897</v>
      </c>
      <c r="Y2796" s="157">
        <v>0</v>
      </c>
      <c r="Z2796" s="57" t="s">
        <v>1746</v>
      </c>
      <c r="AA2796" s="55" t="s">
        <v>6987</v>
      </c>
      <c r="AB2796" s="55">
        <v>272</v>
      </c>
      <c r="AC2796" s="55" t="s">
        <v>2024</v>
      </c>
      <c r="AD2796" s="89" t="s">
        <v>2623</v>
      </c>
      <c r="AE2796" s="243">
        <v>15980</v>
      </c>
      <c r="AF2796" s="157" t="s">
        <v>3901</v>
      </c>
      <c r="AG2796" s="89" t="s">
        <v>8041</v>
      </c>
      <c r="AH2796" s="58" t="s">
        <v>8042</v>
      </c>
      <c r="AI2796" s="58" t="s">
        <v>2650</v>
      </c>
      <c r="AJ2796" s="59" t="s">
        <v>1644</v>
      </c>
      <c r="AK2796" s="56">
        <v>25.810984166666668</v>
      </c>
      <c r="AL2796" s="56">
        <v>-81.461077777777774</v>
      </c>
      <c r="AM2796" s="60">
        <v>-12.459900000931867</v>
      </c>
      <c r="AN2796" s="60">
        <v>-18.219889028777498</v>
      </c>
      <c r="AO2796" s="60">
        <v>22.072912455183356</v>
      </c>
    </row>
    <row r="2797" spans="1:41" s="290" customFormat="1" x14ac:dyDescent="0.2">
      <c r="A2797" s="45" t="s">
        <v>1090</v>
      </c>
      <c r="B2797" s="42" t="s">
        <v>311</v>
      </c>
      <c r="C2797" s="46"/>
      <c r="D2797" s="35" t="s">
        <v>424</v>
      </c>
      <c r="E2797" s="34">
        <v>44293</v>
      </c>
      <c r="F2797" s="347" t="s">
        <v>2160</v>
      </c>
      <c r="G2797" s="347" t="s">
        <v>3823</v>
      </c>
      <c r="H2797" s="344">
        <v>25.810949999999998</v>
      </c>
      <c r="I2797" s="344">
        <v>-81.461166666666671</v>
      </c>
      <c r="J2797" s="56" t="s">
        <v>8039</v>
      </c>
      <c r="K2797" s="56" t="s">
        <v>9877</v>
      </c>
      <c r="L2797" s="49" t="s">
        <v>3714</v>
      </c>
      <c r="M2797" s="120" t="s">
        <v>2834</v>
      </c>
      <c r="N2797" s="35" t="s">
        <v>364</v>
      </c>
      <c r="O2797" s="240" t="s">
        <v>3715</v>
      </c>
      <c r="P2797" s="216" t="s">
        <v>1969</v>
      </c>
      <c r="Q2797" s="443">
        <v>0</v>
      </c>
      <c r="R2797" s="47"/>
      <c r="S2797" s="36">
        <v>0</v>
      </c>
      <c r="T2797" s="35"/>
      <c r="U2797" s="34"/>
      <c r="V2797" s="82">
        <v>0</v>
      </c>
      <c r="W2797" s="55" t="s">
        <v>2689</v>
      </c>
      <c r="X2797" s="55" t="s">
        <v>1897</v>
      </c>
      <c r="Y2797" s="157">
        <v>0</v>
      </c>
      <c r="Z2797" s="57" t="s">
        <v>1746</v>
      </c>
      <c r="AA2797" s="55" t="s">
        <v>6987</v>
      </c>
      <c r="AB2797" s="55">
        <v>272</v>
      </c>
      <c r="AC2797" s="55" t="s">
        <v>2024</v>
      </c>
      <c r="AD2797" s="89" t="s">
        <v>2623</v>
      </c>
      <c r="AE2797" s="243">
        <v>15980</v>
      </c>
      <c r="AF2797" s="157" t="s">
        <v>3901</v>
      </c>
      <c r="AG2797" s="89" t="s">
        <v>8041</v>
      </c>
      <c r="AH2797" s="58" t="s">
        <v>8042</v>
      </c>
      <c r="AI2797" s="58" t="s">
        <v>2650</v>
      </c>
      <c r="AJ2797" s="59" t="s">
        <v>1644</v>
      </c>
      <c r="AK2797" s="56">
        <v>25.810984166666668</v>
      </c>
      <c r="AL2797" s="56">
        <v>-81.461077777777774</v>
      </c>
      <c r="AM2797" s="60">
        <v>-12.459900000931867</v>
      </c>
      <c r="AN2797" s="60">
        <v>-29.151822445111883</v>
      </c>
      <c r="AO2797" s="60">
        <v>31.702962951505825</v>
      </c>
    </row>
    <row r="2798" spans="1:41" s="290" customFormat="1" x14ac:dyDescent="0.2">
      <c r="A2798" s="45" t="s">
        <v>1090</v>
      </c>
      <c r="B2798" s="42" t="s">
        <v>311</v>
      </c>
      <c r="C2798" s="46"/>
      <c r="D2798" s="35" t="s">
        <v>424</v>
      </c>
      <c r="E2798" s="34">
        <v>44620</v>
      </c>
      <c r="F2798" s="347" t="s">
        <v>2160</v>
      </c>
      <c r="G2798" s="347" t="s">
        <v>3713</v>
      </c>
      <c r="H2798" s="344">
        <v>25.810949999999998</v>
      </c>
      <c r="I2798" s="344">
        <v>-81.461133333333336</v>
      </c>
      <c r="J2798" s="56" t="s">
        <v>8039</v>
      </c>
      <c r="K2798" s="56" t="s">
        <v>8040</v>
      </c>
      <c r="L2798" s="49" t="s">
        <v>3714</v>
      </c>
      <c r="M2798" s="120" t="s">
        <v>2834</v>
      </c>
      <c r="N2798" s="35" t="s">
        <v>364</v>
      </c>
      <c r="O2798" s="240" t="s">
        <v>4236</v>
      </c>
      <c r="P2798" s="216" t="s">
        <v>1969</v>
      </c>
      <c r="Q2798" s="443">
        <v>0</v>
      </c>
      <c r="R2798" s="47"/>
      <c r="S2798" s="36">
        <v>0</v>
      </c>
      <c r="T2798" s="35"/>
      <c r="U2798" s="34"/>
      <c r="V2798" s="82">
        <v>0</v>
      </c>
      <c r="W2798" s="55" t="s">
        <v>2689</v>
      </c>
      <c r="X2798" s="55" t="s">
        <v>1897</v>
      </c>
      <c r="Y2798" s="157">
        <v>0</v>
      </c>
      <c r="Z2798" s="57" t="s">
        <v>1746</v>
      </c>
      <c r="AA2798" s="55" t="s">
        <v>6987</v>
      </c>
      <c r="AB2798" s="55">
        <v>272</v>
      </c>
      <c r="AC2798" s="55" t="s">
        <v>2024</v>
      </c>
      <c r="AD2798" s="89" t="s">
        <v>2623</v>
      </c>
      <c r="AE2798" s="243">
        <v>15980</v>
      </c>
      <c r="AF2798" s="157" t="s">
        <v>3901</v>
      </c>
      <c r="AG2798" s="89" t="s">
        <v>8041</v>
      </c>
      <c r="AH2798" s="58" t="s">
        <v>8042</v>
      </c>
      <c r="AI2798" s="58" t="s">
        <v>2650</v>
      </c>
      <c r="AJ2798" s="59" t="s">
        <v>1644</v>
      </c>
      <c r="AK2798" s="56">
        <v>25.810984166666668</v>
      </c>
      <c r="AL2798" s="56">
        <v>-81.461077777777774</v>
      </c>
      <c r="AM2798" s="60">
        <v>-12.459900000931867</v>
      </c>
      <c r="AN2798" s="60">
        <v>-18.219889028777498</v>
      </c>
      <c r="AO2798" s="60">
        <v>22.072912455183356</v>
      </c>
    </row>
    <row r="2799" spans="1:41" s="290" customFormat="1" x14ac:dyDescent="0.2">
      <c r="A2799" s="45" t="s">
        <v>1090</v>
      </c>
      <c r="B2799" s="42" t="s">
        <v>311</v>
      </c>
      <c r="C2799" s="46"/>
      <c r="D2799" s="35" t="s">
        <v>424</v>
      </c>
      <c r="E2799" s="34">
        <v>44992</v>
      </c>
      <c r="F2799" s="347" t="s">
        <v>2160</v>
      </c>
      <c r="G2799" s="347" t="s">
        <v>3713</v>
      </c>
      <c r="H2799" s="344">
        <v>25.810949999999998</v>
      </c>
      <c r="I2799" s="344">
        <v>-81.461133333333336</v>
      </c>
      <c r="J2799" s="56" t="s">
        <v>8039</v>
      </c>
      <c r="K2799" s="56" t="s">
        <v>8040</v>
      </c>
      <c r="L2799" s="49" t="s">
        <v>3714</v>
      </c>
      <c r="M2799" s="120" t="s">
        <v>2834</v>
      </c>
      <c r="N2799" s="35" t="s">
        <v>364</v>
      </c>
      <c r="O2799" s="240" t="s">
        <v>5185</v>
      </c>
      <c r="P2799" s="216" t="s">
        <v>1969</v>
      </c>
      <c r="Q2799" s="443">
        <v>0</v>
      </c>
      <c r="R2799" s="47"/>
      <c r="S2799" s="36">
        <v>0</v>
      </c>
      <c r="T2799" s="35"/>
      <c r="U2799" s="34"/>
      <c r="V2799" s="82">
        <v>0</v>
      </c>
      <c r="W2799" s="55" t="s">
        <v>2689</v>
      </c>
      <c r="X2799" s="55" t="s">
        <v>1897</v>
      </c>
      <c r="Y2799" s="157">
        <v>0</v>
      </c>
      <c r="Z2799" s="57" t="s">
        <v>1746</v>
      </c>
      <c r="AA2799" s="55" t="s">
        <v>6987</v>
      </c>
      <c r="AB2799" s="55">
        <v>272</v>
      </c>
      <c r="AC2799" s="55" t="s">
        <v>2024</v>
      </c>
      <c r="AD2799" s="89" t="s">
        <v>2623</v>
      </c>
      <c r="AE2799" s="243">
        <v>15980</v>
      </c>
      <c r="AF2799" s="157" t="s">
        <v>3901</v>
      </c>
      <c r="AG2799" s="89" t="s">
        <v>8041</v>
      </c>
      <c r="AH2799" s="58" t="s">
        <v>8042</v>
      </c>
      <c r="AI2799" s="58" t="s">
        <v>2650</v>
      </c>
      <c r="AJ2799" s="59" t="s">
        <v>1644</v>
      </c>
      <c r="AK2799" s="56">
        <v>25.810984166666668</v>
      </c>
      <c r="AL2799" s="56">
        <v>-81.461077777777774</v>
      </c>
      <c r="AM2799" s="60">
        <v>-12.459900000931867</v>
      </c>
      <c r="AN2799" s="60">
        <v>-18.219889028777498</v>
      </c>
      <c r="AO2799" s="60">
        <v>22.072912455183356</v>
      </c>
    </row>
    <row r="2800" spans="1:41" s="290" customFormat="1" x14ac:dyDescent="0.2">
      <c r="A2800" s="45" t="s">
        <v>1090</v>
      </c>
      <c r="B2800" s="42" t="s">
        <v>311</v>
      </c>
      <c r="C2800" s="46"/>
      <c r="D2800" s="35" t="s">
        <v>424</v>
      </c>
      <c r="E2800" s="34">
        <v>45384</v>
      </c>
      <c r="F2800" s="347" t="s">
        <v>2160</v>
      </c>
      <c r="G2800" s="347" t="s">
        <v>3713</v>
      </c>
      <c r="H2800" s="344">
        <v>25.810949999999998</v>
      </c>
      <c r="I2800" s="344">
        <v>-81.461133333333336</v>
      </c>
      <c r="J2800" s="56" t="s">
        <v>8039</v>
      </c>
      <c r="K2800" s="56" t="s">
        <v>8040</v>
      </c>
      <c r="L2800" s="49" t="s">
        <v>3714</v>
      </c>
      <c r="M2800" s="120" t="s">
        <v>2834</v>
      </c>
      <c r="N2800" s="35" t="s">
        <v>364</v>
      </c>
      <c r="O2800" s="240" t="s">
        <v>5903</v>
      </c>
      <c r="P2800" s="216" t="s">
        <v>1969</v>
      </c>
      <c r="Q2800" s="443">
        <v>0</v>
      </c>
      <c r="R2800" s="47"/>
      <c r="S2800" s="36">
        <v>0</v>
      </c>
      <c r="T2800" s="35"/>
      <c r="U2800" s="34"/>
      <c r="V2800" s="82">
        <v>0</v>
      </c>
      <c r="W2800" s="55" t="s">
        <v>2689</v>
      </c>
      <c r="X2800" s="55" t="s">
        <v>1897</v>
      </c>
      <c r="Y2800" s="157">
        <v>0</v>
      </c>
      <c r="Z2800" s="57" t="s">
        <v>1746</v>
      </c>
      <c r="AA2800" s="55" t="s">
        <v>6987</v>
      </c>
      <c r="AB2800" s="55">
        <v>272</v>
      </c>
      <c r="AC2800" s="55" t="s">
        <v>2024</v>
      </c>
      <c r="AD2800" s="89" t="s">
        <v>2623</v>
      </c>
      <c r="AE2800" s="243">
        <v>15980</v>
      </c>
      <c r="AF2800" s="157" t="s">
        <v>3901</v>
      </c>
      <c r="AG2800" s="89" t="s">
        <v>8041</v>
      </c>
      <c r="AH2800" s="58" t="s">
        <v>8042</v>
      </c>
      <c r="AI2800" s="58" t="s">
        <v>2650</v>
      </c>
      <c r="AJ2800" s="59" t="s">
        <v>1644</v>
      </c>
      <c r="AK2800" s="56">
        <v>25.810984166666668</v>
      </c>
      <c r="AL2800" s="56">
        <v>-81.461077777777774</v>
      </c>
      <c r="AM2800" s="60">
        <v>-12.459900000931867</v>
      </c>
      <c r="AN2800" s="60">
        <v>-18.219889028777498</v>
      </c>
      <c r="AO2800" s="60">
        <v>22.072912455183356</v>
      </c>
    </row>
    <row r="2801" spans="1:41" s="290" customFormat="1" ht="25.5" x14ac:dyDescent="0.2">
      <c r="A2801" s="45" t="s">
        <v>1090</v>
      </c>
      <c r="B2801" s="42" t="s">
        <v>311</v>
      </c>
      <c r="C2801" s="46"/>
      <c r="D2801" s="35" t="s">
        <v>424</v>
      </c>
      <c r="E2801" s="34">
        <v>45783</v>
      </c>
      <c r="F2801" s="347" t="s">
        <v>2160</v>
      </c>
      <c r="G2801" s="347" t="s">
        <v>3713</v>
      </c>
      <c r="H2801" s="344">
        <v>25.810949999999998</v>
      </c>
      <c r="I2801" s="344">
        <v>-81.461133333333336</v>
      </c>
      <c r="J2801" s="56" t="s">
        <v>8039</v>
      </c>
      <c r="K2801" s="56" t="s">
        <v>8040</v>
      </c>
      <c r="L2801" s="49" t="s">
        <v>6577</v>
      </c>
      <c r="M2801" s="120" t="s">
        <v>2834</v>
      </c>
      <c r="N2801" s="35" t="s">
        <v>364</v>
      </c>
      <c r="O2801" s="240" t="s">
        <v>6599</v>
      </c>
      <c r="P2801" s="216" t="s">
        <v>6005</v>
      </c>
      <c r="Q2801" s="443">
        <v>0</v>
      </c>
      <c r="R2801" s="47"/>
      <c r="S2801" s="36">
        <v>0</v>
      </c>
      <c r="T2801" s="35"/>
      <c r="U2801" s="34"/>
      <c r="V2801" s="82">
        <v>0</v>
      </c>
      <c r="W2801" s="55" t="s">
        <v>2689</v>
      </c>
      <c r="X2801" s="55" t="s">
        <v>1897</v>
      </c>
      <c r="Y2801" s="157">
        <v>0</v>
      </c>
      <c r="Z2801" s="57" t="s">
        <v>1746</v>
      </c>
      <c r="AA2801" s="55" t="s">
        <v>6987</v>
      </c>
      <c r="AB2801" s="55">
        <v>272</v>
      </c>
      <c r="AC2801" s="55" t="s">
        <v>2024</v>
      </c>
      <c r="AD2801" s="89" t="s">
        <v>2623</v>
      </c>
      <c r="AE2801" s="243">
        <v>15980</v>
      </c>
      <c r="AF2801" s="157" t="s">
        <v>3901</v>
      </c>
      <c r="AG2801" s="89" t="s">
        <v>8041</v>
      </c>
      <c r="AH2801" s="58" t="s">
        <v>8042</v>
      </c>
      <c r="AI2801" s="58" t="s">
        <v>2650</v>
      </c>
      <c r="AJ2801" s="59" t="s">
        <v>1644</v>
      </c>
      <c r="AK2801" s="56">
        <v>25.810984166666668</v>
      </c>
      <c r="AL2801" s="56">
        <v>-81.461077777777774</v>
      </c>
      <c r="AM2801" s="60">
        <v>-12.459900000931867</v>
      </c>
      <c r="AN2801" s="60">
        <v>-18.219889028777498</v>
      </c>
      <c r="AO2801" s="60">
        <v>22.072912455183356</v>
      </c>
    </row>
    <row r="2802" spans="1:41" s="290" customFormat="1" ht="25.5" x14ac:dyDescent="0.2">
      <c r="A2802" s="45" t="s">
        <v>1090</v>
      </c>
      <c r="B2802" s="42" t="s">
        <v>311</v>
      </c>
      <c r="C2802" s="46" t="s">
        <v>473</v>
      </c>
      <c r="D2802" s="35" t="s">
        <v>424</v>
      </c>
      <c r="E2802" s="34">
        <v>46079</v>
      </c>
      <c r="F2802" s="347" t="s">
        <v>2160</v>
      </c>
      <c r="G2802" s="347" t="s">
        <v>3713</v>
      </c>
      <c r="H2802" s="344">
        <v>25.810949999999998</v>
      </c>
      <c r="I2802" s="344">
        <v>-81.461133333333336</v>
      </c>
      <c r="J2802" s="56" t="s">
        <v>8039</v>
      </c>
      <c r="K2802" s="56" t="s">
        <v>8040</v>
      </c>
      <c r="L2802" s="49" t="s">
        <v>6577</v>
      </c>
      <c r="M2802" s="120" t="s">
        <v>2834</v>
      </c>
      <c r="N2802" s="35" t="s">
        <v>364</v>
      </c>
      <c r="O2802" s="240" t="s">
        <v>6675</v>
      </c>
      <c r="P2802" s="216" t="s">
        <v>6005</v>
      </c>
      <c r="Q2802" s="443">
        <v>0</v>
      </c>
      <c r="R2802" s="47"/>
      <c r="S2802" s="36">
        <v>0</v>
      </c>
      <c r="T2802" s="35"/>
      <c r="U2802" s="34"/>
      <c r="V2802" s="82">
        <v>0</v>
      </c>
      <c r="W2802" s="55" t="s">
        <v>2689</v>
      </c>
      <c r="X2802" s="55" t="s">
        <v>1897</v>
      </c>
      <c r="Y2802" s="157">
        <v>0</v>
      </c>
      <c r="Z2802" s="57" t="s">
        <v>1746</v>
      </c>
      <c r="AA2802" s="55" t="s">
        <v>6987</v>
      </c>
      <c r="AB2802" s="55">
        <v>272</v>
      </c>
      <c r="AC2802" s="55" t="s">
        <v>2024</v>
      </c>
      <c r="AD2802" s="89" t="s">
        <v>2623</v>
      </c>
      <c r="AE2802" s="243">
        <v>15980</v>
      </c>
      <c r="AF2802" s="157" t="s">
        <v>3901</v>
      </c>
      <c r="AG2802" s="89" t="s">
        <v>8041</v>
      </c>
      <c r="AH2802" s="58" t="s">
        <v>8042</v>
      </c>
      <c r="AI2802" s="58" t="s">
        <v>2650</v>
      </c>
      <c r="AJ2802" s="59" t="s">
        <v>1644</v>
      </c>
      <c r="AK2802" s="56">
        <v>25.810984166666668</v>
      </c>
      <c r="AL2802" s="56">
        <v>-81.461077777777774</v>
      </c>
      <c r="AM2802" s="60">
        <v>-12.459900000931867</v>
      </c>
      <c r="AN2802" s="60">
        <v>-18.219889028777498</v>
      </c>
      <c r="AO2802" s="60">
        <v>22.072912455183356</v>
      </c>
    </row>
    <row r="2803" spans="1:41" s="290" customFormat="1" x14ac:dyDescent="0.2">
      <c r="A2803" s="45" t="s">
        <v>1091</v>
      </c>
      <c r="B2803" s="42" t="s">
        <v>102</v>
      </c>
      <c r="C2803" s="46"/>
      <c r="D2803" s="35" t="s">
        <v>424</v>
      </c>
      <c r="E2803" s="34">
        <v>42837</v>
      </c>
      <c r="F2803" s="347" t="s">
        <v>649</v>
      </c>
      <c r="G2803" s="347" t="s">
        <v>666</v>
      </c>
      <c r="H2803" s="344">
        <v>25.824000000000002</v>
      </c>
      <c r="I2803" s="344">
        <v>-81.443933333333334</v>
      </c>
      <c r="J2803" s="56" t="s">
        <v>9878</v>
      </c>
      <c r="K2803" s="56" t="s">
        <v>9879</v>
      </c>
      <c r="L2803" s="49" t="s">
        <v>1800</v>
      </c>
      <c r="M2803" s="120"/>
      <c r="N2803" s="35" t="s">
        <v>364</v>
      </c>
      <c r="O2803" s="203" t="s">
        <v>1969</v>
      </c>
      <c r="P2803" s="216">
        <v>0</v>
      </c>
      <c r="Q2803" s="443">
        <v>0</v>
      </c>
      <c r="R2803" s="47"/>
      <c r="S2803" s="36">
        <v>0</v>
      </c>
      <c r="T2803" s="35"/>
      <c r="U2803" s="34"/>
      <c r="V2803" s="82">
        <v>0</v>
      </c>
      <c r="W2803" s="55" t="s">
        <v>2689</v>
      </c>
      <c r="X2803" s="55" t="s">
        <v>1897</v>
      </c>
      <c r="Y2803" s="157">
        <v>0</v>
      </c>
      <c r="Z2803" s="57" t="s">
        <v>1746</v>
      </c>
      <c r="AA2803" s="55" t="s">
        <v>6987</v>
      </c>
      <c r="AB2803" s="55">
        <v>273</v>
      </c>
      <c r="AC2803" s="55" t="s">
        <v>2024</v>
      </c>
      <c r="AD2803" s="89" t="s">
        <v>2623</v>
      </c>
      <c r="AE2803" s="243">
        <v>15985</v>
      </c>
      <c r="AF2803" s="157" t="s">
        <v>3901</v>
      </c>
      <c r="AG2803" s="89" t="s">
        <v>8045</v>
      </c>
      <c r="AH2803" s="58" t="s">
        <v>649</v>
      </c>
      <c r="AI2803" s="58" t="s">
        <v>2652</v>
      </c>
      <c r="AJ2803" s="59" t="s">
        <v>1643</v>
      </c>
      <c r="AK2803" s="56">
        <v>25.824007222222221</v>
      </c>
      <c r="AL2803" s="56">
        <v>-81.443960833333335</v>
      </c>
      <c r="AM2803" s="60">
        <v>-2.6337999989645766</v>
      </c>
      <c r="AN2803" s="60">
        <v>9.018845068708897</v>
      </c>
      <c r="AO2803" s="60">
        <v>9.3955558009050524</v>
      </c>
    </row>
    <row r="2804" spans="1:41" s="290" customFormat="1" x14ac:dyDescent="0.2">
      <c r="A2804" s="45" t="s">
        <v>1091</v>
      </c>
      <c r="B2804" s="42" t="s">
        <v>102</v>
      </c>
      <c r="C2804" s="46"/>
      <c r="D2804" s="35" t="s">
        <v>424</v>
      </c>
      <c r="E2804" s="34">
        <v>43160</v>
      </c>
      <c r="F2804" s="347" t="s">
        <v>649</v>
      </c>
      <c r="G2804" s="347" t="s">
        <v>2162</v>
      </c>
      <c r="H2804" s="344">
        <v>25.824000000000002</v>
      </c>
      <c r="I2804" s="344">
        <v>-81.443983333333335</v>
      </c>
      <c r="J2804" s="56" t="s">
        <v>9878</v>
      </c>
      <c r="K2804" s="56" t="s">
        <v>9880</v>
      </c>
      <c r="L2804" s="49" t="s">
        <v>2163</v>
      </c>
      <c r="M2804" s="120"/>
      <c r="N2804" s="35" t="s">
        <v>364</v>
      </c>
      <c r="O2804" s="203" t="s">
        <v>1969</v>
      </c>
      <c r="P2804" s="216" t="s">
        <v>1969</v>
      </c>
      <c r="Q2804" s="443">
        <v>0</v>
      </c>
      <c r="R2804" s="47"/>
      <c r="S2804" s="36">
        <v>0</v>
      </c>
      <c r="T2804" s="35"/>
      <c r="U2804" s="34"/>
      <c r="V2804" s="82">
        <v>0</v>
      </c>
      <c r="W2804" s="55" t="s">
        <v>2689</v>
      </c>
      <c r="X2804" s="55" t="s">
        <v>1897</v>
      </c>
      <c r="Y2804" s="157">
        <v>0</v>
      </c>
      <c r="Z2804" s="57" t="s">
        <v>1746</v>
      </c>
      <c r="AA2804" s="55" t="s">
        <v>6987</v>
      </c>
      <c r="AB2804" s="55">
        <v>273</v>
      </c>
      <c r="AC2804" s="55" t="s">
        <v>2024</v>
      </c>
      <c r="AD2804" s="89" t="s">
        <v>2623</v>
      </c>
      <c r="AE2804" s="243">
        <v>15985</v>
      </c>
      <c r="AF2804" s="157" t="s">
        <v>3901</v>
      </c>
      <c r="AG2804" s="89" t="s">
        <v>8045</v>
      </c>
      <c r="AH2804" s="58" t="s">
        <v>649</v>
      </c>
      <c r="AI2804" s="58" t="s">
        <v>2652</v>
      </c>
      <c r="AJ2804" s="59" t="s">
        <v>1643</v>
      </c>
      <c r="AK2804" s="56">
        <v>25.824007222222221</v>
      </c>
      <c r="AL2804" s="56">
        <v>-81.443960833333335</v>
      </c>
      <c r="AM2804" s="60">
        <v>-2.6337999989645766</v>
      </c>
      <c r="AN2804" s="60">
        <v>-7.3790550557926817</v>
      </c>
      <c r="AO2804" s="60">
        <v>7.8350083567897579</v>
      </c>
    </row>
    <row r="2805" spans="1:41" s="290" customFormat="1" x14ac:dyDescent="0.2">
      <c r="A2805" s="45" t="s">
        <v>1091</v>
      </c>
      <c r="B2805" s="42" t="s">
        <v>102</v>
      </c>
      <c r="C2805" s="46"/>
      <c r="D2805" s="35" t="s">
        <v>424</v>
      </c>
      <c r="E2805" s="34">
        <v>43532</v>
      </c>
      <c r="F2805" s="347" t="s">
        <v>2651</v>
      </c>
      <c r="G2805" s="347" t="s">
        <v>2652</v>
      </c>
      <c r="H2805" s="344">
        <v>25.824033333333333</v>
      </c>
      <c r="I2805" s="344">
        <v>-81.443966666666668</v>
      </c>
      <c r="J2805" s="56" t="s">
        <v>8043</v>
      </c>
      <c r="K2805" s="56" t="s">
        <v>9881</v>
      </c>
      <c r="L2805" s="49" t="s">
        <v>2163</v>
      </c>
      <c r="M2805" s="120" t="s">
        <v>2833</v>
      </c>
      <c r="N2805" s="35" t="s">
        <v>364</v>
      </c>
      <c r="O2805" s="203" t="s">
        <v>1969</v>
      </c>
      <c r="P2805" s="216">
        <v>0</v>
      </c>
      <c r="Q2805" s="443">
        <v>0</v>
      </c>
      <c r="R2805" s="47"/>
      <c r="S2805" s="36">
        <v>0</v>
      </c>
      <c r="T2805" s="35"/>
      <c r="U2805" s="34"/>
      <c r="V2805" s="82">
        <v>0</v>
      </c>
      <c r="W2805" s="55" t="s">
        <v>2689</v>
      </c>
      <c r="X2805" s="55" t="s">
        <v>1897</v>
      </c>
      <c r="Y2805" s="157">
        <v>0</v>
      </c>
      <c r="Z2805" s="57" t="s">
        <v>1746</v>
      </c>
      <c r="AA2805" s="55" t="s">
        <v>6987</v>
      </c>
      <c r="AB2805" s="55">
        <v>273</v>
      </c>
      <c r="AC2805" s="55" t="s">
        <v>2024</v>
      </c>
      <c r="AD2805" s="89" t="s">
        <v>2623</v>
      </c>
      <c r="AE2805" s="243">
        <v>15985</v>
      </c>
      <c r="AF2805" s="157" t="s">
        <v>3901</v>
      </c>
      <c r="AG2805" s="89" t="s">
        <v>8045</v>
      </c>
      <c r="AH2805" s="58" t="s">
        <v>649</v>
      </c>
      <c r="AI2805" s="58" t="s">
        <v>2652</v>
      </c>
      <c r="AJ2805" s="59" t="s">
        <v>1643</v>
      </c>
      <c r="AK2805" s="56">
        <v>25.824007222222221</v>
      </c>
      <c r="AL2805" s="56">
        <v>-81.443960833333335</v>
      </c>
      <c r="AM2805" s="60">
        <v>9.5222000001433571</v>
      </c>
      <c r="AN2805" s="60">
        <v>-1.9130883476254892</v>
      </c>
      <c r="AO2805" s="60">
        <v>9.7124765054310718</v>
      </c>
    </row>
    <row r="2806" spans="1:41" s="290" customFormat="1" x14ac:dyDescent="0.2">
      <c r="A2806" s="45" t="s">
        <v>1091</v>
      </c>
      <c r="B2806" s="42" t="s">
        <v>102</v>
      </c>
      <c r="C2806" s="46"/>
      <c r="D2806" s="35" t="s">
        <v>424</v>
      </c>
      <c r="E2806" s="34">
        <v>43881</v>
      </c>
      <c r="F2806" s="347" t="s">
        <v>2948</v>
      </c>
      <c r="G2806" s="347" t="s">
        <v>2162</v>
      </c>
      <c r="H2806" s="344">
        <v>25.82405</v>
      </c>
      <c r="I2806" s="344">
        <v>-81.443983333333335</v>
      </c>
      <c r="J2806" s="56" t="s">
        <v>9882</v>
      </c>
      <c r="K2806" s="56" t="s">
        <v>9880</v>
      </c>
      <c r="L2806" s="49" t="s">
        <v>2163</v>
      </c>
      <c r="M2806" s="120" t="s">
        <v>2833</v>
      </c>
      <c r="N2806" s="35" t="s">
        <v>364</v>
      </c>
      <c r="O2806" s="203"/>
      <c r="P2806" s="216">
        <v>0</v>
      </c>
      <c r="Q2806" s="443">
        <v>0</v>
      </c>
      <c r="R2806" s="47"/>
      <c r="S2806" s="36">
        <v>0</v>
      </c>
      <c r="T2806" s="35"/>
      <c r="U2806" s="34"/>
      <c r="V2806" s="82">
        <v>0</v>
      </c>
      <c r="W2806" s="55" t="s">
        <v>2689</v>
      </c>
      <c r="X2806" s="55" t="s">
        <v>1897</v>
      </c>
      <c r="Y2806" s="157">
        <v>0</v>
      </c>
      <c r="Z2806" s="57" t="s">
        <v>1746</v>
      </c>
      <c r="AA2806" s="55" t="s">
        <v>6987</v>
      </c>
      <c r="AB2806" s="55">
        <v>273</v>
      </c>
      <c r="AC2806" s="55" t="s">
        <v>2024</v>
      </c>
      <c r="AD2806" s="89" t="s">
        <v>2623</v>
      </c>
      <c r="AE2806" s="243">
        <v>15985</v>
      </c>
      <c r="AF2806" s="157" t="s">
        <v>3901</v>
      </c>
      <c r="AG2806" s="89" t="s">
        <v>8045</v>
      </c>
      <c r="AH2806" s="58" t="s">
        <v>649</v>
      </c>
      <c r="AI2806" s="58" t="s">
        <v>2652</v>
      </c>
      <c r="AJ2806" s="59" t="s">
        <v>1643</v>
      </c>
      <c r="AK2806" s="56">
        <v>25.824007222222221</v>
      </c>
      <c r="AL2806" s="56">
        <v>-81.443960833333335</v>
      </c>
      <c r="AM2806" s="60">
        <v>15.600200000345126</v>
      </c>
      <c r="AN2806" s="60">
        <v>-7.3790550557926817</v>
      </c>
      <c r="AO2806" s="60">
        <v>17.257366356637029</v>
      </c>
    </row>
    <row r="2807" spans="1:41" s="290" customFormat="1" x14ac:dyDescent="0.2">
      <c r="A2807" s="45" t="s">
        <v>1091</v>
      </c>
      <c r="B2807" s="42" t="s">
        <v>102</v>
      </c>
      <c r="C2807" s="46"/>
      <c r="D2807" s="35" t="s">
        <v>424</v>
      </c>
      <c r="E2807" s="34">
        <v>44293</v>
      </c>
      <c r="F2807" s="347" t="s">
        <v>2948</v>
      </c>
      <c r="G2807" s="347" t="s">
        <v>3820</v>
      </c>
      <c r="H2807" s="344">
        <v>25.82405</v>
      </c>
      <c r="I2807" s="344">
        <v>-81.444033333333337</v>
      </c>
      <c r="J2807" s="56" t="s">
        <v>9882</v>
      </c>
      <c r="K2807" s="56" t="s">
        <v>8044</v>
      </c>
      <c r="L2807" s="49" t="s">
        <v>3821</v>
      </c>
      <c r="M2807" s="120" t="s">
        <v>2833</v>
      </c>
      <c r="N2807" s="35" t="s">
        <v>364</v>
      </c>
      <c r="O2807" s="240" t="s">
        <v>3822</v>
      </c>
      <c r="P2807" s="216" t="s">
        <v>1969</v>
      </c>
      <c r="Q2807" s="443">
        <v>0</v>
      </c>
      <c r="R2807" s="47"/>
      <c r="S2807" s="36">
        <v>0</v>
      </c>
      <c r="T2807" s="35"/>
      <c r="U2807" s="34"/>
      <c r="V2807" s="82">
        <v>0</v>
      </c>
      <c r="W2807" s="55" t="s">
        <v>2689</v>
      </c>
      <c r="X2807" s="55" t="s">
        <v>1897</v>
      </c>
      <c r="Y2807" s="157">
        <v>0</v>
      </c>
      <c r="Z2807" s="57" t="s">
        <v>1746</v>
      </c>
      <c r="AA2807" s="55" t="s">
        <v>6987</v>
      </c>
      <c r="AB2807" s="55">
        <v>273</v>
      </c>
      <c r="AC2807" s="55" t="s">
        <v>2024</v>
      </c>
      <c r="AD2807" s="89" t="s">
        <v>2623</v>
      </c>
      <c r="AE2807" s="243">
        <v>15985</v>
      </c>
      <c r="AF2807" s="157" t="s">
        <v>3901</v>
      </c>
      <c r="AG2807" s="89" t="s">
        <v>8045</v>
      </c>
      <c r="AH2807" s="58" t="s">
        <v>649</v>
      </c>
      <c r="AI2807" s="58" t="s">
        <v>2652</v>
      </c>
      <c r="AJ2807" s="59" t="s">
        <v>1643</v>
      </c>
      <c r="AK2807" s="56">
        <v>25.824007222222221</v>
      </c>
      <c r="AL2807" s="56">
        <v>-81.443960833333335</v>
      </c>
      <c r="AM2807" s="60">
        <v>15.600200000345126</v>
      </c>
      <c r="AN2807" s="60">
        <v>-23.776955180294259</v>
      </c>
      <c r="AO2807" s="60">
        <v>28.437824067542333</v>
      </c>
    </row>
    <row r="2808" spans="1:41" s="290" customFormat="1" x14ac:dyDescent="0.2">
      <c r="A2808" s="45" t="s">
        <v>1091</v>
      </c>
      <c r="B2808" s="42" t="s">
        <v>102</v>
      </c>
      <c r="C2808" s="46"/>
      <c r="D2808" s="35" t="s">
        <v>424</v>
      </c>
      <c r="E2808" s="34">
        <v>44620</v>
      </c>
      <c r="F2808" s="347" t="s">
        <v>2651</v>
      </c>
      <c r="G2808" s="347" t="s">
        <v>3820</v>
      </c>
      <c r="H2808" s="344">
        <v>25.824033333333333</v>
      </c>
      <c r="I2808" s="344">
        <v>-81.444033333333337</v>
      </c>
      <c r="J2808" s="56" t="s">
        <v>8043</v>
      </c>
      <c r="K2808" s="56" t="s">
        <v>8044</v>
      </c>
      <c r="L2808" s="49" t="s">
        <v>3821</v>
      </c>
      <c r="M2808" s="120" t="s">
        <v>2833</v>
      </c>
      <c r="N2808" s="35" t="s">
        <v>364</v>
      </c>
      <c r="O2808" s="240" t="s">
        <v>4237</v>
      </c>
      <c r="P2808" s="216" t="s">
        <v>1969</v>
      </c>
      <c r="Q2808" s="443">
        <v>0</v>
      </c>
      <c r="R2808" s="47"/>
      <c r="S2808" s="36">
        <v>0</v>
      </c>
      <c r="T2808" s="35"/>
      <c r="U2808" s="34"/>
      <c r="V2808" s="82">
        <v>0</v>
      </c>
      <c r="W2808" s="55" t="s">
        <v>2689</v>
      </c>
      <c r="X2808" s="55" t="s">
        <v>1897</v>
      </c>
      <c r="Y2808" s="157">
        <v>0</v>
      </c>
      <c r="Z2808" s="57" t="s">
        <v>1746</v>
      </c>
      <c r="AA2808" s="55" t="s">
        <v>6987</v>
      </c>
      <c r="AB2808" s="55">
        <v>273</v>
      </c>
      <c r="AC2808" s="55" t="s">
        <v>2024</v>
      </c>
      <c r="AD2808" s="89" t="s">
        <v>2623</v>
      </c>
      <c r="AE2808" s="243">
        <v>15985</v>
      </c>
      <c r="AF2808" s="157" t="s">
        <v>3901</v>
      </c>
      <c r="AG2808" s="89" t="s">
        <v>8045</v>
      </c>
      <c r="AH2808" s="58" t="s">
        <v>649</v>
      </c>
      <c r="AI2808" s="58" t="s">
        <v>2652</v>
      </c>
      <c r="AJ2808" s="59" t="s">
        <v>1643</v>
      </c>
      <c r="AK2808" s="56">
        <v>25.824007222222221</v>
      </c>
      <c r="AL2808" s="56">
        <v>-81.443960833333335</v>
      </c>
      <c r="AM2808" s="60">
        <v>9.5222000001433571</v>
      </c>
      <c r="AN2808" s="60">
        <v>-23.776955180294259</v>
      </c>
      <c r="AO2808" s="60">
        <v>25.61280715752282</v>
      </c>
    </row>
    <row r="2809" spans="1:41" s="290" customFormat="1" x14ac:dyDescent="0.2">
      <c r="A2809" s="45" t="s">
        <v>1091</v>
      </c>
      <c r="B2809" s="42" t="s">
        <v>102</v>
      </c>
      <c r="C2809" s="46"/>
      <c r="D2809" s="35" t="s">
        <v>424</v>
      </c>
      <c r="E2809" s="34">
        <v>44992</v>
      </c>
      <c r="F2809" s="347" t="s">
        <v>2651</v>
      </c>
      <c r="G2809" s="347" t="s">
        <v>3820</v>
      </c>
      <c r="H2809" s="344">
        <v>25.824033333333333</v>
      </c>
      <c r="I2809" s="344">
        <v>-81.444033333333337</v>
      </c>
      <c r="J2809" s="56" t="s">
        <v>8043</v>
      </c>
      <c r="K2809" s="56" t="s">
        <v>8044</v>
      </c>
      <c r="L2809" s="49" t="s">
        <v>3821</v>
      </c>
      <c r="M2809" s="120" t="s">
        <v>2833</v>
      </c>
      <c r="N2809" s="35" t="s">
        <v>364</v>
      </c>
      <c r="O2809" s="240" t="s">
        <v>5186</v>
      </c>
      <c r="P2809" s="216" t="s">
        <v>1969</v>
      </c>
      <c r="Q2809" s="443">
        <v>0</v>
      </c>
      <c r="R2809" s="47"/>
      <c r="S2809" s="36">
        <v>0</v>
      </c>
      <c r="T2809" s="35"/>
      <c r="U2809" s="34"/>
      <c r="V2809" s="82">
        <v>0</v>
      </c>
      <c r="W2809" s="55" t="s">
        <v>2689</v>
      </c>
      <c r="X2809" s="55" t="s">
        <v>1897</v>
      </c>
      <c r="Y2809" s="157">
        <v>0</v>
      </c>
      <c r="Z2809" s="57" t="s">
        <v>1746</v>
      </c>
      <c r="AA2809" s="55" t="s">
        <v>6987</v>
      </c>
      <c r="AB2809" s="55">
        <v>273</v>
      </c>
      <c r="AC2809" s="55" t="s">
        <v>2024</v>
      </c>
      <c r="AD2809" s="89" t="s">
        <v>2623</v>
      </c>
      <c r="AE2809" s="243">
        <v>15985</v>
      </c>
      <c r="AF2809" s="157" t="s">
        <v>3901</v>
      </c>
      <c r="AG2809" s="89" t="s">
        <v>8045</v>
      </c>
      <c r="AH2809" s="58" t="s">
        <v>649</v>
      </c>
      <c r="AI2809" s="58" t="s">
        <v>2652</v>
      </c>
      <c r="AJ2809" s="59" t="s">
        <v>1643</v>
      </c>
      <c r="AK2809" s="56">
        <v>25.824007222222221</v>
      </c>
      <c r="AL2809" s="56">
        <v>-81.443960833333335</v>
      </c>
      <c r="AM2809" s="60">
        <v>9.5222000001433571</v>
      </c>
      <c r="AN2809" s="60">
        <v>-23.776955180294259</v>
      </c>
      <c r="AO2809" s="60">
        <v>25.61280715752282</v>
      </c>
    </row>
    <row r="2810" spans="1:41" s="290" customFormat="1" x14ac:dyDescent="0.2">
      <c r="A2810" s="45" t="s">
        <v>1091</v>
      </c>
      <c r="B2810" s="42" t="s">
        <v>102</v>
      </c>
      <c r="C2810" s="46"/>
      <c r="D2810" s="35" t="s">
        <v>424</v>
      </c>
      <c r="E2810" s="34">
        <v>45384</v>
      </c>
      <c r="F2810" s="347" t="s">
        <v>2651</v>
      </c>
      <c r="G2810" s="347" t="s">
        <v>3820</v>
      </c>
      <c r="H2810" s="344">
        <v>25.824033333333333</v>
      </c>
      <c r="I2810" s="344">
        <v>-81.444033333333337</v>
      </c>
      <c r="J2810" s="56" t="s">
        <v>8043</v>
      </c>
      <c r="K2810" s="56" t="s">
        <v>8044</v>
      </c>
      <c r="L2810" s="49" t="s">
        <v>3821</v>
      </c>
      <c r="M2810" s="120" t="s">
        <v>2833</v>
      </c>
      <c r="N2810" s="35" t="s">
        <v>364</v>
      </c>
      <c r="O2810" s="240" t="s">
        <v>5904</v>
      </c>
      <c r="P2810" s="216" t="s">
        <v>1969</v>
      </c>
      <c r="Q2810" s="443">
        <v>0</v>
      </c>
      <c r="R2810" s="47"/>
      <c r="S2810" s="36">
        <v>0</v>
      </c>
      <c r="T2810" s="35"/>
      <c r="U2810" s="34"/>
      <c r="V2810" s="82">
        <v>0</v>
      </c>
      <c r="W2810" s="55" t="s">
        <v>2689</v>
      </c>
      <c r="X2810" s="55" t="s">
        <v>1897</v>
      </c>
      <c r="Y2810" s="157">
        <v>0</v>
      </c>
      <c r="Z2810" s="57" t="s">
        <v>1746</v>
      </c>
      <c r="AA2810" s="55" t="s">
        <v>6987</v>
      </c>
      <c r="AB2810" s="55">
        <v>273</v>
      </c>
      <c r="AC2810" s="55" t="s">
        <v>2024</v>
      </c>
      <c r="AD2810" s="89" t="s">
        <v>2623</v>
      </c>
      <c r="AE2810" s="243">
        <v>15985</v>
      </c>
      <c r="AF2810" s="157" t="s">
        <v>3901</v>
      </c>
      <c r="AG2810" s="89" t="s">
        <v>8045</v>
      </c>
      <c r="AH2810" s="58" t="s">
        <v>649</v>
      </c>
      <c r="AI2810" s="58" t="s">
        <v>2652</v>
      </c>
      <c r="AJ2810" s="59" t="s">
        <v>1643</v>
      </c>
      <c r="AK2810" s="56">
        <v>25.824007222222221</v>
      </c>
      <c r="AL2810" s="56">
        <v>-81.443960833333335</v>
      </c>
      <c r="AM2810" s="60">
        <v>9.5222000001433571</v>
      </c>
      <c r="AN2810" s="60">
        <v>-23.776955180294259</v>
      </c>
      <c r="AO2810" s="60">
        <v>25.61280715752282</v>
      </c>
    </row>
    <row r="2811" spans="1:41" s="290" customFormat="1" x14ac:dyDescent="0.2">
      <c r="A2811" s="45" t="s">
        <v>1091</v>
      </c>
      <c r="B2811" s="42" t="s">
        <v>102</v>
      </c>
      <c r="C2811" s="46"/>
      <c r="D2811" s="35" t="s">
        <v>424</v>
      </c>
      <c r="E2811" s="34">
        <v>45783</v>
      </c>
      <c r="F2811" s="347" t="s">
        <v>2651</v>
      </c>
      <c r="G2811" s="347" t="s">
        <v>3820</v>
      </c>
      <c r="H2811" s="344">
        <v>25.824033333333333</v>
      </c>
      <c r="I2811" s="344">
        <v>-81.444033333333337</v>
      </c>
      <c r="J2811" s="56" t="s">
        <v>8043</v>
      </c>
      <c r="K2811" s="56" t="s">
        <v>8044</v>
      </c>
      <c r="L2811" s="49" t="s">
        <v>3821</v>
      </c>
      <c r="M2811" s="120" t="s">
        <v>2833</v>
      </c>
      <c r="N2811" s="35" t="s">
        <v>364</v>
      </c>
      <c r="O2811" s="240" t="s">
        <v>6600</v>
      </c>
      <c r="P2811" s="216" t="s">
        <v>6005</v>
      </c>
      <c r="Q2811" s="443">
        <v>0</v>
      </c>
      <c r="R2811" s="47"/>
      <c r="S2811" s="36">
        <v>0</v>
      </c>
      <c r="T2811" s="35"/>
      <c r="U2811" s="34"/>
      <c r="V2811" s="82">
        <v>0</v>
      </c>
      <c r="W2811" s="55" t="s">
        <v>2689</v>
      </c>
      <c r="X2811" s="55" t="s">
        <v>1897</v>
      </c>
      <c r="Y2811" s="157">
        <v>0</v>
      </c>
      <c r="Z2811" s="57" t="s">
        <v>1746</v>
      </c>
      <c r="AA2811" s="55" t="s">
        <v>6987</v>
      </c>
      <c r="AB2811" s="55">
        <v>273</v>
      </c>
      <c r="AC2811" s="55" t="s">
        <v>2024</v>
      </c>
      <c r="AD2811" s="89" t="s">
        <v>2623</v>
      </c>
      <c r="AE2811" s="243">
        <v>15985</v>
      </c>
      <c r="AF2811" s="157" t="s">
        <v>3901</v>
      </c>
      <c r="AG2811" s="89" t="s">
        <v>8045</v>
      </c>
      <c r="AH2811" s="58" t="s">
        <v>649</v>
      </c>
      <c r="AI2811" s="58" t="s">
        <v>2652</v>
      </c>
      <c r="AJ2811" s="59" t="s">
        <v>1643</v>
      </c>
      <c r="AK2811" s="56">
        <v>25.824007222222221</v>
      </c>
      <c r="AL2811" s="56">
        <v>-81.443960833333335</v>
      </c>
      <c r="AM2811" s="60">
        <v>9.5222000001433571</v>
      </c>
      <c r="AN2811" s="60">
        <v>-23.776955180294259</v>
      </c>
      <c r="AO2811" s="60">
        <v>25.61280715752282</v>
      </c>
    </row>
    <row r="2812" spans="1:41" s="290" customFormat="1" x14ac:dyDescent="0.2">
      <c r="A2812" s="45" t="s">
        <v>1091</v>
      </c>
      <c r="B2812" s="42" t="s">
        <v>102</v>
      </c>
      <c r="C2812" s="46" t="s">
        <v>473</v>
      </c>
      <c r="D2812" s="35" t="s">
        <v>424</v>
      </c>
      <c r="E2812" s="34">
        <v>46079</v>
      </c>
      <c r="F2812" s="347" t="s">
        <v>2651</v>
      </c>
      <c r="G2812" s="347" t="s">
        <v>3820</v>
      </c>
      <c r="H2812" s="344">
        <v>25.824033333333333</v>
      </c>
      <c r="I2812" s="344">
        <v>-81.444033333333337</v>
      </c>
      <c r="J2812" s="56" t="s">
        <v>8043</v>
      </c>
      <c r="K2812" s="56" t="s">
        <v>8044</v>
      </c>
      <c r="L2812" s="49" t="s">
        <v>3821</v>
      </c>
      <c r="M2812" s="120" t="s">
        <v>2833</v>
      </c>
      <c r="N2812" s="35" t="s">
        <v>364</v>
      </c>
      <c r="O2812" s="240" t="s">
        <v>6676</v>
      </c>
      <c r="P2812" s="216" t="s">
        <v>6005</v>
      </c>
      <c r="Q2812" s="443">
        <v>0</v>
      </c>
      <c r="R2812" s="47"/>
      <c r="S2812" s="36">
        <v>0</v>
      </c>
      <c r="T2812" s="35"/>
      <c r="U2812" s="34"/>
      <c r="V2812" s="82">
        <v>0</v>
      </c>
      <c r="W2812" s="55" t="s">
        <v>2689</v>
      </c>
      <c r="X2812" s="55" t="s">
        <v>1897</v>
      </c>
      <c r="Y2812" s="157">
        <v>0</v>
      </c>
      <c r="Z2812" s="57" t="s">
        <v>1746</v>
      </c>
      <c r="AA2812" s="55" t="s">
        <v>6987</v>
      </c>
      <c r="AB2812" s="55">
        <v>273</v>
      </c>
      <c r="AC2812" s="55" t="s">
        <v>2024</v>
      </c>
      <c r="AD2812" s="89" t="s">
        <v>2623</v>
      </c>
      <c r="AE2812" s="243">
        <v>15985</v>
      </c>
      <c r="AF2812" s="157" t="s">
        <v>3901</v>
      </c>
      <c r="AG2812" s="89" t="s">
        <v>8045</v>
      </c>
      <c r="AH2812" s="58" t="s">
        <v>649</v>
      </c>
      <c r="AI2812" s="58" t="s">
        <v>2652</v>
      </c>
      <c r="AJ2812" s="59" t="s">
        <v>1643</v>
      </c>
      <c r="AK2812" s="56">
        <v>25.824007222222221</v>
      </c>
      <c r="AL2812" s="56">
        <v>-81.443960833333335</v>
      </c>
      <c r="AM2812" s="60">
        <v>9.5222000001433571</v>
      </c>
      <c r="AN2812" s="60">
        <v>-23.776955180294259</v>
      </c>
      <c r="AO2812" s="60">
        <v>25.61280715752282</v>
      </c>
    </row>
    <row r="2813" spans="1:41" s="290" customFormat="1" x14ac:dyDescent="0.2">
      <c r="A2813" s="45" t="s">
        <v>1092</v>
      </c>
      <c r="B2813" s="42" t="s">
        <v>2943</v>
      </c>
      <c r="C2813" s="46"/>
      <c r="D2813" s="35" t="s">
        <v>424</v>
      </c>
      <c r="E2813" s="34">
        <v>42837</v>
      </c>
      <c r="F2813" s="347" t="s">
        <v>667</v>
      </c>
      <c r="G2813" s="347" t="s">
        <v>668</v>
      </c>
      <c r="H2813" s="344">
        <v>25.827883333333332</v>
      </c>
      <c r="I2813" s="344">
        <v>-81.439933333333329</v>
      </c>
      <c r="J2813" s="56" t="s">
        <v>8046</v>
      </c>
      <c r="K2813" s="56" t="s">
        <v>8047</v>
      </c>
      <c r="L2813" s="49" t="s">
        <v>1746</v>
      </c>
      <c r="M2813" s="117"/>
      <c r="N2813" s="35" t="s">
        <v>364</v>
      </c>
      <c r="O2813" s="203" t="s">
        <v>1969</v>
      </c>
      <c r="P2813" s="216">
        <v>0</v>
      </c>
      <c r="Q2813" s="443">
        <v>0</v>
      </c>
      <c r="R2813" s="47"/>
      <c r="S2813" s="36">
        <v>0</v>
      </c>
      <c r="T2813" s="35"/>
      <c r="U2813" s="34"/>
      <c r="V2813" s="82">
        <v>0</v>
      </c>
      <c r="W2813" s="55" t="s">
        <v>2689</v>
      </c>
      <c r="X2813" s="55" t="s">
        <v>1897</v>
      </c>
      <c r="Y2813" s="157">
        <v>0</v>
      </c>
      <c r="Z2813" s="57" t="s">
        <v>1746</v>
      </c>
      <c r="AA2813" s="55" t="s">
        <v>6987</v>
      </c>
      <c r="AB2813" s="55">
        <v>274</v>
      </c>
      <c r="AC2813" s="55" t="s">
        <v>2024</v>
      </c>
      <c r="AD2813" s="89" t="s">
        <v>2623</v>
      </c>
      <c r="AE2813" s="243">
        <v>15990</v>
      </c>
      <c r="AF2813" s="157" t="s">
        <v>3901</v>
      </c>
      <c r="AG2813" s="89" t="s">
        <v>8048</v>
      </c>
      <c r="AH2813" s="58" t="s">
        <v>2164</v>
      </c>
      <c r="AI2813" s="58" t="s">
        <v>3824</v>
      </c>
      <c r="AJ2813" s="59" t="s">
        <v>1642</v>
      </c>
      <c r="AK2813" s="56">
        <v>25.827868611111111</v>
      </c>
      <c r="AL2813" s="56">
        <v>-81.439961111111117</v>
      </c>
      <c r="AM2813" s="60">
        <v>5.3688999998327347</v>
      </c>
      <c r="AN2813" s="60">
        <v>9.1099445167190307</v>
      </c>
      <c r="AO2813" s="60">
        <v>10.574316824547251</v>
      </c>
    </row>
    <row r="2814" spans="1:41" s="290" customFormat="1" x14ac:dyDescent="0.2">
      <c r="A2814" s="45" t="s">
        <v>1092</v>
      </c>
      <c r="B2814" s="42" t="s">
        <v>2943</v>
      </c>
      <c r="C2814" s="46"/>
      <c r="D2814" s="35" t="s">
        <v>424</v>
      </c>
      <c r="E2814" s="34">
        <v>43160</v>
      </c>
      <c r="F2814" s="347" t="s">
        <v>2164</v>
      </c>
      <c r="G2814" s="347" t="s">
        <v>668</v>
      </c>
      <c r="H2814" s="344">
        <v>25.827866666666665</v>
      </c>
      <c r="I2814" s="344">
        <v>-81.439933333333329</v>
      </c>
      <c r="J2814" s="56" t="s">
        <v>9883</v>
      </c>
      <c r="K2814" s="56" t="s">
        <v>8047</v>
      </c>
      <c r="L2814" s="49" t="s">
        <v>2165</v>
      </c>
      <c r="M2814" s="120"/>
      <c r="N2814" s="35" t="s">
        <v>364</v>
      </c>
      <c r="O2814" s="203" t="s">
        <v>1969</v>
      </c>
      <c r="P2814" s="216" t="s">
        <v>1969</v>
      </c>
      <c r="Q2814" s="443">
        <v>0</v>
      </c>
      <c r="R2814" s="47"/>
      <c r="S2814" s="36">
        <v>0</v>
      </c>
      <c r="T2814" s="35"/>
      <c r="U2814" s="34"/>
      <c r="V2814" s="82">
        <v>0</v>
      </c>
      <c r="W2814" s="55" t="s">
        <v>2689</v>
      </c>
      <c r="X2814" s="55" t="s">
        <v>1897</v>
      </c>
      <c r="Y2814" s="157">
        <v>0</v>
      </c>
      <c r="Z2814" s="57" t="s">
        <v>1746</v>
      </c>
      <c r="AA2814" s="55" t="s">
        <v>6987</v>
      </c>
      <c r="AB2814" s="55">
        <v>274</v>
      </c>
      <c r="AC2814" s="55" t="s">
        <v>2024</v>
      </c>
      <c r="AD2814" s="89" t="s">
        <v>2623</v>
      </c>
      <c r="AE2814" s="243">
        <v>15990</v>
      </c>
      <c r="AF2814" s="157" t="s">
        <v>3901</v>
      </c>
      <c r="AG2814" s="89" t="s">
        <v>8048</v>
      </c>
      <c r="AH2814" s="58" t="s">
        <v>2164</v>
      </c>
      <c r="AI2814" s="58" t="s">
        <v>3824</v>
      </c>
      <c r="AJ2814" s="59" t="s">
        <v>1642</v>
      </c>
      <c r="AK2814" s="56">
        <v>25.827868611111111</v>
      </c>
      <c r="AL2814" s="56">
        <v>-81.439961111111117</v>
      </c>
      <c r="AM2814" s="60">
        <v>-0.70910000036903398</v>
      </c>
      <c r="AN2814" s="60">
        <v>9.1099445167190307</v>
      </c>
      <c r="AO2814" s="60">
        <v>9.1375003096154526</v>
      </c>
    </row>
    <row r="2815" spans="1:41" s="290" customFormat="1" x14ac:dyDescent="0.2">
      <c r="A2815" s="45" t="s">
        <v>1092</v>
      </c>
      <c r="B2815" s="42" t="s">
        <v>2943</v>
      </c>
      <c r="C2815" s="46"/>
      <c r="D2815" s="35" t="s">
        <v>424</v>
      </c>
      <c r="E2815" s="34">
        <v>43532</v>
      </c>
      <c r="F2815" s="347" t="s">
        <v>667</v>
      </c>
      <c r="G2815" s="347" t="s">
        <v>668</v>
      </c>
      <c r="H2815" s="344">
        <v>25.827883333333332</v>
      </c>
      <c r="I2815" s="344">
        <v>-81.439933333333329</v>
      </c>
      <c r="J2815" s="56" t="s">
        <v>8046</v>
      </c>
      <c r="K2815" s="56" t="s">
        <v>8047</v>
      </c>
      <c r="L2815" s="49" t="s">
        <v>2653</v>
      </c>
      <c r="M2815" s="120" t="s">
        <v>2833</v>
      </c>
      <c r="N2815" s="35" t="s">
        <v>364</v>
      </c>
      <c r="O2815" s="203" t="s">
        <v>1969</v>
      </c>
      <c r="P2815" s="216">
        <v>0</v>
      </c>
      <c r="Q2815" s="443">
        <v>0</v>
      </c>
      <c r="R2815" s="47"/>
      <c r="S2815" s="36">
        <v>0</v>
      </c>
      <c r="T2815" s="35"/>
      <c r="U2815" s="34"/>
      <c r="V2815" s="82">
        <v>0</v>
      </c>
      <c r="W2815" s="55" t="s">
        <v>2689</v>
      </c>
      <c r="X2815" s="55" t="s">
        <v>1897</v>
      </c>
      <c r="Y2815" s="157">
        <v>0</v>
      </c>
      <c r="Z2815" s="57" t="s">
        <v>1746</v>
      </c>
      <c r="AA2815" s="55" t="s">
        <v>6987</v>
      </c>
      <c r="AB2815" s="55">
        <v>274</v>
      </c>
      <c r="AC2815" s="55" t="s">
        <v>2024</v>
      </c>
      <c r="AD2815" s="89" t="s">
        <v>2623</v>
      </c>
      <c r="AE2815" s="243">
        <v>15990</v>
      </c>
      <c r="AF2815" s="157" t="s">
        <v>3901</v>
      </c>
      <c r="AG2815" s="89" t="s">
        <v>8048</v>
      </c>
      <c r="AH2815" s="58" t="s">
        <v>2164</v>
      </c>
      <c r="AI2815" s="58" t="s">
        <v>3824</v>
      </c>
      <c r="AJ2815" s="59" t="s">
        <v>1642</v>
      </c>
      <c r="AK2815" s="56">
        <v>25.827868611111111</v>
      </c>
      <c r="AL2815" s="56">
        <v>-81.439961111111117</v>
      </c>
      <c r="AM2815" s="60">
        <v>5.3688999998327347</v>
      </c>
      <c r="AN2815" s="60">
        <v>9.1099445167190307</v>
      </c>
      <c r="AO2815" s="60">
        <v>10.574316824547251</v>
      </c>
    </row>
    <row r="2816" spans="1:41" s="290" customFormat="1" x14ac:dyDescent="0.2">
      <c r="A2816" s="45" t="s">
        <v>1092</v>
      </c>
      <c r="B2816" s="42" t="s">
        <v>2943</v>
      </c>
      <c r="C2816" s="46"/>
      <c r="D2816" s="35" t="s">
        <v>424</v>
      </c>
      <c r="E2816" s="34">
        <v>43881</v>
      </c>
      <c r="F2816" s="347" t="s">
        <v>667</v>
      </c>
      <c r="G2816" s="347" t="s">
        <v>2949</v>
      </c>
      <c r="H2816" s="344">
        <v>25.827883333333332</v>
      </c>
      <c r="I2816" s="344">
        <v>-81.439949999999996</v>
      </c>
      <c r="J2816" s="56" t="s">
        <v>8046</v>
      </c>
      <c r="K2816" s="56" t="s">
        <v>9884</v>
      </c>
      <c r="L2816" s="49" t="s">
        <v>2653</v>
      </c>
      <c r="M2816" s="120" t="s">
        <v>2833</v>
      </c>
      <c r="N2816" s="35" t="s">
        <v>364</v>
      </c>
      <c r="O2816" s="203" t="s">
        <v>1969</v>
      </c>
      <c r="P2816" s="216" t="s">
        <v>1969</v>
      </c>
      <c r="Q2816" s="443">
        <v>0</v>
      </c>
      <c r="R2816" s="47"/>
      <c r="S2816" s="36">
        <v>0</v>
      </c>
      <c r="T2816" s="35"/>
      <c r="U2816" s="34"/>
      <c r="V2816" s="82">
        <v>0</v>
      </c>
      <c r="W2816" s="55" t="s">
        <v>2689</v>
      </c>
      <c r="X2816" s="55" t="s">
        <v>1897</v>
      </c>
      <c r="Y2816" s="157">
        <v>0</v>
      </c>
      <c r="Z2816" s="57" t="s">
        <v>1746</v>
      </c>
      <c r="AA2816" s="55" t="s">
        <v>6987</v>
      </c>
      <c r="AB2816" s="55">
        <v>274</v>
      </c>
      <c r="AC2816" s="55" t="s">
        <v>2024</v>
      </c>
      <c r="AD2816" s="89" t="s">
        <v>2623</v>
      </c>
      <c r="AE2816" s="243">
        <v>15990</v>
      </c>
      <c r="AF2816" s="157" t="s">
        <v>3901</v>
      </c>
      <c r="AG2816" s="89" t="s">
        <v>8048</v>
      </c>
      <c r="AH2816" s="58" t="s">
        <v>2164</v>
      </c>
      <c r="AI2816" s="58" t="s">
        <v>3824</v>
      </c>
      <c r="AJ2816" s="59" t="s">
        <v>1642</v>
      </c>
      <c r="AK2816" s="56">
        <v>25.827868611111111</v>
      </c>
      <c r="AL2816" s="56">
        <v>-81.439961111111117</v>
      </c>
      <c r="AM2816" s="60">
        <v>5.3688999998327347</v>
      </c>
      <c r="AN2816" s="60">
        <v>3.6439778085518375</v>
      </c>
      <c r="AO2816" s="60">
        <v>6.488733426287614</v>
      </c>
    </row>
    <row r="2817" spans="1:41" s="290" customFormat="1" ht="25.5" x14ac:dyDescent="0.2">
      <c r="A2817" s="45" t="s">
        <v>1092</v>
      </c>
      <c r="B2817" s="42" t="s">
        <v>2943</v>
      </c>
      <c r="C2817" s="46"/>
      <c r="D2817" s="35" t="s">
        <v>424</v>
      </c>
      <c r="E2817" s="34">
        <v>44293</v>
      </c>
      <c r="F2817" s="347" t="s">
        <v>667</v>
      </c>
      <c r="G2817" s="347" t="s">
        <v>3824</v>
      </c>
      <c r="H2817" s="344">
        <v>25.827883333333332</v>
      </c>
      <c r="I2817" s="344">
        <v>-81.439966666666663</v>
      </c>
      <c r="J2817" s="56" t="s">
        <v>8046</v>
      </c>
      <c r="K2817" s="56" t="s">
        <v>9885</v>
      </c>
      <c r="L2817" s="49" t="s">
        <v>3825</v>
      </c>
      <c r="M2817" s="120" t="s">
        <v>2833</v>
      </c>
      <c r="N2817" s="35" t="s">
        <v>364</v>
      </c>
      <c r="O2817" s="240" t="s">
        <v>3826</v>
      </c>
      <c r="P2817" s="216" t="s">
        <v>1969</v>
      </c>
      <c r="Q2817" s="443">
        <v>0</v>
      </c>
      <c r="R2817" s="47"/>
      <c r="S2817" s="36">
        <v>0</v>
      </c>
      <c r="T2817" s="35"/>
      <c r="U2817" s="34"/>
      <c r="V2817" s="82">
        <v>0</v>
      </c>
      <c r="W2817" s="55" t="s">
        <v>2689</v>
      </c>
      <c r="X2817" s="55" t="s">
        <v>1897</v>
      </c>
      <c r="Y2817" s="157">
        <v>0</v>
      </c>
      <c r="Z2817" s="57" t="s">
        <v>1746</v>
      </c>
      <c r="AA2817" s="55" t="s">
        <v>6987</v>
      </c>
      <c r="AB2817" s="55">
        <v>274</v>
      </c>
      <c r="AC2817" s="55" t="s">
        <v>2024</v>
      </c>
      <c r="AD2817" s="89" t="s">
        <v>2623</v>
      </c>
      <c r="AE2817" s="243">
        <v>15990</v>
      </c>
      <c r="AF2817" s="157" t="s">
        <v>3901</v>
      </c>
      <c r="AG2817" s="89" t="s">
        <v>8048</v>
      </c>
      <c r="AH2817" s="58" t="s">
        <v>2164</v>
      </c>
      <c r="AI2817" s="58" t="s">
        <v>3824</v>
      </c>
      <c r="AJ2817" s="59" t="s">
        <v>1642</v>
      </c>
      <c r="AK2817" s="56">
        <v>25.827868611111111</v>
      </c>
      <c r="AL2817" s="56">
        <v>-81.439961111111117</v>
      </c>
      <c r="AM2817" s="60">
        <v>5.3688999998327347</v>
      </c>
      <c r="AN2817" s="60">
        <v>-1.8219888996153553</v>
      </c>
      <c r="AO2817" s="60">
        <v>5.6696323301009137</v>
      </c>
    </row>
    <row r="2818" spans="1:41" s="290" customFormat="1" ht="25.5" x14ac:dyDescent="0.2">
      <c r="A2818" s="45" t="s">
        <v>1092</v>
      </c>
      <c r="B2818" s="42" t="s">
        <v>2943</v>
      </c>
      <c r="C2818" s="46"/>
      <c r="D2818" s="35" t="s">
        <v>424</v>
      </c>
      <c r="E2818" s="34">
        <v>44620</v>
      </c>
      <c r="F2818" s="347" t="s">
        <v>667</v>
      </c>
      <c r="G2818" s="347" t="s">
        <v>2949</v>
      </c>
      <c r="H2818" s="344">
        <v>25.827883333333332</v>
      </c>
      <c r="I2818" s="344">
        <v>-81.439949999999996</v>
      </c>
      <c r="J2818" s="56" t="s">
        <v>8046</v>
      </c>
      <c r="K2818" s="56" t="s">
        <v>9884</v>
      </c>
      <c r="L2818" s="49" t="s">
        <v>3825</v>
      </c>
      <c r="M2818" s="120" t="s">
        <v>2833</v>
      </c>
      <c r="N2818" s="35" t="s">
        <v>364</v>
      </c>
      <c r="O2818" s="240" t="s">
        <v>4238</v>
      </c>
      <c r="P2818" s="216" t="s">
        <v>1969</v>
      </c>
      <c r="Q2818" s="443">
        <v>0</v>
      </c>
      <c r="R2818" s="47"/>
      <c r="S2818" s="36">
        <v>0</v>
      </c>
      <c r="T2818" s="35"/>
      <c r="U2818" s="34"/>
      <c r="V2818" s="82">
        <v>0</v>
      </c>
      <c r="W2818" s="55" t="s">
        <v>2689</v>
      </c>
      <c r="X2818" s="55" t="s">
        <v>1897</v>
      </c>
      <c r="Y2818" s="157">
        <v>0</v>
      </c>
      <c r="Z2818" s="57" t="s">
        <v>1746</v>
      </c>
      <c r="AA2818" s="55" t="s">
        <v>6987</v>
      </c>
      <c r="AB2818" s="55">
        <v>274</v>
      </c>
      <c r="AC2818" s="55" t="s">
        <v>2024</v>
      </c>
      <c r="AD2818" s="89" t="s">
        <v>2623</v>
      </c>
      <c r="AE2818" s="243">
        <v>15990</v>
      </c>
      <c r="AF2818" s="157" t="s">
        <v>3901</v>
      </c>
      <c r="AG2818" s="89" t="s">
        <v>8048</v>
      </c>
      <c r="AH2818" s="58" t="s">
        <v>2164</v>
      </c>
      <c r="AI2818" s="58" t="s">
        <v>3824</v>
      </c>
      <c r="AJ2818" s="59" t="s">
        <v>1642</v>
      </c>
      <c r="AK2818" s="56">
        <v>25.827868611111111</v>
      </c>
      <c r="AL2818" s="56">
        <v>-81.439961111111117</v>
      </c>
      <c r="AM2818" s="60">
        <v>5.3688999998327347</v>
      </c>
      <c r="AN2818" s="60">
        <v>3.6439778085518375</v>
      </c>
      <c r="AO2818" s="60">
        <v>6.488733426287614</v>
      </c>
    </row>
    <row r="2819" spans="1:41" s="290" customFormat="1" ht="25.5" x14ac:dyDescent="0.2">
      <c r="A2819" s="45" t="s">
        <v>1092</v>
      </c>
      <c r="B2819" s="42" t="s">
        <v>2943</v>
      </c>
      <c r="C2819" s="46"/>
      <c r="D2819" s="35" t="s">
        <v>424</v>
      </c>
      <c r="E2819" s="34">
        <v>44992</v>
      </c>
      <c r="F2819" s="347" t="s">
        <v>2164</v>
      </c>
      <c r="G2819" s="347" t="s">
        <v>668</v>
      </c>
      <c r="H2819" s="344">
        <v>25.827866666666665</v>
      </c>
      <c r="I2819" s="344">
        <v>-81.439933333333329</v>
      </c>
      <c r="J2819" s="56" t="s">
        <v>9883</v>
      </c>
      <c r="K2819" s="56" t="s">
        <v>8047</v>
      </c>
      <c r="L2819" s="49" t="s">
        <v>5188</v>
      </c>
      <c r="M2819" s="120" t="s">
        <v>2833</v>
      </c>
      <c r="N2819" s="35" t="s">
        <v>364</v>
      </c>
      <c r="O2819" s="240" t="s">
        <v>5187</v>
      </c>
      <c r="P2819" s="216" t="s">
        <v>1969</v>
      </c>
      <c r="Q2819" s="443">
        <v>0</v>
      </c>
      <c r="R2819" s="47"/>
      <c r="S2819" s="36">
        <v>0</v>
      </c>
      <c r="T2819" s="35"/>
      <c r="U2819" s="34"/>
      <c r="V2819" s="82">
        <v>0</v>
      </c>
      <c r="W2819" s="55" t="s">
        <v>2689</v>
      </c>
      <c r="X2819" s="55" t="s">
        <v>1897</v>
      </c>
      <c r="Y2819" s="157">
        <v>0</v>
      </c>
      <c r="Z2819" s="57" t="s">
        <v>1746</v>
      </c>
      <c r="AA2819" s="55" t="s">
        <v>6987</v>
      </c>
      <c r="AB2819" s="55">
        <v>274</v>
      </c>
      <c r="AC2819" s="55" t="s">
        <v>2024</v>
      </c>
      <c r="AD2819" s="89" t="s">
        <v>2623</v>
      </c>
      <c r="AE2819" s="243">
        <v>15990</v>
      </c>
      <c r="AF2819" s="157" t="s">
        <v>3901</v>
      </c>
      <c r="AG2819" s="89" t="s">
        <v>8048</v>
      </c>
      <c r="AH2819" s="58" t="s">
        <v>2164</v>
      </c>
      <c r="AI2819" s="58" t="s">
        <v>3824</v>
      </c>
      <c r="AJ2819" s="59" t="s">
        <v>1642</v>
      </c>
      <c r="AK2819" s="56">
        <v>25.827868611111111</v>
      </c>
      <c r="AL2819" s="56">
        <v>-81.439961111111117</v>
      </c>
      <c r="AM2819" s="60">
        <v>-0.70910000036903398</v>
      </c>
      <c r="AN2819" s="60">
        <v>9.1099445167190307</v>
      </c>
      <c r="AO2819" s="60">
        <v>9.1375003096154526</v>
      </c>
    </row>
    <row r="2820" spans="1:41" s="290" customFormat="1" ht="25.5" x14ac:dyDescent="0.2">
      <c r="A2820" s="45" t="s">
        <v>1092</v>
      </c>
      <c r="B2820" s="42" t="s">
        <v>2943</v>
      </c>
      <c r="C2820" s="46"/>
      <c r="D2820" s="35" t="s">
        <v>424</v>
      </c>
      <c r="E2820" s="34">
        <v>45384</v>
      </c>
      <c r="F2820" s="347" t="s">
        <v>667</v>
      </c>
      <c r="G2820" s="347" t="s">
        <v>668</v>
      </c>
      <c r="H2820" s="344">
        <v>25.827883333333332</v>
      </c>
      <c r="I2820" s="344">
        <v>-81.439933333333329</v>
      </c>
      <c r="J2820" s="56" t="s">
        <v>8046</v>
      </c>
      <c r="K2820" s="56" t="s">
        <v>8047</v>
      </c>
      <c r="L2820" s="49" t="s">
        <v>5906</v>
      </c>
      <c r="M2820" s="120" t="s">
        <v>2833</v>
      </c>
      <c r="N2820" s="35" t="s">
        <v>387</v>
      </c>
      <c r="O2820" s="240" t="s">
        <v>5905</v>
      </c>
      <c r="P2820" s="216" t="s">
        <v>1969</v>
      </c>
      <c r="Q2820" s="443">
        <v>0</v>
      </c>
      <c r="R2820" s="47"/>
      <c r="S2820" s="36">
        <v>0</v>
      </c>
      <c r="T2820" s="35" t="s">
        <v>3310</v>
      </c>
      <c r="U2820" s="34"/>
      <c r="V2820" s="82">
        <v>0</v>
      </c>
      <c r="W2820" s="55" t="s">
        <v>2689</v>
      </c>
      <c r="X2820" s="55" t="s">
        <v>1897</v>
      </c>
      <c r="Y2820" s="157" t="s">
        <v>387</v>
      </c>
      <c r="Z2820" s="57" t="s">
        <v>1746</v>
      </c>
      <c r="AA2820" s="55" t="s">
        <v>6982</v>
      </c>
      <c r="AB2820" s="55">
        <v>274</v>
      </c>
      <c r="AC2820" s="55" t="s">
        <v>2024</v>
      </c>
      <c r="AD2820" s="89" t="s">
        <v>2623</v>
      </c>
      <c r="AE2820" s="243">
        <v>15990</v>
      </c>
      <c r="AF2820" s="157" t="s">
        <v>3901</v>
      </c>
      <c r="AG2820" s="89" t="s">
        <v>8048</v>
      </c>
      <c r="AH2820" s="58" t="s">
        <v>2164</v>
      </c>
      <c r="AI2820" s="58" t="s">
        <v>3824</v>
      </c>
      <c r="AJ2820" s="59" t="s">
        <v>1642</v>
      </c>
      <c r="AK2820" s="56">
        <v>25.827868611111111</v>
      </c>
      <c r="AL2820" s="56">
        <v>-81.439961111111117</v>
      </c>
      <c r="AM2820" s="60">
        <v>5.3688999998327347</v>
      </c>
      <c r="AN2820" s="60">
        <v>9.1099445167190307</v>
      </c>
      <c r="AO2820" s="60">
        <v>10.574316824547251</v>
      </c>
    </row>
    <row r="2821" spans="1:41" s="290" customFormat="1" ht="25.5" x14ac:dyDescent="0.2">
      <c r="A2821" s="45" t="s">
        <v>1092</v>
      </c>
      <c r="B2821" s="42" t="s">
        <v>2943</v>
      </c>
      <c r="C2821" s="46"/>
      <c r="D2821" s="35" t="s">
        <v>424</v>
      </c>
      <c r="E2821" s="34">
        <v>45783</v>
      </c>
      <c r="F2821" s="347" t="s">
        <v>667</v>
      </c>
      <c r="G2821" s="347" t="s">
        <v>668</v>
      </c>
      <c r="H2821" s="344">
        <v>25.827883333333332</v>
      </c>
      <c r="I2821" s="344">
        <v>-81.439933333333329</v>
      </c>
      <c r="J2821" s="56" t="s">
        <v>8046</v>
      </c>
      <c r="K2821" s="56" t="s">
        <v>8047</v>
      </c>
      <c r="L2821" s="49" t="s">
        <v>5906</v>
      </c>
      <c r="M2821" s="120" t="s">
        <v>2833</v>
      </c>
      <c r="N2821" s="35" t="s">
        <v>387</v>
      </c>
      <c r="O2821" s="240" t="s">
        <v>6600</v>
      </c>
      <c r="P2821" s="216" t="s">
        <v>6005</v>
      </c>
      <c r="Q2821" s="443">
        <v>0</v>
      </c>
      <c r="R2821" s="47"/>
      <c r="S2821" s="36">
        <v>0</v>
      </c>
      <c r="T2821" s="35"/>
      <c r="U2821" s="34"/>
      <c r="V2821" s="82">
        <v>0</v>
      </c>
      <c r="W2821" s="55" t="s">
        <v>2689</v>
      </c>
      <c r="X2821" s="55" t="s">
        <v>1897</v>
      </c>
      <c r="Y2821" s="157" t="s">
        <v>387</v>
      </c>
      <c r="Z2821" s="57" t="s">
        <v>1746</v>
      </c>
      <c r="AA2821" s="55" t="s">
        <v>6982</v>
      </c>
      <c r="AB2821" s="55">
        <v>274</v>
      </c>
      <c r="AC2821" s="55" t="s">
        <v>2024</v>
      </c>
      <c r="AD2821" s="89" t="s">
        <v>2623</v>
      </c>
      <c r="AE2821" s="243">
        <v>15990</v>
      </c>
      <c r="AF2821" s="157" t="s">
        <v>3901</v>
      </c>
      <c r="AG2821" s="89" t="s">
        <v>8048</v>
      </c>
      <c r="AH2821" s="58" t="s">
        <v>2164</v>
      </c>
      <c r="AI2821" s="58" t="s">
        <v>3824</v>
      </c>
      <c r="AJ2821" s="59" t="s">
        <v>1642</v>
      </c>
      <c r="AK2821" s="56">
        <v>25.827868611111111</v>
      </c>
      <c r="AL2821" s="56">
        <v>-81.439961111111117</v>
      </c>
      <c r="AM2821" s="60">
        <v>5.3688999998327347</v>
      </c>
      <c r="AN2821" s="60">
        <v>9.1099445167190307</v>
      </c>
      <c r="AO2821" s="60">
        <v>10.574316824547251</v>
      </c>
    </row>
    <row r="2822" spans="1:41" s="290" customFormat="1" x14ac:dyDescent="0.2">
      <c r="A2822" s="45" t="s">
        <v>1092</v>
      </c>
      <c r="B2822" s="42" t="s">
        <v>2943</v>
      </c>
      <c r="C2822" s="46" t="s">
        <v>473</v>
      </c>
      <c r="D2822" s="35" t="s">
        <v>424</v>
      </c>
      <c r="E2822" s="34">
        <v>46079</v>
      </c>
      <c r="F2822" s="347" t="s">
        <v>667</v>
      </c>
      <c r="G2822" s="347" t="s">
        <v>668</v>
      </c>
      <c r="H2822" s="344">
        <v>25.827883333333332</v>
      </c>
      <c r="I2822" s="344">
        <v>-81.439933333333329</v>
      </c>
      <c r="J2822" s="56" t="s">
        <v>8046</v>
      </c>
      <c r="K2822" s="56" t="s">
        <v>8047</v>
      </c>
      <c r="L2822" s="49" t="s">
        <v>6677</v>
      </c>
      <c r="M2822" s="120" t="s">
        <v>2833</v>
      </c>
      <c r="N2822" s="35" t="s">
        <v>364</v>
      </c>
      <c r="O2822" s="240" t="s">
        <v>6678</v>
      </c>
      <c r="P2822" s="216" t="s">
        <v>6005</v>
      </c>
      <c r="Q2822" s="443">
        <v>0</v>
      </c>
      <c r="R2822" s="47"/>
      <c r="S2822" s="36">
        <v>0</v>
      </c>
      <c r="T2822" s="35"/>
      <c r="U2822" s="34"/>
      <c r="V2822" s="82">
        <v>0</v>
      </c>
      <c r="W2822" s="55" t="s">
        <v>2689</v>
      </c>
      <c r="X2822" s="55" t="s">
        <v>1897</v>
      </c>
      <c r="Y2822" s="157">
        <v>0</v>
      </c>
      <c r="Z2822" s="57" t="s">
        <v>1746</v>
      </c>
      <c r="AA2822" s="55" t="s">
        <v>6987</v>
      </c>
      <c r="AB2822" s="55">
        <v>274</v>
      </c>
      <c r="AC2822" s="55" t="s">
        <v>2024</v>
      </c>
      <c r="AD2822" s="89" t="s">
        <v>2623</v>
      </c>
      <c r="AE2822" s="243">
        <v>15990</v>
      </c>
      <c r="AF2822" s="157" t="s">
        <v>3901</v>
      </c>
      <c r="AG2822" s="89" t="s">
        <v>8048</v>
      </c>
      <c r="AH2822" s="58" t="s">
        <v>2164</v>
      </c>
      <c r="AI2822" s="58" t="s">
        <v>3824</v>
      </c>
      <c r="AJ2822" s="59" t="s">
        <v>1642</v>
      </c>
      <c r="AK2822" s="56">
        <v>25.827868611111111</v>
      </c>
      <c r="AL2822" s="56">
        <v>-81.439961111111117</v>
      </c>
      <c r="AM2822" s="60">
        <v>5.3688999998327347</v>
      </c>
      <c r="AN2822" s="60">
        <v>9.1099445167190307</v>
      </c>
      <c r="AO2822" s="60">
        <v>10.574316824547251</v>
      </c>
    </row>
    <row r="2823" spans="1:41" s="290" customFormat="1" x14ac:dyDescent="0.2">
      <c r="A2823" s="45" t="s">
        <v>592</v>
      </c>
      <c r="B2823" s="42" t="s">
        <v>109</v>
      </c>
      <c r="C2823" s="46"/>
      <c r="D2823" s="35" t="s">
        <v>424</v>
      </c>
      <c r="E2823" s="34">
        <v>42837</v>
      </c>
      <c r="F2823" s="347" t="s">
        <v>669</v>
      </c>
      <c r="G2823" s="347" t="s">
        <v>670</v>
      </c>
      <c r="H2823" s="344">
        <v>25.827516666666668</v>
      </c>
      <c r="I2823" s="344">
        <v>-81.434116666666668</v>
      </c>
      <c r="J2823" s="56" t="s">
        <v>9886</v>
      </c>
      <c r="K2823" s="56" t="s">
        <v>8050</v>
      </c>
      <c r="L2823" s="49" t="s">
        <v>1746</v>
      </c>
      <c r="M2823" s="117"/>
      <c r="N2823" s="35" t="s">
        <v>364</v>
      </c>
      <c r="O2823" s="203" t="s">
        <v>1969</v>
      </c>
      <c r="P2823" s="216">
        <v>0</v>
      </c>
      <c r="Q2823" s="443">
        <v>0</v>
      </c>
      <c r="R2823" s="47"/>
      <c r="S2823" s="36">
        <v>0</v>
      </c>
      <c r="T2823" s="35"/>
      <c r="U2823" s="34"/>
      <c r="V2823" s="82">
        <v>0</v>
      </c>
      <c r="W2823" s="55" t="s">
        <v>2689</v>
      </c>
      <c r="X2823" s="55" t="s">
        <v>1897</v>
      </c>
      <c r="Y2823" s="157">
        <v>0</v>
      </c>
      <c r="Z2823" s="57" t="s">
        <v>1746</v>
      </c>
      <c r="AA2823" s="55" t="s">
        <v>6987</v>
      </c>
      <c r="AB2823" s="55">
        <v>275</v>
      </c>
      <c r="AC2823" s="55" t="s">
        <v>2024</v>
      </c>
      <c r="AD2823" s="89" t="s">
        <v>2623</v>
      </c>
      <c r="AE2823" s="243">
        <v>15995</v>
      </c>
      <c r="AF2823" s="157" t="s">
        <v>3901</v>
      </c>
      <c r="AG2823" s="89" t="s">
        <v>8051</v>
      </c>
      <c r="AH2823" s="58" t="s">
        <v>2166</v>
      </c>
      <c r="AI2823" s="58" t="s">
        <v>2642</v>
      </c>
      <c r="AJ2823" s="59" t="s">
        <v>1641</v>
      </c>
      <c r="AK2823" s="56">
        <v>25.827533333333335</v>
      </c>
      <c r="AL2823" s="56">
        <v>-81.434085555555555</v>
      </c>
      <c r="AM2823" s="60">
        <v>-6.0780000002017687</v>
      </c>
      <c r="AN2823" s="60">
        <v>-10.203137855556131</v>
      </c>
      <c r="AO2823" s="60">
        <v>11.876283345471986</v>
      </c>
    </row>
    <row r="2824" spans="1:41" s="290" customFormat="1" x14ac:dyDescent="0.2">
      <c r="A2824" s="45" t="s">
        <v>592</v>
      </c>
      <c r="B2824" s="42" t="s">
        <v>109</v>
      </c>
      <c r="C2824" s="46"/>
      <c r="D2824" s="35" t="s">
        <v>424</v>
      </c>
      <c r="E2824" s="34">
        <v>43160</v>
      </c>
      <c r="F2824" s="347" t="s">
        <v>2166</v>
      </c>
      <c r="G2824" s="347" t="s">
        <v>2167</v>
      </c>
      <c r="H2824" s="344">
        <v>25.827533333333335</v>
      </c>
      <c r="I2824" s="344">
        <v>-81.434100000000001</v>
      </c>
      <c r="J2824" s="56" t="s">
        <v>9887</v>
      </c>
      <c r="K2824" s="56" t="s">
        <v>9888</v>
      </c>
      <c r="L2824" s="49" t="s">
        <v>2168</v>
      </c>
      <c r="M2824" s="120"/>
      <c r="N2824" s="35" t="s">
        <v>364</v>
      </c>
      <c r="O2824" s="203" t="s">
        <v>1969</v>
      </c>
      <c r="P2824" s="216" t="s">
        <v>1969</v>
      </c>
      <c r="Q2824" s="443">
        <v>0</v>
      </c>
      <c r="R2824" s="47"/>
      <c r="S2824" s="36">
        <v>0</v>
      </c>
      <c r="T2824" s="35"/>
      <c r="U2824" s="34"/>
      <c r="V2824" s="82">
        <v>0</v>
      </c>
      <c r="W2824" s="55" t="s">
        <v>2689</v>
      </c>
      <c r="X2824" s="55" t="s">
        <v>1897</v>
      </c>
      <c r="Y2824" s="157">
        <v>0</v>
      </c>
      <c r="Z2824" s="57" t="s">
        <v>1746</v>
      </c>
      <c r="AA2824" s="55" t="s">
        <v>6987</v>
      </c>
      <c r="AB2824" s="55">
        <v>275</v>
      </c>
      <c r="AC2824" s="55" t="s">
        <v>2024</v>
      </c>
      <c r="AD2824" s="89" t="s">
        <v>2623</v>
      </c>
      <c r="AE2824" s="243">
        <v>15995</v>
      </c>
      <c r="AF2824" s="157" t="s">
        <v>3901</v>
      </c>
      <c r="AG2824" s="89" t="s">
        <v>8051</v>
      </c>
      <c r="AH2824" s="58" t="s">
        <v>2166</v>
      </c>
      <c r="AI2824" s="58" t="s">
        <v>2642</v>
      </c>
      <c r="AJ2824" s="59" t="s">
        <v>1641</v>
      </c>
      <c r="AK2824" s="56">
        <v>25.827533333333335</v>
      </c>
      <c r="AL2824" s="56">
        <v>-81.434085555555555</v>
      </c>
      <c r="AM2824" s="60">
        <v>0</v>
      </c>
      <c r="AN2824" s="60">
        <v>-4.7371711473889375</v>
      </c>
      <c r="AO2824" s="60">
        <v>4.7371711473889375</v>
      </c>
    </row>
    <row r="2825" spans="1:41" s="290" customFormat="1" x14ac:dyDescent="0.2">
      <c r="A2825" s="45" t="s">
        <v>592</v>
      </c>
      <c r="B2825" s="42" t="s">
        <v>109</v>
      </c>
      <c r="C2825" s="46"/>
      <c r="D2825" s="35" t="s">
        <v>424</v>
      </c>
      <c r="E2825" s="34">
        <v>43532</v>
      </c>
      <c r="F2825" s="347" t="s">
        <v>2654</v>
      </c>
      <c r="G2825" s="347" t="s">
        <v>2642</v>
      </c>
      <c r="H2825" s="344">
        <v>25.827549999999999</v>
      </c>
      <c r="I2825" s="344">
        <v>-81.434083333333334</v>
      </c>
      <c r="J2825" s="56" t="s">
        <v>9889</v>
      </c>
      <c r="K2825" s="56" t="s">
        <v>9890</v>
      </c>
      <c r="L2825" s="49" t="s">
        <v>2168</v>
      </c>
      <c r="M2825" s="120"/>
      <c r="N2825" s="35" t="s">
        <v>387</v>
      </c>
      <c r="O2825" s="203" t="s">
        <v>1969</v>
      </c>
      <c r="P2825" s="216" t="s">
        <v>1969</v>
      </c>
      <c r="Q2825" s="443">
        <v>0</v>
      </c>
      <c r="R2825" s="47"/>
      <c r="S2825" s="36">
        <v>0</v>
      </c>
      <c r="T2825" s="35"/>
      <c r="U2825" s="34"/>
      <c r="V2825" s="82">
        <v>0</v>
      </c>
      <c r="W2825" s="55" t="s">
        <v>2689</v>
      </c>
      <c r="X2825" s="55" t="s">
        <v>1897</v>
      </c>
      <c r="Y2825" s="157" t="s">
        <v>387</v>
      </c>
      <c r="Z2825" s="57" t="s">
        <v>1746</v>
      </c>
      <c r="AA2825" s="55" t="s">
        <v>6982</v>
      </c>
      <c r="AB2825" s="55">
        <v>275</v>
      </c>
      <c r="AC2825" s="55" t="s">
        <v>2024</v>
      </c>
      <c r="AD2825" s="89" t="s">
        <v>2623</v>
      </c>
      <c r="AE2825" s="243">
        <v>15995</v>
      </c>
      <c r="AF2825" s="157" t="s">
        <v>3901</v>
      </c>
      <c r="AG2825" s="89" t="s">
        <v>8051</v>
      </c>
      <c r="AH2825" s="58" t="s">
        <v>2166</v>
      </c>
      <c r="AI2825" s="58" t="s">
        <v>2642</v>
      </c>
      <c r="AJ2825" s="59" t="s">
        <v>1641</v>
      </c>
      <c r="AK2825" s="56">
        <v>25.827533333333335</v>
      </c>
      <c r="AL2825" s="56">
        <v>-81.434085555555555</v>
      </c>
      <c r="AM2825" s="60">
        <v>6.077999998906165</v>
      </c>
      <c r="AN2825" s="60">
        <v>0.7287955607782548</v>
      </c>
      <c r="AO2825" s="60">
        <v>6.1215379567649038</v>
      </c>
    </row>
    <row r="2826" spans="1:41" s="290" customFormat="1" ht="25.5" x14ac:dyDescent="0.2">
      <c r="A2826" s="45" t="s">
        <v>592</v>
      </c>
      <c r="B2826" s="42" t="s">
        <v>109</v>
      </c>
      <c r="C2826" s="46"/>
      <c r="D2826" s="35" t="s">
        <v>424</v>
      </c>
      <c r="E2826" s="34">
        <v>44293</v>
      </c>
      <c r="F2826" s="347" t="s">
        <v>3716</v>
      </c>
      <c r="G2826" s="347" t="s">
        <v>2167</v>
      </c>
      <c r="H2826" s="344">
        <v>25.827583333333333</v>
      </c>
      <c r="I2826" s="344">
        <v>-81.434100000000001</v>
      </c>
      <c r="J2826" s="56" t="s">
        <v>9891</v>
      </c>
      <c r="K2826" s="56" t="s">
        <v>9888</v>
      </c>
      <c r="L2826" s="49" t="s">
        <v>3717</v>
      </c>
      <c r="M2826" s="120" t="s">
        <v>2833</v>
      </c>
      <c r="N2826" s="35" t="s">
        <v>387</v>
      </c>
      <c r="O2826" s="207" t="s">
        <v>3288</v>
      </c>
      <c r="P2826" s="216" t="s">
        <v>1969</v>
      </c>
      <c r="Q2826" s="443">
        <v>0</v>
      </c>
      <c r="R2826" s="47"/>
      <c r="S2826" s="36">
        <v>0</v>
      </c>
      <c r="T2826" s="35"/>
      <c r="U2826" s="34"/>
      <c r="V2826" s="82">
        <v>0</v>
      </c>
      <c r="W2826" s="55" t="s">
        <v>2689</v>
      </c>
      <c r="X2826" s="55" t="s">
        <v>1897</v>
      </c>
      <c r="Y2826" s="157" t="s">
        <v>387</v>
      </c>
      <c r="Z2826" s="57" t="s">
        <v>1746</v>
      </c>
      <c r="AA2826" s="55" t="s">
        <v>6982</v>
      </c>
      <c r="AB2826" s="55">
        <v>275</v>
      </c>
      <c r="AC2826" s="55" t="s">
        <v>2024</v>
      </c>
      <c r="AD2826" s="89" t="s">
        <v>2623</v>
      </c>
      <c r="AE2826" s="243">
        <v>15995</v>
      </c>
      <c r="AF2826" s="157" t="s">
        <v>3901</v>
      </c>
      <c r="AG2826" s="89" t="s">
        <v>8051</v>
      </c>
      <c r="AH2826" s="58" t="s">
        <v>2166</v>
      </c>
      <c r="AI2826" s="58" t="s">
        <v>2642</v>
      </c>
      <c r="AJ2826" s="59" t="s">
        <v>1641</v>
      </c>
      <c r="AK2826" s="56">
        <v>25.827533333333335</v>
      </c>
      <c r="AL2826" s="56">
        <v>-81.434085555555555</v>
      </c>
      <c r="AM2826" s="60">
        <v>18.233999999309702</v>
      </c>
      <c r="AN2826" s="60">
        <v>-4.7371711473889375</v>
      </c>
      <c r="AO2826" s="60">
        <v>18.839308545020447</v>
      </c>
    </row>
    <row r="2827" spans="1:41" s="290" customFormat="1" x14ac:dyDescent="0.2">
      <c r="A2827" s="45" t="s">
        <v>592</v>
      </c>
      <c r="B2827" s="42" t="s">
        <v>109</v>
      </c>
      <c r="C2827" s="46"/>
      <c r="D2827" s="35" t="s">
        <v>424</v>
      </c>
      <c r="E2827" s="34">
        <v>44620</v>
      </c>
      <c r="F2827" s="347" t="s">
        <v>4239</v>
      </c>
      <c r="G2827" s="347" t="s">
        <v>670</v>
      </c>
      <c r="H2827" s="344">
        <v>25.827566666666666</v>
      </c>
      <c r="I2827" s="344">
        <v>-81.434116666666668</v>
      </c>
      <c r="J2827" s="56" t="s">
        <v>8049</v>
      </c>
      <c r="K2827" s="56" t="s">
        <v>8050</v>
      </c>
      <c r="L2827" s="49" t="s">
        <v>4240</v>
      </c>
      <c r="M2827" s="120" t="s">
        <v>2833</v>
      </c>
      <c r="N2827" s="35" t="s">
        <v>364</v>
      </c>
      <c r="O2827" s="207" t="s">
        <v>4241</v>
      </c>
      <c r="P2827" s="216" t="s">
        <v>1969</v>
      </c>
      <c r="Q2827" s="443">
        <v>0</v>
      </c>
      <c r="R2827" s="47"/>
      <c r="S2827" s="36">
        <v>0</v>
      </c>
      <c r="T2827" s="35"/>
      <c r="U2827" s="34"/>
      <c r="V2827" s="82">
        <v>0</v>
      </c>
      <c r="W2827" s="55" t="s">
        <v>2689</v>
      </c>
      <c r="X2827" s="55" t="s">
        <v>1897</v>
      </c>
      <c r="Y2827" s="157">
        <v>0</v>
      </c>
      <c r="Z2827" s="57" t="s">
        <v>1746</v>
      </c>
      <c r="AA2827" s="55" t="s">
        <v>6987</v>
      </c>
      <c r="AB2827" s="55">
        <v>275</v>
      </c>
      <c r="AC2827" s="55" t="s">
        <v>2024</v>
      </c>
      <c r="AD2827" s="89" t="s">
        <v>2623</v>
      </c>
      <c r="AE2827" s="243">
        <v>15995</v>
      </c>
      <c r="AF2827" s="157" t="s">
        <v>3901</v>
      </c>
      <c r="AG2827" s="89" t="s">
        <v>8051</v>
      </c>
      <c r="AH2827" s="58" t="s">
        <v>2166</v>
      </c>
      <c r="AI2827" s="58" t="s">
        <v>2642</v>
      </c>
      <c r="AJ2827" s="59" t="s">
        <v>1641</v>
      </c>
      <c r="AK2827" s="56">
        <v>25.827533333333335</v>
      </c>
      <c r="AL2827" s="56">
        <v>-81.434085555555555</v>
      </c>
      <c r="AM2827" s="60">
        <v>12.155999999107934</v>
      </c>
      <c r="AN2827" s="60">
        <v>-10.203137855556131</v>
      </c>
      <c r="AO2827" s="60">
        <v>15.870487014512019</v>
      </c>
    </row>
    <row r="2828" spans="1:41" s="290" customFormat="1" x14ac:dyDescent="0.2">
      <c r="A2828" s="45" t="s">
        <v>592</v>
      </c>
      <c r="B2828" s="42" t="s">
        <v>109</v>
      </c>
      <c r="C2828" s="46"/>
      <c r="D2828" s="35" t="s">
        <v>424</v>
      </c>
      <c r="E2828" s="34">
        <v>44992</v>
      </c>
      <c r="F2828" s="347" t="s">
        <v>4239</v>
      </c>
      <c r="G2828" s="347" t="s">
        <v>670</v>
      </c>
      <c r="H2828" s="344">
        <v>25.827566666666666</v>
      </c>
      <c r="I2828" s="344">
        <v>-81.434116666666668</v>
      </c>
      <c r="J2828" s="56" t="s">
        <v>8049</v>
      </c>
      <c r="K2828" s="56" t="s">
        <v>8050</v>
      </c>
      <c r="L2828" s="49" t="s">
        <v>4240</v>
      </c>
      <c r="M2828" s="120" t="s">
        <v>2833</v>
      </c>
      <c r="N2828" s="35" t="s">
        <v>364</v>
      </c>
      <c r="O2828" s="207" t="s">
        <v>5189</v>
      </c>
      <c r="P2828" s="216" t="s">
        <v>1969</v>
      </c>
      <c r="Q2828" s="443">
        <v>0</v>
      </c>
      <c r="R2828" s="47"/>
      <c r="S2828" s="36">
        <v>0</v>
      </c>
      <c r="T2828" s="35"/>
      <c r="U2828" s="34"/>
      <c r="V2828" s="82">
        <v>0</v>
      </c>
      <c r="W2828" s="55" t="s">
        <v>2689</v>
      </c>
      <c r="X2828" s="55" t="s">
        <v>1897</v>
      </c>
      <c r="Y2828" s="157">
        <v>0</v>
      </c>
      <c r="Z2828" s="57" t="s">
        <v>1746</v>
      </c>
      <c r="AA2828" s="55" t="s">
        <v>6987</v>
      </c>
      <c r="AB2828" s="55">
        <v>275</v>
      </c>
      <c r="AC2828" s="55" t="s">
        <v>2024</v>
      </c>
      <c r="AD2828" s="89" t="s">
        <v>2623</v>
      </c>
      <c r="AE2828" s="243">
        <v>15995</v>
      </c>
      <c r="AF2828" s="157" t="s">
        <v>3901</v>
      </c>
      <c r="AG2828" s="89" t="s">
        <v>8051</v>
      </c>
      <c r="AH2828" s="58" t="s">
        <v>2166</v>
      </c>
      <c r="AI2828" s="58" t="s">
        <v>2642</v>
      </c>
      <c r="AJ2828" s="59" t="s">
        <v>1641</v>
      </c>
      <c r="AK2828" s="56">
        <v>25.827533333333335</v>
      </c>
      <c r="AL2828" s="56">
        <v>-81.434085555555555</v>
      </c>
      <c r="AM2828" s="60">
        <v>12.155999999107934</v>
      </c>
      <c r="AN2828" s="60">
        <v>-10.203137855556131</v>
      </c>
      <c r="AO2828" s="60">
        <v>15.870487014512019</v>
      </c>
    </row>
    <row r="2829" spans="1:41" s="290" customFormat="1" x14ac:dyDescent="0.2">
      <c r="A2829" s="45" t="s">
        <v>592</v>
      </c>
      <c r="B2829" s="42" t="s">
        <v>109</v>
      </c>
      <c r="C2829" s="46"/>
      <c r="D2829" s="35" t="s">
        <v>424</v>
      </c>
      <c r="E2829" s="34">
        <v>45384</v>
      </c>
      <c r="F2829" s="347" t="s">
        <v>4239</v>
      </c>
      <c r="G2829" s="347" t="s">
        <v>670</v>
      </c>
      <c r="H2829" s="344">
        <v>25.827566666666666</v>
      </c>
      <c r="I2829" s="344">
        <v>-81.434116666666668</v>
      </c>
      <c r="J2829" s="56" t="s">
        <v>8049</v>
      </c>
      <c r="K2829" s="56" t="s">
        <v>8050</v>
      </c>
      <c r="L2829" s="49" t="s">
        <v>5907</v>
      </c>
      <c r="M2829" s="120" t="s">
        <v>2833</v>
      </c>
      <c r="N2829" s="35" t="s">
        <v>364</v>
      </c>
      <c r="O2829" s="207" t="s">
        <v>5908</v>
      </c>
      <c r="P2829" s="216" t="s">
        <v>1969</v>
      </c>
      <c r="Q2829" s="443">
        <v>0</v>
      </c>
      <c r="R2829" s="47"/>
      <c r="S2829" s="36">
        <v>0</v>
      </c>
      <c r="T2829" s="35"/>
      <c r="U2829" s="34"/>
      <c r="V2829" s="82">
        <v>0</v>
      </c>
      <c r="W2829" s="55" t="s">
        <v>2689</v>
      </c>
      <c r="X2829" s="55" t="s">
        <v>1897</v>
      </c>
      <c r="Y2829" s="157">
        <v>0</v>
      </c>
      <c r="Z2829" s="57" t="s">
        <v>1746</v>
      </c>
      <c r="AA2829" s="55" t="s">
        <v>6987</v>
      </c>
      <c r="AB2829" s="55">
        <v>275</v>
      </c>
      <c r="AC2829" s="55" t="s">
        <v>2024</v>
      </c>
      <c r="AD2829" s="89" t="s">
        <v>2623</v>
      </c>
      <c r="AE2829" s="243">
        <v>15995</v>
      </c>
      <c r="AF2829" s="157" t="s">
        <v>3901</v>
      </c>
      <c r="AG2829" s="89" t="s">
        <v>8051</v>
      </c>
      <c r="AH2829" s="58" t="s">
        <v>2166</v>
      </c>
      <c r="AI2829" s="58" t="s">
        <v>2642</v>
      </c>
      <c r="AJ2829" s="59" t="s">
        <v>1641</v>
      </c>
      <c r="AK2829" s="56">
        <v>25.827533333333335</v>
      </c>
      <c r="AL2829" s="56">
        <v>-81.434085555555555</v>
      </c>
      <c r="AM2829" s="60">
        <v>12.155999999107934</v>
      </c>
      <c r="AN2829" s="60">
        <v>-10.203137855556131</v>
      </c>
      <c r="AO2829" s="60">
        <v>15.870487014512019</v>
      </c>
    </row>
    <row r="2830" spans="1:41" s="290" customFormat="1" x14ac:dyDescent="0.2">
      <c r="A2830" s="45" t="s">
        <v>592</v>
      </c>
      <c r="B2830" s="42" t="s">
        <v>109</v>
      </c>
      <c r="C2830" s="46"/>
      <c r="D2830" s="35" t="s">
        <v>424</v>
      </c>
      <c r="E2830" s="34">
        <v>45783</v>
      </c>
      <c r="F2830" s="347" t="s">
        <v>4239</v>
      </c>
      <c r="G2830" s="347" t="s">
        <v>670</v>
      </c>
      <c r="H2830" s="344">
        <v>25.827566666666666</v>
      </c>
      <c r="I2830" s="344">
        <v>-81.434116666666668</v>
      </c>
      <c r="J2830" s="56" t="s">
        <v>8049</v>
      </c>
      <c r="K2830" s="56" t="s">
        <v>8050</v>
      </c>
      <c r="L2830" s="49" t="s">
        <v>5907</v>
      </c>
      <c r="M2830" s="120" t="s">
        <v>2833</v>
      </c>
      <c r="N2830" s="35" t="s">
        <v>364</v>
      </c>
      <c r="O2830" s="207" t="s">
        <v>6601</v>
      </c>
      <c r="P2830" s="216" t="s">
        <v>1969</v>
      </c>
      <c r="Q2830" s="443">
        <v>0</v>
      </c>
      <c r="R2830" s="47"/>
      <c r="S2830" s="36">
        <v>0</v>
      </c>
      <c r="T2830" s="35"/>
      <c r="U2830" s="34"/>
      <c r="V2830" s="82">
        <v>0</v>
      </c>
      <c r="W2830" s="55" t="s">
        <v>2689</v>
      </c>
      <c r="X2830" s="55" t="s">
        <v>1897</v>
      </c>
      <c r="Y2830" s="157">
        <v>0</v>
      </c>
      <c r="Z2830" s="57" t="s">
        <v>1746</v>
      </c>
      <c r="AA2830" s="55" t="s">
        <v>6987</v>
      </c>
      <c r="AB2830" s="55">
        <v>275</v>
      </c>
      <c r="AC2830" s="55" t="s">
        <v>2024</v>
      </c>
      <c r="AD2830" s="89" t="s">
        <v>2623</v>
      </c>
      <c r="AE2830" s="243">
        <v>15995</v>
      </c>
      <c r="AF2830" s="157" t="s">
        <v>3901</v>
      </c>
      <c r="AG2830" s="89" t="s">
        <v>8051</v>
      </c>
      <c r="AH2830" s="58" t="s">
        <v>2166</v>
      </c>
      <c r="AI2830" s="58" t="s">
        <v>2642</v>
      </c>
      <c r="AJ2830" s="59" t="s">
        <v>1641</v>
      </c>
      <c r="AK2830" s="56">
        <v>25.827533333333335</v>
      </c>
      <c r="AL2830" s="56">
        <v>-81.434085555555555</v>
      </c>
      <c r="AM2830" s="60">
        <v>12.155999999107934</v>
      </c>
      <c r="AN2830" s="60">
        <v>-10.203137855556131</v>
      </c>
      <c r="AO2830" s="60">
        <v>15.870487014512019</v>
      </c>
    </row>
    <row r="2831" spans="1:41" s="290" customFormat="1" x14ac:dyDescent="0.2">
      <c r="A2831" s="45" t="s">
        <v>592</v>
      </c>
      <c r="B2831" s="42" t="s">
        <v>109</v>
      </c>
      <c r="C2831" s="46" t="s">
        <v>473</v>
      </c>
      <c r="D2831" s="35" t="s">
        <v>424</v>
      </c>
      <c r="E2831" s="34">
        <v>46079</v>
      </c>
      <c r="F2831" s="347" t="s">
        <v>4239</v>
      </c>
      <c r="G2831" s="347" t="s">
        <v>670</v>
      </c>
      <c r="H2831" s="344">
        <v>25.827566666666666</v>
      </c>
      <c r="I2831" s="344">
        <v>-81.434116666666668</v>
      </c>
      <c r="J2831" s="56" t="s">
        <v>8049</v>
      </c>
      <c r="K2831" s="56" t="s">
        <v>8050</v>
      </c>
      <c r="L2831" s="49" t="s">
        <v>5907</v>
      </c>
      <c r="M2831" s="120" t="s">
        <v>2833</v>
      </c>
      <c r="N2831" s="35" t="s">
        <v>364</v>
      </c>
      <c r="O2831" s="207" t="s">
        <v>6679</v>
      </c>
      <c r="P2831" s="216" t="s">
        <v>6005</v>
      </c>
      <c r="Q2831" s="443">
        <v>0</v>
      </c>
      <c r="R2831" s="47"/>
      <c r="S2831" s="36">
        <v>0</v>
      </c>
      <c r="T2831" s="35"/>
      <c r="U2831" s="34"/>
      <c r="V2831" s="82">
        <v>0</v>
      </c>
      <c r="W2831" s="55" t="s">
        <v>2689</v>
      </c>
      <c r="X2831" s="55" t="s">
        <v>1897</v>
      </c>
      <c r="Y2831" s="157">
        <v>0</v>
      </c>
      <c r="Z2831" s="57" t="s">
        <v>1746</v>
      </c>
      <c r="AA2831" s="55" t="s">
        <v>6987</v>
      </c>
      <c r="AB2831" s="55">
        <v>275</v>
      </c>
      <c r="AC2831" s="55" t="s">
        <v>2024</v>
      </c>
      <c r="AD2831" s="89" t="s">
        <v>2623</v>
      </c>
      <c r="AE2831" s="243">
        <v>15995</v>
      </c>
      <c r="AF2831" s="157" t="s">
        <v>3901</v>
      </c>
      <c r="AG2831" s="89" t="s">
        <v>8051</v>
      </c>
      <c r="AH2831" s="58" t="s">
        <v>2166</v>
      </c>
      <c r="AI2831" s="58" t="s">
        <v>2642</v>
      </c>
      <c r="AJ2831" s="59" t="s">
        <v>1641</v>
      </c>
      <c r="AK2831" s="56">
        <v>25.827533333333335</v>
      </c>
      <c r="AL2831" s="56">
        <v>-81.434085555555555</v>
      </c>
      <c r="AM2831" s="60">
        <v>12.155999999107934</v>
      </c>
      <c r="AN2831" s="60">
        <v>-10.203137855556131</v>
      </c>
      <c r="AO2831" s="60">
        <v>15.870487014512019</v>
      </c>
    </row>
    <row r="2832" spans="1:41" s="290" customFormat="1" x14ac:dyDescent="0.2">
      <c r="A2832" s="45" t="s">
        <v>593</v>
      </c>
      <c r="B2832" s="42" t="s">
        <v>110</v>
      </c>
      <c r="C2832" s="46"/>
      <c r="D2832" s="35" t="s">
        <v>424</v>
      </c>
      <c r="E2832" s="34">
        <v>42837</v>
      </c>
      <c r="F2832" s="347" t="s">
        <v>671</v>
      </c>
      <c r="G2832" s="347" t="s">
        <v>672</v>
      </c>
      <c r="H2832" s="344">
        <v>25.82695</v>
      </c>
      <c r="I2832" s="344">
        <v>-81.430033333333327</v>
      </c>
      <c r="J2832" s="56" t="s">
        <v>9892</v>
      </c>
      <c r="K2832" s="56" t="s">
        <v>8053</v>
      </c>
      <c r="L2832" s="49" t="s">
        <v>1746</v>
      </c>
      <c r="M2832" s="117"/>
      <c r="N2832" s="35" t="s">
        <v>364</v>
      </c>
      <c r="O2832" s="203" t="s">
        <v>1969</v>
      </c>
      <c r="P2832" s="216">
        <v>0</v>
      </c>
      <c r="Q2832" s="443">
        <v>0</v>
      </c>
      <c r="R2832" s="47"/>
      <c r="S2832" s="36">
        <v>0</v>
      </c>
      <c r="T2832" s="35"/>
      <c r="U2832" s="34"/>
      <c r="V2832" s="82">
        <v>0</v>
      </c>
      <c r="W2832" s="55" t="s">
        <v>2689</v>
      </c>
      <c r="X2832" s="55" t="s">
        <v>1897</v>
      </c>
      <c r="Y2832" s="157">
        <v>0</v>
      </c>
      <c r="Z2832" s="57" t="s">
        <v>1746</v>
      </c>
      <c r="AA2832" s="55" t="s">
        <v>6987</v>
      </c>
      <c r="AB2832" s="55">
        <v>276</v>
      </c>
      <c r="AC2832" s="55" t="s">
        <v>2024</v>
      </c>
      <c r="AD2832" s="89" t="s">
        <v>2623</v>
      </c>
      <c r="AE2832" s="243">
        <v>16000</v>
      </c>
      <c r="AF2832" s="157" t="s">
        <v>3901</v>
      </c>
      <c r="AG2832" s="89" t="s">
        <v>8054</v>
      </c>
      <c r="AH2832" s="58" t="s">
        <v>8055</v>
      </c>
      <c r="AI2832" s="58" t="s">
        <v>2170</v>
      </c>
      <c r="AJ2832" s="59" t="s">
        <v>1640</v>
      </c>
      <c r="AK2832" s="56">
        <v>25.826867499999999</v>
      </c>
      <c r="AL2832" s="56">
        <v>-81.430014999999997</v>
      </c>
      <c r="AM2832" s="60">
        <v>30.086100000480513</v>
      </c>
      <c r="AN2832" s="60">
        <v>-6.0125633775857432</v>
      </c>
      <c r="AO2832" s="60">
        <v>30.6810092990501</v>
      </c>
    </row>
    <row r="2833" spans="1:41" s="290" customFormat="1" x14ac:dyDescent="0.2">
      <c r="A2833" s="45" t="s">
        <v>593</v>
      </c>
      <c r="B2833" s="42" t="s">
        <v>110</v>
      </c>
      <c r="C2833" s="46"/>
      <c r="D2833" s="35" t="s">
        <v>424</v>
      </c>
      <c r="E2833" s="34">
        <v>43160</v>
      </c>
      <c r="F2833" s="347" t="s">
        <v>2169</v>
      </c>
      <c r="G2833" s="347" t="s">
        <v>2170</v>
      </c>
      <c r="H2833" s="344">
        <v>25.82685</v>
      </c>
      <c r="I2833" s="344">
        <v>-81.43001666666666</v>
      </c>
      <c r="J2833" s="56" t="s">
        <v>9893</v>
      </c>
      <c r="K2833" s="56" t="s">
        <v>9894</v>
      </c>
      <c r="L2833" s="49" t="s">
        <v>1978</v>
      </c>
      <c r="M2833" s="120"/>
      <c r="N2833" s="35" t="s">
        <v>364</v>
      </c>
      <c r="O2833" s="203" t="s">
        <v>1969</v>
      </c>
      <c r="P2833" s="216" t="s">
        <v>1969</v>
      </c>
      <c r="Q2833" s="443">
        <v>0</v>
      </c>
      <c r="R2833" s="47"/>
      <c r="S2833" s="36">
        <v>0</v>
      </c>
      <c r="T2833" s="35"/>
      <c r="U2833" s="34"/>
      <c r="V2833" s="82">
        <v>0</v>
      </c>
      <c r="W2833" s="55" t="s">
        <v>2689</v>
      </c>
      <c r="X2833" s="55" t="s">
        <v>1897</v>
      </c>
      <c r="Y2833" s="157">
        <v>0</v>
      </c>
      <c r="Z2833" s="57" t="s">
        <v>1746</v>
      </c>
      <c r="AA2833" s="55" t="s">
        <v>6987</v>
      </c>
      <c r="AB2833" s="55">
        <v>276</v>
      </c>
      <c r="AC2833" s="55" t="s">
        <v>2024</v>
      </c>
      <c r="AD2833" s="89" t="s">
        <v>2623</v>
      </c>
      <c r="AE2833" s="243">
        <v>16000</v>
      </c>
      <c r="AF2833" s="157" t="s">
        <v>3901</v>
      </c>
      <c r="AG2833" s="89" t="s">
        <v>8054</v>
      </c>
      <c r="AH2833" s="58" t="s">
        <v>8055</v>
      </c>
      <c r="AI2833" s="58" t="s">
        <v>2170</v>
      </c>
      <c r="AJ2833" s="59" t="s">
        <v>1640</v>
      </c>
      <c r="AK2833" s="56">
        <v>25.826867499999999</v>
      </c>
      <c r="AL2833" s="56">
        <v>-81.430014999999997</v>
      </c>
      <c r="AM2833" s="60">
        <v>-6.3818999994344949</v>
      </c>
      <c r="AN2833" s="60">
        <v>-0.54659666941855023</v>
      </c>
      <c r="AO2833" s="60">
        <v>6.4052646722677631</v>
      </c>
    </row>
    <row r="2834" spans="1:41" s="290" customFormat="1" x14ac:dyDescent="0.2">
      <c r="A2834" s="45" t="s">
        <v>593</v>
      </c>
      <c r="B2834" s="42" t="s">
        <v>110</v>
      </c>
      <c r="C2834" s="46"/>
      <c r="D2834" s="35" t="s">
        <v>424</v>
      </c>
      <c r="E2834" s="34">
        <v>43532</v>
      </c>
      <c r="F2834" s="347" t="s">
        <v>676</v>
      </c>
      <c r="G2834" s="347" t="s">
        <v>2170</v>
      </c>
      <c r="H2834" s="344">
        <v>25.826933333333333</v>
      </c>
      <c r="I2834" s="344">
        <v>-81.43001666666666</v>
      </c>
      <c r="J2834" s="56" t="s">
        <v>8052</v>
      </c>
      <c r="K2834" s="56" t="s">
        <v>9894</v>
      </c>
      <c r="L2834" s="49" t="s">
        <v>1978</v>
      </c>
      <c r="M2834" s="120"/>
      <c r="N2834" s="35" t="s">
        <v>364</v>
      </c>
      <c r="O2834" s="203" t="s">
        <v>1969</v>
      </c>
      <c r="P2834" s="216" t="s">
        <v>1969</v>
      </c>
      <c r="Q2834" s="443">
        <v>0</v>
      </c>
      <c r="R2834" s="47"/>
      <c r="S2834" s="36">
        <v>0</v>
      </c>
      <c r="T2834" s="35"/>
      <c r="U2834" s="34"/>
      <c r="V2834" s="82">
        <v>0</v>
      </c>
      <c r="W2834" s="55" t="s">
        <v>2689</v>
      </c>
      <c r="X2834" s="55" t="s">
        <v>1897</v>
      </c>
      <c r="Y2834" s="157">
        <v>0</v>
      </c>
      <c r="Z2834" s="57" t="s">
        <v>1746</v>
      </c>
      <c r="AA2834" s="55" t="s">
        <v>6987</v>
      </c>
      <c r="AB2834" s="55">
        <v>276</v>
      </c>
      <c r="AC2834" s="55" t="s">
        <v>2024</v>
      </c>
      <c r="AD2834" s="89" t="s">
        <v>2623</v>
      </c>
      <c r="AE2834" s="243">
        <v>16000</v>
      </c>
      <c r="AF2834" s="157" t="s">
        <v>3901</v>
      </c>
      <c r="AG2834" s="89" t="s">
        <v>8054</v>
      </c>
      <c r="AH2834" s="58" t="s">
        <v>8055</v>
      </c>
      <c r="AI2834" s="58" t="s">
        <v>2170</v>
      </c>
      <c r="AJ2834" s="59" t="s">
        <v>1640</v>
      </c>
      <c r="AK2834" s="56">
        <v>25.826867499999999</v>
      </c>
      <c r="AL2834" s="56">
        <v>-81.430014999999997</v>
      </c>
      <c r="AM2834" s="60">
        <v>24.008100000278745</v>
      </c>
      <c r="AN2834" s="60">
        <v>-0.54659666941855023</v>
      </c>
      <c r="AO2834" s="60">
        <v>24.014321425815965</v>
      </c>
    </row>
    <row r="2835" spans="1:41" s="290" customFormat="1" x14ac:dyDescent="0.2">
      <c r="A2835" s="45" t="s">
        <v>593</v>
      </c>
      <c r="B2835" s="42" t="s">
        <v>110</v>
      </c>
      <c r="C2835" s="46"/>
      <c r="D2835" s="35" t="s">
        <v>424</v>
      </c>
      <c r="E2835" s="34">
        <v>43881</v>
      </c>
      <c r="F2835" s="347" t="s">
        <v>676</v>
      </c>
      <c r="G2835" s="347" t="s">
        <v>672</v>
      </c>
      <c r="H2835" s="344">
        <v>25.826933333333333</v>
      </c>
      <c r="I2835" s="344">
        <v>-81.430033333333327</v>
      </c>
      <c r="J2835" s="56" t="s">
        <v>8052</v>
      </c>
      <c r="K2835" s="56" t="s">
        <v>8053</v>
      </c>
      <c r="L2835" s="49" t="s">
        <v>1978</v>
      </c>
      <c r="M2835" s="120" t="s">
        <v>2833</v>
      </c>
      <c r="N2835" s="35" t="s">
        <v>364</v>
      </c>
      <c r="O2835" s="203" t="s">
        <v>1969</v>
      </c>
      <c r="P2835" s="216" t="s">
        <v>1969</v>
      </c>
      <c r="Q2835" s="443">
        <v>0</v>
      </c>
      <c r="R2835" s="47"/>
      <c r="S2835" s="36">
        <v>0</v>
      </c>
      <c r="T2835" s="35"/>
      <c r="U2835" s="34"/>
      <c r="V2835" s="82">
        <v>0</v>
      </c>
      <c r="W2835" s="55" t="s">
        <v>2689</v>
      </c>
      <c r="X2835" s="55" t="s">
        <v>1897</v>
      </c>
      <c r="Y2835" s="157">
        <v>0</v>
      </c>
      <c r="Z2835" s="57" t="s">
        <v>1746</v>
      </c>
      <c r="AA2835" s="55" t="s">
        <v>6987</v>
      </c>
      <c r="AB2835" s="55">
        <v>276</v>
      </c>
      <c r="AC2835" s="55" t="s">
        <v>2024</v>
      </c>
      <c r="AD2835" s="89" t="s">
        <v>2623</v>
      </c>
      <c r="AE2835" s="243">
        <v>16000</v>
      </c>
      <c r="AF2835" s="157" t="s">
        <v>3901</v>
      </c>
      <c r="AG2835" s="89" t="s">
        <v>8054</v>
      </c>
      <c r="AH2835" s="58" t="s">
        <v>8055</v>
      </c>
      <c r="AI2835" s="58" t="s">
        <v>2170</v>
      </c>
      <c r="AJ2835" s="59" t="s">
        <v>1640</v>
      </c>
      <c r="AK2835" s="56">
        <v>25.826867499999999</v>
      </c>
      <c r="AL2835" s="56">
        <v>-81.430014999999997</v>
      </c>
      <c r="AM2835" s="60">
        <v>24.008100000278745</v>
      </c>
      <c r="AN2835" s="60">
        <v>-6.0125633775857432</v>
      </c>
      <c r="AO2835" s="60">
        <v>24.749541086510465</v>
      </c>
    </row>
    <row r="2836" spans="1:41" s="290" customFormat="1" x14ac:dyDescent="0.2">
      <c r="A2836" s="45" t="s">
        <v>593</v>
      </c>
      <c r="B2836" s="42" t="s">
        <v>110</v>
      </c>
      <c r="C2836" s="46"/>
      <c r="D2836" s="35" t="s">
        <v>424</v>
      </c>
      <c r="E2836" s="34">
        <v>44293</v>
      </c>
      <c r="F2836" s="347" t="s">
        <v>676</v>
      </c>
      <c r="G2836" s="347" t="s">
        <v>3718</v>
      </c>
      <c r="H2836" s="344">
        <v>25.826933333333333</v>
      </c>
      <c r="I2836" s="344">
        <v>-81.430049999999994</v>
      </c>
      <c r="J2836" s="56" t="s">
        <v>8052</v>
      </c>
      <c r="K2836" s="56" t="s">
        <v>9895</v>
      </c>
      <c r="L2836" s="49" t="s">
        <v>3719</v>
      </c>
      <c r="M2836" s="120" t="s">
        <v>2833</v>
      </c>
      <c r="N2836" s="35" t="s">
        <v>364</v>
      </c>
      <c r="O2836" s="240" t="s">
        <v>3720</v>
      </c>
      <c r="P2836" s="216">
        <v>0</v>
      </c>
      <c r="Q2836" s="443">
        <v>0</v>
      </c>
      <c r="R2836" s="47"/>
      <c r="S2836" s="36">
        <v>0</v>
      </c>
      <c r="T2836" s="35"/>
      <c r="U2836" s="34"/>
      <c r="V2836" s="82">
        <v>0</v>
      </c>
      <c r="W2836" s="55" t="s">
        <v>2689</v>
      </c>
      <c r="X2836" s="55" t="s">
        <v>1897</v>
      </c>
      <c r="Y2836" s="157">
        <v>0</v>
      </c>
      <c r="Z2836" s="57" t="s">
        <v>1746</v>
      </c>
      <c r="AA2836" s="55" t="s">
        <v>6987</v>
      </c>
      <c r="AB2836" s="55">
        <v>276</v>
      </c>
      <c r="AC2836" s="55" t="s">
        <v>2024</v>
      </c>
      <c r="AD2836" s="89" t="s">
        <v>2623</v>
      </c>
      <c r="AE2836" s="243">
        <v>16000</v>
      </c>
      <c r="AF2836" s="157" t="s">
        <v>3901</v>
      </c>
      <c r="AG2836" s="89" t="s">
        <v>8054</v>
      </c>
      <c r="AH2836" s="58" t="s">
        <v>8055</v>
      </c>
      <c r="AI2836" s="58" t="s">
        <v>2170</v>
      </c>
      <c r="AJ2836" s="59" t="s">
        <v>1640</v>
      </c>
      <c r="AK2836" s="56">
        <v>25.826867499999999</v>
      </c>
      <c r="AL2836" s="56">
        <v>-81.430014999999997</v>
      </c>
      <c r="AM2836" s="60">
        <v>24.008100000278745</v>
      </c>
      <c r="AN2836" s="60">
        <v>-11.478530085752936</v>
      </c>
      <c r="AO2836" s="60">
        <v>26.611003711865504</v>
      </c>
    </row>
    <row r="2837" spans="1:41" s="290" customFormat="1" x14ac:dyDescent="0.2">
      <c r="A2837" s="45" t="s">
        <v>593</v>
      </c>
      <c r="B2837" s="42" t="s">
        <v>110</v>
      </c>
      <c r="C2837" s="46"/>
      <c r="D2837" s="35" t="s">
        <v>424</v>
      </c>
      <c r="E2837" s="34">
        <v>44620</v>
      </c>
      <c r="F2837" s="347" t="s">
        <v>676</v>
      </c>
      <c r="G2837" s="347" t="s">
        <v>672</v>
      </c>
      <c r="H2837" s="344">
        <v>25.826933333333333</v>
      </c>
      <c r="I2837" s="344">
        <v>-81.430033333333327</v>
      </c>
      <c r="J2837" s="56" t="s">
        <v>8052</v>
      </c>
      <c r="K2837" s="56" t="s">
        <v>8053</v>
      </c>
      <c r="L2837" s="49" t="s">
        <v>3719</v>
      </c>
      <c r="M2837" s="120" t="s">
        <v>2833</v>
      </c>
      <c r="N2837" s="35" t="s">
        <v>364</v>
      </c>
      <c r="O2837" s="240" t="s">
        <v>4242</v>
      </c>
      <c r="P2837" s="216" t="s">
        <v>1969</v>
      </c>
      <c r="Q2837" s="443">
        <v>0</v>
      </c>
      <c r="R2837" s="47"/>
      <c r="S2837" s="36">
        <v>0</v>
      </c>
      <c r="T2837" s="35"/>
      <c r="U2837" s="34"/>
      <c r="V2837" s="82">
        <v>0</v>
      </c>
      <c r="W2837" s="55" t="s">
        <v>2689</v>
      </c>
      <c r="X2837" s="55" t="s">
        <v>1897</v>
      </c>
      <c r="Y2837" s="157">
        <v>0</v>
      </c>
      <c r="Z2837" s="57" t="s">
        <v>1746</v>
      </c>
      <c r="AA2837" s="55" t="s">
        <v>6987</v>
      </c>
      <c r="AB2837" s="55">
        <v>276</v>
      </c>
      <c r="AC2837" s="55" t="s">
        <v>2024</v>
      </c>
      <c r="AD2837" s="89" t="s">
        <v>2623</v>
      </c>
      <c r="AE2837" s="243">
        <v>16000</v>
      </c>
      <c r="AF2837" s="157" t="s">
        <v>3901</v>
      </c>
      <c r="AG2837" s="89" t="s">
        <v>8054</v>
      </c>
      <c r="AH2837" s="58" t="s">
        <v>8055</v>
      </c>
      <c r="AI2837" s="58" t="s">
        <v>2170</v>
      </c>
      <c r="AJ2837" s="59" t="s">
        <v>1640</v>
      </c>
      <c r="AK2837" s="56">
        <v>25.826867499999999</v>
      </c>
      <c r="AL2837" s="56">
        <v>-81.430014999999997</v>
      </c>
      <c r="AM2837" s="60">
        <v>24.008100000278745</v>
      </c>
      <c r="AN2837" s="60">
        <v>-6.0125633775857432</v>
      </c>
      <c r="AO2837" s="60">
        <v>24.749541086510465</v>
      </c>
    </row>
    <row r="2838" spans="1:41" s="290" customFormat="1" x14ac:dyDescent="0.2">
      <c r="A2838" s="45" t="s">
        <v>593</v>
      </c>
      <c r="B2838" s="42" t="s">
        <v>110</v>
      </c>
      <c r="C2838" s="46"/>
      <c r="D2838" s="35" t="s">
        <v>424</v>
      </c>
      <c r="E2838" s="34">
        <v>44992</v>
      </c>
      <c r="F2838" s="347" t="s">
        <v>676</v>
      </c>
      <c r="G2838" s="347" t="s">
        <v>672</v>
      </c>
      <c r="H2838" s="344">
        <v>25.826933333333333</v>
      </c>
      <c r="I2838" s="344">
        <v>-81.430033333333327</v>
      </c>
      <c r="J2838" s="56" t="s">
        <v>8052</v>
      </c>
      <c r="K2838" s="56" t="s">
        <v>8053</v>
      </c>
      <c r="L2838" s="49" t="s">
        <v>3719</v>
      </c>
      <c r="M2838" s="120" t="s">
        <v>2833</v>
      </c>
      <c r="N2838" s="35" t="s">
        <v>364</v>
      </c>
      <c r="O2838" s="240" t="s">
        <v>5189</v>
      </c>
      <c r="P2838" s="216" t="s">
        <v>1969</v>
      </c>
      <c r="Q2838" s="443">
        <v>0</v>
      </c>
      <c r="R2838" s="47"/>
      <c r="S2838" s="36">
        <v>0</v>
      </c>
      <c r="T2838" s="35"/>
      <c r="U2838" s="34"/>
      <c r="V2838" s="82">
        <v>0</v>
      </c>
      <c r="W2838" s="55" t="s">
        <v>2689</v>
      </c>
      <c r="X2838" s="55" t="s">
        <v>1897</v>
      </c>
      <c r="Y2838" s="157">
        <v>0</v>
      </c>
      <c r="Z2838" s="57" t="s">
        <v>1746</v>
      </c>
      <c r="AA2838" s="55" t="s">
        <v>6987</v>
      </c>
      <c r="AB2838" s="55">
        <v>276</v>
      </c>
      <c r="AC2838" s="55" t="s">
        <v>2024</v>
      </c>
      <c r="AD2838" s="89" t="s">
        <v>2623</v>
      </c>
      <c r="AE2838" s="243">
        <v>16000</v>
      </c>
      <c r="AF2838" s="157" t="s">
        <v>3901</v>
      </c>
      <c r="AG2838" s="89" t="s">
        <v>8054</v>
      </c>
      <c r="AH2838" s="58" t="s">
        <v>8055</v>
      </c>
      <c r="AI2838" s="58" t="s">
        <v>2170</v>
      </c>
      <c r="AJ2838" s="59" t="s">
        <v>1640</v>
      </c>
      <c r="AK2838" s="56">
        <v>25.826867499999999</v>
      </c>
      <c r="AL2838" s="56">
        <v>-81.430014999999997</v>
      </c>
      <c r="AM2838" s="60">
        <v>24.008100000278745</v>
      </c>
      <c r="AN2838" s="60">
        <v>-6.0125633775857432</v>
      </c>
      <c r="AO2838" s="60">
        <v>24.749541086510465</v>
      </c>
    </row>
    <row r="2839" spans="1:41" s="290" customFormat="1" x14ac:dyDescent="0.2">
      <c r="A2839" s="45" t="s">
        <v>593</v>
      </c>
      <c r="B2839" s="42" t="s">
        <v>110</v>
      </c>
      <c r="C2839" s="46"/>
      <c r="D2839" s="35" t="s">
        <v>424</v>
      </c>
      <c r="E2839" s="34">
        <v>45384</v>
      </c>
      <c r="F2839" s="347" t="s">
        <v>676</v>
      </c>
      <c r="G2839" s="347" t="s">
        <v>672</v>
      </c>
      <c r="H2839" s="344">
        <v>25.826933333333333</v>
      </c>
      <c r="I2839" s="344">
        <v>-81.430033333333327</v>
      </c>
      <c r="J2839" s="56" t="s">
        <v>8052</v>
      </c>
      <c r="K2839" s="56" t="s">
        <v>8053</v>
      </c>
      <c r="L2839" s="49" t="s">
        <v>3719</v>
      </c>
      <c r="M2839" s="120" t="s">
        <v>2833</v>
      </c>
      <c r="N2839" s="35" t="s">
        <v>364</v>
      </c>
      <c r="O2839" s="240" t="s">
        <v>5909</v>
      </c>
      <c r="P2839" s="216" t="s">
        <v>1969</v>
      </c>
      <c r="Q2839" s="443">
        <v>0</v>
      </c>
      <c r="R2839" s="47"/>
      <c r="S2839" s="36">
        <v>0</v>
      </c>
      <c r="T2839" s="35"/>
      <c r="U2839" s="34"/>
      <c r="V2839" s="82">
        <v>0</v>
      </c>
      <c r="W2839" s="55" t="s">
        <v>2689</v>
      </c>
      <c r="X2839" s="55" t="s">
        <v>1897</v>
      </c>
      <c r="Y2839" s="157">
        <v>0</v>
      </c>
      <c r="Z2839" s="57" t="s">
        <v>1746</v>
      </c>
      <c r="AA2839" s="55" t="s">
        <v>6987</v>
      </c>
      <c r="AB2839" s="55">
        <v>276</v>
      </c>
      <c r="AC2839" s="55" t="s">
        <v>2024</v>
      </c>
      <c r="AD2839" s="89" t="s">
        <v>2623</v>
      </c>
      <c r="AE2839" s="243">
        <v>16000</v>
      </c>
      <c r="AF2839" s="157" t="s">
        <v>3901</v>
      </c>
      <c r="AG2839" s="89" t="s">
        <v>8054</v>
      </c>
      <c r="AH2839" s="58" t="s">
        <v>8055</v>
      </c>
      <c r="AI2839" s="58" t="s">
        <v>2170</v>
      </c>
      <c r="AJ2839" s="59" t="s">
        <v>1640</v>
      </c>
      <c r="AK2839" s="56">
        <v>25.826867499999999</v>
      </c>
      <c r="AL2839" s="56">
        <v>-81.430014999999997</v>
      </c>
      <c r="AM2839" s="60">
        <v>24.008100000278745</v>
      </c>
      <c r="AN2839" s="60">
        <v>-6.0125633775857432</v>
      </c>
      <c r="AO2839" s="60">
        <v>24.749541086510465</v>
      </c>
    </row>
    <row r="2840" spans="1:41" s="290" customFormat="1" x14ac:dyDescent="0.2">
      <c r="A2840" s="45" t="s">
        <v>593</v>
      </c>
      <c r="B2840" s="42" t="s">
        <v>110</v>
      </c>
      <c r="C2840" s="46"/>
      <c r="D2840" s="35" t="s">
        <v>424</v>
      </c>
      <c r="E2840" s="34">
        <v>45783</v>
      </c>
      <c r="F2840" s="347" t="s">
        <v>676</v>
      </c>
      <c r="G2840" s="347" t="s">
        <v>672</v>
      </c>
      <c r="H2840" s="344">
        <v>25.826933333333333</v>
      </c>
      <c r="I2840" s="344">
        <v>-81.430033333333327</v>
      </c>
      <c r="J2840" s="56" t="s">
        <v>8052</v>
      </c>
      <c r="K2840" s="56" t="s">
        <v>8053</v>
      </c>
      <c r="L2840" s="49" t="s">
        <v>3719</v>
      </c>
      <c r="M2840" s="120" t="s">
        <v>2833</v>
      </c>
      <c r="N2840" s="35" t="s">
        <v>364</v>
      </c>
      <c r="O2840" s="240" t="s">
        <v>6602</v>
      </c>
      <c r="P2840" s="216" t="s">
        <v>1969</v>
      </c>
      <c r="Q2840" s="443">
        <v>0</v>
      </c>
      <c r="R2840" s="47"/>
      <c r="S2840" s="36">
        <v>0</v>
      </c>
      <c r="T2840" s="35"/>
      <c r="U2840" s="34"/>
      <c r="V2840" s="82">
        <v>0</v>
      </c>
      <c r="W2840" s="55" t="s">
        <v>2689</v>
      </c>
      <c r="X2840" s="55" t="s">
        <v>1897</v>
      </c>
      <c r="Y2840" s="157">
        <v>0</v>
      </c>
      <c r="Z2840" s="57" t="s">
        <v>1746</v>
      </c>
      <c r="AA2840" s="55" t="s">
        <v>6987</v>
      </c>
      <c r="AB2840" s="55">
        <v>276</v>
      </c>
      <c r="AC2840" s="55" t="s">
        <v>2024</v>
      </c>
      <c r="AD2840" s="89" t="s">
        <v>2623</v>
      </c>
      <c r="AE2840" s="243">
        <v>16000</v>
      </c>
      <c r="AF2840" s="157" t="s">
        <v>3901</v>
      </c>
      <c r="AG2840" s="89" t="s">
        <v>8054</v>
      </c>
      <c r="AH2840" s="58" t="s">
        <v>8055</v>
      </c>
      <c r="AI2840" s="58" t="s">
        <v>2170</v>
      </c>
      <c r="AJ2840" s="59" t="s">
        <v>1640</v>
      </c>
      <c r="AK2840" s="56">
        <v>25.826867499999999</v>
      </c>
      <c r="AL2840" s="56">
        <v>-81.430014999999997</v>
      </c>
      <c r="AM2840" s="60">
        <v>24.008100000278745</v>
      </c>
      <c r="AN2840" s="60">
        <v>-6.0125633775857432</v>
      </c>
      <c r="AO2840" s="60">
        <v>24.749541086510465</v>
      </c>
    </row>
    <row r="2841" spans="1:41" s="290" customFormat="1" x14ac:dyDescent="0.2">
      <c r="A2841" s="45" t="s">
        <v>593</v>
      </c>
      <c r="B2841" s="42" t="s">
        <v>110</v>
      </c>
      <c r="C2841" s="46" t="s">
        <v>473</v>
      </c>
      <c r="D2841" s="35" t="s">
        <v>424</v>
      </c>
      <c r="E2841" s="34">
        <v>46079</v>
      </c>
      <c r="F2841" s="347" t="s">
        <v>676</v>
      </c>
      <c r="G2841" s="347" t="s">
        <v>672</v>
      </c>
      <c r="H2841" s="344">
        <v>25.826933333333333</v>
      </c>
      <c r="I2841" s="344">
        <v>-81.430033333333327</v>
      </c>
      <c r="J2841" s="56" t="s">
        <v>8052</v>
      </c>
      <c r="K2841" s="56" t="s">
        <v>8053</v>
      </c>
      <c r="L2841" s="49" t="s">
        <v>3719</v>
      </c>
      <c r="M2841" s="120" t="s">
        <v>2833</v>
      </c>
      <c r="N2841" s="35" t="s">
        <v>364</v>
      </c>
      <c r="O2841" s="240" t="s">
        <v>6680</v>
      </c>
      <c r="P2841" s="216" t="s">
        <v>6005</v>
      </c>
      <c r="Q2841" s="443">
        <v>0</v>
      </c>
      <c r="R2841" s="47"/>
      <c r="S2841" s="36">
        <v>0</v>
      </c>
      <c r="T2841" s="35"/>
      <c r="U2841" s="34"/>
      <c r="V2841" s="82">
        <v>0</v>
      </c>
      <c r="W2841" s="55" t="s">
        <v>2689</v>
      </c>
      <c r="X2841" s="55" t="s">
        <v>1897</v>
      </c>
      <c r="Y2841" s="157">
        <v>0</v>
      </c>
      <c r="Z2841" s="57" t="s">
        <v>1746</v>
      </c>
      <c r="AA2841" s="55" t="s">
        <v>6987</v>
      </c>
      <c r="AB2841" s="55">
        <v>276</v>
      </c>
      <c r="AC2841" s="55" t="s">
        <v>2024</v>
      </c>
      <c r="AD2841" s="89" t="s">
        <v>2623</v>
      </c>
      <c r="AE2841" s="243">
        <v>16000</v>
      </c>
      <c r="AF2841" s="157" t="s">
        <v>3901</v>
      </c>
      <c r="AG2841" s="89" t="s">
        <v>8054</v>
      </c>
      <c r="AH2841" s="58" t="s">
        <v>8055</v>
      </c>
      <c r="AI2841" s="58" t="s">
        <v>2170</v>
      </c>
      <c r="AJ2841" s="59" t="s">
        <v>1640</v>
      </c>
      <c r="AK2841" s="56">
        <v>25.826867499999999</v>
      </c>
      <c r="AL2841" s="56">
        <v>-81.430014999999997</v>
      </c>
      <c r="AM2841" s="60">
        <v>24.008100000278745</v>
      </c>
      <c r="AN2841" s="60">
        <v>-6.0125633775857432</v>
      </c>
      <c r="AO2841" s="60">
        <v>24.749541086510465</v>
      </c>
    </row>
    <row r="2842" spans="1:41" s="290" customFormat="1" x14ac:dyDescent="0.2">
      <c r="A2842" s="45" t="s">
        <v>594</v>
      </c>
      <c r="B2842" s="42" t="s">
        <v>111</v>
      </c>
      <c r="C2842" s="46"/>
      <c r="D2842" s="35" t="s">
        <v>424</v>
      </c>
      <c r="E2842" s="34">
        <v>42837</v>
      </c>
      <c r="F2842" s="347" t="s">
        <v>673</v>
      </c>
      <c r="G2842" s="347" t="s">
        <v>650</v>
      </c>
      <c r="H2842" s="344">
        <v>25.827033333333333</v>
      </c>
      <c r="I2842" s="344">
        <v>-81.428116666666668</v>
      </c>
      <c r="J2842" s="56" t="s">
        <v>8056</v>
      </c>
      <c r="K2842" s="56" t="s">
        <v>8057</v>
      </c>
      <c r="L2842" s="49" t="s">
        <v>1746</v>
      </c>
      <c r="M2842" s="117"/>
      <c r="N2842" s="35" t="s">
        <v>364</v>
      </c>
      <c r="O2842" s="203" t="s">
        <v>1969</v>
      </c>
      <c r="P2842" s="216">
        <v>0</v>
      </c>
      <c r="Q2842" s="443">
        <v>0</v>
      </c>
      <c r="R2842" s="47"/>
      <c r="S2842" s="36">
        <v>0</v>
      </c>
      <c r="T2842" s="35"/>
      <c r="U2842" s="34"/>
      <c r="V2842" s="82">
        <v>0</v>
      </c>
      <c r="W2842" s="55" t="s">
        <v>2689</v>
      </c>
      <c r="X2842" s="55" t="s">
        <v>1897</v>
      </c>
      <c r="Y2842" s="157">
        <v>0</v>
      </c>
      <c r="Z2842" s="57" t="s">
        <v>1746</v>
      </c>
      <c r="AA2842" s="55" t="s">
        <v>6987</v>
      </c>
      <c r="AB2842" s="55">
        <v>277</v>
      </c>
      <c r="AC2842" s="55" t="s">
        <v>2024</v>
      </c>
      <c r="AD2842" s="89" t="s">
        <v>2623</v>
      </c>
      <c r="AE2842" s="243">
        <v>16005</v>
      </c>
      <c r="AF2842" s="157" t="s">
        <v>3901</v>
      </c>
      <c r="AG2842" s="89" t="s">
        <v>8058</v>
      </c>
      <c r="AH2842" s="58" t="s">
        <v>8059</v>
      </c>
      <c r="AI2842" s="58" t="s">
        <v>650</v>
      </c>
      <c r="AJ2842" s="59" t="s">
        <v>1639</v>
      </c>
      <c r="AK2842" s="56">
        <v>25.827067499999998</v>
      </c>
      <c r="AL2842" s="56">
        <v>-81.428115000000005</v>
      </c>
      <c r="AM2842" s="60">
        <v>-12.459899999636264</v>
      </c>
      <c r="AN2842" s="60">
        <v>-0.54659666941855023</v>
      </c>
      <c r="AO2842" s="60">
        <v>12.47188341510436</v>
      </c>
    </row>
    <row r="2843" spans="1:41" s="290" customFormat="1" x14ac:dyDescent="0.2">
      <c r="A2843" s="45" t="s">
        <v>594</v>
      </c>
      <c r="B2843" s="42" t="s">
        <v>111</v>
      </c>
      <c r="C2843" s="46"/>
      <c r="D2843" s="35" t="s">
        <v>424</v>
      </c>
      <c r="E2843" s="34">
        <v>43160</v>
      </c>
      <c r="F2843" s="347" t="s">
        <v>2171</v>
      </c>
      <c r="G2843" s="347" t="s">
        <v>650</v>
      </c>
      <c r="H2843" s="344">
        <v>25.827016666666665</v>
      </c>
      <c r="I2843" s="344">
        <v>-81.428116666666668</v>
      </c>
      <c r="J2843" s="56" t="s">
        <v>9896</v>
      </c>
      <c r="K2843" s="56" t="s">
        <v>8057</v>
      </c>
      <c r="L2843" s="49" t="s">
        <v>1978</v>
      </c>
      <c r="M2843" s="120"/>
      <c r="N2843" s="35" t="s">
        <v>364</v>
      </c>
      <c r="O2843" s="203" t="s">
        <v>1969</v>
      </c>
      <c r="P2843" s="216">
        <v>0</v>
      </c>
      <c r="Q2843" s="443">
        <v>0</v>
      </c>
      <c r="R2843" s="47"/>
      <c r="S2843" s="36">
        <v>0</v>
      </c>
      <c r="T2843" s="35"/>
      <c r="U2843" s="34"/>
      <c r="V2843" s="82">
        <v>0</v>
      </c>
      <c r="W2843" s="55" t="s">
        <v>2689</v>
      </c>
      <c r="X2843" s="55" t="s">
        <v>1897</v>
      </c>
      <c r="Y2843" s="157">
        <v>0</v>
      </c>
      <c r="Z2843" s="57" t="s">
        <v>1746</v>
      </c>
      <c r="AA2843" s="55" t="s">
        <v>6987</v>
      </c>
      <c r="AB2843" s="55">
        <v>277</v>
      </c>
      <c r="AC2843" s="55" t="s">
        <v>2024</v>
      </c>
      <c r="AD2843" s="89" t="s">
        <v>2623</v>
      </c>
      <c r="AE2843" s="243">
        <v>16005</v>
      </c>
      <c r="AF2843" s="157" t="s">
        <v>3901</v>
      </c>
      <c r="AG2843" s="89" t="s">
        <v>8058</v>
      </c>
      <c r="AH2843" s="58" t="s">
        <v>8059</v>
      </c>
      <c r="AI2843" s="58" t="s">
        <v>650</v>
      </c>
      <c r="AJ2843" s="59" t="s">
        <v>1639</v>
      </c>
      <c r="AK2843" s="56">
        <v>25.827067499999998</v>
      </c>
      <c r="AL2843" s="56">
        <v>-81.428115000000005</v>
      </c>
      <c r="AM2843" s="60">
        <v>-18.537899999838032</v>
      </c>
      <c r="AN2843" s="60">
        <v>-0.54659666941855023</v>
      </c>
      <c r="AO2843" s="60">
        <v>18.545956549151473</v>
      </c>
    </row>
    <row r="2844" spans="1:41" s="290" customFormat="1" x14ac:dyDescent="0.2">
      <c r="A2844" s="45" t="s">
        <v>594</v>
      </c>
      <c r="B2844" s="42" t="s">
        <v>111</v>
      </c>
      <c r="C2844" s="46"/>
      <c r="D2844" s="35" t="s">
        <v>424</v>
      </c>
      <c r="E2844" s="34">
        <v>43532</v>
      </c>
      <c r="F2844" s="347" t="s">
        <v>673</v>
      </c>
      <c r="G2844" s="347" t="s">
        <v>650</v>
      </c>
      <c r="H2844" s="344">
        <v>25.827033333333333</v>
      </c>
      <c r="I2844" s="344">
        <v>-81.428116666666668</v>
      </c>
      <c r="J2844" s="56" t="s">
        <v>8056</v>
      </c>
      <c r="K2844" s="56" t="s">
        <v>8057</v>
      </c>
      <c r="L2844" s="49" t="s">
        <v>1978</v>
      </c>
      <c r="M2844" s="120"/>
      <c r="N2844" s="35" t="s">
        <v>364</v>
      </c>
      <c r="O2844" s="203" t="s">
        <v>1969</v>
      </c>
      <c r="P2844" s="216" t="s">
        <v>1969</v>
      </c>
      <c r="Q2844" s="443">
        <v>0</v>
      </c>
      <c r="R2844" s="47"/>
      <c r="S2844" s="36">
        <v>0</v>
      </c>
      <c r="T2844" s="35"/>
      <c r="U2844" s="34"/>
      <c r="V2844" s="82">
        <v>0</v>
      </c>
      <c r="W2844" s="55" t="s">
        <v>2689</v>
      </c>
      <c r="X2844" s="55" t="s">
        <v>1897</v>
      </c>
      <c r="Y2844" s="157">
        <v>0</v>
      </c>
      <c r="Z2844" s="57" t="s">
        <v>1746</v>
      </c>
      <c r="AA2844" s="55" t="s">
        <v>6987</v>
      </c>
      <c r="AB2844" s="55">
        <v>277</v>
      </c>
      <c r="AC2844" s="55" t="s">
        <v>2024</v>
      </c>
      <c r="AD2844" s="89" t="s">
        <v>2623</v>
      </c>
      <c r="AE2844" s="243">
        <v>16005</v>
      </c>
      <c r="AF2844" s="157" t="s">
        <v>3901</v>
      </c>
      <c r="AG2844" s="89" t="s">
        <v>8058</v>
      </c>
      <c r="AH2844" s="58" t="s">
        <v>8059</v>
      </c>
      <c r="AI2844" s="58" t="s">
        <v>650</v>
      </c>
      <c r="AJ2844" s="59" t="s">
        <v>1639</v>
      </c>
      <c r="AK2844" s="56">
        <v>25.827067499999998</v>
      </c>
      <c r="AL2844" s="56">
        <v>-81.428115000000005</v>
      </c>
      <c r="AM2844" s="60">
        <v>-12.459899999636264</v>
      </c>
      <c r="AN2844" s="60">
        <v>-0.54659666941855023</v>
      </c>
      <c r="AO2844" s="60">
        <v>12.47188341510436</v>
      </c>
    </row>
    <row r="2845" spans="1:41" s="290" customFormat="1" x14ac:dyDescent="0.2">
      <c r="A2845" s="45" t="s">
        <v>594</v>
      </c>
      <c r="B2845" s="42" t="s">
        <v>111</v>
      </c>
      <c r="C2845" s="46"/>
      <c r="D2845" s="35" t="s">
        <v>424</v>
      </c>
      <c r="E2845" s="34">
        <v>43881</v>
      </c>
      <c r="F2845" s="347" t="s">
        <v>673</v>
      </c>
      <c r="G2845" s="347" t="s">
        <v>650</v>
      </c>
      <c r="H2845" s="344">
        <v>25.827033333333333</v>
      </c>
      <c r="I2845" s="344">
        <v>-81.428116666666668</v>
      </c>
      <c r="J2845" s="56" t="s">
        <v>8056</v>
      </c>
      <c r="K2845" s="56" t="s">
        <v>8057</v>
      </c>
      <c r="L2845" s="49" t="s">
        <v>1978</v>
      </c>
      <c r="M2845" s="120" t="s">
        <v>2833</v>
      </c>
      <c r="N2845" s="35" t="s">
        <v>364</v>
      </c>
      <c r="O2845" s="203" t="s">
        <v>1969</v>
      </c>
      <c r="P2845" s="216" t="s">
        <v>1969</v>
      </c>
      <c r="Q2845" s="443">
        <v>0</v>
      </c>
      <c r="R2845" s="47"/>
      <c r="S2845" s="36">
        <v>0</v>
      </c>
      <c r="T2845" s="35"/>
      <c r="U2845" s="34"/>
      <c r="V2845" s="82">
        <v>0</v>
      </c>
      <c r="W2845" s="55" t="s">
        <v>2689</v>
      </c>
      <c r="X2845" s="55" t="s">
        <v>1897</v>
      </c>
      <c r="Y2845" s="157">
        <v>0</v>
      </c>
      <c r="Z2845" s="57" t="s">
        <v>1746</v>
      </c>
      <c r="AA2845" s="55" t="s">
        <v>6987</v>
      </c>
      <c r="AB2845" s="55">
        <v>277</v>
      </c>
      <c r="AC2845" s="55" t="s">
        <v>2024</v>
      </c>
      <c r="AD2845" s="89" t="s">
        <v>2623</v>
      </c>
      <c r="AE2845" s="243">
        <v>16005</v>
      </c>
      <c r="AF2845" s="157" t="s">
        <v>3901</v>
      </c>
      <c r="AG2845" s="89" t="s">
        <v>8058</v>
      </c>
      <c r="AH2845" s="58" t="s">
        <v>8059</v>
      </c>
      <c r="AI2845" s="58" t="s">
        <v>650</v>
      </c>
      <c r="AJ2845" s="59" t="s">
        <v>1639</v>
      </c>
      <c r="AK2845" s="56">
        <v>25.827067499999998</v>
      </c>
      <c r="AL2845" s="56">
        <v>-81.428115000000005</v>
      </c>
      <c r="AM2845" s="60">
        <v>-12.459899999636264</v>
      </c>
      <c r="AN2845" s="60">
        <v>-0.54659666941855023</v>
      </c>
      <c r="AO2845" s="60">
        <v>12.47188341510436</v>
      </c>
    </row>
    <row r="2846" spans="1:41" s="290" customFormat="1" x14ac:dyDescent="0.2">
      <c r="A2846" s="45" t="s">
        <v>594</v>
      </c>
      <c r="B2846" s="42" t="s">
        <v>111</v>
      </c>
      <c r="C2846" s="46"/>
      <c r="D2846" s="35" t="s">
        <v>424</v>
      </c>
      <c r="E2846" s="34">
        <v>44293</v>
      </c>
      <c r="F2846" s="347" t="s">
        <v>673</v>
      </c>
      <c r="G2846" s="347" t="s">
        <v>3721</v>
      </c>
      <c r="H2846" s="344">
        <v>25.827033333333333</v>
      </c>
      <c r="I2846" s="344">
        <v>-81.428150000000002</v>
      </c>
      <c r="J2846" s="56" t="s">
        <v>8056</v>
      </c>
      <c r="K2846" s="56" t="s">
        <v>9897</v>
      </c>
      <c r="L2846" s="49" t="s">
        <v>1978</v>
      </c>
      <c r="M2846" s="120" t="s">
        <v>2833</v>
      </c>
      <c r="N2846" s="35" t="s">
        <v>364</v>
      </c>
      <c r="O2846" s="240" t="s">
        <v>3722</v>
      </c>
      <c r="P2846" s="216" t="s">
        <v>1969</v>
      </c>
      <c r="Q2846" s="443">
        <v>0</v>
      </c>
      <c r="R2846" s="47"/>
      <c r="S2846" s="36">
        <v>0</v>
      </c>
      <c r="T2846" s="35"/>
      <c r="U2846" s="34"/>
      <c r="V2846" s="82">
        <v>0</v>
      </c>
      <c r="W2846" s="55" t="s">
        <v>2689</v>
      </c>
      <c r="X2846" s="55" t="s">
        <v>1897</v>
      </c>
      <c r="Y2846" s="157">
        <v>0</v>
      </c>
      <c r="Z2846" s="57" t="s">
        <v>1746</v>
      </c>
      <c r="AA2846" s="55" t="s">
        <v>6987</v>
      </c>
      <c r="AB2846" s="55">
        <v>277</v>
      </c>
      <c r="AC2846" s="55" t="s">
        <v>2024</v>
      </c>
      <c r="AD2846" s="89" t="s">
        <v>2623</v>
      </c>
      <c r="AE2846" s="243">
        <v>16005</v>
      </c>
      <c r="AF2846" s="157" t="s">
        <v>3901</v>
      </c>
      <c r="AG2846" s="89" t="s">
        <v>8058</v>
      </c>
      <c r="AH2846" s="58" t="s">
        <v>8059</v>
      </c>
      <c r="AI2846" s="58" t="s">
        <v>650</v>
      </c>
      <c r="AJ2846" s="59" t="s">
        <v>1639</v>
      </c>
      <c r="AK2846" s="56">
        <v>25.827067499999998</v>
      </c>
      <c r="AL2846" s="56">
        <v>-81.428115000000005</v>
      </c>
      <c r="AM2846" s="60">
        <v>-12.459899999636264</v>
      </c>
      <c r="AN2846" s="60">
        <v>-11.478530085752936</v>
      </c>
      <c r="AO2846" s="60">
        <v>16.941244373730964</v>
      </c>
    </row>
    <row r="2847" spans="1:41" s="290" customFormat="1" x14ac:dyDescent="0.2">
      <c r="A2847" s="45" t="s">
        <v>594</v>
      </c>
      <c r="B2847" s="42" t="s">
        <v>111</v>
      </c>
      <c r="C2847" s="46"/>
      <c r="D2847" s="35" t="s">
        <v>424</v>
      </c>
      <c r="E2847" s="34">
        <v>44620</v>
      </c>
      <c r="F2847" s="347" t="s">
        <v>673</v>
      </c>
      <c r="G2847" s="347" t="s">
        <v>3721</v>
      </c>
      <c r="H2847" s="344">
        <v>25.827033333333333</v>
      </c>
      <c r="I2847" s="344">
        <v>-81.428150000000002</v>
      </c>
      <c r="J2847" s="56" t="s">
        <v>8056</v>
      </c>
      <c r="K2847" s="56" t="s">
        <v>9897</v>
      </c>
      <c r="L2847" s="49" t="s">
        <v>1978</v>
      </c>
      <c r="M2847" s="120" t="s">
        <v>2833</v>
      </c>
      <c r="N2847" s="35" t="s">
        <v>364</v>
      </c>
      <c r="O2847" s="240" t="s">
        <v>4243</v>
      </c>
      <c r="P2847" s="216">
        <v>0</v>
      </c>
      <c r="Q2847" s="443">
        <v>0</v>
      </c>
      <c r="R2847" s="47"/>
      <c r="S2847" s="36">
        <v>0</v>
      </c>
      <c r="T2847" s="35"/>
      <c r="U2847" s="34"/>
      <c r="V2847" s="82">
        <v>0</v>
      </c>
      <c r="W2847" s="55" t="s">
        <v>2689</v>
      </c>
      <c r="X2847" s="55" t="s">
        <v>1897</v>
      </c>
      <c r="Y2847" s="157">
        <v>0</v>
      </c>
      <c r="Z2847" s="57" t="s">
        <v>1746</v>
      </c>
      <c r="AA2847" s="55" t="s">
        <v>6987</v>
      </c>
      <c r="AB2847" s="55">
        <v>277</v>
      </c>
      <c r="AC2847" s="55" t="s">
        <v>2024</v>
      </c>
      <c r="AD2847" s="89" t="s">
        <v>2623</v>
      </c>
      <c r="AE2847" s="243">
        <v>16005</v>
      </c>
      <c r="AF2847" s="157" t="s">
        <v>3901</v>
      </c>
      <c r="AG2847" s="89" t="s">
        <v>8058</v>
      </c>
      <c r="AH2847" s="58" t="s">
        <v>8059</v>
      </c>
      <c r="AI2847" s="58" t="s">
        <v>650</v>
      </c>
      <c r="AJ2847" s="59" t="s">
        <v>1639</v>
      </c>
      <c r="AK2847" s="56">
        <v>25.827067499999998</v>
      </c>
      <c r="AL2847" s="56">
        <v>-81.428115000000005</v>
      </c>
      <c r="AM2847" s="60">
        <v>-12.459899999636264</v>
      </c>
      <c r="AN2847" s="60">
        <v>-11.478530085752936</v>
      </c>
      <c r="AO2847" s="60">
        <v>16.941244373730964</v>
      </c>
    </row>
    <row r="2848" spans="1:41" s="290" customFormat="1" x14ac:dyDescent="0.2">
      <c r="A2848" s="45" t="s">
        <v>594</v>
      </c>
      <c r="B2848" s="42" t="s">
        <v>111</v>
      </c>
      <c r="C2848" s="46"/>
      <c r="D2848" s="35" t="s">
        <v>424</v>
      </c>
      <c r="E2848" s="34">
        <v>44992</v>
      </c>
      <c r="F2848" s="347" t="s">
        <v>673</v>
      </c>
      <c r="G2848" s="347" t="s">
        <v>5190</v>
      </c>
      <c r="H2848" s="344">
        <v>25.827033333333333</v>
      </c>
      <c r="I2848" s="344">
        <v>-81.428166666666669</v>
      </c>
      <c r="J2848" s="56" t="s">
        <v>8056</v>
      </c>
      <c r="K2848" s="56" t="s">
        <v>9898</v>
      </c>
      <c r="L2848" s="49" t="s">
        <v>1978</v>
      </c>
      <c r="M2848" s="120" t="s">
        <v>2833</v>
      </c>
      <c r="N2848" s="35" t="s">
        <v>364</v>
      </c>
      <c r="O2848" s="240" t="s">
        <v>5191</v>
      </c>
      <c r="P2848" s="216">
        <v>0</v>
      </c>
      <c r="Q2848" s="443">
        <v>0</v>
      </c>
      <c r="R2848" s="47"/>
      <c r="S2848" s="36">
        <v>0</v>
      </c>
      <c r="T2848" s="35"/>
      <c r="U2848" s="34"/>
      <c r="V2848" s="82">
        <v>0</v>
      </c>
      <c r="W2848" s="55" t="s">
        <v>2689</v>
      </c>
      <c r="X2848" s="55" t="s">
        <v>1897</v>
      </c>
      <c r="Y2848" s="157">
        <v>0</v>
      </c>
      <c r="Z2848" s="57" t="s">
        <v>1746</v>
      </c>
      <c r="AA2848" s="55" t="s">
        <v>6987</v>
      </c>
      <c r="AB2848" s="55">
        <v>277</v>
      </c>
      <c r="AC2848" s="55" t="s">
        <v>2024</v>
      </c>
      <c r="AD2848" s="89" t="s">
        <v>2623</v>
      </c>
      <c r="AE2848" s="243">
        <v>16005</v>
      </c>
      <c r="AF2848" s="157" t="s">
        <v>3901</v>
      </c>
      <c r="AG2848" s="89" t="s">
        <v>8058</v>
      </c>
      <c r="AH2848" s="58" t="s">
        <v>8059</v>
      </c>
      <c r="AI2848" s="58" t="s">
        <v>650</v>
      </c>
      <c r="AJ2848" s="59" t="s">
        <v>1639</v>
      </c>
      <c r="AK2848" s="56">
        <v>25.827067499999998</v>
      </c>
      <c r="AL2848" s="56">
        <v>-81.428115000000005</v>
      </c>
      <c r="AM2848" s="60">
        <v>-12.459899999636264</v>
      </c>
      <c r="AN2848" s="60">
        <v>-16.944496793920127</v>
      </c>
      <c r="AO2848" s="60">
        <v>21.032476782350319</v>
      </c>
    </row>
    <row r="2849" spans="1:41" s="290" customFormat="1" x14ac:dyDescent="0.2">
      <c r="A2849" s="45" t="s">
        <v>594</v>
      </c>
      <c r="B2849" s="42" t="s">
        <v>111</v>
      </c>
      <c r="C2849" s="46"/>
      <c r="D2849" s="35" t="s">
        <v>424</v>
      </c>
      <c r="E2849" s="34">
        <v>45384</v>
      </c>
      <c r="F2849" s="347" t="s">
        <v>673</v>
      </c>
      <c r="G2849" s="347" t="s">
        <v>5190</v>
      </c>
      <c r="H2849" s="344">
        <v>25.827033333333333</v>
      </c>
      <c r="I2849" s="344">
        <v>-81.428166666666669</v>
      </c>
      <c r="J2849" s="56" t="s">
        <v>8056</v>
      </c>
      <c r="K2849" s="56" t="s">
        <v>9898</v>
      </c>
      <c r="L2849" s="49" t="s">
        <v>1978</v>
      </c>
      <c r="M2849" s="120" t="s">
        <v>2833</v>
      </c>
      <c r="N2849" s="35" t="s">
        <v>364</v>
      </c>
      <c r="O2849" s="240" t="s">
        <v>5910</v>
      </c>
      <c r="P2849" s="216">
        <v>0</v>
      </c>
      <c r="Q2849" s="443">
        <v>0</v>
      </c>
      <c r="R2849" s="47"/>
      <c r="S2849" s="36">
        <v>0</v>
      </c>
      <c r="T2849" s="35"/>
      <c r="U2849" s="34"/>
      <c r="V2849" s="82">
        <v>0</v>
      </c>
      <c r="W2849" s="55" t="s">
        <v>2689</v>
      </c>
      <c r="X2849" s="55" t="s">
        <v>1897</v>
      </c>
      <c r="Y2849" s="157">
        <v>0</v>
      </c>
      <c r="Z2849" s="57" t="s">
        <v>1746</v>
      </c>
      <c r="AA2849" s="55" t="s">
        <v>6987</v>
      </c>
      <c r="AB2849" s="55">
        <v>277</v>
      </c>
      <c r="AC2849" s="55" t="s">
        <v>2024</v>
      </c>
      <c r="AD2849" s="89" t="s">
        <v>2623</v>
      </c>
      <c r="AE2849" s="243">
        <v>16005</v>
      </c>
      <c r="AF2849" s="157" t="s">
        <v>3901</v>
      </c>
      <c r="AG2849" s="89" t="s">
        <v>8058</v>
      </c>
      <c r="AH2849" s="58" t="s">
        <v>8059</v>
      </c>
      <c r="AI2849" s="58" t="s">
        <v>650</v>
      </c>
      <c r="AJ2849" s="59" t="s">
        <v>1639</v>
      </c>
      <c r="AK2849" s="56">
        <v>25.827067499999998</v>
      </c>
      <c r="AL2849" s="56">
        <v>-81.428115000000005</v>
      </c>
      <c r="AM2849" s="60">
        <v>-12.459899999636264</v>
      </c>
      <c r="AN2849" s="60">
        <v>-16.944496793920127</v>
      </c>
      <c r="AO2849" s="60">
        <v>21.032476782350319</v>
      </c>
    </row>
    <row r="2850" spans="1:41" s="290" customFormat="1" x14ac:dyDescent="0.2">
      <c r="A2850" s="45" t="s">
        <v>594</v>
      </c>
      <c r="B2850" s="42" t="s">
        <v>111</v>
      </c>
      <c r="C2850" s="46"/>
      <c r="D2850" s="35" t="s">
        <v>424</v>
      </c>
      <c r="E2850" s="34">
        <v>45783</v>
      </c>
      <c r="F2850" s="347" t="s">
        <v>673</v>
      </c>
      <c r="G2850" s="347" t="s">
        <v>5190</v>
      </c>
      <c r="H2850" s="344">
        <v>25.827033333333333</v>
      </c>
      <c r="I2850" s="344">
        <v>-81.428166666666669</v>
      </c>
      <c r="J2850" s="56" t="s">
        <v>8056</v>
      </c>
      <c r="K2850" s="56" t="s">
        <v>9898</v>
      </c>
      <c r="L2850" s="49" t="s">
        <v>1978</v>
      </c>
      <c r="M2850" s="120" t="s">
        <v>2833</v>
      </c>
      <c r="N2850" s="35" t="s">
        <v>364</v>
      </c>
      <c r="O2850" s="240" t="s">
        <v>6603</v>
      </c>
      <c r="P2850" s="216" t="s">
        <v>1969</v>
      </c>
      <c r="Q2850" s="443">
        <v>0</v>
      </c>
      <c r="R2850" s="47"/>
      <c r="S2850" s="36">
        <v>0</v>
      </c>
      <c r="T2850" s="35"/>
      <c r="U2850" s="34"/>
      <c r="V2850" s="82">
        <v>0</v>
      </c>
      <c r="W2850" s="55" t="s">
        <v>2689</v>
      </c>
      <c r="X2850" s="55" t="s">
        <v>1897</v>
      </c>
      <c r="Y2850" s="157">
        <v>0</v>
      </c>
      <c r="Z2850" s="57" t="s">
        <v>1746</v>
      </c>
      <c r="AA2850" s="55" t="s">
        <v>6987</v>
      </c>
      <c r="AB2850" s="55">
        <v>277</v>
      </c>
      <c r="AC2850" s="55" t="s">
        <v>2024</v>
      </c>
      <c r="AD2850" s="89" t="s">
        <v>2623</v>
      </c>
      <c r="AE2850" s="243">
        <v>16005</v>
      </c>
      <c r="AF2850" s="157" t="s">
        <v>3901</v>
      </c>
      <c r="AG2850" s="89" t="s">
        <v>8058</v>
      </c>
      <c r="AH2850" s="58" t="s">
        <v>8059</v>
      </c>
      <c r="AI2850" s="58" t="s">
        <v>650</v>
      </c>
      <c r="AJ2850" s="59" t="s">
        <v>1639</v>
      </c>
      <c r="AK2850" s="56">
        <v>25.827067499999998</v>
      </c>
      <c r="AL2850" s="56">
        <v>-81.428115000000005</v>
      </c>
      <c r="AM2850" s="60">
        <v>-12.459899999636264</v>
      </c>
      <c r="AN2850" s="60">
        <v>-16.944496793920127</v>
      </c>
      <c r="AO2850" s="60">
        <v>21.032476782350319</v>
      </c>
    </row>
    <row r="2851" spans="1:41" s="290" customFormat="1" x14ac:dyDescent="0.2">
      <c r="A2851" s="45" t="s">
        <v>594</v>
      </c>
      <c r="B2851" s="42" t="s">
        <v>111</v>
      </c>
      <c r="C2851" s="46" t="s">
        <v>473</v>
      </c>
      <c r="D2851" s="35" t="s">
        <v>424</v>
      </c>
      <c r="E2851" s="34">
        <v>46079</v>
      </c>
      <c r="F2851" s="347" t="s">
        <v>673</v>
      </c>
      <c r="G2851" s="347" t="s">
        <v>650</v>
      </c>
      <c r="H2851" s="344">
        <v>25.827033333333333</v>
      </c>
      <c r="I2851" s="344">
        <v>-81.428116666666668</v>
      </c>
      <c r="J2851" s="56" t="s">
        <v>8056</v>
      </c>
      <c r="K2851" s="56" t="s">
        <v>8057</v>
      </c>
      <c r="L2851" s="49" t="s">
        <v>1978</v>
      </c>
      <c r="M2851" s="120" t="s">
        <v>2833</v>
      </c>
      <c r="N2851" s="35" t="s">
        <v>364</v>
      </c>
      <c r="O2851" s="240" t="s">
        <v>6681</v>
      </c>
      <c r="P2851" s="216" t="s">
        <v>6005</v>
      </c>
      <c r="Q2851" s="443">
        <v>0</v>
      </c>
      <c r="R2851" s="47"/>
      <c r="S2851" s="36">
        <v>0</v>
      </c>
      <c r="T2851" s="35"/>
      <c r="U2851" s="34"/>
      <c r="V2851" s="82">
        <v>0</v>
      </c>
      <c r="W2851" s="55" t="s">
        <v>2689</v>
      </c>
      <c r="X2851" s="55" t="s">
        <v>1897</v>
      </c>
      <c r="Y2851" s="157">
        <v>0</v>
      </c>
      <c r="Z2851" s="57" t="s">
        <v>1746</v>
      </c>
      <c r="AA2851" s="55" t="s">
        <v>6987</v>
      </c>
      <c r="AB2851" s="55">
        <v>277</v>
      </c>
      <c r="AC2851" s="55" t="s">
        <v>2024</v>
      </c>
      <c r="AD2851" s="89" t="s">
        <v>2623</v>
      </c>
      <c r="AE2851" s="243">
        <v>16005</v>
      </c>
      <c r="AF2851" s="157" t="s">
        <v>3901</v>
      </c>
      <c r="AG2851" s="89" t="s">
        <v>8058</v>
      </c>
      <c r="AH2851" s="58" t="s">
        <v>8059</v>
      </c>
      <c r="AI2851" s="58" t="s">
        <v>650</v>
      </c>
      <c r="AJ2851" s="59" t="s">
        <v>1639</v>
      </c>
      <c r="AK2851" s="56">
        <v>25.827067499999998</v>
      </c>
      <c r="AL2851" s="56">
        <v>-81.428115000000005</v>
      </c>
      <c r="AM2851" s="60">
        <v>-12.459899999636264</v>
      </c>
      <c r="AN2851" s="60">
        <v>-0.54659666941855023</v>
      </c>
      <c r="AO2851" s="60">
        <v>12.47188341510436</v>
      </c>
    </row>
    <row r="2852" spans="1:41" s="290" customFormat="1" x14ac:dyDescent="0.2">
      <c r="A2852" s="45" t="s">
        <v>595</v>
      </c>
      <c r="B2852" s="42" t="s">
        <v>629</v>
      </c>
      <c r="C2852" s="46"/>
      <c r="D2852" s="35" t="s">
        <v>424</v>
      </c>
      <c r="E2852" s="34">
        <v>42837</v>
      </c>
      <c r="F2852" s="347" t="s">
        <v>674</v>
      </c>
      <c r="G2852" s="347" t="s">
        <v>675</v>
      </c>
      <c r="H2852" s="344">
        <v>25.827283333333334</v>
      </c>
      <c r="I2852" s="344">
        <v>-81.427483333333328</v>
      </c>
      <c r="J2852" s="56" t="s">
        <v>9899</v>
      </c>
      <c r="K2852" s="56" t="s">
        <v>9900</v>
      </c>
      <c r="L2852" s="49" t="s">
        <v>1746</v>
      </c>
      <c r="M2852" s="117"/>
      <c r="N2852" s="35" t="s">
        <v>364</v>
      </c>
      <c r="O2852" s="379" t="s">
        <v>6682</v>
      </c>
      <c r="P2852" s="216">
        <v>0</v>
      </c>
      <c r="Q2852" s="443">
        <v>0</v>
      </c>
      <c r="R2852" s="47"/>
      <c r="S2852" s="36">
        <v>0</v>
      </c>
      <c r="T2852" s="35"/>
      <c r="U2852" s="34"/>
      <c r="V2852" s="82">
        <v>0</v>
      </c>
      <c r="W2852" s="55" t="s">
        <v>2689</v>
      </c>
      <c r="X2852" s="55" t="s">
        <v>1897</v>
      </c>
      <c r="Y2852" s="157">
        <v>0</v>
      </c>
      <c r="Z2852" s="57" t="s">
        <v>1746</v>
      </c>
      <c r="AA2852" s="55" t="s">
        <v>6987</v>
      </c>
      <c r="AB2852" s="55">
        <v>278</v>
      </c>
      <c r="AC2852" s="55" t="s">
        <v>2024</v>
      </c>
      <c r="AD2852" s="89" t="s">
        <v>2623</v>
      </c>
      <c r="AE2852" s="243">
        <v>16010</v>
      </c>
      <c r="AF2852" s="157" t="s">
        <v>3901</v>
      </c>
      <c r="AG2852" s="89" t="s">
        <v>8062</v>
      </c>
      <c r="AH2852" s="58" t="s">
        <v>4875</v>
      </c>
      <c r="AI2852" s="58" t="s">
        <v>3677</v>
      </c>
      <c r="AJ2852" s="59" t="s">
        <v>1638</v>
      </c>
      <c r="AK2852" s="56">
        <v>25.827331944444445</v>
      </c>
      <c r="AL2852" s="56">
        <v>-81.427549444444438</v>
      </c>
      <c r="AM2852" s="60">
        <v>-17.727500000156624</v>
      </c>
      <c r="AN2852" s="60">
        <v>21.681667941309065</v>
      </c>
      <c r="AO2852" s="60">
        <v>28.006409640879397</v>
      </c>
    </row>
    <row r="2853" spans="1:41" s="290" customFormat="1" x14ac:dyDescent="0.2">
      <c r="A2853" s="45" t="s">
        <v>595</v>
      </c>
      <c r="B2853" s="42" t="s">
        <v>629</v>
      </c>
      <c r="C2853" s="46"/>
      <c r="D2853" s="35" t="s">
        <v>424</v>
      </c>
      <c r="E2853" s="34">
        <v>43160</v>
      </c>
      <c r="F2853" s="347" t="s">
        <v>2172</v>
      </c>
      <c r="G2853" s="347" t="s">
        <v>2173</v>
      </c>
      <c r="H2853" s="344">
        <v>25.827383333333334</v>
      </c>
      <c r="I2853" s="344">
        <v>-81.427516666666662</v>
      </c>
      <c r="J2853" s="56" t="s">
        <v>9901</v>
      </c>
      <c r="K2853" s="56" t="s">
        <v>9902</v>
      </c>
      <c r="L2853" s="49" t="s">
        <v>1746</v>
      </c>
      <c r="M2853" s="117"/>
      <c r="N2853" s="35" t="s">
        <v>364</v>
      </c>
      <c r="O2853" s="203" t="s">
        <v>1969</v>
      </c>
      <c r="P2853" s="216">
        <v>0</v>
      </c>
      <c r="Q2853" s="443">
        <v>0</v>
      </c>
      <c r="R2853" s="47"/>
      <c r="S2853" s="36">
        <v>0</v>
      </c>
      <c r="T2853" s="35"/>
      <c r="U2853" s="34"/>
      <c r="V2853" s="82">
        <v>0</v>
      </c>
      <c r="W2853" s="55" t="s">
        <v>2689</v>
      </c>
      <c r="X2853" s="55" t="s">
        <v>1897</v>
      </c>
      <c r="Y2853" s="157">
        <v>0</v>
      </c>
      <c r="Z2853" s="57" t="s">
        <v>1746</v>
      </c>
      <c r="AA2853" s="55" t="s">
        <v>6987</v>
      </c>
      <c r="AB2853" s="55">
        <v>278</v>
      </c>
      <c r="AC2853" s="55" t="s">
        <v>2024</v>
      </c>
      <c r="AD2853" s="89" t="s">
        <v>2623</v>
      </c>
      <c r="AE2853" s="243">
        <v>16010</v>
      </c>
      <c r="AF2853" s="157" t="s">
        <v>3901</v>
      </c>
      <c r="AG2853" s="89" t="s">
        <v>8062</v>
      </c>
      <c r="AH2853" s="58" t="s">
        <v>4875</v>
      </c>
      <c r="AI2853" s="58" t="s">
        <v>3677</v>
      </c>
      <c r="AJ2853" s="59" t="s">
        <v>1638</v>
      </c>
      <c r="AK2853" s="56">
        <v>25.827331944444445</v>
      </c>
      <c r="AL2853" s="56">
        <v>-81.427549444444438</v>
      </c>
      <c r="AM2853" s="60">
        <v>18.740499999758384</v>
      </c>
      <c r="AN2853" s="60">
        <v>10.749734524974681</v>
      </c>
      <c r="AO2853" s="60">
        <v>21.604701631783222</v>
      </c>
    </row>
    <row r="2854" spans="1:41" s="290" customFormat="1" x14ac:dyDescent="0.2">
      <c r="A2854" s="45" t="s">
        <v>595</v>
      </c>
      <c r="B2854" s="42" t="s">
        <v>629</v>
      </c>
      <c r="C2854" s="46"/>
      <c r="D2854" s="35" t="s">
        <v>424</v>
      </c>
      <c r="E2854" s="34">
        <v>43532</v>
      </c>
      <c r="F2854" s="347" t="s">
        <v>2655</v>
      </c>
      <c r="G2854" s="347" t="s">
        <v>2173</v>
      </c>
      <c r="H2854" s="344">
        <v>25.827316666666668</v>
      </c>
      <c r="I2854" s="344">
        <v>-81.427516666666662</v>
      </c>
      <c r="J2854" s="56" t="s">
        <v>9903</v>
      </c>
      <c r="K2854" s="56" t="s">
        <v>9902</v>
      </c>
      <c r="L2854" s="49" t="s">
        <v>2950</v>
      </c>
      <c r="M2854" s="120"/>
      <c r="N2854" s="35" t="s">
        <v>364</v>
      </c>
      <c r="O2854" s="203" t="s">
        <v>1969</v>
      </c>
      <c r="P2854" s="216" t="s">
        <v>1969</v>
      </c>
      <c r="Q2854" s="443">
        <v>0</v>
      </c>
      <c r="R2854" s="47"/>
      <c r="S2854" s="36">
        <v>0</v>
      </c>
      <c r="T2854" s="35"/>
      <c r="U2854" s="34"/>
      <c r="V2854" s="82">
        <v>0</v>
      </c>
      <c r="W2854" s="55" t="s">
        <v>2689</v>
      </c>
      <c r="X2854" s="55" t="s">
        <v>1897</v>
      </c>
      <c r="Y2854" s="157">
        <v>0</v>
      </c>
      <c r="Z2854" s="57" t="s">
        <v>1746</v>
      </c>
      <c r="AA2854" s="55" t="s">
        <v>6987</v>
      </c>
      <c r="AB2854" s="55">
        <v>278</v>
      </c>
      <c r="AC2854" s="55" t="s">
        <v>2024</v>
      </c>
      <c r="AD2854" s="89" t="s">
        <v>2623</v>
      </c>
      <c r="AE2854" s="243">
        <v>16010</v>
      </c>
      <c r="AF2854" s="157" t="s">
        <v>3901</v>
      </c>
      <c r="AG2854" s="89" t="s">
        <v>8062</v>
      </c>
      <c r="AH2854" s="58" t="s">
        <v>4875</v>
      </c>
      <c r="AI2854" s="58" t="s">
        <v>3677</v>
      </c>
      <c r="AJ2854" s="59" t="s">
        <v>1638</v>
      </c>
      <c r="AK2854" s="56">
        <v>25.827331944444445</v>
      </c>
      <c r="AL2854" s="56">
        <v>-81.427549444444438</v>
      </c>
      <c r="AM2854" s="60">
        <v>-5.5714999997530867</v>
      </c>
      <c r="AN2854" s="60">
        <v>10.749734524974681</v>
      </c>
      <c r="AO2854" s="60">
        <v>12.107782811261576</v>
      </c>
    </row>
    <row r="2855" spans="1:41" s="290" customFormat="1" x14ac:dyDescent="0.2">
      <c r="A2855" s="45" t="s">
        <v>595</v>
      </c>
      <c r="B2855" s="42" t="s">
        <v>629</v>
      </c>
      <c r="C2855" s="46"/>
      <c r="D2855" s="35" t="s">
        <v>424</v>
      </c>
      <c r="E2855" s="34">
        <v>43881</v>
      </c>
      <c r="F2855" s="347" t="s">
        <v>2655</v>
      </c>
      <c r="G2855" s="347" t="s">
        <v>2173</v>
      </c>
      <c r="H2855" s="344">
        <v>25.827316666666668</v>
      </c>
      <c r="I2855" s="344">
        <v>-81.427516666666662</v>
      </c>
      <c r="J2855" s="56" t="s">
        <v>9903</v>
      </c>
      <c r="K2855" s="56" t="s">
        <v>9902</v>
      </c>
      <c r="L2855" s="49" t="s">
        <v>2950</v>
      </c>
      <c r="M2855" s="120" t="s">
        <v>2833</v>
      </c>
      <c r="N2855" s="35" t="s">
        <v>364</v>
      </c>
      <c r="O2855" s="203" t="s">
        <v>1969</v>
      </c>
      <c r="P2855" s="216" t="s">
        <v>1969</v>
      </c>
      <c r="Q2855" s="443">
        <v>0</v>
      </c>
      <c r="R2855" s="47"/>
      <c r="S2855" s="36">
        <v>0</v>
      </c>
      <c r="T2855" s="35"/>
      <c r="U2855" s="34"/>
      <c r="V2855" s="82">
        <v>0</v>
      </c>
      <c r="W2855" s="55" t="s">
        <v>2689</v>
      </c>
      <c r="X2855" s="55" t="s">
        <v>1897</v>
      </c>
      <c r="Y2855" s="157">
        <v>0</v>
      </c>
      <c r="Z2855" s="57" t="s">
        <v>1746</v>
      </c>
      <c r="AA2855" s="55" t="s">
        <v>6987</v>
      </c>
      <c r="AB2855" s="55">
        <v>278</v>
      </c>
      <c r="AC2855" s="55" t="s">
        <v>2024</v>
      </c>
      <c r="AD2855" s="89" t="s">
        <v>2623</v>
      </c>
      <c r="AE2855" s="243">
        <v>16010</v>
      </c>
      <c r="AF2855" s="157" t="s">
        <v>3901</v>
      </c>
      <c r="AG2855" s="89" t="s">
        <v>8062</v>
      </c>
      <c r="AH2855" s="58" t="s">
        <v>4875</v>
      </c>
      <c r="AI2855" s="58" t="s">
        <v>3677</v>
      </c>
      <c r="AJ2855" s="59" t="s">
        <v>1638</v>
      </c>
      <c r="AK2855" s="56">
        <v>25.827331944444445</v>
      </c>
      <c r="AL2855" s="56">
        <v>-81.427549444444438</v>
      </c>
      <c r="AM2855" s="60">
        <v>-5.5714999997530867</v>
      </c>
      <c r="AN2855" s="60">
        <v>10.749734524974681</v>
      </c>
      <c r="AO2855" s="60">
        <v>12.107782811261576</v>
      </c>
    </row>
    <row r="2856" spans="1:41" s="290" customFormat="1" x14ac:dyDescent="0.2">
      <c r="A2856" s="45" t="s">
        <v>595</v>
      </c>
      <c r="B2856" s="42" t="s">
        <v>629</v>
      </c>
      <c r="C2856" s="46"/>
      <c r="D2856" s="35" t="s">
        <v>424</v>
      </c>
      <c r="E2856" s="34">
        <v>44293</v>
      </c>
      <c r="F2856" s="347" t="s">
        <v>2655</v>
      </c>
      <c r="G2856" s="347" t="s">
        <v>3677</v>
      </c>
      <c r="H2856" s="344">
        <v>25.827316666666668</v>
      </c>
      <c r="I2856" s="344">
        <v>-81.427549999999997</v>
      </c>
      <c r="J2856" s="56" t="s">
        <v>9903</v>
      </c>
      <c r="K2856" s="56" t="s">
        <v>9904</v>
      </c>
      <c r="L2856" s="49" t="s">
        <v>2950</v>
      </c>
      <c r="M2856" s="120" t="s">
        <v>2833</v>
      </c>
      <c r="N2856" s="35" t="s">
        <v>364</v>
      </c>
      <c r="O2856" s="240" t="s">
        <v>3723</v>
      </c>
      <c r="P2856" s="216" t="s">
        <v>1969</v>
      </c>
      <c r="Q2856" s="443">
        <v>0</v>
      </c>
      <c r="R2856" s="47"/>
      <c r="S2856" s="36">
        <v>0</v>
      </c>
      <c r="T2856" s="35"/>
      <c r="U2856" s="34"/>
      <c r="V2856" s="82">
        <v>0</v>
      </c>
      <c r="W2856" s="55" t="s">
        <v>2689</v>
      </c>
      <c r="X2856" s="55" t="s">
        <v>1897</v>
      </c>
      <c r="Y2856" s="157">
        <v>0</v>
      </c>
      <c r="Z2856" s="57" t="s">
        <v>1746</v>
      </c>
      <c r="AA2856" s="55" t="s">
        <v>6987</v>
      </c>
      <c r="AB2856" s="55">
        <v>278</v>
      </c>
      <c r="AC2856" s="55" t="s">
        <v>2024</v>
      </c>
      <c r="AD2856" s="89" t="s">
        <v>2623</v>
      </c>
      <c r="AE2856" s="243">
        <v>16010</v>
      </c>
      <c r="AF2856" s="157" t="s">
        <v>3901</v>
      </c>
      <c r="AG2856" s="89" t="s">
        <v>8062</v>
      </c>
      <c r="AH2856" s="58" t="s">
        <v>4875</v>
      </c>
      <c r="AI2856" s="58" t="s">
        <v>3677</v>
      </c>
      <c r="AJ2856" s="59" t="s">
        <v>1638</v>
      </c>
      <c r="AK2856" s="56">
        <v>25.827331944444445</v>
      </c>
      <c r="AL2856" s="56">
        <v>-81.427549444444438</v>
      </c>
      <c r="AM2856" s="60">
        <v>-5.5714999997530867</v>
      </c>
      <c r="AN2856" s="60">
        <v>-0.18219889135970457</v>
      </c>
      <c r="AO2856" s="60">
        <v>5.5744783328362981</v>
      </c>
    </row>
    <row r="2857" spans="1:41" s="290" customFormat="1" x14ac:dyDescent="0.2">
      <c r="A2857" s="45" t="s">
        <v>595</v>
      </c>
      <c r="B2857" s="42" t="s">
        <v>629</v>
      </c>
      <c r="C2857" s="46"/>
      <c r="D2857" s="35" t="s">
        <v>424</v>
      </c>
      <c r="E2857" s="34">
        <v>44620</v>
      </c>
      <c r="F2857" s="347" t="s">
        <v>2655</v>
      </c>
      <c r="G2857" s="347" t="s">
        <v>3677</v>
      </c>
      <c r="H2857" s="344">
        <v>25.827316666666668</v>
      </c>
      <c r="I2857" s="344">
        <v>-81.427549999999997</v>
      </c>
      <c r="J2857" s="56" t="s">
        <v>9903</v>
      </c>
      <c r="K2857" s="56" t="s">
        <v>9904</v>
      </c>
      <c r="L2857" s="49" t="s">
        <v>4244</v>
      </c>
      <c r="M2857" s="120" t="s">
        <v>2833</v>
      </c>
      <c r="N2857" s="35" t="s">
        <v>364</v>
      </c>
      <c r="O2857" s="240" t="s">
        <v>4245</v>
      </c>
      <c r="P2857" s="216" t="s">
        <v>1969</v>
      </c>
      <c r="Q2857" s="443">
        <v>0</v>
      </c>
      <c r="R2857" s="47"/>
      <c r="S2857" s="36">
        <v>0</v>
      </c>
      <c r="T2857" s="35"/>
      <c r="U2857" s="34"/>
      <c r="V2857" s="82">
        <v>0</v>
      </c>
      <c r="W2857" s="55" t="s">
        <v>2689</v>
      </c>
      <c r="X2857" s="55" t="s">
        <v>1897</v>
      </c>
      <c r="Y2857" s="157">
        <v>0</v>
      </c>
      <c r="Z2857" s="57" t="s">
        <v>1746</v>
      </c>
      <c r="AA2857" s="55" t="s">
        <v>6987</v>
      </c>
      <c r="AB2857" s="55">
        <v>278</v>
      </c>
      <c r="AC2857" s="55" t="s">
        <v>2024</v>
      </c>
      <c r="AD2857" s="89" t="s">
        <v>2623</v>
      </c>
      <c r="AE2857" s="243">
        <v>16010</v>
      </c>
      <c r="AF2857" s="157" t="s">
        <v>3901</v>
      </c>
      <c r="AG2857" s="89" t="s">
        <v>8062</v>
      </c>
      <c r="AH2857" s="58" t="s">
        <v>4875</v>
      </c>
      <c r="AI2857" s="58" t="s">
        <v>3677</v>
      </c>
      <c r="AJ2857" s="59" t="s">
        <v>1638</v>
      </c>
      <c r="AK2857" s="56">
        <v>25.827331944444445</v>
      </c>
      <c r="AL2857" s="56">
        <v>-81.427549444444438</v>
      </c>
      <c r="AM2857" s="60">
        <v>-5.5714999997530867</v>
      </c>
      <c r="AN2857" s="60">
        <v>-0.18219889135970457</v>
      </c>
      <c r="AO2857" s="60">
        <v>5.5744783328362981</v>
      </c>
    </row>
    <row r="2858" spans="1:41" s="290" customFormat="1" x14ac:dyDescent="0.2">
      <c r="A2858" s="45" t="s">
        <v>595</v>
      </c>
      <c r="B2858" s="42" t="s">
        <v>629</v>
      </c>
      <c r="C2858" s="46"/>
      <c r="D2858" s="35" t="s">
        <v>424</v>
      </c>
      <c r="E2858" s="34">
        <v>44992</v>
      </c>
      <c r="F2858" s="347" t="s">
        <v>5192</v>
      </c>
      <c r="G2858" s="347" t="s">
        <v>5193</v>
      </c>
      <c r="H2858" s="344">
        <v>25.827300000000001</v>
      </c>
      <c r="I2858" s="344">
        <v>-81.427533333333329</v>
      </c>
      <c r="J2858" s="56" t="s">
        <v>9905</v>
      </c>
      <c r="K2858" s="56" t="s">
        <v>8061</v>
      </c>
      <c r="L2858" s="49" t="s">
        <v>4244</v>
      </c>
      <c r="M2858" s="120" t="s">
        <v>2833</v>
      </c>
      <c r="N2858" s="35" t="s">
        <v>364</v>
      </c>
      <c r="O2858" s="240" t="s">
        <v>5194</v>
      </c>
      <c r="P2858" s="216" t="s">
        <v>1969</v>
      </c>
      <c r="Q2858" s="443">
        <v>0</v>
      </c>
      <c r="R2858" s="47"/>
      <c r="S2858" s="36">
        <v>0</v>
      </c>
      <c r="T2858" s="35"/>
      <c r="U2858" s="34"/>
      <c r="V2858" s="82">
        <v>0</v>
      </c>
      <c r="W2858" s="55" t="s">
        <v>2689</v>
      </c>
      <c r="X2858" s="55" t="s">
        <v>1897</v>
      </c>
      <c r="Y2858" s="157">
        <v>0</v>
      </c>
      <c r="Z2858" s="57" t="s">
        <v>1746</v>
      </c>
      <c r="AA2858" s="55" t="s">
        <v>6987</v>
      </c>
      <c r="AB2858" s="55">
        <v>278</v>
      </c>
      <c r="AC2858" s="55" t="s">
        <v>2024</v>
      </c>
      <c r="AD2858" s="89" t="s">
        <v>2623</v>
      </c>
      <c r="AE2858" s="243">
        <v>16010</v>
      </c>
      <c r="AF2858" s="157" t="s">
        <v>3901</v>
      </c>
      <c r="AG2858" s="89" t="s">
        <v>8062</v>
      </c>
      <c r="AH2858" s="58" t="s">
        <v>4875</v>
      </c>
      <c r="AI2858" s="58" t="s">
        <v>3677</v>
      </c>
      <c r="AJ2858" s="59" t="s">
        <v>1638</v>
      </c>
      <c r="AK2858" s="56">
        <v>25.827331944444445</v>
      </c>
      <c r="AL2858" s="56">
        <v>-81.427549444444438</v>
      </c>
      <c r="AM2858" s="60">
        <v>-11.649499999954855</v>
      </c>
      <c r="AN2858" s="60">
        <v>5.2837678168074884</v>
      </c>
      <c r="AO2858" s="60">
        <v>12.791757212786628</v>
      </c>
    </row>
    <row r="2859" spans="1:41" s="290" customFormat="1" x14ac:dyDescent="0.2">
      <c r="A2859" s="45" t="s">
        <v>595</v>
      </c>
      <c r="B2859" s="42" t="s">
        <v>629</v>
      </c>
      <c r="C2859" s="46"/>
      <c r="D2859" s="35" t="s">
        <v>424</v>
      </c>
      <c r="E2859" s="34">
        <v>45384</v>
      </c>
      <c r="F2859" s="347" t="s">
        <v>4875</v>
      </c>
      <c r="G2859" s="347" t="s">
        <v>5193</v>
      </c>
      <c r="H2859" s="344">
        <v>25.827333333333332</v>
      </c>
      <c r="I2859" s="344">
        <v>-81.427533333333329</v>
      </c>
      <c r="J2859" s="56" t="s">
        <v>8060</v>
      </c>
      <c r="K2859" s="56" t="s">
        <v>8061</v>
      </c>
      <c r="L2859" s="49" t="s">
        <v>4244</v>
      </c>
      <c r="M2859" s="120" t="s">
        <v>2833</v>
      </c>
      <c r="N2859" s="35" t="s">
        <v>364</v>
      </c>
      <c r="O2859" s="240" t="s">
        <v>5911</v>
      </c>
      <c r="P2859" s="216" t="s">
        <v>1969</v>
      </c>
      <c r="Q2859" s="443">
        <v>0</v>
      </c>
      <c r="R2859" s="47"/>
      <c r="S2859" s="36">
        <v>0</v>
      </c>
      <c r="T2859" s="35"/>
      <c r="U2859" s="34"/>
      <c r="V2859" s="82">
        <v>0</v>
      </c>
      <c r="W2859" s="55" t="s">
        <v>2689</v>
      </c>
      <c r="X2859" s="55" t="s">
        <v>1897</v>
      </c>
      <c r="Y2859" s="157">
        <v>0</v>
      </c>
      <c r="Z2859" s="57" t="s">
        <v>1746</v>
      </c>
      <c r="AA2859" s="55" t="s">
        <v>6987</v>
      </c>
      <c r="AB2859" s="55">
        <v>278</v>
      </c>
      <c r="AC2859" s="55" t="s">
        <v>2024</v>
      </c>
      <c r="AD2859" s="89" t="s">
        <v>2623</v>
      </c>
      <c r="AE2859" s="243">
        <v>16010</v>
      </c>
      <c r="AF2859" s="157" t="s">
        <v>3901</v>
      </c>
      <c r="AG2859" s="89" t="s">
        <v>8062</v>
      </c>
      <c r="AH2859" s="58" t="s">
        <v>4875</v>
      </c>
      <c r="AI2859" s="58" t="s">
        <v>3677</v>
      </c>
      <c r="AJ2859" s="59" t="s">
        <v>1638</v>
      </c>
      <c r="AK2859" s="56">
        <v>25.827331944444445</v>
      </c>
      <c r="AL2859" s="56">
        <v>-81.427549444444438</v>
      </c>
      <c r="AM2859" s="60">
        <v>0.50649999915307831</v>
      </c>
      <c r="AN2859" s="60">
        <v>5.2837678168074884</v>
      </c>
      <c r="AO2859" s="60">
        <v>5.3079887519730713</v>
      </c>
    </row>
    <row r="2860" spans="1:41" s="290" customFormat="1" x14ac:dyDescent="0.2">
      <c r="A2860" s="45" t="s">
        <v>595</v>
      </c>
      <c r="B2860" s="42" t="s">
        <v>629</v>
      </c>
      <c r="C2860" s="46"/>
      <c r="D2860" s="35" t="s">
        <v>424</v>
      </c>
      <c r="E2860" s="34">
        <v>45783</v>
      </c>
      <c r="F2860" s="347" t="s">
        <v>4875</v>
      </c>
      <c r="G2860" s="347" t="s">
        <v>5193</v>
      </c>
      <c r="H2860" s="344">
        <v>25.827333333333332</v>
      </c>
      <c r="I2860" s="344">
        <v>-81.427533333333329</v>
      </c>
      <c r="J2860" s="56" t="s">
        <v>8060</v>
      </c>
      <c r="K2860" s="56" t="s">
        <v>8061</v>
      </c>
      <c r="L2860" s="49" t="s">
        <v>4244</v>
      </c>
      <c r="M2860" s="120" t="s">
        <v>2833</v>
      </c>
      <c r="N2860" s="35" t="s">
        <v>364</v>
      </c>
      <c r="O2860" s="240" t="s">
        <v>6604</v>
      </c>
      <c r="P2860" s="216" t="s">
        <v>1969</v>
      </c>
      <c r="Q2860" s="443">
        <v>0</v>
      </c>
      <c r="R2860" s="47"/>
      <c r="S2860" s="36">
        <v>0</v>
      </c>
      <c r="T2860" s="35"/>
      <c r="U2860" s="34"/>
      <c r="V2860" s="82">
        <v>0</v>
      </c>
      <c r="W2860" s="55" t="s">
        <v>2689</v>
      </c>
      <c r="X2860" s="55" t="s">
        <v>1897</v>
      </c>
      <c r="Y2860" s="157">
        <v>0</v>
      </c>
      <c r="Z2860" s="57" t="s">
        <v>1746</v>
      </c>
      <c r="AA2860" s="55" t="s">
        <v>6987</v>
      </c>
      <c r="AB2860" s="55">
        <v>278</v>
      </c>
      <c r="AC2860" s="55" t="s">
        <v>2024</v>
      </c>
      <c r="AD2860" s="89" t="s">
        <v>2623</v>
      </c>
      <c r="AE2860" s="243">
        <v>16010</v>
      </c>
      <c r="AF2860" s="157" t="s">
        <v>3901</v>
      </c>
      <c r="AG2860" s="89" t="s">
        <v>8062</v>
      </c>
      <c r="AH2860" s="58" t="s">
        <v>4875</v>
      </c>
      <c r="AI2860" s="58" t="s">
        <v>3677</v>
      </c>
      <c r="AJ2860" s="59" t="s">
        <v>1638</v>
      </c>
      <c r="AK2860" s="56">
        <v>25.827331944444445</v>
      </c>
      <c r="AL2860" s="56">
        <v>-81.427549444444438</v>
      </c>
      <c r="AM2860" s="60">
        <v>0.50649999915307831</v>
      </c>
      <c r="AN2860" s="60">
        <v>5.2837678168074884</v>
      </c>
      <c r="AO2860" s="60">
        <v>5.3079887519730713</v>
      </c>
    </row>
    <row r="2861" spans="1:41" s="290" customFormat="1" x14ac:dyDescent="0.2">
      <c r="A2861" s="45" t="s">
        <v>595</v>
      </c>
      <c r="B2861" s="42" t="s">
        <v>629</v>
      </c>
      <c r="C2861" s="46" t="s">
        <v>473</v>
      </c>
      <c r="D2861" s="35" t="s">
        <v>424</v>
      </c>
      <c r="E2861" s="34">
        <v>46079</v>
      </c>
      <c r="F2861" s="347" t="s">
        <v>4875</v>
      </c>
      <c r="G2861" s="347" t="s">
        <v>5193</v>
      </c>
      <c r="H2861" s="344">
        <v>25.827333333333332</v>
      </c>
      <c r="I2861" s="344">
        <v>-81.427533333333329</v>
      </c>
      <c r="J2861" s="56" t="s">
        <v>8060</v>
      </c>
      <c r="K2861" s="56" t="s">
        <v>8061</v>
      </c>
      <c r="L2861" s="49" t="s">
        <v>4244</v>
      </c>
      <c r="M2861" s="120" t="s">
        <v>2833</v>
      </c>
      <c r="N2861" s="35" t="s">
        <v>364</v>
      </c>
      <c r="O2861" s="240" t="s">
        <v>6604</v>
      </c>
      <c r="P2861" s="216" t="s">
        <v>1969</v>
      </c>
      <c r="Q2861" s="443">
        <v>0</v>
      </c>
      <c r="R2861" s="47"/>
      <c r="S2861" s="36">
        <v>0</v>
      </c>
      <c r="T2861" s="35"/>
      <c r="U2861" s="34"/>
      <c r="V2861" s="82">
        <v>0</v>
      </c>
      <c r="W2861" s="55" t="s">
        <v>2689</v>
      </c>
      <c r="X2861" s="55" t="s">
        <v>1897</v>
      </c>
      <c r="Y2861" s="157">
        <v>0</v>
      </c>
      <c r="Z2861" s="57" t="s">
        <v>1746</v>
      </c>
      <c r="AA2861" s="55" t="s">
        <v>6987</v>
      </c>
      <c r="AB2861" s="55">
        <v>278</v>
      </c>
      <c r="AC2861" s="55" t="s">
        <v>2024</v>
      </c>
      <c r="AD2861" s="89" t="s">
        <v>2623</v>
      </c>
      <c r="AE2861" s="243">
        <v>16010</v>
      </c>
      <c r="AF2861" s="157" t="s">
        <v>3901</v>
      </c>
      <c r="AG2861" s="89" t="s">
        <v>8062</v>
      </c>
      <c r="AH2861" s="58" t="s">
        <v>4875</v>
      </c>
      <c r="AI2861" s="58" t="s">
        <v>3677</v>
      </c>
      <c r="AJ2861" s="59" t="s">
        <v>1638</v>
      </c>
      <c r="AK2861" s="56">
        <v>25.827331944444445</v>
      </c>
      <c r="AL2861" s="56">
        <v>-81.427549444444438</v>
      </c>
      <c r="AM2861" s="60">
        <v>0.50649999915307831</v>
      </c>
      <c r="AN2861" s="60">
        <v>5.2837678168074884</v>
      </c>
      <c r="AO2861" s="60">
        <v>5.3079887519730713</v>
      </c>
    </row>
    <row r="2862" spans="1:41" s="290" customFormat="1" x14ac:dyDescent="0.2">
      <c r="A2862" s="45" t="s">
        <v>596</v>
      </c>
      <c r="B2862" s="42" t="s">
        <v>313</v>
      </c>
      <c r="C2862" s="46"/>
      <c r="D2862" s="35" t="s">
        <v>424</v>
      </c>
      <c r="E2862" s="34">
        <v>42837</v>
      </c>
      <c r="F2862" s="347" t="s">
        <v>676</v>
      </c>
      <c r="G2862" s="347" t="s">
        <v>651</v>
      </c>
      <c r="H2862" s="344">
        <v>25.826933333333333</v>
      </c>
      <c r="I2862" s="344">
        <v>-81.427300000000002</v>
      </c>
      <c r="J2862" s="56" t="s">
        <v>8052</v>
      </c>
      <c r="K2862" s="56" t="s">
        <v>9906</v>
      </c>
      <c r="L2862" s="49" t="s">
        <v>1746</v>
      </c>
      <c r="M2862" s="117"/>
      <c r="N2862" s="35" t="s">
        <v>364</v>
      </c>
      <c r="O2862" s="203" t="s">
        <v>1969</v>
      </c>
      <c r="P2862" s="216">
        <v>0</v>
      </c>
      <c r="Q2862" s="443">
        <v>0</v>
      </c>
      <c r="R2862" s="47"/>
      <c r="S2862" s="36">
        <v>0</v>
      </c>
      <c r="T2862" s="35"/>
      <c r="U2862" s="34"/>
      <c r="V2862" s="82">
        <v>0</v>
      </c>
      <c r="W2862" s="55" t="s">
        <v>2689</v>
      </c>
      <c r="X2862" s="55" t="s">
        <v>1897</v>
      </c>
      <c r="Y2862" s="157">
        <v>0</v>
      </c>
      <c r="Z2862" s="57" t="s">
        <v>1746</v>
      </c>
      <c r="AA2862" s="55" t="s">
        <v>6987</v>
      </c>
      <c r="AB2862" s="55">
        <v>279</v>
      </c>
      <c r="AC2862" s="55" t="s">
        <v>2024</v>
      </c>
      <c r="AD2862" s="89" t="s">
        <v>2623</v>
      </c>
      <c r="AE2862" s="243">
        <v>16015</v>
      </c>
      <c r="AF2862" s="157" t="s">
        <v>3901</v>
      </c>
      <c r="AG2862" s="89" t="s">
        <v>8065</v>
      </c>
      <c r="AH2862" s="58" t="s">
        <v>8055</v>
      </c>
      <c r="AI2862" s="58" t="s">
        <v>651</v>
      </c>
      <c r="AJ2862" s="59" t="s">
        <v>1637</v>
      </c>
      <c r="AK2862" s="56">
        <v>25.82687138888889</v>
      </c>
      <c r="AL2862" s="56">
        <v>-81.427303888888886</v>
      </c>
      <c r="AM2862" s="60">
        <v>22.589899999540677</v>
      </c>
      <c r="AN2862" s="60">
        <v>1.275392230196805</v>
      </c>
      <c r="AO2862" s="60">
        <v>22.625874730716916</v>
      </c>
    </row>
    <row r="2863" spans="1:41" s="290" customFormat="1" x14ac:dyDescent="0.2">
      <c r="A2863" s="45" t="s">
        <v>596</v>
      </c>
      <c r="B2863" s="42" t="s">
        <v>313</v>
      </c>
      <c r="C2863" s="46"/>
      <c r="D2863" s="35" t="s">
        <v>424</v>
      </c>
      <c r="E2863" s="34">
        <v>43160</v>
      </c>
      <c r="F2863" s="347" t="s">
        <v>2174</v>
      </c>
      <c r="G2863" s="347" t="s">
        <v>2175</v>
      </c>
      <c r="H2863" s="344">
        <v>25.826816666666666</v>
      </c>
      <c r="I2863" s="344">
        <v>-81.42731666666667</v>
      </c>
      <c r="J2863" s="56" t="s">
        <v>9907</v>
      </c>
      <c r="K2863" s="56" t="s">
        <v>8064</v>
      </c>
      <c r="L2863" s="49" t="s">
        <v>2182</v>
      </c>
      <c r="M2863" s="120"/>
      <c r="N2863" s="35" t="s">
        <v>364</v>
      </c>
      <c r="O2863" s="203" t="s">
        <v>1969</v>
      </c>
      <c r="P2863" s="216">
        <v>0</v>
      </c>
      <c r="Q2863" s="443">
        <v>0</v>
      </c>
      <c r="R2863" s="47"/>
      <c r="S2863" s="36">
        <v>0</v>
      </c>
      <c r="T2863" s="35"/>
      <c r="U2863" s="34"/>
      <c r="V2863" s="82">
        <v>0</v>
      </c>
      <c r="W2863" s="55" t="s">
        <v>2689</v>
      </c>
      <c r="X2863" s="55" t="s">
        <v>1897</v>
      </c>
      <c r="Y2863" s="157">
        <v>0</v>
      </c>
      <c r="Z2863" s="57" t="s">
        <v>1746</v>
      </c>
      <c r="AA2863" s="55" t="s">
        <v>6987</v>
      </c>
      <c r="AB2863" s="55">
        <v>279</v>
      </c>
      <c r="AC2863" s="55" t="s">
        <v>2024</v>
      </c>
      <c r="AD2863" s="89" t="s">
        <v>2623</v>
      </c>
      <c r="AE2863" s="243">
        <v>16015</v>
      </c>
      <c r="AF2863" s="157" t="s">
        <v>3901</v>
      </c>
      <c r="AG2863" s="89" t="s">
        <v>8065</v>
      </c>
      <c r="AH2863" s="58" t="s">
        <v>8055</v>
      </c>
      <c r="AI2863" s="58" t="s">
        <v>651</v>
      </c>
      <c r="AJ2863" s="59" t="s">
        <v>1637</v>
      </c>
      <c r="AK2863" s="56">
        <v>25.82687138888889</v>
      </c>
      <c r="AL2863" s="56">
        <v>-81.427303888888886</v>
      </c>
      <c r="AM2863" s="60">
        <v>-19.9561000005761</v>
      </c>
      <c r="AN2863" s="60">
        <v>-4.1905744779703875</v>
      </c>
      <c r="AO2863" s="60">
        <v>20.391342321887741</v>
      </c>
    </row>
    <row r="2864" spans="1:41" s="290" customFormat="1" x14ac:dyDescent="0.2">
      <c r="A2864" s="45" t="s">
        <v>596</v>
      </c>
      <c r="B2864" s="42" t="s">
        <v>313</v>
      </c>
      <c r="C2864" s="46"/>
      <c r="D2864" s="35" t="s">
        <v>424</v>
      </c>
      <c r="E2864" s="34">
        <v>43532</v>
      </c>
      <c r="F2864" s="347" t="s">
        <v>2656</v>
      </c>
      <c r="G2864" s="347" t="s">
        <v>651</v>
      </c>
      <c r="H2864" s="344">
        <v>25.826899999999998</v>
      </c>
      <c r="I2864" s="344">
        <v>-81.427300000000002</v>
      </c>
      <c r="J2864" s="56" t="s">
        <v>9908</v>
      </c>
      <c r="K2864" s="56" t="s">
        <v>9906</v>
      </c>
      <c r="L2864" s="49" t="s">
        <v>2182</v>
      </c>
      <c r="M2864" s="120" t="s">
        <v>2833</v>
      </c>
      <c r="N2864" s="35" t="s">
        <v>364</v>
      </c>
      <c r="O2864" s="203" t="s">
        <v>1969</v>
      </c>
      <c r="P2864" s="216" t="s">
        <v>1969</v>
      </c>
      <c r="Q2864" s="443">
        <v>0</v>
      </c>
      <c r="R2864" s="47"/>
      <c r="S2864" s="36">
        <v>0</v>
      </c>
      <c r="T2864" s="35"/>
      <c r="U2864" s="34"/>
      <c r="V2864" s="82">
        <v>0</v>
      </c>
      <c r="W2864" s="55" t="s">
        <v>2689</v>
      </c>
      <c r="X2864" s="55" t="s">
        <v>1897</v>
      </c>
      <c r="Y2864" s="157">
        <v>0</v>
      </c>
      <c r="Z2864" s="57" t="s">
        <v>1746</v>
      </c>
      <c r="AA2864" s="55" t="s">
        <v>6987</v>
      </c>
      <c r="AB2864" s="55">
        <v>279</v>
      </c>
      <c r="AC2864" s="55" t="s">
        <v>2024</v>
      </c>
      <c r="AD2864" s="89" t="s">
        <v>2623</v>
      </c>
      <c r="AE2864" s="243">
        <v>16015</v>
      </c>
      <c r="AF2864" s="157" t="s">
        <v>3901</v>
      </c>
      <c r="AG2864" s="89" t="s">
        <v>8065</v>
      </c>
      <c r="AH2864" s="58" t="s">
        <v>8055</v>
      </c>
      <c r="AI2864" s="58" t="s">
        <v>651</v>
      </c>
      <c r="AJ2864" s="59" t="s">
        <v>1637</v>
      </c>
      <c r="AK2864" s="56">
        <v>25.82687138888889</v>
      </c>
      <c r="AL2864" s="56">
        <v>-81.427303888888886</v>
      </c>
      <c r="AM2864" s="60">
        <v>10.43389999913714</v>
      </c>
      <c r="AN2864" s="60">
        <v>1.275392230196805</v>
      </c>
      <c r="AO2864" s="60">
        <v>10.511560042773878</v>
      </c>
    </row>
    <row r="2865" spans="1:41" s="290" customFormat="1" x14ac:dyDescent="0.2">
      <c r="A2865" s="45" t="s">
        <v>596</v>
      </c>
      <c r="B2865" s="42" t="s">
        <v>313</v>
      </c>
      <c r="C2865" s="46"/>
      <c r="D2865" s="35" t="s">
        <v>424</v>
      </c>
      <c r="E2865" s="34">
        <v>43881</v>
      </c>
      <c r="F2865" s="347" t="s">
        <v>2656</v>
      </c>
      <c r="G2865" s="347" t="s">
        <v>2175</v>
      </c>
      <c r="H2865" s="344">
        <v>25.826899999999998</v>
      </c>
      <c r="I2865" s="344">
        <v>-81.42731666666667</v>
      </c>
      <c r="J2865" s="56" t="s">
        <v>9908</v>
      </c>
      <c r="K2865" s="56" t="s">
        <v>8064</v>
      </c>
      <c r="L2865" s="49" t="s">
        <v>2182</v>
      </c>
      <c r="M2865" s="120" t="s">
        <v>2833</v>
      </c>
      <c r="N2865" s="35" t="s">
        <v>364</v>
      </c>
      <c r="O2865" s="203" t="s">
        <v>1969</v>
      </c>
      <c r="P2865" s="216" t="s">
        <v>1969</v>
      </c>
      <c r="Q2865" s="443">
        <v>0</v>
      </c>
      <c r="R2865" s="47"/>
      <c r="S2865" s="36">
        <v>0</v>
      </c>
      <c r="T2865" s="35"/>
      <c r="U2865" s="34"/>
      <c r="V2865" s="82">
        <v>0</v>
      </c>
      <c r="W2865" s="55" t="s">
        <v>2689</v>
      </c>
      <c r="X2865" s="55" t="s">
        <v>1897</v>
      </c>
      <c r="Y2865" s="157">
        <v>0</v>
      </c>
      <c r="Z2865" s="57" t="s">
        <v>1746</v>
      </c>
      <c r="AA2865" s="55" t="s">
        <v>6987</v>
      </c>
      <c r="AB2865" s="55">
        <v>279</v>
      </c>
      <c r="AC2865" s="55" t="s">
        <v>2024</v>
      </c>
      <c r="AD2865" s="89" t="s">
        <v>2623</v>
      </c>
      <c r="AE2865" s="243">
        <v>16015</v>
      </c>
      <c r="AF2865" s="157" t="s">
        <v>3901</v>
      </c>
      <c r="AG2865" s="89" t="s">
        <v>8065</v>
      </c>
      <c r="AH2865" s="58" t="s">
        <v>8055</v>
      </c>
      <c r="AI2865" s="58" t="s">
        <v>651</v>
      </c>
      <c r="AJ2865" s="59" t="s">
        <v>1637</v>
      </c>
      <c r="AK2865" s="56">
        <v>25.82687138888889</v>
      </c>
      <c r="AL2865" s="56">
        <v>-81.427303888888886</v>
      </c>
      <c r="AM2865" s="60">
        <v>10.43389999913714</v>
      </c>
      <c r="AN2865" s="60">
        <v>-4.1905744779703875</v>
      </c>
      <c r="AO2865" s="60">
        <v>11.243984331517488</v>
      </c>
    </row>
    <row r="2866" spans="1:41" s="290" customFormat="1" x14ac:dyDescent="0.2">
      <c r="A2866" s="45" t="s">
        <v>596</v>
      </c>
      <c r="B2866" s="42" t="s">
        <v>313</v>
      </c>
      <c r="C2866" s="46"/>
      <c r="D2866" s="35" t="s">
        <v>424</v>
      </c>
      <c r="E2866" s="34">
        <v>44293</v>
      </c>
      <c r="F2866" s="347" t="s">
        <v>3724</v>
      </c>
      <c r="G2866" s="347" t="s">
        <v>2175</v>
      </c>
      <c r="H2866" s="344">
        <v>25.826916666666666</v>
      </c>
      <c r="I2866" s="344">
        <v>-81.42731666666667</v>
      </c>
      <c r="J2866" s="56" t="s">
        <v>8063</v>
      </c>
      <c r="K2866" s="56" t="s">
        <v>8064</v>
      </c>
      <c r="L2866" s="49" t="s">
        <v>2182</v>
      </c>
      <c r="M2866" s="120" t="s">
        <v>2833</v>
      </c>
      <c r="N2866" s="35" t="s">
        <v>364</v>
      </c>
      <c r="O2866" s="240" t="s">
        <v>3725</v>
      </c>
      <c r="P2866" s="216" t="s">
        <v>1969</v>
      </c>
      <c r="Q2866" s="443">
        <v>0</v>
      </c>
      <c r="R2866" s="47"/>
      <c r="S2866" s="36">
        <v>0</v>
      </c>
      <c r="T2866" s="35"/>
      <c r="U2866" s="34"/>
      <c r="V2866" s="82">
        <v>0</v>
      </c>
      <c r="W2866" s="55" t="s">
        <v>2689</v>
      </c>
      <c r="X2866" s="55" t="s">
        <v>1897</v>
      </c>
      <c r="Y2866" s="157">
        <v>0</v>
      </c>
      <c r="Z2866" s="57" t="s">
        <v>1746</v>
      </c>
      <c r="AA2866" s="55" t="s">
        <v>6987</v>
      </c>
      <c r="AB2866" s="55">
        <v>279</v>
      </c>
      <c r="AC2866" s="55" t="s">
        <v>2024</v>
      </c>
      <c r="AD2866" s="89" t="s">
        <v>2623</v>
      </c>
      <c r="AE2866" s="243">
        <v>16015</v>
      </c>
      <c r="AF2866" s="157" t="s">
        <v>3901</v>
      </c>
      <c r="AG2866" s="89" t="s">
        <v>8065</v>
      </c>
      <c r="AH2866" s="58" t="s">
        <v>8055</v>
      </c>
      <c r="AI2866" s="58" t="s">
        <v>651</v>
      </c>
      <c r="AJ2866" s="59" t="s">
        <v>1637</v>
      </c>
      <c r="AK2866" s="56">
        <v>25.82687138888889</v>
      </c>
      <c r="AL2866" s="56">
        <v>-81.427303888888886</v>
      </c>
      <c r="AM2866" s="60">
        <v>16.511899999338908</v>
      </c>
      <c r="AN2866" s="60">
        <v>-4.1905744779703875</v>
      </c>
      <c r="AO2866" s="60">
        <v>17.035367798893716</v>
      </c>
    </row>
    <row r="2867" spans="1:41" s="290" customFormat="1" x14ac:dyDescent="0.2">
      <c r="A2867" s="45" t="s">
        <v>596</v>
      </c>
      <c r="B2867" s="42" t="s">
        <v>313</v>
      </c>
      <c r="C2867" s="46"/>
      <c r="D2867" s="35" t="s">
        <v>424</v>
      </c>
      <c r="E2867" s="34">
        <v>44620</v>
      </c>
      <c r="F2867" s="347" t="s">
        <v>3724</v>
      </c>
      <c r="G2867" s="347" t="s">
        <v>2175</v>
      </c>
      <c r="H2867" s="344">
        <v>25.826916666666666</v>
      </c>
      <c r="I2867" s="344">
        <v>-81.42731666666667</v>
      </c>
      <c r="J2867" s="56" t="s">
        <v>8063</v>
      </c>
      <c r="K2867" s="56" t="s">
        <v>8064</v>
      </c>
      <c r="L2867" s="49" t="s">
        <v>2182</v>
      </c>
      <c r="M2867" s="120" t="s">
        <v>2833</v>
      </c>
      <c r="N2867" s="35" t="s">
        <v>364</v>
      </c>
      <c r="O2867" s="240" t="s">
        <v>4246</v>
      </c>
      <c r="P2867" s="216" t="s">
        <v>1969</v>
      </c>
      <c r="Q2867" s="443">
        <v>0</v>
      </c>
      <c r="R2867" s="47"/>
      <c r="S2867" s="36">
        <v>0</v>
      </c>
      <c r="T2867" s="35"/>
      <c r="U2867" s="34"/>
      <c r="V2867" s="82">
        <v>0</v>
      </c>
      <c r="W2867" s="55" t="s">
        <v>2689</v>
      </c>
      <c r="X2867" s="55" t="s">
        <v>1897</v>
      </c>
      <c r="Y2867" s="157">
        <v>0</v>
      </c>
      <c r="Z2867" s="57" t="s">
        <v>1746</v>
      </c>
      <c r="AA2867" s="55" t="s">
        <v>6987</v>
      </c>
      <c r="AB2867" s="55">
        <v>279</v>
      </c>
      <c r="AC2867" s="55" t="s">
        <v>2024</v>
      </c>
      <c r="AD2867" s="89" t="s">
        <v>2623</v>
      </c>
      <c r="AE2867" s="243">
        <v>16015</v>
      </c>
      <c r="AF2867" s="157" t="s">
        <v>3901</v>
      </c>
      <c r="AG2867" s="89" t="s">
        <v>8065</v>
      </c>
      <c r="AH2867" s="58" t="s">
        <v>8055</v>
      </c>
      <c r="AI2867" s="58" t="s">
        <v>651</v>
      </c>
      <c r="AJ2867" s="59" t="s">
        <v>1637</v>
      </c>
      <c r="AK2867" s="56">
        <v>25.82687138888889</v>
      </c>
      <c r="AL2867" s="56">
        <v>-81.427303888888886</v>
      </c>
      <c r="AM2867" s="60">
        <v>16.511899999338908</v>
      </c>
      <c r="AN2867" s="60">
        <v>-4.1905744779703875</v>
      </c>
      <c r="AO2867" s="60">
        <v>17.035367798893716</v>
      </c>
    </row>
    <row r="2868" spans="1:41" s="290" customFormat="1" x14ac:dyDescent="0.2">
      <c r="A2868" s="45" t="s">
        <v>596</v>
      </c>
      <c r="B2868" s="42" t="s">
        <v>313</v>
      </c>
      <c r="C2868" s="46"/>
      <c r="D2868" s="35" t="s">
        <v>424</v>
      </c>
      <c r="E2868" s="34">
        <v>44992</v>
      </c>
      <c r="F2868" s="347" t="s">
        <v>3724</v>
      </c>
      <c r="G2868" s="347" t="s">
        <v>5912</v>
      </c>
      <c r="H2868" s="344">
        <v>25.826916666666666</v>
      </c>
      <c r="I2868" s="344">
        <v>-81.427350000000004</v>
      </c>
      <c r="J2868" s="56" t="s">
        <v>8063</v>
      </c>
      <c r="K2868" s="56" t="s">
        <v>9909</v>
      </c>
      <c r="L2868" s="49" t="s">
        <v>2182</v>
      </c>
      <c r="M2868" s="120" t="s">
        <v>2833</v>
      </c>
      <c r="N2868" s="35" t="s">
        <v>364</v>
      </c>
      <c r="O2868" s="240" t="s">
        <v>5913</v>
      </c>
      <c r="P2868" s="216" t="s">
        <v>1969</v>
      </c>
      <c r="Q2868" s="443">
        <v>0</v>
      </c>
      <c r="R2868" s="47"/>
      <c r="S2868" s="36">
        <v>0</v>
      </c>
      <c r="T2868" s="35"/>
      <c r="U2868" s="34"/>
      <c r="V2868" s="82">
        <v>0</v>
      </c>
      <c r="W2868" s="55" t="s">
        <v>2689</v>
      </c>
      <c r="X2868" s="55" t="s">
        <v>1897</v>
      </c>
      <c r="Y2868" s="157">
        <v>0</v>
      </c>
      <c r="Z2868" s="57" t="s">
        <v>1746</v>
      </c>
      <c r="AA2868" s="55" t="s">
        <v>6987</v>
      </c>
      <c r="AB2868" s="55">
        <v>279</v>
      </c>
      <c r="AC2868" s="55" t="s">
        <v>2024</v>
      </c>
      <c r="AD2868" s="89" t="s">
        <v>2623</v>
      </c>
      <c r="AE2868" s="243">
        <v>16015</v>
      </c>
      <c r="AF2868" s="157" t="s">
        <v>3901</v>
      </c>
      <c r="AG2868" s="89" t="s">
        <v>8065</v>
      </c>
      <c r="AH2868" s="58" t="s">
        <v>8055</v>
      </c>
      <c r="AI2868" s="58" t="s">
        <v>651</v>
      </c>
      <c r="AJ2868" s="59" t="s">
        <v>1637</v>
      </c>
      <c r="AK2868" s="56">
        <v>25.82687138888889</v>
      </c>
      <c r="AL2868" s="56">
        <v>-81.427303888888886</v>
      </c>
      <c r="AM2868" s="60">
        <v>16.511899999338908</v>
      </c>
      <c r="AN2868" s="60">
        <v>-15.122507894304773</v>
      </c>
      <c r="AO2868" s="60">
        <v>22.39046865524432</v>
      </c>
    </row>
    <row r="2869" spans="1:41" s="290" customFormat="1" x14ac:dyDescent="0.2">
      <c r="A2869" s="45" t="s">
        <v>596</v>
      </c>
      <c r="B2869" s="42" t="s">
        <v>313</v>
      </c>
      <c r="C2869" s="46"/>
      <c r="D2869" s="35" t="s">
        <v>424</v>
      </c>
      <c r="E2869" s="34">
        <v>45384</v>
      </c>
      <c r="F2869" s="347" t="s">
        <v>3724</v>
      </c>
      <c r="G2869" s="347" t="s">
        <v>2175</v>
      </c>
      <c r="H2869" s="344">
        <v>25.826916666666666</v>
      </c>
      <c r="I2869" s="344">
        <v>-81.42731666666667</v>
      </c>
      <c r="J2869" s="56" t="s">
        <v>8063</v>
      </c>
      <c r="K2869" s="56" t="s">
        <v>8064</v>
      </c>
      <c r="L2869" s="49" t="s">
        <v>2182</v>
      </c>
      <c r="M2869" s="120" t="s">
        <v>2833</v>
      </c>
      <c r="N2869" s="35" t="s">
        <v>364</v>
      </c>
      <c r="O2869" s="240" t="s">
        <v>5195</v>
      </c>
      <c r="P2869" s="216" t="s">
        <v>1969</v>
      </c>
      <c r="Q2869" s="443">
        <v>0</v>
      </c>
      <c r="R2869" s="47"/>
      <c r="S2869" s="36">
        <v>0</v>
      </c>
      <c r="T2869" s="35"/>
      <c r="U2869" s="34"/>
      <c r="V2869" s="82">
        <v>0</v>
      </c>
      <c r="W2869" s="55" t="s">
        <v>2689</v>
      </c>
      <c r="X2869" s="55" t="s">
        <v>1897</v>
      </c>
      <c r="Y2869" s="157">
        <v>0</v>
      </c>
      <c r="Z2869" s="57" t="s">
        <v>1746</v>
      </c>
      <c r="AA2869" s="55" t="s">
        <v>6987</v>
      </c>
      <c r="AB2869" s="55">
        <v>279</v>
      </c>
      <c r="AC2869" s="55" t="s">
        <v>2024</v>
      </c>
      <c r="AD2869" s="89" t="s">
        <v>2623</v>
      </c>
      <c r="AE2869" s="243">
        <v>16015</v>
      </c>
      <c r="AF2869" s="157" t="s">
        <v>3901</v>
      </c>
      <c r="AG2869" s="89" t="s">
        <v>8065</v>
      </c>
      <c r="AH2869" s="58" t="s">
        <v>8055</v>
      </c>
      <c r="AI2869" s="58" t="s">
        <v>651</v>
      </c>
      <c r="AJ2869" s="59" t="s">
        <v>1637</v>
      </c>
      <c r="AK2869" s="56">
        <v>25.82687138888889</v>
      </c>
      <c r="AL2869" s="56">
        <v>-81.427303888888886</v>
      </c>
      <c r="AM2869" s="60">
        <v>16.511899999338908</v>
      </c>
      <c r="AN2869" s="60">
        <v>-4.1905744779703875</v>
      </c>
      <c r="AO2869" s="60">
        <v>17.035367798893716</v>
      </c>
    </row>
    <row r="2870" spans="1:41" s="290" customFormat="1" x14ac:dyDescent="0.2">
      <c r="A2870" s="45" t="s">
        <v>596</v>
      </c>
      <c r="B2870" s="42" t="s">
        <v>313</v>
      </c>
      <c r="C2870" s="46"/>
      <c r="D2870" s="35" t="s">
        <v>424</v>
      </c>
      <c r="E2870" s="34">
        <v>45783</v>
      </c>
      <c r="F2870" s="347" t="s">
        <v>3724</v>
      </c>
      <c r="G2870" s="347" t="s">
        <v>2175</v>
      </c>
      <c r="H2870" s="344">
        <v>25.826916666666666</v>
      </c>
      <c r="I2870" s="344">
        <v>-81.42731666666667</v>
      </c>
      <c r="J2870" s="56" t="s">
        <v>8063</v>
      </c>
      <c r="K2870" s="56" t="s">
        <v>8064</v>
      </c>
      <c r="L2870" s="49" t="s">
        <v>2182</v>
      </c>
      <c r="M2870" s="120" t="s">
        <v>2833</v>
      </c>
      <c r="N2870" s="35" t="s">
        <v>364</v>
      </c>
      <c r="O2870" s="240" t="s">
        <v>6605</v>
      </c>
      <c r="P2870" s="216" t="s">
        <v>1969</v>
      </c>
      <c r="Q2870" s="443">
        <v>0</v>
      </c>
      <c r="R2870" s="47"/>
      <c r="S2870" s="36">
        <v>0</v>
      </c>
      <c r="T2870" s="35"/>
      <c r="U2870" s="34"/>
      <c r="V2870" s="82">
        <v>0</v>
      </c>
      <c r="W2870" s="55" t="s">
        <v>2689</v>
      </c>
      <c r="X2870" s="55" t="s">
        <v>1897</v>
      </c>
      <c r="Y2870" s="157">
        <v>0</v>
      </c>
      <c r="Z2870" s="57" t="s">
        <v>1746</v>
      </c>
      <c r="AA2870" s="55" t="s">
        <v>6987</v>
      </c>
      <c r="AB2870" s="55">
        <v>279</v>
      </c>
      <c r="AC2870" s="55" t="s">
        <v>2024</v>
      </c>
      <c r="AD2870" s="89" t="s">
        <v>2623</v>
      </c>
      <c r="AE2870" s="243">
        <v>16015</v>
      </c>
      <c r="AF2870" s="157" t="s">
        <v>3901</v>
      </c>
      <c r="AG2870" s="89" t="s">
        <v>8065</v>
      </c>
      <c r="AH2870" s="58" t="s">
        <v>8055</v>
      </c>
      <c r="AI2870" s="58" t="s">
        <v>651</v>
      </c>
      <c r="AJ2870" s="59" t="s">
        <v>1637</v>
      </c>
      <c r="AK2870" s="56">
        <v>25.82687138888889</v>
      </c>
      <c r="AL2870" s="56">
        <v>-81.427303888888886</v>
      </c>
      <c r="AM2870" s="60">
        <v>16.511899999338908</v>
      </c>
      <c r="AN2870" s="60">
        <v>-4.1905744779703875</v>
      </c>
      <c r="AO2870" s="60">
        <v>17.035367798893716</v>
      </c>
    </row>
    <row r="2871" spans="1:41" s="290" customFormat="1" ht="25.5" x14ac:dyDescent="0.2">
      <c r="A2871" s="45" t="s">
        <v>596</v>
      </c>
      <c r="B2871" s="42" t="s">
        <v>313</v>
      </c>
      <c r="C2871" s="46" t="s">
        <v>473</v>
      </c>
      <c r="D2871" s="35" t="s">
        <v>424</v>
      </c>
      <c r="E2871" s="34">
        <v>46079</v>
      </c>
      <c r="F2871" s="347" t="s">
        <v>3724</v>
      </c>
      <c r="G2871" s="347" t="s">
        <v>2175</v>
      </c>
      <c r="H2871" s="344">
        <v>25.826916666666666</v>
      </c>
      <c r="I2871" s="344">
        <v>-81.42731666666667</v>
      </c>
      <c r="J2871" s="56" t="s">
        <v>8063</v>
      </c>
      <c r="K2871" s="56" t="s">
        <v>8064</v>
      </c>
      <c r="L2871" s="49" t="s">
        <v>6683</v>
      </c>
      <c r="M2871" s="120" t="s">
        <v>2833</v>
      </c>
      <c r="N2871" s="35" t="s">
        <v>364</v>
      </c>
      <c r="O2871" s="240" t="s">
        <v>6678</v>
      </c>
      <c r="P2871" s="216" t="s">
        <v>6005</v>
      </c>
      <c r="Q2871" s="443">
        <v>0</v>
      </c>
      <c r="R2871" s="47"/>
      <c r="S2871" s="36">
        <v>0</v>
      </c>
      <c r="T2871" s="35"/>
      <c r="U2871" s="34"/>
      <c r="V2871" s="82">
        <v>0</v>
      </c>
      <c r="W2871" s="55" t="s">
        <v>2689</v>
      </c>
      <c r="X2871" s="55" t="s">
        <v>1897</v>
      </c>
      <c r="Y2871" s="157">
        <v>0</v>
      </c>
      <c r="Z2871" s="57" t="s">
        <v>1746</v>
      </c>
      <c r="AA2871" s="55" t="s">
        <v>6987</v>
      </c>
      <c r="AB2871" s="55">
        <v>279</v>
      </c>
      <c r="AC2871" s="55" t="s">
        <v>2024</v>
      </c>
      <c r="AD2871" s="89" t="s">
        <v>2623</v>
      </c>
      <c r="AE2871" s="243">
        <v>16015</v>
      </c>
      <c r="AF2871" s="157" t="s">
        <v>3901</v>
      </c>
      <c r="AG2871" s="89" t="s">
        <v>8065</v>
      </c>
      <c r="AH2871" s="58" t="s">
        <v>8055</v>
      </c>
      <c r="AI2871" s="58" t="s">
        <v>651</v>
      </c>
      <c r="AJ2871" s="59" t="s">
        <v>1637</v>
      </c>
      <c r="AK2871" s="56">
        <v>25.82687138888889</v>
      </c>
      <c r="AL2871" s="56">
        <v>-81.427303888888886</v>
      </c>
      <c r="AM2871" s="60">
        <v>16.511899999338908</v>
      </c>
      <c r="AN2871" s="60">
        <v>-4.1905744779703875</v>
      </c>
      <c r="AO2871" s="60">
        <v>17.035367798893716</v>
      </c>
    </row>
    <row r="2872" spans="1:41" s="290" customFormat="1" x14ac:dyDescent="0.2">
      <c r="A2872" s="45" t="s">
        <v>597</v>
      </c>
      <c r="B2872" s="42" t="s">
        <v>114</v>
      </c>
      <c r="C2872" s="46"/>
      <c r="D2872" s="35" t="s">
        <v>424</v>
      </c>
      <c r="E2872" s="34">
        <v>42837</v>
      </c>
      <c r="F2872" s="347" t="s">
        <v>677</v>
      </c>
      <c r="G2872" s="347" t="s">
        <v>678</v>
      </c>
      <c r="H2872" s="344">
        <v>25.828216666666666</v>
      </c>
      <c r="I2872" s="344">
        <v>-81.426616666666661</v>
      </c>
      <c r="J2872" s="56" t="s">
        <v>8066</v>
      </c>
      <c r="K2872" s="56" t="s">
        <v>9910</v>
      </c>
      <c r="L2872" s="49" t="s">
        <v>1746</v>
      </c>
      <c r="M2872" s="117"/>
      <c r="N2872" s="35" t="s">
        <v>364</v>
      </c>
      <c r="O2872" s="203" t="s">
        <v>1969</v>
      </c>
      <c r="P2872" s="216">
        <v>0</v>
      </c>
      <c r="Q2872" s="443">
        <v>0</v>
      </c>
      <c r="R2872" s="47"/>
      <c r="S2872" s="36">
        <v>0</v>
      </c>
      <c r="T2872" s="35"/>
      <c r="U2872" s="34"/>
      <c r="V2872" s="82">
        <v>0</v>
      </c>
      <c r="W2872" s="55" t="s">
        <v>2689</v>
      </c>
      <c r="X2872" s="55" t="s">
        <v>1897</v>
      </c>
      <c r="Y2872" s="157">
        <v>0</v>
      </c>
      <c r="Z2872" s="57" t="s">
        <v>1746</v>
      </c>
      <c r="AA2872" s="55" t="s">
        <v>6987</v>
      </c>
      <c r="AB2872" s="55">
        <v>280</v>
      </c>
      <c r="AC2872" s="55" t="s">
        <v>2024</v>
      </c>
      <c r="AD2872" s="89" t="s">
        <v>2623</v>
      </c>
      <c r="AE2872" s="243">
        <v>16020</v>
      </c>
      <c r="AF2872" s="157" t="s">
        <v>3901</v>
      </c>
      <c r="AG2872" s="89" t="s">
        <v>8068</v>
      </c>
      <c r="AH2872" s="58" t="s">
        <v>8069</v>
      </c>
      <c r="AI2872" s="58" t="s">
        <v>8070</v>
      </c>
      <c r="AJ2872" s="59" t="s">
        <v>1636</v>
      </c>
      <c r="AK2872" s="56">
        <v>25.828252500000001</v>
      </c>
      <c r="AL2872" s="56">
        <v>-81.426665555555559</v>
      </c>
      <c r="AM2872" s="60">
        <v>-13.067700000692923</v>
      </c>
      <c r="AN2872" s="60">
        <v>16.033502346442731</v>
      </c>
      <c r="AO2872" s="60">
        <v>20.684244748152985</v>
      </c>
    </row>
    <row r="2873" spans="1:41" s="290" customFormat="1" x14ac:dyDescent="0.2">
      <c r="A2873" s="45" t="s">
        <v>597</v>
      </c>
      <c r="B2873" s="42" t="s">
        <v>114</v>
      </c>
      <c r="C2873" s="46"/>
      <c r="D2873" s="35" t="s">
        <v>424</v>
      </c>
      <c r="E2873" s="34">
        <v>43160</v>
      </c>
      <c r="F2873" s="347" t="s">
        <v>2177</v>
      </c>
      <c r="G2873" s="347" t="s">
        <v>2176</v>
      </c>
      <c r="H2873" s="344">
        <v>25.828266666666668</v>
      </c>
      <c r="I2873" s="344">
        <v>-81.426649999999995</v>
      </c>
      <c r="J2873" s="56" t="s">
        <v>9911</v>
      </c>
      <c r="K2873" s="56" t="s">
        <v>9912</v>
      </c>
      <c r="L2873" s="49" t="s">
        <v>2159</v>
      </c>
      <c r="M2873" s="120"/>
      <c r="N2873" s="35" t="s">
        <v>364</v>
      </c>
      <c r="O2873" s="203" t="s">
        <v>1969</v>
      </c>
      <c r="P2873" s="216">
        <v>0</v>
      </c>
      <c r="Q2873" s="443">
        <v>0</v>
      </c>
      <c r="R2873" s="47"/>
      <c r="S2873" s="36">
        <v>0</v>
      </c>
      <c r="T2873" s="35"/>
      <c r="U2873" s="34"/>
      <c r="V2873" s="82">
        <v>0</v>
      </c>
      <c r="W2873" s="55" t="s">
        <v>2689</v>
      </c>
      <c r="X2873" s="55" t="s">
        <v>1897</v>
      </c>
      <c r="Y2873" s="157">
        <v>0</v>
      </c>
      <c r="Z2873" s="57" t="s">
        <v>1746</v>
      </c>
      <c r="AA2873" s="55" t="s">
        <v>6987</v>
      </c>
      <c r="AB2873" s="55">
        <v>280</v>
      </c>
      <c r="AC2873" s="55" t="s">
        <v>2024</v>
      </c>
      <c r="AD2873" s="89" t="s">
        <v>2623</v>
      </c>
      <c r="AE2873" s="243">
        <v>16020</v>
      </c>
      <c r="AF2873" s="157" t="s">
        <v>3901</v>
      </c>
      <c r="AG2873" s="89" t="s">
        <v>8068</v>
      </c>
      <c r="AH2873" s="58" t="s">
        <v>8069</v>
      </c>
      <c r="AI2873" s="58" t="s">
        <v>8070</v>
      </c>
      <c r="AJ2873" s="59" t="s">
        <v>1636</v>
      </c>
      <c r="AK2873" s="56">
        <v>25.828252500000001</v>
      </c>
      <c r="AL2873" s="56">
        <v>-81.426665555555559</v>
      </c>
      <c r="AM2873" s="60">
        <v>5.1662999999123826</v>
      </c>
      <c r="AN2873" s="60">
        <v>5.1015689301083471</v>
      </c>
      <c r="AO2873" s="60">
        <v>7.2606240253673455</v>
      </c>
    </row>
    <row r="2874" spans="1:41" s="290" customFormat="1" x14ac:dyDescent="0.2">
      <c r="A2874" s="45" t="s">
        <v>597</v>
      </c>
      <c r="B2874" s="42" t="s">
        <v>114</v>
      </c>
      <c r="C2874" s="46"/>
      <c r="D2874" s="35" t="s">
        <v>424</v>
      </c>
      <c r="E2874" s="34">
        <v>43532</v>
      </c>
      <c r="F2874" s="347" t="s">
        <v>2657</v>
      </c>
      <c r="G2874" s="347" t="s">
        <v>678</v>
      </c>
      <c r="H2874" s="344">
        <v>25.828233333333333</v>
      </c>
      <c r="I2874" s="344">
        <v>-81.426616666666661</v>
      </c>
      <c r="J2874" s="56" t="s">
        <v>9913</v>
      </c>
      <c r="K2874" s="56" t="s">
        <v>9910</v>
      </c>
      <c r="L2874" s="49" t="s">
        <v>2159</v>
      </c>
      <c r="M2874" s="120" t="s">
        <v>2833</v>
      </c>
      <c r="N2874" s="35" t="s">
        <v>364</v>
      </c>
      <c r="O2874" s="203" t="s">
        <v>1969</v>
      </c>
      <c r="P2874" s="216" t="s">
        <v>1969</v>
      </c>
      <c r="Q2874" s="443">
        <v>0</v>
      </c>
      <c r="R2874" s="47"/>
      <c r="S2874" s="36">
        <v>0</v>
      </c>
      <c r="T2874" s="35"/>
      <c r="U2874" s="34"/>
      <c r="V2874" s="82">
        <v>0</v>
      </c>
      <c r="W2874" s="55" t="s">
        <v>2689</v>
      </c>
      <c r="X2874" s="55" t="s">
        <v>1897</v>
      </c>
      <c r="Y2874" s="157">
        <v>0</v>
      </c>
      <c r="Z2874" s="57" t="s">
        <v>1746</v>
      </c>
      <c r="AA2874" s="55" t="s">
        <v>6987</v>
      </c>
      <c r="AB2874" s="55">
        <v>280</v>
      </c>
      <c r="AC2874" s="55" t="s">
        <v>2024</v>
      </c>
      <c r="AD2874" s="89" t="s">
        <v>2623</v>
      </c>
      <c r="AE2874" s="243">
        <v>16020</v>
      </c>
      <c r="AF2874" s="157" t="s">
        <v>3901</v>
      </c>
      <c r="AG2874" s="89" t="s">
        <v>8068</v>
      </c>
      <c r="AH2874" s="58" t="s">
        <v>8069</v>
      </c>
      <c r="AI2874" s="58" t="s">
        <v>8070</v>
      </c>
      <c r="AJ2874" s="59" t="s">
        <v>1636</v>
      </c>
      <c r="AK2874" s="56">
        <v>25.828252500000001</v>
      </c>
      <c r="AL2874" s="56">
        <v>-81.426665555555559</v>
      </c>
      <c r="AM2874" s="60">
        <v>-6.9897000004911547</v>
      </c>
      <c r="AN2874" s="60">
        <v>16.033502346442731</v>
      </c>
      <c r="AO2874" s="60">
        <v>17.490829128153148</v>
      </c>
    </row>
    <row r="2875" spans="1:41" s="290" customFormat="1" x14ac:dyDescent="0.2">
      <c r="A2875" s="45" t="s">
        <v>597</v>
      </c>
      <c r="B2875" s="42" t="s">
        <v>114</v>
      </c>
      <c r="C2875" s="46"/>
      <c r="D2875" s="35" t="s">
        <v>424</v>
      </c>
      <c r="E2875" s="34">
        <v>43881</v>
      </c>
      <c r="F2875" s="347" t="s">
        <v>2657</v>
      </c>
      <c r="G2875" s="347" t="s">
        <v>2951</v>
      </c>
      <c r="H2875" s="344">
        <v>25.828233333333333</v>
      </c>
      <c r="I2875" s="344">
        <v>-81.426633333333328</v>
      </c>
      <c r="J2875" s="56" t="s">
        <v>9913</v>
      </c>
      <c r="K2875" s="56" t="s">
        <v>9914</v>
      </c>
      <c r="L2875" s="49" t="s">
        <v>2952</v>
      </c>
      <c r="M2875" s="120" t="s">
        <v>2833</v>
      </c>
      <c r="N2875" s="35" t="s">
        <v>364</v>
      </c>
      <c r="O2875" s="203" t="s">
        <v>1969</v>
      </c>
      <c r="P2875" s="216" t="s">
        <v>1969</v>
      </c>
      <c r="Q2875" s="443">
        <v>0</v>
      </c>
      <c r="R2875" s="47"/>
      <c r="S2875" s="36">
        <v>0</v>
      </c>
      <c r="T2875" s="35"/>
      <c r="U2875" s="34"/>
      <c r="V2875" s="82">
        <v>0</v>
      </c>
      <c r="W2875" s="55" t="s">
        <v>2689</v>
      </c>
      <c r="X2875" s="55" t="s">
        <v>1897</v>
      </c>
      <c r="Y2875" s="157">
        <v>0</v>
      </c>
      <c r="Z2875" s="57" t="s">
        <v>1746</v>
      </c>
      <c r="AA2875" s="55" t="s">
        <v>6987</v>
      </c>
      <c r="AB2875" s="55">
        <v>280</v>
      </c>
      <c r="AC2875" s="55" t="s">
        <v>2024</v>
      </c>
      <c r="AD2875" s="89" t="s">
        <v>2623</v>
      </c>
      <c r="AE2875" s="243">
        <v>16020</v>
      </c>
      <c r="AF2875" s="157" t="s">
        <v>3901</v>
      </c>
      <c r="AG2875" s="89" t="s">
        <v>8068</v>
      </c>
      <c r="AH2875" s="58" t="s">
        <v>8069</v>
      </c>
      <c r="AI2875" s="58" t="s">
        <v>8070</v>
      </c>
      <c r="AJ2875" s="59" t="s">
        <v>1636</v>
      </c>
      <c r="AK2875" s="56">
        <v>25.828252500000001</v>
      </c>
      <c r="AL2875" s="56">
        <v>-81.426665555555559</v>
      </c>
      <c r="AM2875" s="60">
        <v>-6.9897000004911547</v>
      </c>
      <c r="AN2875" s="60">
        <v>10.56753563827554</v>
      </c>
      <c r="AO2875" s="60">
        <v>12.669992721508947</v>
      </c>
    </row>
    <row r="2876" spans="1:41" s="290" customFormat="1" x14ac:dyDescent="0.2">
      <c r="A2876" s="45" t="s">
        <v>597</v>
      </c>
      <c r="B2876" s="42" t="s">
        <v>114</v>
      </c>
      <c r="C2876" s="46"/>
      <c r="D2876" s="35" t="s">
        <v>424</v>
      </c>
      <c r="E2876" s="34">
        <v>44293</v>
      </c>
      <c r="F2876" s="347" t="s">
        <v>677</v>
      </c>
      <c r="G2876" s="347" t="s">
        <v>2176</v>
      </c>
      <c r="H2876" s="344">
        <v>25.828216666666666</v>
      </c>
      <c r="I2876" s="344">
        <v>-81.426649999999995</v>
      </c>
      <c r="J2876" s="56" t="s">
        <v>8066</v>
      </c>
      <c r="K2876" s="56" t="s">
        <v>9912</v>
      </c>
      <c r="L2876" s="49" t="s">
        <v>2952</v>
      </c>
      <c r="M2876" s="120" t="s">
        <v>2833</v>
      </c>
      <c r="N2876" s="35" t="s">
        <v>364</v>
      </c>
      <c r="O2876" s="240" t="s">
        <v>3726</v>
      </c>
      <c r="P2876" s="216">
        <v>0</v>
      </c>
      <c r="Q2876" s="443">
        <v>0</v>
      </c>
      <c r="R2876" s="47"/>
      <c r="S2876" s="36">
        <v>0</v>
      </c>
      <c r="T2876" s="35"/>
      <c r="U2876" s="34"/>
      <c r="V2876" s="82">
        <v>0</v>
      </c>
      <c r="W2876" s="55" t="s">
        <v>2689</v>
      </c>
      <c r="X2876" s="55" t="s">
        <v>1897</v>
      </c>
      <c r="Y2876" s="157">
        <v>0</v>
      </c>
      <c r="Z2876" s="57" t="s">
        <v>1746</v>
      </c>
      <c r="AA2876" s="55" t="s">
        <v>6987</v>
      </c>
      <c r="AB2876" s="55">
        <v>280</v>
      </c>
      <c r="AC2876" s="55" t="s">
        <v>2024</v>
      </c>
      <c r="AD2876" s="89" t="s">
        <v>2623</v>
      </c>
      <c r="AE2876" s="243">
        <v>16020</v>
      </c>
      <c r="AF2876" s="157" t="s">
        <v>3901</v>
      </c>
      <c r="AG2876" s="89" t="s">
        <v>8068</v>
      </c>
      <c r="AH2876" s="58" t="s">
        <v>8069</v>
      </c>
      <c r="AI2876" s="58" t="s">
        <v>8070</v>
      </c>
      <c r="AJ2876" s="59" t="s">
        <v>1636</v>
      </c>
      <c r="AK2876" s="56">
        <v>25.828252500000001</v>
      </c>
      <c r="AL2876" s="56">
        <v>-81.426665555555559</v>
      </c>
      <c r="AM2876" s="60">
        <v>-13.067700000692923</v>
      </c>
      <c r="AN2876" s="60">
        <v>5.1015689301083471</v>
      </c>
      <c r="AO2876" s="60">
        <v>14.028214029474908</v>
      </c>
    </row>
    <row r="2877" spans="1:41" s="290" customFormat="1" x14ac:dyDescent="0.2">
      <c r="A2877" s="45" t="s">
        <v>597</v>
      </c>
      <c r="B2877" s="42" t="s">
        <v>114</v>
      </c>
      <c r="C2877" s="46"/>
      <c r="D2877" s="35" t="s">
        <v>424</v>
      </c>
      <c r="E2877" s="34">
        <v>44620</v>
      </c>
      <c r="F2877" s="347" t="s">
        <v>5196</v>
      </c>
      <c r="G2877" s="347" t="s">
        <v>678</v>
      </c>
      <c r="H2877" s="344">
        <v>25.828199999999999</v>
      </c>
      <c r="I2877" s="344">
        <v>-81.426616666666661</v>
      </c>
      <c r="J2877" s="56" t="s">
        <v>9915</v>
      </c>
      <c r="K2877" s="56" t="s">
        <v>9910</v>
      </c>
      <c r="L2877" s="49" t="s">
        <v>4248</v>
      </c>
      <c r="M2877" s="120" t="s">
        <v>2833</v>
      </c>
      <c r="N2877" s="35" t="s">
        <v>364</v>
      </c>
      <c r="O2877" s="240" t="s">
        <v>5197</v>
      </c>
      <c r="P2877" s="216" t="s">
        <v>1969</v>
      </c>
      <c r="Q2877" s="443">
        <v>0</v>
      </c>
      <c r="R2877" s="47"/>
      <c r="S2877" s="36">
        <v>0</v>
      </c>
      <c r="T2877" s="35"/>
      <c r="U2877" s="34"/>
      <c r="V2877" s="82">
        <v>0</v>
      </c>
      <c r="W2877" s="55" t="s">
        <v>2689</v>
      </c>
      <c r="X2877" s="55" t="s">
        <v>1897</v>
      </c>
      <c r="Y2877" s="157">
        <v>0</v>
      </c>
      <c r="Z2877" s="57" t="s">
        <v>1746</v>
      </c>
      <c r="AA2877" s="55" t="s">
        <v>6987</v>
      </c>
      <c r="AB2877" s="55">
        <v>280</v>
      </c>
      <c r="AC2877" s="55" t="s">
        <v>2024</v>
      </c>
      <c r="AD2877" s="89" t="s">
        <v>2623</v>
      </c>
      <c r="AE2877" s="243">
        <v>16020</v>
      </c>
      <c r="AF2877" s="157" t="s">
        <v>3901</v>
      </c>
      <c r="AG2877" s="89" t="s">
        <v>8068</v>
      </c>
      <c r="AH2877" s="58" t="s">
        <v>8069</v>
      </c>
      <c r="AI2877" s="58" t="s">
        <v>8070</v>
      </c>
      <c r="AJ2877" s="59" t="s">
        <v>1636</v>
      </c>
      <c r="AK2877" s="56">
        <v>25.828252500000001</v>
      </c>
      <c r="AL2877" s="56">
        <v>-81.426665555555559</v>
      </c>
      <c r="AM2877" s="60">
        <v>-19.145700000894692</v>
      </c>
      <c r="AN2877" s="60">
        <v>16.033502346442731</v>
      </c>
      <c r="AO2877" s="60">
        <v>24.97260551119253</v>
      </c>
    </row>
    <row r="2878" spans="1:41" s="290" customFormat="1" x14ac:dyDescent="0.2">
      <c r="A2878" s="45" t="s">
        <v>597</v>
      </c>
      <c r="B2878" s="42" t="s">
        <v>114</v>
      </c>
      <c r="C2878" s="46"/>
      <c r="D2878" s="35" t="s">
        <v>424</v>
      </c>
      <c r="E2878" s="34">
        <v>44992</v>
      </c>
      <c r="F2878" s="347" t="s">
        <v>5472</v>
      </c>
      <c r="G2878" s="347" t="s">
        <v>5473</v>
      </c>
      <c r="H2878" s="344">
        <v>25.828183333333332</v>
      </c>
      <c r="I2878" s="344">
        <v>-81.426599999999993</v>
      </c>
      <c r="J2878" s="56" t="s">
        <v>9916</v>
      </c>
      <c r="K2878" s="56" t="s">
        <v>8067</v>
      </c>
      <c r="L2878" s="49" t="s">
        <v>4248</v>
      </c>
      <c r="M2878" s="120" t="s">
        <v>2833</v>
      </c>
      <c r="N2878" s="35" t="s">
        <v>364</v>
      </c>
      <c r="O2878" s="240" t="s">
        <v>5199</v>
      </c>
      <c r="P2878" s="216" t="s">
        <v>1969</v>
      </c>
      <c r="Q2878" s="443">
        <v>0</v>
      </c>
      <c r="R2878" s="47"/>
      <c r="S2878" s="36">
        <v>0</v>
      </c>
      <c r="T2878" s="35"/>
      <c r="U2878" s="34"/>
      <c r="V2878" s="82">
        <v>0</v>
      </c>
      <c r="W2878" s="55" t="s">
        <v>2689</v>
      </c>
      <c r="X2878" s="55" t="s">
        <v>1897</v>
      </c>
      <c r="Y2878" s="157">
        <v>0</v>
      </c>
      <c r="Z2878" s="57" t="s">
        <v>1746</v>
      </c>
      <c r="AA2878" s="55" t="s">
        <v>6987</v>
      </c>
      <c r="AB2878" s="55">
        <v>280</v>
      </c>
      <c r="AC2878" s="55" t="s">
        <v>2024</v>
      </c>
      <c r="AD2878" s="89" t="s">
        <v>2623</v>
      </c>
      <c r="AE2878" s="243">
        <v>16020</v>
      </c>
      <c r="AF2878" s="157" t="s">
        <v>3901</v>
      </c>
      <c r="AG2878" s="89" t="s">
        <v>8068</v>
      </c>
      <c r="AH2878" s="58" t="s">
        <v>8069</v>
      </c>
      <c r="AI2878" s="58" t="s">
        <v>8070</v>
      </c>
      <c r="AJ2878" s="59" t="s">
        <v>1636</v>
      </c>
      <c r="AK2878" s="56">
        <v>25.828252500000001</v>
      </c>
      <c r="AL2878" s="56">
        <v>-81.426665555555559</v>
      </c>
      <c r="AM2878" s="60">
        <v>-25.223700001096461</v>
      </c>
      <c r="AN2878" s="60">
        <v>21.499469054609925</v>
      </c>
      <c r="AO2878" s="60">
        <v>33.143056759681102</v>
      </c>
    </row>
    <row r="2879" spans="1:41" s="290" customFormat="1" x14ac:dyDescent="0.2">
      <c r="A2879" s="45" t="s">
        <v>597</v>
      </c>
      <c r="B2879" s="42" t="s">
        <v>114</v>
      </c>
      <c r="C2879" s="46"/>
      <c r="D2879" s="35" t="s">
        <v>424</v>
      </c>
      <c r="E2879" s="34">
        <v>45384</v>
      </c>
      <c r="F2879" s="347" t="s">
        <v>5914</v>
      </c>
      <c r="G2879" s="347" t="s">
        <v>5473</v>
      </c>
      <c r="H2879" s="344">
        <v>25.828333333333333</v>
      </c>
      <c r="I2879" s="344">
        <v>-81.426599999999993</v>
      </c>
      <c r="J2879" s="56" t="s">
        <v>9917</v>
      </c>
      <c r="K2879" s="56" t="s">
        <v>8067</v>
      </c>
      <c r="L2879" s="49" t="s">
        <v>4248</v>
      </c>
      <c r="M2879" s="120" t="s">
        <v>2833</v>
      </c>
      <c r="N2879" s="35" t="s">
        <v>364</v>
      </c>
      <c r="O2879" s="240" t="s">
        <v>5915</v>
      </c>
      <c r="P2879" s="216" t="s">
        <v>1969</v>
      </c>
      <c r="Q2879" s="443">
        <v>0</v>
      </c>
      <c r="R2879" s="47"/>
      <c r="S2879" s="36">
        <v>0</v>
      </c>
      <c r="T2879" s="35"/>
      <c r="U2879" s="34"/>
      <c r="V2879" s="82">
        <v>0</v>
      </c>
      <c r="W2879" s="55" t="s">
        <v>2689</v>
      </c>
      <c r="X2879" s="55" t="s">
        <v>1897</v>
      </c>
      <c r="Y2879" s="157">
        <v>0</v>
      </c>
      <c r="Z2879" s="57" t="s">
        <v>1746</v>
      </c>
      <c r="AA2879" s="55" t="s">
        <v>6987</v>
      </c>
      <c r="AB2879" s="55">
        <v>280</v>
      </c>
      <c r="AC2879" s="55" t="s">
        <v>2024</v>
      </c>
      <c r="AD2879" s="89" t="s">
        <v>2623</v>
      </c>
      <c r="AE2879" s="243">
        <v>16020</v>
      </c>
      <c r="AF2879" s="157" t="s">
        <v>3901</v>
      </c>
      <c r="AG2879" s="89" t="s">
        <v>8068</v>
      </c>
      <c r="AH2879" s="58" t="s">
        <v>8069</v>
      </c>
      <c r="AI2879" s="58" t="s">
        <v>8070</v>
      </c>
      <c r="AJ2879" s="59" t="s">
        <v>1636</v>
      </c>
      <c r="AK2879" s="56">
        <v>25.828252500000001</v>
      </c>
      <c r="AL2879" s="56">
        <v>-81.426665555555559</v>
      </c>
      <c r="AM2879" s="60">
        <v>29.478299999423854</v>
      </c>
      <c r="AN2879" s="60">
        <v>21.499469054609925</v>
      </c>
      <c r="AO2879" s="60">
        <v>36.485577157092663</v>
      </c>
    </row>
    <row r="2880" spans="1:41" s="290" customFormat="1" x14ac:dyDescent="0.2">
      <c r="A2880" s="45" t="s">
        <v>597</v>
      </c>
      <c r="B2880" s="42" t="s">
        <v>114</v>
      </c>
      <c r="C2880" s="46"/>
      <c r="D2880" s="35" t="s">
        <v>424</v>
      </c>
      <c r="E2880" s="34">
        <v>45783</v>
      </c>
      <c r="F2880" s="347" t="s">
        <v>5914</v>
      </c>
      <c r="G2880" s="347" t="s">
        <v>5473</v>
      </c>
      <c r="H2880" s="344">
        <v>25.828333333333333</v>
      </c>
      <c r="I2880" s="344">
        <v>-81.426599999999993</v>
      </c>
      <c r="J2880" s="56" t="s">
        <v>9917</v>
      </c>
      <c r="K2880" s="56" t="s">
        <v>8067</v>
      </c>
      <c r="L2880" s="49" t="s">
        <v>6595</v>
      </c>
      <c r="M2880" s="120" t="s">
        <v>2833</v>
      </c>
      <c r="N2880" s="35" t="s">
        <v>387</v>
      </c>
      <c r="O2880" s="240" t="s">
        <v>6606</v>
      </c>
      <c r="P2880" s="216" t="s">
        <v>6005</v>
      </c>
      <c r="Q2880" s="443">
        <v>0</v>
      </c>
      <c r="R2880" s="47"/>
      <c r="S2880" s="36">
        <v>0</v>
      </c>
      <c r="T2880" s="35" t="s">
        <v>3310</v>
      </c>
      <c r="U2880" s="34"/>
      <c r="V2880" s="82">
        <v>0</v>
      </c>
      <c r="W2880" s="55" t="s">
        <v>2689</v>
      </c>
      <c r="X2880" s="55" t="s">
        <v>1897</v>
      </c>
      <c r="Y2880" s="157" t="s">
        <v>387</v>
      </c>
      <c r="Z2880" s="57" t="s">
        <v>1746</v>
      </c>
      <c r="AA2880" s="55" t="s">
        <v>6982</v>
      </c>
      <c r="AB2880" s="55">
        <v>280</v>
      </c>
      <c r="AC2880" s="55" t="s">
        <v>2024</v>
      </c>
      <c r="AD2880" s="89" t="s">
        <v>2623</v>
      </c>
      <c r="AE2880" s="243">
        <v>16020</v>
      </c>
      <c r="AF2880" s="157" t="s">
        <v>3901</v>
      </c>
      <c r="AG2880" s="89" t="s">
        <v>8068</v>
      </c>
      <c r="AH2880" s="58" t="s">
        <v>8069</v>
      </c>
      <c r="AI2880" s="58" t="s">
        <v>8070</v>
      </c>
      <c r="AJ2880" s="59" t="s">
        <v>1636</v>
      </c>
      <c r="AK2880" s="56">
        <v>25.828252500000001</v>
      </c>
      <c r="AL2880" s="56">
        <v>-81.426665555555559</v>
      </c>
      <c r="AM2880" s="60">
        <v>29.478299999423854</v>
      </c>
      <c r="AN2880" s="60">
        <v>21.499469054609925</v>
      </c>
      <c r="AO2880" s="60">
        <v>36.485577157092663</v>
      </c>
    </row>
    <row r="2881" spans="1:41" s="290" customFormat="1" ht="25.5" x14ac:dyDescent="0.2">
      <c r="A2881" s="45" t="s">
        <v>597</v>
      </c>
      <c r="B2881" s="42" t="s">
        <v>114</v>
      </c>
      <c r="C2881" s="46" t="s">
        <v>473</v>
      </c>
      <c r="D2881" s="35" t="s">
        <v>424</v>
      </c>
      <c r="E2881" s="34">
        <v>46079</v>
      </c>
      <c r="F2881" s="347" t="s">
        <v>677</v>
      </c>
      <c r="G2881" s="347" t="s">
        <v>5473</v>
      </c>
      <c r="H2881" s="344">
        <v>25.828216666666666</v>
      </c>
      <c r="I2881" s="344">
        <v>-81.426599999999993</v>
      </c>
      <c r="J2881" s="56" t="s">
        <v>8066</v>
      </c>
      <c r="K2881" s="56" t="s">
        <v>8067</v>
      </c>
      <c r="L2881" s="49" t="s">
        <v>6805</v>
      </c>
      <c r="M2881" s="120" t="s">
        <v>2833</v>
      </c>
      <c r="N2881" s="35" t="s">
        <v>387</v>
      </c>
      <c r="O2881" s="240" t="s">
        <v>6684</v>
      </c>
      <c r="P2881" s="216" t="s">
        <v>6005</v>
      </c>
      <c r="Q2881" s="443">
        <v>0</v>
      </c>
      <c r="R2881" s="47"/>
      <c r="S2881" s="36">
        <v>0</v>
      </c>
      <c r="T2881" s="35" t="s">
        <v>3310</v>
      </c>
      <c r="U2881" s="34"/>
      <c r="V2881" s="82">
        <v>0</v>
      </c>
      <c r="W2881" s="55" t="s">
        <v>2689</v>
      </c>
      <c r="X2881" s="55" t="s">
        <v>1897</v>
      </c>
      <c r="Y2881" s="157" t="s">
        <v>387</v>
      </c>
      <c r="Z2881" s="57" t="s">
        <v>1746</v>
      </c>
      <c r="AA2881" s="55" t="s">
        <v>6982</v>
      </c>
      <c r="AB2881" s="55">
        <v>280</v>
      </c>
      <c r="AC2881" s="55" t="s">
        <v>2024</v>
      </c>
      <c r="AD2881" s="89" t="s">
        <v>2623</v>
      </c>
      <c r="AE2881" s="243">
        <v>16020</v>
      </c>
      <c r="AF2881" s="157" t="s">
        <v>3901</v>
      </c>
      <c r="AG2881" s="89" t="s">
        <v>8068</v>
      </c>
      <c r="AH2881" s="58" t="s">
        <v>8069</v>
      </c>
      <c r="AI2881" s="58" t="s">
        <v>8070</v>
      </c>
      <c r="AJ2881" s="59" t="s">
        <v>1636</v>
      </c>
      <c r="AK2881" s="56">
        <v>25.828252500000001</v>
      </c>
      <c r="AL2881" s="56">
        <v>-81.426665555555559</v>
      </c>
      <c r="AM2881" s="60">
        <v>-13.067700000692923</v>
      </c>
      <c r="AN2881" s="60">
        <v>21.499469054609925</v>
      </c>
      <c r="AO2881" s="60">
        <v>25.159331329314767</v>
      </c>
    </row>
    <row r="2882" spans="1:41" s="290" customFormat="1" x14ac:dyDescent="0.2">
      <c r="A2882" s="45" t="s">
        <v>598</v>
      </c>
      <c r="B2882" s="42" t="s">
        <v>105</v>
      </c>
      <c r="C2882" s="46"/>
      <c r="D2882" s="35" t="s">
        <v>424</v>
      </c>
      <c r="E2882" s="34">
        <v>42837</v>
      </c>
      <c r="F2882" s="347" t="s">
        <v>679</v>
      </c>
      <c r="G2882" s="347" t="s">
        <v>680</v>
      </c>
      <c r="H2882" s="344">
        <v>25.831083333333332</v>
      </c>
      <c r="I2882" s="344">
        <v>-81.424499999999995</v>
      </c>
      <c r="J2882" s="56" t="s">
        <v>8071</v>
      </c>
      <c r="K2882" s="56" t="s">
        <v>9918</v>
      </c>
      <c r="L2882" s="49" t="s">
        <v>1746</v>
      </c>
      <c r="M2882" s="117"/>
      <c r="N2882" s="35" t="s">
        <v>364</v>
      </c>
      <c r="O2882" s="203" t="s">
        <v>1969</v>
      </c>
      <c r="P2882" s="216">
        <v>0</v>
      </c>
      <c r="Q2882" s="443">
        <v>0</v>
      </c>
      <c r="R2882" s="47"/>
      <c r="S2882" s="36">
        <v>0</v>
      </c>
      <c r="T2882" s="35"/>
      <c r="U2882" s="34"/>
      <c r="V2882" s="82">
        <v>0</v>
      </c>
      <c r="W2882" s="55" t="s">
        <v>2689</v>
      </c>
      <c r="X2882" s="55" t="s">
        <v>1897</v>
      </c>
      <c r="Y2882" s="157">
        <v>0</v>
      </c>
      <c r="Z2882" s="57" t="s">
        <v>1746</v>
      </c>
      <c r="AA2882" s="55" t="s">
        <v>6987</v>
      </c>
      <c r="AB2882" s="55">
        <v>281</v>
      </c>
      <c r="AC2882" s="55" t="s">
        <v>2024</v>
      </c>
      <c r="AD2882" s="89" t="s">
        <v>2623</v>
      </c>
      <c r="AE2882" s="243">
        <v>16025</v>
      </c>
      <c r="AF2882" s="157" t="s">
        <v>3901</v>
      </c>
      <c r="AG2882" s="89" t="s">
        <v>8073</v>
      </c>
      <c r="AH2882" s="58" t="s">
        <v>8074</v>
      </c>
      <c r="AI2882" s="58" t="s">
        <v>3678</v>
      </c>
      <c r="AJ2882" s="59" t="s">
        <v>1635</v>
      </c>
      <c r="AK2882" s="56">
        <v>25.831129722222222</v>
      </c>
      <c r="AL2882" s="56">
        <v>-81.424551666666673</v>
      </c>
      <c r="AM2882" s="60">
        <v>-16.917100000475216</v>
      </c>
      <c r="AN2882" s="60">
        <v>16.94449679858069</v>
      </c>
      <c r="AO2882" s="60">
        <v>23.943772555367914</v>
      </c>
    </row>
    <row r="2883" spans="1:41" s="290" customFormat="1" x14ac:dyDescent="0.2">
      <c r="A2883" s="45" t="s">
        <v>598</v>
      </c>
      <c r="B2883" s="42" t="s">
        <v>105</v>
      </c>
      <c r="C2883" s="46"/>
      <c r="D2883" s="35" t="s">
        <v>424</v>
      </c>
      <c r="E2883" s="34">
        <v>43160</v>
      </c>
      <c r="F2883" s="347" t="s">
        <v>2178</v>
      </c>
      <c r="G2883" s="347" t="s">
        <v>680</v>
      </c>
      <c r="H2883" s="344">
        <v>25.831066666666665</v>
      </c>
      <c r="I2883" s="344">
        <v>-81.424499999999995</v>
      </c>
      <c r="J2883" s="56" t="s">
        <v>9919</v>
      </c>
      <c r="K2883" s="56" t="s">
        <v>9918</v>
      </c>
      <c r="L2883" s="49" t="s">
        <v>2159</v>
      </c>
      <c r="M2883" s="120"/>
      <c r="N2883" s="35" t="s">
        <v>364</v>
      </c>
      <c r="O2883" s="203" t="s">
        <v>1969</v>
      </c>
      <c r="P2883" s="216" t="s">
        <v>1969</v>
      </c>
      <c r="Q2883" s="443">
        <v>0</v>
      </c>
      <c r="R2883" s="47"/>
      <c r="S2883" s="36">
        <v>0</v>
      </c>
      <c r="T2883" s="35"/>
      <c r="U2883" s="34"/>
      <c r="V2883" s="82">
        <v>0</v>
      </c>
      <c r="W2883" s="55" t="s">
        <v>2689</v>
      </c>
      <c r="X2883" s="55" t="s">
        <v>1897</v>
      </c>
      <c r="Y2883" s="157">
        <v>0</v>
      </c>
      <c r="Z2883" s="57" t="s">
        <v>1746</v>
      </c>
      <c r="AA2883" s="55" t="s">
        <v>6987</v>
      </c>
      <c r="AB2883" s="55">
        <v>281</v>
      </c>
      <c r="AC2883" s="55" t="s">
        <v>2024</v>
      </c>
      <c r="AD2883" s="89" t="s">
        <v>2623</v>
      </c>
      <c r="AE2883" s="243">
        <v>16025</v>
      </c>
      <c r="AF2883" s="157" t="s">
        <v>3901</v>
      </c>
      <c r="AG2883" s="89" t="s">
        <v>8073</v>
      </c>
      <c r="AH2883" s="58" t="s">
        <v>8074</v>
      </c>
      <c r="AI2883" s="58" t="s">
        <v>3678</v>
      </c>
      <c r="AJ2883" s="59" t="s">
        <v>1635</v>
      </c>
      <c r="AK2883" s="56">
        <v>25.831129722222222</v>
      </c>
      <c r="AL2883" s="56">
        <v>-81.424551666666673</v>
      </c>
      <c r="AM2883" s="60">
        <v>-22.995100000676985</v>
      </c>
      <c r="AN2883" s="60">
        <v>16.94449679858069</v>
      </c>
      <c r="AO2883" s="60">
        <v>28.563798693420416</v>
      </c>
    </row>
    <row r="2884" spans="1:41" s="290" customFormat="1" x14ac:dyDescent="0.2">
      <c r="A2884" s="45" t="s">
        <v>598</v>
      </c>
      <c r="B2884" s="42" t="s">
        <v>105</v>
      </c>
      <c r="C2884" s="46"/>
      <c r="D2884" s="35" t="s">
        <v>424</v>
      </c>
      <c r="E2884" s="34">
        <v>43532</v>
      </c>
      <c r="F2884" s="347" t="s">
        <v>679</v>
      </c>
      <c r="G2884" s="347" t="s">
        <v>2658</v>
      </c>
      <c r="H2884" s="344">
        <v>25.831083333333332</v>
      </c>
      <c r="I2884" s="344">
        <v>-81.424516666666662</v>
      </c>
      <c r="J2884" s="56" t="s">
        <v>8071</v>
      </c>
      <c r="K2884" s="56" t="s">
        <v>9920</v>
      </c>
      <c r="L2884" s="49" t="s">
        <v>2159</v>
      </c>
      <c r="M2884" s="120" t="s">
        <v>2833</v>
      </c>
      <c r="N2884" s="35" t="s">
        <v>364</v>
      </c>
      <c r="O2884" s="203" t="s">
        <v>1969</v>
      </c>
      <c r="P2884" s="216" t="s">
        <v>1969</v>
      </c>
      <c r="Q2884" s="443">
        <v>0</v>
      </c>
      <c r="R2884" s="47"/>
      <c r="S2884" s="36">
        <v>0</v>
      </c>
      <c r="T2884" s="35"/>
      <c r="U2884" s="34"/>
      <c r="V2884" s="82">
        <v>0</v>
      </c>
      <c r="W2884" s="55" t="s">
        <v>2689</v>
      </c>
      <c r="X2884" s="55" t="s">
        <v>1897</v>
      </c>
      <c r="Y2884" s="157">
        <v>0</v>
      </c>
      <c r="Z2884" s="57" t="s">
        <v>1746</v>
      </c>
      <c r="AA2884" s="55" t="s">
        <v>6987</v>
      </c>
      <c r="AB2884" s="55">
        <v>281</v>
      </c>
      <c r="AC2884" s="55" t="s">
        <v>2024</v>
      </c>
      <c r="AD2884" s="89" t="s">
        <v>2623</v>
      </c>
      <c r="AE2884" s="243">
        <v>16025</v>
      </c>
      <c r="AF2884" s="157" t="s">
        <v>3901</v>
      </c>
      <c r="AG2884" s="89" t="s">
        <v>8073</v>
      </c>
      <c r="AH2884" s="58" t="s">
        <v>8074</v>
      </c>
      <c r="AI2884" s="58" t="s">
        <v>3678</v>
      </c>
      <c r="AJ2884" s="59" t="s">
        <v>1635</v>
      </c>
      <c r="AK2884" s="56">
        <v>25.831129722222222</v>
      </c>
      <c r="AL2884" s="56">
        <v>-81.424551666666673</v>
      </c>
      <c r="AM2884" s="60">
        <v>-16.917100000475216</v>
      </c>
      <c r="AN2884" s="60">
        <v>11.4785300904135</v>
      </c>
      <c r="AO2884" s="60">
        <v>20.443701364053592</v>
      </c>
    </row>
    <row r="2885" spans="1:41" s="290" customFormat="1" x14ac:dyDescent="0.2">
      <c r="A2885" s="45" t="s">
        <v>598</v>
      </c>
      <c r="B2885" s="42" t="s">
        <v>105</v>
      </c>
      <c r="C2885" s="46"/>
      <c r="D2885" s="35" t="s">
        <v>424</v>
      </c>
      <c r="E2885" s="34">
        <v>43881</v>
      </c>
      <c r="F2885" s="347" t="s">
        <v>679</v>
      </c>
      <c r="G2885" s="347" t="s">
        <v>2658</v>
      </c>
      <c r="H2885" s="344">
        <v>25.831083333333332</v>
      </c>
      <c r="I2885" s="344">
        <v>-81.424516666666662</v>
      </c>
      <c r="J2885" s="56" t="s">
        <v>8071</v>
      </c>
      <c r="K2885" s="56" t="s">
        <v>9920</v>
      </c>
      <c r="L2885" s="49" t="s">
        <v>2953</v>
      </c>
      <c r="M2885" s="120" t="s">
        <v>2833</v>
      </c>
      <c r="N2885" s="35" t="s">
        <v>364</v>
      </c>
      <c r="O2885" s="203" t="s">
        <v>1969</v>
      </c>
      <c r="P2885" s="216" t="s">
        <v>1969</v>
      </c>
      <c r="Q2885" s="443">
        <v>0</v>
      </c>
      <c r="R2885" s="47"/>
      <c r="S2885" s="36">
        <v>0</v>
      </c>
      <c r="T2885" s="35"/>
      <c r="U2885" s="34"/>
      <c r="V2885" s="82">
        <v>0</v>
      </c>
      <c r="W2885" s="55" t="s">
        <v>2689</v>
      </c>
      <c r="X2885" s="55" t="s">
        <v>1897</v>
      </c>
      <c r="Y2885" s="157">
        <v>0</v>
      </c>
      <c r="Z2885" s="57" t="s">
        <v>1746</v>
      </c>
      <c r="AA2885" s="55" t="s">
        <v>6987</v>
      </c>
      <c r="AB2885" s="55">
        <v>281</v>
      </c>
      <c r="AC2885" s="55" t="s">
        <v>2024</v>
      </c>
      <c r="AD2885" s="89" t="s">
        <v>2623</v>
      </c>
      <c r="AE2885" s="243">
        <v>16025</v>
      </c>
      <c r="AF2885" s="157" t="s">
        <v>3901</v>
      </c>
      <c r="AG2885" s="89" t="s">
        <v>8073</v>
      </c>
      <c r="AH2885" s="58" t="s">
        <v>8074</v>
      </c>
      <c r="AI2885" s="58" t="s">
        <v>3678</v>
      </c>
      <c r="AJ2885" s="59" t="s">
        <v>1635</v>
      </c>
      <c r="AK2885" s="56">
        <v>25.831129722222222</v>
      </c>
      <c r="AL2885" s="56">
        <v>-81.424551666666673</v>
      </c>
      <c r="AM2885" s="60">
        <v>-16.917100000475216</v>
      </c>
      <c r="AN2885" s="60">
        <v>11.4785300904135</v>
      </c>
      <c r="AO2885" s="60">
        <v>20.443701364053592</v>
      </c>
    </row>
    <row r="2886" spans="1:41" s="290" customFormat="1" x14ac:dyDescent="0.2">
      <c r="A2886" s="45" t="s">
        <v>598</v>
      </c>
      <c r="B2886" s="42" t="s">
        <v>105</v>
      </c>
      <c r="C2886" s="46"/>
      <c r="D2886" s="35" t="s">
        <v>424</v>
      </c>
      <c r="E2886" s="34">
        <v>44293</v>
      </c>
      <c r="F2886" s="347" t="s">
        <v>679</v>
      </c>
      <c r="G2886" s="347" t="s">
        <v>3678</v>
      </c>
      <c r="H2886" s="344">
        <v>25.831083333333332</v>
      </c>
      <c r="I2886" s="344">
        <v>-81.424549999999996</v>
      </c>
      <c r="J2886" s="56" t="s">
        <v>8071</v>
      </c>
      <c r="K2886" s="56" t="s">
        <v>8072</v>
      </c>
      <c r="L2886" s="49" t="s">
        <v>2953</v>
      </c>
      <c r="M2886" s="120" t="s">
        <v>2833</v>
      </c>
      <c r="N2886" s="35" t="s">
        <v>364</v>
      </c>
      <c r="O2886" s="240" t="s">
        <v>3727</v>
      </c>
      <c r="P2886" s="216" t="s">
        <v>1969</v>
      </c>
      <c r="Q2886" s="443">
        <v>0</v>
      </c>
      <c r="R2886" s="47"/>
      <c r="S2886" s="36">
        <v>0</v>
      </c>
      <c r="T2886" s="35"/>
      <c r="U2886" s="34"/>
      <c r="V2886" s="82">
        <v>0</v>
      </c>
      <c r="W2886" s="55" t="s">
        <v>2689</v>
      </c>
      <c r="X2886" s="55" t="s">
        <v>1897</v>
      </c>
      <c r="Y2886" s="157">
        <v>0</v>
      </c>
      <c r="Z2886" s="57" t="s">
        <v>1746</v>
      </c>
      <c r="AA2886" s="55" t="s">
        <v>6987</v>
      </c>
      <c r="AB2886" s="55">
        <v>281</v>
      </c>
      <c r="AC2886" s="55" t="s">
        <v>2024</v>
      </c>
      <c r="AD2886" s="89" t="s">
        <v>2623</v>
      </c>
      <c r="AE2886" s="243">
        <v>16025</v>
      </c>
      <c r="AF2886" s="157" t="s">
        <v>3901</v>
      </c>
      <c r="AG2886" s="89" t="s">
        <v>8073</v>
      </c>
      <c r="AH2886" s="58" t="s">
        <v>8074</v>
      </c>
      <c r="AI2886" s="58" t="s">
        <v>3678</v>
      </c>
      <c r="AJ2886" s="59" t="s">
        <v>1635</v>
      </c>
      <c r="AK2886" s="56">
        <v>25.831129722222222</v>
      </c>
      <c r="AL2886" s="56">
        <v>-81.424551666666673</v>
      </c>
      <c r="AM2886" s="60">
        <v>-16.917100000475216</v>
      </c>
      <c r="AN2886" s="60">
        <v>0.54659667407911372</v>
      </c>
      <c r="AO2886" s="60">
        <v>16.925928049894129</v>
      </c>
    </row>
    <row r="2887" spans="1:41" s="290" customFormat="1" x14ac:dyDescent="0.2">
      <c r="A2887" s="45" t="s">
        <v>598</v>
      </c>
      <c r="B2887" s="42" t="s">
        <v>105</v>
      </c>
      <c r="C2887" s="46"/>
      <c r="D2887" s="35" t="s">
        <v>424</v>
      </c>
      <c r="E2887" s="34">
        <v>44620</v>
      </c>
      <c r="F2887" s="347" t="s">
        <v>679</v>
      </c>
      <c r="G2887" s="347" t="s">
        <v>3678</v>
      </c>
      <c r="H2887" s="344">
        <v>25.831083333333332</v>
      </c>
      <c r="I2887" s="344">
        <v>-81.424549999999996</v>
      </c>
      <c r="J2887" s="56" t="s">
        <v>8071</v>
      </c>
      <c r="K2887" s="56" t="s">
        <v>8072</v>
      </c>
      <c r="L2887" s="49" t="s">
        <v>4247</v>
      </c>
      <c r="M2887" s="120" t="s">
        <v>2833</v>
      </c>
      <c r="N2887" s="35" t="s">
        <v>364</v>
      </c>
      <c r="O2887" s="240" t="s">
        <v>4249</v>
      </c>
      <c r="P2887" s="216" t="s">
        <v>1969</v>
      </c>
      <c r="Q2887" s="443">
        <v>0</v>
      </c>
      <c r="R2887" s="47"/>
      <c r="S2887" s="36">
        <v>0</v>
      </c>
      <c r="T2887" s="35"/>
      <c r="U2887" s="34"/>
      <c r="V2887" s="82">
        <v>0</v>
      </c>
      <c r="W2887" s="55" t="s">
        <v>2689</v>
      </c>
      <c r="X2887" s="55" t="s">
        <v>1897</v>
      </c>
      <c r="Y2887" s="157">
        <v>0</v>
      </c>
      <c r="Z2887" s="57" t="s">
        <v>1746</v>
      </c>
      <c r="AA2887" s="55" t="s">
        <v>6987</v>
      </c>
      <c r="AB2887" s="55">
        <v>281</v>
      </c>
      <c r="AC2887" s="55" t="s">
        <v>2024</v>
      </c>
      <c r="AD2887" s="89" t="s">
        <v>2623</v>
      </c>
      <c r="AE2887" s="243">
        <v>16025</v>
      </c>
      <c r="AF2887" s="157" t="s">
        <v>3901</v>
      </c>
      <c r="AG2887" s="89" t="s">
        <v>8073</v>
      </c>
      <c r="AH2887" s="58" t="s">
        <v>8074</v>
      </c>
      <c r="AI2887" s="58" t="s">
        <v>3678</v>
      </c>
      <c r="AJ2887" s="59" t="s">
        <v>1635</v>
      </c>
      <c r="AK2887" s="56">
        <v>25.831129722222222</v>
      </c>
      <c r="AL2887" s="56">
        <v>-81.424551666666673</v>
      </c>
      <c r="AM2887" s="60">
        <v>-16.917100000475216</v>
      </c>
      <c r="AN2887" s="60">
        <v>0.54659667407911372</v>
      </c>
      <c r="AO2887" s="60">
        <v>16.925928049894129</v>
      </c>
    </row>
    <row r="2888" spans="1:41" s="290" customFormat="1" x14ac:dyDescent="0.2">
      <c r="A2888" s="45" t="s">
        <v>598</v>
      </c>
      <c r="B2888" s="42" t="s">
        <v>105</v>
      </c>
      <c r="C2888" s="46"/>
      <c r="D2888" s="35" t="s">
        <v>424</v>
      </c>
      <c r="E2888" s="34">
        <v>44620</v>
      </c>
      <c r="F2888" s="347" t="s">
        <v>679</v>
      </c>
      <c r="G2888" s="347" t="s">
        <v>3678</v>
      </c>
      <c r="H2888" s="344">
        <v>25.831083333333332</v>
      </c>
      <c r="I2888" s="344">
        <v>-81.424549999999996</v>
      </c>
      <c r="J2888" s="56" t="s">
        <v>8071</v>
      </c>
      <c r="K2888" s="56" t="s">
        <v>8072</v>
      </c>
      <c r="L2888" s="49" t="s">
        <v>4247</v>
      </c>
      <c r="M2888" s="120" t="s">
        <v>2833</v>
      </c>
      <c r="N2888" s="35" t="s">
        <v>364</v>
      </c>
      <c r="O2888" s="240" t="s">
        <v>3727</v>
      </c>
      <c r="P2888" s="216" t="s">
        <v>1969</v>
      </c>
      <c r="Q2888" s="443">
        <v>0</v>
      </c>
      <c r="R2888" s="47"/>
      <c r="S2888" s="36">
        <v>0</v>
      </c>
      <c r="T2888" s="35"/>
      <c r="U2888" s="34"/>
      <c r="V2888" s="82">
        <v>0</v>
      </c>
      <c r="W2888" s="55" t="s">
        <v>2689</v>
      </c>
      <c r="X2888" s="55" t="s">
        <v>1897</v>
      </c>
      <c r="Y2888" s="157">
        <v>0</v>
      </c>
      <c r="Z2888" s="57" t="s">
        <v>1746</v>
      </c>
      <c r="AA2888" s="55" t="s">
        <v>6987</v>
      </c>
      <c r="AB2888" s="55">
        <v>281</v>
      </c>
      <c r="AC2888" s="55" t="s">
        <v>2024</v>
      </c>
      <c r="AD2888" s="89" t="s">
        <v>2623</v>
      </c>
      <c r="AE2888" s="243">
        <v>16025</v>
      </c>
      <c r="AF2888" s="157" t="s">
        <v>3901</v>
      </c>
      <c r="AG2888" s="89" t="s">
        <v>8073</v>
      </c>
      <c r="AH2888" s="58" t="s">
        <v>8074</v>
      </c>
      <c r="AI2888" s="58" t="s">
        <v>3678</v>
      </c>
      <c r="AJ2888" s="59" t="s">
        <v>1635</v>
      </c>
      <c r="AK2888" s="56">
        <v>25.831129722222222</v>
      </c>
      <c r="AL2888" s="56">
        <v>-81.424551666666673</v>
      </c>
      <c r="AM2888" s="60">
        <v>-16.917100000475216</v>
      </c>
      <c r="AN2888" s="60">
        <v>0.54659667407911372</v>
      </c>
      <c r="AO2888" s="60">
        <v>16.925928049894129</v>
      </c>
    </row>
    <row r="2889" spans="1:41" s="290" customFormat="1" x14ac:dyDescent="0.2">
      <c r="A2889" s="45" t="s">
        <v>598</v>
      </c>
      <c r="B2889" s="42" t="s">
        <v>105</v>
      </c>
      <c r="C2889" s="46"/>
      <c r="D2889" s="35" t="s">
        <v>424</v>
      </c>
      <c r="E2889" s="34">
        <v>44992</v>
      </c>
      <c r="F2889" s="347" t="s">
        <v>679</v>
      </c>
      <c r="G2889" s="347" t="s">
        <v>3678</v>
      </c>
      <c r="H2889" s="344">
        <v>25.831083333333332</v>
      </c>
      <c r="I2889" s="344">
        <v>-81.424549999999996</v>
      </c>
      <c r="J2889" s="56" t="s">
        <v>8071</v>
      </c>
      <c r="K2889" s="56" t="s">
        <v>8072</v>
      </c>
      <c r="L2889" s="49" t="s">
        <v>4247</v>
      </c>
      <c r="M2889" s="120" t="s">
        <v>2833</v>
      </c>
      <c r="N2889" s="35" t="s">
        <v>364</v>
      </c>
      <c r="O2889" s="240" t="s">
        <v>5198</v>
      </c>
      <c r="P2889" s="216" t="s">
        <v>1969</v>
      </c>
      <c r="Q2889" s="443">
        <v>0</v>
      </c>
      <c r="R2889" s="47"/>
      <c r="S2889" s="36">
        <v>0</v>
      </c>
      <c r="T2889" s="35"/>
      <c r="U2889" s="34"/>
      <c r="V2889" s="82">
        <v>0</v>
      </c>
      <c r="W2889" s="55" t="s">
        <v>2689</v>
      </c>
      <c r="X2889" s="55" t="s">
        <v>1897</v>
      </c>
      <c r="Y2889" s="157">
        <v>0</v>
      </c>
      <c r="Z2889" s="57" t="s">
        <v>1746</v>
      </c>
      <c r="AA2889" s="55" t="s">
        <v>6987</v>
      </c>
      <c r="AB2889" s="55">
        <v>281</v>
      </c>
      <c r="AC2889" s="55" t="s">
        <v>2024</v>
      </c>
      <c r="AD2889" s="89" t="s">
        <v>2623</v>
      </c>
      <c r="AE2889" s="243">
        <v>16025</v>
      </c>
      <c r="AF2889" s="157" t="s">
        <v>3901</v>
      </c>
      <c r="AG2889" s="89" t="s">
        <v>8073</v>
      </c>
      <c r="AH2889" s="58" t="s">
        <v>8074</v>
      </c>
      <c r="AI2889" s="58" t="s">
        <v>3678</v>
      </c>
      <c r="AJ2889" s="59" t="s">
        <v>1635</v>
      </c>
      <c r="AK2889" s="56">
        <v>25.831129722222222</v>
      </c>
      <c r="AL2889" s="56">
        <v>-81.424551666666673</v>
      </c>
      <c r="AM2889" s="60">
        <v>-16.917100000475216</v>
      </c>
      <c r="AN2889" s="60">
        <v>0.54659667407911372</v>
      </c>
      <c r="AO2889" s="60">
        <v>16.925928049894129</v>
      </c>
    </row>
    <row r="2890" spans="1:41" s="290" customFormat="1" x14ac:dyDescent="0.2">
      <c r="A2890" s="45" t="s">
        <v>598</v>
      </c>
      <c r="B2890" s="42" t="s">
        <v>105</v>
      </c>
      <c r="C2890" s="46"/>
      <c r="D2890" s="35" t="s">
        <v>424</v>
      </c>
      <c r="E2890" s="34">
        <v>45384</v>
      </c>
      <c r="F2890" s="347" t="s">
        <v>679</v>
      </c>
      <c r="G2890" s="347" t="s">
        <v>5916</v>
      </c>
      <c r="H2890" s="344">
        <v>25.831083333333332</v>
      </c>
      <c r="I2890" s="344">
        <v>-81.424599999999998</v>
      </c>
      <c r="J2890" s="56" t="s">
        <v>8071</v>
      </c>
      <c r="K2890" s="56" t="s">
        <v>9921</v>
      </c>
      <c r="L2890" s="49" t="s">
        <v>4247</v>
      </c>
      <c r="M2890" s="120" t="s">
        <v>2833</v>
      </c>
      <c r="N2890" s="35" t="s">
        <v>364</v>
      </c>
      <c r="O2890" s="240" t="s">
        <v>5917</v>
      </c>
      <c r="P2890" s="216" t="s">
        <v>1969</v>
      </c>
      <c r="Q2890" s="443">
        <v>0</v>
      </c>
      <c r="R2890" s="47"/>
      <c r="S2890" s="36">
        <v>0</v>
      </c>
      <c r="T2890" s="35"/>
      <c r="U2890" s="34"/>
      <c r="V2890" s="82">
        <v>0</v>
      </c>
      <c r="W2890" s="55" t="s">
        <v>2689</v>
      </c>
      <c r="X2890" s="55" t="s">
        <v>1897</v>
      </c>
      <c r="Y2890" s="157">
        <v>0</v>
      </c>
      <c r="Z2890" s="57" t="s">
        <v>1746</v>
      </c>
      <c r="AA2890" s="55" t="s">
        <v>6987</v>
      </c>
      <c r="AB2890" s="55">
        <v>281</v>
      </c>
      <c r="AC2890" s="55" t="s">
        <v>2024</v>
      </c>
      <c r="AD2890" s="89" t="s">
        <v>2623</v>
      </c>
      <c r="AE2890" s="243">
        <v>16025</v>
      </c>
      <c r="AF2890" s="157" t="s">
        <v>3901</v>
      </c>
      <c r="AG2890" s="89" t="s">
        <v>8073</v>
      </c>
      <c r="AH2890" s="58" t="s">
        <v>8074</v>
      </c>
      <c r="AI2890" s="58" t="s">
        <v>3678</v>
      </c>
      <c r="AJ2890" s="59" t="s">
        <v>1635</v>
      </c>
      <c r="AK2890" s="56">
        <v>25.831129722222222</v>
      </c>
      <c r="AL2890" s="56">
        <v>-81.424551666666673</v>
      </c>
      <c r="AM2890" s="60">
        <v>-16.917100000475216</v>
      </c>
      <c r="AN2890" s="60">
        <v>-15.851303450422465</v>
      </c>
      <c r="AO2890" s="60">
        <v>23.183013037641455</v>
      </c>
    </row>
    <row r="2891" spans="1:41" s="290" customFormat="1" x14ac:dyDescent="0.2">
      <c r="A2891" s="45" t="s">
        <v>598</v>
      </c>
      <c r="B2891" s="42" t="s">
        <v>105</v>
      </c>
      <c r="C2891" s="46"/>
      <c r="D2891" s="35" t="s">
        <v>424</v>
      </c>
      <c r="E2891" s="34">
        <v>45783</v>
      </c>
      <c r="F2891" s="347" t="s">
        <v>679</v>
      </c>
      <c r="G2891" s="347" t="s">
        <v>3678</v>
      </c>
      <c r="H2891" s="344">
        <v>25.831083333333332</v>
      </c>
      <c r="I2891" s="344">
        <v>-81.424549999999996</v>
      </c>
      <c r="J2891" s="56" t="s">
        <v>8071</v>
      </c>
      <c r="K2891" s="56" t="s">
        <v>8072</v>
      </c>
      <c r="L2891" s="49" t="s">
        <v>4247</v>
      </c>
      <c r="M2891" s="120" t="s">
        <v>2833</v>
      </c>
      <c r="N2891" s="35" t="s">
        <v>364</v>
      </c>
      <c r="O2891" s="240" t="s">
        <v>6607</v>
      </c>
      <c r="P2891" s="216" t="s">
        <v>1969</v>
      </c>
      <c r="Q2891" s="443">
        <v>0</v>
      </c>
      <c r="R2891" s="47"/>
      <c r="S2891" s="36">
        <v>0</v>
      </c>
      <c r="T2891" s="35"/>
      <c r="U2891" s="34"/>
      <c r="V2891" s="82">
        <v>0</v>
      </c>
      <c r="W2891" s="55" t="s">
        <v>2689</v>
      </c>
      <c r="X2891" s="55" t="s">
        <v>1897</v>
      </c>
      <c r="Y2891" s="157">
        <v>0</v>
      </c>
      <c r="Z2891" s="57" t="s">
        <v>1746</v>
      </c>
      <c r="AA2891" s="55" t="s">
        <v>6987</v>
      </c>
      <c r="AB2891" s="55">
        <v>281</v>
      </c>
      <c r="AC2891" s="55" t="s">
        <v>2024</v>
      </c>
      <c r="AD2891" s="89" t="s">
        <v>2623</v>
      </c>
      <c r="AE2891" s="243">
        <v>16025</v>
      </c>
      <c r="AF2891" s="157" t="s">
        <v>3901</v>
      </c>
      <c r="AG2891" s="89" t="s">
        <v>8073</v>
      </c>
      <c r="AH2891" s="58" t="s">
        <v>8074</v>
      </c>
      <c r="AI2891" s="58" t="s">
        <v>3678</v>
      </c>
      <c r="AJ2891" s="59" t="s">
        <v>1635</v>
      </c>
      <c r="AK2891" s="56">
        <v>25.831129722222222</v>
      </c>
      <c r="AL2891" s="56">
        <v>-81.424551666666673</v>
      </c>
      <c r="AM2891" s="60">
        <v>-16.917100000475216</v>
      </c>
      <c r="AN2891" s="60">
        <v>0.54659667407911372</v>
      </c>
      <c r="AO2891" s="60">
        <v>16.925928049894129</v>
      </c>
    </row>
    <row r="2892" spans="1:41" s="290" customFormat="1" x14ac:dyDescent="0.2">
      <c r="A2892" s="45" t="s">
        <v>598</v>
      </c>
      <c r="B2892" s="42" t="s">
        <v>105</v>
      </c>
      <c r="C2892" s="46" t="s">
        <v>473</v>
      </c>
      <c r="D2892" s="35" t="s">
        <v>424</v>
      </c>
      <c r="E2892" s="34">
        <v>46079</v>
      </c>
      <c r="F2892" s="347" t="s">
        <v>679</v>
      </c>
      <c r="G2892" s="347" t="s">
        <v>3678</v>
      </c>
      <c r="H2892" s="344">
        <v>25.831083333333332</v>
      </c>
      <c r="I2892" s="344">
        <v>-81.424549999999996</v>
      </c>
      <c r="J2892" s="56" t="s">
        <v>8071</v>
      </c>
      <c r="K2892" s="56" t="s">
        <v>8072</v>
      </c>
      <c r="L2892" s="49" t="s">
        <v>6685</v>
      </c>
      <c r="M2892" s="120" t="s">
        <v>2833</v>
      </c>
      <c r="N2892" s="35" t="s">
        <v>364</v>
      </c>
      <c r="O2892" s="240" t="s">
        <v>6686</v>
      </c>
      <c r="P2892" s="216" t="s">
        <v>6005</v>
      </c>
      <c r="Q2892" s="443">
        <v>0</v>
      </c>
      <c r="R2892" s="47"/>
      <c r="S2892" s="36">
        <v>0</v>
      </c>
      <c r="T2892" s="35"/>
      <c r="U2892" s="34"/>
      <c r="V2892" s="82">
        <v>0</v>
      </c>
      <c r="W2892" s="55" t="s">
        <v>2689</v>
      </c>
      <c r="X2892" s="55" t="s">
        <v>1897</v>
      </c>
      <c r="Y2892" s="157">
        <v>0</v>
      </c>
      <c r="Z2892" s="57" t="s">
        <v>1746</v>
      </c>
      <c r="AA2892" s="55" t="s">
        <v>6987</v>
      </c>
      <c r="AB2892" s="55">
        <v>281</v>
      </c>
      <c r="AC2892" s="55" t="s">
        <v>2024</v>
      </c>
      <c r="AD2892" s="89" t="s">
        <v>2623</v>
      </c>
      <c r="AE2892" s="243">
        <v>16025</v>
      </c>
      <c r="AF2892" s="157" t="s">
        <v>3901</v>
      </c>
      <c r="AG2892" s="89" t="s">
        <v>8073</v>
      </c>
      <c r="AH2892" s="58" t="s">
        <v>8074</v>
      </c>
      <c r="AI2892" s="58" t="s">
        <v>3678</v>
      </c>
      <c r="AJ2892" s="59" t="s">
        <v>1635</v>
      </c>
      <c r="AK2892" s="56">
        <v>25.831129722222222</v>
      </c>
      <c r="AL2892" s="56">
        <v>-81.424551666666673</v>
      </c>
      <c r="AM2892" s="60">
        <v>-16.917100000475216</v>
      </c>
      <c r="AN2892" s="60">
        <v>0.54659667407911372</v>
      </c>
      <c r="AO2892" s="60">
        <v>16.925928049894129</v>
      </c>
    </row>
    <row r="2893" spans="1:41" s="290" customFormat="1" x14ac:dyDescent="0.2">
      <c r="A2893" s="45" t="s">
        <v>599</v>
      </c>
      <c r="B2893" s="42" t="s">
        <v>2944</v>
      </c>
      <c r="C2893" s="46"/>
      <c r="D2893" s="35" t="s">
        <v>424</v>
      </c>
      <c r="E2893" s="34">
        <v>42837</v>
      </c>
      <c r="F2893" s="347" t="s">
        <v>681</v>
      </c>
      <c r="G2893" s="347" t="s">
        <v>682</v>
      </c>
      <c r="H2893" s="344">
        <v>25.832850000000001</v>
      </c>
      <c r="I2893" s="344">
        <v>-81.423500000000004</v>
      </c>
      <c r="J2893" s="56" t="s">
        <v>9922</v>
      </c>
      <c r="K2893" s="56" t="s">
        <v>8076</v>
      </c>
      <c r="L2893" s="49" t="s">
        <v>1746</v>
      </c>
      <c r="M2893" s="117"/>
      <c r="N2893" s="35" t="s">
        <v>364</v>
      </c>
      <c r="O2893" s="203" t="s">
        <v>1969</v>
      </c>
      <c r="P2893" s="216">
        <v>0</v>
      </c>
      <c r="Q2893" s="443">
        <v>0</v>
      </c>
      <c r="R2893" s="47"/>
      <c r="S2893" s="36">
        <v>0</v>
      </c>
      <c r="T2893" s="35"/>
      <c r="U2893" s="34"/>
      <c r="V2893" s="82">
        <v>0</v>
      </c>
      <c r="W2893" s="55" t="s">
        <v>2689</v>
      </c>
      <c r="X2893" s="55" t="s">
        <v>1897</v>
      </c>
      <c r="Y2893" s="157">
        <v>0</v>
      </c>
      <c r="Z2893" s="57" t="s">
        <v>1746</v>
      </c>
      <c r="AA2893" s="55" t="s">
        <v>6987</v>
      </c>
      <c r="AB2893" s="55">
        <v>282</v>
      </c>
      <c r="AC2893" s="55" t="s">
        <v>2024</v>
      </c>
      <c r="AD2893" s="89" t="s">
        <v>2623</v>
      </c>
      <c r="AE2893" s="243">
        <v>16030</v>
      </c>
      <c r="AF2893" s="157" t="s">
        <v>3901</v>
      </c>
      <c r="AG2893" s="89" t="s">
        <v>8077</v>
      </c>
      <c r="AH2893" s="58" t="s">
        <v>8078</v>
      </c>
      <c r="AI2893" s="58" t="s">
        <v>8079</v>
      </c>
      <c r="AJ2893" s="59" t="s">
        <v>1634</v>
      </c>
      <c r="AK2893" s="56">
        <v>25.832879999999999</v>
      </c>
      <c r="AL2893" s="56">
        <v>-81.423578888888883</v>
      </c>
      <c r="AM2893" s="60">
        <v>-10.940399999585821</v>
      </c>
      <c r="AN2893" s="60">
        <v>25.872242414618892</v>
      </c>
      <c r="AO2893" s="60">
        <v>28.09030579598133</v>
      </c>
    </row>
    <row r="2894" spans="1:41" s="290" customFormat="1" x14ac:dyDescent="0.2">
      <c r="A2894" s="45" t="s">
        <v>599</v>
      </c>
      <c r="B2894" s="42" t="s">
        <v>2944</v>
      </c>
      <c r="C2894" s="46"/>
      <c r="D2894" s="35" t="s">
        <v>424</v>
      </c>
      <c r="E2894" s="34">
        <v>43160</v>
      </c>
      <c r="F2894" s="347" t="s">
        <v>2179</v>
      </c>
      <c r="G2894" s="347" t="s">
        <v>2180</v>
      </c>
      <c r="H2894" s="344">
        <v>25.832833333333333</v>
      </c>
      <c r="I2894" s="344">
        <v>-81.423533333333339</v>
      </c>
      <c r="J2894" s="56" t="s">
        <v>9923</v>
      </c>
      <c r="K2894" s="56" t="s">
        <v>9924</v>
      </c>
      <c r="L2894" s="49" t="s">
        <v>2181</v>
      </c>
      <c r="M2894" s="120"/>
      <c r="N2894" s="35" t="s">
        <v>364</v>
      </c>
      <c r="O2894" s="203" t="s">
        <v>1969</v>
      </c>
      <c r="P2894" s="216" t="s">
        <v>1969</v>
      </c>
      <c r="Q2894" s="443">
        <v>0</v>
      </c>
      <c r="R2894" s="47"/>
      <c r="S2894" s="36">
        <v>0</v>
      </c>
      <c r="T2894" s="35"/>
      <c r="U2894" s="34"/>
      <c r="V2894" s="82">
        <v>0</v>
      </c>
      <c r="W2894" s="55" t="s">
        <v>2689</v>
      </c>
      <c r="X2894" s="55" t="s">
        <v>1897</v>
      </c>
      <c r="Y2894" s="157">
        <v>0</v>
      </c>
      <c r="Z2894" s="57" t="s">
        <v>1746</v>
      </c>
      <c r="AA2894" s="55" t="s">
        <v>6987</v>
      </c>
      <c r="AB2894" s="55">
        <v>282</v>
      </c>
      <c r="AC2894" s="55" t="s">
        <v>2024</v>
      </c>
      <c r="AD2894" s="89" t="s">
        <v>2623</v>
      </c>
      <c r="AE2894" s="243">
        <v>16030</v>
      </c>
      <c r="AF2894" s="157" t="s">
        <v>3901</v>
      </c>
      <c r="AG2894" s="89" t="s">
        <v>8077</v>
      </c>
      <c r="AH2894" s="58" t="s">
        <v>8078</v>
      </c>
      <c r="AI2894" s="58" t="s">
        <v>8079</v>
      </c>
      <c r="AJ2894" s="59" t="s">
        <v>1634</v>
      </c>
      <c r="AK2894" s="56">
        <v>25.832879999999999</v>
      </c>
      <c r="AL2894" s="56">
        <v>-81.423578888888883</v>
      </c>
      <c r="AM2894" s="60">
        <v>-17.01839999978759</v>
      </c>
      <c r="AN2894" s="60">
        <v>14.940308998284506</v>
      </c>
      <c r="AO2894" s="60">
        <v>22.645943820406146</v>
      </c>
    </row>
    <row r="2895" spans="1:41" s="290" customFormat="1" x14ac:dyDescent="0.2">
      <c r="A2895" s="45" t="s">
        <v>599</v>
      </c>
      <c r="B2895" s="42" t="s">
        <v>2944</v>
      </c>
      <c r="C2895" s="46"/>
      <c r="D2895" s="35" t="s">
        <v>424</v>
      </c>
      <c r="E2895" s="34">
        <v>43532</v>
      </c>
      <c r="F2895" s="347" t="s">
        <v>681</v>
      </c>
      <c r="G2895" s="347" t="s">
        <v>2659</v>
      </c>
      <c r="H2895" s="344">
        <v>25.832850000000001</v>
      </c>
      <c r="I2895" s="344">
        <v>-81.423516666666671</v>
      </c>
      <c r="J2895" s="56" t="s">
        <v>9922</v>
      </c>
      <c r="K2895" s="56" t="s">
        <v>9925</v>
      </c>
      <c r="L2895" s="49" t="s">
        <v>2181</v>
      </c>
      <c r="M2895" s="120" t="s">
        <v>2835</v>
      </c>
      <c r="N2895" s="35" t="s">
        <v>364</v>
      </c>
      <c r="O2895" s="203" t="s">
        <v>1969</v>
      </c>
      <c r="P2895" s="216" t="s">
        <v>1969</v>
      </c>
      <c r="Q2895" s="443">
        <v>0</v>
      </c>
      <c r="R2895" s="47"/>
      <c r="S2895" s="36">
        <v>0</v>
      </c>
      <c r="T2895" s="35"/>
      <c r="U2895" s="34"/>
      <c r="V2895" s="82">
        <v>0</v>
      </c>
      <c r="W2895" s="55" t="s">
        <v>2689</v>
      </c>
      <c r="X2895" s="55" t="s">
        <v>1897</v>
      </c>
      <c r="Y2895" s="157">
        <v>0</v>
      </c>
      <c r="Z2895" s="57" t="s">
        <v>1746</v>
      </c>
      <c r="AA2895" s="55" t="s">
        <v>6987</v>
      </c>
      <c r="AB2895" s="55">
        <v>282</v>
      </c>
      <c r="AC2895" s="55" t="s">
        <v>2024</v>
      </c>
      <c r="AD2895" s="89" t="s">
        <v>2623</v>
      </c>
      <c r="AE2895" s="243">
        <v>16030</v>
      </c>
      <c r="AF2895" s="157" t="s">
        <v>3901</v>
      </c>
      <c r="AG2895" s="89" t="s">
        <v>8077</v>
      </c>
      <c r="AH2895" s="58" t="s">
        <v>8078</v>
      </c>
      <c r="AI2895" s="58" t="s">
        <v>8079</v>
      </c>
      <c r="AJ2895" s="59" t="s">
        <v>1634</v>
      </c>
      <c r="AK2895" s="56">
        <v>25.832879999999999</v>
      </c>
      <c r="AL2895" s="56">
        <v>-81.423578888888883</v>
      </c>
      <c r="AM2895" s="60">
        <v>-10.940399999585821</v>
      </c>
      <c r="AN2895" s="60">
        <v>20.406275706451698</v>
      </c>
      <c r="AO2895" s="60">
        <v>23.154015642187385</v>
      </c>
    </row>
    <row r="2896" spans="1:41" s="290" customFormat="1" ht="25.5" x14ac:dyDescent="0.2">
      <c r="A2896" s="45" t="s">
        <v>599</v>
      </c>
      <c r="B2896" s="42" t="s">
        <v>2944</v>
      </c>
      <c r="C2896" s="46"/>
      <c r="D2896" s="35" t="s">
        <v>424</v>
      </c>
      <c r="E2896" s="34">
        <v>43881</v>
      </c>
      <c r="F2896" s="347" t="s">
        <v>681</v>
      </c>
      <c r="G2896" s="347" t="s">
        <v>2180</v>
      </c>
      <c r="H2896" s="344">
        <v>25.832850000000001</v>
      </c>
      <c r="I2896" s="344">
        <v>-81.423533333333339</v>
      </c>
      <c r="J2896" s="56" t="s">
        <v>9922</v>
      </c>
      <c r="K2896" s="56" t="s">
        <v>9924</v>
      </c>
      <c r="L2896" s="49" t="s">
        <v>3103</v>
      </c>
      <c r="M2896" s="120" t="s">
        <v>2835</v>
      </c>
      <c r="N2896" s="35" t="s">
        <v>387</v>
      </c>
      <c r="O2896" s="207" t="s">
        <v>3289</v>
      </c>
      <c r="P2896" s="216" t="s">
        <v>1969</v>
      </c>
      <c r="Q2896" s="443">
        <v>0</v>
      </c>
      <c r="R2896" s="47"/>
      <c r="S2896" s="36">
        <v>0</v>
      </c>
      <c r="T2896" s="35" t="s">
        <v>3310</v>
      </c>
      <c r="U2896" s="34"/>
      <c r="V2896" s="82">
        <v>0</v>
      </c>
      <c r="W2896" s="55" t="s">
        <v>2689</v>
      </c>
      <c r="X2896" s="55" t="s">
        <v>1897</v>
      </c>
      <c r="Y2896" s="157" t="s">
        <v>387</v>
      </c>
      <c r="Z2896" s="57" t="s">
        <v>1746</v>
      </c>
      <c r="AA2896" s="55" t="s">
        <v>6982</v>
      </c>
      <c r="AB2896" s="55">
        <v>282</v>
      </c>
      <c r="AC2896" s="55" t="s">
        <v>2024</v>
      </c>
      <c r="AD2896" s="89" t="s">
        <v>2623</v>
      </c>
      <c r="AE2896" s="243">
        <v>16030</v>
      </c>
      <c r="AF2896" s="157" t="s">
        <v>3901</v>
      </c>
      <c r="AG2896" s="89" t="s">
        <v>8077</v>
      </c>
      <c r="AH2896" s="58" t="s">
        <v>8078</v>
      </c>
      <c r="AI2896" s="58" t="s">
        <v>8079</v>
      </c>
      <c r="AJ2896" s="59" t="s">
        <v>1634</v>
      </c>
      <c r="AK2896" s="56">
        <v>25.832879999999999</v>
      </c>
      <c r="AL2896" s="56">
        <v>-81.423578888888883</v>
      </c>
      <c r="AM2896" s="60">
        <v>-10.940399999585821</v>
      </c>
      <c r="AN2896" s="60">
        <v>14.940308998284506</v>
      </c>
      <c r="AO2896" s="60">
        <v>18.517699239245637</v>
      </c>
    </row>
    <row r="2897" spans="1:41" s="290" customFormat="1" ht="25.5" x14ac:dyDescent="0.2">
      <c r="A2897" s="45" t="s">
        <v>599</v>
      </c>
      <c r="B2897" s="42" t="s">
        <v>2944</v>
      </c>
      <c r="C2897" s="46"/>
      <c r="D2897" s="35" t="s">
        <v>424</v>
      </c>
      <c r="E2897" s="34">
        <v>44293</v>
      </c>
      <c r="F2897" s="347" t="s">
        <v>3728</v>
      </c>
      <c r="G2897" s="347" t="s">
        <v>3729</v>
      </c>
      <c r="H2897" s="344">
        <v>25.832816666666666</v>
      </c>
      <c r="I2897" s="344">
        <v>-81.423550000000006</v>
      </c>
      <c r="J2897" s="56" t="s">
        <v>9926</v>
      </c>
      <c r="K2897" s="56" t="s">
        <v>9927</v>
      </c>
      <c r="L2897" s="49" t="s">
        <v>3730</v>
      </c>
      <c r="M2897" s="120" t="s">
        <v>2835</v>
      </c>
      <c r="N2897" s="35" t="s">
        <v>364</v>
      </c>
      <c r="O2897" s="207" t="s">
        <v>3289</v>
      </c>
      <c r="P2897" s="216" t="s">
        <v>1969</v>
      </c>
      <c r="Q2897" s="443">
        <v>0</v>
      </c>
      <c r="R2897" s="47"/>
      <c r="S2897" s="36">
        <v>0</v>
      </c>
      <c r="T2897" s="35" t="s">
        <v>2011</v>
      </c>
      <c r="U2897" s="34"/>
      <c r="V2897" s="82">
        <v>0</v>
      </c>
      <c r="W2897" s="55" t="s">
        <v>2689</v>
      </c>
      <c r="X2897" s="55" t="s">
        <v>1897</v>
      </c>
      <c r="Y2897" s="157">
        <v>0</v>
      </c>
      <c r="Z2897" s="57" t="s">
        <v>1746</v>
      </c>
      <c r="AA2897" s="55" t="s">
        <v>6987</v>
      </c>
      <c r="AB2897" s="55">
        <v>282</v>
      </c>
      <c r="AC2897" s="55" t="s">
        <v>2024</v>
      </c>
      <c r="AD2897" s="89" t="s">
        <v>2623</v>
      </c>
      <c r="AE2897" s="243">
        <v>16030</v>
      </c>
      <c r="AF2897" s="157" t="s">
        <v>3901</v>
      </c>
      <c r="AG2897" s="89" t="s">
        <v>8077</v>
      </c>
      <c r="AH2897" s="58" t="s">
        <v>8078</v>
      </c>
      <c r="AI2897" s="58" t="s">
        <v>8079</v>
      </c>
      <c r="AJ2897" s="59" t="s">
        <v>1634</v>
      </c>
      <c r="AK2897" s="56">
        <v>25.832879999999999</v>
      </c>
      <c r="AL2897" s="56">
        <v>-81.423578888888883</v>
      </c>
      <c r="AM2897" s="60">
        <v>-23.096399999989359</v>
      </c>
      <c r="AN2897" s="60">
        <v>9.4743422901173115</v>
      </c>
      <c r="AO2897" s="60">
        <v>24.964111335872015</v>
      </c>
    </row>
    <row r="2898" spans="1:41" s="290" customFormat="1" x14ac:dyDescent="0.2">
      <c r="A2898" s="45" t="s">
        <v>599</v>
      </c>
      <c r="B2898" s="42" t="s">
        <v>2944</v>
      </c>
      <c r="C2898" s="46"/>
      <c r="D2898" s="35" t="s">
        <v>424</v>
      </c>
      <c r="E2898" s="34">
        <v>44620</v>
      </c>
      <c r="F2898" s="347" t="s">
        <v>3728</v>
      </c>
      <c r="G2898" s="347" t="s">
        <v>3729</v>
      </c>
      <c r="H2898" s="344">
        <v>25.832816666666666</v>
      </c>
      <c r="I2898" s="344">
        <v>-81.423550000000006</v>
      </c>
      <c r="J2898" s="56" t="s">
        <v>9926</v>
      </c>
      <c r="K2898" s="56" t="s">
        <v>9927</v>
      </c>
      <c r="L2898" s="49" t="s">
        <v>4251</v>
      </c>
      <c r="M2898" s="120" t="s">
        <v>2835</v>
      </c>
      <c r="N2898" s="35" t="s">
        <v>364</v>
      </c>
      <c r="O2898" s="207" t="s">
        <v>4250</v>
      </c>
      <c r="P2898" s="216" t="s">
        <v>1969</v>
      </c>
      <c r="Q2898" s="443">
        <v>0</v>
      </c>
      <c r="R2898" s="47"/>
      <c r="S2898" s="36">
        <v>0</v>
      </c>
      <c r="T2898" s="35"/>
      <c r="U2898" s="34"/>
      <c r="V2898" s="82">
        <v>0</v>
      </c>
      <c r="W2898" s="55" t="s">
        <v>2689</v>
      </c>
      <c r="X2898" s="55" t="s">
        <v>1897</v>
      </c>
      <c r="Y2898" s="157">
        <v>0</v>
      </c>
      <c r="Z2898" s="57" t="s">
        <v>1746</v>
      </c>
      <c r="AA2898" s="55" t="s">
        <v>6987</v>
      </c>
      <c r="AB2898" s="55">
        <v>282</v>
      </c>
      <c r="AC2898" s="55" t="s">
        <v>2024</v>
      </c>
      <c r="AD2898" s="89" t="s">
        <v>2623</v>
      </c>
      <c r="AE2898" s="243">
        <v>16030</v>
      </c>
      <c r="AF2898" s="157" t="s">
        <v>3901</v>
      </c>
      <c r="AG2898" s="89" t="s">
        <v>8077</v>
      </c>
      <c r="AH2898" s="58" t="s">
        <v>8078</v>
      </c>
      <c r="AI2898" s="58" t="s">
        <v>8079</v>
      </c>
      <c r="AJ2898" s="59" t="s">
        <v>1634</v>
      </c>
      <c r="AK2898" s="56">
        <v>25.832879999999999</v>
      </c>
      <c r="AL2898" s="56">
        <v>-81.423578888888883</v>
      </c>
      <c r="AM2898" s="60">
        <v>-23.096399999989359</v>
      </c>
      <c r="AN2898" s="60">
        <v>9.4743422901173115</v>
      </c>
      <c r="AO2898" s="60">
        <v>24.964111335872015</v>
      </c>
    </row>
    <row r="2899" spans="1:41" s="290" customFormat="1" x14ac:dyDescent="0.2">
      <c r="A2899" s="45" t="s">
        <v>599</v>
      </c>
      <c r="B2899" s="42" t="s">
        <v>2944</v>
      </c>
      <c r="C2899" s="46"/>
      <c r="D2899" s="35" t="s">
        <v>424</v>
      </c>
      <c r="E2899" s="34">
        <v>44992</v>
      </c>
      <c r="F2899" s="347" t="s">
        <v>3728</v>
      </c>
      <c r="G2899" s="347" t="s">
        <v>3729</v>
      </c>
      <c r="H2899" s="344">
        <v>25.832816666666666</v>
      </c>
      <c r="I2899" s="344">
        <v>-81.423550000000006</v>
      </c>
      <c r="J2899" s="56" t="s">
        <v>9926</v>
      </c>
      <c r="K2899" s="56" t="s">
        <v>9927</v>
      </c>
      <c r="L2899" s="49" t="s">
        <v>4251</v>
      </c>
      <c r="M2899" s="120" t="s">
        <v>2835</v>
      </c>
      <c r="N2899" s="35" t="s">
        <v>364</v>
      </c>
      <c r="O2899" s="207" t="s">
        <v>5199</v>
      </c>
      <c r="P2899" s="216" t="s">
        <v>1969</v>
      </c>
      <c r="Q2899" s="443">
        <v>0</v>
      </c>
      <c r="R2899" s="47"/>
      <c r="S2899" s="36">
        <v>0</v>
      </c>
      <c r="T2899" s="35"/>
      <c r="U2899" s="34"/>
      <c r="V2899" s="82">
        <v>0</v>
      </c>
      <c r="W2899" s="55" t="s">
        <v>2689</v>
      </c>
      <c r="X2899" s="55" t="s">
        <v>1897</v>
      </c>
      <c r="Y2899" s="157">
        <v>0</v>
      </c>
      <c r="Z2899" s="57" t="s">
        <v>1746</v>
      </c>
      <c r="AA2899" s="55" t="s">
        <v>6987</v>
      </c>
      <c r="AB2899" s="55">
        <v>282</v>
      </c>
      <c r="AC2899" s="55" t="s">
        <v>2024</v>
      </c>
      <c r="AD2899" s="89" t="s">
        <v>2623</v>
      </c>
      <c r="AE2899" s="243">
        <v>16030</v>
      </c>
      <c r="AF2899" s="157" t="s">
        <v>3901</v>
      </c>
      <c r="AG2899" s="89" t="s">
        <v>8077</v>
      </c>
      <c r="AH2899" s="58" t="s">
        <v>8078</v>
      </c>
      <c r="AI2899" s="58" t="s">
        <v>8079</v>
      </c>
      <c r="AJ2899" s="59" t="s">
        <v>1634</v>
      </c>
      <c r="AK2899" s="56">
        <v>25.832879999999999</v>
      </c>
      <c r="AL2899" s="56">
        <v>-81.423578888888883</v>
      </c>
      <c r="AM2899" s="60">
        <v>-23.096399999989359</v>
      </c>
      <c r="AN2899" s="60">
        <v>9.4743422901173115</v>
      </c>
      <c r="AO2899" s="60">
        <v>24.964111335872015</v>
      </c>
    </row>
    <row r="2900" spans="1:41" s="290" customFormat="1" x14ac:dyDescent="0.2">
      <c r="A2900" s="45" t="s">
        <v>599</v>
      </c>
      <c r="B2900" s="42" t="s">
        <v>2944</v>
      </c>
      <c r="C2900" s="46"/>
      <c r="D2900" s="35" t="s">
        <v>424</v>
      </c>
      <c r="E2900" s="34">
        <v>45384</v>
      </c>
      <c r="F2900" s="347" t="s">
        <v>5918</v>
      </c>
      <c r="G2900" s="347" t="s">
        <v>682</v>
      </c>
      <c r="H2900" s="344">
        <v>25.832866666666668</v>
      </c>
      <c r="I2900" s="344">
        <v>-81.423500000000004</v>
      </c>
      <c r="J2900" s="56" t="s">
        <v>8075</v>
      </c>
      <c r="K2900" s="56" t="s">
        <v>8076</v>
      </c>
      <c r="L2900" s="49" t="s">
        <v>4251</v>
      </c>
      <c r="M2900" s="120" t="s">
        <v>2835</v>
      </c>
      <c r="N2900" s="35" t="s">
        <v>364</v>
      </c>
      <c r="O2900" s="207" t="s">
        <v>5919</v>
      </c>
      <c r="P2900" s="216" t="s">
        <v>1969</v>
      </c>
      <c r="Q2900" s="443">
        <v>0</v>
      </c>
      <c r="R2900" s="47"/>
      <c r="S2900" s="36">
        <v>0</v>
      </c>
      <c r="T2900" s="35"/>
      <c r="U2900" s="34"/>
      <c r="V2900" s="82">
        <v>0</v>
      </c>
      <c r="W2900" s="55" t="s">
        <v>2689</v>
      </c>
      <c r="X2900" s="55" t="s">
        <v>1897</v>
      </c>
      <c r="Y2900" s="157">
        <v>0</v>
      </c>
      <c r="Z2900" s="57" t="s">
        <v>1746</v>
      </c>
      <c r="AA2900" s="55" t="s">
        <v>6987</v>
      </c>
      <c r="AB2900" s="55">
        <v>282</v>
      </c>
      <c r="AC2900" s="55" t="s">
        <v>2024</v>
      </c>
      <c r="AD2900" s="89" t="s">
        <v>2623</v>
      </c>
      <c r="AE2900" s="243">
        <v>16030</v>
      </c>
      <c r="AF2900" s="157" t="s">
        <v>3901</v>
      </c>
      <c r="AG2900" s="89" t="s">
        <v>8077</v>
      </c>
      <c r="AH2900" s="58" t="s">
        <v>8078</v>
      </c>
      <c r="AI2900" s="58" t="s">
        <v>8079</v>
      </c>
      <c r="AJ2900" s="59" t="s">
        <v>1634</v>
      </c>
      <c r="AK2900" s="56">
        <v>25.832879999999999</v>
      </c>
      <c r="AL2900" s="56">
        <v>-81.423578888888883</v>
      </c>
      <c r="AM2900" s="60">
        <v>-4.8623999993840528</v>
      </c>
      <c r="AN2900" s="60">
        <v>25.872242414618892</v>
      </c>
      <c r="AO2900" s="60">
        <v>26.325194421215866</v>
      </c>
    </row>
    <row r="2901" spans="1:41" s="290" customFormat="1" x14ac:dyDescent="0.2">
      <c r="A2901" s="45" t="s">
        <v>599</v>
      </c>
      <c r="B2901" s="42" t="s">
        <v>2944</v>
      </c>
      <c r="C2901" s="46"/>
      <c r="D2901" s="35" t="s">
        <v>424</v>
      </c>
      <c r="E2901" s="34">
        <v>45783</v>
      </c>
      <c r="F2901" s="347" t="s">
        <v>5918</v>
      </c>
      <c r="G2901" s="347" t="s">
        <v>682</v>
      </c>
      <c r="H2901" s="344">
        <v>25.832866666666668</v>
      </c>
      <c r="I2901" s="344">
        <v>-81.423500000000004</v>
      </c>
      <c r="J2901" s="56" t="s">
        <v>8075</v>
      </c>
      <c r="K2901" s="56" t="s">
        <v>8076</v>
      </c>
      <c r="L2901" s="49" t="s">
        <v>6578</v>
      </c>
      <c r="M2901" s="120" t="s">
        <v>2835</v>
      </c>
      <c r="N2901" s="35" t="s">
        <v>364</v>
      </c>
      <c r="O2901" s="240" t="s">
        <v>6608</v>
      </c>
      <c r="P2901" s="216" t="s">
        <v>1969</v>
      </c>
      <c r="Q2901" s="443">
        <v>0</v>
      </c>
      <c r="R2901" s="47"/>
      <c r="S2901" s="36">
        <v>0</v>
      </c>
      <c r="T2901" s="207"/>
      <c r="U2901" s="34"/>
      <c r="V2901" s="82">
        <v>0</v>
      </c>
      <c r="W2901" s="55" t="s">
        <v>2689</v>
      </c>
      <c r="X2901" s="55" t="s">
        <v>1897</v>
      </c>
      <c r="Y2901" s="157">
        <v>0</v>
      </c>
      <c r="Z2901" s="57" t="s">
        <v>1746</v>
      </c>
      <c r="AA2901" s="55" t="s">
        <v>6987</v>
      </c>
      <c r="AB2901" s="55">
        <v>282</v>
      </c>
      <c r="AC2901" s="55" t="s">
        <v>2024</v>
      </c>
      <c r="AD2901" s="89" t="s">
        <v>2623</v>
      </c>
      <c r="AE2901" s="243">
        <v>16030</v>
      </c>
      <c r="AF2901" s="157" t="s">
        <v>3901</v>
      </c>
      <c r="AG2901" s="89" t="s">
        <v>8077</v>
      </c>
      <c r="AH2901" s="58" t="s">
        <v>8078</v>
      </c>
      <c r="AI2901" s="58" t="s">
        <v>8079</v>
      </c>
      <c r="AJ2901" s="59" t="s">
        <v>1634</v>
      </c>
      <c r="AK2901" s="56">
        <v>25.832879999999999</v>
      </c>
      <c r="AL2901" s="56">
        <v>-81.423578888888883</v>
      </c>
      <c r="AM2901" s="60">
        <v>-4.8623999993840528</v>
      </c>
      <c r="AN2901" s="60">
        <v>25.872242414618892</v>
      </c>
      <c r="AO2901" s="60">
        <v>26.325194421215866</v>
      </c>
    </row>
    <row r="2902" spans="1:41" s="290" customFormat="1" x14ac:dyDescent="0.2">
      <c r="A2902" s="45" t="s">
        <v>599</v>
      </c>
      <c r="B2902" s="42" t="s">
        <v>2944</v>
      </c>
      <c r="C2902" s="46" t="s">
        <v>473</v>
      </c>
      <c r="D2902" s="35" t="s">
        <v>424</v>
      </c>
      <c r="E2902" s="34">
        <v>46079</v>
      </c>
      <c r="F2902" s="347" t="s">
        <v>5918</v>
      </c>
      <c r="G2902" s="347" t="s">
        <v>682</v>
      </c>
      <c r="H2902" s="344">
        <v>25.832866666666668</v>
      </c>
      <c r="I2902" s="344">
        <v>-81.423500000000004</v>
      </c>
      <c r="J2902" s="56" t="s">
        <v>8075</v>
      </c>
      <c r="K2902" s="56" t="s">
        <v>8076</v>
      </c>
      <c r="L2902" s="49" t="s">
        <v>6578</v>
      </c>
      <c r="M2902" s="120" t="s">
        <v>2835</v>
      </c>
      <c r="N2902" s="35" t="s">
        <v>364</v>
      </c>
      <c r="O2902" s="240" t="s">
        <v>6687</v>
      </c>
      <c r="P2902" s="216" t="s">
        <v>6005</v>
      </c>
      <c r="Q2902" s="443">
        <v>0</v>
      </c>
      <c r="R2902" s="47"/>
      <c r="S2902" s="36">
        <v>0</v>
      </c>
      <c r="T2902" s="207"/>
      <c r="U2902" s="34"/>
      <c r="V2902" s="82">
        <v>0</v>
      </c>
      <c r="W2902" s="55" t="s">
        <v>2689</v>
      </c>
      <c r="X2902" s="55" t="s">
        <v>1897</v>
      </c>
      <c r="Y2902" s="157">
        <v>0</v>
      </c>
      <c r="Z2902" s="57" t="s">
        <v>1746</v>
      </c>
      <c r="AA2902" s="55" t="s">
        <v>6987</v>
      </c>
      <c r="AB2902" s="55">
        <v>282</v>
      </c>
      <c r="AC2902" s="55" t="s">
        <v>2024</v>
      </c>
      <c r="AD2902" s="89" t="s">
        <v>2623</v>
      </c>
      <c r="AE2902" s="243">
        <v>16030</v>
      </c>
      <c r="AF2902" s="157" t="s">
        <v>3901</v>
      </c>
      <c r="AG2902" s="89" t="s">
        <v>8077</v>
      </c>
      <c r="AH2902" s="58" t="s">
        <v>8078</v>
      </c>
      <c r="AI2902" s="58" t="s">
        <v>8079</v>
      </c>
      <c r="AJ2902" s="59" t="s">
        <v>1634</v>
      </c>
      <c r="AK2902" s="56">
        <v>25.832879999999999</v>
      </c>
      <c r="AL2902" s="56">
        <v>-81.423578888888883</v>
      </c>
      <c r="AM2902" s="60">
        <v>-4.8623999993840528</v>
      </c>
      <c r="AN2902" s="60">
        <v>25.872242414618892</v>
      </c>
      <c r="AO2902" s="60">
        <v>26.325194421215866</v>
      </c>
    </row>
    <row r="2903" spans="1:41" s="290" customFormat="1" x14ac:dyDescent="0.2">
      <c r="A2903" s="45" t="s">
        <v>600</v>
      </c>
      <c r="B2903" s="42" t="s">
        <v>97</v>
      </c>
      <c r="C2903" s="46"/>
      <c r="D2903" s="35" t="s">
        <v>424</v>
      </c>
      <c r="E2903" s="34">
        <v>42837</v>
      </c>
      <c r="F2903" s="347" t="s">
        <v>683</v>
      </c>
      <c r="G2903" s="347" t="s">
        <v>684</v>
      </c>
      <c r="H2903" s="344">
        <v>25.833183333333334</v>
      </c>
      <c r="I2903" s="344">
        <v>-81.421700000000001</v>
      </c>
      <c r="J2903" s="56" t="s">
        <v>9928</v>
      </c>
      <c r="K2903" s="56" t="s">
        <v>8081</v>
      </c>
      <c r="L2903" s="49" t="s">
        <v>1746</v>
      </c>
      <c r="M2903" s="117"/>
      <c r="N2903" s="35" t="s">
        <v>364</v>
      </c>
      <c r="O2903" s="203" t="s">
        <v>1969</v>
      </c>
      <c r="P2903" s="216" t="s">
        <v>1969</v>
      </c>
      <c r="Q2903" s="443">
        <v>0</v>
      </c>
      <c r="R2903" s="47"/>
      <c r="S2903" s="36">
        <v>0</v>
      </c>
      <c r="T2903" s="35"/>
      <c r="U2903" s="34"/>
      <c r="V2903" s="82">
        <v>0</v>
      </c>
      <c r="W2903" s="55" t="s">
        <v>2689</v>
      </c>
      <c r="X2903" s="55" t="s">
        <v>1897</v>
      </c>
      <c r="Y2903" s="157">
        <v>0</v>
      </c>
      <c r="Z2903" s="57" t="s">
        <v>1746</v>
      </c>
      <c r="AA2903" s="55" t="s">
        <v>6987</v>
      </c>
      <c r="AB2903" s="55">
        <v>283</v>
      </c>
      <c r="AC2903" s="55" t="s">
        <v>2024</v>
      </c>
      <c r="AD2903" s="89" t="s">
        <v>2623</v>
      </c>
      <c r="AE2903" s="243">
        <v>16035</v>
      </c>
      <c r="AF2903" s="157" t="s">
        <v>3901</v>
      </c>
      <c r="AG2903" s="89" t="s">
        <v>8082</v>
      </c>
      <c r="AH2903" s="58" t="s">
        <v>8083</v>
      </c>
      <c r="AI2903" s="58" t="s">
        <v>8084</v>
      </c>
      <c r="AJ2903" s="59" t="s">
        <v>1633</v>
      </c>
      <c r="AK2903" s="56">
        <v>25.833105833333335</v>
      </c>
      <c r="AL2903" s="56">
        <v>-81.421657499999995</v>
      </c>
      <c r="AM2903" s="60">
        <v>28.262699999901741</v>
      </c>
      <c r="AN2903" s="60">
        <v>-13.938215107457539</v>
      </c>
      <c r="AO2903" s="60">
        <v>31.512760140397152</v>
      </c>
    </row>
    <row r="2904" spans="1:41" s="290" customFormat="1" x14ac:dyDescent="0.2">
      <c r="A2904" s="45" t="s">
        <v>600</v>
      </c>
      <c r="B2904" s="42" t="s">
        <v>97</v>
      </c>
      <c r="C2904" s="46"/>
      <c r="D2904" s="35" t="s">
        <v>424</v>
      </c>
      <c r="E2904" s="34">
        <v>43160</v>
      </c>
      <c r="F2904" s="347" t="s">
        <v>2184</v>
      </c>
      <c r="G2904" s="347" t="s">
        <v>2183</v>
      </c>
      <c r="H2904" s="344">
        <v>25.833166666666667</v>
      </c>
      <c r="I2904" s="344">
        <v>-81.421683333333334</v>
      </c>
      <c r="J2904" s="56" t="s">
        <v>9929</v>
      </c>
      <c r="K2904" s="56" t="s">
        <v>9930</v>
      </c>
      <c r="L2904" s="49" t="s">
        <v>2163</v>
      </c>
      <c r="M2904" s="120"/>
      <c r="N2904" s="35" t="s">
        <v>364</v>
      </c>
      <c r="O2904" s="203"/>
      <c r="P2904" s="216">
        <v>0</v>
      </c>
      <c r="Q2904" s="443">
        <v>0</v>
      </c>
      <c r="R2904" s="47"/>
      <c r="S2904" s="36">
        <v>0</v>
      </c>
      <c r="T2904" s="35"/>
      <c r="U2904" s="34"/>
      <c r="V2904" s="82">
        <v>0</v>
      </c>
      <c r="W2904" s="55" t="s">
        <v>2689</v>
      </c>
      <c r="X2904" s="55" t="s">
        <v>1897</v>
      </c>
      <c r="Y2904" s="157">
        <v>0</v>
      </c>
      <c r="Z2904" s="57" t="s">
        <v>1746</v>
      </c>
      <c r="AA2904" s="55" t="s">
        <v>6987</v>
      </c>
      <c r="AB2904" s="55">
        <v>283</v>
      </c>
      <c r="AC2904" s="55" t="s">
        <v>2024</v>
      </c>
      <c r="AD2904" s="89" t="s">
        <v>2623</v>
      </c>
      <c r="AE2904" s="243">
        <v>16035</v>
      </c>
      <c r="AF2904" s="157" t="s">
        <v>3901</v>
      </c>
      <c r="AG2904" s="89" t="s">
        <v>8082</v>
      </c>
      <c r="AH2904" s="58" t="s">
        <v>8083</v>
      </c>
      <c r="AI2904" s="58" t="s">
        <v>8084</v>
      </c>
      <c r="AJ2904" s="59" t="s">
        <v>1633</v>
      </c>
      <c r="AK2904" s="56">
        <v>25.833105833333335</v>
      </c>
      <c r="AL2904" s="56">
        <v>-81.421657499999995</v>
      </c>
      <c r="AM2904" s="60">
        <v>22.184699999699973</v>
      </c>
      <c r="AN2904" s="60">
        <v>-8.4722483992903452</v>
      </c>
      <c r="AO2904" s="60">
        <v>23.747418954824663</v>
      </c>
    </row>
    <row r="2905" spans="1:41" s="290" customFormat="1" x14ac:dyDescent="0.2">
      <c r="A2905" s="45" t="s">
        <v>600</v>
      </c>
      <c r="B2905" s="42" t="s">
        <v>97</v>
      </c>
      <c r="C2905" s="46"/>
      <c r="D2905" s="35" t="s">
        <v>424</v>
      </c>
      <c r="E2905" s="34">
        <v>43532</v>
      </c>
      <c r="F2905" s="347" t="s">
        <v>2660</v>
      </c>
      <c r="G2905" s="347" t="s">
        <v>2661</v>
      </c>
      <c r="H2905" s="344">
        <v>25.83315</v>
      </c>
      <c r="I2905" s="344">
        <v>-81.421666666666667</v>
      </c>
      <c r="J2905" s="56" t="s">
        <v>8080</v>
      </c>
      <c r="K2905" s="56" t="s">
        <v>9931</v>
      </c>
      <c r="L2905" s="49" t="s">
        <v>2163</v>
      </c>
      <c r="M2905" s="120" t="s">
        <v>2833</v>
      </c>
      <c r="N2905" s="35" t="s">
        <v>364</v>
      </c>
      <c r="O2905" s="203" t="s">
        <v>1969</v>
      </c>
      <c r="P2905" s="216" t="s">
        <v>1969</v>
      </c>
      <c r="Q2905" s="443">
        <v>0</v>
      </c>
      <c r="R2905" s="47"/>
      <c r="S2905" s="36">
        <v>0</v>
      </c>
      <c r="T2905" s="35"/>
      <c r="U2905" s="34"/>
      <c r="V2905" s="82">
        <v>0</v>
      </c>
      <c r="W2905" s="55" t="s">
        <v>2689</v>
      </c>
      <c r="X2905" s="55" t="s">
        <v>1897</v>
      </c>
      <c r="Y2905" s="157">
        <v>0</v>
      </c>
      <c r="Z2905" s="57" t="s">
        <v>1746</v>
      </c>
      <c r="AA2905" s="55" t="s">
        <v>6987</v>
      </c>
      <c r="AB2905" s="55">
        <v>283</v>
      </c>
      <c r="AC2905" s="55" t="s">
        <v>2024</v>
      </c>
      <c r="AD2905" s="89" t="s">
        <v>2623</v>
      </c>
      <c r="AE2905" s="243">
        <v>16035</v>
      </c>
      <c r="AF2905" s="157" t="s">
        <v>3901</v>
      </c>
      <c r="AG2905" s="89" t="s">
        <v>8082</v>
      </c>
      <c r="AH2905" s="58" t="s">
        <v>8083</v>
      </c>
      <c r="AI2905" s="58" t="s">
        <v>8084</v>
      </c>
      <c r="AJ2905" s="59" t="s">
        <v>1633</v>
      </c>
      <c r="AK2905" s="56">
        <v>25.833105833333335</v>
      </c>
      <c r="AL2905" s="56">
        <v>-81.421657499999995</v>
      </c>
      <c r="AM2905" s="60">
        <v>16.106699999498204</v>
      </c>
      <c r="AN2905" s="60">
        <v>-3.0062816911231534</v>
      </c>
      <c r="AO2905" s="60">
        <v>16.384856254487488</v>
      </c>
    </row>
    <row r="2906" spans="1:41" s="290" customFormat="1" ht="25.5" x14ac:dyDescent="0.2">
      <c r="A2906" s="45" t="s">
        <v>600</v>
      </c>
      <c r="B2906" s="42" t="s">
        <v>97</v>
      </c>
      <c r="C2906" s="46"/>
      <c r="D2906" s="35" t="s">
        <v>424</v>
      </c>
      <c r="E2906" s="34">
        <v>43881</v>
      </c>
      <c r="F2906" s="347" t="s">
        <v>2660</v>
      </c>
      <c r="G2906" s="347" t="s">
        <v>2183</v>
      </c>
      <c r="H2906" s="344">
        <v>25.83315</v>
      </c>
      <c r="I2906" s="344">
        <v>-81.421683333333334</v>
      </c>
      <c r="J2906" s="56" t="s">
        <v>8080</v>
      </c>
      <c r="K2906" s="56" t="s">
        <v>9930</v>
      </c>
      <c r="L2906" s="49" t="s">
        <v>2954</v>
      </c>
      <c r="M2906" s="120" t="s">
        <v>2833</v>
      </c>
      <c r="N2906" s="35" t="s">
        <v>387</v>
      </c>
      <c r="O2906" s="207" t="s">
        <v>3290</v>
      </c>
      <c r="P2906" s="216" t="s">
        <v>1969</v>
      </c>
      <c r="Q2906" s="443">
        <v>0</v>
      </c>
      <c r="R2906" s="47"/>
      <c r="S2906" s="36">
        <v>0</v>
      </c>
      <c r="T2906" s="35" t="s">
        <v>3310</v>
      </c>
      <c r="U2906" s="34"/>
      <c r="V2906" s="82">
        <v>0</v>
      </c>
      <c r="W2906" s="55" t="s">
        <v>2689</v>
      </c>
      <c r="X2906" s="55" t="s">
        <v>1897</v>
      </c>
      <c r="Y2906" s="157" t="s">
        <v>387</v>
      </c>
      <c r="Z2906" s="57" t="s">
        <v>1746</v>
      </c>
      <c r="AA2906" s="55" t="s">
        <v>6982</v>
      </c>
      <c r="AB2906" s="55">
        <v>283</v>
      </c>
      <c r="AC2906" s="55" t="s">
        <v>2024</v>
      </c>
      <c r="AD2906" s="89" t="s">
        <v>2623</v>
      </c>
      <c r="AE2906" s="243">
        <v>16035</v>
      </c>
      <c r="AF2906" s="157" t="s">
        <v>3901</v>
      </c>
      <c r="AG2906" s="89" t="s">
        <v>8082</v>
      </c>
      <c r="AH2906" s="58" t="s">
        <v>8083</v>
      </c>
      <c r="AI2906" s="58" t="s">
        <v>8084</v>
      </c>
      <c r="AJ2906" s="59" t="s">
        <v>1633</v>
      </c>
      <c r="AK2906" s="56">
        <v>25.833105833333335</v>
      </c>
      <c r="AL2906" s="56">
        <v>-81.421657499999995</v>
      </c>
      <c r="AM2906" s="60">
        <v>16.106699999498204</v>
      </c>
      <c r="AN2906" s="60">
        <v>-8.4722483992903452</v>
      </c>
      <c r="AO2906" s="60">
        <v>18.199032331778337</v>
      </c>
    </row>
    <row r="2907" spans="1:41" s="290" customFormat="1" x14ac:dyDescent="0.2">
      <c r="A2907" s="45" t="s">
        <v>600</v>
      </c>
      <c r="B2907" s="42" t="s">
        <v>97</v>
      </c>
      <c r="C2907" s="46"/>
      <c r="D2907" s="35" t="s">
        <v>424</v>
      </c>
      <c r="E2907" s="34">
        <v>44293</v>
      </c>
      <c r="F2907" s="347" t="s">
        <v>2660</v>
      </c>
      <c r="G2907" s="347" t="s">
        <v>2183</v>
      </c>
      <c r="H2907" s="344">
        <v>25.83315</v>
      </c>
      <c r="I2907" s="344">
        <v>-81.421683333333334</v>
      </c>
      <c r="J2907" s="56" t="s">
        <v>8080</v>
      </c>
      <c r="K2907" s="56" t="s">
        <v>9930</v>
      </c>
      <c r="L2907" s="49" t="s">
        <v>3732</v>
      </c>
      <c r="M2907" s="120" t="s">
        <v>2833</v>
      </c>
      <c r="N2907" s="35" t="s">
        <v>364</v>
      </c>
      <c r="O2907" s="207" t="s">
        <v>3731</v>
      </c>
      <c r="P2907" s="216" t="s">
        <v>1969</v>
      </c>
      <c r="Q2907" s="443">
        <v>0</v>
      </c>
      <c r="R2907" s="47"/>
      <c r="S2907" s="36">
        <v>0</v>
      </c>
      <c r="T2907" s="35" t="s">
        <v>2011</v>
      </c>
      <c r="U2907" s="34"/>
      <c r="V2907" s="82">
        <v>0</v>
      </c>
      <c r="W2907" s="55" t="s">
        <v>2689</v>
      </c>
      <c r="X2907" s="55" t="s">
        <v>1897</v>
      </c>
      <c r="Y2907" s="157">
        <v>0</v>
      </c>
      <c r="Z2907" s="57" t="s">
        <v>1746</v>
      </c>
      <c r="AA2907" s="55" t="s">
        <v>6987</v>
      </c>
      <c r="AB2907" s="55">
        <v>283</v>
      </c>
      <c r="AC2907" s="55" t="s">
        <v>2024</v>
      </c>
      <c r="AD2907" s="89" t="s">
        <v>2623</v>
      </c>
      <c r="AE2907" s="243">
        <v>16035</v>
      </c>
      <c r="AF2907" s="157" t="s">
        <v>3901</v>
      </c>
      <c r="AG2907" s="89" t="s">
        <v>8082</v>
      </c>
      <c r="AH2907" s="58" t="s">
        <v>8083</v>
      </c>
      <c r="AI2907" s="58" t="s">
        <v>8084</v>
      </c>
      <c r="AJ2907" s="59" t="s">
        <v>1633</v>
      </c>
      <c r="AK2907" s="56">
        <v>25.833105833333335</v>
      </c>
      <c r="AL2907" s="56">
        <v>-81.421657499999995</v>
      </c>
      <c r="AM2907" s="60">
        <v>16.106699999498204</v>
      </c>
      <c r="AN2907" s="60">
        <v>-8.4722483992903452</v>
      </c>
      <c r="AO2907" s="60">
        <v>18.199032331778337</v>
      </c>
    </row>
    <row r="2908" spans="1:41" s="290" customFormat="1" x14ac:dyDescent="0.2">
      <c r="A2908" s="45" t="s">
        <v>600</v>
      </c>
      <c r="B2908" s="42" t="s">
        <v>97</v>
      </c>
      <c r="C2908" s="46"/>
      <c r="D2908" s="35" t="s">
        <v>424</v>
      </c>
      <c r="E2908" s="34">
        <v>44620</v>
      </c>
      <c r="F2908" s="347" t="s">
        <v>2660</v>
      </c>
      <c r="G2908" s="347" t="s">
        <v>2183</v>
      </c>
      <c r="H2908" s="344">
        <v>25.83315</v>
      </c>
      <c r="I2908" s="344">
        <v>-81.421683333333334</v>
      </c>
      <c r="J2908" s="56" t="s">
        <v>8080</v>
      </c>
      <c r="K2908" s="56" t="s">
        <v>9930</v>
      </c>
      <c r="L2908" s="49" t="s">
        <v>4252</v>
      </c>
      <c r="M2908" s="120" t="s">
        <v>2833</v>
      </c>
      <c r="N2908" s="35" t="s">
        <v>364</v>
      </c>
      <c r="O2908" s="207" t="s">
        <v>4253</v>
      </c>
      <c r="P2908" s="216" t="s">
        <v>1969</v>
      </c>
      <c r="Q2908" s="443">
        <v>0</v>
      </c>
      <c r="R2908" s="47"/>
      <c r="S2908" s="36">
        <v>0</v>
      </c>
      <c r="T2908" s="35"/>
      <c r="U2908" s="34"/>
      <c r="V2908" s="82">
        <v>0</v>
      </c>
      <c r="W2908" s="55" t="s">
        <v>2689</v>
      </c>
      <c r="X2908" s="55" t="s">
        <v>1897</v>
      </c>
      <c r="Y2908" s="157">
        <v>0</v>
      </c>
      <c r="Z2908" s="57" t="s">
        <v>1746</v>
      </c>
      <c r="AA2908" s="55" t="s">
        <v>6987</v>
      </c>
      <c r="AB2908" s="55">
        <v>283</v>
      </c>
      <c r="AC2908" s="55" t="s">
        <v>2024</v>
      </c>
      <c r="AD2908" s="89" t="s">
        <v>2623</v>
      </c>
      <c r="AE2908" s="243">
        <v>16035</v>
      </c>
      <c r="AF2908" s="157" t="s">
        <v>3901</v>
      </c>
      <c r="AG2908" s="89" t="s">
        <v>8082</v>
      </c>
      <c r="AH2908" s="58" t="s">
        <v>8083</v>
      </c>
      <c r="AI2908" s="58" t="s">
        <v>8084</v>
      </c>
      <c r="AJ2908" s="59" t="s">
        <v>1633</v>
      </c>
      <c r="AK2908" s="56">
        <v>25.833105833333335</v>
      </c>
      <c r="AL2908" s="56">
        <v>-81.421657499999995</v>
      </c>
      <c r="AM2908" s="60">
        <v>16.106699999498204</v>
      </c>
      <c r="AN2908" s="60">
        <v>-8.4722483992903452</v>
      </c>
      <c r="AO2908" s="60">
        <v>18.199032331778337</v>
      </c>
    </row>
    <row r="2909" spans="1:41" s="290" customFormat="1" x14ac:dyDescent="0.2">
      <c r="A2909" s="45" t="s">
        <v>600</v>
      </c>
      <c r="B2909" s="42" t="s">
        <v>97</v>
      </c>
      <c r="C2909" s="46"/>
      <c r="D2909" s="35" t="s">
        <v>424</v>
      </c>
      <c r="E2909" s="34">
        <v>44992</v>
      </c>
      <c r="F2909" s="347" t="s">
        <v>2660</v>
      </c>
      <c r="G2909" s="347" t="s">
        <v>684</v>
      </c>
      <c r="H2909" s="344">
        <v>25.83315</v>
      </c>
      <c r="I2909" s="344">
        <v>-81.421700000000001</v>
      </c>
      <c r="J2909" s="56" t="s">
        <v>8080</v>
      </c>
      <c r="K2909" s="56" t="s">
        <v>8081</v>
      </c>
      <c r="L2909" s="49" t="s">
        <v>4252</v>
      </c>
      <c r="M2909" s="120" t="s">
        <v>2833</v>
      </c>
      <c r="N2909" s="35" t="s">
        <v>364</v>
      </c>
      <c r="O2909" s="207" t="s">
        <v>5200</v>
      </c>
      <c r="P2909" s="216" t="s">
        <v>1969</v>
      </c>
      <c r="Q2909" s="443">
        <v>0</v>
      </c>
      <c r="R2909" s="47"/>
      <c r="S2909" s="36">
        <v>0</v>
      </c>
      <c r="T2909" s="35"/>
      <c r="U2909" s="34"/>
      <c r="V2909" s="82">
        <v>0</v>
      </c>
      <c r="W2909" s="55" t="s">
        <v>2689</v>
      </c>
      <c r="X2909" s="55" t="s">
        <v>1897</v>
      </c>
      <c r="Y2909" s="157">
        <v>0</v>
      </c>
      <c r="Z2909" s="57" t="s">
        <v>1746</v>
      </c>
      <c r="AA2909" s="55" t="s">
        <v>6987</v>
      </c>
      <c r="AB2909" s="55">
        <v>283</v>
      </c>
      <c r="AC2909" s="55" t="s">
        <v>2024</v>
      </c>
      <c r="AD2909" s="89" t="s">
        <v>2623</v>
      </c>
      <c r="AE2909" s="243">
        <v>16035</v>
      </c>
      <c r="AF2909" s="157" t="s">
        <v>3901</v>
      </c>
      <c r="AG2909" s="89" t="s">
        <v>8082</v>
      </c>
      <c r="AH2909" s="58" t="s">
        <v>8083</v>
      </c>
      <c r="AI2909" s="58" t="s">
        <v>8084</v>
      </c>
      <c r="AJ2909" s="59" t="s">
        <v>1633</v>
      </c>
      <c r="AK2909" s="56">
        <v>25.833105833333335</v>
      </c>
      <c r="AL2909" s="56">
        <v>-81.421657499999995</v>
      </c>
      <c r="AM2909" s="60">
        <v>16.106699999498204</v>
      </c>
      <c r="AN2909" s="60">
        <v>-13.938215107457539</v>
      </c>
      <c r="AO2909" s="60">
        <v>21.300225943768602</v>
      </c>
    </row>
    <row r="2910" spans="1:41" s="290" customFormat="1" x14ac:dyDescent="0.2">
      <c r="A2910" s="45" t="s">
        <v>600</v>
      </c>
      <c r="B2910" s="42" t="s">
        <v>97</v>
      </c>
      <c r="C2910" s="46"/>
      <c r="D2910" s="35" t="s">
        <v>424</v>
      </c>
      <c r="E2910" s="34">
        <v>45384</v>
      </c>
      <c r="F2910" s="347" t="s">
        <v>2660</v>
      </c>
      <c r="G2910" s="347" t="s">
        <v>684</v>
      </c>
      <c r="H2910" s="344">
        <v>25.83315</v>
      </c>
      <c r="I2910" s="344">
        <v>-81.421700000000001</v>
      </c>
      <c r="J2910" s="56" t="s">
        <v>8080</v>
      </c>
      <c r="K2910" s="56" t="s">
        <v>8081</v>
      </c>
      <c r="L2910" s="49" t="s">
        <v>4252</v>
      </c>
      <c r="M2910" s="120" t="s">
        <v>2833</v>
      </c>
      <c r="N2910" s="35" t="s">
        <v>364</v>
      </c>
      <c r="O2910" s="207" t="s">
        <v>5920</v>
      </c>
      <c r="P2910" s="216" t="s">
        <v>1969</v>
      </c>
      <c r="Q2910" s="443">
        <v>0</v>
      </c>
      <c r="R2910" s="47"/>
      <c r="S2910" s="36">
        <v>0</v>
      </c>
      <c r="T2910" s="35"/>
      <c r="U2910" s="34"/>
      <c r="V2910" s="82">
        <v>0</v>
      </c>
      <c r="W2910" s="55" t="s">
        <v>2689</v>
      </c>
      <c r="X2910" s="55" t="s">
        <v>1897</v>
      </c>
      <c r="Y2910" s="157">
        <v>0</v>
      </c>
      <c r="Z2910" s="57" t="s">
        <v>1746</v>
      </c>
      <c r="AA2910" s="55" t="s">
        <v>6987</v>
      </c>
      <c r="AB2910" s="55">
        <v>283</v>
      </c>
      <c r="AC2910" s="55" t="s">
        <v>2024</v>
      </c>
      <c r="AD2910" s="89" t="s">
        <v>2623</v>
      </c>
      <c r="AE2910" s="243">
        <v>16035</v>
      </c>
      <c r="AF2910" s="157" t="s">
        <v>3901</v>
      </c>
      <c r="AG2910" s="89" t="s">
        <v>8082</v>
      </c>
      <c r="AH2910" s="58" t="s">
        <v>8083</v>
      </c>
      <c r="AI2910" s="58" t="s">
        <v>8084</v>
      </c>
      <c r="AJ2910" s="59" t="s">
        <v>1633</v>
      </c>
      <c r="AK2910" s="56">
        <v>25.833105833333335</v>
      </c>
      <c r="AL2910" s="56">
        <v>-81.421657499999995</v>
      </c>
      <c r="AM2910" s="60">
        <v>16.106699999498204</v>
      </c>
      <c r="AN2910" s="60">
        <v>-13.938215107457539</v>
      </c>
      <c r="AO2910" s="60">
        <v>21.300225943768602</v>
      </c>
    </row>
    <row r="2911" spans="1:41" s="290" customFormat="1" x14ac:dyDescent="0.2">
      <c r="A2911" s="45" t="s">
        <v>600</v>
      </c>
      <c r="B2911" s="42" t="s">
        <v>97</v>
      </c>
      <c r="C2911" s="46" t="s">
        <v>473</v>
      </c>
      <c r="D2911" s="35" t="s">
        <v>424</v>
      </c>
      <c r="E2911" s="34">
        <v>45783</v>
      </c>
      <c r="F2911" s="347" t="s">
        <v>2660</v>
      </c>
      <c r="G2911" s="347" t="s">
        <v>684</v>
      </c>
      <c r="H2911" s="344">
        <v>25.83315</v>
      </c>
      <c r="I2911" s="344">
        <v>-81.421700000000001</v>
      </c>
      <c r="J2911" s="56" t="s">
        <v>8080</v>
      </c>
      <c r="K2911" s="56" t="s">
        <v>8081</v>
      </c>
      <c r="L2911" s="49" t="s">
        <v>4252</v>
      </c>
      <c r="M2911" s="120" t="s">
        <v>2833</v>
      </c>
      <c r="N2911" s="35" t="s">
        <v>364</v>
      </c>
      <c r="O2911" s="207" t="s">
        <v>6688</v>
      </c>
      <c r="P2911" s="216" t="s">
        <v>6005</v>
      </c>
      <c r="Q2911" s="443">
        <v>0</v>
      </c>
      <c r="R2911" s="47"/>
      <c r="S2911" s="36">
        <v>0</v>
      </c>
      <c r="T2911" s="35"/>
      <c r="U2911" s="34"/>
      <c r="V2911" s="82">
        <v>0</v>
      </c>
      <c r="W2911" s="55" t="s">
        <v>2689</v>
      </c>
      <c r="X2911" s="55" t="s">
        <v>1897</v>
      </c>
      <c r="Y2911" s="157">
        <v>0</v>
      </c>
      <c r="Z2911" s="57" t="s">
        <v>1746</v>
      </c>
      <c r="AA2911" s="55" t="s">
        <v>6987</v>
      </c>
      <c r="AB2911" s="55">
        <v>283</v>
      </c>
      <c r="AC2911" s="55" t="s">
        <v>2024</v>
      </c>
      <c r="AD2911" s="89" t="s">
        <v>2623</v>
      </c>
      <c r="AE2911" s="243">
        <v>16035</v>
      </c>
      <c r="AF2911" s="157" t="s">
        <v>3901</v>
      </c>
      <c r="AG2911" s="89" t="s">
        <v>8082</v>
      </c>
      <c r="AH2911" s="58" t="s">
        <v>8083</v>
      </c>
      <c r="AI2911" s="58" t="s">
        <v>8084</v>
      </c>
      <c r="AJ2911" s="59" t="s">
        <v>1633</v>
      </c>
      <c r="AK2911" s="56">
        <v>25.833105833333335</v>
      </c>
      <c r="AL2911" s="56">
        <v>-81.421657499999995</v>
      </c>
      <c r="AM2911" s="60">
        <v>16.106699999498204</v>
      </c>
      <c r="AN2911" s="60">
        <v>-13.938215107457539</v>
      </c>
      <c r="AO2911" s="60">
        <v>21.300225943768602</v>
      </c>
    </row>
    <row r="2912" spans="1:41" s="290" customFormat="1" x14ac:dyDescent="0.2">
      <c r="A2912" s="45" t="s">
        <v>600</v>
      </c>
      <c r="B2912" s="42" t="s">
        <v>97</v>
      </c>
      <c r="C2912" s="46"/>
      <c r="D2912" s="35" t="s">
        <v>424</v>
      </c>
      <c r="E2912" s="34">
        <v>45783</v>
      </c>
      <c r="F2912" s="347" t="s">
        <v>2660</v>
      </c>
      <c r="G2912" s="347" t="s">
        <v>684</v>
      </c>
      <c r="H2912" s="344">
        <v>25.83315</v>
      </c>
      <c r="I2912" s="344">
        <v>-81.421700000000001</v>
      </c>
      <c r="J2912" s="56" t="s">
        <v>8080</v>
      </c>
      <c r="K2912" s="56" t="s">
        <v>8081</v>
      </c>
      <c r="L2912" s="49" t="s">
        <v>4252</v>
      </c>
      <c r="M2912" s="120" t="s">
        <v>2833</v>
      </c>
      <c r="N2912" s="35" t="s">
        <v>364</v>
      </c>
      <c r="O2912" s="207" t="s">
        <v>6609</v>
      </c>
      <c r="P2912" s="216" t="s">
        <v>1969</v>
      </c>
      <c r="Q2912" s="443">
        <v>0</v>
      </c>
      <c r="R2912" s="47"/>
      <c r="S2912" s="36">
        <v>0</v>
      </c>
      <c r="T2912" s="35"/>
      <c r="U2912" s="34"/>
      <c r="V2912" s="82">
        <v>0</v>
      </c>
      <c r="W2912" s="55" t="s">
        <v>2689</v>
      </c>
      <c r="X2912" s="55" t="s">
        <v>1897</v>
      </c>
      <c r="Y2912" s="157">
        <v>0</v>
      </c>
      <c r="Z2912" s="57" t="s">
        <v>1746</v>
      </c>
      <c r="AA2912" s="55" t="s">
        <v>6987</v>
      </c>
      <c r="AB2912" s="55">
        <v>283</v>
      </c>
      <c r="AC2912" s="55" t="s">
        <v>2024</v>
      </c>
      <c r="AD2912" s="89" t="s">
        <v>2623</v>
      </c>
      <c r="AE2912" s="243">
        <v>16035</v>
      </c>
      <c r="AF2912" s="157" t="s">
        <v>3901</v>
      </c>
      <c r="AG2912" s="89" t="s">
        <v>8082</v>
      </c>
      <c r="AH2912" s="58" t="s">
        <v>8083</v>
      </c>
      <c r="AI2912" s="58" t="s">
        <v>8084</v>
      </c>
      <c r="AJ2912" s="59" t="s">
        <v>1633</v>
      </c>
      <c r="AK2912" s="56">
        <v>25.833105833333335</v>
      </c>
      <c r="AL2912" s="56">
        <v>-81.421657499999995</v>
      </c>
      <c r="AM2912" s="60">
        <v>16.106699999498204</v>
      </c>
      <c r="AN2912" s="60">
        <v>-13.938215107457539</v>
      </c>
      <c r="AO2912" s="60">
        <v>21.300225943768602</v>
      </c>
    </row>
    <row r="2913" spans="1:41" s="290" customFormat="1" x14ac:dyDescent="0.2">
      <c r="A2913" s="45" t="s">
        <v>601</v>
      </c>
      <c r="B2913" s="42" t="s">
        <v>96</v>
      </c>
      <c r="C2913" s="46"/>
      <c r="D2913" s="35" t="s">
        <v>424</v>
      </c>
      <c r="E2913" s="34">
        <v>42837</v>
      </c>
      <c r="F2913" s="347" t="s">
        <v>685</v>
      </c>
      <c r="G2913" s="347" t="s">
        <v>686</v>
      </c>
      <c r="H2913" s="344">
        <v>25.834383333333335</v>
      </c>
      <c r="I2913" s="344">
        <v>-81.418350000000004</v>
      </c>
      <c r="J2913" s="56" t="s">
        <v>9932</v>
      </c>
      <c r="K2913" s="56" t="s">
        <v>9933</v>
      </c>
      <c r="L2913" s="49" t="s">
        <v>1746</v>
      </c>
      <c r="M2913" s="117"/>
      <c r="N2913" s="35" t="s">
        <v>364</v>
      </c>
      <c r="O2913" s="203" t="s">
        <v>1969</v>
      </c>
      <c r="P2913" s="216" t="s">
        <v>1969</v>
      </c>
      <c r="Q2913" s="443">
        <v>0</v>
      </c>
      <c r="R2913" s="47"/>
      <c r="S2913" s="36">
        <v>0</v>
      </c>
      <c r="T2913" s="35"/>
      <c r="U2913" s="34"/>
      <c r="V2913" s="82">
        <v>0</v>
      </c>
      <c r="W2913" s="55" t="s">
        <v>2689</v>
      </c>
      <c r="X2913" s="55" t="s">
        <v>1897</v>
      </c>
      <c r="Y2913" s="157">
        <v>0</v>
      </c>
      <c r="Z2913" s="57" t="s">
        <v>1746</v>
      </c>
      <c r="AA2913" s="55" t="s">
        <v>6987</v>
      </c>
      <c r="AB2913" s="55">
        <v>284</v>
      </c>
      <c r="AC2913" s="55" t="s">
        <v>2024</v>
      </c>
      <c r="AD2913" s="89" t="s">
        <v>2623</v>
      </c>
      <c r="AE2913" s="243">
        <v>16040</v>
      </c>
      <c r="AF2913" s="157" t="s">
        <v>3901</v>
      </c>
      <c r="AG2913" s="89" t="s">
        <v>8087</v>
      </c>
      <c r="AH2913" s="58" t="s">
        <v>4876</v>
      </c>
      <c r="AI2913" s="58" t="s">
        <v>8088</v>
      </c>
      <c r="AJ2913" s="59" t="s">
        <v>1632</v>
      </c>
      <c r="AK2913" s="56">
        <v>25.834445833333334</v>
      </c>
      <c r="AL2913" s="56">
        <v>-81.418399722222219</v>
      </c>
      <c r="AM2913" s="60">
        <v>-22.792499999461029</v>
      </c>
      <c r="AN2913" s="60">
        <v>16.306800676491445</v>
      </c>
      <c r="AO2913" s="60">
        <v>28.025163773442124</v>
      </c>
    </row>
    <row r="2914" spans="1:41" s="290" customFormat="1" x14ac:dyDescent="0.2">
      <c r="A2914" s="45" t="s">
        <v>601</v>
      </c>
      <c r="B2914" s="42" t="s">
        <v>96</v>
      </c>
      <c r="C2914" s="46"/>
      <c r="D2914" s="35" t="s">
        <v>424</v>
      </c>
      <c r="E2914" s="34">
        <v>43160</v>
      </c>
      <c r="F2914" s="347" t="s">
        <v>2186</v>
      </c>
      <c r="G2914" s="347" t="s">
        <v>2185</v>
      </c>
      <c r="H2914" s="344">
        <v>25.834466666666668</v>
      </c>
      <c r="I2914" s="344">
        <v>-81.418383333333338</v>
      </c>
      <c r="J2914" s="56" t="s">
        <v>9934</v>
      </c>
      <c r="K2914" s="56" t="s">
        <v>8086</v>
      </c>
      <c r="L2914" s="49" t="s">
        <v>2187</v>
      </c>
      <c r="M2914" s="120"/>
      <c r="N2914" s="35" t="s">
        <v>364</v>
      </c>
      <c r="O2914" s="203" t="s">
        <v>1969</v>
      </c>
      <c r="P2914" s="216" t="s">
        <v>1969</v>
      </c>
      <c r="Q2914" s="443">
        <v>0</v>
      </c>
      <c r="R2914" s="47"/>
      <c r="S2914" s="36">
        <v>0</v>
      </c>
      <c r="T2914" s="35"/>
      <c r="U2914" s="34"/>
      <c r="V2914" s="82">
        <v>0</v>
      </c>
      <c r="W2914" s="55" t="s">
        <v>2689</v>
      </c>
      <c r="X2914" s="55" t="s">
        <v>1897</v>
      </c>
      <c r="Y2914" s="157">
        <v>0</v>
      </c>
      <c r="Z2914" s="57" t="s">
        <v>1746</v>
      </c>
      <c r="AA2914" s="55" t="s">
        <v>6987</v>
      </c>
      <c r="AB2914" s="55">
        <v>284</v>
      </c>
      <c r="AC2914" s="55" t="s">
        <v>2024</v>
      </c>
      <c r="AD2914" s="89" t="s">
        <v>2623</v>
      </c>
      <c r="AE2914" s="243">
        <v>16040</v>
      </c>
      <c r="AF2914" s="157" t="s">
        <v>3901</v>
      </c>
      <c r="AG2914" s="89" t="s">
        <v>8087</v>
      </c>
      <c r="AH2914" s="58" t="s">
        <v>4876</v>
      </c>
      <c r="AI2914" s="58" t="s">
        <v>8088</v>
      </c>
      <c r="AJ2914" s="59" t="s">
        <v>1632</v>
      </c>
      <c r="AK2914" s="56">
        <v>25.834445833333334</v>
      </c>
      <c r="AL2914" s="56">
        <v>-81.418399722222219</v>
      </c>
      <c r="AM2914" s="60">
        <v>7.5975000002522108</v>
      </c>
      <c r="AN2914" s="60">
        <v>5.3748672601570586</v>
      </c>
      <c r="AO2914" s="60">
        <v>9.3065140798335761</v>
      </c>
    </row>
    <row r="2915" spans="1:41" s="290" customFormat="1" x14ac:dyDescent="0.2">
      <c r="A2915" s="45" t="s">
        <v>601</v>
      </c>
      <c r="B2915" s="42" t="s">
        <v>96</v>
      </c>
      <c r="C2915" s="46"/>
      <c r="D2915" s="35" t="s">
        <v>424</v>
      </c>
      <c r="E2915" s="34">
        <v>43532</v>
      </c>
      <c r="F2915" s="347" t="s">
        <v>2662</v>
      </c>
      <c r="G2915" s="347" t="s">
        <v>2663</v>
      </c>
      <c r="H2915" s="344">
        <v>25.834416666666666</v>
      </c>
      <c r="I2915" s="344">
        <v>-81.418366666666671</v>
      </c>
      <c r="J2915" s="56" t="s">
        <v>9935</v>
      </c>
      <c r="K2915" s="56" t="s">
        <v>9936</v>
      </c>
      <c r="L2915" s="49" t="s">
        <v>2664</v>
      </c>
      <c r="M2915" s="120" t="s">
        <v>2834</v>
      </c>
      <c r="N2915" s="35" t="s">
        <v>364</v>
      </c>
      <c r="O2915" s="203" t="s">
        <v>1969</v>
      </c>
      <c r="P2915" s="216" t="s">
        <v>1969</v>
      </c>
      <c r="Q2915" s="443">
        <v>0</v>
      </c>
      <c r="R2915" s="47"/>
      <c r="S2915" s="36">
        <v>0</v>
      </c>
      <c r="T2915" s="35"/>
      <c r="U2915" s="34"/>
      <c r="V2915" s="82">
        <v>0</v>
      </c>
      <c r="W2915" s="55" t="s">
        <v>2689</v>
      </c>
      <c r="X2915" s="55" t="s">
        <v>1897</v>
      </c>
      <c r="Y2915" s="157">
        <v>0</v>
      </c>
      <c r="Z2915" s="57" t="s">
        <v>1746</v>
      </c>
      <c r="AA2915" s="55" t="s">
        <v>6987</v>
      </c>
      <c r="AB2915" s="55">
        <v>284</v>
      </c>
      <c r="AC2915" s="55" t="s">
        <v>2024</v>
      </c>
      <c r="AD2915" s="89" t="s">
        <v>2623</v>
      </c>
      <c r="AE2915" s="243">
        <v>16040</v>
      </c>
      <c r="AF2915" s="157" t="s">
        <v>3901</v>
      </c>
      <c r="AG2915" s="89" t="s">
        <v>8087</v>
      </c>
      <c r="AH2915" s="58" t="s">
        <v>4876</v>
      </c>
      <c r="AI2915" s="58" t="s">
        <v>8088</v>
      </c>
      <c r="AJ2915" s="59" t="s">
        <v>1632</v>
      </c>
      <c r="AK2915" s="56">
        <v>25.834445833333334</v>
      </c>
      <c r="AL2915" s="56">
        <v>-81.418399722222219</v>
      </c>
      <c r="AM2915" s="60">
        <v>-10.636500000353095</v>
      </c>
      <c r="AN2915" s="60">
        <v>10.840833968324251</v>
      </c>
      <c r="AO2915" s="60">
        <v>15.187455790430612</v>
      </c>
    </row>
    <row r="2916" spans="1:41" s="290" customFormat="1" x14ac:dyDescent="0.2">
      <c r="A2916" s="45" t="s">
        <v>601</v>
      </c>
      <c r="B2916" s="42" t="s">
        <v>96</v>
      </c>
      <c r="C2916" s="46"/>
      <c r="D2916" s="35" t="s">
        <v>424</v>
      </c>
      <c r="E2916" s="34">
        <v>43881</v>
      </c>
      <c r="F2916" s="347" t="s">
        <v>2662</v>
      </c>
      <c r="G2916" s="347" t="s">
        <v>2663</v>
      </c>
      <c r="H2916" s="344">
        <v>25.834416666666666</v>
      </c>
      <c r="I2916" s="344">
        <v>-81.418366666666671</v>
      </c>
      <c r="J2916" s="56" t="s">
        <v>9935</v>
      </c>
      <c r="K2916" s="56" t="s">
        <v>9936</v>
      </c>
      <c r="L2916" s="49" t="s">
        <v>2664</v>
      </c>
      <c r="M2916" s="120" t="s">
        <v>2834</v>
      </c>
      <c r="N2916" s="35" t="s">
        <v>364</v>
      </c>
      <c r="O2916" s="203" t="s">
        <v>1969</v>
      </c>
      <c r="P2916" s="216" t="s">
        <v>1969</v>
      </c>
      <c r="Q2916" s="443">
        <v>0</v>
      </c>
      <c r="R2916" s="47"/>
      <c r="S2916" s="36">
        <v>0</v>
      </c>
      <c r="T2916" s="35"/>
      <c r="U2916" s="34"/>
      <c r="V2916" s="82">
        <v>0</v>
      </c>
      <c r="W2916" s="55" t="s">
        <v>2689</v>
      </c>
      <c r="X2916" s="55" t="s">
        <v>1897</v>
      </c>
      <c r="Y2916" s="157">
        <v>0</v>
      </c>
      <c r="Z2916" s="57" t="s">
        <v>1746</v>
      </c>
      <c r="AA2916" s="55" t="s">
        <v>6987</v>
      </c>
      <c r="AB2916" s="55">
        <v>284</v>
      </c>
      <c r="AC2916" s="55" t="s">
        <v>2024</v>
      </c>
      <c r="AD2916" s="89" t="s">
        <v>2623</v>
      </c>
      <c r="AE2916" s="243">
        <v>16040</v>
      </c>
      <c r="AF2916" s="157" t="s">
        <v>3901</v>
      </c>
      <c r="AG2916" s="89" t="s">
        <v>8087</v>
      </c>
      <c r="AH2916" s="58" t="s">
        <v>4876</v>
      </c>
      <c r="AI2916" s="58" t="s">
        <v>8088</v>
      </c>
      <c r="AJ2916" s="59" t="s">
        <v>1632</v>
      </c>
      <c r="AK2916" s="56">
        <v>25.834445833333334</v>
      </c>
      <c r="AL2916" s="56">
        <v>-81.418399722222219</v>
      </c>
      <c r="AM2916" s="60">
        <v>-10.636500000353095</v>
      </c>
      <c r="AN2916" s="60">
        <v>10.840833968324251</v>
      </c>
      <c r="AO2916" s="60">
        <v>15.187455790430612</v>
      </c>
    </row>
    <row r="2917" spans="1:41" s="290" customFormat="1" x14ac:dyDescent="0.2">
      <c r="A2917" s="45" t="s">
        <v>601</v>
      </c>
      <c r="B2917" s="42" t="s">
        <v>96</v>
      </c>
      <c r="C2917" s="46"/>
      <c r="D2917" s="35" t="s">
        <v>424</v>
      </c>
      <c r="E2917" s="34">
        <v>44293</v>
      </c>
      <c r="F2917" s="347" t="s">
        <v>2662</v>
      </c>
      <c r="G2917" s="347" t="s">
        <v>2185</v>
      </c>
      <c r="H2917" s="344">
        <v>25.834416666666666</v>
      </c>
      <c r="I2917" s="344">
        <v>-81.418383333333338</v>
      </c>
      <c r="J2917" s="56" t="s">
        <v>9935</v>
      </c>
      <c r="K2917" s="56" t="s">
        <v>8086</v>
      </c>
      <c r="L2917" s="49" t="s">
        <v>3733</v>
      </c>
      <c r="M2917" s="120" t="s">
        <v>2834</v>
      </c>
      <c r="N2917" s="35" t="s">
        <v>364</v>
      </c>
      <c r="O2917" s="240" t="s">
        <v>3734</v>
      </c>
      <c r="P2917" s="216" t="s">
        <v>1969</v>
      </c>
      <c r="Q2917" s="443">
        <v>0</v>
      </c>
      <c r="R2917" s="47"/>
      <c r="S2917" s="36">
        <v>0</v>
      </c>
      <c r="T2917" s="35"/>
      <c r="U2917" s="34"/>
      <c r="V2917" s="82">
        <v>0</v>
      </c>
      <c r="W2917" s="55" t="s">
        <v>2689</v>
      </c>
      <c r="X2917" s="55" t="s">
        <v>1897</v>
      </c>
      <c r="Y2917" s="157">
        <v>0</v>
      </c>
      <c r="Z2917" s="57" t="s">
        <v>1746</v>
      </c>
      <c r="AA2917" s="55" t="s">
        <v>6987</v>
      </c>
      <c r="AB2917" s="55">
        <v>284</v>
      </c>
      <c r="AC2917" s="55" t="s">
        <v>2024</v>
      </c>
      <c r="AD2917" s="89" t="s">
        <v>2623</v>
      </c>
      <c r="AE2917" s="243">
        <v>16040</v>
      </c>
      <c r="AF2917" s="157" t="s">
        <v>3901</v>
      </c>
      <c r="AG2917" s="89" t="s">
        <v>8087</v>
      </c>
      <c r="AH2917" s="58" t="s">
        <v>4876</v>
      </c>
      <c r="AI2917" s="58" t="s">
        <v>8088</v>
      </c>
      <c r="AJ2917" s="59" t="s">
        <v>1632</v>
      </c>
      <c r="AK2917" s="56">
        <v>25.834445833333334</v>
      </c>
      <c r="AL2917" s="56">
        <v>-81.418399722222219</v>
      </c>
      <c r="AM2917" s="60">
        <v>-10.636500000353095</v>
      </c>
      <c r="AN2917" s="60">
        <v>5.3748672601570586</v>
      </c>
      <c r="AO2917" s="60">
        <v>11.917396121712983</v>
      </c>
    </row>
    <row r="2918" spans="1:41" s="290" customFormat="1" x14ac:dyDescent="0.2">
      <c r="A2918" s="45" t="s">
        <v>601</v>
      </c>
      <c r="B2918" s="42" t="s">
        <v>96</v>
      </c>
      <c r="C2918" s="46"/>
      <c r="D2918" s="35" t="s">
        <v>424</v>
      </c>
      <c r="E2918" s="34">
        <v>44620</v>
      </c>
      <c r="F2918" s="347" t="s">
        <v>2662</v>
      </c>
      <c r="G2918" s="347" t="s">
        <v>2185</v>
      </c>
      <c r="H2918" s="344">
        <v>25.834416666666666</v>
      </c>
      <c r="I2918" s="344">
        <v>-81.418383333333338</v>
      </c>
      <c r="J2918" s="56" t="s">
        <v>9935</v>
      </c>
      <c r="K2918" s="56" t="s">
        <v>8086</v>
      </c>
      <c r="L2918" s="49" t="s">
        <v>3733</v>
      </c>
      <c r="M2918" s="120" t="s">
        <v>2834</v>
      </c>
      <c r="N2918" s="35" t="s">
        <v>364</v>
      </c>
      <c r="O2918" s="240" t="s">
        <v>4254</v>
      </c>
      <c r="P2918" s="216" t="s">
        <v>1969</v>
      </c>
      <c r="Q2918" s="443">
        <v>0</v>
      </c>
      <c r="R2918" s="47"/>
      <c r="S2918" s="36">
        <v>0</v>
      </c>
      <c r="T2918" s="35"/>
      <c r="U2918" s="34"/>
      <c r="V2918" s="82">
        <v>0</v>
      </c>
      <c r="W2918" s="55" t="s">
        <v>2689</v>
      </c>
      <c r="X2918" s="55" t="s">
        <v>1897</v>
      </c>
      <c r="Y2918" s="157">
        <v>0</v>
      </c>
      <c r="Z2918" s="57" t="s">
        <v>1746</v>
      </c>
      <c r="AA2918" s="55" t="s">
        <v>6987</v>
      </c>
      <c r="AB2918" s="55">
        <v>284</v>
      </c>
      <c r="AC2918" s="55" t="s">
        <v>2024</v>
      </c>
      <c r="AD2918" s="89" t="s">
        <v>2623</v>
      </c>
      <c r="AE2918" s="243">
        <v>16040</v>
      </c>
      <c r="AF2918" s="157" t="s">
        <v>3901</v>
      </c>
      <c r="AG2918" s="89" t="s">
        <v>8087</v>
      </c>
      <c r="AH2918" s="58" t="s">
        <v>4876</v>
      </c>
      <c r="AI2918" s="58" t="s">
        <v>8088</v>
      </c>
      <c r="AJ2918" s="59" t="s">
        <v>1632</v>
      </c>
      <c r="AK2918" s="56">
        <v>25.834445833333334</v>
      </c>
      <c r="AL2918" s="56">
        <v>-81.418399722222219</v>
      </c>
      <c r="AM2918" s="60">
        <v>-10.636500000353095</v>
      </c>
      <c r="AN2918" s="60">
        <v>5.3748672601570586</v>
      </c>
      <c r="AO2918" s="60">
        <v>11.917396121712983</v>
      </c>
    </row>
    <row r="2919" spans="1:41" s="290" customFormat="1" x14ac:dyDescent="0.2">
      <c r="A2919" s="45" t="s">
        <v>601</v>
      </c>
      <c r="B2919" s="42" t="s">
        <v>96</v>
      </c>
      <c r="C2919" s="46"/>
      <c r="D2919" s="35" t="s">
        <v>424</v>
      </c>
      <c r="E2919" s="34">
        <v>44992</v>
      </c>
      <c r="F2919" s="347" t="s">
        <v>2662</v>
      </c>
      <c r="G2919" s="347" t="s">
        <v>2185</v>
      </c>
      <c r="H2919" s="344">
        <v>25.834416666666666</v>
      </c>
      <c r="I2919" s="344">
        <v>-81.418383333333338</v>
      </c>
      <c r="J2919" s="56" t="s">
        <v>9935</v>
      </c>
      <c r="K2919" s="56" t="s">
        <v>8086</v>
      </c>
      <c r="L2919" s="49" t="s">
        <v>3733</v>
      </c>
      <c r="M2919" s="120" t="s">
        <v>2834</v>
      </c>
      <c r="N2919" s="35" t="s">
        <v>364</v>
      </c>
      <c r="O2919" s="240" t="s">
        <v>5201</v>
      </c>
      <c r="P2919" s="216" t="s">
        <v>1969</v>
      </c>
      <c r="Q2919" s="443">
        <v>0</v>
      </c>
      <c r="R2919" s="47"/>
      <c r="S2919" s="36">
        <v>0</v>
      </c>
      <c r="T2919" s="35"/>
      <c r="U2919" s="34"/>
      <c r="V2919" s="82">
        <v>0</v>
      </c>
      <c r="W2919" s="55" t="s">
        <v>2689</v>
      </c>
      <c r="X2919" s="55" t="s">
        <v>1897</v>
      </c>
      <c r="Y2919" s="157">
        <v>0</v>
      </c>
      <c r="Z2919" s="57" t="s">
        <v>1746</v>
      </c>
      <c r="AA2919" s="55" t="s">
        <v>6987</v>
      </c>
      <c r="AB2919" s="55">
        <v>284</v>
      </c>
      <c r="AC2919" s="55" t="s">
        <v>2024</v>
      </c>
      <c r="AD2919" s="89" t="s">
        <v>2623</v>
      </c>
      <c r="AE2919" s="243">
        <v>16040</v>
      </c>
      <c r="AF2919" s="157" t="s">
        <v>3901</v>
      </c>
      <c r="AG2919" s="89" t="s">
        <v>8087</v>
      </c>
      <c r="AH2919" s="58" t="s">
        <v>4876</v>
      </c>
      <c r="AI2919" s="58" t="s">
        <v>8088</v>
      </c>
      <c r="AJ2919" s="59" t="s">
        <v>1632</v>
      </c>
      <c r="AK2919" s="56">
        <v>25.834445833333334</v>
      </c>
      <c r="AL2919" s="56">
        <v>-81.418399722222219</v>
      </c>
      <c r="AM2919" s="60">
        <v>-10.636500000353095</v>
      </c>
      <c r="AN2919" s="60">
        <v>5.3748672601570586</v>
      </c>
      <c r="AO2919" s="60">
        <v>11.917396121712983</v>
      </c>
    </row>
    <row r="2920" spans="1:41" s="290" customFormat="1" x14ac:dyDescent="0.2">
      <c r="A2920" s="45" t="s">
        <v>601</v>
      </c>
      <c r="B2920" s="42" t="s">
        <v>96</v>
      </c>
      <c r="C2920" s="46"/>
      <c r="D2920" s="35" t="s">
        <v>424</v>
      </c>
      <c r="E2920" s="34">
        <v>45384</v>
      </c>
      <c r="F2920" s="347" t="s">
        <v>4876</v>
      </c>
      <c r="G2920" s="347" t="s">
        <v>2185</v>
      </c>
      <c r="H2920" s="344">
        <v>25.83445</v>
      </c>
      <c r="I2920" s="344">
        <v>-81.418383333333338</v>
      </c>
      <c r="J2920" s="56" t="s">
        <v>8085</v>
      </c>
      <c r="K2920" s="56" t="s">
        <v>8086</v>
      </c>
      <c r="L2920" s="49" t="s">
        <v>3733</v>
      </c>
      <c r="M2920" s="120" t="s">
        <v>2834</v>
      </c>
      <c r="N2920" s="35" t="s">
        <v>364</v>
      </c>
      <c r="O2920" s="240" t="s">
        <v>5921</v>
      </c>
      <c r="P2920" s="216" t="s">
        <v>1969</v>
      </c>
      <c r="Q2920" s="443">
        <v>0</v>
      </c>
      <c r="R2920" s="47"/>
      <c r="S2920" s="36">
        <v>0</v>
      </c>
      <c r="T2920" s="35"/>
      <c r="U2920" s="34"/>
      <c r="V2920" s="82">
        <v>0</v>
      </c>
      <c r="W2920" s="55" t="s">
        <v>2689</v>
      </c>
      <c r="X2920" s="55" t="s">
        <v>1897</v>
      </c>
      <c r="Y2920" s="157">
        <v>0</v>
      </c>
      <c r="Z2920" s="57" t="s">
        <v>1746</v>
      </c>
      <c r="AA2920" s="55" t="s">
        <v>6987</v>
      </c>
      <c r="AB2920" s="55">
        <v>284</v>
      </c>
      <c r="AC2920" s="55" t="s">
        <v>2024</v>
      </c>
      <c r="AD2920" s="89" t="s">
        <v>2623</v>
      </c>
      <c r="AE2920" s="243">
        <v>16040</v>
      </c>
      <c r="AF2920" s="157" t="s">
        <v>3901</v>
      </c>
      <c r="AG2920" s="89" t="s">
        <v>8087</v>
      </c>
      <c r="AH2920" s="58" t="s">
        <v>4876</v>
      </c>
      <c r="AI2920" s="58" t="s">
        <v>8088</v>
      </c>
      <c r="AJ2920" s="59" t="s">
        <v>1632</v>
      </c>
      <c r="AK2920" s="56">
        <v>25.834445833333334</v>
      </c>
      <c r="AL2920" s="56">
        <v>-81.418399722222219</v>
      </c>
      <c r="AM2920" s="60">
        <v>1.5195000000504422</v>
      </c>
      <c r="AN2920" s="60">
        <v>5.3748672601570586</v>
      </c>
      <c r="AO2920" s="60">
        <v>5.5855239964090693</v>
      </c>
    </row>
    <row r="2921" spans="1:41" s="290" customFormat="1" x14ac:dyDescent="0.2">
      <c r="A2921" s="45" t="s">
        <v>601</v>
      </c>
      <c r="B2921" s="42" t="s">
        <v>96</v>
      </c>
      <c r="C2921" s="46"/>
      <c r="D2921" s="35" t="s">
        <v>424</v>
      </c>
      <c r="E2921" s="34">
        <v>45783</v>
      </c>
      <c r="F2921" s="347" t="s">
        <v>4876</v>
      </c>
      <c r="G2921" s="347" t="s">
        <v>2185</v>
      </c>
      <c r="H2921" s="344">
        <v>25.83445</v>
      </c>
      <c r="I2921" s="344">
        <v>-81.418383333333338</v>
      </c>
      <c r="J2921" s="56" t="s">
        <v>8085</v>
      </c>
      <c r="K2921" s="56" t="s">
        <v>8086</v>
      </c>
      <c r="L2921" s="49" t="s">
        <v>6579</v>
      </c>
      <c r="M2921" s="120" t="s">
        <v>2834</v>
      </c>
      <c r="N2921" s="35" t="s">
        <v>364</v>
      </c>
      <c r="O2921" s="240" t="s">
        <v>6610</v>
      </c>
      <c r="P2921" s="216" t="s">
        <v>1969</v>
      </c>
      <c r="Q2921" s="443">
        <v>0</v>
      </c>
      <c r="R2921" s="47"/>
      <c r="S2921" s="36">
        <v>0</v>
      </c>
      <c r="T2921" s="35"/>
      <c r="U2921" s="34"/>
      <c r="V2921" s="82">
        <v>0</v>
      </c>
      <c r="W2921" s="55" t="s">
        <v>2689</v>
      </c>
      <c r="X2921" s="55" t="s">
        <v>1897</v>
      </c>
      <c r="Y2921" s="157">
        <v>0</v>
      </c>
      <c r="Z2921" s="57" t="s">
        <v>1746</v>
      </c>
      <c r="AA2921" s="55" t="s">
        <v>6987</v>
      </c>
      <c r="AB2921" s="55">
        <v>284</v>
      </c>
      <c r="AC2921" s="55" t="s">
        <v>2024</v>
      </c>
      <c r="AD2921" s="89" t="s">
        <v>2623</v>
      </c>
      <c r="AE2921" s="243">
        <v>16040</v>
      </c>
      <c r="AF2921" s="157" t="s">
        <v>3901</v>
      </c>
      <c r="AG2921" s="89" t="s">
        <v>8087</v>
      </c>
      <c r="AH2921" s="58" t="s">
        <v>4876</v>
      </c>
      <c r="AI2921" s="58" t="s">
        <v>8088</v>
      </c>
      <c r="AJ2921" s="59" t="s">
        <v>1632</v>
      </c>
      <c r="AK2921" s="56">
        <v>25.834445833333334</v>
      </c>
      <c r="AL2921" s="56">
        <v>-81.418399722222219</v>
      </c>
      <c r="AM2921" s="60">
        <v>1.5195000000504422</v>
      </c>
      <c r="AN2921" s="60">
        <v>5.3748672601570586</v>
      </c>
      <c r="AO2921" s="60">
        <v>5.5855239964090693</v>
      </c>
    </row>
    <row r="2922" spans="1:41" s="290" customFormat="1" x14ac:dyDescent="0.2">
      <c r="A2922" s="45" t="s">
        <v>601</v>
      </c>
      <c r="B2922" s="42" t="s">
        <v>96</v>
      </c>
      <c r="C2922" s="46" t="s">
        <v>473</v>
      </c>
      <c r="D2922" s="35" t="s">
        <v>424</v>
      </c>
      <c r="E2922" s="34">
        <v>46079</v>
      </c>
      <c r="F2922" s="347" t="s">
        <v>4876</v>
      </c>
      <c r="G2922" s="347" t="s">
        <v>2185</v>
      </c>
      <c r="H2922" s="344">
        <v>25.83445</v>
      </c>
      <c r="I2922" s="344">
        <v>-81.418383333333338</v>
      </c>
      <c r="J2922" s="56" t="s">
        <v>8085</v>
      </c>
      <c r="K2922" s="56" t="s">
        <v>8086</v>
      </c>
      <c r="L2922" s="49" t="s">
        <v>6579</v>
      </c>
      <c r="M2922" s="120" t="s">
        <v>2834</v>
      </c>
      <c r="N2922" s="35" t="s">
        <v>364</v>
      </c>
      <c r="O2922" s="240" t="s">
        <v>6689</v>
      </c>
      <c r="P2922" s="216" t="s">
        <v>6005</v>
      </c>
      <c r="Q2922" s="443">
        <v>0</v>
      </c>
      <c r="R2922" s="47"/>
      <c r="S2922" s="36">
        <v>0</v>
      </c>
      <c r="T2922" s="35"/>
      <c r="U2922" s="34"/>
      <c r="V2922" s="82">
        <v>0</v>
      </c>
      <c r="W2922" s="55" t="s">
        <v>2689</v>
      </c>
      <c r="X2922" s="55" t="s">
        <v>1897</v>
      </c>
      <c r="Y2922" s="157">
        <v>0</v>
      </c>
      <c r="Z2922" s="57" t="s">
        <v>1746</v>
      </c>
      <c r="AA2922" s="55" t="s">
        <v>6987</v>
      </c>
      <c r="AB2922" s="55">
        <v>284</v>
      </c>
      <c r="AC2922" s="55" t="s">
        <v>2024</v>
      </c>
      <c r="AD2922" s="89" t="s">
        <v>2623</v>
      </c>
      <c r="AE2922" s="243">
        <v>16040</v>
      </c>
      <c r="AF2922" s="157" t="s">
        <v>3901</v>
      </c>
      <c r="AG2922" s="89" t="s">
        <v>8087</v>
      </c>
      <c r="AH2922" s="58" t="s">
        <v>4876</v>
      </c>
      <c r="AI2922" s="58" t="s">
        <v>8088</v>
      </c>
      <c r="AJ2922" s="59" t="s">
        <v>1632</v>
      </c>
      <c r="AK2922" s="56">
        <v>25.834445833333334</v>
      </c>
      <c r="AL2922" s="56">
        <v>-81.418399722222219</v>
      </c>
      <c r="AM2922" s="60">
        <v>1.5195000000504422</v>
      </c>
      <c r="AN2922" s="60">
        <v>5.3748672601570586</v>
      </c>
      <c r="AO2922" s="60">
        <v>5.5855239964090693</v>
      </c>
    </row>
    <row r="2923" spans="1:41" s="290" customFormat="1" x14ac:dyDescent="0.2">
      <c r="A2923" s="45" t="s">
        <v>602</v>
      </c>
      <c r="B2923" s="42" t="s">
        <v>95</v>
      </c>
      <c r="C2923" s="46"/>
      <c r="D2923" s="35" t="s">
        <v>424</v>
      </c>
      <c r="E2923" s="34">
        <v>42837</v>
      </c>
      <c r="F2923" s="347" t="s">
        <v>687</v>
      </c>
      <c r="G2923" s="347" t="s">
        <v>688</v>
      </c>
      <c r="H2923" s="344">
        <v>25.834116666666667</v>
      </c>
      <c r="I2923" s="344">
        <v>-81.41813333333333</v>
      </c>
      <c r="J2923" s="56" t="s">
        <v>8089</v>
      </c>
      <c r="K2923" s="56" t="s">
        <v>9937</v>
      </c>
      <c r="L2923" s="49" t="s">
        <v>1746</v>
      </c>
      <c r="M2923" s="117"/>
      <c r="N2923" s="35" t="s">
        <v>364</v>
      </c>
      <c r="O2923" s="203" t="s">
        <v>1969</v>
      </c>
      <c r="P2923" s="216">
        <v>0</v>
      </c>
      <c r="Q2923" s="443">
        <v>0</v>
      </c>
      <c r="R2923" s="47"/>
      <c r="S2923" s="36">
        <v>0</v>
      </c>
      <c r="T2923" s="35"/>
      <c r="U2923" s="34"/>
      <c r="V2923" s="82">
        <v>0</v>
      </c>
      <c r="W2923" s="55" t="s">
        <v>2689</v>
      </c>
      <c r="X2923" s="55" t="s">
        <v>1897</v>
      </c>
      <c r="Y2923" s="157">
        <v>0</v>
      </c>
      <c r="Z2923" s="57" t="s">
        <v>1746</v>
      </c>
      <c r="AA2923" s="55" t="s">
        <v>6987</v>
      </c>
      <c r="AB2923" s="55">
        <v>285</v>
      </c>
      <c r="AC2923" s="55" t="s">
        <v>2024</v>
      </c>
      <c r="AD2923" s="89" t="s">
        <v>2623</v>
      </c>
      <c r="AE2923" s="243">
        <v>16045</v>
      </c>
      <c r="AF2923" s="157" t="s">
        <v>3901</v>
      </c>
      <c r="AG2923" s="89" t="s">
        <v>8091</v>
      </c>
      <c r="AH2923" s="58" t="s">
        <v>2188</v>
      </c>
      <c r="AI2923" s="58" t="s">
        <v>8092</v>
      </c>
      <c r="AJ2923" s="59" t="s">
        <v>1631</v>
      </c>
      <c r="AK2923" s="56">
        <v>25.834025277777776</v>
      </c>
      <c r="AL2923" s="56">
        <v>-81.418176666666668</v>
      </c>
      <c r="AM2923" s="60">
        <v>33.32770000050175</v>
      </c>
      <c r="AN2923" s="60">
        <v>14.211513442166813</v>
      </c>
      <c r="AO2923" s="60">
        <v>36.23123930588536</v>
      </c>
    </row>
    <row r="2924" spans="1:41" s="290" customFormat="1" x14ac:dyDescent="0.2">
      <c r="A2924" s="45" t="s">
        <v>602</v>
      </c>
      <c r="B2924" s="42" t="s">
        <v>95</v>
      </c>
      <c r="C2924" s="46"/>
      <c r="D2924" s="35" t="s">
        <v>424</v>
      </c>
      <c r="E2924" s="34">
        <v>43160</v>
      </c>
      <c r="F2924" s="347" t="s">
        <v>2188</v>
      </c>
      <c r="G2924" s="347" t="s">
        <v>2189</v>
      </c>
      <c r="H2924" s="344">
        <v>25.834033333333334</v>
      </c>
      <c r="I2924" s="344">
        <v>-81.418149999999997</v>
      </c>
      <c r="J2924" s="56" t="s">
        <v>9938</v>
      </c>
      <c r="K2924" s="56" t="s">
        <v>8090</v>
      </c>
      <c r="L2924" s="49" t="s">
        <v>2163</v>
      </c>
      <c r="M2924" s="120"/>
      <c r="N2924" s="35" t="s">
        <v>364</v>
      </c>
      <c r="O2924" s="203" t="s">
        <v>1969</v>
      </c>
      <c r="P2924" s="216" t="s">
        <v>1969</v>
      </c>
      <c r="Q2924" s="443">
        <v>0</v>
      </c>
      <c r="R2924" s="47"/>
      <c r="S2924" s="36">
        <v>0</v>
      </c>
      <c r="T2924" s="35"/>
      <c r="U2924" s="34"/>
      <c r="V2924" s="82">
        <v>0</v>
      </c>
      <c r="W2924" s="55" t="s">
        <v>2689</v>
      </c>
      <c r="X2924" s="55" t="s">
        <v>1897</v>
      </c>
      <c r="Y2924" s="157">
        <v>0</v>
      </c>
      <c r="Z2924" s="57" t="s">
        <v>1746</v>
      </c>
      <c r="AA2924" s="55" t="s">
        <v>6987</v>
      </c>
      <c r="AB2924" s="55">
        <v>285</v>
      </c>
      <c r="AC2924" s="55" t="s">
        <v>2024</v>
      </c>
      <c r="AD2924" s="89" t="s">
        <v>2623</v>
      </c>
      <c r="AE2924" s="243">
        <v>16045</v>
      </c>
      <c r="AF2924" s="157" t="s">
        <v>3901</v>
      </c>
      <c r="AG2924" s="89" t="s">
        <v>8091</v>
      </c>
      <c r="AH2924" s="58" t="s">
        <v>2188</v>
      </c>
      <c r="AI2924" s="58" t="s">
        <v>8092</v>
      </c>
      <c r="AJ2924" s="59" t="s">
        <v>1631</v>
      </c>
      <c r="AK2924" s="56">
        <v>25.834025277777776</v>
      </c>
      <c r="AL2924" s="56">
        <v>-81.418176666666668</v>
      </c>
      <c r="AM2924" s="60">
        <v>2.9377000007885101</v>
      </c>
      <c r="AN2924" s="60">
        <v>8.7455467339996211</v>
      </c>
      <c r="AO2924" s="60">
        <v>9.2257611594493518</v>
      </c>
    </row>
    <row r="2925" spans="1:41" s="290" customFormat="1" x14ac:dyDescent="0.2">
      <c r="A2925" s="45" t="s">
        <v>602</v>
      </c>
      <c r="B2925" s="42" t="s">
        <v>95</v>
      </c>
      <c r="C2925" s="46"/>
      <c r="D2925" s="35" t="s">
        <v>424</v>
      </c>
      <c r="E2925" s="34">
        <v>43532</v>
      </c>
      <c r="F2925" s="347" t="s">
        <v>2665</v>
      </c>
      <c r="G2925" s="347" t="s">
        <v>688</v>
      </c>
      <c r="H2925" s="344">
        <v>25.834083333333332</v>
      </c>
      <c r="I2925" s="344">
        <v>-81.41813333333333</v>
      </c>
      <c r="J2925" s="56" t="s">
        <v>9939</v>
      </c>
      <c r="K2925" s="56" t="s">
        <v>9937</v>
      </c>
      <c r="L2925" s="49" t="s">
        <v>2163</v>
      </c>
      <c r="M2925" s="120" t="s">
        <v>2833</v>
      </c>
      <c r="N2925" s="35" t="s">
        <v>364</v>
      </c>
      <c r="O2925" s="203" t="s">
        <v>1969</v>
      </c>
      <c r="P2925" s="216" t="s">
        <v>1969</v>
      </c>
      <c r="Q2925" s="443">
        <v>0</v>
      </c>
      <c r="R2925" s="47"/>
      <c r="S2925" s="36">
        <v>0</v>
      </c>
      <c r="T2925" s="35"/>
      <c r="U2925" s="34"/>
      <c r="V2925" s="82">
        <v>0</v>
      </c>
      <c r="W2925" s="55" t="s">
        <v>2689</v>
      </c>
      <c r="X2925" s="55" t="s">
        <v>1897</v>
      </c>
      <c r="Y2925" s="157">
        <v>0</v>
      </c>
      <c r="Z2925" s="57" t="s">
        <v>1746</v>
      </c>
      <c r="AA2925" s="55" t="s">
        <v>6987</v>
      </c>
      <c r="AB2925" s="55">
        <v>285</v>
      </c>
      <c r="AC2925" s="55" t="s">
        <v>2024</v>
      </c>
      <c r="AD2925" s="89" t="s">
        <v>2623</v>
      </c>
      <c r="AE2925" s="243">
        <v>16045</v>
      </c>
      <c r="AF2925" s="157" t="s">
        <v>3901</v>
      </c>
      <c r="AG2925" s="89" t="s">
        <v>8091</v>
      </c>
      <c r="AH2925" s="58" t="s">
        <v>2188</v>
      </c>
      <c r="AI2925" s="58" t="s">
        <v>8092</v>
      </c>
      <c r="AJ2925" s="59" t="s">
        <v>1631</v>
      </c>
      <c r="AK2925" s="56">
        <v>25.834025277777776</v>
      </c>
      <c r="AL2925" s="56">
        <v>-81.418176666666668</v>
      </c>
      <c r="AM2925" s="60">
        <v>21.171700000098213</v>
      </c>
      <c r="AN2925" s="60">
        <v>14.211513442166813</v>
      </c>
      <c r="AO2925" s="60">
        <v>25.499176363385672</v>
      </c>
    </row>
    <row r="2926" spans="1:41" s="290" customFormat="1" x14ac:dyDescent="0.2">
      <c r="A2926" s="45" t="s">
        <v>602</v>
      </c>
      <c r="B2926" s="42" t="s">
        <v>95</v>
      </c>
      <c r="C2926" s="46"/>
      <c r="D2926" s="35" t="s">
        <v>424</v>
      </c>
      <c r="E2926" s="34">
        <v>43881</v>
      </c>
      <c r="F2926" s="347" t="s">
        <v>2665</v>
      </c>
      <c r="G2926" s="347" t="s">
        <v>2189</v>
      </c>
      <c r="H2926" s="344">
        <v>25.834083333333332</v>
      </c>
      <c r="I2926" s="344">
        <v>-81.418149999999997</v>
      </c>
      <c r="J2926" s="56" t="s">
        <v>9939</v>
      </c>
      <c r="K2926" s="56" t="s">
        <v>8090</v>
      </c>
      <c r="L2926" s="49" t="s">
        <v>2955</v>
      </c>
      <c r="M2926" s="120" t="s">
        <v>2833</v>
      </c>
      <c r="N2926" s="35" t="s">
        <v>364</v>
      </c>
      <c r="O2926" s="203" t="s">
        <v>1969</v>
      </c>
      <c r="P2926" s="216" t="s">
        <v>1969</v>
      </c>
      <c r="Q2926" s="443">
        <v>0</v>
      </c>
      <c r="R2926" s="47"/>
      <c r="S2926" s="36">
        <v>0</v>
      </c>
      <c r="T2926" s="35"/>
      <c r="U2926" s="34"/>
      <c r="V2926" s="82">
        <v>0</v>
      </c>
      <c r="W2926" s="55" t="s">
        <v>2689</v>
      </c>
      <c r="X2926" s="55" t="s">
        <v>1897</v>
      </c>
      <c r="Y2926" s="157">
        <v>0</v>
      </c>
      <c r="Z2926" s="57" t="s">
        <v>1746</v>
      </c>
      <c r="AA2926" s="55" t="s">
        <v>6987</v>
      </c>
      <c r="AB2926" s="55">
        <v>285</v>
      </c>
      <c r="AC2926" s="55" t="s">
        <v>2024</v>
      </c>
      <c r="AD2926" s="89" t="s">
        <v>2623</v>
      </c>
      <c r="AE2926" s="243">
        <v>16045</v>
      </c>
      <c r="AF2926" s="157" t="s">
        <v>3901</v>
      </c>
      <c r="AG2926" s="89" t="s">
        <v>8091</v>
      </c>
      <c r="AH2926" s="58" t="s">
        <v>2188</v>
      </c>
      <c r="AI2926" s="58" t="s">
        <v>8092</v>
      </c>
      <c r="AJ2926" s="59" t="s">
        <v>1631</v>
      </c>
      <c r="AK2926" s="56">
        <v>25.834025277777776</v>
      </c>
      <c r="AL2926" s="56">
        <v>-81.418176666666668</v>
      </c>
      <c r="AM2926" s="60">
        <v>21.171700000098213</v>
      </c>
      <c r="AN2926" s="60">
        <v>8.7455467339996211</v>
      </c>
      <c r="AO2926" s="60">
        <v>22.906886924476012</v>
      </c>
    </row>
    <row r="2927" spans="1:41" s="290" customFormat="1" ht="25.5" x14ac:dyDescent="0.2">
      <c r="A2927" s="45" t="s">
        <v>602</v>
      </c>
      <c r="B2927" s="42" t="s">
        <v>95</v>
      </c>
      <c r="C2927" s="46"/>
      <c r="D2927" s="35" t="s">
        <v>424</v>
      </c>
      <c r="E2927" s="34">
        <v>44293</v>
      </c>
      <c r="F2927" s="347" t="s">
        <v>687</v>
      </c>
      <c r="G2927" s="347" t="s">
        <v>2189</v>
      </c>
      <c r="H2927" s="344">
        <v>25.834116666666667</v>
      </c>
      <c r="I2927" s="344">
        <v>-81.418149999999997</v>
      </c>
      <c r="J2927" s="56" t="s">
        <v>8089</v>
      </c>
      <c r="K2927" s="56" t="s">
        <v>8090</v>
      </c>
      <c r="L2927" s="49" t="s">
        <v>3828</v>
      </c>
      <c r="M2927" s="120" t="s">
        <v>2833</v>
      </c>
      <c r="N2927" s="35" t="s">
        <v>387</v>
      </c>
      <c r="O2927" s="240" t="s">
        <v>3827</v>
      </c>
      <c r="P2927" s="216" t="s">
        <v>1969</v>
      </c>
      <c r="Q2927" s="443">
        <v>0</v>
      </c>
      <c r="R2927" s="47"/>
      <c r="S2927" s="36">
        <v>0</v>
      </c>
      <c r="T2927" s="35" t="s">
        <v>3310</v>
      </c>
      <c r="U2927" s="34"/>
      <c r="V2927" s="82">
        <v>0</v>
      </c>
      <c r="W2927" s="55" t="s">
        <v>2689</v>
      </c>
      <c r="X2927" s="55" t="s">
        <v>1897</v>
      </c>
      <c r="Y2927" s="157" t="s">
        <v>387</v>
      </c>
      <c r="Z2927" s="57" t="s">
        <v>1746</v>
      </c>
      <c r="AA2927" s="55" t="s">
        <v>6982</v>
      </c>
      <c r="AB2927" s="55">
        <v>285</v>
      </c>
      <c r="AC2927" s="55" t="s">
        <v>2024</v>
      </c>
      <c r="AD2927" s="89" t="s">
        <v>2623</v>
      </c>
      <c r="AE2927" s="243">
        <v>16045</v>
      </c>
      <c r="AF2927" s="157" t="s">
        <v>3901</v>
      </c>
      <c r="AG2927" s="89" t="s">
        <v>8091</v>
      </c>
      <c r="AH2927" s="58" t="s">
        <v>2188</v>
      </c>
      <c r="AI2927" s="58" t="s">
        <v>8092</v>
      </c>
      <c r="AJ2927" s="59" t="s">
        <v>1631</v>
      </c>
      <c r="AK2927" s="56">
        <v>25.834025277777776</v>
      </c>
      <c r="AL2927" s="56">
        <v>-81.418176666666668</v>
      </c>
      <c r="AM2927" s="60">
        <v>33.32770000050175</v>
      </c>
      <c r="AN2927" s="60">
        <v>8.7455467339996211</v>
      </c>
      <c r="AO2927" s="60">
        <v>34.456061513179591</v>
      </c>
    </row>
    <row r="2928" spans="1:41" s="290" customFormat="1" ht="25.5" x14ac:dyDescent="0.2">
      <c r="A2928" s="45" t="s">
        <v>602</v>
      </c>
      <c r="B2928" s="42" t="s">
        <v>95</v>
      </c>
      <c r="C2928" s="46"/>
      <c r="D2928" s="35" t="s">
        <v>424</v>
      </c>
      <c r="E2928" s="34">
        <v>44620</v>
      </c>
      <c r="F2928" s="347" t="s">
        <v>687</v>
      </c>
      <c r="G2928" s="347" t="s">
        <v>2189</v>
      </c>
      <c r="H2928" s="344">
        <v>25.834116666666667</v>
      </c>
      <c r="I2928" s="344">
        <v>-81.418149999999997</v>
      </c>
      <c r="J2928" s="56" t="s">
        <v>8089</v>
      </c>
      <c r="K2928" s="56" t="s">
        <v>8090</v>
      </c>
      <c r="L2928" s="49" t="s">
        <v>4255</v>
      </c>
      <c r="M2928" s="120" t="s">
        <v>2833</v>
      </c>
      <c r="N2928" s="35" t="s">
        <v>387</v>
      </c>
      <c r="O2928" s="240" t="s">
        <v>4256</v>
      </c>
      <c r="P2928" s="216" t="s">
        <v>1969</v>
      </c>
      <c r="Q2928" s="443">
        <v>0</v>
      </c>
      <c r="R2928" s="47"/>
      <c r="S2928" s="36">
        <v>0</v>
      </c>
      <c r="T2928" s="35"/>
      <c r="U2928" s="34"/>
      <c r="V2928" s="82">
        <v>0</v>
      </c>
      <c r="W2928" s="55" t="s">
        <v>2689</v>
      </c>
      <c r="X2928" s="55" t="s">
        <v>1897</v>
      </c>
      <c r="Y2928" s="157" t="s">
        <v>387</v>
      </c>
      <c r="Z2928" s="57" t="s">
        <v>1746</v>
      </c>
      <c r="AA2928" s="55" t="s">
        <v>6982</v>
      </c>
      <c r="AB2928" s="55">
        <v>285</v>
      </c>
      <c r="AC2928" s="55" t="s">
        <v>2024</v>
      </c>
      <c r="AD2928" s="89" t="s">
        <v>2623</v>
      </c>
      <c r="AE2928" s="243">
        <v>16045</v>
      </c>
      <c r="AF2928" s="157" t="s">
        <v>3901</v>
      </c>
      <c r="AG2928" s="89" t="s">
        <v>8091</v>
      </c>
      <c r="AH2928" s="58" t="s">
        <v>2188</v>
      </c>
      <c r="AI2928" s="58" t="s">
        <v>8092</v>
      </c>
      <c r="AJ2928" s="59" t="s">
        <v>1631</v>
      </c>
      <c r="AK2928" s="56">
        <v>25.834025277777776</v>
      </c>
      <c r="AL2928" s="56">
        <v>-81.418176666666668</v>
      </c>
      <c r="AM2928" s="60">
        <v>33.32770000050175</v>
      </c>
      <c r="AN2928" s="60">
        <v>8.7455467339996211</v>
      </c>
      <c r="AO2928" s="60">
        <v>34.456061513179591</v>
      </c>
    </row>
    <row r="2929" spans="1:41" s="290" customFormat="1" x14ac:dyDescent="0.2">
      <c r="A2929" s="45" t="s">
        <v>602</v>
      </c>
      <c r="B2929" s="42" t="s">
        <v>95</v>
      </c>
      <c r="C2929" s="46"/>
      <c r="D2929" s="35" t="s">
        <v>424</v>
      </c>
      <c r="E2929" s="34">
        <v>44992</v>
      </c>
      <c r="F2929" s="347" t="s">
        <v>687</v>
      </c>
      <c r="G2929" s="347" t="s">
        <v>2189</v>
      </c>
      <c r="H2929" s="344">
        <v>25.834116666666667</v>
      </c>
      <c r="I2929" s="344">
        <v>-81.418149999999997</v>
      </c>
      <c r="J2929" s="56" t="s">
        <v>8089</v>
      </c>
      <c r="K2929" s="56" t="s">
        <v>8090</v>
      </c>
      <c r="L2929" s="49" t="s">
        <v>5202</v>
      </c>
      <c r="M2929" s="120" t="s">
        <v>2833</v>
      </c>
      <c r="N2929" s="35" t="s">
        <v>427</v>
      </c>
      <c r="O2929" s="240" t="s">
        <v>5203</v>
      </c>
      <c r="P2929" s="216" t="s">
        <v>5204</v>
      </c>
      <c r="Q2929" s="443">
        <v>0</v>
      </c>
      <c r="R2929" s="47"/>
      <c r="S2929" s="36">
        <v>0</v>
      </c>
      <c r="T2929" s="35" t="s">
        <v>3310</v>
      </c>
      <c r="U2929" s="34"/>
      <c r="V2929" s="82" t="s">
        <v>1969</v>
      </c>
      <c r="W2929" s="55" t="s">
        <v>2689</v>
      </c>
      <c r="X2929" s="55" t="s">
        <v>1897</v>
      </c>
      <c r="Y2929" s="157" t="s">
        <v>427</v>
      </c>
      <c r="Z2929" s="57" t="s">
        <v>1746</v>
      </c>
      <c r="AA2929" s="55" t="s">
        <v>7125</v>
      </c>
      <c r="AB2929" s="55">
        <v>285</v>
      </c>
      <c r="AC2929" s="55" t="s">
        <v>2024</v>
      </c>
      <c r="AD2929" s="89" t="s">
        <v>2623</v>
      </c>
      <c r="AE2929" s="243">
        <v>16045</v>
      </c>
      <c r="AF2929" s="157" t="s">
        <v>3901</v>
      </c>
      <c r="AG2929" s="89" t="s">
        <v>8091</v>
      </c>
      <c r="AH2929" s="58" t="s">
        <v>2188</v>
      </c>
      <c r="AI2929" s="58" t="s">
        <v>8092</v>
      </c>
      <c r="AJ2929" s="59" t="s">
        <v>1631</v>
      </c>
      <c r="AK2929" s="56">
        <v>25.834025277777776</v>
      </c>
      <c r="AL2929" s="56">
        <v>-81.418176666666668</v>
      </c>
      <c r="AM2929" s="60">
        <v>33.32770000050175</v>
      </c>
      <c r="AN2929" s="60">
        <v>8.7455467339996211</v>
      </c>
      <c r="AO2929" s="60">
        <v>34.456061513179591</v>
      </c>
    </row>
    <row r="2930" spans="1:41" s="290" customFormat="1" x14ac:dyDescent="0.2">
      <c r="A2930" s="45" t="s">
        <v>602</v>
      </c>
      <c r="B2930" s="42" t="s">
        <v>95</v>
      </c>
      <c r="C2930" s="46"/>
      <c r="D2930" s="35" t="s">
        <v>424</v>
      </c>
      <c r="E2930" s="34">
        <v>45384</v>
      </c>
      <c r="F2930" s="347" t="s">
        <v>687</v>
      </c>
      <c r="G2930" s="347" t="s">
        <v>2189</v>
      </c>
      <c r="H2930" s="344">
        <v>25.834116666666667</v>
      </c>
      <c r="I2930" s="344">
        <v>-81.418149999999997</v>
      </c>
      <c r="J2930" s="56" t="s">
        <v>8089</v>
      </c>
      <c r="K2930" s="56" t="s">
        <v>8090</v>
      </c>
      <c r="L2930" s="49" t="s">
        <v>5922</v>
      </c>
      <c r="M2930" s="120" t="s">
        <v>2833</v>
      </c>
      <c r="N2930" s="35" t="s">
        <v>364</v>
      </c>
      <c r="O2930" s="240" t="s">
        <v>5923</v>
      </c>
      <c r="P2930" s="216" t="s">
        <v>1969</v>
      </c>
      <c r="Q2930" s="443">
        <v>0</v>
      </c>
      <c r="R2930" s="47"/>
      <c r="S2930" s="36">
        <v>0</v>
      </c>
      <c r="T2930" s="35" t="s">
        <v>2011</v>
      </c>
      <c r="U2930" s="34"/>
      <c r="V2930" s="82">
        <v>0</v>
      </c>
      <c r="W2930" s="55" t="s">
        <v>2689</v>
      </c>
      <c r="X2930" s="55" t="s">
        <v>1897</v>
      </c>
      <c r="Y2930" s="157">
        <v>0</v>
      </c>
      <c r="Z2930" s="57" t="s">
        <v>1746</v>
      </c>
      <c r="AA2930" s="55" t="s">
        <v>6987</v>
      </c>
      <c r="AB2930" s="55">
        <v>285</v>
      </c>
      <c r="AC2930" s="55" t="s">
        <v>2024</v>
      </c>
      <c r="AD2930" s="89" t="s">
        <v>2623</v>
      </c>
      <c r="AE2930" s="243">
        <v>16045</v>
      </c>
      <c r="AF2930" s="157" t="s">
        <v>3901</v>
      </c>
      <c r="AG2930" s="89" t="s">
        <v>8091</v>
      </c>
      <c r="AH2930" s="58" t="s">
        <v>2188</v>
      </c>
      <c r="AI2930" s="58" t="s">
        <v>8092</v>
      </c>
      <c r="AJ2930" s="59" t="s">
        <v>1631</v>
      </c>
      <c r="AK2930" s="56">
        <v>25.834025277777776</v>
      </c>
      <c r="AL2930" s="56">
        <v>-81.418176666666668</v>
      </c>
      <c r="AM2930" s="60">
        <v>33.32770000050175</v>
      </c>
      <c r="AN2930" s="60">
        <v>8.7455467339996211</v>
      </c>
      <c r="AO2930" s="60">
        <v>34.456061513179591</v>
      </c>
    </row>
    <row r="2931" spans="1:41" s="290" customFormat="1" x14ac:dyDescent="0.2">
      <c r="A2931" s="45" t="s">
        <v>602</v>
      </c>
      <c r="B2931" s="42" t="s">
        <v>95</v>
      </c>
      <c r="C2931" s="46"/>
      <c r="D2931" s="35" t="s">
        <v>424</v>
      </c>
      <c r="E2931" s="34">
        <v>45783</v>
      </c>
      <c r="F2931" s="347" t="s">
        <v>687</v>
      </c>
      <c r="G2931" s="347" t="s">
        <v>2189</v>
      </c>
      <c r="H2931" s="344">
        <v>25.834116666666667</v>
      </c>
      <c r="I2931" s="344">
        <v>-81.418149999999997</v>
      </c>
      <c r="J2931" s="56" t="s">
        <v>8089</v>
      </c>
      <c r="K2931" s="56" t="s">
        <v>8090</v>
      </c>
      <c r="L2931" s="49" t="s">
        <v>5922</v>
      </c>
      <c r="M2931" s="120" t="s">
        <v>2833</v>
      </c>
      <c r="N2931" s="35" t="s">
        <v>364</v>
      </c>
      <c r="O2931" s="240" t="s">
        <v>6611</v>
      </c>
      <c r="P2931" s="216" t="s">
        <v>1969</v>
      </c>
      <c r="Q2931" s="443">
        <v>0</v>
      </c>
      <c r="R2931" s="47"/>
      <c r="S2931" s="36">
        <v>0</v>
      </c>
      <c r="T2931" s="35"/>
      <c r="U2931" s="34"/>
      <c r="V2931" s="82">
        <v>0</v>
      </c>
      <c r="W2931" s="55" t="s">
        <v>2689</v>
      </c>
      <c r="X2931" s="55" t="s">
        <v>1897</v>
      </c>
      <c r="Y2931" s="157">
        <v>0</v>
      </c>
      <c r="Z2931" s="57" t="s">
        <v>1746</v>
      </c>
      <c r="AA2931" s="55" t="s">
        <v>6987</v>
      </c>
      <c r="AB2931" s="55">
        <v>285</v>
      </c>
      <c r="AC2931" s="55" t="s">
        <v>2024</v>
      </c>
      <c r="AD2931" s="89" t="s">
        <v>2623</v>
      </c>
      <c r="AE2931" s="243">
        <v>16045</v>
      </c>
      <c r="AF2931" s="157" t="s">
        <v>3901</v>
      </c>
      <c r="AG2931" s="89" t="s">
        <v>8091</v>
      </c>
      <c r="AH2931" s="58" t="s">
        <v>2188</v>
      </c>
      <c r="AI2931" s="58" t="s">
        <v>8092</v>
      </c>
      <c r="AJ2931" s="59" t="s">
        <v>1631</v>
      </c>
      <c r="AK2931" s="56">
        <v>25.834025277777776</v>
      </c>
      <c r="AL2931" s="56">
        <v>-81.418176666666668</v>
      </c>
      <c r="AM2931" s="60">
        <v>33.32770000050175</v>
      </c>
      <c r="AN2931" s="60">
        <v>8.7455467339996211</v>
      </c>
      <c r="AO2931" s="60">
        <v>34.456061513179591</v>
      </c>
    </row>
    <row r="2932" spans="1:41" s="290" customFormat="1" x14ac:dyDescent="0.2">
      <c r="A2932" s="45" t="s">
        <v>602</v>
      </c>
      <c r="B2932" s="42" t="s">
        <v>95</v>
      </c>
      <c r="C2932" s="46" t="s">
        <v>473</v>
      </c>
      <c r="D2932" s="35" t="s">
        <v>424</v>
      </c>
      <c r="E2932" s="34">
        <v>46079</v>
      </c>
      <c r="F2932" s="347" t="s">
        <v>687</v>
      </c>
      <c r="G2932" s="347" t="s">
        <v>2189</v>
      </c>
      <c r="H2932" s="344">
        <v>25.834116666666667</v>
      </c>
      <c r="I2932" s="344">
        <v>-81.418149999999997</v>
      </c>
      <c r="J2932" s="56" t="s">
        <v>8089</v>
      </c>
      <c r="K2932" s="56" t="s">
        <v>8090</v>
      </c>
      <c r="L2932" s="49" t="s">
        <v>5922</v>
      </c>
      <c r="M2932" s="120" t="s">
        <v>2833</v>
      </c>
      <c r="N2932" s="35" t="s">
        <v>364</v>
      </c>
      <c r="O2932" s="240" t="s">
        <v>6690</v>
      </c>
      <c r="P2932" s="216" t="s">
        <v>6005</v>
      </c>
      <c r="Q2932" s="443">
        <v>0</v>
      </c>
      <c r="R2932" s="47"/>
      <c r="S2932" s="36">
        <v>0</v>
      </c>
      <c r="T2932" s="35"/>
      <c r="U2932" s="34"/>
      <c r="V2932" s="82">
        <v>0</v>
      </c>
      <c r="W2932" s="55" t="s">
        <v>2689</v>
      </c>
      <c r="X2932" s="55" t="s">
        <v>1897</v>
      </c>
      <c r="Y2932" s="157">
        <v>0</v>
      </c>
      <c r="Z2932" s="57" t="s">
        <v>1746</v>
      </c>
      <c r="AA2932" s="55" t="s">
        <v>6987</v>
      </c>
      <c r="AB2932" s="55">
        <v>285</v>
      </c>
      <c r="AC2932" s="55" t="s">
        <v>2024</v>
      </c>
      <c r="AD2932" s="89" t="s">
        <v>2623</v>
      </c>
      <c r="AE2932" s="243">
        <v>16045</v>
      </c>
      <c r="AF2932" s="157" t="s">
        <v>3901</v>
      </c>
      <c r="AG2932" s="89" t="s">
        <v>8091</v>
      </c>
      <c r="AH2932" s="58" t="s">
        <v>2188</v>
      </c>
      <c r="AI2932" s="58" t="s">
        <v>8092</v>
      </c>
      <c r="AJ2932" s="59" t="s">
        <v>1631</v>
      </c>
      <c r="AK2932" s="56">
        <v>25.834025277777776</v>
      </c>
      <c r="AL2932" s="56">
        <v>-81.418176666666668</v>
      </c>
      <c r="AM2932" s="60">
        <v>33.32770000050175</v>
      </c>
      <c r="AN2932" s="60">
        <v>8.7455467339996211</v>
      </c>
      <c r="AO2932" s="60">
        <v>34.456061513179591</v>
      </c>
    </row>
    <row r="2933" spans="1:41" s="290" customFormat="1" x14ac:dyDescent="0.2">
      <c r="A2933" s="45" t="s">
        <v>603</v>
      </c>
      <c r="B2933" s="42" t="s">
        <v>94</v>
      </c>
      <c r="C2933" s="46"/>
      <c r="D2933" s="35" t="s">
        <v>424</v>
      </c>
      <c r="E2933" s="34">
        <v>42837</v>
      </c>
      <c r="F2933" s="347" t="s">
        <v>689</v>
      </c>
      <c r="G2933" s="347" t="s">
        <v>652</v>
      </c>
      <c r="H2933" s="344">
        <v>25.835433333333334</v>
      </c>
      <c r="I2933" s="344">
        <v>-81.414233333333328</v>
      </c>
      <c r="J2933" s="56" t="s">
        <v>9940</v>
      </c>
      <c r="K2933" s="56" t="s">
        <v>9941</v>
      </c>
      <c r="L2933" s="49" t="s">
        <v>1746</v>
      </c>
      <c r="M2933" s="117"/>
      <c r="N2933" s="35" t="s">
        <v>364</v>
      </c>
      <c r="O2933" s="203" t="s">
        <v>1969</v>
      </c>
      <c r="P2933" s="216">
        <v>0</v>
      </c>
      <c r="Q2933" s="443">
        <v>0</v>
      </c>
      <c r="R2933" s="47"/>
      <c r="S2933" s="36">
        <v>0</v>
      </c>
      <c r="T2933" s="35"/>
      <c r="U2933" s="34"/>
      <c r="V2933" s="82">
        <v>0</v>
      </c>
      <c r="W2933" s="55" t="s">
        <v>2689</v>
      </c>
      <c r="X2933" s="55" t="s">
        <v>1897</v>
      </c>
      <c r="Y2933" s="157">
        <v>0</v>
      </c>
      <c r="Z2933" s="57" t="s">
        <v>1746</v>
      </c>
      <c r="AA2933" s="55" t="s">
        <v>6987</v>
      </c>
      <c r="AB2933" s="55">
        <v>286</v>
      </c>
      <c r="AC2933" s="55" t="s">
        <v>2024</v>
      </c>
      <c r="AD2933" s="89" t="s">
        <v>2623</v>
      </c>
      <c r="AE2933" s="243">
        <v>16050</v>
      </c>
      <c r="AF2933" s="157" t="s">
        <v>3901</v>
      </c>
      <c r="AG2933" s="89" t="s">
        <v>8095</v>
      </c>
      <c r="AH2933" s="58" t="s">
        <v>2666</v>
      </c>
      <c r="AI2933" s="58" t="s">
        <v>652</v>
      </c>
      <c r="AJ2933" s="59" t="s">
        <v>1630</v>
      </c>
      <c r="AK2933" s="56">
        <v>25.835394166666667</v>
      </c>
      <c r="AL2933" s="56">
        <v>-81.414233055555556</v>
      </c>
      <c r="AM2933" s="60">
        <v>14.283300000215036</v>
      </c>
      <c r="AN2933" s="60">
        <v>-9.1099443349570527E-2</v>
      </c>
      <c r="AO2933" s="60">
        <v>14.283590515158345</v>
      </c>
    </row>
    <row r="2934" spans="1:41" s="290" customFormat="1" ht="25.5" x14ac:dyDescent="0.2">
      <c r="A2934" s="45" t="s">
        <v>603</v>
      </c>
      <c r="B2934" s="42" t="s">
        <v>94</v>
      </c>
      <c r="C2934" s="46"/>
      <c r="D2934" s="35" t="s">
        <v>424</v>
      </c>
      <c r="E2934" s="34">
        <v>43160</v>
      </c>
      <c r="F2934" s="347" t="s">
        <v>2191</v>
      </c>
      <c r="G2934" s="347" t="s">
        <v>2190</v>
      </c>
      <c r="H2934" s="344">
        <v>25.835366666666665</v>
      </c>
      <c r="I2934" s="344">
        <v>-81.414216666666661</v>
      </c>
      <c r="J2934" s="56" t="s">
        <v>9942</v>
      </c>
      <c r="K2934" s="56" t="s">
        <v>8094</v>
      </c>
      <c r="L2934" s="49" t="s">
        <v>2192</v>
      </c>
      <c r="M2934" s="120"/>
      <c r="N2934" s="35" t="s">
        <v>364</v>
      </c>
      <c r="O2934" s="203"/>
      <c r="P2934" s="216">
        <v>0</v>
      </c>
      <c r="Q2934" s="443">
        <v>0</v>
      </c>
      <c r="R2934" s="47"/>
      <c r="S2934" s="36">
        <v>0</v>
      </c>
      <c r="T2934" s="35"/>
      <c r="U2934" s="34"/>
      <c r="V2934" s="82">
        <v>0</v>
      </c>
      <c r="W2934" s="55" t="s">
        <v>2689</v>
      </c>
      <c r="X2934" s="55" t="s">
        <v>1897</v>
      </c>
      <c r="Y2934" s="157">
        <v>0</v>
      </c>
      <c r="Z2934" s="57" t="s">
        <v>1746</v>
      </c>
      <c r="AA2934" s="55" t="s">
        <v>6987</v>
      </c>
      <c r="AB2934" s="55">
        <v>286</v>
      </c>
      <c r="AC2934" s="55" t="s">
        <v>2024</v>
      </c>
      <c r="AD2934" s="89" t="s">
        <v>2623</v>
      </c>
      <c r="AE2934" s="243">
        <v>16050</v>
      </c>
      <c r="AF2934" s="157" t="s">
        <v>3901</v>
      </c>
      <c r="AG2934" s="89" t="s">
        <v>8095</v>
      </c>
      <c r="AH2934" s="58" t="s">
        <v>2666</v>
      </c>
      <c r="AI2934" s="58" t="s">
        <v>652</v>
      </c>
      <c r="AJ2934" s="59" t="s">
        <v>1630</v>
      </c>
      <c r="AK2934" s="56">
        <v>25.835394166666667</v>
      </c>
      <c r="AL2934" s="56">
        <v>-81.414233055555556</v>
      </c>
      <c r="AM2934" s="60">
        <v>-10.028700000592039</v>
      </c>
      <c r="AN2934" s="60">
        <v>5.3748672648176221</v>
      </c>
      <c r="AO2934" s="60">
        <v>11.378225776292314</v>
      </c>
    </row>
    <row r="2935" spans="1:41" s="290" customFormat="1" ht="25.5" x14ac:dyDescent="0.2">
      <c r="A2935" s="45" t="s">
        <v>603</v>
      </c>
      <c r="B2935" s="42" t="s">
        <v>94</v>
      </c>
      <c r="C2935" s="46"/>
      <c r="D2935" s="35" t="s">
        <v>424</v>
      </c>
      <c r="E2935" s="34">
        <v>43532</v>
      </c>
      <c r="F2935" s="347" t="s">
        <v>2666</v>
      </c>
      <c r="G2935" s="347" t="s">
        <v>2190</v>
      </c>
      <c r="H2935" s="344">
        <v>25.8354</v>
      </c>
      <c r="I2935" s="344">
        <v>-81.414216666666661</v>
      </c>
      <c r="J2935" s="56" t="s">
        <v>8093</v>
      </c>
      <c r="K2935" s="56" t="s">
        <v>8094</v>
      </c>
      <c r="L2935" s="49" t="s">
        <v>2192</v>
      </c>
      <c r="M2935" s="120" t="s">
        <v>2836</v>
      </c>
      <c r="N2935" s="35" t="s">
        <v>364</v>
      </c>
      <c r="O2935" s="203" t="s">
        <v>1969</v>
      </c>
      <c r="P2935" s="216" t="s">
        <v>1969</v>
      </c>
      <c r="Q2935" s="443">
        <v>0</v>
      </c>
      <c r="R2935" s="47"/>
      <c r="S2935" s="36">
        <v>0</v>
      </c>
      <c r="T2935" s="35"/>
      <c r="U2935" s="34"/>
      <c r="V2935" s="82">
        <v>0</v>
      </c>
      <c r="W2935" s="55" t="s">
        <v>2689</v>
      </c>
      <c r="X2935" s="55" t="s">
        <v>1897</v>
      </c>
      <c r="Y2935" s="157">
        <v>0</v>
      </c>
      <c r="Z2935" s="57" t="s">
        <v>1746</v>
      </c>
      <c r="AA2935" s="55" t="s">
        <v>6987</v>
      </c>
      <c r="AB2935" s="55">
        <v>286</v>
      </c>
      <c r="AC2935" s="55" t="s">
        <v>2024</v>
      </c>
      <c r="AD2935" s="89" t="s">
        <v>2623</v>
      </c>
      <c r="AE2935" s="243">
        <v>16050</v>
      </c>
      <c r="AF2935" s="157" t="s">
        <v>3901</v>
      </c>
      <c r="AG2935" s="89" t="s">
        <v>8095</v>
      </c>
      <c r="AH2935" s="58" t="s">
        <v>2666</v>
      </c>
      <c r="AI2935" s="58" t="s">
        <v>652</v>
      </c>
      <c r="AJ2935" s="59" t="s">
        <v>1630</v>
      </c>
      <c r="AK2935" s="56">
        <v>25.835394166666667</v>
      </c>
      <c r="AL2935" s="56">
        <v>-81.414233055555556</v>
      </c>
      <c r="AM2935" s="60">
        <v>2.1272999998114983</v>
      </c>
      <c r="AN2935" s="60">
        <v>5.3748672648176221</v>
      </c>
      <c r="AO2935" s="60">
        <v>5.7805366017010966</v>
      </c>
    </row>
    <row r="2936" spans="1:41" s="290" customFormat="1" x14ac:dyDescent="0.2">
      <c r="A2936" s="45" t="s">
        <v>603</v>
      </c>
      <c r="B2936" s="42" t="s">
        <v>94</v>
      </c>
      <c r="C2936" s="46"/>
      <c r="D2936" s="35" t="s">
        <v>424</v>
      </c>
      <c r="E2936" s="34">
        <v>43881</v>
      </c>
      <c r="F2936" s="347" t="s">
        <v>2666</v>
      </c>
      <c r="G2936" s="347" t="s">
        <v>2190</v>
      </c>
      <c r="H2936" s="344">
        <v>25.8354</v>
      </c>
      <c r="I2936" s="344">
        <v>-81.414216666666661</v>
      </c>
      <c r="J2936" s="56" t="s">
        <v>8093</v>
      </c>
      <c r="K2936" s="56" t="s">
        <v>8094</v>
      </c>
      <c r="L2936" s="49" t="s">
        <v>2956</v>
      </c>
      <c r="M2936" s="120" t="s">
        <v>2836</v>
      </c>
      <c r="N2936" s="35" t="s">
        <v>364</v>
      </c>
      <c r="O2936" s="203" t="s">
        <v>1969</v>
      </c>
      <c r="P2936" s="216" t="s">
        <v>1969</v>
      </c>
      <c r="Q2936" s="443">
        <v>0</v>
      </c>
      <c r="R2936" s="47"/>
      <c r="S2936" s="36">
        <v>0</v>
      </c>
      <c r="T2936" s="35"/>
      <c r="U2936" s="34"/>
      <c r="V2936" s="82">
        <v>0</v>
      </c>
      <c r="W2936" s="55" t="s">
        <v>2689</v>
      </c>
      <c r="X2936" s="55" t="s">
        <v>1897</v>
      </c>
      <c r="Y2936" s="157">
        <v>0</v>
      </c>
      <c r="Z2936" s="57" t="s">
        <v>1746</v>
      </c>
      <c r="AA2936" s="55" t="s">
        <v>6987</v>
      </c>
      <c r="AB2936" s="55">
        <v>286</v>
      </c>
      <c r="AC2936" s="55" t="s">
        <v>2024</v>
      </c>
      <c r="AD2936" s="89" t="s">
        <v>2623</v>
      </c>
      <c r="AE2936" s="243">
        <v>16050</v>
      </c>
      <c r="AF2936" s="157" t="s">
        <v>3901</v>
      </c>
      <c r="AG2936" s="89" t="s">
        <v>8095</v>
      </c>
      <c r="AH2936" s="58" t="s">
        <v>2666</v>
      </c>
      <c r="AI2936" s="58" t="s">
        <v>652</v>
      </c>
      <c r="AJ2936" s="59" t="s">
        <v>1630</v>
      </c>
      <c r="AK2936" s="56">
        <v>25.835394166666667</v>
      </c>
      <c r="AL2936" s="56">
        <v>-81.414233055555556</v>
      </c>
      <c r="AM2936" s="60">
        <v>2.1272999998114983</v>
      </c>
      <c r="AN2936" s="60">
        <v>5.3748672648176221</v>
      </c>
      <c r="AO2936" s="60">
        <v>5.7805366017010966</v>
      </c>
    </row>
    <row r="2937" spans="1:41" s="290" customFormat="1" ht="25.5" x14ac:dyDescent="0.2">
      <c r="A2937" s="45" t="s">
        <v>603</v>
      </c>
      <c r="B2937" s="42" t="s">
        <v>94</v>
      </c>
      <c r="C2937" s="46"/>
      <c r="D2937" s="35" t="s">
        <v>424</v>
      </c>
      <c r="E2937" s="34">
        <v>44293</v>
      </c>
      <c r="F2937" s="347" t="s">
        <v>2666</v>
      </c>
      <c r="G2937" s="347" t="s">
        <v>3735</v>
      </c>
      <c r="H2937" s="344">
        <v>25.8354</v>
      </c>
      <c r="I2937" s="344">
        <v>-81.414249999999996</v>
      </c>
      <c r="J2937" s="56" t="s">
        <v>8093</v>
      </c>
      <c r="K2937" s="56" t="s">
        <v>9943</v>
      </c>
      <c r="L2937" s="49" t="s">
        <v>3736</v>
      </c>
      <c r="M2937" s="120" t="s">
        <v>2836</v>
      </c>
      <c r="N2937" s="35" t="s">
        <v>387</v>
      </c>
      <c r="O2937" s="240" t="s">
        <v>3737</v>
      </c>
      <c r="P2937" s="216" t="s">
        <v>1969</v>
      </c>
      <c r="Q2937" s="443">
        <v>0</v>
      </c>
      <c r="R2937" s="47"/>
      <c r="S2937" s="36">
        <v>0</v>
      </c>
      <c r="T2937" s="35" t="s">
        <v>3310</v>
      </c>
      <c r="U2937" s="34"/>
      <c r="V2937" s="82">
        <v>0</v>
      </c>
      <c r="W2937" s="55" t="s">
        <v>2689</v>
      </c>
      <c r="X2937" s="55" t="s">
        <v>1897</v>
      </c>
      <c r="Y2937" s="157" t="s">
        <v>387</v>
      </c>
      <c r="Z2937" s="57" t="s">
        <v>1746</v>
      </c>
      <c r="AA2937" s="55" t="s">
        <v>6982</v>
      </c>
      <c r="AB2937" s="55">
        <v>286</v>
      </c>
      <c r="AC2937" s="55" t="s">
        <v>2024</v>
      </c>
      <c r="AD2937" s="89" t="s">
        <v>2623</v>
      </c>
      <c r="AE2937" s="243">
        <v>16050</v>
      </c>
      <c r="AF2937" s="157" t="s">
        <v>3901</v>
      </c>
      <c r="AG2937" s="89" t="s">
        <v>8095</v>
      </c>
      <c r="AH2937" s="58" t="s">
        <v>2666</v>
      </c>
      <c r="AI2937" s="58" t="s">
        <v>652</v>
      </c>
      <c r="AJ2937" s="59" t="s">
        <v>1630</v>
      </c>
      <c r="AK2937" s="56">
        <v>25.835394166666667</v>
      </c>
      <c r="AL2937" s="56">
        <v>-81.414233055555556</v>
      </c>
      <c r="AM2937" s="60">
        <v>2.1272999998114983</v>
      </c>
      <c r="AN2937" s="60">
        <v>-5.5570661515167634</v>
      </c>
      <c r="AO2937" s="60">
        <v>5.9503268398913454</v>
      </c>
    </row>
    <row r="2938" spans="1:41" s="290" customFormat="1" ht="25.5" x14ac:dyDescent="0.2">
      <c r="A2938" s="45" t="s">
        <v>603</v>
      </c>
      <c r="B2938" s="42" t="s">
        <v>94</v>
      </c>
      <c r="C2938" s="46"/>
      <c r="D2938" s="35" t="s">
        <v>424</v>
      </c>
      <c r="E2938" s="34">
        <v>44620</v>
      </c>
      <c r="F2938" s="347" t="s">
        <v>2666</v>
      </c>
      <c r="G2938" s="347" t="s">
        <v>3735</v>
      </c>
      <c r="H2938" s="344">
        <v>25.8354</v>
      </c>
      <c r="I2938" s="344">
        <v>-81.414249999999996</v>
      </c>
      <c r="J2938" s="56" t="s">
        <v>8093</v>
      </c>
      <c r="K2938" s="56" t="s">
        <v>9943</v>
      </c>
      <c r="L2938" s="49" t="s">
        <v>3736</v>
      </c>
      <c r="M2938" s="120" t="s">
        <v>2836</v>
      </c>
      <c r="N2938" s="35" t="s">
        <v>387</v>
      </c>
      <c r="O2938" s="240" t="s">
        <v>4257</v>
      </c>
      <c r="P2938" s="216" t="s">
        <v>1969</v>
      </c>
      <c r="Q2938" s="443">
        <v>0</v>
      </c>
      <c r="R2938" s="47"/>
      <c r="S2938" s="36">
        <v>0</v>
      </c>
      <c r="T2938" s="35"/>
      <c r="U2938" s="34"/>
      <c r="V2938" s="82">
        <v>0</v>
      </c>
      <c r="W2938" s="55" t="s">
        <v>2689</v>
      </c>
      <c r="X2938" s="55" t="s">
        <v>1897</v>
      </c>
      <c r="Y2938" s="157" t="s">
        <v>387</v>
      </c>
      <c r="Z2938" s="57" t="s">
        <v>1746</v>
      </c>
      <c r="AA2938" s="55" t="s">
        <v>6982</v>
      </c>
      <c r="AB2938" s="55">
        <v>286</v>
      </c>
      <c r="AC2938" s="55" t="s">
        <v>2024</v>
      </c>
      <c r="AD2938" s="89" t="s">
        <v>2623</v>
      </c>
      <c r="AE2938" s="243">
        <v>16050</v>
      </c>
      <c r="AF2938" s="157" t="s">
        <v>3901</v>
      </c>
      <c r="AG2938" s="89" t="s">
        <v>8095</v>
      </c>
      <c r="AH2938" s="58" t="s">
        <v>2666</v>
      </c>
      <c r="AI2938" s="58" t="s">
        <v>652</v>
      </c>
      <c r="AJ2938" s="59" t="s">
        <v>1630</v>
      </c>
      <c r="AK2938" s="56">
        <v>25.835394166666667</v>
      </c>
      <c r="AL2938" s="56">
        <v>-81.414233055555556</v>
      </c>
      <c r="AM2938" s="60">
        <v>2.1272999998114983</v>
      </c>
      <c r="AN2938" s="60">
        <v>-5.5570661515167634</v>
      </c>
      <c r="AO2938" s="60">
        <v>5.9503268398913454</v>
      </c>
    </row>
    <row r="2939" spans="1:41" s="290" customFormat="1" ht="25.5" x14ac:dyDescent="0.2">
      <c r="A2939" s="45" t="s">
        <v>603</v>
      </c>
      <c r="B2939" s="42" t="s">
        <v>94</v>
      </c>
      <c r="C2939" s="46"/>
      <c r="D2939" s="35" t="s">
        <v>424</v>
      </c>
      <c r="E2939" s="34">
        <v>44992</v>
      </c>
      <c r="F2939" s="347" t="s">
        <v>2666</v>
      </c>
      <c r="G2939" s="347" t="s">
        <v>2190</v>
      </c>
      <c r="H2939" s="344">
        <v>25.8354</v>
      </c>
      <c r="I2939" s="344">
        <v>-81.414216666666661</v>
      </c>
      <c r="J2939" s="56" t="s">
        <v>8093</v>
      </c>
      <c r="K2939" s="56" t="s">
        <v>8094</v>
      </c>
      <c r="L2939" s="49" t="s">
        <v>5205</v>
      </c>
      <c r="M2939" s="120" t="s">
        <v>2836</v>
      </c>
      <c r="N2939" s="35" t="s">
        <v>387</v>
      </c>
      <c r="O2939" s="240" t="s">
        <v>5304</v>
      </c>
      <c r="P2939" s="216" t="s">
        <v>5206</v>
      </c>
      <c r="Q2939" s="443">
        <v>0</v>
      </c>
      <c r="R2939" s="47"/>
      <c r="S2939" s="36">
        <v>0</v>
      </c>
      <c r="T2939" s="35"/>
      <c r="U2939" s="34"/>
      <c r="V2939" s="82">
        <v>0</v>
      </c>
      <c r="W2939" s="55" t="s">
        <v>2689</v>
      </c>
      <c r="X2939" s="55" t="s">
        <v>1897</v>
      </c>
      <c r="Y2939" s="157" t="s">
        <v>387</v>
      </c>
      <c r="Z2939" s="57" t="s">
        <v>1746</v>
      </c>
      <c r="AA2939" s="55" t="s">
        <v>6982</v>
      </c>
      <c r="AB2939" s="55">
        <v>286</v>
      </c>
      <c r="AC2939" s="55" t="s">
        <v>2024</v>
      </c>
      <c r="AD2939" s="89" t="s">
        <v>2623</v>
      </c>
      <c r="AE2939" s="243">
        <v>16050</v>
      </c>
      <c r="AF2939" s="157" t="s">
        <v>3901</v>
      </c>
      <c r="AG2939" s="89" t="s">
        <v>8095</v>
      </c>
      <c r="AH2939" s="58" t="s">
        <v>2666</v>
      </c>
      <c r="AI2939" s="58" t="s">
        <v>652</v>
      </c>
      <c r="AJ2939" s="59" t="s">
        <v>1630</v>
      </c>
      <c r="AK2939" s="56">
        <v>25.835394166666667</v>
      </c>
      <c r="AL2939" s="56">
        <v>-81.414233055555556</v>
      </c>
      <c r="AM2939" s="60">
        <v>2.1272999998114983</v>
      </c>
      <c r="AN2939" s="60">
        <v>5.3748672648176221</v>
      </c>
      <c r="AO2939" s="60">
        <v>5.7805366017010966</v>
      </c>
    </row>
    <row r="2940" spans="1:41" s="290" customFormat="1" x14ac:dyDescent="0.2">
      <c r="A2940" s="45" t="s">
        <v>603</v>
      </c>
      <c r="B2940" s="42" t="s">
        <v>94</v>
      </c>
      <c r="C2940" s="46"/>
      <c r="D2940" s="35" t="s">
        <v>424</v>
      </c>
      <c r="E2940" s="34">
        <v>45384</v>
      </c>
      <c r="F2940" s="347" t="s">
        <v>2666</v>
      </c>
      <c r="G2940" s="347" t="s">
        <v>2190</v>
      </c>
      <c r="H2940" s="344">
        <v>25.8354</v>
      </c>
      <c r="I2940" s="344">
        <v>-81.414216666666661</v>
      </c>
      <c r="J2940" s="56" t="s">
        <v>8093</v>
      </c>
      <c r="K2940" s="56" t="s">
        <v>8094</v>
      </c>
      <c r="L2940" s="49" t="s">
        <v>5924</v>
      </c>
      <c r="M2940" s="120" t="s">
        <v>2836</v>
      </c>
      <c r="N2940" s="35" t="s">
        <v>364</v>
      </c>
      <c r="O2940" s="377" t="s">
        <v>5925</v>
      </c>
      <c r="P2940" s="216" t="s">
        <v>1969</v>
      </c>
      <c r="Q2940" s="443">
        <v>0</v>
      </c>
      <c r="R2940" s="47"/>
      <c r="S2940" s="36">
        <v>0</v>
      </c>
      <c r="T2940" s="35"/>
      <c r="U2940" s="34"/>
      <c r="V2940" s="82">
        <v>0</v>
      </c>
      <c r="W2940" s="55" t="s">
        <v>2689</v>
      </c>
      <c r="X2940" s="55" t="s">
        <v>1897</v>
      </c>
      <c r="Y2940" s="157">
        <v>0</v>
      </c>
      <c r="Z2940" s="57" t="s">
        <v>1746</v>
      </c>
      <c r="AA2940" s="55" t="s">
        <v>6987</v>
      </c>
      <c r="AB2940" s="55">
        <v>286</v>
      </c>
      <c r="AC2940" s="55" t="s">
        <v>2024</v>
      </c>
      <c r="AD2940" s="89" t="s">
        <v>2623</v>
      </c>
      <c r="AE2940" s="243">
        <v>16050</v>
      </c>
      <c r="AF2940" s="157" t="s">
        <v>3901</v>
      </c>
      <c r="AG2940" s="89" t="s">
        <v>8095</v>
      </c>
      <c r="AH2940" s="58" t="s">
        <v>2666</v>
      </c>
      <c r="AI2940" s="58" t="s">
        <v>652</v>
      </c>
      <c r="AJ2940" s="59" t="s">
        <v>1630</v>
      </c>
      <c r="AK2940" s="56">
        <v>25.835394166666667</v>
      </c>
      <c r="AL2940" s="56">
        <v>-81.414233055555556</v>
      </c>
      <c r="AM2940" s="60">
        <v>2.1272999998114983</v>
      </c>
      <c r="AN2940" s="60">
        <v>5.3748672648176221</v>
      </c>
      <c r="AO2940" s="60">
        <v>5.7805366017010966</v>
      </c>
    </row>
    <row r="2941" spans="1:41" s="290" customFormat="1" x14ac:dyDescent="0.2">
      <c r="A2941" s="45" t="s">
        <v>603</v>
      </c>
      <c r="B2941" s="42" t="s">
        <v>94</v>
      </c>
      <c r="C2941" s="46"/>
      <c r="D2941" s="35" t="s">
        <v>424</v>
      </c>
      <c r="E2941" s="34">
        <v>45783</v>
      </c>
      <c r="F2941" s="347" t="s">
        <v>2666</v>
      </c>
      <c r="G2941" s="347" t="s">
        <v>2190</v>
      </c>
      <c r="H2941" s="344">
        <v>25.8354</v>
      </c>
      <c r="I2941" s="344">
        <v>-81.414216666666661</v>
      </c>
      <c r="J2941" s="56" t="s">
        <v>8093</v>
      </c>
      <c r="K2941" s="56" t="s">
        <v>8094</v>
      </c>
      <c r="L2941" s="49" t="s">
        <v>6580</v>
      </c>
      <c r="M2941" s="120" t="s">
        <v>2836</v>
      </c>
      <c r="N2941" s="35" t="s">
        <v>364</v>
      </c>
      <c r="O2941" s="377" t="s">
        <v>6612</v>
      </c>
      <c r="P2941" s="216" t="s">
        <v>1969</v>
      </c>
      <c r="Q2941" s="443">
        <v>0</v>
      </c>
      <c r="R2941" s="47"/>
      <c r="S2941" s="36">
        <v>0</v>
      </c>
      <c r="T2941" s="35"/>
      <c r="U2941" s="34"/>
      <c r="V2941" s="82">
        <v>0</v>
      </c>
      <c r="W2941" s="55" t="s">
        <v>2689</v>
      </c>
      <c r="X2941" s="55" t="s">
        <v>1897</v>
      </c>
      <c r="Y2941" s="157">
        <v>0</v>
      </c>
      <c r="Z2941" s="57" t="s">
        <v>1746</v>
      </c>
      <c r="AA2941" s="55" t="s">
        <v>6987</v>
      </c>
      <c r="AB2941" s="55">
        <v>286</v>
      </c>
      <c r="AC2941" s="55" t="s">
        <v>2024</v>
      </c>
      <c r="AD2941" s="89" t="s">
        <v>2623</v>
      </c>
      <c r="AE2941" s="243">
        <v>16050</v>
      </c>
      <c r="AF2941" s="157" t="s">
        <v>3901</v>
      </c>
      <c r="AG2941" s="89" t="s">
        <v>8095</v>
      </c>
      <c r="AH2941" s="58" t="s">
        <v>2666</v>
      </c>
      <c r="AI2941" s="58" t="s">
        <v>652</v>
      </c>
      <c r="AJ2941" s="59" t="s">
        <v>1630</v>
      </c>
      <c r="AK2941" s="56">
        <v>25.835394166666667</v>
      </c>
      <c r="AL2941" s="56">
        <v>-81.414233055555556</v>
      </c>
      <c r="AM2941" s="60">
        <v>2.1272999998114983</v>
      </c>
      <c r="AN2941" s="60">
        <v>5.3748672648176221</v>
      </c>
      <c r="AO2941" s="60">
        <v>5.7805366017010966</v>
      </c>
    </row>
    <row r="2942" spans="1:41" s="290" customFormat="1" x14ac:dyDescent="0.2">
      <c r="A2942" s="45" t="s">
        <v>603</v>
      </c>
      <c r="B2942" s="42" t="s">
        <v>94</v>
      </c>
      <c r="C2942" s="46" t="s">
        <v>473</v>
      </c>
      <c r="D2942" s="35" t="s">
        <v>424</v>
      </c>
      <c r="E2942" s="34">
        <v>46079</v>
      </c>
      <c r="F2942" s="347" t="s">
        <v>2666</v>
      </c>
      <c r="G2942" s="347" t="s">
        <v>2190</v>
      </c>
      <c r="H2942" s="344">
        <v>25.8354</v>
      </c>
      <c r="I2942" s="344">
        <v>-81.414216666666661</v>
      </c>
      <c r="J2942" s="56" t="s">
        <v>8093</v>
      </c>
      <c r="K2942" s="56" t="s">
        <v>8094</v>
      </c>
      <c r="L2942" s="49" t="s">
        <v>6580</v>
      </c>
      <c r="M2942" s="120" t="s">
        <v>2836</v>
      </c>
      <c r="N2942" s="35" t="s">
        <v>364</v>
      </c>
      <c r="O2942" s="377" t="s">
        <v>6691</v>
      </c>
      <c r="P2942" s="216" t="s">
        <v>6005</v>
      </c>
      <c r="Q2942" s="443">
        <v>0</v>
      </c>
      <c r="R2942" s="47"/>
      <c r="S2942" s="36">
        <v>0</v>
      </c>
      <c r="T2942" s="35"/>
      <c r="U2942" s="34"/>
      <c r="V2942" s="82">
        <v>0</v>
      </c>
      <c r="W2942" s="55" t="s">
        <v>2689</v>
      </c>
      <c r="X2942" s="55" t="s">
        <v>1897</v>
      </c>
      <c r="Y2942" s="157">
        <v>0</v>
      </c>
      <c r="Z2942" s="57" t="s">
        <v>1746</v>
      </c>
      <c r="AA2942" s="55" t="s">
        <v>6987</v>
      </c>
      <c r="AB2942" s="55">
        <v>286</v>
      </c>
      <c r="AC2942" s="55" t="s">
        <v>2024</v>
      </c>
      <c r="AD2942" s="89" t="s">
        <v>2623</v>
      </c>
      <c r="AE2942" s="243">
        <v>16050</v>
      </c>
      <c r="AF2942" s="157" t="s">
        <v>3901</v>
      </c>
      <c r="AG2942" s="89" t="s">
        <v>8095</v>
      </c>
      <c r="AH2942" s="58" t="s">
        <v>2666</v>
      </c>
      <c r="AI2942" s="58" t="s">
        <v>652</v>
      </c>
      <c r="AJ2942" s="59" t="s">
        <v>1630</v>
      </c>
      <c r="AK2942" s="56">
        <v>25.835394166666667</v>
      </c>
      <c r="AL2942" s="56">
        <v>-81.414233055555556</v>
      </c>
      <c r="AM2942" s="60">
        <v>2.1272999998114983</v>
      </c>
      <c r="AN2942" s="60">
        <v>5.3748672648176221</v>
      </c>
      <c r="AO2942" s="60">
        <v>5.7805366017010966</v>
      </c>
    </row>
    <row r="2943" spans="1:41" s="290" customFormat="1" x14ac:dyDescent="0.2">
      <c r="A2943" s="45" t="s">
        <v>604</v>
      </c>
      <c r="B2943" s="42" t="s">
        <v>2945</v>
      </c>
      <c r="C2943" s="46"/>
      <c r="D2943" s="35" t="s">
        <v>424</v>
      </c>
      <c r="E2943" s="34">
        <v>42837</v>
      </c>
      <c r="F2943" s="347" t="s">
        <v>690</v>
      </c>
      <c r="G2943" s="347" t="s">
        <v>691</v>
      </c>
      <c r="H2943" s="344">
        <v>25.836566666666666</v>
      </c>
      <c r="I2943" s="344">
        <v>-81.410683333333338</v>
      </c>
      <c r="J2943" s="56" t="s">
        <v>9944</v>
      </c>
      <c r="K2943" s="56" t="s">
        <v>9945</v>
      </c>
      <c r="L2943" s="49" t="s">
        <v>1746</v>
      </c>
      <c r="M2943" s="117"/>
      <c r="N2943" s="35" t="s">
        <v>364</v>
      </c>
      <c r="O2943" s="203" t="s">
        <v>1969</v>
      </c>
      <c r="P2943" s="216">
        <v>0</v>
      </c>
      <c r="Q2943" s="443">
        <v>0</v>
      </c>
      <c r="R2943" s="47"/>
      <c r="S2943" s="36">
        <v>0</v>
      </c>
      <c r="T2943" s="35"/>
      <c r="U2943" s="34"/>
      <c r="V2943" s="82">
        <v>0</v>
      </c>
      <c r="W2943" s="55" t="s">
        <v>2689</v>
      </c>
      <c r="X2943" s="55" t="s">
        <v>1897</v>
      </c>
      <c r="Y2943" s="157">
        <v>0</v>
      </c>
      <c r="Z2943" s="57" t="s">
        <v>1746</v>
      </c>
      <c r="AA2943" s="55" t="s">
        <v>6987</v>
      </c>
      <c r="AB2943" s="55">
        <v>287</v>
      </c>
      <c r="AC2943" s="55" t="s">
        <v>2024</v>
      </c>
      <c r="AD2943" s="89" t="s">
        <v>2623</v>
      </c>
      <c r="AE2943" s="243">
        <v>16055</v>
      </c>
      <c r="AF2943" s="157" t="s">
        <v>3901</v>
      </c>
      <c r="AG2943" s="89" t="s">
        <v>8098</v>
      </c>
      <c r="AH2943" s="58" t="s">
        <v>8099</v>
      </c>
      <c r="AI2943" s="58" t="s">
        <v>8100</v>
      </c>
      <c r="AJ2943" s="59" t="s">
        <v>1628</v>
      </c>
      <c r="AK2943" s="56">
        <v>25.8364975</v>
      </c>
      <c r="AL2943" s="56">
        <v>-81.41063305555555</v>
      </c>
      <c r="AM2943" s="60">
        <v>25.223699999800857</v>
      </c>
      <c r="AN2943" s="60">
        <v>-16.488999572511712</v>
      </c>
      <c r="AO2943" s="60">
        <v>30.13506510001671</v>
      </c>
    </row>
    <row r="2944" spans="1:41" s="290" customFormat="1" ht="25.5" x14ac:dyDescent="0.2">
      <c r="A2944" s="45" t="s">
        <v>604</v>
      </c>
      <c r="B2944" s="42" t="s">
        <v>2945</v>
      </c>
      <c r="C2944" s="46"/>
      <c r="D2944" s="35" t="s">
        <v>424</v>
      </c>
      <c r="E2944" s="34">
        <v>43160</v>
      </c>
      <c r="F2944" s="347" t="s">
        <v>2193</v>
      </c>
      <c r="G2944" s="347" t="s">
        <v>691</v>
      </c>
      <c r="H2944" s="344">
        <v>25.836549999999999</v>
      </c>
      <c r="I2944" s="344">
        <v>-81.410683333333338</v>
      </c>
      <c r="J2944" s="56" t="s">
        <v>9946</v>
      </c>
      <c r="K2944" s="56" t="s">
        <v>9945</v>
      </c>
      <c r="L2944" s="49" t="s">
        <v>2194</v>
      </c>
      <c r="M2944" s="120"/>
      <c r="N2944" s="35" t="s">
        <v>364</v>
      </c>
      <c r="O2944" s="203"/>
      <c r="P2944" s="216">
        <v>0</v>
      </c>
      <c r="Q2944" s="443">
        <v>0</v>
      </c>
      <c r="R2944" s="47"/>
      <c r="S2944" s="36">
        <v>0</v>
      </c>
      <c r="T2944" s="35"/>
      <c r="U2944" s="34"/>
      <c r="V2944" s="82">
        <v>0</v>
      </c>
      <c r="W2944" s="55" t="s">
        <v>2689</v>
      </c>
      <c r="X2944" s="55" t="s">
        <v>1897</v>
      </c>
      <c r="Y2944" s="157">
        <v>0</v>
      </c>
      <c r="Z2944" s="57" t="s">
        <v>1746</v>
      </c>
      <c r="AA2944" s="55" t="s">
        <v>6987</v>
      </c>
      <c r="AB2944" s="55">
        <v>287</v>
      </c>
      <c r="AC2944" s="55" t="s">
        <v>2024</v>
      </c>
      <c r="AD2944" s="89" t="s">
        <v>2623</v>
      </c>
      <c r="AE2944" s="243">
        <v>16055</v>
      </c>
      <c r="AF2944" s="157" t="s">
        <v>3901</v>
      </c>
      <c r="AG2944" s="89" t="s">
        <v>8098</v>
      </c>
      <c r="AH2944" s="58" t="s">
        <v>8099</v>
      </c>
      <c r="AI2944" s="58" t="s">
        <v>8100</v>
      </c>
      <c r="AJ2944" s="59" t="s">
        <v>1628</v>
      </c>
      <c r="AK2944" s="56">
        <v>25.8364975</v>
      </c>
      <c r="AL2944" s="56">
        <v>-81.41063305555555</v>
      </c>
      <c r="AM2944" s="60">
        <v>19.145699999599088</v>
      </c>
      <c r="AN2944" s="60">
        <v>-16.488999572511712</v>
      </c>
      <c r="AO2944" s="60">
        <v>25.267467925713095</v>
      </c>
    </row>
    <row r="2945" spans="1:41" s="290" customFormat="1" ht="25.5" x14ac:dyDescent="0.2">
      <c r="A2945" s="45" t="s">
        <v>604</v>
      </c>
      <c r="B2945" s="42" t="s">
        <v>2945</v>
      </c>
      <c r="C2945" s="46"/>
      <c r="D2945" s="35" t="s">
        <v>424</v>
      </c>
      <c r="E2945" s="34">
        <v>43532</v>
      </c>
      <c r="F2945" s="347" t="s">
        <v>2193</v>
      </c>
      <c r="G2945" s="347" t="s">
        <v>2667</v>
      </c>
      <c r="H2945" s="344">
        <v>25.836549999999999</v>
      </c>
      <c r="I2945" s="344">
        <v>-81.410666666666671</v>
      </c>
      <c r="J2945" s="56" t="s">
        <v>9946</v>
      </c>
      <c r="K2945" s="56" t="s">
        <v>9947</v>
      </c>
      <c r="L2945" s="49" t="s">
        <v>2194</v>
      </c>
      <c r="M2945" s="120" t="s">
        <v>2835</v>
      </c>
      <c r="N2945" s="35" t="s">
        <v>364</v>
      </c>
      <c r="O2945" s="203" t="s">
        <v>1969</v>
      </c>
      <c r="P2945" s="216" t="s">
        <v>1969</v>
      </c>
      <c r="Q2945" s="443">
        <v>0</v>
      </c>
      <c r="R2945" s="47"/>
      <c r="S2945" s="36">
        <v>0</v>
      </c>
      <c r="T2945" s="35"/>
      <c r="U2945" s="34"/>
      <c r="V2945" s="82">
        <v>0</v>
      </c>
      <c r="W2945" s="55" t="s">
        <v>2689</v>
      </c>
      <c r="X2945" s="55" t="s">
        <v>1897</v>
      </c>
      <c r="Y2945" s="157">
        <v>0</v>
      </c>
      <c r="Z2945" s="57" t="s">
        <v>1746</v>
      </c>
      <c r="AA2945" s="55" t="s">
        <v>6987</v>
      </c>
      <c r="AB2945" s="55">
        <v>287</v>
      </c>
      <c r="AC2945" s="55" t="s">
        <v>2024</v>
      </c>
      <c r="AD2945" s="89" t="s">
        <v>2623</v>
      </c>
      <c r="AE2945" s="243">
        <v>16055</v>
      </c>
      <c r="AF2945" s="157" t="s">
        <v>3901</v>
      </c>
      <c r="AG2945" s="89" t="s">
        <v>8098</v>
      </c>
      <c r="AH2945" s="58" t="s">
        <v>8099</v>
      </c>
      <c r="AI2945" s="58" t="s">
        <v>8100</v>
      </c>
      <c r="AJ2945" s="59" t="s">
        <v>1628</v>
      </c>
      <c r="AK2945" s="56">
        <v>25.8364975</v>
      </c>
      <c r="AL2945" s="56">
        <v>-81.41063305555555</v>
      </c>
      <c r="AM2945" s="60">
        <v>19.145699999599088</v>
      </c>
      <c r="AN2945" s="60">
        <v>-11.02303286434452</v>
      </c>
      <c r="AO2945" s="60">
        <v>22.092195047189584</v>
      </c>
    </row>
    <row r="2946" spans="1:41" s="290" customFormat="1" ht="25.5" x14ac:dyDescent="0.2">
      <c r="A2946" s="45" t="s">
        <v>604</v>
      </c>
      <c r="B2946" s="42" t="s">
        <v>2945</v>
      </c>
      <c r="C2946" s="46"/>
      <c r="D2946" s="35" t="s">
        <v>424</v>
      </c>
      <c r="E2946" s="34">
        <v>43881</v>
      </c>
      <c r="F2946" s="347" t="s">
        <v>2193</v>
      </c>
      <c r="G2946" s="347" t="s">
        <v>2667</v>
      </c>
      <c r="H2946" s="344">
        <v>25.836549999999999</v>
      </c>
      <c r="I2946" s="344">
        <v>-81.410666666666671</v>
      </c>
      <c r="J2946" s="56" t="s">
        <v>9946</v>
      </c>
      <c r="K2946" s="56" t="s">
        <v>9947</v>
      </c>
      <c r="L2946" s="49" t="s">
        <v>2194</v>
      </c>
      <c r="M2946" s="120" t="s">
        <v>2835</v>
      </c>
      <c r="N2946" s="35" t="s">
        <v>364</v>
      </c>
      <c r="O2946" s="203" t="s">
        <v>1969</v>
      </c>
      <c r="P2946" s="216" t="s">
        <v>1969</v>
      </c>
      <c r="Q2946" s="443">
        <v>0</v>
      </c>
      <c r="R2946" s="47"/>
      <c r="S2946" s="36">
        <v>0</v>
      </c>
      <c r="T2946" s="35"/>
      <c r="U2946" s="34"/>
      <c r="V2946" s="82">
        <v>0</v>
      </c>
      <c r="W2946" s="55" t="s">
        <v>2689</v>
      </c>
      <c r="X2946" s="55" t="s">
        <v>1897</v>
      </c>
      <c r="Y2946" s="157">
        <v>0</v>
      </c>
      <c r="Z2946" s="57" t="s">
        <v>1746</v>
      </c>
      <c r="AA2946" s="55" t="s">
        <v>6987</v>
      </c>
      <c r="AB2946" s="55">
        <v>287</v>
      </c>
      <c r="AC2946" s="55" t="s">
        <v>2024</v>
      </c>
      <c r="AD2946" s="89" t="s">
        <v>2623</v>
      </c>
      <c r="AE2946" s="243">
        <v>16055</v>
      </c>
      <c r="AF2946" s="157" t="s">
        <v>3901</v>
      </c>
      <c r="AG2946" s="89" t="s">
        <v>8098</v>
      </c>
      <c r="AH2946" s="58" t="s">
        <v>8099</v>
      </c>
      <c r="AI2946" s="58" t="s">
        <v>8100</v>
      </c>
      <c r="AJ2946" s="59" t="s">
        <v>1628</v>
      </c>
      <c r="AK2946" s="56">
        <v>25.8364975</v>
      </c>
      <c r="AL2946" s="56">
        <v>-81.41063305555555</v>
      </c>
      <c r="AM2946" s="60">
        <v>19.145699999599088</v>
      </c>
      <c r="AN2946" s="60">
        <v>-11.02303286434452</v>
      </c>
      <c r="AO2946" s="60">
        <v>22.092195047189584</v>
      </c>
    </row>
    <row r="2947" spans="1:41" s="290" customFormat="1" ht="25.5" x14ac:dyDescent="0.2">
      <c r="A2947" s="45" t="s">
        <v>604</v>
      </c>
      <c r="B2947" s="42" t="s">
        <v>2945</v>
      </c>
      <c r="C2947" s="46"/>
      <c r="D2947" s="35" t="s">
        <v>424</v>
      </c>
      <c r="E2947" s="34">
        <v>44293</v>
      </c>
      <c r="F2947" s="347" t="s">
        <v>3738</v>
      </c>
      <c r="G2947" s="347" t="s">
        <v>691</v>
      </c>
      <c r="H2947" s="344">
        <v>25.836516666666668</v>
      </c>
      <c r="I2947" s="344">
        <v>-81.410683333333338</v>
      </c>
      <c r="J2947" s="56" t="s">
        <v>9948</v>
      </c>
      <c r="K2947" s="56" t="s">
        <v>9945</v>
      </c>
      <c r="L2947" s="49" t="s">
        <v>3739</v>
      </c>
      <c r="M2947" s="120" t="s">
        <v>2835</v>
      </c>
      <c r="N2947" s="35" t="s">
        <v>364</v>
      </c>
      <c r="O2947" s="240" t="s">
        <v>3740</v>
      </c>
      <c r="P2947" s="216" t="s">
        <v>1969</v>
      </c>
      <c r="Q2947" s="443">
        <v>0</v>
      </c>
      <c r="R2947" s="47"/>
      <c r="S2947" s="36">
        <v>0</v>
      </c>
      <c r="T2947" s="35"/>
      <c r="U2947" s="34"/>
      <c r="V2947" s="82">
        <v>0</v>
      </c>
      <c r="W2947" s="55" t="s">
        <v>2689</v>
      </c>
      <c r="X2947" s="55" t="s">
        <v>1897</v>
      </c>
      <c r="Y2947" s="157">
        <v>0</v>
      </c>
      <c r="Z2947" s="57" t="s">
        <v>1746</v>
      </c>
      <c r="AA2947" s="55" t="s">
        <v>6987</v>
      </c>
      <c r="AB2947" s="55">
        <v>287</v>
      </c>
      <c r="AC2947" s="55" t="s">
        <v>2024</v>
      </c>
      <c r="AD2947" s="89" t="s">
        <v>2623</v>
      </c>
      <c r="AE2947" s="243">
        <v>16055</v>
      </c>
      <c r="AF2947" s="157" t="s">
        <v>3901</v>
      </c>
      <c r="AG2947" s="89" t="s">
        <v>8098</v>
      </c>
      <c r="AH2947" s="58" t="s">
        <v>8099</v>
      </c>
      <c r="AI2947" s="58" t="s">
        <v>8100</v>
      </c>
      <c r="AJ2947" s="59" t="s">
        <v>1628</v>
      </c>
      <c r="AK2947" s="56">
        <v>25.8364975</v>
      </c>
      <c r="AL2947" s="56">
        <v>-81.41063305555555</v>
      </c>
      <c r="AM2947" s="60">
        <v>6.9897000004911547</v>
      </c>
      <c r="AN2947" s="60">
        <v>-16.488999572511712</v>
      </c>
      <c r="AO2947" s="60">
        <v>17.909299623356507</v>
      </c>
    </row>
    <row r="2948" spans="1:41" s="290" customFormat="1" x14ac:dyDescent="0.2">
      <c r="A2948" s="45" t="s">
        <v>604</v>
      </c>
      <c r="B2948" s="42" t="s">
        <v>2945</v>
      </c>
      <c r="C2948" s="46"/>
      <c r="D2948" s="35" t="s">
        <v>424</v>
      </c>
      <c r="E2948" s="34">
        <v>44620</v>
      </c>
      <c r="F2948" s="347" t="s">
        <v>3738</v>
      </c>
      <c r="G2948" s="347" t="s">
        <v>4258</v>
      </c>
      <c r="H2948" s="344">
        <v>25.836516666666668</v>
      </c>
      <c r="I2948" s="344">
        <v>-81.410700000000006</v>
      </c>
      <c r="J2948" s="56" t="s">
        <v>9948</v>
      </c>
      <c r="K2948" s="56" t="s">
        <v>8097</v>
      </c>
      <c r="L2948" s="49" t="s">
        <v>4259</v>
      </c>
      <c r="M2948" s="120" t="s">
        <v>2835</v>
      </c>
      <c r="N2948" s="35" t="s">
        <v>364</v>
      </c>
      <c r="O2948" s="240" t="s">
        <v>4260</v>
      </c>
      <c r="P2948" s="216" t="s">
        <v>1969</v>
      </c>
      <c r="Q2948" s="443">
        <v>0</v>
      </c>
      <c r="R2948" s="47"/>
      <c r="S2948" s="36">
        <v>0</v>
      </c>
      <c r="T2948" s="35" t="s">
        <v>2011</v>
      </c>
      <c r="U2948" s="34"/>
      <c r="V2948" s="82">
        <v>0</v>
      </c>
      <c r="W2948" s="55" t="s">
        <v>2689</v>
      </c>
      <c r="X2948" s="55" t="s">
        <v>1897</v>
      </c>
      <c r="Y2948" s="157">
        <v>0</v>
      </c>
      <c r="Z2948" s="57" t="s">
        <v>1746</v>
      </c>
      <c r="AA2948" s="55" t="s">
        <v>6987</v>
      </c>
      <c r="AB2948" s="55">
        <v>287</v>
      </c>
      <c r="AC2948" s="55" t="s">
        <v>2024</v>
      </c>
      <c r="AD2948" s="89" t="s">
        <v>2623</v>
      </c>
      <c r="AE2948" s="243">
        <v>16055</v>
      </c>
      <c r="AF2948" s="157" t="s">
        <v>3901</v>
      </c>
      <c r="AG2948" s="89" t="s">
        <v>8098</v>
      </c>
      <c r="AH2948" s="58" t="s">
        <v>8099</v>
      </c>
      <c r="AI2948" s="58" t="s">
        <v>8100</v>
      </c>
      <c r="AJ2948" s="59" t="s">
        <v>1628</v>
      </c>
      <c r="AK2948" s="56">
        <v>25.8364975</v>
      </c>
      <c r="AL2948" s="56">
        <v>-81.41063305555555</v>
      </c>
      <c r="AM2948" s="60">
        <v>6.9897000004911547</v>
      </c>
      <c r="AN2948" s="60">
        <v>-21.954966280678907</v>
      </c>
      <c r="AO2948" s="60">
        <v>23.040756291463477</v>
      </c>
    </row>
    <row r="2949" spans="1:41" s="290" customFormat="1" x14ac:dyDescent="0.2">
      <c r="A2949" s="45" t="s">
        <v>604</v>
      </c>
      <c r="B2949" s="42" t="s">
        <v>2945</v>
      </c>
      <c r="C2949" s="46"/>
      <c r="D2949" s="35" t="s">
        <v>424</v>
      </c>
      <c r="E2949" s="34">
        <v>44992</v>
      </c>
      <c r="F2949" s="347" t="s">
        <v>5207</v>
      </c>
      <c r="G2949" s="347" t="s">
        <v>4258</v>
      </c>
      <c r="H2949" s="344">
        <v>25.836533333333332</v>
      </c>
      <c r="I2949" s="344">
        <v>-81.410700000000006</v>
      </c>
      <c r="J2949" s="56" t="s">
        <v>8096</v>
      </c>
      <c r="K2949" s="56" t="s">
        <v>8097</v>
      </c>
      <c r="L2949" s="49" t="s">
        <v>4259</v>
      </c>
      <c r="M2949" s="120" t="s">
        <v>2835</v>
      </c>
      <c r="N2949" s="35" t="s">
        <v>364</v>
      </c>
      <c r="O2949" s="240" t="s">
        <v>5208</v>
      </c>
      <c r="P2949" s="216" t="s">
        <v>1969</v>
      </c>
      <c r="Q2949" s="443">
        <v>0</v>
      </c>
      <c r="R2949" s="47"/>
      <c r="S2949" s="36">
        <v>0</v>
      </c>
      <c r="T2949" s="35"/>
      <c r="U2949" s="34"/>
      <c r="V2949" s="82">
        <v>0</v>
      </c>
      <c r="W2949" s="55" t="s">
        <v>2689</v>
      </c>
      <c r="X2949" s="55" t="s">
        <v>1897</v>
      </c>
      <c r="Y2949" s="157">
        <v>0</v>
      </c>
      <c r="Z2949" s="57" t="s">
        <v>1746</v>
      </c>
      <c r="AA2949" s="55" t="s">
        <v>6987</v>
      </c>
      <c r="AB2949" s="55">
        <v>287</v>
      </c>
      <c r="AC2949" s="55" t="s">
        <v>2024</v>
      </c>
      <c r="AD2949" s="89" t="s">
        <v>2623</v>
      </c>
      <c r="AE2949" s="243">
        <v>16055</v>
      </c>
      <c r="AF2949" s="157" t="s">
        <v>3901</v>
      </c>
      <c r="AG2949" s="89" t="s">
        <v>8098</v>
      </c>
      <c r="AH2949" s="58" t="s">
        <v>8099</v>
      </c>
      <c r="AI2949" s="58" t="s">
        <v>8100</v>
      </c>
      <c r="AJ2949" s="59" t="s">
        <v>1628</v>
      </c>
      <c r="AK2949" s="56">
        <v>25.8364975</v>
      </c>
      <c r="AL2949" s="56">
        <v>-81.41063305555555</v>
      </c>
      <c r="AM2949" s="60">
        <v>13.06769999939732</v>
      </c>
      <c r="AN2949" s="60">
        <v>-21.954966280678907</v>
      </c>
      <c r="AO2949" s="60">
        <v>25.549663944169531</v>
      </c>
    </row>
    <row r="2950" spans="1:41" s="290" customFormat="1" x14ac:dyDescent="0.2">
      <c r="A2950" s="45" t="s">
        <v>604</v>
      </c>
      <c r="B2950" s="42" t="s">
        <v>2945</v>
      </c>
      <c r="C2950" s="46"/>
      <c r="D2950" s="35" t="s">
        <v>424</v>
      </c>
      <c r="E2950" s="34">
        <v>45384</v>
      </c>
      <c r="F2950" s="347" t="s">
        <v>5207</v>
      </c>
      <c r="G2950" s="347" t="s">
        <v>4258</v>
      </c>
      <c r="H2950" s="344">
        <v>25.836533333333332</v>
      </c>
      <c r="I2950" s="344">
        <v>-81.410700000000006</v>
      </c>
      <c r="J2950" s="56" t="s">
        <v>8096</v>
      </c>
      <c r="K2950" s="56" t="s">
        <v>8097</v>
      </c>
      <c r="L2950" s="49" t="s">
        <v>4259</v>
      </c>
      <c r="M2950" s="120" t="s">
        <v>2835</v>
      </c>
      <c r="N2950" s="35" t="s">
        <v>364</v>
      </c>
      <c r="O2950" s="240" t="s">
        <v>5926</v>
      </c>
      <c r="P2950" s="216" t="s">
        <v>1969</v>
      </c>
      <c r="Q2950" s="443">
        <v>0</v>
      </c>
      <c r="R2950" s="47"/>
      <c r="S2950" s="36">
        <v>0</v>
      </c>
      <c r="T2950" s="35"/>
      <c r="U2950" s="34"/>
      <c r="V2950" s="82">
        <v>0</v>
      </c>
      <c r="W2950" s="55" t="s">
        <v>2689</v>
      </c>
      <c r="X2950" s="55" t="s">
        <v>1897</v>
      </c>
      <c r="Y2950" s="157">
        <v>0</v>
      </c>
      <c r="Z2950" s="57" t="s">
        <v>1746</v>
      </c>
      <c r="AA2950" s="55" t="s">
        <v>6987</v>
      </c>
      <c r="AB2950" s="55">
        <v>287</v>
      </c>
      <c r="AC2950" s="55" t="s">
        <v>2024</v>
      </c>
      <c r="AD2950" s="89" t="s">
        <v>2623</v>
      </c>
      <c r="AE2950" s="243">
        <v>16055</v>
      </c>
      <c r="AF2950" s="157" t="s">
        <v>3901</v>
      </c>
      <c r="AG2950" s="89" t="s">
        <v>8098</v>
      </c>
      <c r="AH2950" s="58" t="s">
        <v>8099</v>
      </c>
      <c r="AI2950" s="58" t="s">
        <v>8100</v>
      </c>
      <c r="AJ2950" s="59" t="s">
        <v>1628</v>
      </c>
      <c r="AK2950" s="56">
        <v>25.8364975</v>
      </c>
      <c r="AL2950" s="56">
        <v>-81.41063305555555</v>
      </c>
      <c r="AM2950" s="60">
        <v>13.06769999939732</v>
      </c>
      <c r="AN2950" s="60">
        <v>-21.954966280678907</v>
      </c>
      <c r="AO2950" s="60">
        <v>25.549663944169531</v>
      </c>
    </row>
    <row r="2951" spans="1:41" s="290" customFormat="1" x14ac:dyDescent="0.2">
      <c r="A2951" s="45" t="s">
        <v>604</v>
      </c>
      <c r="B2951" s="42" t="s">
        <v>2945</v>
      </c>
      <c r="C2951" s="46"/>
      <c r="D2951" s="35" t="s">
        <v>424</v>
      </c>
      <c r="E2951" s="34">
        <v>45783</v>
      </c>
      <c r="F2951" s="347" t="s">
        <v>5207</v>
      </c>
      <c r="G2951" s="347" t="s">
        <v>4258</v>
      </c>
      <c r="H2951" s="344">
        <v>25.836533333333332</v>
      </c>
      <c r="I2951" s="344">
        <v>-81.410700000000006</v>
      </c>
      <c r="J2951" s="56" t="s">
        <v>8096</v>
      </c>
      <c r="K2951" s="56" t="s">
        <v>8097</v>
      </c>
      <c r="L2951" s="49" t="s">
        <v>4259</v>
      </c>
      <c r="M2951" s="120" t="s">
        <v>2835</v>
      </c>
      <c r="N2951" s="35" t="s">
        <v>364</v>
      </c>
      <c r="O2951" s="240" t="s">
        <v>6613</v>
      </c>
      <c r="P2951" s="216" t="s">
        <v>1969</v>
      </c>
      <c r="Q2951" s="443">
        <v>0</v>
      </c>
      <c r="R2951" s="47"/>
      <c r="S2951" s="36">
        <v>0</v>
      </c>
      <c r="T2951" s="35"/>
      <c r="U2951" s="34"/>
      <c r="V2951" s="82">
        <v>0</v>
      </c>
      <c r="W2951" s="55" t="s">
        <v>2689</v>
      </c>
      <c r="X2951" s="55" t="s">
        <v>1897</v>
      </c>
      <c r="Y2951" s="157">
        <v>0</v>
      </c>
      <c r="Z2951" s="57" t="s">
        <v>1746</v>
      </c>
      <c r="AA2951" s="55" t="s">
        <v>6987</v>
      </c>
      <c r="AB2951" s="55">
        <v>287</v>
      </c>
      <c r="AC2951" s="55" t="s">
        <v>2024</v>
      </c>
      <c r="AD2951" s="89" t="s">
        <v>2623</v>
      </c>
      <c r="AE2951" s="243">
        <v>16055</v>
      </c>
      <c r="AF2951" s="157" t="s">
        <v>3901</v>
      </c>
      <c r="AG2951" s="89" t="s">
        <v>8098</v>
      </c>
      <c r="AH2951" s="58" t="s">
        <v>8099</v>
      </c>
      <c r="AI2951" s="58" t="s">
        <v>8100</v>
      </c>
      <c r="AJ2951" s="59" t="s">
        <v>1628</v>
      </c>
      <c r="AK2951" s="56">
        <v>25.8364975</v>
      </c>
      <c r="AL2951" s="56">
        <v>-81.41063305555555</v>
      </c>
      <c r="AM2951" s="60">
        <v>13.06769999939732</v>
      </c>
      <c r="AN2951" s="60">
        <v>-21.954966280678907</v>
      </c>
      <c r="AO2951" s="60">
        <v>25.549663944169531</v>
      </c>
    </row>
    <row r="2952" spans="1:41" s="290" customFormat="1" x14ac:dyDescent="0.2">
      <c r="A2952" s="45" t="s">
        <v>604</v>
      </c>
      <c r="B2952" s="42" t="s">
        <v>2945</v>
      </c>
      <c r="C2952" s="46" t="s">
        <v>473</v>
      </c>
      <c r="D2952" s="35" t="s">
        <v>424</v>
      </c>
      <c r="E2952" s="34">
        <v>46079</v>
      </c>
      <c r="F2952" s="347" t="s">
        <v>5207</v>
      </c>
      <c r="G2952" s="347" t="s">
        <v>4258</v>
      </c>
      <c r="H2952" s="344">
        <v>25.836533333333332</v>
      </c>
      <c r="I2952" s="344">
        <v>-81.410700000000006</v>
      </c>
      <c r="J2952" s="56" t="s">
        <v>8096</v>
      </c>
      <c r="K2952" s="56" t="s">
        <v>8097</v>
      </c>
      <c r="L2952" s="49" t="s">
        <v>6707</v>
      </c>
      <c r="M2952" s="120" t="s">
        <v>2835</v>
      </c>
      <c r="N2952" s="35" t="s">
        <v>448</v>
      </c>
      <c r="O2952" s="240"/>
      <c r="P2952" s="216" t="s">
        <v>6005</v>
      </c>
      <c r="Q2952" s="443">
        <v>0</v>
      </c>
      <c r="R2952" s="47"/>
      <c r="S2952" s="36">
        <v>0</v>
      </c>
      <c r="T2952" s="35" t="s">
        <v>3310</v>
      </c>
      <c r="U2952" s="34" t="s">
        <v>6803</v>
      </c>
      <c r="V2952" s="82" t="s">
        <v>1969</v>
      </c>
      <c r="W2952" s="55" t="s">
        <v>2689</v>
      </c>
      <c r="X2952" s="55" t="s">
        <v>1897</v>
      </c>
      <c r="Y2952" s="157" t="s">
        <v>448</v>
      </c>
      <c r="Z2952" s="57" t="s">
        <v>1746</v>
      </c>
      <c r="AA2952" s="55" t="s">
        <v>6972</v>
      </c>
      <c r="AB2952" s="55">
        <v>287</v>
      </c>
      <c r="AC2952" s="55" t="s">
        <v>2024</v>
      </c>
      <c r="AD2952" s="89" t="s">
        <v>2623</v>
      </c>
      <c r="AE2952" s="243">
        <v>16055</v>
      </c>
      <c r="AF2952" s="157" t="s">
        <v>3901</v>
      </c>
      <c r="AG2952" s="89" t="s">
        <v>8098</v>
      </c>
      <c r="AH2952" s="58" t="s">
        <v>8099</v>
      </c>
      <c r="AI2952" s="58" t="s">
        <v>8100</v>
      </c>
      <c r="AJ2952" s="59" t="s">
        <v>1628</v>
      </c>
      <c r="AK2952" s="56">
        <v>25.8364975</v>
      </c>
      <c r="AL2952" s="56">
        <v>-81.41063305555555</v>
      </c>
      <c r="AM2952" s="60">
        <v>13.06769999939732</v>
      </c>
      <c r="AN2952" s="60">
        <v>-21.954966280678907</v>
      </c>
      <c r="AO2952" s="60">
        <v>25.549663944169531</v>
      </c>
    </row>
    <row r="2953" spans="1:41" s="290" customFormat="1" x14ac:dyDescent="0.2">
      <c r="A2953" s="45" t="s">
        <v>605</v>
      </c>
      <c r="B2953" s="42" t="s">
        <v>630</v>
      </c>
      <c r="C2953" s="46"/>
      <c r="D2953" s="35" t="s">
        <v>424</v>
      </c>
      <c r="E2953" s="34">
        <v>42837</v>
      </c>
      <c r="F2953" s="347" t="s">
        <v>692</v>
      </c>
      <c r="G2953" s="347" t="s">
        <v>693</v>
      </c>
      <c r="H2953" s="344">
        <v>25.837266666666668</v>
      </c>
      <c r="I2953" s="344">
        <v>-81.410266666666672</v>
      </c>
      <c r="J2953" s="56" t="s">
        <v>9949</v>
      </c>
      <c r="K2953" s="56" t="s">
        <v>9950</v>
      </c>
      <c r="L2953" s="49" t="s">
        <v>1746</v>
      </c>
      <c r="M2953" s="117"/>
      <c r="N2953" s="35" t="s">
        <v>364</v>
      </c>
      <c r="O2953" s="203" t="s">
        <v>1969</v>
      </c>
      <c r="P2953" s="216" t="s">
        <v>1969</v>
      </c>
      <c r="Q2953" s="443">
        <v>0</v>
      </c>
      <c r="R2953" s="47"/>
      <c r="S2953" s="36">
        <v>0</v>
      </c>
      <c r="T2953" s="35"/>
      <c r="U2953" s="34"/>
      <c r="V2953" s="82">
        <v>0</v>
      </c>
      <c r="W2953" s="55" t="s">
        <v>2689</v>
      </c>
      <c r="X2953" s="55" t="s">
        <v>1897</v>
      </c>
      <c r="Y2953" s="157">
        <v>0</v>
      </c>
      <c r="Z2953" s="57" t="s">
        <v>1746</v>
      </c>
      <c r="AA2953" s="55" t="s">
        <v>6987</v>
      </c>
      <c r="AB2953" s="55">
        <v>288</v>
      </c>
      <c r="AC2953" s="55" t="s">
        <v>2024</v>
      </c>
      <c r="AD2953" s="89" t="s">
        <v>2623</v>
      </c>
      <c r="AE2953" s="243">
        <v>16060</v>
      </c>
      <c r="AF2953" s="157" t="s">
        <v>3901</v>
      </c>
      <c r="AG2953" s="89" t="s">
        <v>8103</v>
      </c>
      <c r="AH2953" s="58" t="s">
        <v>2957</v>
      </c>
      <c r="AI2953" s="58" t="s">
        <v>8104</v>
      </c>
      <c r="AJ2953" s="59" t="s">
        <v>1627</v>
      </c>
      <c r="AK2953" s="56">
        <v>25.837184166666667</v>
      </c>
      <c r="AL2953" s="56">
        <v>-81.410331111111105</v>
      </c>
      <c r="AM2953" s="60">
        <v>30.086100000480513</v>
      </c>
      <c r="AN2953" s="60">
        <v>21.135071267229954</v>
      </c>
      <c r="AO2953" s="60">
        <v>36.767712067924528</v>
      </c>
    </row>
    <row r="2954" spans="1:41" s="290" customFormat="1" ht="25.5" x14ac:dyDescent="0.2">
      <c r="A2954" s="45" t="s">
        <v>605</v>
      </c>
      <c r="B2954" s="42" t="s">
        <v>630</v>
      </c>
      <c r="C2954" s="46"/>
      <c r="D2954" s="35" t="s">
        <v>424</v>
      </c>
      <c r="E2954" s="34">
        <v>43160</v>
      </c>
      <c r="F2954" s="347" t="s">
        <v>2195</v>
      </c>
      <c r="G2954" s="347" t="s">
        <v>2196</v>
      </c>
      <c r="H2954" s="344">
        <v>25.837216666666666</v>
      </c>
      <c r="I2954" s="344">
        <v>-81.410150000000002</v>
      </c>
      <c r="J2954" s="56" t="s">
        <v>9951</v>
      </c>
      <c r="K2954" s="56" t="s">
        <v>9952</v>
      </c>
      <c r="L2954" s="49" t="s">
        <v>2253</v>
      </c>
      <c r="M2954" s="120"/>
      <c r="N2954" s="35" t="s">
        <v>364</v>
      </c>
      <c r="O2954" s="203" t="s">
        <v>1969</v>
      </c>
      <c r="P2954" s="216">
        <v>0</v>
      </c>
      <c r="Q2954" s="443">
        <v>0</v>
      </c>
      <c r="R2954" s="47"/>
      <c r="S2954" s="36">
        <v>0</v>
      </c>
      <c r="T2954" s="35"/>
      <c r="U2954" s="34"/>
      <c r="V2954" s="82">
        <v>0</v>
      </c>
      <c r="W2954" s="55" t="s">
        <v>2689</v>
      </c>
      <c r="X2954" s="55" t="s">
        <v>1897</v>
      </c>
      <c r="Y2954" s="157">
        <v>0</v>
      </c>
      <c r="Z2954" s="57" t="s">
        <v>1746</v>
      </c>
      <c r="AA2954" s="55" t="s">
        <v>6987</v>
      </c>
      <c r="AB2954" s="55">
        <v>288</v>
      </c>
      <c r="AC2954" s="55" t="s">
        <v>2024</v>
      </c>
      <c r="AD2954" s="89" t="s">
        <v>2623</v>
      </c>
      <c r="AE2954" s="243">
        <v>16060</v>
      </c>
      <c r="AF2954" s="157" t="s">
        <v>3901</v>
      </c>
      <c r="AG2954" s="89" t="s">
        <v>8103</v>
      </c>
      <c r="AH2954" s="58" t="s">
        <v>2957</v>
      </c>
      <c r="AI2954" s="58" t="s">
        <v>8104</v>
      </c>
      <c r="AJ2954" s="59" t="s">
        <v>1627</v>
      </c>
      <c r="AK2954" s="56">
        <v>25.837184166666667</v>
      </c>
      <c r="AL2954" s="56">
        <v>-81.410331111111105</v>
      </c>
      <c r="AM2954" s="60">
        <v>11.852099999875207</v>
      </c>
      <c r="AN2954" s="60">
        <v>59.396838224400305</v>
      </c>
      <c r="AO2954" s="60">
        <v>60.567785707111852</v>
      </c>
    </row>
    <row r="2955" spans="1:41" s="290" customFormat="1" x14ac:dyDescent="0.2">
      <c r="A2955" s="45" t="s">
        <v>605</v>
      </c>
      <c r="B2955" s="42" t="s">
        <v>630</v>
      </c>
      <c r="C2955" s="46"/>
      <c r="D2955" s="35" t="s">
        <v>424</v>
      </c>
      <c r="E2955" s="34">
        <v>43532</v>
      </c>
      <c r="F2955" s="347" t="s">
        <v>2668</v>
      </c>
      <c r="G2955" s="347" t="s">
        <v>2669</v>
      </c>
      <c r="H2955" s="344">
        <v>25.837199999999999</v>
      </c>
      <c r="I2955" s="344">
        <v>-81.410233333333338</v>
      </c>
      <c r="J2955" s="56" t="s">
        <v>9953</v>
      </c>
      <c r="K2955" s="56" t="s">
        <v>9954</v>
      </c>
      <c r="L2955" s="49" t="s">
        <v>2670</v>
      </c>
      <c r="M2955" s="120" t="s">
        <v>2833</v>
      </c>
      <c r="N2955" s="35" t="s">
        <v>364</v>
      </c>
      <c r="O2955" s="203" t="s">
        <v>1969</v>
      </c>
      <c r="P2955" s="216" t="s">
        <v>1969</v>
      </c>
      <c r="Q2955" s="443">
        <v>0</v>
      </c>
      <c r="R2955" s="47"/>
      <c r="S2955" s="36">
        <v>0</v>
      </c>
      <c r="T2955" s="35"/>
      <c r="U2955" s="34"/>
      <c r="V2955" s="82">
        <v>0</v>
      </c>
      <c r="W2955" s="55" t="s">
        <v>2689</v>
      </c>
      <c r="X2955" s="55" t="s">
        <v>1897</v>
      </c>
      <c r="Y2955" s="157">
        <v>0</v>
      </c>
      <c r="Z2955" s="57" t="s">
        <v>1746</v>
      </c>
      <c r="AA2955" s="55" t="s">
        <v>6987</v>
      </c>
      <c r="AB2955" s="55">
        <v>288</v>
      </c>
      <c r="AC2955" s="55" t="s">
        <v>2024</v>
      </c>
      <c r="AD2955" s="89" t="s">
        <v>2623</v>
      </c>
      <c r="AE2955" s="243">
        <v>16060</v>
      </c>
      <c r="AF2955" s="157" t="s">
        <v>3901</v>
      </c>
      <c r="AG2955" s="89" t="s">
        <v>8103</v>
      </c>
      <c r="AH2955" s="58" t="s">
        <v>2957</v>
      </c>
      <c r="AI2955" s="58" t="s">
        <v>8104</v>
      </c>
      <c r="AJ2955" s="59" t="s">
        <v>1627</v>
      </c>
      <c r="AK2955" s="56">
        <v>25.837184166666667</v>
      </c>
      <c r="AL2955" s="56">
        <v>-81.410331111111105</v>
      </c>
      <c r="AM2955" s="60">
        <v>5.7740999996734388</v>
      </c>
      <c r="AN2955" s="60">
        <v>32.067004683564335</v>
      </c>
      <c r="AO2955" s="60">
        <v>32.582710448671484</v>
      </c>
    </row>
    <row r="2956" spans="1:41" s="290" customFormat="1" x14ac:dyDescent="0.2">
      <c r="A2956" s="45" t="s">
        <v>605</v>
      </c>
      <c r="B2956" s="42" t="s">
        <v>630</v>
      </c>
      <c r="C2956" s="46"/>
      <c r="D2956" s="35" t="s">
        <v>424</v>
      </c>
      <c r="E2956" s="34">
        <v>43881</v>
      </c>
      <c r="F2956" s="347" t="s">
        <v>2957</v>
      </c>
      <c r="G2956" s="347" t="s">
        <v>2669</v>
      </c>
      <c r="H2956" s="344">
        <v>25.837183333333332</v>
      </c>
      <c r="I2956" s="344">
        <v>-81.410233333333338</v>
      </c>
      <c r="J2956" s="56" t="s">
        <v>8101</v>
      </c>
      <c r="K2956" s="56" t="s">
        <v>9954</v>
      </c>
      <c r="L2956" s="49" t="s">
        <v>2958</v>
      </c>
      <c r="M2956" s="120" t="s">
        <v>2833</v>
      </c>
      <c r="N2956" s="35" t="s">
        <v>364</v>
      </c>
      <c r="O2956" s="203" t="s">
        <v>1969</v>
      </c>
      <c r="P2956" s="216" t="s">
        <v>1969</v>
      </c>
      <c r="Q2956" s="443">
        <v>0</v>
      </c>
      <c r="R2956" s="47"/>
      <c r="S2956" s="36">
        <v>0</v>
      </c>
      <c r="T2956" s="35"/>
      <c r="U2956" s="34"/>
      <c r="V2956" s="82">
        <v>0</v>
      </c>
      <c r="W2956" s="55" t="s">
        <v>2689</v>
      </c>
      <c r="X2956" s="55" t="s">
        <v>1897</v>
      </c>
      <c r="Y2956" s="157">
        <v>0</v>
      </c>
      <c r="Z2956" s="57" t="s">
        <v>1746</v>
      </c>
      <c r="AA2956" s="55" t="s">
        <v>6987</v>
      </c>
      <c r="AB2956" s="55">
        <v>288</v>
      </c>
      <c r="AC2956" s="55" t="s">
        <v>2024</v>
      </c>
      <c r="AD2956" s="89" t="s">
        <v>2623</v>
      </c>
      <c r="AE2956" s="243">
        <v>16060</v>
      </c>
      <c r="AF2956" s="157" t="s">
        <v>3901</v>
      </c>
      <c r="AG2956" s="89" t="s">
        <v>8103</v>
      </c>
      <c r="AH2956" s="58" t="s">
        <v>2957</v>
      </c>
      <c r="AI2956" s="58" t="s">
        <v>8104</v>
      </c>
      <c r="AJ2956" s="59" t="s">
        <v>1627</v>
      </c>
      <c r="AK2956" s="56">
        <v>25.837184166666667</v>
      </c>
      <c r="AL2956" s="56">
        <v>-81.410331111111105</v>
      </c>
      <c r="AM2956" s="60">
        <v>-0.30390000052832988</v>
      </c>
      <c r="AN2956" s="60">
        <v>32.067004683564335</v>
      </c>
      <c r="AO2956" s="60">
        <v>32.068444686109395</v>
      </c>
    </row>
    <row r="2957" spans="1:41" s="290" customFormat="1" ht="25.5" x14ac:dyDescent="0.2">
      <c r="A2957" s="45" t="s">
        <v>605</v>
      </c>
      <c r="B2957" s="42" t="s">
        <v>630</v>
      </c>
      <c r="C2957" s="46"/>
      <c r="D2957" s="35" t="s">
        <v>424</v>
      </c>
      <c r="E2957" s="34">
        <v>44293</v>
      </c>
      <c r="F2957" s="347" t="s">
        <v>3741</v>
      </c>
      <c r="G2957" s="347" t="s">
        <v>3742</v>
      </c>
      <c r="H2957" s="344">
        <v>25.837166666666668</v>
      </c>
      <c r="I2957" s="344">
        <v>-81.410250000000005</v>
      </c>
      <c r="J2957" s="56" t="s">
        <v>9955</v>
      </c>
      <c r="K2957" s="56" t="s">
        <v>8102</v>
      </c>
      <c r="L2957" s="49" t="s">
        <v>3744</v>
      </c>
      <c r="M2957" s="120" t="s">
        <v>2833</v>
      </c>
      <c r="N2957" s="35" t="s">
        <v>364</v>
      </c>
      <c r="O2957" s="240" t="s">
        <v>3743</v>
      </c>
      <c r="P2957" s="216" t="s">
        <v>1969</v>
      </c>
      <c r="Q2957" s="443">
        <v>0</v>
      </c>
      <c r="R2957" s="47"/>
      <c r="S2957" s="36">
        <v>0</v>
      </c>
      <c r="T2957" s="35"/>
      <c r="U2957" s="34"/>
      <c r="V2957" s="82">
        <v>0</v>
      </c>
      <c r="W2957" s="55" t="s">
        <v>2689</v>
      </c>
      <c r="X2957" s="55" t="s">
        <v>1897</v>
      </c>
      <c r="Y2957" s="157">
        <v>0</v>
      </c>
      <c r="Z2957" s="57" t="s">
        <v>1746</v>
      </c>
      <c r="AA2957" s="55" t="s">
        <v>6987</v>
      </c>
      <c r="AB2957" s="55">
        <v>288</v>
      </c>
      <c r="AC2957" s="55" t="s">
        <v>2024</v>
      </c>
      <c r="AD2957" s="89" t="s">
        <v>2623</v>
      </c>
      <c r="AE2957" s="243">
        <v>16060</v>
      </c>
      <c r="AF2957" s="157" t="s">
        <v>3901</v>
      </c>
      <c r="AG2957" s="89" t="s">
        <v>8103</v>
      </c>
      <c r="AH2957" s="58" t="s">
        <v>2957</v>
      </c>
      <c r="AI2957" s="58" t="s">
        <v>8104</v>
      </c>
      <c r="AJ2957" s="59" t="s">
        <v>1627</v>
      </c>
      <c r="AK2957" s="56">
        <v>25.837184166666667</v>
      </c>
      <c r="AL2957" s="56">
        <v>-81.410331111111105</v>
      </c>
      <c r="AM2957" s="60">
        <v>-6.3818999994344949</v>
      </c>
      <c r="AN2957" s="60">
        <v>26.601037975397144</v>
      </c>
      <c r="AO2957" s="60">
        <v>27.35587448741683</v>
      </c>
    </row>
    <row r="2958" spans="1:41" s="290" customFormat="1" x14ac:dyDescent="0.2">
      <c r="A2958" s="45" t="s">
        <v>605</v>
      </c>
      <c r="B2958" s="42" t="s">
        <v>630</v>
      </c>
      <c r="C2958" s="46"/>
      <c r="D2958" s="35" t="s">
        <v>424</v>
      </c>
      <c r="E2958" s="34">
        <v>44620</v>
      </c>
      <c r="F2958" s="347" t="s">
        <v>3741</v>
      </c>
      <c r="G2958" s="347" t="s">
        <v>3742</v>
      </c>
      <c r="H2958" s="344">
        <v>25.837166666666668</v>
      </c>
      <c r="I2958" s="344">
        <v>-81.410250000000005</v>
      </c>
      <c r="J2958" s="56" t="s">
        <v>9955</v>
      </c>
      <c r="K2958" s="56" t="s">
        <v>8102</v>
      </c>
      <c r="L2958" s="49" t="s">
        <v>6581</v>
      </c>
      <c r="M2958" s="120" t="s">
        <v>2833</v>
      </c>
      <c r="N2958" s="35" t="s">
        <v>364</v>
      </c>
      <c r="O2958" s="240" t="s">
        <v>3743</v>
      </c>
      <c r="P2958" s="216" t="s">
        <v>1969</v>
      </c>
      <c r="Q2958" s="443">
        <v>0</v>
      </c>
      <c r="R2958" s="47"/>
      <c r="S2958" s="36">
        <v>0</v>
      </c>
      <c r="T2958" s="35"/>
      <c r="U2958" s="34"/>
      <c r="V2958" s="82">
        <v>0</v>
      </c>
      <c r="W2958" s="55" t="s">
        <v>2689</v>
      </c>
      <c r="X2958" s="55" t="s">
        <v>1897</v>
      </c>
      <c r="Y2958" s="157">
        <v>0</v>
      </c>
      <c r="Z2958" s="57" t="s">
        <v>1746</v>
      </c>
      <c r="AA2958" s="55" t="s">
        <v>6987</v>
      </c>
      <c r="AB2958" s="55">
        <v>288</v>
      </c>
      <c r="AC2958" s="55" t="s">
        <v>2024</v>
      </c>
      <c r="AD2958" s="89" t="s">
        <v>2623</v>
      </c>
      <c r="AE2958" s="243">
        <v>16060</v>
      </c>
      <c r="AF2958" s="157" t="s">
        <v>3901</v>
      </c>
      <c r="AG2958" s="89" t="s">
        <v>8103</v>
      </c>
      <c r="AH2958" s="58" t="s">
        <v>2957</v>
      </c>
      <c r="AI2958" s="58" t="s">
        <v>8104</v>
      </c>
      <c r="AJ2958" s="59" t="s">
        <v>1627</v>
      </c>
      <c r="AK2958" s="56">
        <v>25.837184166666667</v>
      </c>
      <c r="AL2958" s="56">
        <v>-81.410331111111105</v>
      </c>
      <c r="AM2958" s="60">
        <v>-6.3818999994344949</v>
      </c>
      <c r="AN2958" s="60">
        <v>26.601037975397144</v>
      </c>
      <c r="AO2958" s="60">
        <v>27.35587448741683</v>
      </c>
    </row>
    <row r="2959" spans="1:41" s="290" customFormat="1" x14ac:dyDescent="0.2">
      <c r="A2959" s="45" t="s">
        <v>605</v>
      </c>
      <c r="B2959" s="42" t="s">
        <v>630</v>
      </c>
      <c r="C2959" s="46"/>
      <c r="D2959" s="35" t="s">
        <v>424</v>
      </c>
      <c r="E2959" s="34">
        <v>44992</v>
      </c>
      <c r="F2959" s="347" t="s">
        <v>5209</v>
      </c>
      <c r="G2959" s="347" t="s">
        <v>3742</v>
      </c>
      <c r="H2959" s="344">
        <v>25.837150000000001</v>
      </c>
      <c r="I2959" s="344">
        <v>-81.410250000000005</v>
      </c>
      <c r="J2959" s="56" t="s">
        <v>9956</v>
      </c>
      <c r="K2959" s="56" t="s">
        <v>8102</v>
      </c>
      <c r="L2959" s="49" t="s">
        <v>6581</v>
      </c>
      <c r="M2959" s="120" t="s">
        <v>2833</v>
      </c>
      <c r="N2959" s="35" t="s">
        <v>364</v>
      </c>
      <c r="O2959" s="240" t="s">
        <v>5210</v>
      </c>
      <c r="P2959" s="216" t="s">
        <v>1969</v>
      </c>
      <c r="Q2959" s="443">
        <v>0</v>
      </c>
      <c r="R2959" s="47"/>
      <c r="S2959" s="36">
        <v>0</v>
      </c>
      <c r="T2959" s="35"/>
      <c r="U2959" s="34"/>
      <c r="V2959" s="82">
        <v>0</v>
      </c>
      <c r="W2959" s="55" t="s">
        <v>2689</v>
      </c>
      <c r="X2959" s="55" t="s">
        <v>1897</v>
      </c>
      <c r="Y2959" s="157">
        <v>0</v>
      </c>
      <c r="Z2959" s="57" t="s">
        <v>1746</v>
      </c>
      <c r="AA2959" s="55" t="s">
        <v>6987</v>
      </c>
      <c r="AB2959" s="55">
        <v>288</v>
      </c>
      <c r="AC2959" s="55" t="s">
        <v>2024</v>
      </c>
      <c r="AD2959" s="89" t="s">
        <v>2623</v>
      </c>
      <c r="AE2959" s="243">
        <v>16060</v>
      </c>
      <c r="AF2959" s="157" t="s">
        <v>3901</v>
      </c>
      <c r="AG2959" s="89" t="s">
        <v>8103</v>
      </c>
      <c r="AH2959" s="58" t="s">
        <v>2957</v>
      </c>
      <c r="AI2959" s="58" t="s">
        <v>8104</v>
      </c>
      <c r="AJ2959" s="59" t="s">
        <v>1627</v>
      </c>
      <c r="AK2959" s="56">
        <v>25.837184166666667</v>
      </c>
      <c r="AL2959" s="56">
        <v>-81.410331111111105</v>
      </c>
      <c r="AM2959" s="60">
        <v>-12.459899999636264</v>
      </c>
      <c r="AN2959" s="60">
        <v>26.601037975397144</v>
      </c>
      <c r="AO2959" s="60">
        <v>29.374552411389296</v>
      </c>
    </row>
    <row r="2960" spans="1:41" s="290" customFormat="1" x14ac:dyDescent="0.2">
      <c r="A2960" s="45" t="s">
        <v>605</v>
      </c>
      <c r="B2960" s="42" t="s">
        <v>630</v>
      </c>
      <c r="C2960" s="46"/>
      <c r="D2960" s="35" t="s">
        <v>424</v>
      </c>
      <c r="E2960" s="34">
        <v>45384</v>
      </c>
      <c r="F2960" s="347" t="s">
        <v>2957</v>
      </c>
      <c r="G2960" s="347" t="s">
        <v>3742</v>
      </c>
      <c r="H2960" s="344">
        <v>25.837183333333332</v>
      </c>
      <c r="I2960" s="344">
        <v>-81.410250000000005</v>
      </c>
      <c r="J2960" s="56" t="s">
        <v>8101</v>
      </c>
      <c r="K2960" s="56" t="s">
        <v>8102</v>
      </c>
      <c r="L2960" s="49" t="s">
        <v>6581</v>
      </c>
      <c r="M2960" s="120" t="s">
        <v>2833</v>
      </c>
      <c r="N2960" s="35" t="s">
        <v>364</v>
      </c>
      <c r="O2960" s="240" t="s">
        <v>5927</v>
      </c>
      <c r="P2960" s="216" t="s">
        <v>1969</v>
      </c>
      <c r="Q2960" s="443">
        <v>0</v>
      </c>
      <c r="R2960" s="47"/>
      <c r="S2960" s="36">
        <v>0</v>
      </c>
      <c r="T2960" s="35"/>
      <c r="U2960" s="34"/>
      <c r="V2960" s="82">
        <v>0</v>
      </c>
      <c r="W2960" s="55" t="s">
        <v>2689</v>
      </c>
      <c r="X2960" s="55" t="s">
        <v>1897</v>
      </c>
      <c r="Y2960" s="157">
        <v>0</v>
      </c>
      <c r="Z2960" s="57" t="s">
        <v>1746</v>
      </c>
      <c r="AA2960" s="55" t="s">
        <v>6987</v>
      </c>
      <c r="AB2960" s="55">
        <v>288</v>
      </c>
      <c r="AC2960" s="55" t="s">
        <v>2024</v>
      </c>
      <c r="AD2960" s="89" t="s">
        <v>2623</v>
      </c>
      <c r="AE2960" s="243">
        <v>16060</v>
      </c>
      <c r="AF2960" s="157" t="s">
        <v>3901</v>
      </c>
      <c r="AG2960" s="89" t="s">
        <v>8103</v>
      </c>
      <c r="AH2960" s="58" t="s">
        <v>2957</v>
      </c>
      <c r="AI2960" s="58" t="s">
        <v>8104</v>
      </c>
      <c r="AJ2960" s="59" t="s">
        <v>1627</v>
      </c>
      <c r="AK2960" s="56">
        <v>25.837184166666667</v>
      </c>
      <c r="AL2960" s="56">
        <v>-81.410331111111105</v>
      </c>
      <c r="AM2960" s="60">
        <v>-0.30390000052832988</v>
      </c>
      <c r="AN2960" s="60">
        <v>26.601037975397144</v>
      </c>
      <c r="AO2960" s="60">
        <v>26.602773851214128</v>
      </c>
    </row>
    <row r="2961" spans="1:41" s="290" customFormat="1" x14ac:dyDescent="0.2">
      <c r="A2961" s="45" t="s">
        <v>605</v>
      </c>
      <c r="B2961" s="42" t="s">
        <v>630</v>
      </c>
      <c r="C2961" s="46"/>
      <c r="D2961" s="35" t="s">
        <v>424</v>
      </c>
      <c r="E2961" s="34">
        <v>45783</v>
      </c>
      <c r="F2961" s="347" t="s">
        <v>2957</v>
      </c>
      <c r="G2961" s="347" t="s">
        <v>3742</v>
      </c>
      <c r="H2961" s="344">
        <v>25.837183333333332</v>
      </c>
      <c r="I2961" s="344">
        <v>-81.410250000000005</v>
      </c>
      <c r="J2961" s="56" t="s">
        <v>8101</v>
      </c>
      <c r="K2961" s="56" t="s">
        <v>8102</v>
      </c>
      <c r="L2961" s="49" t="s">
        <v>6581</v>
      </c>
      <c r="M2961" s="120" t="s">
        <v>2833</v>
      </c>
      <c r="N2961" s="35" t="s">
        <v>364</v>
      </c>
      <c r="O2961" s="240" t="s">
        <v>6614</v>
      </c>
      <c r="P2961" s="216" t="s">
        <v>1969</v>
      </c>
      <c r="Q2961" s="443">
        <v>0</v>
      </c>
      <c r="R2961" s="47"/>
      <c r="S2961" s="36">
        <v>0</v>
      </c>
      <c r="T2961" s="35"/>
      <c r="U2961" s="34"/>
      <c r="V2961" s="82">
        <v>0</v>
      </c>
      <c r="W2961" s="55" t="s">
        <v>2689</v>
      </c>
      <c r="X2961" s="55" t="s">
        <v>1897</v>
      </c>
      <c r="Y2961" s="157">
        <v>0</v>
      </c>
      <c r="Z2961" s="57" t="s">
        <v>1746</v>
      </c>
      <c r="AA2961" s="55" t="s">
        <v>6987</v>
      </c>
      <c r="AB2961" s="55">
        <v>288</v>
      </c>
      <c r="AC2961" s="55" t="s">
        <v>2024</v>
      </c>
      <c r="AD2961" s="89" t="s">
        <v>2623</v>
      </c>
      <c r="AE2961" s="243">
        <v>16060</v>
      </c>
      <c r="AF2961" s="157" t="s">
        <v>3901</v>
      </c>
      <c r="AG2961" s="89" t="s">
        <v>8103</v>
      </c>
      <c r="AH2961" s="58" t="s">
        <v>2957</v>
      </c>
      <c r="AI2961" s="58" t="s">
        <v>8104</v>
      </c>
      <c r="AJ2961" s="59" t="s">
        <v>1627</v>
      </c>
      <c r="AK2961" s="56">
        <v>25.837184166666667</v>
      </c>
      <c r="AL2961" s="56">
        <v>-81.410331111111105</v>
      </c>
      <c r="AM2961" s="60">
        <v>-0.30390000052832988</v>
      </c>
      <c r="AN2961" s="60">
        <v>26.601037975397144</v>
      </c>
      <c r="AO2961" s="60">
        <v>26.602773851214128</v>
      </c>
    </row>
    <row r="2962" spans="1:41" s="290" customFormat="1" ht="25.5" x14ac:dyDescent="0.2">
      <c r="A2962" s="45" t="s">
        <v>605</v>
      </c>
      <c r="B2962" s="42" t="s">
        <v>630</v>
      </c>
      <c r="C2962" s="46" t="s">
        <v>473</v>
      </c>
      <c r="D2962" s="35" t="s">
        <v>424</v>
      </c>
      <c r="E2962" s="34">
        <v>46079</v>
      </c>
      <c r="F2962" s="347" t="s">
        <v>2957</v>
      </c>
      <c r="G2962" s="347" t="s">
        <v>3742</v>
      </c>
      <c r="H2962" s="344">
        <v>25.837183333333332</v>
      </c>
      <c r="I2962" s="344">
        <v>-81.410250000000005</v>
      </c>
      <c r="J2962" s="56" t="s">
        <v>8101</v>
      </c>
      <c r="K2962" s="56" t="s">
        <v>8102</v>
      </c>
      <c r="L2962" s="49" t="s">
        <v>6692</v>
      </c>
      <c r="M2962" s="120" t="s">
        <v>2833</v>
      </c>
      <c r="N2962" s="35" t="s">
        <v>364</v>
      </c>
      <c r="O2962" s="240" t="s">
        <v>6614</v>
      </c>
      <c r="P2962" s="216" t="s">
        <v>6005</v>
      </c>
      <c r="Q2962" s="443">
        <v>0</v>
      </c>
      <c r="R2962" s="47"/>
      <c r="S2962" s="36">
        <v>0</v>
      </c>
      <c r="T2962" s="35"/>
      <c r="U2962" s="34"/>
      <c r="V2962" s="82">
        <v>0</v>
      </c>
      <c r="W2962" s="55" t="s">
        <v>2689</v>
      </c>
      <c r="X2962" s="55" t="s">
        <v>1897</v>
      </c>
      <c r="Y2962" s="157">
        <v>0</v>
      </c>
      <c r="Z2962" s="57" t="s">
        <v>1746</v>
      </c>
      <c r="AA2962" s="55" t="s">
        <v>6987</v>
      </c>
      <c r="AB2962" s="55">
        <v>288</v>
      </c>
      <c r="AC2962" s="55" t="s">
        <v>2024</v>
      </c>
      <c r="AD2962" s="89" t="s">
        <v>2623</v>
      </c>
      <c r="AE2962" s="243">
        <v>16060</v>
      </c>
      <c r="AF2962" s="157" t="s">
        <v>3901</v>
      </c>
      <c r="AG2962" s="89" t="s">
        <v>8103</v>
      </c>
      <c r="AH2962" s="58" t="s">
        <v>2957</v>
      </c>
      <c r="AI2962" s="58" t="s">
        <v>8104</v>
      </c>
      <c r="AJ2962" s="59" t="s">
        <v>1627</v>
      </c>
      <c r="AK2962" s="56">
        <v>25.837184166666667</v>
      </c>
      <c r="AL2962" s="56">
        <v>-81.410331111111105</v>
      </c>
      <c r="AM2962" s="60">
        <v>-0.30390000052832988</v>
      </c>
      <c r="AN2962" s="60">
        <v>26.601037975397144</v>
      </c>
      <c r="AO2962" s="60">
        <v>26.602773851214128</v>
      </c>
    </row>
    <row r="2963" spans="1:41" s="290" customFormat="1" x14ac:dyDescent="0.2">
      <c r="A2963" s="45" t="s">
        <v>606</v>
      </c>
      <c r="B2963" s="42" t="s">
        <v>91</v>
      </c>
      <c r="C2963" s="46"/>
      <c r="D2963" s="35" t="s">
        <v>424</v>
      </c>
      <c r="E2963" s="34">
        <v>42837</v>
      </c>
      <c r="F2963" s="347" t="s">
        <v>694</v>
      </c>
      <c r="G2963" s="347" t="s">
        <v>695</v>
      </c>
      <c r="H2963" s="344">
        <v>25.83905</v>
      </c>
      <c r="I2963" s="344">
        <v>-81.407983333333334</v>
      </c>
      <c r="J2963" s="56" t="s">
        <v>9957</v>
      </c>
      <c r="K2963" s="56" t="s">
        <v>8106</v>
      </c>
      <c r="L2963" s="49" t="s">
        <v>1746</v>
      </c>
      <c r="M2963" s="117"/>
      <c r="N2963" s="35" t="s">
        <v>364</v>
      </c>
      <c r="O2963" s="203" t="s">
        <v>1969</v>
      </c>
      <c r="P2963" s="216">
        <v>0</v>
      </c>
      <c r="Q2963" s="443">
        <v>0</v>
      </c>
      <c r="R2963" s="47"/>
      <c r="S2963" s="36">
        <v>0</v>
      </c>
      <c r="T2963" s="35"/>
      <c r="U2963" s="34"/>
      <c r="V2963" s="82">
        <v>0</v>
      </c>
      <c r="W2963" s="55" t="s">
        <v>2689</v>
      </c>
      <c r="X2963" s="55" t="s">
        <v>1897</v>
      </c>
      <c r="Y2963" s="157">
        <v>0</v>
      </c>
      <c r="Z2963" s="57" t="s">
        <v>1746</v>
      </c>
      <c r="AA2963" s="55" t="s">
        <v>6987</v>
      </c>
      <c r="AB2963" s="55">
        <v>289</v>
      </c>
      <c r="AC2963" s="55" t="s">
        <v>2024</v>
      </c>
      <c r="AD2963" s="89" t="s">
        <v>2624</v>
      </c>
      <c r="AE2963" s="243">
        <v>16065</v>
      </c>
      <c r="AF2963" s="157" t="s">
        <v>3901</v>
      </c>
      <c r="AG2963" s="89" t="s">
        <v>8107</v>
      </c>
      <c r="AH2963" s="58" t="s">
        <v>8108</v>
      </c>
      <c r="AI2963" s="58" t="s">
        <v>8109</v>
      </c>
      <c r="AJ2963" s="59" t="s">
        <v>1626</v>
      </c>
      <c r="AK2963" s="56">
        <v>25.838986666666667</v>
      </c>
      <c r="AL2963" s="56">
        <v>-81.407883055555558</v>
      </c>
      <c r="AM2963" s="60">
        <v>23.096399999989359</v>
      </c>
      <c r="AN2963" s="60">
        <v>-32.886899692352728</v>
      </c>
      <c r="AO2963" s="60">
        <v>40.186961372245833</v>
      </c>
    </row>
    <row r="2964" spans="1:41" s="290" customFormat="1" ht="25.5" x14ac:dyDescent="0.2">
      <c r="A2964" s="45" t="s">
        <v>606</v>
      </c>
      <c r="B2964" s="42" t="s">
        <v>91</v>
      </c>
      <c r="C2964" s="46"/>
      <c r="D2964" s="35" t="s">
        <v>424</v>
      </c>
      <c r="E2964" s="34">
        <v>43160</v>
      </c>
      <c r="F2964" s="347" t="s">
        <v>2197</v>
      </c>
      <c r="G2964" s="347" t="s">
        <v>695</v>
      </c>
      <c r="H2964" s="344">
        <v>25.839016666666666</v>
      </c>
      <c r="I2964" s="344">
        <v>-81.407983333333334</v>
      </c>
      <c r="J2964" s="56" t="s">
        <v>8105</v>
      </c>
      <c r="K2964" s="56" t="s">
        <v>8106</v>
      </c>
      <c r="L2964" s="49" t="s">
        <v>2254</v>
      </c>
      <c r="M2964" s="120"/>
      <c r="N2964" s="35" t="s">
        <v>364</v>
      </c>
      <c r="O2964" s="203" t="s">
        <v>1969</v>
      </c>
      <c r="P2964" s="216" t="s">
        <v>1969</v>
      </c>
      <c r="Q2964" s="443">
        <v>0</v>
      </c>
      <c r="R2964" s="47"/>
      <c r="S2964" s="36">
        <v>0</v>
      </c>
      <c r="T2964" s="35"/>
      <c r="U2964" s="34"/>
      <c r="V2964" s="82">
        <v>0</v>
      </c>
      <c r="W2964" s="55" t="s">
        <v>2689</v>
      </c>
      <c r="X2964" s="55" t="s">
        <v>1897</v>
      </c>
      <c r="Y2964" s="157">
        <v>0</v>
      </c>
      <c r="Z2964" s="57" t="s">
        <v>1746</v>
      </c>
      <c r="AA2964" s="55" t="s">
        <v>6987</v>
      </c>
      <c r="AB2964" s="55">
        <v>289</v>
      </c>
      <c r="AC2964" s="55" t="s">
        <v>2024</v>
      </c>
      <c r="AD2964" s="89" t="s">
        <v>2624</v>
      </c>
      <c r="AE2964" s="243">
        <v>16065</v>
      </c>
      <c r="AF2964" s="157" t="s">
        <v>3901</v>
      </c>
      <c r="AG2964" s="89" t="s">
        <v>8107</v>
      </c>
      <c r="AH2964" s="58" t="s">
        <v>8108</v>
      </c>
      <c r="AI2964" s="58" t="s">
        <v>8109</v>
      </c>
      <c r="AJ2964" s="59" t="s">
        <v>1626</v>
      </c>
      <c r="AK2964" s="56">
        <v>25.838986666666667</v>
      </c>
      <c r="AL2964" s="56">
        <v>-81.407883055555558</v>
      </c>
      <c r="AM2964" s="60">
        <v>10.940399999585821</v>
      </c>
      <c r="AN2964" s="60">
        <v>-32.886899692352728</v>
      </c>
      <c r="AO2964" s="60">
        <v>34.658916941038527</v>
      </c>
    </row>
    <row r="2965" spans="1:41" s="290" customFormat="1" ht="25.5" x14ac:dyDescent="0.2">
      <c r="A2965" s="45" t="s">
        <v>606</v>
      </c>
      <c r="B2965" s="42" t="s">
        <v>91</v>
      </c>
      <c r="C2965" s="46"/>
      <c r="D2965" s="35" t="s">
        <v>424</v>
      </c>
      <c r="E2965" s="34">
        <v>43532</v>
      </c>
      <c r="F2965" s="347" t="s">
        <v>2671</v>
      </c>
      <c r="G2965" s="347" t="s">
        <v>2672</v>
      </c>
      <c r="H2965" s="344">
        <v>25.839033333333333</v>
      </c>
      <c r="I2965" s="344">
        <v>-81.407966666666667</v>
      </c>
      <c r="J2965" s="56" t="s">
        <v>9958</v>
      </c>
      <c r="K2965" s="56" t="s">
        <v>9959</v>
      </c>
      <c r="L2965" s="49" t="s">
        <v>2254</v>
      </c>
      <c r="M2965" s="120" t="s">
        <v>2833</v>
      </c>
      <c r="N2965" s="35" t="s">
        <v>364</v>
      </c>
      <c r="O2965" s="203" t="s">
        <v>1969</v>
      </c>
      <c r="P2965" s="216" t="s">
        <v>1969</v>
      </c>
      <c r="Q2965" s="443">
        <v>0</v>
      </c>
      <c r="R2965" s="47"/>
      <c r="S2965" s="36">
        <v>0</v>
      </c>
      <c r="T2965" s="35"/>
      <c r="U2965" s="34"/>
      <c r="V2965" s="82">
        <v>0</v>
      </c>
      <c r="W2965" s="55" t="s">
        <v>2689</v>
      </c>
      <c r="X2965" s="55" t="s">
        <v>1897</v>
      </c>
      <c r="Y2965" s="157">
        <v>0</v>
      </c>
      <c r="Z2965" s="57" t="s">
        <v>1746</v>
      </c>
      <c r="AA2965" s="55" t="s">
        <v>6987</v>
      </c>
      <c r="AB2965" s="55">
        <v>289</v>
      </c>
      <c r="AC2965" s="55" t="s">
        <v>2024</v>
      </c>
      <c r="AD2965" s="89" t="s">
        <v>2624</v>
      </c>
      <c r="AE2965" s="243">
        <v>16065</v>
      </c>
      <c r="AF2965" s="157" t="s">
        <v>3901</v>
      </c>
      <c r="AG2965" s="89" t="s">
        <v>8107</v>
      </c>
      <c r="AH2965" s="58" t="s">
        <v>8108</v>
      </c>
      <c r="AI2965" s="58" t="s">
        <v>8109</v>
      </c>
      <c r="AJ2965" s="59" t="s">
        <v>1626</v>
      </c>
      <c r="AK2965" s="56">
        <v>25.838986666666667</v>
      </c>
      <c r="AL2965" s="56">
        <v>-81.407883055555558</v>
      </c>
      <c r="AM2965" s="60">
        <v>17.01839999978759</v>
      </c>
      <c r="AN2965" s="60">
        <v>-27.420932984185534</v>
      </c>
      <c r="AO2965" s="60">
        <v>32.272798209575264</v>
      </c>
    </row>
    <row r="2966" spans="1:41" s="290" customFormat="1" ht="25.5" x14ac:dyDescent="0.2">
      <c r="A2966" s="45" t="s">
        <v>606</v>
      </c>
      <c r="B2966" s="42" t="s">
        <v>91</v>
      </c>
      <c r="C2966" s="46"/>
      <c r="D2966" s="35" t="s">
        <v>424</v>
      </c>
      <c r="E2966" s="34">
        <v>43881</v>
      </c>
      <c r="F2966" s="347" t="s">
        <v>2671</v>
      </c>
      <c r="G2966" s="347" t="s">
        <v>2672</v>
      </c>
      <c r="H2966" s="344">
        <v>25.839033333333333</v>
      </c>
      <c r="I2966" s="344">
        <v>-81.407966666666667</v>
      </c>
      <c r="J2966" s="56" t="s">
        <v>9958</v>
      </c>
      <c r="K2966" s="56" t="s">
        <v>9959</v>
      </c>
      <c r="L2966" s="49" t="s">
        <v>2959</v>
      </c>
      <c r="M2966" s="120" t="s">
        <v>2833</v>
      </c>
      <c r="N2966" s="35" t="s">
        <v>387</v>
      </c>
      <c r="O2966" s="207" t="s">
        <v>3291</v>
      </c>
      <c r="P2966" s="216" t="s">
        <v>1969</v>
      </c>
      <c r="Q2966" s="443">
        <v>0</v>
      </c>
      <c r="R2966" s="47"/>
      <c r="S2966" s="36">
        <v>0</v>
      </c>
      <c r="T2966" s="35" t="s">
        <v>3310</v>
      </c>
      <c r="U2966" s="34"/>
      <c r="V2966" s="82">
        <v>0</v>
      </c>
      <c r="W2966" s="55" t="s">
        <v>2689</v>
      </c>
      <c r="X2966" s="55" t="s">
        <v>1897</v>
      </c>
      <c r="Y2966" s="157" t="s">
        <v>387</v>
      </c>
      <c r="Z2966" s="57" t="s">
        <v>1746</v>
      </c>
      <c r="AA2966" s="55" t="s">
        <v>6982</v>
      </c>
      <c r="AB2966" s="55">
        <v>289</v>
      </c>
      <c r="AC2966" s="55" t="s">
        <v>2024</v>
      </c>
      <c r="AD2966" s="89" t="s">
        <v>2624</v>
      </c>
      <c r="AE2966" s="243">
        <v>16065</v>
      </c>
      <c r="AF2966" s="157" t="s">
        <v>3901</v>
      </c>
      <c r="AG2966" s="89" t="s">
        <v>8107</v>
      </c>
      <c r="AH2966" s="58" t="s">
        <v>8108</v>
      </c>
      <c r="AI2966" s="58" t="s">
        <v>8109</v>
      </c>
      <c r="AJ2966" s="59" t="s">
        <v>1626</v>
      </c>
      <c r="AK2966" s="56">
        <v>25.838986666666667</v>
      </c>
      <c r="AL2966" s="56">
        <v>-81.407883055555558</v>
      </c>
      <c r="AM2966" s="60">
        <v>17.01839999978759</v>
      </c>
      <c r="AN2966" s="60">
        <v>-27.420932984185534</v>
      </c>
      <c r="AO2966" s="60">
        <v>32.272798209575264</v>
      </c>
    </row>
    <row r="2967" spans="1:41" s="290" customFormat="1" ht="25.5" x14ac:dyDescent="0.2">
      <c r="A2967" s="45" t="s">
        <v>606</v>
      </c>
      <c r="B2967" s="42" t="s">
        <v>91</v>
      </c>
      <c r="C2967" s="46"/>
      <c r="D2967" s="35" t="s">
        <v>424</v>
      </c>
      <c r="E2967" s="34">
        <v>44293</v>
      </c>
      <c r="F2967" s="347" t="s">
        <v>2197</v>
      </c>
      <c r="G2967" s="347" t="s">
        <v>695</v>
      </c>
      <c r="H2967" s="344">
        <v>25.839016666666666</v>
      </c>
      <c r="I2967" s="344">
        <v>-81.407983333333334</v>
      </c>
      <c r="J2967" s="56" t="s">
        <v>8105</v>
      </c>
      <c r="K2967" s="56" t="s">
        <v>8106</v>
      </c>
      <c r="L2967" s="49" t="s">
        <v>3745</v>
      </c>
      <c r="M2967" s="120"/>
      <c r="N2967" s="35" t="s">
        <v>364</v>
      </c>
      <c r="O2967" s="203" t="s">
        <v>1969</v>
      </c>
      <c r="P2967" s="216" t="s">
        <v>1969</v>
      </c>
      <c r="Q2967" s="443">
        <v>0</v>
      </c>
      <c r="R2967" s="47"/>
      <c r="S2967" s="36">
        <v>0</v>
      </c>
      <c r="T2967" s="35"/>
      <c r="U2967" s="34"/>
      <c r="V2967" s="82">
        <v>0</v>
      </c>
      <c r="W2967" s="55" t="s">
        <v>2689</v>
      </c>
      <c r="X2967" s="55" t="s">
        <v>1897</v>
      </c>
      <c r="Y2967" s="157">
        <v>0</v>
      </c>
      <c r="Z2967" s="57" t="s">
        <v>1746</v>
      </c>
      <c r="AA2967" s="55" t="s">
        <v>6987</v>
      </c>
      <c r="AB2967" s="55">
        <v>289</v>
      </c>
      <c r="AC2967" s="55" t="s">
        <v>2024</v>
      </c>
      <c r="AD2967" s="89" t="s">
        <v>2624</v>
      </c>
      <c r="AE2967" s="243">
        <v>16065</v>
      </c>
      <c r="AF2967" s="157" t="s">
        <v>3901</v>
      </c>
      <c r="AG2967" s="89" t="s">
        <v>8107</v>
      </c>
      <c r="AH2967" s="58" t="s">
        <v>8108</v>
      </c>
      <c r="AI2967" s="58" t="s">
        <v>8109</v>
      </c>
      <c r="AJ2967" s="59" t="s">
        <v>1626</v>
      </c>
      <c r="AK2967" s="56">
        <v>25.838986666666667</v>
      </c>
      <c r="AL2967" s="56">
        <v>-81.407883055555558</v>
      </c>
      <c r="AM2967" s="60">
        <v>10.940399999585821</v>
      </c>
      <c r="AN2967" s="60">
        <v>-32.886899692352728</v>
      </c>
      <c r="AO2967" s="60">
        <v>34.658916941038527</v>
      </c>
    </row>
    <row r="2968" spans="1:41" s="290" customFormat="1" ht="25.5" x14ac:dyDescent="0.2">
      <c r="A2968" s="45" t="s">
        <v>606</v>
      </c>
      <c r="B2968" s="42" t="s">
        <v>91</v>
      </c>
      <c r="C2968" s="46"/>
      <c r="D2968" s="35" t="s">
        <v>424</v>
      </c>
      <c r="E2968" s="34">
        <v>44293</v>
      </c>
      <c r="F2968" s="347" t="s">
        <v>2197</v>
      </c>
      <c r="G2968" s="347" t="s">
        <v>695</v>
      </c>
      <c r="H2968" s="344">
        <v>25.839016666666666</v>
      </c>
      <c r="I2968" s="344">
        <v>-81.407983333333334</v>
      </c>
      <c r="J2968" s="56" t="s">
        <v>8105</v>
      </c>
      <c r="K2968" s="56" t="s">
        <v>8106</v>
      </c>
      <c r="L2968" s="49" t="s">
        <v>4261</v>
      </c>
      <c r="M2968" s="120" t="s">
        <v>2833</v>
      </c>
      <c r="N2968" s="35" t="s">
        <v>387</v>
      </c>
      <c r="O2968" s="207" t="s">
        <v>3291</v>
      </c>
      <c r="P2968" s="216" t="s">
        <v>1969</v>
      </c>
      <c r="Q2968" s="443">
        <v>0</v>
      </c>
      <c r="R2968" s="47"/>
      <c r="S2968" s="36">
        <v>0</v>
      </c>
      <c r="T2968" s="35" t="s">
        <v>3310</v>
      </c>
      <c r="U2968" s="34"/>
      <c r="V2968" s="82">
        <v>0</v>
      </c>
      <c r="W2968" s="55" t="s">
        <v>2689</v>
      </c>
      <c r="X2968" s="55" t="s">
        <v>1897</v>
      </c>
      <c r="Y2968" s="157" t="s">
        <v>387</v>
      </c>
      <c r="Z2968" s="57" t="s">
        <v>1746</v>
      </c>
      <c r="AA2968" s="55" t="s">
        <v>6982</v>
      </c>
      <c r="AB2968" s="55">
        <v>289</v>
      </c>
      <c r="AC2968" s="55" t="s">
        <v>2024</v>
      </c>
      <c r="AD2968" s="89" t="s">
        <v>2624</v>
      </c>
      <c r="AE2968" s="243">
        <v>16065</v>
      </c>
      <c r="AF2968" s="157" t="s">
        <v>3901</v>
      </c>
      <c r="AG2968" s="89" t="s">
        <v>8107</v>
      </c>
      <c r="AH2968" s="58" t="s">
        <v>8108</v>
      </c>
      <c r="AI2968" s="58" t="s">
        <v>8109</v>
      </c>
      <c r="AJ2968" s="59" t="s">
        <v>1626</v>
      </c>
      <c r="AK2968" s="56">
        <v>25.838986666666667</v>
      </c>
      <c r="AL2968" s="56">
        <v>-81.407883055555558</v>
      </c>
      <c r="AM2968" s="60">
        <v>10.940399999585821</v>
      </c>
      <c r="AN2968" s="60">
        <v>-32.886899692352728</v>
      </c>
      <c r="AO2968" s="60">
        <v>34.658916941038527</v>
      </c>
    </row>
    <row r="2969" spans="1:41" s="290" customFormat="1" ht="36.75" customHeight="1" x14ac:dyDescent="0.2">
      <c r="A2969" s="45" t="s">
        <v>606</v>
      </c>
      <c r="B2969" s="42" t="s">
        <v>91</v>
      </c>
      <c r="C2969" s="46"/>
      <c r="D2969" s="35" t="s">
        <v>424</v>
      </c>
      <c r="E2969" s="34">
        <v>44620</v>
      </c>
      <c r="F2969" s="347" t="s">
        <v>2197</v>
      </c>
      <c r="G2969" s="347" t="s">
        <v>695</v>
      </c>
      <c r="H2969" s="344">
        <v>25.839016666666666</v>
      </c>
      <c r="I2969" s="344">
        <v>-81.407983333333334</v>
      </c>
      <c r="J2969" s="56" t="s">
        <v>8105</v>
      </c>
      <c r="K2969" s="56" t="s">
        <v>8106</v>
      </c>
      <c r="L2969" s="49" t="s">
        <v>3746</v>
      </c>
      <c r="M2969" s="120" t="s">
        <v>2833</v>
      </c>
      <c r="N2969" s="35" t="s">
        <v>387</v>
      </c>
      <c r="O2969" s="207" t="s">
        <v>3291</v>
      </c>
      <c r="P2969" s="216" t="s">
        <v>1969</v>
      </c>
      <c r="Q2969" s="443">
        <v>0</v>
      </c>
      <c r="R2969" s="47"/>
      <c r="S2969" s="36">
        <v>0</v>
      </c>
      <c r="T2969" s="35" t="s">
        <v>3310</v>
      </c>
      <c r="U2969" s="34"/>
      <c r="V2969" s="82">
        <v>0</v>
      </c>
      <c r="W2969" s="55" t="s">
        <v>2689</v>
      </c>
      <c r="X2969" s="55" t="s">
        <v>1897</v>
      </c>
      <c r="Y2969" s="157" t="s">
        <v>387</v>
      </c>
      <c r="Z2969" s="57" t="s">
        <v>1746</v>
      </c>
      <c r="AA2969" s="55" t="s">
        <v>6982</v>
      </c>
      <c r="AB2969" s="55">
        <v>289</v>
      </c>
      <c r="AC2969" s="55" t="s">
        <v>2024</v>
      </c>
      <c r="AD2969" s="89" t="s">
        <v>2624</v>
      </c>
      <c r="AE2969" s="243">
        <v>16065</v>
      </c>
      <c r="AF2969" s="157" t="s">
        <v>3901</v>
      </c>
      <c r="AG2969" s="89" t="s">
        <v>8107</v>
      </c>
      <c r="AH2969" s="58" t="s">
        <v>8108</v>
      </c>
      <c r="AI2969" s="58" t="s">
        <v>8109</v>
      </c>
      <c r="AJ2969" s="59" t="s">
        <v>1626</v>
      </c>
      <c r="AK2969" s="56">
        <v>25.838986666666667</v>
      </c>
      <c r="AL2969" s="56">
        <v>-81.407883055555558</v>
      </c>
      <c r="AM2969" s="60">
        <v>10.940399999585821</v>
      </c>
      <c r="AN2969" s="60">
        <v>-32.886899692352728</v>
      </c>
      <c r="AO2969" s="60">
        <v>34.658916941038527</v>
      </c>
    </row>
    <row r="2970" spans="1:41" s="290" customFormat="1" ht="38.25" x14ac:dyDescent="0.2">
      <c r="A2970" s="45" t="s">
        <v>606</v>
      </c>
      <c r="B2970" s="42" t="s">
        <v>91</v>
      </c>
      <c r="C2970" s="46"/>
      <c r="D2970" s="35" t="s">
        <v>424</v>
      </c>
      <c r="E2970" s="34">
        <v>44992</v>
      </c>
      <c r="F2970" s="347" t="s">
        <v>2197</v>
      </c>
      <c r="G2970" s="347" t="s">
        <v>695</v>
      </c>
      <c r="H2970" s="344">
        <v>25.839016666666666</v>
      </c>
      <c r="I2970" s="344">
        <v>-81.407983333333334</v>
      </c>
      <c r="J2970" s="56" t="s">
        <v>8105</v>
      </c>
      <c r="K2970" s="56" t="s">
        <v>8106</v>
      </c>
      <c r="L2970" s="49" t="s">
        <v>5211</v>
      </c>
      <c r="M2970" s="120" t="s">
        <v>2833</v>
      </c>
      <c r="N2970" s="35" t="s">
        <v>387</v>
      </c>
      <c r="O2970" s="207" t="s">
        <v>5212</v>
      </c>
      <c r="P2970" s="216" t="s">
        <v>1969</v>
      </c>
      <c r="Q2970" s="443">
        <v>0</v>
      </c>
      <c r="R2970" s="47"/>
      <c r="S2970" s="36">
        <v>0</v>
      </c>
      <c r="T2970" s="35"/>
      <c r="U2970" s="34"/>
      <c r="V2970" s="82">
        <v>0</v>
      </c>
      <c r="W2970" s="55" t="s">
        <v>2689</v>
      </c>
      <c r="X2970" s="55" t="s">
        <v>1897</v>
      </c>
      <c r="Y2970" s="157" t="s">
        <v>387</v>
      </c>
      <c r="Z2970" s="57" t="s">
        <v>1746</v>
      </c>
      <c r="AA2970" s="55" t="s">
        <v>6982</v>
      </c>
      <c r="AB2970" s="55">
        <v>289</v>
      </c>
      <c r="AC2970" s="55" t="s">
        <v>2024</v>
      </c>
      <c r="AD2970" s="89" t="s">
        <v>2624</v>
      </c>
      <c r="AE2970" s="243">
        <v>16065</v>
      </c>
      <c r="AF2970" s="157" t="s">
        <v>3901</v>
      </c>
      <c r="AG2970" s="89" t="s">
        <v>8107</v>
      </c>
      <c r="AH2970" s="58" t="s">
        <v>8108</v>
      </c>
      <c r="AI2970" s="58" t="s">
        <v>8109</v>
      </c>
      <c r="AJ2970" s="59" t="s">
        <v>1626</v>
      </c>
      <c r="AK2970" s="56">
        <v>25.838986666666667</v>
      </c>
      <c r="AL2970" s="56">
        <v>-81.407883055555558</v>
      </c>
      <c r="AM2970" s="60">
        <v>10.940399999585821</v>
      </c>
      <c r="AN2970" s="60">
        <v>-32.886899692352728</v>
      </c>
      <c r="AO2970" s="60">
        <v>34.658916941038527</v>
      </c>
    </row>
    <row r="2971" spans="1:41" s="290" customFormat="1" ht="25.5" x14ac:dyDescent="0.2">
      <c r="A2971" s="45" t="s">
        <v>606</v>
      </c>
      <c r="B2971" s="42" t="s">
        <v>91</v>
      </c>
      <c r="C2971" s="46"/>
      <c r="D2971" s="35" t="s">
        <v>424</v>
      </c>
      <c r="E2971" s="34">
        <v>45384</v>
      </c>
      <c r="F2971" s="347" t="s">
        <v>2197</v>
      </c>
      <c r="G2971" s="347" t="s">
        <v>695</v>
      </c>
      <c r="H2971" s="344">
        <v>25.839016666666666</v>
      </c>
      <c r="I2971" s="344">
        <v>-81.407983333333334</v>
      </c>
      <c r="J2971" s="56" t="s">
        <v>8105</v>
      </c>
      <c r="K2971" s="56" t="s">
        <v>8106</v>
      </c>
      <c r="L2971" s="49" t="s">
        <v>5928</v>
      </c>
      <c r="M2971" s="120" t="s">
        <v>2833</v>
      </c>
      <c r="N2971" s="35" t="s">
        <v>364</v>
      </c>
      <c r="O2971" s="207" t="s">
        <v>5929</v>
      </c>
      <c r="P2971" s="216" t="s">
        <v>1969</v>
      </c>
      <c r="Q2971" s="443">
        <v>0</v>
      </c>
      <c r="R2971" s="47"/>
      <c r="S2971" s="36">
        <v>0</v>
      </c>
      <c r="T2971" s="35" t="s">
        <v>2011</v>
      </c>
      <c r="U2971" s="34"/>
      <c r="V2971" s="82">
        <v>0</v>
      </c>
      <c r="W2971" s="55" t="s">
        <v>2689</v>
      </c>
      <c r="X2971" s="55" t="s">
        <v>1897</v>
      </c>
      <c r="Y2971" s="157">
        <v>0</v>
      </c>
      <c r="Z2971" s="57" t="s">
        <v>1746</v>
      </c>
      <c r="AA2971" s="55" t="s">
        <v>6987</v>
      </c>
      <c r="AB2971" s="55">
        <v>289</v>
      </c>
      <c r="AC2971" s="55" t="s">
        <v>2024</v>
      </c>
      <c r="AD2971" s="89" t="s">
        <v>2624</v>
      </c>
      <c r="AE2971" s="243">
        <v>16065</v>
      </c>
      <c r="AF2971" s="157" t="s">
        <v>3901</v>
      </c>
      <c r="AG2971" s="89" t="s">
        <v>8107</v>
      </c>
      <c r="AH2971" s="58" t="s">
        <v>8108</v>
      </c>
      <c r="AI2971" s="58" t="s">
        <v>8109</v>
      </c>
      <c r="AJ2971" s="59" t="s">
        <v>1626</v>
      </c>
      <c r="AK2971" s="56">
        <v>25.838986666666667</v>
      </c>
      <c r="AL2971" s="56">
        <v>-81.407883055555558</v>
      </c>
      <c r="AM2971" s="60">
        <v>10.940399999585821</v>
      </c>
      <c r="AN2971" s="60">
        <v>-32.886899692352728</v>
      </c>
      <c r="AO2971" s="60">
        <v>34.658916941038527</v>
      </c>
    </row>
    <row r="2972" spans="1:41" s="290" customFormat="1" ht="25.5" x14ac:dyDescent="0.2">
      <c r="A2972" s="45" t="s">
        <v>606</v>
      </c>
      <c r="B2972" s="42" t="s">
        <v>91</v>
      </c>
      <c r="C2972" s="46"/>
      <c r="D2972" s="35" t="s">
        <v>424</v>
      </c>
      <c r="E2972" s="34">
        <v>45783</v>
      </c>
      <c r="F2972" s="347" t="s">
        <v>2197</v>
      </c>
      <c r="G2972" s="347" t="s">
        <v>695</v>
      </c>
      <c r="H2972" s="344">
        <v>25.839016666666666</v>
      </c>
      <c r="I2972" s="344">
        <v>-81.407983333333334</v>
      </c>
      <c r="J2972" s="56" t="s">
        <v>8105</v>
      </c>
      <c r="K2972" s="56" t="s">
        <v>8106</v>
      </c>
      <c r="L2972" s="49" t="s">
        <v>5928</v>
      </c>
      <c r="M2972" s="120" t="s">
        <v>2833</v>
      </c>
      <c r="N2972" s="35" t="s">
        <v>364</v>
      </c>
      <c r="O2972" s="207" t="s">
        <v>6615</v>
      </c>
      <c r="P2972" s="216" t="s">
        <v>1969</v>
      </c>
      <c r="Q2972" s="443">
        <v>0</v>
      </c>
      <c r="R2972" s="47"/>
      <c r="S2972" s="36">
        <v>0</v>
      </c>
      <c r="T2972" s="35"/>
      <c r="U2972" s="34"/>
      <c r="V2972" s="82">
        <v>0</v>
      </c>
      <c r="W2972" s="55" t="s">
        <v>2689</v>
      </c>
      <c r="X2972" s="55" t="s">
        <v>1897</v>
      </c>
      <c r="Y2972" s="157">
        <v>0</v>
      </c>
      <c r="Z2972" s="57" t="s">
        <v>1746</v>
      </c>
      <c r="AA2972" s="55" t="s">
        <v>6987</v>
      </c>
      <c r="AB2972" s="55">
        <v>289</v>
      </c>
      <c r="AC2972" s="55" t="s">
        <v>2024</v>
      </c>
      <c r="AD2972" s="89" t="s">
        <v>2624</v>
      </c>
      <c r="AE2972" s="243">
        <v>16065</v>
      </c>
      <c r="AF2972" s="157" t="s">
        <v>3901</v>
      </c>
      <c r="AG2972" s="89" t="s">
        <v>8107</v>
      </c>
      <c r="AH2972" s="58" t="s">
        <v>8108</v>
      </c>
      <c r="AI2972" s="58" t="s">
        <v>8109</v>
      </c>
      <c r="AJ2972" s="59" t="s">
        <v>1626</v>
      </c>
      <c r="AK2972" s="56">
        <v>25.838986666666667</v>
      </c>
      <c r="AL2972" s="56">
        <v>-81.407883055555558</v>
      </c>
      <c r="AM2972" s="60">
        <v>10.940399999585821</v>
      </c>
      <c r="AN2972" s="60">
        <v>-32.886899692352728</v>
      </c>
      <c r="AO2972" s="60">
        <v>34.658916941038527</v>
      </c>
    </row>
    <row r="2973" spans="1:41" s="290" customFormat="1" ht="25.5" x14ac:dyDescent="0.2">
      <c r="A2973" s="45" t="s">
        <v>606</v>
      </c>
      <c r="B2973" s="42" t="s">
        <v>91</v>
      </c>
      <c r="C2973" s="46" t="s">
        <v>473</v>
      </c>
      <c r="D2973" s="35" t="s">
        <v>424</v>
      </c>
      <c r="E2973" s="34">
        <v>46079</v>
      </c>
      <c r="F2973" s="347" t="s">
        <v>2197</v>
      </c>
      <c r="G2973" s="347" t="s">
        <v>695</v>
      </c>
      <c r="H2973" s="344">
        <v>25.839016666666666</v>
      </c>
      <c r="I2973" s="344">
        <v>-81.407983333333334</v>
      </c>
      <c r="J2973" s="56" t="s">
        <v>8105</v>
      </c>
      <c r="K2973" s="56" t="s">
        <v>8106</v>
      </c>
      <c r="L2973" s="49" t="s">
        <v>5928</v>
      </c>
      <c r="M2973" s="120" t="s">
        <v>2833</v>
      </c>
      <c r="N2973" s="35" t="s">
        <v>364</v>
      </c>
      <c r="O2973" s="207" t="s">
        <v>6693</v>
      </c>
      <c r="P2973" s="216" t="s">
        <v>6005</v>
      </c>
      <c r="Q2973" s="443">
        <v>0</v>
      </c>
      <c r="R2973" s="47"/>
      <c r="S2973" s="36">
        <v>0</v>
      </c>
      <c r="T2973" s="35"/>
      <c r="U2973" s="34"/>
      <c r="V2973" s="82">
        <v>0</v>
      </c>
      <c r="W2973" s="55" t="s">
        <v>2689</v>
      </c>
      <c r="X2973" s="55" t="s">
        <v>1897</v>
      </c>
      <c r="Y2973" s="157">
        <v>0</v>
      </c>
      <c r="Z2973" s="57" t="s">
        <v>1746</v>
      </c>
      <c r="AA2973" s="55" t="s">
        <v>6987</v>
      </c>
      <c r="AB2973" s="55">
        <v>289</v>
      </c>
      <c r="AC2973" s="55" t="s">
        <v>2024</v>
      </c>
      <c r="AD2973" s="89" t="s">
        <v>2624</v>
      </c>
      <c r="AE2973" s="243">
        <v>16065</v>
      </c>
      <c r="AF2973" s="157" t="s">
        <v>3901</v>
      </c>
      <c r="AG2973" s="89" t="s">
        <v>8107</v>
      </c>
      <c r="AH2973" s="58" t="s">
        <v>8108</v>
      </c>
      <c r="AI2973" s="58" t="s">
        <v>8109</v>
      </c>
      <c r="AJ2973" s="59" t="s">
        <v>1626</v>
      </c>
      <c r="AK2973" s="56">
        <v>25.838986666666667</v>
      </c>
      <c r="AL2973" s="56">
        <v>-81.407883055555558</v>
      </c>
      <c r="AM2973" s="60">
        <v>10.940399999585821</v>
      </c>
      <c r="AN2973" s="60">
        <v>-32.886899692352728</v>
      </c>
      <c r="AO2973" s="60">
        <v>34.658916941038527</v>
      </c>
    </row>
    <row r="2974" spans="1:41" s="290" customFormat="1" x14ac:dyDescent="0.2">
      <c r="A2974" s="45" t="s">
        <v>607</v>
      </c>
      <c r="B2974" s="42" t="s">
        <v>474</v>
      </c>
      <c r="C2974" s="46"/>
      <c r="D2974" s="35" t="s">
        <v>424</v>
      </c>
      <c r="E2974" s="34">
        <v>42837</v>
      </c>
      <c r="F2974" s="347" t="s">
        <v>696</v>
      </c>
      <c r="G2974" s="347" t="s">
        <v>697</v>
      </c>
      <c r="H2974" s="344">
        <v>25.840966666666667</v>
      </c>
      <c r="I2974" s="344">
        <v>-81.406083333333328</v>
      </c>
      <c r="J2974" s="56" t="s">
        <v>8110</v>
      </c>
      <c r="K2974" s="56" t="s">
        <v>9960</v>
      </c>
      <c r="L2974" s="49" t="s">
        <v>1746</v>
      </c>
      <c r="M2974" s="117"/>
      <c r="N2974" s="35" t="s">
        <v>364</v>
      </c>
      <c r="O2974" s="203" t="s">
        <v>1969</v>
      </c>
      <c r="P2974" s="216">
        <v>0</v>
      </c>
      <c r="Q2974" s="443">
        <v>0</v>
      </c>
      <c r="R2974" s="47"/>
      <c r="S2974" s="36">
        <v>0</v>
      </c>
      <c r="T2974" s="35"/>
      <c r="U2974" s="34"/>
      <c r="V2974" s="82">
        <v>0</v>
      </c>
      <c r="W2974" s="55" t="s">
        <v>2689</v>
      </c>
      <c r="X2974" s="55" t="s">
        <v>1897</v>
      </c>
      <c r="Y2974" s="157">
        <v>0</v>
      </c>
      <c r="Z2974" s="57" t="s">
        <v>1746</v>
      </c>
      <c r="AA2974" s="55" t="s">
        <v>6987</v>
      </c>
      <c r="AB2974" s="55">
        <v>290</v>
      </c>
      <c r="AC2974" s="55" t="s">
        <v>2024</v>
      </c>
      <c r="AD2974" s="89" t="s">
        <v>2624</v>
      </c>
      <c r="AE2974" s="243">
        <v>16070</v>
      </c>
      <c r="AF2974" s="157" t="s">
        <v>3901</v>
      </c>
      <c r="AG2974" s="89" t="s">
        <v>8112</v>
      </c>
      <c r="AH2974" s="58" t="s">
        <v>8113</v>
      </c>
      <c r="AI2974" s="58" t="s">
        <v>8114</v>
      </c>
      <c r="AJ2974" s="59" t="s">
        <v>1625</v>
      </c>
      <c r="AK2974" s="56">
        <v>25.841011666666667</v>
      </c>
      <c r="AL2974" s="56">
        <v>-81.406111944444447</v>
      </c>
      <c r="AM2974" s="60">
        <v>-16.410600000026534</v>
      </c>
      <c r="AN2974" s="60">
        <v>9.3832428514283048</v>
      </c>
      <c r="AO2974" s="60">
        <v>18.90378371569436</v>
      </c>
    </row>
    <row r="2975" spans="1:41" s="290" customFormat="1" x14ac:dyDescent="0.2">
      <c r="A2975" s="45" t="s">
        <v>607</v>
      </c>
      <c r="B2975" s="42" t="s">
        <v>474</v>
      </c>
      <c r="C2975" s="46"/>
      <c r="D2975" s="35" t="s">
        <v>424</v>
      </c>
      <c r="E2975" s="34">
        <v>43160</v>
      </c>
      <c r="F2975" s="347" t="s">
        <v>2198</v>
      </c>
      <c r="G2975" s="347" t="s">
        <v>2199</v>
      </c>
      <c r="H2975" s="344">
        <v>25.840983333333334</v>
      </c>
      <c r="I2975" s="344">
        <v>-81.406066666666661</v>
      </c>
      <c r="J2975" s="56" t="s">
        <v>8115</v>
      </c>
      <c r="K2975" s="56" t="s">
        <v>9961</v>
      </c>
      <c r="L2975" s="49" t="s">
        <v>2200</v>
      </c>
      <c r="M2975" s="120"/>
      <c r="N2975" s="35" t="s">
        <v>387</v>
      </c>
      <c r="O2975" s="203" t="s">
        <v>1969</v>
      </c>
      <c r="P2975" s="216" t="s">
        <v>1969</v>
      </c>
      <c r="Q2975" s="443">
        <v>0</v>
      </c>
      <c r="R2975" s="47"/>
      <c r="S2975" s="36">
        <v>0</v>
      </c>
      <c r="T2975" s="35"/>
      <c r="U2975" s="34"/>
      <c r="V2975" s="82">
        <v>0</v>
      </c>
      <c r="W2975" s="55" t="s">
        <v>2689</v>
      </c>
      <c r="X2975" s="55" t="s">
        <v>1897</v>
      </c>
      <c r="Y2975" s="157" t="s">
        <v>387</v>
      </c>
      <c r="Z2975" s="57" t="s">
        <v>1746</v>
      </c>
      <c r="AA2975" s="55" t="s">
        <v>6982</v>
      </c>
      <c r="AB2975" s="55">
        <v>290</v>
      </c>
      <c r="AC2975" s="55" t="s">
        <v>2024</v>
      </c>
      <c r="AD2975" s="89" t="s">
        <v>2624</v>
      </c>
      <c r="AE2975" s="243">
        <v>16070</v>
      </c>
      <c r="AF2975" s="157" t="s">
        <v>3901</v>
      </c>
      <c r="AG2975" s="89" t="s">
        <v>8112</v>
      </c>
      <c r="AH2975" s="58" t="s">
        <v>8113</v>
      </c>
      <c r="AI2975" s="58" t="s">
        <v>8114</v>
      </c>
      <c r="AJ2975" s="59" t="s">
        <v>1625</v>
      </c>
      <c r="AK2975" s="56">
        <v>25.841011666666667</v>
      </c>
      <c r="AL2975" s="56">
        <v>-81.406111944444447</v>
      </c>
      <c r="AM2975" s="60">
        <v>-10.332599999824765</v>
      </c>
      <c r="AN2975" s="60">
        <v>14.849209559595499</v>
      </c>
      <c r="AO2975" s="60">
        <v>18.090374437837408</v>
      </c>
    </row>
    <row r="2976" spans="1:41" s="290" customFormat="1" x14ac:dyDescent="0.2">
      <c r="A2976" s="45" t="s">
        <v>607</v>
      </c>
      <c r="B2976" s="42" t="s">
        <v>474</v>
      </c>
      <c r="C2976" s="46"/>
      <c r="D2976" s="35" t="s">
        <v>424</v>
      </c>
      <c r="E2976" s="34">
        <v>43532</v>
      </c>
      <c r="F2976" s="347" t="s">
        <v>2198</v>
      </c>
      <c r="G2976" s="347" t="s">
        <v>697</v>
      </c>
      <c r="H2976" s="344">
        <v>25.840983333333334</v>
      </c>
      <c r="I2976" s="344">
        <v>-81.406083333333328</v>
      </c>
      <c r="J2976" s="56" t="s">
        <v>8115</v>
      </c>
      <c r="K2976" s="56" t="s">
        <v>9960</v>
      </c>
      <c r="L2976" s="49" t="s">
        <v>2200</v>
      </c>
      <c r="M2976" s="120" t="s">
        <v>2835</v>
      </c>
      <c r="N2976" s="35" t="s">
        <v>387</v>
      </c>
      <c r="O2976" s="203" t="s">
        <v>1969</v>
      </c>
      <c r="P2976" s="216" t="s">
        <v>1969</v>
      </c>
      <c r="Q2976" s="443">
        <v>0</v>
      </c>
      <c r="R2976" s="47"/>
      <c r="S2976" s="36">
        <v>0</v>
      </c>
      <c r="T2976" s="35"/>
      <c r="U2976" s="34"/>
      <c r="V2976" s="82">
        <v>0</v>
      </c>
      <c r="W2976" s="55" t="s">
        <v>2689</v>
      </c>
      <c r="X2976" s="55" t="s">
        <v>1897</v>
      </c>
      <c r="Y2976" s="157" t="s">
        <v>387</v>
      </c>
      <c r="Z2976" s="57" t="s">
        <v>1746</v>
      </c>
      <c r="AA2976" s="55" t="s">
        <v>6982</v>
      </c>
      <c r="AB2976" s="55">
        <v>290</v>
      </c>
      <c r="AC2976" s="55" t="s">
        <v>2024</v>
      </c>
      <c r="AD2976" s="89" t="s">
        <v>2624</v>
      </c>
      <c r="AE2976" s="243">
        <v>16070</v>
      </c>
      <c r="AF2976" s="157" t="s">
        <v>3901</v>
      </c>
      <c r="AG2976" s="89" t="s">
        <v>8112</v>
      </c>
      <c r="AH2976" s="58" t="s">
        <v>8113</v>
      </c>
      <c r="AI2976" s="58" t="s">
        <v>8114</v>
      </c>
      <c r="AJ2976" s="59" t="s">
        <v>1625</v>
      </c>
      <c r="AK2976" s="56">
        <v>25.841011666666667</v>
      </c>
      <c r="AL2976" s="56">
        <v>-81.406111944444447</v>
      </c>
      <c r="AM2976" s="60">
        <v>-10.332599999824765</v>
      </c>
      <c r="AN2976" s="60">
        <v>9.3832428514283048</v>
      </c>
      <c r="AO2976" s="60">
        <v>13.957358960966046</v>
      </c>
    </row>
    <row r="2977" spans="1:41" s="290" customFormat="1" x14ac:dyDescent="0.2">
      <c r="A2977" s="45" t="s">
        <v>607</v>
      </c>
      <c r="B2977" s="42" t="s">
        <v>474</v>
      </c>
      <c r="C2977" s="46"/>
      <c r="D2977" s="35" t="s">
        <v>424</v>
      </c>
      <c r="E2977" s="34">
        <v>43881</v>
      </c>
      <c r="F2977" s="347" t="s">
        <v>2198</v>
      </c>
      <c r="G2977" s="347" t="s">
        <v>697</v>
      </c>
      <c r="H2977" s="344">
        <v>25.840983333333334</v>
      </c>
      <c r="I2977" s="344">
        <v>-81.406083333333328</v>
      </c>
      <c r="J2977" s="56" t="s">
        <v>8115</v>
      </c>
      <c r="K2977" s="56" t="s">
        <v>9960</v>
      </c>
      <c r="L2977" s="49" t="s">
        <v>2200</v>
      </c>
      <c r="M2977" s="120" t="s">
        <v>2835</v>
      </c>
      <c r="N2977" s="35" t="s">
        <v>387</v>
      </c>
      <c r="O2977" s="207" t="s">
        <v>3292</v>
      </c>
      <c r="P2977" s="216" t="s">
        <v>1969</v>
      </c>
      <c r="Q2977" s="443">
        <v>0</v>
      </c>
      <c r="R2977" s="47"/>
      <c r="S2977" s="36">
        <v>0</v>
      </c>
      <c r="T2977" s="35"/>
      <c r="U2977" s="34"/>
      <c r="V2977" s="82">
        <v>0</v>
      </c>
      <c r="W2977" s="55" t="s">
        <v>2689</v>
      </c>
      <c r="X2977" s="55" t="s">
        <v>1897</v>
      </c>
      <c r="Y2977" s="157" t="s">
        <v>387</v>
      </c>
      <c r="Z2977" s="57" t="s">
        <v>1746</v>
      </c>
      <c r="AA2977" s="55" t="s">
        <v>6982</v>
      </c>
      <c r="AB2977" s="55">
        <v>290</v>
      </c>
      <c r="AC2977" s="55" t="s">
        <v>2024</v>
      </c>
      <c r="AD2977" s="89" t="s">
        <v>2624</v>
      </c>
      <c r="AE2977" s="243">
        <v>16070</v>
      </c>
      <c r="AF2977" s="157" t="s">
        <v>3901</v>
      </c>
      <c r="AG2977" s="89" t="s">
        <v>8112</v>
      </c>
      <c r="AH2977" s="58" t="s">
        <v>8113</v>
      </c>
      <c r="AI2977" s="58" t="s">
        <v>8114</v>
      </c>
      <c r="AJ2977" s="59" t="s">
        <v>1625</v>
      </c>
      <c r="AK2977" s="56">
        <v>25.841011666666667</v>
      </c>
      <c r="AL2977" s="56">
        <v>-81.406111944444447</v>
      </c>
      <c r="AM2977" s="60">
        <v>-10.332599999824765</v>
      </c>
      <c r="AN2977" s="60">
        <v>9.3832428514283048</v>
      </c>
      <c r="AO2977" s="60">
        <v>13.957358960966046</v>
      </c>
    </row>
    <row r="2978" spans="1:41" s="290" customFormat="1" x14ac:dyDescent="0.2">
      <c r="A2978" s="45" t="s">
        <v>607</v>
      </c>
      <c r="B2978" s="42" t="s">
        <v>474</v>
      </c>
      <c r="C2978" s="46"/>
      <c r="D2978" s="35" t="s">
        <v>424</v>
      </c>
      <c r="E2978" s="34">
        <v>44293</v>
      </c>
      <c r="F2978" s="347" t="s">
        <v>696</v>
      </c>
      <c r="G2978" s="347" t="s">
        <v>3679</v>
      </c>
      <c r="H2978" s="344">
        <v>25.840966666666667</v>
      </c>
      <c r="I2978" s="344">
        <v>-81.406099999999995</v>
      </c>
      <c r="J2978" s="56" t="s">
        <v>8110</v>
      </c>
      <c r="K2978" s="56" t="s">
        <v>8111</v>
      </c>
      <c r="L2978" s="49" t="s">
        <v>2200</v>
      </c>
      <c r="M2978" s="120" t="s">
        <v>2835</v>
      </c>
      <c r="N2978" s="35" t="s">
        <v>387</v>
      </c>
      <c r="O2978" s="207" t="s">
        <v>3747</v>
      </c>
      <c r="P2978" s="216">
        <v>0</v>
      </c>
      <c r="Q2978" s="443">
        <v>0</v>
      </c>
      <c r="R2978" s="47"/>
      <c r="S2978" s="36">
        <v>0</v>
      </c>
      <c r="T2978" s="35"/>
      <c r="U2978" s="34"/>
      <c r="V2978" s="82">
        <v>0</v>
      </c>
      <c r="W2978" s="55" t="s">
        <v>2689</v>
      </c>
      <c r="X2978" s="55" t="s">
        <v>1897</v>
      </c>
      <c r="Y2978" s="157" t="s">
        <v>387</v>
      </c>
      <c r="Z2978" s="57" t="s">
        <v>1746</v>
      </c>
      <c r="AA2978" s="55" t="s">
        <v>6982</v>
      </c>
      <c r="AB2978" s="55">
        <v>290</v>
      </c>
      <c r="AC2978" s="55" t="s">
        <v>2024</v>
      </c>
      <c r="AD2978" s="89" t="s">
        <v>2624</v>
      </c>
      <c r="AE2978" s="243">
        <v>16070</v>
      </c>
      <c r="AF2978" s="157" t="s">
        <v>3901</v>
      </c>
      <c r="AG2978" s="89" t="s">
        <v>8112</v>
      </c>
      <c r="AH2978" s="58" t="s">
        <v>8113</v>
      </c>
      <c r="AI2978" s="58" t="s">
        <v>8114</v>
      </c>
      <c r="AJ2978" s="59" t="s">
        <v>1625</v>
      </c>
      <c r="AK2978" s="56">
        <v>25.841011666666667</v>
      </c>
      <c r="AL2978" s="56">
        <v>-81.406111944444447</v>
      </c>
      <c r="AM2978" s="60">
        <v>-16.410600000026534</v>
      </c>
      <c r="AN2978" s="60">
        <v>3.9172761432611125</v>
      </c>
      <c r="AO2978" s="60">
        <v>16.87165803184244</v>
      </c>
    </row>
    <row r="2979" spans="1:41" s="290" customFormat="1" ht="25.5" x14ac:dyDescent="0.2">
      <c r="A2979" s="45" t="s">
        <v>607</v>
      </c>
      <c r="B2979" s="42" t="s">
        <v>474</v>
      </c>
      <c r="C2979" s="46"/>
      <c r="D2979" s="35" t="s">
        <v>424</v>
      </c>
      <c r="E2979" s="34">
        <v>44620</v>
      </c>
      <c r="F2979" s="347" t="s">
        <v>696</v>
      </c>
      <c r="G2979" s="347" t="s">
        <v>3679</v>
      </c>
      <c r="H2979" s="344">
        <v>25.840966666666667</v>
      </c>
      <c r="I2979" s="344">
        <v>-81.406099999999995</v>
      </c>
      <c r="J2979" s="56" t="s">
        <v>8110</v>
      </c>
      <c r="K2979" s="56" t="s">
        <v>8111</v>
      </c>
      <c r="L2979" s="49" t="s">
        <v>4262</v>
      </c>
      <c r="M2979" s="120" t="s">
        <v>2835</v>
      </c>
      <c r="N2979" s="35" t="s">
        <v>387</v>
      </c>
      <c r="O2979" s="207" t="s">
        <v>4263</v>
      </c>
      <c r="P2979" s="216">
        <v>0</v>
      </c>
      <c r="Q2979" s="443">
        <v>0</v>
      </c>
      <c r="R2979" s="47"/>
      <c r="S2979" s="36">
        <v>0</v>
      </c>
      <c r="T2979" s="35"/>
      <c r="U2979" s="34"/>
      <c r="V2979" s="82">
        <v>0</v>
      </c>
      <c r="W2979" s="55" t="s">
        <v>2689</v>
      </c>
      <c r="X2979" s="55" t="s">
        <v>1897</v>
      </c>
      <c r="Y2979" s="157" t="s">
        <v>387</v>
      </c>
      <c r="Z2979" s="57" t="s">
        <v>1746</v>
      </c>
      <c r="AA2979" s="55" t="s">
        <v>6982</v>
      </c>
      <c r="AB2979" s="55">
        <v>290</v>
      </c>
      <c r="AC2979" s="55" t="s">
        <v>2024</v>
      </c>
      <c r="AD2979" s="89" t="s">
        <v>2624</v>
      </c>
      <c r="AE2979" s="243">
        <v>16070</v>
      </c>
      <c r="AF2979" s="157" t="s">
        <v>3901</v>
      </c>
      <c r="AG2979" s="89" t="s">
        <v>8112</v>
      </c>
      <c r="AH2979" s="58" t="s">
        <v>8113</v>
      </c>
      <c r="AI2979" s="58" t="s">
        <v>8114</v>
      </c>
      <c r="AJ2979" s="59" t="s">
        <v>1625</v>
      </c>
      <c r="AK2979" s="56">
        <v>25.841011666666667</v>
      </c>
      <c r="AL2979" s="56">
        <v>-81.406111944444447</v>
      </c>
      <c r="AM2979" s="60">
        <v>-16.410600000026534</v>
      </c>
      <c r="AN2979" s="60">
        <v>3.9172761432611125</v>
      </c>
      <c r="AO2979" s="60">
        <v>16.87165803184244</v>
      </c>
    </row>
    <row r="2980" spans="1:41" s="290" customFormat="1" ht="25.5" x14ac:dyDescent="0.2">
      <c r="A2980" s="45" t="s">
        <v>607</v>
      </c>
      <c r="B2980" s="42" t="s">
        <v>474</v>
      </c>
      <c r="C2980" s="46"/>
      <c r="D2980" s="35" t="s">
        <v>424</v>
      </c>
      <c r="E2980" s="34">
        <v>44992</v>
      </c>
      <c r="F2980" s="347" t="s">
        <v>696</v>
      </c>
      <c r="G2980" s="347" t="s">
        <v>3679</v>
      </c>
      <c r="H2980" s="344">
        <v>25.840966666666667</v>
      </c>
      <c r="I2980" s="344">
        <v>-81.406099999999995</v>
      </c>
      <c r="J2980" s="56" t="s">
        <v>8110</v>
      </c>
      <c r="K2980" s="56" t="s">
        <v>8111</v>
      </c>
      <c r="L2980" s="49" t="s">
        <v>4262</v>
      </c>
      <c r="M2980" s="120" t="s">
        <v>2835</v>
      </c>
      <c r="N2980" s="35" t="s">
        <v>387</v>
      </c>
      <c r="O2980" s="207" t="s">
        <v>5213</v>
      </c>
      <c r="P2980" s="216">
        <v>0</v>
      </c>
      <c r="Q2980" s="443">
        <v>0</v>
      </c>
      <c r="R2980" s="47"/>
      <c r="S2980" s="36">
        <v>0</v>
      </c>
      <c r="T2980" s="35"/>
      <c r="U2980" s="34"/>
      <c r="V2980" s="82">
        <v>0</v>
      </c>
      <c r="W2980" s="55" t="s">
        <v>2689</v>
      </c>
      <c r="X2980" s="55" t="s">
        <v>1897</v>
      </c>
      <c r="Y2980" s="157" t="s">
        <v>387</v>
      </c>
      <c r="Z2980" s="57" t="s">
        <v>1746</v>
      </c>
      <c r="AA2980" s="55" t="s">
        <v>6982</v>
      </c>
      <c r="AB2980" s="55">
        <v>290</v>
      </c>
      <c r="AC2980" s="55" t="s">
        <v>2024</v>
      </c>
      <c r="AD2980" s="89" t="s">
        <v>2624</v>
      </c>
      <c r="AE2980" s="243">
        <v>16070</v>
      </c>
      <c r="AF2980" s="157" t="s">
        <v>3901</v>
      </c>
      <c r="AG2980" s="89" t="s">
        <v>8112</v>
      </c>
      <c r="AH2980" s="58" t="s">
        <v>8113</v>
      </c>
      <c r="AI2980" s="58" t="s">
        <v>8114</v>
      </c>
      <c r="AJ2980" s="59" t="s">
        <v>1625</v>
      </c>
      <c r="AK2980" s="56">
        <v>25.841011666666667</v>
      </c>
      <c r="AL2980" s="56">
        <v>-81.406111944444447</v>
      </c>
      <c r="AM2980" s="60">
        <v>-16.410600000026534</v>
      </c>
      <c r="AN2980" s="60">
        <v>3.9172761432611125</v>
      </c>
      <c r="AO2980" s="60">
        <v>16.87165803184244</v>
      </c>
    </row>
    <row r="2981" spans="1:41" s="290" customFormat="1" x14ac:dyDescent="0.2">
      <c r="A2981" s="45" t="s">
        <v>607</v>
      </c>
      <c r="B2981" s="42" t="s">
        <v>474</v>
      </c>
      <c r="C2981" s="46"/>
      <c r="D2981" s="35" t="s">
        <v>424</v>
      </c>
      <c r="E2981" s="34">
        <v>45384</v>
      </c>
      <c r="F2981" s="347" t="s">
        <v>696</v>
      </c>
      <c r="G2981" s="347" t="s">
        <v>3679</v>
      </c>
      <c r="H2981" s="344">
        <v>25.840966666666667</v>
      </c>
      <c r="I2981" s="344">
        <v>-81.406099999999995</v>
      </c>
      <c r="J2981" s="56" t="s">
        <v>8110</v>
      </c>
      <c r="K2981" s="56" t="s">
        <v>8111</v>
      </c>
      <c r="L2981" s="49" t="s">
        <v>5930</v>
      </c>
      <c r="M2981" s="120" t="s">
        <v>2835</v>
      </c>
      <c r="N2981" s="35" t="s">
        <v>387</v>
      </c>
      <c r="O2981" s="207" t="s">
        <v>5931</v>
      </c>
      <c r="P2981" s="216">
        <v>0</v>
      </c>
      <c r="Q2981" s="443">
        <v>0</v>
      </c>
      <c r="R2981" s="47"/>
      <c r="S2981" s="36">
        <v>0</v>
      </c>
      <c r="T2981" s="35"/>
      <c r="U2981" s="34"/>
      <c r="V2981" s="82">
        <v>0</v>
      </c>
      <c r="W2981" s="55" t="s">
        <v>2689</v>
      </c>
      <c r="X2981" s="55" t="s">
        <v>1897</v>
      </c>
      <c r="Y2981" s="157" t="s">
        <v>387</v>
      </c>
      <c r="Z2981" s="57" t="s">
        <v>1746</v>
      </c>
      <c r="AA2981" s="55" t="s">
        <v>6982</v>
      </c>
      <c r="AB2981" s="55">
        <v>290</v>
      </c>
      <c r="AC2981" s="55" t="s">
        <v>2024</v>
      </c>
      <c r="AD2981" s="89" t="s">
        <v>2624</v>
      </c>
      <c r="AE2981" s="243">
        <v>16070</v>
      </c>
      <c r="AF2981" s="157" t="s">
        <v>3901</v>
      </c>
      <c r="AG2981" s="89" t="s">
        <v>8112</v>
      </c>
      <c r="AH2981" s="58" t="s">
        <v>8113</v>
      </c>
      <c r="AI2981" s="58" t="s">
        <v>8114</v>
      </c>
      <c r="AJ2981" s="59" t="s">
        <v>1625</v>
      </c>
      <c r="AK2981" s="56">
        <v>25.841011666666667</v>
      </c>
      <c r="AL2981" s="56">
        <v>-81.406111944444447</v>
      </c>
      <c r="AM2981" s="60">
        <v>-16.410600000026534</v>
      </c>
      <c r="AN2981" s="60">
        <v>3.9172761432611125</v>
      </c>
      <c r="AO2981" s="60">
        <v>16.87165803184244</v>
      </c>
    </row>
    <row r="2982" spans="1:41" s="290" customFormat="1" x14ac:dyDescent="0.2">
      <c r="A2982" s="45" t="s">
        <v>607</v>
      </c>
      <c r="B2982" s="42" t="s">
        <v>474</v>
      </c>
      <c r="C2982" s="46"/>
      <c r="D2982" s="35" t="s">
        <v>424</v>
      </c>
      <c r="E2982" s="34">
        <v>45783</v>
      </c>
      <c r="F2982" s="347" t="s">
        <v>696</v>
      </c>
      <c r="G2982" s="347" t="s">
        <v>3679</v>
      </c>
      <c r="H2982" s="344">
        <v>25.840966666666667</v>
      </c>
      <c r="I2982" s="344">
        <v>-81.406099999999995</v>
      </c>
      <c r="J2982" s="56" t="s">
        <v>8110</v>
      </c>
      <c r="K2982" s="56" t="s">
        <v>8111</v>
      </c>
      <c r="L2982" s="49" t="s">
        <v>5930</v>
      </c>
      <c r="M2982" s="120" t="s">
        <v>2835</v>
      </c>
      <c r="N2982" s="35" t="s">
        <v>387</v>
      </c>
      <c r="O2982" s="207" t="s">
        <v>6616</v>
      </c>
      <c r="P2982" s="216" t="s">
        <v>1969</v>
      </c>
      <c r="Q2982" s="443">
        <v>0</v>
      </c>
      <c r="R2982" s="47"/>
      <c r="S2982" s="36">
        <v>0</v>
      </c>
      <c r="T2982" s="35"/>
      <c r="U2982" s="34"/>
      <c r="V2982" s="82">
        <v>0</v>
      </c>
      <c r="W2982" s="55" t="s">
        <v>2689</v>
      </c>
      <c r="X2982" s="55" t="s">
        <v>1897</v>
      </c>
      <c r="Y2982" s="157" t="s">
        <v>387</v>
      </c>
      <c r="Z2982" s="57" t="s">
        <v>1746</v>
      </c>
      <c r="AA2982" s="55" t="s">
        <v>6982</v>
      </c>
      <c r="AB2982" s="55">
        <v>290</v>
      </c>
      <c r="AC2982" s="55" t="s">
        <v>2024</v>
      </c>
      <c r="AD2982" s="89" t="s">
        <v>2624</v>
      </c>
      <c r="AE2982" s="243">
        <v>16070</v>
      </c>
      <c r="AF2982" s="157" t="s">
        <v>3901</v>
      </c>
      <c r="AG2982" s="89" t="s">
        <v>8112</v>
      </c>
      <c r="AH2982" s="58" t="s">
        <v>8113</v>
      </c>
      <c r="AI2982" s="58" t="s">
        <v>8114</v>
      </c>
      <c r="AJ2982" s="59" t="s">
        <v>1625</v>
      </c>
      <c r="AK2982" s="56">
        <v>25.841011666666667</v>
      </c>
      <c r="AL2982" s="56">
        <v>-81.406111944444447</v>
      </c>
      <c r="AM2982" s="60">
        <v>-16.410600000026534</v>
      </c>
      <c r="AN2982" s="60">
        <v>3.9172761432611125</v>
      </c>
      <c r="AO2982" s="60">
        <v>16.87165803184244</v>
      </c>
    </row>
    <row r="2983" spans="1:41" s="290" customFormat="1" x14ac:dyDescent="0.2">
      <c r="A2983" s="45" t="s">
        <v>607</v>
      </c>
      <c r="B2983" s="42" t="s">
        <v>474</v>
      </c>
      <c r="C2983" s="46" t="s">
        <v>473</v>
      </c>
      <c r="D2983" s="35" t="s">
        <v>424</v>
      </c>
      <c r="E2983" s="34">
        <v>46079</v>
      </c>
      <c r="F2983" s="347" t="s">
        <v>696</v>
      </c>
      <c r="G2983" s="347" t="s">
        <v>3679</v>
      </c>
      <c r="H2983" s="344">
        <v>25.840966666666667</v>
      </c>
      <c r="I2983" s="344">
        <v>-81.406099999999995</v>
      </c>
      <c r="J2983" s="56" t="s">
        <v>8110</v>
      </c>
      <c r="K2983" s="56" t="s">
        <v>8111</v>
      </c>
      <c r="L2983" s="49" t="s">
        <v>5930</v>
      </c>
      <c r="M2983" s="120" t="s">
        <v>2835</v>
      </c>
      <c r="N2983" s="35" t="s">
        <v>387</v>
      </c>
      <c r="O2983" s="207" t="s">
        <v>6616</v>
      </c>
      <c r="P2983" s="216" t="s">
        <v>6005</v>
      </c>
      <c r="Q2983" s="443">
        <v>0</v>
      </c>
      <c r="R2983" s="47"/>
      <c r="S2983" s="36">
        <v>0</v>
      </c>
      <c r="T2983" s="35"/>
      <c r="U2983" s="34"/>
      <c r="V2983" s="82">
        <v>0</v>
      </c>
      <c r="W2983" s="55" t="s">
        <v>2689</v>
      </c>
      <c r="X2983" s="55" t="s">
        <v>1897</v>
      </c>
      <c r="Y2983" s="157" t="s">
        <v>387</v>
      </c>
      <c r="Z2983" s="57" t="s">
        <v>1746</v>
      </c>
      <c r="AA2983" s="55" t="s">
        <v>6982</v>
      </c>
      <c r="AB2983" s="55">
        <v>290</v>
      </c>
      <c r="AC2983" s="55" t="s">
        <v>2024</v>
      </c>
      <c r="AD2983" s="89" t="s">
        <v>2624</v>
      </c>
      <c r="AE2983" s="243">
        <v>16070</v>
      </c>
      <c r="AF2983" s="157" t="s">
        <v>3901</v>
      </c>
      <c r="AG2983" s="89" t="s">
        <v>8112</v>
      </c>
      <c r="AH2983" s="58" t="s">
        <v>8113</v>
      </c>
      <c r="AI2983" s="58" t="s">
        <v>8114</v>
      </c>
      <c r="AJ2983" s="59" t="s">
        <v>1625</v>
      </c>
      <c r="AK2983" s="56">
        <v>25.841011666666667</v>
      </c>
      <c r="AL2983" s="56">
        <v>-81.406111944444447</v>
      </c>
      <c r="AM2983" s="60">
        <v>-16.410600000026534</v>
      </c>
      <c r="AN2983" s="60">
        <v>3.9172761432611125</v>
      </c>
      <c r="AO2983" s="60">
        <v>16.87165803184244</v>
      </c>
    </row>
    <row r="2984" spans="1:41" s="290" customFormat="1" x14ac:dyDescent="0.2">
      <c r="A2984" s="45" t="s">
        <v>608</v>
      </c>
      <c r="B2984" s="42" t="s">
        <v>101</v>
      </c>
      <c r="C2984" s="46"/>
      <c r="D2984" s="35" t="s">
        <v>424</v>
      </c>
      <c r="E2984" s="34">
        <v>42837</v>
      </c>
      <c r="F2984" s="347" t="s">
        <v>653</v>
      </c>
      <c r="G2984" s="347" t="s">
        <v>698</v>
      </c>
      <c r="H2984" s="344">
        <v>25.841000000000001</v>
      </c>
      <c r="I2984" s="344">
        <v>-81.405866666666668</v>
      </c>
      <c r="J2984" s="56" t="s">
        <v>9962</v>
      </c>
      <c r="K2984" s="56" t="s">
        <v>8116</v>
      </c>
      <c r="L2984" s="49" t="s">
        <v>1746</v>
      </c>
      <c r="M2984" s="117"/>
      <c r="N2984" s="35" t="s">
        <v>364</v>
      </c>
      <c r="O2984" s="203" t="s">
        <v>1969</v>
      </c>
      <c r="P2984" s="216">
        <v>0</v>
      </c>
      <c r="Q2984" s="443">
        <v>0</v>
      </c>
      <c r="R2984" s="47"/>
      <c r="S2984" s="36">
        <v>0</v>
      </c>
      <c r="T2984" s="35"/>
      <c r="U2984" s="34"/>
      <c r="V2984" s="82">
        <v>0</v>
      </c>
      <c r="W2984" s="55" t="s">
        <v>2689</v>
      </c>
      <c r="X2984" s="55" t="s">
        <v>1897</v>
      </c>
      <c r="Y2984" s="157">
        <v>0</v>
      </c>
      <c r="Z2984" s="57" t="s">
        <v>1746</v>
      </c>
      <c r="AA2984" s="55" t="s">
        <v>6987</v>
      </c>
      <c r="AB2984" s="55">
        <v>291</v>
      </c>
      <c r="AC2984" s="55" t="s">
        <v>2024</v>
      </c>
      <c r="AD2984" s="89" t="s">
        <v>2624</v>
      </c>
      <c r="AE2984" s="243">
        <v>16075</v>
      </c>
      <c r="AF2984" s="157" t="s">
        <v>3901</v>
      </c>
      <c r="AG2984" s="89" t="s">
        <v>8117</v>
      </c>
      <c r="AH2984" s="58" t="s">
        <v>8113</v>
      </c>
      <c r="AI2984" s="58" t="s">
        <v>8118</v>
      </c>
      <c r="AJ2984" s="59" t="s">
        <v>1624</v>
      </c>
      <c r="AK2984" s="56">
        <v>25.841012500000001</v>
      </c>
      <c r="AL2984" s="56">
        <v>-81.405784722222222</v>
      </c>
      <c r="AM2984" s="60">
        <v>-4.5585000001513265</v>
      </c>
      <c r="AN2984" s="60">
        <v>-26.874336314766985</v>
      </c>
      <c r="AO2984" s="60">
        <v>27.258207472439988</v>
      </c>
    </row>
    <row r="2985" spans="1:41" s="290" customFormat="1" ht="25.5" x14ac:dyDescent="0.2">
      <c r="A2985" s="45" t="s">
        <v>608</v>
      </c>
      <c r="B2985" s="42" t="s">
        <v>101</v>
      </c>
      <c r="C2985" s="46"/>
      <c r="D2985" s="35" t="s">
        <v>424</v>
      </c>
      <c r="E2985" s="34">
        <v>43160</v>
      </c>
      <c r="F2985" s="347" t="s">
        <v>2201</v>
      </c>
      <c r="G2985" s="347" t="s">
        <v>2202</v>
      </c>
      <c r="H2985" s="344">
        <v>25.840933333333332</v>
      </c>
      <c r="I2985" s="344">
        <v>-81.405833333333334</v>
      </c>
      <c r="J2985" s="56" t="s">
        <v>9963</v>
      </c>
      <c r="K2985" s="56" t="s">
        <v>9964</v>
      </c>
      <c r="L2985" s="49" t="s">
        <v>2203</v>
      </c>
      <c r="M2985" s="120"/>
      <c r="N2985" s="35" t="s">
        <v>387</v>
      </c>
      <c r="O2985" s="203" t="s">
        <v>1969</v>
      </c>
      <c r="P2985" s="216">
        <v>0</v>
      </c>
      <c r="Q2985" s="443">
        <v>0</v>
      </c>
      <c r="R2985" s="47"/>
      <c r="S2985" s="36">
        <v>0</v>
      </c>
      <c r="T2985" s="35"/>
      <c r="U2985" s="34"/>
      <c r="V2985" s="82">
        <v>0</v>
      </c>
      <c r="W2985" s="55" t="s">
        <v>2689</v>
      </c>
      <c r="X2985" s="55" t="s">
        <v>1897</v>
      </c>
      <c r="Y2985" s="157" t="s">
        <v>387</v>
      </c>
      <c r="Z2985" s="57" t="s">
        <v>1746</v>
      </c>
      <c r="AA2985" s="55" t="s">
        <v>6982</v>
      </c>
      <c r="AB2985" s="55">
        <v>291</v>
      </c>
      <c r="AC2985" s="55" t="s">
        <v>2024</v>
      </c>
      <c r="AD2985" s="89" t="s">
        <v>2624</v>
      </c>
      <c r="AE2985" s="243">
        <v>16075</v>
      </c>
      <c r="AF2985" s="157" t="s">
        <v>3901</v>
      </c>
      <c r="AG2985" s="89" t="s">
        <v>8117</v>
      </c>
      <c r="AH2985" s="58" t="s">
        <v>8113</v>
      </c>
      <c r="AI2985" s="58" t="s">
        <v>8118</v>
      </c>
      <c r="AJ2985" s="59" t="s">
        <v>1624</v>
      </c>
      <c r="AK2985" s="56">
        <v>25.841012500000001</v>
      </c>
      <c r="AL2985" s="56">
        <v>-81.405784722222222</v>
      </c>
      <c r="AM2985" s="60">
        <v>-28.870500000958401</v>
      </c>
      <c r="AN2985" s="60">
        <v>-15.942402898432599</v>
      </c>
      <c r="AO2985" s="60">
        <v>32.979781389228329</v>
      </c>
    </row>
    <row r="2986" spans="1:41" s="290" customFormat="1" ht="25.5" x14ac:dyDescent="0.2">
      <c r="A2986" s="45" t="s">
        <v>608</v>
      </c>
      <c r="B2986" s="42" t="s">
        <v>101</v>
      </c>
      <c r="C2986" s="46"/>
      <c r="D2986" s="35" t="s">
        <v>424</v>
      </c>
      <c r="E2986" s="34">
        <v>43532</v>
      </c>
      <c r="F2986" s="347" t="s">
        <v>2198</v>
      </c>
      <c r="G2986" s="347" t="s">
        <v>2202</v>
      </c>
      <c r="H2986" s="344">
        <v>25.840983333333334</v>
      </c>
      <c r="I2986" s="344">
        <v>-81.405833333333334</v>
      </c>
      <c r="J2986" s="56" t="s">
        <v>8115</v>
      </c>
      <c r="K2986" s="56" t="s">
        <v>9964</v>
      </c>
      <c r="L2986" s="49" t="s">
        <v>2962</v>
      </c>
      <c r="M2986" s="120" t="s">
        <v>2835</v>
      </c>
      <c r="N2986" s="35" t="s">
        <v>387</v>
      </c>
      <c r="O2986" s="203" t="s">
        <v>1969</v>
      </c>
      <c r="P2986" s="216" t="s">
        <v>1969</v>
      </c>
      <c r="Q2986" s="443">
        <v>0</v>
      </c>
      <c r="R2986" s="47"/>
      <c r="S2986" s="36">
        <v>0</v>
      </c>
      <c r="T2986" s="35"/>
      <c r="U2986" s="34"/>
      <c r="V2986" s="82">
        <v>0</v>
      </c>
      <c r="W2986" s="55" t="s">
        <v>2689</v>
      </c>
      <c r="X2986" s="55" t="s">
        <v>1897</v>
      </c>
      <c r="Y2986" s="157" t="s">
        <v>387</v>
      </c>
      <c r="Z2986" s="57" t="s">
        <v>1746</v>
      </c>
      <c r="AA2986" s="55" t="s">
        <v>6982</v>
      </c>
      <c r="AB2986" s="55">
        <v>291</v>
      </c>
      <c r="AC2986" s="55" t="s">
        <v>2024</v>
      </c>
      <c r="AD2986" s="89" t="s">
        <v>2624</v>
      </c>
      <c r="AE2986" s="243">
        <v>16075</v>
      </c>
      <c r="AF2986" s="157" t="s">
        <v>3901</v>
      </c>
      <c r="AG2986" s="89" t="s">
        <v>8117</v>
      </c>
      <c r="AH2986" s="58" t="s">
        <v>8113</v>
      </c>
      <c r="AI2986" s="58" t="s">
        <v>8118</v>
      </c>
      <c r="AJ2986" s="59" t="s">
        <v>1624</v>
      </c>
      <c r="AK2986" s="56">
        <v>25.841012500000001</v>
      </c>
      <c r="AL2986" s="56">
        <v>-81.405784722222222</v>
      </c>
      <c r="AM2986" s="60">
        <v>-10.636500000353095</v>
      </c>
      <c r="AN2986" s="60">
        <v>-15.942402898432599</v>
      </c>
      <c r="AO2986" s="60">
        <v>19.164950885234838</v>
      </c>
    </row>
    <row r="2987" spans="1:41" s="290" customFormat="1" ht="25.5" x14ac:dyDescent="0.2">
      <c r="A2987" s="45" t="s">
        <v>608</v>
      </c>
      <c r="B2987" s="42" t="s">
        <v>101</v>
      </c>
      <c r="C2987" s="46"/>
      <c r="D2987" s="35" t="s">
        <v>424</v>
      </c>
      <c r="E2987" s="34">
        <v>43881</v>
      </c>
      <c r="F2987" s="347" t="s">
        <v>2198</v>
      </c>
      <c r="G2987" s="347" t="s">
        <v>2202</v>
      </c>
      <c r="H2987" s="344">
        <v>25.840983333333334</v>
      </c>
      <c r="I2987" s="344">
        <v>-81.405833333333334</v>
      </c>
      <c r="J2987" s="56" t="s">
        <v>8115</v>
      </c>
      <c r="K2987" s="56" t="s">
        <v>9964</v>
      </c>
      <c r="L2987" s="49" t="s">
        <v>2961</v>
      </c>
      <c r="M2987" s="120" t="s">
        <v>2835</v>
      </c>
      <c r="N2987" s="35" t="s">
        <v>387</v>
      </c>
      <c r="O2987" s="207" t="s">
        <v>3293</v>
      </c>
      <c r="P2987" s="216" t="s">
        <v>1969</v>
      </c>
      <c r="Q2987" s="443">
        <v>0</v>
      </c>
      <c r="R2987" s="47"/>
      <c r="S2987" s="36">
        <v>0</v>
      </c>
      <c r="T2987" s="35"/>
      <c r="U2987" s="34"/>
      <c r="V2987" s="82">
        <v>0</v>
      </c>
      <c r="W2987" s="55" t="s">
        <v>2689</v>
      </c>
      <c r="X2987" s="55" t="s">
        <v>1897</v>
      </c>
      <c r="Y2987" s="157" t="s">
        <v>387</v>
      </c>
      <c r="Z2987" s="57" t="s">
        <v>1746</v>
      </c>
      <c r="AA2987" s="55" t="s">
        <v>6982</v>
      </c>
      <c r="AB2987" s="55">
        <v>291</v>
      </c>
      <c r="AC2987" s="55" t="s">
        <v>2024</v>
      </c>
      <c r="AD2987" s="89" t="s">
        <v>2624</v>
      </c>
      <c r="AE2987" s="243">
        <v>16075</v>
      </c>
      <c r="AF2987" s="157" t="s">
        <v>3901</v>
      </c>
      <c r="AG2987" s="89" t="s">
        <v>8117</v>
      </c>
      <c r="AH2987" s="58" t="s">
        <v>8113</v>
      </c>
      <c r="AI2987" s="58" t="s">
        <v>8118</v>
      </c>
      <c r="AJ2987" s="59" t="s">
        <v>1624</v>
      </c>
      <c r="AK2987" s="56">
        <v>25.841012500000001</v>
      </c>
      <c r="AL2987" s="56">
        <v>-81.405784722222222</v>
      </c>
      <c r="AM2987" s="60">
        <v>-10.636500000353095</v>
      </c>
      <c r="AN2987" s="60">
        <v>-15.942402898432599</v>
      </c>
      <c r="AO2987" s="60">
        <v>19.164950885234838</v>
      </c>
    </row>
    <row r="2988" spans="1:41" s="290" customFormat="1" ht="25.5" x14ac:dyDescent="0.2">
      <c r="A2988" s="45" t="s">
        <v>608</v>
      </c>
      <c r="B2988" s="42" t="s">
        <v>101</v>
      </c>
      <c r="C2988" s="46"/>
      <c r="D2988" s="35" t="s">
        <v>424</v>
      </c>
      <c r="E2988" s="34">
        <v>44293</v>
      </c>
      <c r="F2988" s="347" t="s">
        <v>653</v>
      </c>
      <c r="G2988" s="347" t="s">
        <v>2202</v>
      </c>
      <c r="H2988" s="344">
        <v>25.841000000000001</v>
      </c>
      <c r="I2988" s="344">
        <v>-81.405833333333334</v>
      </c>
      <c r="J2988" s="56" t="s">
        <v>9962</v>
      </c>
      <c r="K2988" s="56" t="s">
        <v>9964</v>
      </c>
      <c r="L2988" s="49" t="s">
        <v>2961</v>
      </c>
      <c r="M2988" s="120" t="s">
        <v>2835</v>
      </c>
      <c r="N2988" s="35" t="s">
        <v>387</v>
      </c>
      <c r="O2988" s="207" t="s">
        <v>3748</v>
      </c>
      <c r="P2988" s="216" t="s">
        <v>1969</v>
      </c>
      <c r="Q2988" s="443">
        <v>0</v>
      </c>
      <c r="R2988" s="47"/>
      <c r="S2988" s="36">
        <v>0</v>
      </c>
      <c r="T2988" s="35"/>
      <c r="U2988" s="34"/>
      <c r="V2988" s="82">
        <v>0</v>
      </c>
      <c r="W2988" s="55" t="s">
        <v>2689</v>
      </c>
      <c r="X2988" s="55" t="s">
        <v>1897</v>
      </c>
      <c r="Y2988" s="157" t="s">
        <v>387</v>
      </c>
      <c r="Z2988" s="57" t="s">
        <v>1746</v>
      </c>
      <c r="AA2988" s="55" t="s">
        <v>6982</v>
      </c>
      <c r="AB2988" s="55">
        <v>291</v>
      </c>
      <c r="AC2988" s="55" t="s">
        <v>2024</v>
      </c>
      <c r="AD2988" s="89" t="s">
        <v>2624</v>
      </c>
      <c r="AE2988" s="243">
        <v>16075</v>
      </c>
      <c r="AF2988" s="157" t="s">
        <v>3901</v>
      </c>
      <c r="AG2988" s="89" t="s">
        <v>8117</v>
      </c>
      <c r="AH2988" s="58" t="s">
        <v>8113</v>
      </c>
      <c r="AI2988" s="58" t="s">
        <v>8118</v>
      </c>
      <c r="AJ2988" s="59" t="s">
        <v>1624</v>
      </c>
      <c r="AK2988" s="56">
        <v>25.841012500000001</v>
      </c>
      <c r="AL2988" s="56">
        <v>-81.405784722222222</v>
      </c>
      <c r="AM2988" s="60">
        <v>-4.5585000001513265</v>
      </c>
      <c r="AN2988" s="60">
        <v>-15.942402898432599</v>
      </c>
      <c r="AO2988" s="60">
        <v>16.581318778291784</v>
      </c>
    </row>
    <row r="2989" spans="1:41" s="290" customFormat="1" ht="25.5" x14ac:dyDescent="0.2">
      <c r="A2989" s="45" t="s">
        <v>608</v>
      </c>
      <c r="B2989" s="42" t="s">
        <v>101</v>
      </c>
      <c r="C2989" s="46"/>
      <c r="D2989" s="35" t="s">
        <v>424</v>
      </c>
      <c r="E2989" s="34">
        <v>44620</v>
      </c>
      <c r="F2989" s="347" t="s">
        <v>653</v>
      </c>
      <c r="G2989" s="347" t="s">
        <v>2202</v>
      </c>
      <c r="H2989" s="344">
        <v>25.841000000000001</v>
      </c>
      <c r="I2989" s="344">
        <v>-81.405833333333334</v>
      </c>
      <c r="J2989" s="56" t="s">
        <v>9962</v>
      </c>
      <c r="K2989" s="56" t="s">
        <v>9964</v>
      </c>
      <c r="L2989" s="49" t="s">
        <v>4264</v>
      </c>
      <c r="M2989" s="120" t="s">
        <v>2835</v>
      </c>
      <c r="N2989" s="35" t="s">
        <v>387</v>
      </c>
      <c r="O2989" s="207" t="s">
        <v>4265</v>
      </c>
      <c r="P2989" s="216" t="s">
        <v>4266</v>
      </c>
      <c r="Q2989" s="443">
        <v>0</v>
      </c>
      <c r="R2989" s="47"/>
      <c r="S2989" s="36">
        <v>0</v>
      </c>
      <c r="T2989" s="35"/>
      <c r="U2989" s="34"/>
      <c r="V2989" s="82">
        <v>0</v>
      </c>
      <c r="W2989" s="55" t="s">
        <v>2689</v>
      </c>
      <c r="X2989" s="55" t="s">
        <v>1897</v>
      </c>
      <c r="Y2989" s="157" t="s">
        <v>387</v>
      </c>
      <c r="Z2989" s="57" t="s">
        <v>1746</v>
      </c>
      <c r="AA2989" s="55" t="s">
        <v>6982</v>
      </c>
      <c r="AB2989" s="55">
        <v>291</v>
      </c>
      <c r="AC2989" s="55" t="s">
        <v>2024</v>
      </c>
      <c r="AD2989" s="89" t="s">
        <v>2624</v>
      </c>
      <c r="AE2989" s="243">
        <v>16075</v>
      </c>
      <c r="AF2989" s="157" t="s">
        <v>3901</v>
      </c>
      <c r="AG2989" s="89" t="s">
        <v>8117</v>
      </c>
      <c r="AH2989" s="58" t="s">
        <v>8113</v>
      </c>
      <c r="AI2989" s="58" t="s">
        <v>8118</v>
      </c>
      <c r="AJ2989" s="59" t="s">
        <v>1624</v>
      </c>
      <c r="AK2989" s="56">
        <v>25.841012500000001</v>
      </c>
      <c r="AL2989" s="56">
        <v>-81.405784722222222</v>
      </c>
      <c r="AM2989" s="60">
        <v>-4.5585000001513265</v>
      </c>
      <c r="AN2989" s="60">
        <v>-15.942402898432599</v>
      </c>
      <c r="AO2989" s="60">
        <v>16.581318778291784</v>
      </c>
    </row>
    <row r="2990" spans="1:41" s="290" customFormat="1" ht="25.5" x14ac:dyDescent="0.2">
      <c r="A2990" s="45" t="s">
        <v>608</v>
      </c>
      <c r="B2990" s="42" t="s">
        <v>101</v>
      </c>
      <c r="C2990" s="46"/>
      <c r="D2990" s="35" t="s">
        <v>424</v>
      </c>
      <c r="E2990" s="34">
        <v>44992</v>
      </c>
      <c r="F2990" s="347" t="s">
        <v>2198</v>
      </c>
      <c r="G2990" s="347" t="s">
        <v>5214</v>
      </c>
      <c r="H2990" s="344">
        <v>25.840983333333334</v>
      </c>
      <c r="I2990" s="344">
        <v>-81.405799999999999</v>
      </c>
      <c r="J2990" s="56" t="s">
        <v>8115</v>
      </c>
      <c r="K2990" s="56" t="s">
        <v>9965</v>
      </c>
      <c r="L2990" s="49" t="s">
        <v>4264</v>
      </c>
      <c r="M2990" s="120" t="s">
        <v>2835</v>
      </c>
      <c r="N2990" s="35" t="s">
        <v>387</v>
      </c>
      <c r="O2990" s="207" t="s">
        <v>5215</v>
      </c>
      <c r="P2990" s="216" t="s">
        <v>1969</v>
      </c>
      <c r="Q2990" s="443">
        <v>0</v>
      </c>
      <c r="R2990" s="47"/>
      <c r="S2990" s="36">
        <v>0</v>
      </c>
      <c r="T2990" s="35"/>
      <c r="U2990" s="34"/>
      <c r="V2990" s="82">
        <v>0</v>
      </c>
      <c r="W2990" s="55" t="s">
        <v>2689</v>
      </c>
      <c r="X2990" s="55" t="s">
        <v>1897</v>
      </c>
      <c r="Y2990" s="157" t="s">
        <v>387</v>
      </c>
      <c r="Z2990" s="57" t="s">
        <v>1746</v>
      </c>
      <c r="AA2990" s="55" t="s">
        <v>6982</v>
      </c>
      <c r="AB2990" s="55">
        <v>291</v>
      </c>
      <c r="AC2990" s="55" t="s">
        <v>2024</v>
      </c>
      <c r="AD2990" s="89" t="s">
        <v>2624</v>
      </c>
      <c r="AE2990" s="243">
        <v>16075</v>
      </c>
      <c r="AF2990" s="157" t="s">
        <v>3901</v>
      </c>
      <c r="AG2990" s="89" t="s">
        <v>8117</v>
      </c>
      <c r="AH2990" s="58" t="s">
        <v>8113</v>
      </c>
      <c r="AI2990" s="58" t="s">
        <v>8118</v>
      </c>
      <c r="AJ2990" s="59" t="s">
        <v>1624</v>
      </c>
      <c r="AK2990" s="56">
        <v>25.841012500000001</v>
      </c>
      <c r="AL2990" s="56">
        <v>-81.405784722222222</v>
      </c>
      <c r="AM2990" s="60">
        <v>-10.636500000353095</v>
      </c>
      <c r="AN2990" s="60">
        <v>-5.0104694820982134</v>
      </c>
      <c r="AO2990" s="60">
        <v>11.757548072984815</v>
      </c>
    </row>
    <row r="2991" spans="1:41" s="290" customFormat="1" ht="25.5" x14ac:dyDescent="0.2">
      <c r="A2991" s="45" t="s">
        <v>608</v>
      </c>
      <c r="B2991" s="42" t="s">
        <v>101</v>
      </c>
      <c r="C2991" s="46"/>
      <c r="D2991" s="35" t="s">
        <v>424</v>
      </c>
      <c r="E2991" s="34">
        <v>45384</v>
      </c>
      <c r="F2991" s="347" t="s">
        <v>2198</v>
      </c>
      <c r="G2991" s="347" t="s">
        <v>698</v>
      </c>
      <c r="H2991" s="344">
        <v>25.840983333333334</v>
      </c>
      <c r="I2991" s="344">
        <v>-81.405866666666668</v>
      </c>
      <c r="J2991" s="56" t="s">
        <v>8115</v>
      </c>
      <c r="K2991" s="56" t="s">
        <v>8116</v>
      </c>
      <c r="L2991" s="49" t="s">
        <v>5932</v>
      </c>
      <c r="M2991" s="120" t="s">
        <v>2835</v>
      </c>
      <c r="N2991" s="35" t="s">
        <v>387</v>
      </c>
      <c r="O2991" s="207" t="s">
        <v>5933</v>
      </c>
      <c r="P2991" s="216" t="s">
        <v>1969</v>
      </c>
      <c r="Q2991" s="443">
        <v>0</v>
      </c>
      <c r="R2991" s="47"/>
      <c r="S2991" s="36">
        <v>0</v>
      </c>
      <c r="T2991" s="35"/>
      <c r="U2991" s="34"/>
      <c r="V2991" s="82">
        <v>0</v>
      </c>
      <c r="W2991" s="55" t="s">
        <v>2689</v>
      </c>
      <c r="X2991" s="55" t="s">
        <v>1897</v>
      </c>
      <c r="Y2991" s="157" t="s">
        <v>387</v>
      </c>
      <c r="Z2991" s="57" t="s">
        <v>1746</v>
      </c>
      <c r="AA2991" s="55" t="s">
        <v>6982</v>
      </c>
      <c r="AB2991" s="55">
        <v>291</v>
      </c>
      <c r="AC2991" s="55" t="s">
        <v>2024</v>
      </c>
      <c r="AD2991" s="89" t="s">
        <v>2624</v>
      </c>
      <c r="AE2991" s="243">
        <v>16075</v>
      </c>
      <c r="AF2991" s="157" t="s">
        <v>3901</v>
      </c>
      <c r="AG2991" s="89" t="s">
        <v>8117</v>
      </c>
      <c r="AH2991" s="58" t="s">
        <v>8113</v>
      </c>
      <c r="AI2991" s="58" t="s">
        <v>8118</v>
      </c>
      <c r="AJ2991" s="59" t="s">
        <v>1624</v>
      </c>
      <c r="AK2991" s="56">
        <v>25.841012500000001</v>
      </c>
      <c r="AL2991" s="56">
        <v>-81.405784722222222</v>
      </c>
      <c r="AM2991" s="60">
        <v>-10.636500000353095</v>
      </c>
      <c r="AN2991" s="60">
        <v>-26.874336314766985</v>
      </c>
      <c r="AO2991" s="60">
        <v>28.902683000315299</v>
      </c>
    </row>
    <row r="2992" spans="1:41" s="290" customFormat="1" ht="25.5" x14ac:dyDescent="0.2">
      <c r="A2992" s="45" t="s">
        <v>608</v>
      </c>
      <c r="B2992" s="42" t="s">
        <v>101</v>
      </c>
      <c r="C2992" s="46"/>
      <c r="D2992" s="35" t="s">
        <v>424</v>
      </c>
      <c r="E2992" s="34">
        <v>45783</v>
      </c>
      <c r="F2992" s="347" t="s">
        <v>2198</v>
      </c>
      <c r="G2992" s="347" t="s">
        <v>698</v>
      </c>
      <c r="H2992" s="344">
        <v>25.840983333333334</v>
      </c>
      <c r="I2992" s="344">
        <v>-81.405866666666668</v>
      </c>
      <c r="J2992" s="56" t="s">
        <v>8115</v>
      </c>
      <c r="K2992" s="56" t="s">
        <v>8116</v>
      </c>
      <c r="L2992" s="49" t="s">
        <v>6582</v>
      </c>
      <c r="M2992" s="120" t="s">
        <v>2835</v>
      </c>
      <c r="N2992" s="35" t="s">
        <v>387</v>
      </c>
      <c r="O2992" s="207" t="s">
        <v>6617</v>
      </c>
      <c r="P2992" s="216" t="s">
        <v>1969</v>
      </c>
      <c r="Q2992" s="443">
        <v>0</v>
      </c>
      <c r="R2992" s="47"/>
      <c r="S2992" s="36">
        <v>0</v>
      </c>
      <c r="T2992" s="35"/>
      <c r="U2992" s="34"/>
      <c r="V2992" s="82">
        <v>0</v>
      </c>
      <c r="W2992" s="55" t="s">
        <v>2689</v>
      </c>
      <c r="X2992" s="55" t="s">
        <v>1897</v>
      </c>
      <c r="Y2992" s="157" t="s">
        <v>387</v>
      </c>
      <c r="Z2992" s="57" t="s">
        <v>1746</v>
      </c>
      <c r="AA2992" s="55" t="s">
        <v>6982</v>
      </c>
      <c r="AB2992" s="55">
        <v>291</v>
      </c>
      <c r="AC2992" s="55" t="s">
        <v>2024</v>
      </c>
      <c r="AD2992" s="89" t="s">
        <v>2624</v>
      </c>
      <c r="AE2992" s="243">
        <v>16075</v>
      </c>
      <c r="AF2992" s="157" t="s">
        <v>3901</v>
      </c>
      <c r="AG2992" s="89" t="s">
        <v>8117</v>
      </c>
      <c r="AH2992" s="58" t="s">
        <v>8113</v>
      </c>
      <c r="AI2992" s="58" t="s">
        <v>8118</v>
      </c>
      <c r="AJ2992" s="59" t="s">
        <v>1624</v>
      </c>
      <c r="AK2992" s="56">
        <v>25.841012500000001</v>
      </c>
      <c r="AL2992" s="56">
        <v>-81.405784722222222</v>
      </c>
      <c r="AM2992" s="60">
        <v>-10.636500000353095</v>
      </c>
      <c r="AN2992" s="60">
        <v>-26.874336314766985</v>
      </c>
      <c r="AO2992" s="60">
        <v>28.902683000315299</v>
      </c>
    </row>
    <row r="2993" spans="1:41" s="290" customFormat="1" ht="25.5" x14ac:dyDescent="0.2">
      <c r="A2993" s="45" t="s">
        <v>608</v>
      </c>
      <c r="B2993" s="42" t="s">
        <v>101</v>
      </c>
      <c r="C2993" s="46" t="s">
        <v>473</v>
      </c>
      <c r="D2993" s="35" t="s">
        <v>424</v>
      </c>
      <c r="E2993" s="34">
        <v>46079</v>
      </c>
      <c r="F2993" s="347" t="s">
        <v>2198</v>
      </c>
      <c r="G2993" s="347" t="s">
        <v>698</v>
      </c>
      <c r="H2993" s="344">
        <v>25.840983333333334</v>
      </c>
      <c r="I2993" s="344">
        <v>-81.405866666666668</v>
      </c>
      <c r="J2993" s="56" t="s">
        <v>8115</v>
      </c>
      <c r="K2993" s="56" t="s">
        <v>8116</v>
      </c>
      <c r="L2993" s="49" t="s">
        <v>6694</v>
      </c>
      <c r="M2993" s="120" t="s">
        <v>2835</v>
      </c>
      <c r="N2993" s="35" t="s">
        <v>387</v>
      </c>
      <c r="O2993" s="207" t="s">
        <v>6695</v>
      </c>
      <c r="P2993" s="216" t="s">
        <v>6005</v>
      </c>
      <c r="Q2993" s="443">
        <v>0</v>
      </c>
      <c r="R2993" s="47"/>
      <c r="S2993" s="36">
        <v>0</v>
      </c>
      <c r="T2993" s="35"/>
      <c r="U2993" s="34"/>
      <c r="V2993" s="82">
        <v>0</v>
      </c>
      <c r="W2993" s="55" t="s">
        <v>2689</v>
      </c>
      <c r="X2993" s="55" t="s">
        <v>1897</v>
      </c>
      <c r="Y2993" s="157" t="s">
        <v>387</v>
      </c>
      <c r="Z2993" s="57" t="s">
        <v>1746</v>
      </c>
      <c r="AA2993" s="55" t="s">
        <v>6982</v>
      </c>
      <c r="AB2993" s="55">
        <v>291</v>
      </c>
      <c r="AC2993" s="55" t="s">
        <v>2024</v>
      </c>
      <c r="AD2993" s="89" t="s">
        <v>2624</v>
      </c>
      <c r="AE2993" s="243">
        <v>16075</v>
      </c>
      <c r="AF2993" s="157" t="s">
        <v>3901</v>
      </c>
      <c r="AG2993" s="89" t="s">
        <v>8117</v>
      </c>
      <c r="AH2993" s="58" t="s">
        <v>8113</v>
      </c>
      <c r="AI2993" s="58" t="s">
        <v>8118</v>
      </c>
      <c r="AJ2993" s="59" t="s">
        <v>1624</v>
      </c>
      <c r="AK2993" s="56">
        <v>25.841012500000001</v>
      </c>
      <c r="AL2993" s="56">
        <v>-81.405784722222222</v>
      </c>
      <c r="AM2993" s="60">
        <v>-10.636500000353095</v>
      </c>
      <c r="AN2993" s="60">
        <v>-26.874336314766985</v>
      </c>
      <c r="AO2993" s="60">
        <v>28.902683000315299</v>
      </c>
    </row>
    <row r="2994" spans="1:41" s="290" customFormat="1" x14ac:dyDescent="0.2">
      <c r="A2994" s="45" t="s">
        <v>609</v>
      </c>
      <c r="B2994" s="42" t="s">
        <v>80</v>
      </c>
      <c r="C2994" s="46"/>
      <c r="D2994" s="35" t="s">
        <v>424</v>
      </c>
      <c r="E2994" s="34">
        <v>42837</v>
      </c>
      <c r="F2994" s="347" t="s">
        <v>699</v>
      </c>
      <c r="G2994" s="347" t="s">
        <v>700</v>
      </c>
      <c r="H2994" s="344">
        <v>25.845333333333333</v>
      </c>
      <c r="I2994" s="344">
        <v>-81.401499999999999</v>
      </c>
      <c r="J2994" s="56" t="s">
        <v>9966</v>
      </c>
      <c r="K2994" s="56" t="s">
        <v>8120</v>
      </c>
      <c r="L2994" s="49" t="s">
        <v>1746</v>
      </c>
      <c r="M2994" s="117"/>
      <c r="N2994" s="35" t="s">
        <v>364</v>
      </c>
      <c r="O2994" s="203" t="s">
        <v>1969</v>
      </c>
      <c r="P2994" s="216">
        <v>0</v>
      </c>
      <c r="Q2994" s="443">
        <v>0</v>
      </c>
      <c r="R2994" s="47"/>
      <c r="S2994" s="36">
        <v>0</v>
      </c>
      <c r="T2994" s="35"/>
      <c r="U2994" s="34"/>
      <c r="V2994" s="82">
        <v>0</v>
      </c>
      <c r="W2994" s="55" t="s">
        <v>2689</v>
      </c>
      <c r="X2994" s="55" t="s">
        <v>1897</v>
      </c>
      <c r="Y2994" s="157">
        <v>0</v>
      </c>
      <c r="Z2994" s="57" t="s">
        <v>1746</v>
      </c>
      <c r="AA2994" s="55" t="s">
        <v>6987</v>
      </c>
      <c r="AB2994" s="55">
        <v>292</v>
      </c>
      <c r="AC2994" s="55" t="s">
        <v>2024</v>
      </c>
      <c r="AD2994" s="89" t="s">
        <v>2624</v>
      </c>
      <c r="AE2994" s="243">
        <v>16080</v>
      </c>
      <c r="AF2994" s="157" t="s">
        <v>3901</v>
      </c>
      <c r="AG2994" s="89" t="s">
        <v>8121</v>
      </c>
      <c r="AH2994" s="58" t="s">
        <v>2643</v>
      </c>
      <c r="AI2994" s="58" t="s">
        <v>8122</v>
      </c>
      <c r="AJ2994" s="59" t="s">
        <v>1623</v>
      </c>
      <c r="AK2994" s="56">
        <v>25.845365833333332</v>
      </c>
      <c r="AL2994" s="56">
        <v>-81.401559722222217</v>
      </c>
      <c r="AM2994" s="60">
        <v>-11.852099999875207</v>
      </c>
      <c r="AN2994" s="60">
        <v>19.586380702323872</v>
      </c>
      <c r="AO2994" s="60">
        <v>22.893199501673131</v>
      </c>
    </row>
    <row r="2995" spans="1:41" s="290" customFormat="1" x14ac:dyDescent="0.2">
      <c r="A2995" s="45" t="s">
        <v>609</v>
      </c>
      <c r="B2995" s="42" t="s">
        <v>80</v>
      </c>
      <c r="C2995" s="46"/>
      <c r="D2995" s="35" t="s">
        <v>424</v>
      </c>
      <c r="E2995" s="34">
        <v>43160</v>
      </c>
      <c r="F2995" s="347" t="s">
        <v>2204</v>
      </c>
      <c r="G2995" s="347" t="s">
        <v>700</v>
      </c>
      <c r="H2995" s="344">
        <v>25.845383333333334</v>
      </c>
      <c r="I2995" s="344">
        <v>-81.401499999999999</v>
      </c>
      <c r="J2995" s="56" t="s">
        <v>9967</v>
      </c>
      <c r="K2995" s="56" t="s">
        <v>8120</v>
      </c>
      <c r="L2995" s="49" t="s">
        <v>2205</v>
      </c>
      <c r="M2995" s="120"/>
      <c r="N2995" s="35" t="s">
        <v>364</v>
      </c>
      <c r="O2995" s="203" t="s">
        <v>1969</v>
      </c>
      <c r="P2995" s="216">
        <v>0</v>
      </c>
      <c r="Q2995" s="443">
        <v>0</v>
      </c>
      <c r="R2995" s="47"/>
      <c r="S2995" s="36">
        <v>0</v>
      </c>
      <c r="T2995" s="35"/>
      <c r="U2995" s="34"/>
      <c r="V2995" s="82">
        <v>0</v>
      </c>
      <c r="W2995" s="55" t="s">
        <v>2689</v>
      </c>
      <c r="X2995" s="55" t="s">
        <v>1897</v>
      </c>
      <c r="Y2995" s="157">
        <v>0</v>
      </c>
      <c r="Z2995" s="57" t="s">
        <v>1746</v>
      </c>
      <c r="AA2995" s="55" t="s">
        <v>6987</v>
      </c>
      <c r="AB2995" s="55">
        <v>292</v>
      </c>
      <c r="AC2995" s="55" t="s">
        <v>2024</v>
      </c>
      <c r="AD2995" s="89" t="s">
        <v>2624</v>
      </c>
      <c r="AE2995" s="243">
        <v>16080</v>
      </c>
      <c r="AF2995" s="157" t="s">
        <v>3901</v>
      </c>
      <c r="AG2995" s="89" t="s">
        <v>8121</v>
      </c>
      <c r="AH2995" s="58" t="s">
        <v>2643</v>
      </c>
      <c r="AI2995" s="58" t="s">
        <v>8122</v>
      </c>
      <c r="AJ2995" s="59" t="s">
        <v>1623</v>
      </c>
      <c r="AK2995" s="56">
        <v>25.845365833333332</v>
      </c>
      <c r="AL2995" s="56">
        <v>-81.401559722222217</v>
      </c>
      <c r="AM2995" s="60">
        <v>6.3819000007300986</v>
      </c>
      <c r="AN2995" s="60">
        <v>19.586380702323872</v>
      </c>
      <c r="AO2995" s="60">
        <v>20.599877587881046</v>
      </c>
    </row>
    <row r="2996" spans="1:41" s="290" customFormat="1" x14ac:dyDescent="0.2">
      <c r="A2996" s="45" t="s">
        <v>609</v>
      </c>
      <c r="B2996" s="42" t="s">
        <v>80</v>
      </c>
      <c r="C2996" s="46"/>
      <c r="D2996" s="35" t="s">
        <v>424</v>
      </c>
      <c r="E2996" s="34">
        <v>43532</v>
      </c>
      <c r="F2996" s="347" t="s">
        <v>2643</v>
      </c>
      <c r="G2996" s="347" t="s">
        <v>700</v>
      </c>
      <c r="H2996" s="344">
        <v>25.845366666666667</v>
      </c>
      <c r="I2996" s="344">
        <v>-81.401499999999999</v>
      </c>
      <c r="J2996" s="56" t="s">
        <v>9968</v>
      </c>
      <c r="K2996" s="56" t="s">
        <v>8120</v>
      </c>
      <c r="L2996" s="49" t="s">
        <v>2205</v>
      </c>
      <c r="M2996" s="120" t="s">
        <v>2835</v>
      </c>
      <c r="N2996" s="35" t="s">
        <v>364</v>
      </c>
      <c r="O2996" s="203" t="s">
        <v>1969</v>
      </c>
      <c r="P2996" s="216" t="s">
        <v>1969</v>
      </c>
      <c r="Q2996" s="443">
        <v>0</v>
      </c>
      <c r="R2996" s="47"/>
      <c r="S2996" s="36">
        <v>0</v>
      </c>
      <c r="T2996" s="35"/>
      <c r="U2996" s="34"/>
      <c r="V2996" s="82">
        <v>0</v>
      </c>
      <c r="W2996" s="55" t="s">
        <v>2689</v>
      </c>
      <c r="X2996" s="55" t="s">
        <v>1897</v>
      </c>
      <c r="Y2996" s="157">
        <v>0</v>
      </c>
      <c r="Z2996" s="57" t="s">
        <v>1746</v>
      </c>
      <c r="AA2996" s="55" t="s">
        <v>6987</v>
      </c>
      <c r="AB2996" s="55">
        <v>292</v>
      </c>
      <c r="AC2996" s="55" t="s">
        <v>2024</v>
      </c>
      <c r="AD2996" s="89" t="s">
        <v>2624</v>
      </c>
      <c r="AE2996" s="243">
        <v>16080</v>
      </c>
      <c r="AF2996" s="157" t="s">
        <v>3901</v>
      </c>
      <c r="AG2996" s="89" t="s">
        <v>8121</v>
      </c>
      <c r="AH2996" s="58" t="s">
        <v>2643</v>
      </c>
      <c r="AI2996" s="58" t="s">
        <v>8122</v>
      </c>
      <c r="AJ2996" s="59" t="s">
        <v>1623</v>
      </c>
      <c r="AK2996" s="56">
        <v>25.845365833333332</v>
      </c>
      <c r="AL2996" s="56">
        <v>-81.401559722222217</v>
      </c>
      <c r="AM2996" s="60">
        <v>0.30390000052832988</v>
      </c>
      <c r="AN2996" s="60">
        <v>19.586380702323872</v>
      </c>
      <c r="AO2996" s="60">
        <v>19.588738198941915</v>
      </c>
    </row>
    <row r="2997" spans="1:41" s="290" customFormat="1" x14ac:dyDescent="0.2">
      <c r="A2997" s="45" t="s">
        <v>609</v>
      </c>
      <c r="B2997" s="42" t="s">
        <v>80</v>
      </c>
      <c r="C2997" s="46"/>
      <c r="D2997" s="35" t="s">
        <v>424</v>
      </c>
      <c r="E2997" s="34">
        <v>43881</v>
      </c>
      <c r="F2997" s="347" t="s">
        <v>2643</v>
      </c>
      <c r="G2997" s="347" t="s">
        <v>700</v>
      </c>
      <c r="H2997" s="344">
        <v>25.845366666666667</v>
      </c>
      <c r="I2997" s="344">
        <v>-81.401499999999999</v>
      </c>
      <c r="J2997" s="56" t="s">
        <v>9968</v>
      </c>
      <c r="K2997" s="56" t="s">
        <v>8120</v>
      </c>
      <c r="L2997" s="49" t="s">
        <v>2960</v>
      </c>
      <c r="M2997" s="120" t="s">
        <v>2835</v>
      </c>
      <c r="N2997" s="35" t="s">
        <v>364</v>
      </c>
      <c r="O2997" s="203" t="s">
        <v>1969</v>
      </c>
      <c r="P2997" s="216" t="s">
        <v>1969</v>
      </c>
      <c r="Q2997" s="443">
        <v>0</v>
      </c>
      <c r="R2997" s="47"/>
      <c r="S2997" s="36">
        <v>0</v>
      </c>
      <c r="T2997" s="35"/>
      <c r="U2997" s="34"/>
      <c r="V2997" s="82">
        <v>0</v>
      </c>
      <c r="W2997" s="55" t="s">
        <v>2689</v>
      </c>
      <c r="X2997" s="55" t="s">
        <v>1897</v>
      </c>
      <c r="Y2997" s="157">
        <v>0</v>
      </c>
      <c r="Z2997" s="57" t="s">
        <v>1746</v>
      </c>
      <c r="AA2997" s="55" t="s">
        <v>6987</v>
      </c>
      <c r="AB2997" s="55">
        <v>292</v>
      </c>
      <c r="AC2997" s="55" t="s">
        <v>2024</v>
      </c>
      <c r="AD2997" s="89" t="s">
        <v>2624</v>
      </c>
      <c r="AE2997" s="243">
        <v>16080</v>
      </c>
      <c r="AF2997" s="157" t="s">
        <v>3901</v>
      </c>
      <c r="AG2997" s="89" t="s">
        <v>8121</v>
      </c>
      <c r="AH2997" s="58" t="s">
        <v>2643</v>
      </c>
      <c r="AI2997" s="58" t="s">
        <v>8122</v>
      </c>
      <c r="AJ2997" s="59" t="s">
        <v>1623</v>
      </c>
      <c r="AK2997" s="56">
        <v>25.845365833333332</v>
      </c>
      <c r="AL2997" s="56">
        <v>-81.401559722222217</v>
      </c>
      <c r="AM2997" s="60">
        <v>0.30390000052832988</v>
      </c>
      <c r="AN2997" s="60">
        <v>19.586380702323872</v>
      </c>
      <c r="AO2997" s="60">
        <v>19.588738198941915</v>
      </c>
    </row>
    <row r="2998" spans="1:41" s="290" customFormat="1" ht="25.5" x14ac:dyDescent="0.2">
      <c r="A2998" s="45" t="s">
        <v>609</v>
      </c>
      <c r="B2998" s="42" t="s">
        <v>80</v>
      </c>
      <c r="C2998" s="46"/>
      <c r="D2998" s="35" t="s">
        <v>424</v>
      </c>
      <c r="E2998" s="34">
        <v>44293</v>
      </c>
      <c r="F2998" s="347" t="s">
        <v>2643</v>
      </c>
      <c r="G2998" s="347" t="s">
        <v>3749</v>
      </c>
      <c r="H2998" s="344">
        <v>25.845366666666667</v>
      </c>
      <c r="I2998" s="344">
        <v>-81.401466666666664</v>
      </c>
      <c r="J2998" s="56" t="s">
        <v>9968</v>
      </c>
      <c r="K2998" s="56" t="s">
        <v>9969</v>
      </c>
      <c r="L2998" s="49" t="s">
        <v>3750</v>
      </c>
      <c r="M2998" s="120" t="s">
        <v>2835</v>
      </c>
      <c r="N2998" s="35" t="s">
        <v>387</v>
      </c>
      <c r="O2998" s="240" t="s">
        <v>3751</v>
      </c>
      <c r="P2998" s="216" t="s">
        <v>1969</v>
      </c>
      <c r="Q2998" s="443">
        <v>0</v>
      </c>
      <c r="R2998" s="47"/>
      <c r="S2998" s="36">
        <v>0</v>
      </c>
      <c r="T2998" s="35" t="s">
        <v>3310</v>
      </c>
      <c r="U2998" s="34"/>
      <c r="V2998" s="82">
        <v>0</v>
      </c>
      <c r="W2998" s="55" t="s">
        <v>2689</v>
      </c>
      <c r="X2998" s="55" t="s">
        <v>1897</v>
      </c>
      <c r="Y2998" s="157" t="s">
        <v>387</v>
      </c>
      <c r="Z2998" s="57" t="s">
        <v>1746</v>
      </c>
      <c r="AA2998" s="55" t="s">
        <v>6982</v>
      </c>
      <c r="AB2998" s="55">
        <v>292</v>
      </c>
      <c r="AC2998" s="55" t="s">
        <v>2024</v>
      </c>
      <c r="AD2998" s="89" t="s">
        <v>2624</v>
      </c>
      <c r="AE2998" s="243">
        <v>16080</v>
      </c>
      <c r="AF2998" s="157" t="s">
        <v>3901</v>
      </c>
      <c r="AG2998" s="89" t="s">
        <v>8121</v>
      </c>
      <c r="AH2998" s="58" t="s">
        <v>2643</v>
      </c>
      <c r="AI2998" s="58" t="s">
        <v>8122</v>
      </c>
      <c r="AJ2998" s="59" t="s">
        <v>1623</v>
      </c>
      <c r="AK2998" s="56">
        <v>25.845365833333332</v>
      </c>
      <c r="AL2998" s="56">
        <v>-81.401559722222217</v>
      </c>
      <c r="AM2998" s="60">
        <v>0.30390000052832988</v>
      </c>
      <c r="AN2998" s="60">
        <v>30.518314118658257</v>
      </c>
      <c r="AO2998" s="60">
        <v>30.519827192423897</v>
      </c>
    </row>
    <row r="2999" spans="1:41" s="290" customFormat="1" ht="25.5" x14ac:dyDescent="0.2">
      <c r="A2999" s="45" t="s">
        <v>609</v>
      </c>
      <c r="B2999" s="42" t="s">
        <v>80</v>
      </c>
      <c r="C2999" s="46"/>
      <c r="D2999" s="35" t="s">
        <v>424</v>
      </c>
      <c r="E2999" s="34">
        <v>44620</v>
      </c>
      <c r="F2999" s="347" t="s">
        <v>2643</v>
      </c>
      <c r="G2999" s="347" t="s">
        <v>700</v>
      </c>
      <c r="H2999" s="344">
        <v>25.845366666666667</v>
      </c>
      <c r="I2999" s="344">
        <v>-81.401499999999999</v>
      </c>
      <c r="J2999" s="56" t="s">
        <v>9968</v>
      </c>
      <c r="K2999" s="56" t="s">
        <v>8120</v>
      </c>
      <c r="L2999" s="49" t="s">
        <v>3750</v>
      </c>
      <c r="M2999" s="120" t="s">
        <v>2835</v>
      </c>
      <c r="N2999" s="35" t="s">
        <v>387</v>
      </c>
      <c r="O2999" s="240" t="s">
        <v>3751</v>
      </c>
      <c r="P2999" s="216" t="s">
        <v>1969</v>
      </c>
      <c r="Q2999" s="443">
        <v>0</v>
      </c>
      <c r="R2999" s="47"/>
      <c r="S2999" s="36">
        <v>0</v>
      </c>
      <c r="T2999" s="35" t="s">
        <v>3310</v>
      </c>
      <c r="U2999" s="34"/>
      <c r="V2999" s="82">
        <v>0</v>
      </c>
      <c r="W2999" s="55" t="s">
        <v>2689</v>
      </c>
      <c r="X2999" s="55" t="s">
        <v>1897</v>
      </c>
      <c r="Y2999" s="157" t="s">
        <v>387</v>
      </c>
      <c r="Z2999" s="57" t="s">
        <v>1746</v>
      </c>
      <c r="AA2999" s="55" t="s">
        <v>6982</v>
      </c>
      <c r="AB2999" s="55">
        <v>292</v>
      </c>
      <c r="AC2999" s="55" t="s">
        <v>2024</v>
      </c>
      <c r="AD2999" s="89" t="s">
        <v>2624</v>
      </c>
      <c r="AE2999" s="243">
        <v>16080</v>
      </c>
      <c r="AF2999" s="157" t="s">
        <v>3901</v>
      </c>
      <c r="AG2999" s="89" t="s">
        <v>8121</v>
      </c>
      <c r="AH2999" s="58" t="s">
        <v>2643</v>
      </c>
      <c r="AI2999" s="58" t="s">
        <v>8122</v>
      </c>
      <c r="AJ2999" s="59" t="s">
        <v>1623</v>
      </c>
      <c r="AK2999" s="56">
        <v>25.845365833333332</v>
      </c>
      <c r="AL2999" s="56">
        <v>-81.401559722222217</v>
      </c>
      <c r="AM2999" s="60">
        <v>0.30390000052832988</v>
      </c>
      <c r="AN2999" s="60">
        <v>19.586380702323872</v>
      </c>
      <c r="AO2999" s="60">
        <v>19.588738198941915</v>
      </c>
    </row>
    <row r="3000" spans="1:41" s="290" customFormat="1" ht="25.5" x14ac:dyDescent="0.2">
      <c r="A3000" s="45" t="s">
        <v>609</v>
      </c>
      <c r="B3000" s="42" t="s">
        <v>80</v>
      </c>
      <c r="C3000" s="46"/>
      <c r="D3000" s="35" t="s">
        <v>424</v>
      </c>
      <c r="E3000" s="34">
        <v>45012</v>
      </c>
      <c r="F3000" s="347" t="s">
        <v>5216</v>
      </c>
      <c r="G3000" s="347" t="s">
        <v>700</v>
      </c>
      <c r="H3000" s="344">
        <v>25.84535</v>
      </c>
      <c r="I3000" s="344">
        <v>-81.401499999999999</v>
      </c>
      <c r="J3000" s="56" t="s">
        <v>8119</v>
      </c>
      <c r="K3000" s="56" t="s">
        <v>8120</v>
      </c>
      <c r="L3000" s="49" t="s">
        <v>3750</v>
      </c>
      <c r="M3000" s="120" t="s">
        <v>2835</v>
      </c>
      <c r="N3000" s="35" t="s">
        <v>387</v>
      </c>
      <c r="O3000" s="240" t="s">
        <v>5217</v>
      </c>
      <c r="P3000" s="216" t="s">
        <v>1969</v>
      </c>
      <c r="Q3000" s="443">
        <v>0</v>
      </c>
      <c r="R3000" s="47"/>
      <c r="S3000" s="36">
        <v>0</v>
      </c>
      <c r="T3000" s="35"/>
      <c r="U3000" s="34"/>
      <c r="V3000" s="82">
        <v>0</v>
      </c>
      <c r="W3000" s="55" t="s">
        <v>2689</v>
      </c>
      <c r="X3000" s="55" t="s">
        <v>1897</v>
      </c>
      <c r="Y3000" s="157" t="s">
        <v>387</v>
      </c>
      <c r="Z3000" s="57" t="s">
        <v>1746</v>
      </c>
      <c r="AA3000" s="55" t="s">
        <v>6982</v>
      </c>
      <c r="AB3000" s="55">
        <v>292</v>
      </c>
      <c r="AC3000" s="55" t="s">
        <v>2024</v>
      </c>
      <c r="AD3000" s="89" t="s">
        <v>2624</v>
      </c>
      <c r="AE3000" s="243">
        <v>16080</v>
      </c>
      <c r="AF3000" s="157" t="s">
        <v>3901</v>
      </c>
      <c r="AG3000" s="89" t="s">
        <v>8121</v>
      </c>
      <c r="AH3000" s="58" t="s">
        <v>2643</v>
      </c>
      <c r="AI3000" s="58" t="s">
        <v>8122</v>
      </c>
      <c r="AJ3000" s="59" t="s">
        <v>1623</v>
      </c>
      <c r="AK3000" s="56">
        <v>25.845365833333332</v>
      </c>
      <c r="AL3000" s="56">
        <v>-81.401559722222217</v>
      </c>
      <c r="AM3000" s="60">
        <v>-5.7740999996734388</v>
      </c>
      <c r="AN3000" s="60">
        <v>19.586380702323872</v>
      </c>
      <c r="AO3000" s="60">
        <v>20.419758564258142</v>
      </c>
    </row>
    <row r="3001" spans="1:41" s="290" customFormat="1" x14ac:dyDescent="0.2">
      <c r="A3001" s="45" t="s">
        <v>609</v>
      </c>
      <c r="B3001" s="42" t="s">
        <v>80</v>
      </c>
      <c r="C3001" s="46"/>
      <c r="D3001" s="35" t="s">
        <v>424</v>
      </c>
      <c r="E3001" s="34">
        <v>45384</v>
      </c>
      <c r="F3001" s="347" t="s">
        <v>5216</v>
      </c>
      <c r="G3001" s="347" t="s">
        <v>700</v>
      </c>
      <c r="H3001" s="344">
        <v>25.84535</v>
      </c>
      <c r="I3001" s="344">
        <v>-81.401499999999999</v>
      </c>
      <c r="J3001" s="56" t="s">
        <v>8119</v>
      </c>
      <c r="K3001" s="56" t="s">
        <v>8120</v>
      </c>
      <c r="L3001" s="49" t="s">
        <v>5934</v>
      </c>
      <c r="M3001" s="120" t="s">
        <v>2835</v>
      </c>
      <c r="N3001" s="35" t="s">
        <v>387</v>
      </c>
      <c r="O3001" s="240" t="s">
        <v>5935</v>
      </c>
      <c r="P3001" s="216" t="s">
        <v>1969</v>
      </c>
      <c r="Q3001" s="443">
        <v>0</v>
      </c>
      <c r="R3001" s="47"/>
      <c r="S3001" s="36">
        <v>0</v>
      </c>
      <c r="T3001" s="35"/>
      <c r="U3001" s="34"/>
      <c r="V3001" s="82">
        <v>0</v>
      </c>
      <c r="W3001" s="55" t="s">
        <v>2689</v>
      </c>
      <c r="X3001" s="55" t="s">
        <v>1897</v>
      </c>
      <c r="Y3001" s="157" t="s">
        <v>387</v>
      </c>
      <c r="Z3001" s="57" t="s">
        <v>1746</v>
      </c>
      <c r="AA3001" s="55" t="s">
        <v>6982</v>
      </c>
      <c r="AB3001" s="55">
        <v>292</v>
      </c>
      <c r="AC3001" s="55" t="s">
        <v>2024</v>
      </c>
      <c r="AD3001" s="89" t="s">
        <v>2624</v>
      </c>
      <c r="AE3001" s="243">
        <v>16080</v>
      </c>
      <c r="AF3001" s="157" t="s">
        <v>3901</v>
      </c>
      <c r="AG3001" s="89" t="s">
        <v>8121</v>
      </c>
      <c r="AH3001" s="58" t="s">
        <v>2643</v>
      </c>
      <c r="AI3001" s="58" t="s">
        <v>8122</v>
      </c>
      <c r="AJ3001" s="59" t="s">
        <v>1623</v>
      </c>
      <c r="AK3001" s="56">
        <v>25.845365833333332</v>
      </c>
      <c r="AL3001" s="56">
        <v>-81.401559722222217</v>
      </c>
      <c r="AM3001" s="60">
        <v>-5.7740999996734388</v>
      </c>
      <c r="AN3001" s="60">
        <v>19.586380702323872</v>
      </c>
      <c r="AO3001" s="60">
        <v>20.419758564258142</v>
      </c>
    </row>
    <row r="3002" spans="1:41" s="290" customFormat="1" x14ac:dyDescent="0.2">
      <c r="A3002" s="45" t="s">
        <v>609</v>
      </c>
      <c r="B3002" s="42" t="s">
        <v>80</v>
      </c>
      <c r="C3002" s="46"/>
      <c r="D3002" s="35" t="s">
        <v>424</v>
      </c>
      <c r="E3002" s="34">
        <v>45783</v>
      </c>
      <c r="F3002" s="347" t="s">
        <v>5216</v>
      </c>
      <c r="G3002" s="347" t="s">
        <v>700</v>
      </c>
      <c r="H3002" s="344">
        <v>25.84535</v>
      </c>
      <c r="I3002" s="344">
        <v>-81.401499999999999</v>
      </c>
      <c r="J3002" s="56" t="s">
        <v>8119</v>
      </c>
      <c r="K3002" s="56" t="s">
        <v>8120</v>
      </c>
      <c r="L3002" s="49" t="s">
        <v>5934</v>
      </c>
      <c r="M3002" s="120" t="s">
        <v>2835</v>
      </c>
      <c r="N3002" s="35" t="s">
        <v>387</v>
      </c>
      <c r="O3002" s="240" t="s">
        <v>6618</v>
      </c>
      <c r="P3002" s="216" t="s">
        <v>1969</v>
      </c>
      <c r="Q3002" s="443">
        <v>0</v>
      </c>
      <c r="R3002" s="47"/>
      <c r="S3002" s="36">
        <v>0</v>
      </c>
      <c r="T3002" s="35"/>
      <c r="U3002" s="34"/>
      <c r="V3002" s="82">
        <v>0</v>
      </c>
      <c r="W3002" s="55" t="s">
        <v>2689</v>
      </c>
      <c r="X3002" s="55" t="s">
        <v>1897</v>
      </c>
      <c r="Y3002" s="157" t="s">
        <v>387</v>
      </c>
      <c r="Z3002" s="57" t="s">
        <v>1746</v>
      </c>
      <c r="AA3002" s="55" t="s">
        <v>6982</v>
      </c>
      <c r="AB3002" s="55">
        <v>292</v>
      </c>
      <c r="AC3002" s="55" t="s">
        <v>2024</v>
      </c>
      <c r="AD3002" s="89" t="s">
        <v>2624</v>
      </c>
      <c r="AE3002" s="243">
        <v>16080</v>
      </c>
      <c r="AF3002" s="157" t="s">
        <v>3901</v>
      </c>
      <c r="AG3002" s="89" t="s">
        <v>8121</v>
      </c>
      <c r="AH3002" s="58" t="s">
        <v>2643</v>
      </c>
      <c r="AI3002" s="58" t="s">
        <v>8122</v>
      </c>
      <c r="AJ3002" s="59" t="s">
        <v>1623</v>
      </c>
      <c r="AK3002" s="56">
        <v>25.845365833333332</v>
      </c>
      <c r="AL3002" s="56">
        <v>-81.401559722222217</v>
      </c>
      <c r="AM3002" s="60">
        <v>-5.7740999996734388</v>
      </c>
      <c r="AN3002" s="60">
        <v>19.586380702323872</v>
      </c>
      <c r="AO3002" s="60">
        <v>20.419758564258142</v>
      </c>
    </row>
    <row r="3003" spans="1:41" s="290" customFormat="1" x14ac:dyDescent="0.2">
      <c r="A3003" s="45" t="s">
        <v>609</v>
      </c>
      <c r="B3003" s="42" t="s">
        <v>80</v>
      </c>
      <c r="C3003" s="46" t="s">
        <v>473</v>
      </c>
      <c r="D3003" s="35" t="s">
        <v>424</v>
      </c>
      <c r="E3003" s="34">
        <v>46079</v>
      </c>
      <c r="F3003" s="347" t="s">
        <v>5216</v>
      </c>
      <c r="G3003" s="347" t="s">
        <v>700</v>
      </c>
      <c r="H3003" s="344">
        <v>25.84535</v>
      </c>
      <c r="I3003" s="344">
        <v>-81.401499999999999</v>
      </c>
      <c r="J3003" s="56" t="s">
        <v>8119</v>
      </c>
      <c r="K3003" s="56" t="s">
        <v>8120</v>
      </c>
      <c r="L3003" s="49" t="s">
        <v>5934</v>
      </c>
      <c r="M3003" s="120" t="s">
        <v>2835</v>
      </c>
      <c r="N3003" s="35" t="s">
        <v>387</v>
      </c>
      <c r="O3003" s="240" t="s">
        <v>6696</v>
      </c>
      <c r="P3003" s="216" t="s">
        <v>6005</v>
      </c>
      <c r="Q3003" s="443">
        <v>0</v>
      </c>
      <c r="R3003" s="47"/>
      <c r="S3003" s="36">
        <v>0</v>
      </c>
      <c r="T3003" s="35"/>
      <c r="U3003" s="34"/>
      <c r="V3003" s="82">
        <v>0</v>
      </c>
      <c r="W3003" s="55" t="s">
        <v>2689</v>
      </c>
      <c r="X3003" s="55" t="s">
        <v>1897</v>
      </c>
      <c r="Y3003" s="157" t="s">
        <v>387</v>
      </c>
      <c r="Z3003" s="57" t="s">
        <v>1746</v>
      </c>
      <c r="AA3003" s="55" t="s">
        <v>6982</v>
      </c>
      <c r="AB3003" s="55">
        <v>292</v>
      </c>
      <c r="AC3003" s="55" t="s">
        <v>2024</v>
      </c>
      <c r="AD3003" s="89" t="s">
        <v>2624</v>
      </c>
      <c r="AE3003" s="243">
        <v>16080</v>
      </c>
      <c r="AF3003" s="157" t="s">
        <v>3901</v>
      </c>
      <c r="AG3003" s="89" t="s">
        <v>8121</v>
      </c>
      <c r="AH3003" s="58" t="s">
        <v>2643</v>
      </c>
      <c r="AI3003" s="58" t="s">
        <v>8122</v>
      </c>
      <c r="AJ3003" s="59" t="s">
        <v>1623</v>
      </c>
      <c r="AK3003" s="56">
        <v>25.845365833333332</v>
      </c>
      <c r="AL3003" s="56">
        <v>-81.401559722222217</v>
      </c>
      <c r="AM3003" s="60">
        <v>-5.7740999996734388</v>
      </c>
      <c r="AN3003" s="60">
        <v>19.586380702323872</v>
      </c>
      <c r="AO3003" s="60">
        <v>20.419758564258142</v>
      </c>
    </row>
    <row r="3004" spans="1:41" s="290" customFormat="1" x14ac:dyDescent="0.2">
      <c r="A3004" s="45" t="s">
        <v>610</v>
      </c>
      <c r="B3004" s="42" t="s">
        <v>2946</v>
      </c>
      <c r="C3004" s="46"/>
      <c r="D3004" s="35" t="s">
        <v>424</v>
      </c>
      <c r="E3004" s="34">
        <v>42837</v>
      </c>
      <c r="F3004" s="347" t="s">
        <v>701</v>
      </c>
      <c r="G3004" s="347" t="s">
        <v>702</v>
      </c>
      <c r="H3004" s="344">
        <v>25.845233333333333</v>
      </c>
      <c r="I3004" s="344">
        <v>-81.401333333333326</v>
      </c>
      <c r="J3004" s="56" t="s">
        <v>9970</v>
      </c>
      <c r="K3004" s="56" t="s">
        <v>9971</v>
      </c>
      <c r="L3004" s="49" t="s">
        <v>1746</v>
      </c>
      <c r="M3004" s="117"/>
      <c r="N3004" s="35" t="s">
        <v>364</v>
      </c>
      <c r="O3004" s="203"/>
      <c r="P3004" s="216">
        <v>0</v>
      </c>
      <c r="Q3004" s="443">
        <v>0</v>
      </c>
      <c r="R3004" s="47"/>
      <c r="S3004" s="36">
        <v>0</v>
      </c>
      <c r="T3004" s="35"/>
      <c r="U3004" s="34"/>
      <c r="V3004" s="82">
        <v>0</v>
      </c>
      <c r="W3004" s="55" t="s">
        <v>2689</v>
      </c>
      <c r="X3004" s="55" t="s">
        <v>1897</v>
      </c>
      <c r="Y3004" s="157">
        <v>0</v>
      </c>
      <c r="Z3004" s="57" t="s">
        <v>1746</v>
      </c>
      <c r="AA3004" s="55" t="s">
        <v>6987</v>
      </c>
      <c r="AB3004" s="55">
        <v>293</v>
      </c>
      <c r="AC3004" s="55" t="s">
        <v>2024</v>
      </c>
      <c r="AD3004" s="89" t="s">
        <v>2624</v>
      </c>
      <c r="AE3004" s="243">
        <v>16085</v>
      </c>
      <c r="AF3004" s="157" t="s">
        <v>3901</v>
      </c>
      <c r="AG3004" s="89" t="s">
        <v>8125</v>
      </c>
      <c r="AH3004" s="58" t="s">
        <v>3752</v>
      </c>
      <c r="AI3004" s="58" t="s">
        <v>8126</v>
      </c>
      <c r="AJ3004" s="59" t="s">
        <v>1622</v>
      </c>
      <c r="AK3004" s="56">
        <v>25.845177499999998</v>
      </c>
      <c r="AL3004" s="56">
        <v>-81.401303055555559</v>
      </c>
      <c r="AM3004" s="60">
        <v>20.361300000416804</v>
      </c>
      <c r="AN3004" s="60">
        <v>-9.9298395161862913</v>
      </c>
      <c r="AO3004" s="60">
        <v>22.653570370345339</v>
      </c>
    </row>
    <row r="3005" spans="1:41" s="290" customFormat="1" x14ac:dyDescent="0.2">
      <c r="A3005" s="45" t="s">
        <v>610</v>
      </c>
      <c r="B3005" s="42" t="s">
        <v>2946</v>
      </c>
      <c r="C3005" s="46"/>
      <c r="D3005" s="35" t="s">
        <v>424</v>
      </c>
      <c r="E3005" s="34">
        <v>43160</v>
      </c>
      <c r="F3005" s="347" t="s">
        <v>2206</v>
      </c>
      <c r="G3005" s="347" t="s">
        <v>2207</v>
      </c>
      <c r="H3005" s="344">
        <v>25.845199999999998</v>
      </c>
      <c r="I3005" s="344">
        <v>-81.401383333333328</v>
      </c>
      <c r="J3005" s="56" t="s">
        <v>9972</v>
      </c>
      <c r="K3005" s="56" t="s">
        <v>8124</v>
      </c>
      <c r="L3005" s="49" t="s">
        <v>2245</v>
      </c>
      <c r="M3005" s="120"/>
      <c r="N3005" s="35" t="s">
        <v>364</v>
      </c>
      <c r="O3005" s="203" t="s">
        <v>1969</v>
      </c>
      <c r="P3005" s="216" t="s">
        <v>1969</v>
      </c>
      <c r="Q3005" s="443">
        <v>0</v>
      </c>
      <c r="R3005" s="47"/>
      <c r="S3005" s="36">
        <v>0</v>
      </c>
      <c r="T3005" s="35"/>
      <c r="U3005" s="34"/>
      <c r="V3005" s="82">
        <v>0</v>
      </c>
      <c r="W3005" s="55" t="s">
        <v>2689</v>
      </c>
      <c r="X3005" s="55" t="s">
        <v>1897</v>
      </c>
      <c r="Y3005" s="157">
        <v>0</v>
      </c>
      <c r="Z3005" s="57" t="s">
        <v>1746</v>
      </c>
      <c r="AA3005" s="55" t="s">
        <v>6987</v>
      </c>
      <c r="AB3005" s="55">
        <v>293</v>
      </c>
      <c r="AC3005" s="55" t="s">
        <v>2024</v>
      </c>
      <c r="AD3005" s="89" t="s">
        <v>2624</v>
      </c>
      <c r="AE3005" s="243">
        <v>16085</v>
      </c>
      <c r="AF3005" s="157" t="s">
        <v>3901</v>
      </c>
      <c r="AG3005" s="89" t="s">
        <v>8125</v>
      </c>
      <c r="AH3005" s="58" t="s">
        <v>3752</v>
      </c>
      <c r="AI3005" s="58" t="s">
        <v>8126</v>
      </c>
      <c r="AJ3005" s="59" t="s">
        <v>1622</v>
      </c>
      <c r="AK3005" s="56">
        <v>25.845177499999998</v>
      </c>
      <c r="AL3005" s="56">
        <v>-81.401303055555559</v>
      </c>
      <c r="AM3005" s="60">
        <v>8.205300000013267</v>
      </c>
      <c r="AN3005" s="60">
        <v>-26.32773964068787</v>
      </c>
      <c r="AO3005" s="60">
        <v>27.576744236368171</v>
      </c>
    </row>
    <row r="3006" spans="1:41" s="290" customFormat="1" ht="25.5" x14ac:dyDescent="0.2">
      <c r="A3006" s="45" t="s">
        <v>610</v>
      </c>
      <c r="B3006" s="42" t="s">
        <v>2946</v>
      </c>
      <c r="C3006" s="46"/>
      <c r="D3006" s="35" t="s">
        <v>424</v>
      </c>
      <c r="E3006" s="34">
        <v>43532</v>
      </c>
      <c r="F3006" s="347" t="s">
        <v>2206</v>
      </c>
      <c r="G3006" s="347" t="s">
        <v>2673</v>
      </c>
      <c r="H3006" s="344">
        <v>25.845199999999998</v>
      </c>
      <c r="I3006" s="344">
        <v>-81.401349999999994</v>
      </c>
      <c r="J3006" s="56" t="s">
        <v>9972</v>
      </c>
      <c r="K3006" s="56" t="s">
        <v>9973</v>
      </c>
      <c r="L3006" s="49" t="s">
        <v>2674</v>
      </c>
      <c r="M3006" s="120" t="s">
        <v>2835</v>
      </c>
      <c r="N3006" s="35" t="s">
        <v>364</v>
      </c>
      <c r="O3006" s="203" t="s">
        <v>1969</v>
      </c>
      <c r="P3006" s="216" t="s">
        <v>1969</v>
      </c>
      <c r="Q3006" s="443">
        <v>0</v>
      </c>
      <c r="R3006" s="47"/>
      <c r="S3006" s="36">
        <v>0</v>
      </c>
      <c r="T3006" s="35"/>
      <c r="U3006" s="34"/>
      <c r="V3006" s="82">
        <v>0</v>
      </c>
      <c r="W3006" s="55" t="s">
        <v>2689</v>
      </c>
      <c r="X3006" s="55" t="s">
        <v>1897</v>
      </c>
      <c r="Y3006" s="157">
        <v>0</v>
      </c>
      <c r="Z3006" s="57" t="s">
        <v>1746</v>
      </c>
      <c r="AA3006" s="55" t="s">
        <v>6987</v>
      </c>
      <c r="AB3006" s="55">
        <v>293</v>
      </c>
      <c r="AC3006" s="55" t="s">
        <v>2024</v>
      </c>
      <c r="AD3006" s="89" t="s">
        <v>2624</v>
      </c>
      <c r="AE3006" s="243">
        <v>16085</v>
      </c>
      <c r="AF3006" s="157" t="s">
        <v>3901</v>
      </c>
      <c r="AG3006" s="89" t="s">
        <v>8125</v>
      </c>
      <c r="AH3006" s="58" t="s">
        <v>3752</v>
      </c>
      <c r="AI3006" s="58" t="s">
        <v>8126</v>
      </c>
      <c r="AJ3006" s="59" t="s">
        <v>1622</v>
      </c>
      <c r="AK3006" s="56">
        <v>25.845177499999998</v>
      </c>
      <c r="AL3006" s="56">
        <v>-81.401303055555559</v>
      </c>
      <c r="AM3006" s="60">
        <v>8.205300000013267</v>
      </c>
      <c r="AN3006" s="60">
        <v>-15.395806224353485</v>
      </c>
      <c r="AO3006" s="60">
        <v>17.445853300657415</v>
      </c>
    </row>
    <row r="3007" spans="1:41" s="290" customFormat="1" ht="38.25" x14ac:dyDescent="0.2">
      <c r="A3007" s="45" t="s">
        <v>610</v>
      </c>
      <c r="B3007" s="42" t="s">
        <v>2946</v>
      </c>
      <c r="C3007" s="46"/>
      <c r="D3007" s="35" t="s">
        <v>424</v>
      </c>
      <c r="E3007" s="34">
        <v>43881</v>
      </c>
      <c r="F3007" s="347" t="s">
        <v>2206</v>
      </c>
      <c r="G3007" s="347" t="s">
        <v>2673</v>
      </c>
      <c r="H3007" s="344">
        <v>25.845199999999998</v>
      </c>
      <c r="I3007" s="344">
        <v>-81.401349999999994</v>
      </c>
      <c r="J3007" s="56" t="s">
        <v>9972</v>
      </c>
      <c r="K3007" s="56" t="s">
        <v>9973</v>
      </c>
      <c r="L3007" s="49" t="s">
        <v>2963</v>
      </c>
      <c r="M3007" s="120" t="s">
        <v>2835</v>
      </c>
      <c r="N3007" s="35" t="s">
        <v>387</v>
      </c>
      <c r="O3007" s="207" t="s">
        <v>3250</v>
      </c>
      <c r="P3007" s="216" t="s">
        <v>1969</v>
      </c>
      <c r="Q3007" s="443">
        <v>0</v>
      </c>
      <c r="R3007" s="47"/>
      <c r="S3007" s="36">
        <v>0</v>
      </c>
      <c r="T3007" s="35" t="s">
        <v>3310</v>
      </c>
      <c r="U3007" s="34"/>
      <c r="V3007" s="82">
        <v>0</v>
      </c>
      <c r="W3007" s="55" t="s">
        <v>2689</v>
      </c>
      <c r="X3007" s="55" t="s">
        <v>1897</v>
      </c>
      <c r="Y3007" s="157" t="s">
        <v>387</v>
      </c>
      <c r="Z3007" s="57" t="s">
        <v>1746</v>
      </c>
      <c r="AA3007" s="55" t="s">
        <v>6982</v>
      </c>
      <c r="AB3007" s="55">
        <v>293</v>
      </c>
      <c r="AC3007" s="55" t="s">
        <v>2024</v>
      </c>
      <c r="AD3007" s="89" t="s">
        <v>2624</v>
      </c>
      <c r="AE3007" s="243">
        <v>16085</v>
      </c>
      <c r="AF3007" s="157" t="s">
        <v>3901</v>
      </c>
      <c r="AG3007" s="89" t="s">
        <v>8125</v>
      </c>
      <c r="AH3007" s="58" t="s">
        <v>3752</v>
      </c>
      <c r="AI3007" s="58" t="s">
        <v>8126</v>
      </c>
      <c r="AJ3007" s="59" t="s">
        <v>1622</v>
      </c>
      <c r="AK3007" s="56">
        <v>25.845177499999998</v>
      </c>
      <c r="AL3007" s="56">
        <v>-81.401303055555559</v>
      </c>
      <c r="AM3007" s="60">
        <v>8.205300000013267</v>
      </c>
      <c r="AN3007" s="60">
        <v>-15.395806224353485</v>
      </c>
      <c r="AO3007" s="60">
        <v>17.445853300657415</v>
      </c>
    </row>
    <row r="3008" spans="1:41" s="290" customFormat="1" ht="25.5" x14ac:dyDescent="0.2">
      <c r="A3008" s="45" t="s">
        <v>610</v>
      </c>
      <c r="B3008" s="42" t="s">
        <v>2946</v>
      </c>
      <c r="C3008" s="46"/>
      <c r="D3008" s="35" t="s">
        <v>424</v>
      </c>
      <c r="E3008" s="34">
        <v>44293</v>
      </c>
      <c r="F3008" s="347" t="s">
        <v>3752</v>
      </c>
      <c r="G3008" s="347" t="s">
        <v>2673</v>
      </c>
      <c r="H3008" s="344">
        <v>25.845183333333335</v>
      </c>
      <c r="I3008" s="344">
        <v>-81.401349999999994</v>
      </c>
      <c r="J3008" s="56" t="s">
        <v>8123</v>
      </c>
      <c r="K3008" s="56" t="s">
        <v>9973</v>
      </c>
      <c r="L3008" s="49" t="s">
        <v>3753</v>
      </c>
      <c r="M3008" s="120" t="s">
        <v>2835</v>
      </c>
      <c r="N3008" s="35" t="s">
        <v>387</v>
      </c>
      <c r="O3008" s="207" t="s">
        <v>3754</v>
      </c>
      <c r="P3008" s="216" t="s">
        <v>1969</v>
      </c>
      <c r="Q3008" s="443">
        <v>0</v>
      </c>
      <c r="R3008" s="47"/>
      <c r="S3008" s="36">
        <v>0</v>
      </c>
      <c r="T3008" s="35"/>
      <c r="U3008" s="34"/>
      <c r="V3008" s="82">
        <v>0</v>
      </c>
      <c r="W3008" s="55" t="s">
        <v>2689</v>
      </c>
      <c r="X3008" s="55" t="s">
        <v>1897</v>
      </c>
      <c r="Y3008" s="157" t="s">
        <v>387</v>
      </c>
      <c r="Z3008" s="57" t="s">
        <v>1746</v>
      </c>
      <c r="AA3008" s="55" t="s">
        <v>6982</v>
      </c>
      <c r="AB3008" s="55">
        <v>293</v>
      </c>
      <c r="AC3008" s="55" t="s">
        <v>2024</v>
      </c>
      <c r="AD3008" s="89" t="s">
        <v>2624</v>
      </c>
      <c r="AE3008" s="243">
        <v>16085</v>
      </c>
      <c r="AF3008" s="157" t="s">
        <v>3901</v>
      </c>
      <c r="AG3008" s="89" t="s">
        <v>8125</v>
      </c>
      <c r="AH3008" s="58" t="s">
        <v>3752</v>
      </c>
      <c r="AI3008" s="58" t="s">
        <v>8126</v>
      </c>
      <c r="AJ3008" s="59" t="s">
        <v>1622</v>
      </c>
      <c r="AK3008" s="56">
        <v>25.845177499999998</v>
      </c>
      <c r="AL3008" s="56">
        <v>-81.401303055555559</v>
      </c>
      <c r="AM3008" s="60">
        <v>2.1273000011071019</v>
      </c>
      <c r="AN3008" s="60">
        <v>-15.395806224353485</v>
      </c>
      <c r="AO3008" s="60">
        <v>15.542080124376911</v>
      </c>
    </row>
    <row r="3009" spans="1:41" s="290" customFormat="1" ht="25.5" x14ac:dyDescent="0.2">
      <c r="A3009" s="45" t="s">
        <v>610</v>
      </c>
      <c r="B3009" s="42" t="s">
        <v>2946</v>
      </c>
      <c r="C3009" s="46"/>
      <c r="D3009" s="35" t="s">
        <v>424</v>
      </c>
      <c r="E3009" s="34">
        <v>44620</v>
      </c>
      <c r="F3009" s="347" t="s">
        <v>3752</v>
      </c>
      <c r="G3009" s="347" t="s">
        <v>2673</v>
      </c>
      <c r="H3009" s="344">
        <v>25.845183333333335</v>
      </c>
      <c r="I3009" s="344">
        <v>-81.401349999999994</v>
      </c>
      <c r="J3009" s="56" t="s">
        <v>8123</v>
      </c>
      <c r="K3009" s="56" t="s">
        <v>9973</v>
      </c>
      <c r="L3009" s="49" t="s">
        <v>3753</v>
      </c>
      <c r="M3009" s="120" t="s">
        <v>2835</v>
      </c>
      <c r="N3009" s="35" t="s">
        <v>387</v>
      </c>
      <c r="O3009" s="207" t="s">
        <v>4267</v>
      </c>
      <c r="P3009" s="216" t="s">
        <v>1969</v>
      </c>
      <c r="Q3009" s="443">
        <v>0</v>
      </c>
      <c r="R3009" s="47"/>
      <c r="S3009" s="36">
        <v>0</v>
      </c>
      <c r="T3009" s="35"/>
      <c r="U3009" s="34"/>
      <c r="V3009" s="82">
        <v>0</v>
      </c>
      <c r="W3009" s="55" t="s">
        <v>2689</v>
      </c>
      <c r="X3009" s="55" t="s">
        <v>1897</v>
      </c>
      <c r="Y3009" s="157" t="s">
        <v>387</v>
      </c>
      <c r="Z3009" s="57" t="s">
        <v>1746</v>
      </c>
      <c r="AA3009" s="55" t="s">
        <v>6982</v>
      </c>
      <c r="AB3009" s="55">
        <v>293</v>
      </c>
      <c r="AC3009" s="55" t="s">
        <v>2024</v>
      </c>
      <c r="AD3009" s="89" t="s">
        <v>2624</v>
      </c>
      <c r="AE3009" s="243">
        <v>16085</v>
      </c>
      <c r="AF3009" s="157" t="s">
        <v>3901</v>
      </c>
      <c r="AG3009" s="89" t="s">
        <v>8125</v>
      </c>
      <c r="AH3009" s="58" t="s">
        <v>3752</v>
      </c>
      <c r="AI3009" s="58" t="s">
        <v>8126</v>
      </c>
      <c r="AJ3009" s="59" t="s">
        <v>1622</v>
      </c>
      <c r="AK3009" s="56">
        <v>25.845177499999998</v>
      </c>
      <c r="AL3009" s="56">
        <v>-81.401303055555559</v>
      </c>
      <c r="AM3009" s="60">
        <v>2.1273000011071019</v>
      </c>
      <c r="AN3009" s="60">
        <v>-15.395806224353485</v>
      </c>
      <c r="AO3009" s="60">
        <v>15.542080124376911</v>
      </c>
    </row>
    <row r="3010" spans="1:41" s="290" customFormat="1" ht="25.5" x14ac:dyDescent="0.2">
      <c r="A3010" s="45" t="s">
        <v>610</v>
      </c>
      <c r="B3010" s="42" t="s">
        <v>2946</v>
      </c>
      <c r="C3010" s="46"/>
      <c r="D3010" s="35" t="s">
        <v>424</v>
      </c>
      <c r="E3010" s="34">
        <v>44992</v>
      </c>
      <c r="F3010" s="347" t="s">
        <v>3752</v>
      </c>
      <c r="G3010" s="347" t="s">
        <v>2673</v>
      </c>
      <c r="H3010" s="344">
        <v>25.845183333333335</v>
      </c>
      <c r="I3010" s="344">
        <v>-81.401349999999994</v>
      </c>
      <c r="J3010" s="56" t="s">
        <v>8123</v>
      </c>
      <c r="K3010" s="56" t="s">
        <v>9973</v>
      </c>
      <c r="L3010" s="49" t="s">
        <v>5218</v>
      </c>
      <c r="M3010" s="120" t="s">
        <v>2835</v>
      </c>
      <c r="N3010" s="35" t="s">
        <v>427</v>
      </c>
      <c r="O3010" s="207" t="s">
        <v>5219</v>
      </c>
      <c r="P3010" s="216" t="s">
        <v>5220</v>
      </c>
      <c r="Q3010" s="443">
        <v>0</v>
      </c>
      <c r="R3010" s="47"/>
      <c r="S3010" s="36">
        <v>0</v>
      </c>
      <c r="T3010" s="35" t="s">
        <v>3310</v>
      </c>
      <c r="U3010" s="34"/>
      <c r="V3010" s="82" t="s">
        <v>1969</v>
      </c>
      <c r="W3010" s="55" t="s">
        <v>2689</v>
      </c>
      <c r="X3010" s="55" t="s">
        <v>1897</v>
      </c>
      <c r="Y3010" s="157" t="s">
        <v>427</v>
      </c>
      <c r="Z3010" s="57" t="s">
        <v>1746</v>
      </c>
      <c r="AA3010" s="55" t="s">
        <v>7125</v>
      </c>
      <c r="AB3010" s="55">
        <v>293</v>
      </c>
      <c r="AC3010" s="55" t="s">
        <v>2024</v>
      </c>
      <c r="AD3010" s="89" t="s">
        <v>2624</v>
      </c>
      <c r="AE3010" s="243">
        <v>16085</v>
      </c>
      <c r="AF3010" s="157" t="s">
        <v>3901</v>
      </c>
      <c r="AG3010" s="89" t="s">
        <v>8125</v>
      </c>
      <c r="AH3010" s="58" t="s">
        <v>3752</v>
      </c>
      <c r="AI3010" s="58" t="s">
        <v>8126</v>
      </c>
      <c r="AJ3010" s="59" t="s">
        <v>1622</v>
      </c>
      <c r="AK3010" s="56">
        <v>25.845177499999998</v>
      </c>
      <c r="AL3010" s="56">
        <v>-81.401303055555559</v>
      </c>
      <c r="AM3010" s="60">
        <v>2.1273000011071019</v>
      </c>
      <c r="AN3010" s="60">
        <v>-15.395806224353485</v>
      </c>
      <c r="AO3010" s="60">
        <v>15.542080124376911</v>
      </c>
    </row>
    <row r="3011" spans="1:41" s="290" customFormat="1" x14ac:dyDescent="0.2">
      <c r="A3011" s="45" t="s">
        <v>610</v>
      </c>
      <c r="B3011" s="42" t="s">
        <v>2946</v>
      </c>
      <c r="C3011" s="46"/>
      <c r="D3011" s="35" t="s">
        <v>424</v>
      </c>
      <c r="E3011" s="34">
        <v>45384</v>
      </c>
      <c r="F3011" s="347" t="s">
        <v>3752</v>
      </c>
      <c r="G3011" s="347" t="s">
        <v>2207</v>
      </c>
      <c r="H3011" s="344">
        <v>25.845183333333335</v>
      </c>
      <c r="I3011" s="344">
        <v>-81.401383333333328</v>
      </c>
      <c r="J3011" s="56" t="s">
        <v>8123</v>
      </c>
      <c r="K3011" s="56" t="s">
        <v>8124</v>
      </c>
      <c r="L3011" s="49" t="s">
        <v>5936</v>
      </c>
      <c r="M3011" s="120" t="s">
        <v>2835</v>
      </c>
      <c r="N3011" s="35" t="s">
        <v>364</v>
      </c>
      <c r="O3011" s="207" t="s">
        <v>5937</v>
      </c>
      <c r="P3011" s="216" t="s">
        <v>1969</v>
      </c>
      <c r="Q3011" s="443">
        <v>0</v>
      </c>
      <c r="R3011" s="47"/>
      <c r="S3011" s="36">
        <v>0</v>
      </c>
      <c r="T3011" s="35" t="s">
        <v>2011</v>
      </c>
      <c r="U3011" s="34"/>
      <c r="V3011" s="82">
        <v>0</v>
      </c>
      <c r="W3011" s="55" t="s">
        <v>2689</v>
      </c>
      <c r="X3011" s="55" t="s">
        <v>1897</v>
      </c>
      <c r="Y3011" s="157">
        <v>0</v>
      </c>
      <c r="Z3011" s="57" t="s">
        <v>1746</v>
      </c>
      <c r="AA3011" s="55" t="s">
        <v>6987</v>
      </c>
      <c r="AB3011" s="55">
        <v>293</v>
      </c>
      <c r="AC3011" s="55" t="s">
        <v>2024</v>
      </c>
      <c r="AD3011" s="89" t="s">
        <v>2624</v>
      </c>
      <c r="AE3011" s="243">
        <v>16085</v>
      </c>
      <c r="AF3011" s="157" t="s">
        <v>3901</v>
      </c>
      <c r="AG3011" s="89" t="s">
        <v>8125</v>
      </c>
      <c r="AH3011" s="58" t="s">
        <v>3752</v>
      </c>
      <c r="AI3011" s="58" t="s">
        <v>8126</v>
      </c>
      <c r="AJ3011" s="59" t="s">
        <v>1622</v>
      </c>
      <c r="AK3011" s="56">
        <v>25.845177499999998</v>
      </c>
      <c r="AL3011" s="56">
        <v>-81.401303055555559</v>
      </c>
      <c r="AM3011" s="60">
        <v>2.1273000011071019</v>
      </c>
      <c r="AN3011" s="60">
        <v>-26.32773964068787</v>
      </c>
      <c r="AO3011" s="60">
        <v>26.413543493491321</v>
      </c>
    </row>
    <row r="3012" spans="1:41" s="290" customFormat="1" ht="25.5" x14ac:dyDescent="0.2">
      <c r="A3012" s="45" t="s">
        <v>610</v>
      </c>
      <c r="B3012" s="42" t="s">
        <v>2946</v>
      </c>
      <c r="C3012" s="46"/>
      <c r="D3012" s="35" t="s">
        <v>424</v>
      </c>
      <c r="E3012" s="34">
        <v>45783</v>
      </c>
      <c r="F3012" s="347" t="s">
        <v>3752</v>
      </c>
      <c r="G3012" s="347" t="s">
        <v>2207</v>
      </c>
      <c r="H3012" s="344">
        <v>25.845183333333335</v>
      </c>
      <c r="I3012" s="344">
        <v>-81.401383333333328</v>
      </c>
      <c r="J3012" s="56" t="s">
        <v>8123</v>
      </c>
      <c r="K3012" s="56" t="s">
        <v>8124</v>
      </c>
      <c r="L3012" s="49" t="s">
        <v>6583</v>
      </c>
      <c r="M3012" s="120" t="s">
        <v>2835</v>
      </c>
      <c r="N3012" s="35" t="s">
        <v>364</v>
      </c>
      <c r="O3012" s="207" t="s">
        <v>6619</v>
      </c>
      <c r="P3012" s="216" t="s">
        <v>1969</v>
      </c>
      <c r="Q3012" s="443">
        <v>0</v>
      </c>
      <c r="R3012" s="47"/>
      <c r="S3012" s="36">
        <v>0</v>
      </c>
      <c r="T3012" s="35"/>
      <c r="U3012" s="34"/>
      <c r="V3012" s="82">
        <v>0</v>
      </c>
      <c r="W3012" s="55" t="s">
        <v>2689</v>
      </c>
      <c r="X3012" s="55" t="s">
        <v>1897</v>
      </c>
      <c r="Y3012" s="157">
        <v>0</v>
      </c>
      <c r="Z3012" s="57" t="s">
        <v>1746</v>
      </c>
      <c r="AA3012" s="55" t="s">
        <v>6987</v>
      </c>
      <c r="AB3012" s="55">
        <v>293</v>
      </c>
      <c r="AC3012" s="55" t="s">
        <v>2024</v>
      </c>
      <c r="AD3012" s="89" t="s">
        <v>2624</v>
      </c>
      <c r="AE3012" s="243">
        <v>16085</v>
      </c>
      <c r="AF3012" s="157" t="s">
        <v>3901</v>
      </c>
      <c r="AG3012" s="89" t="s">
        <v>8125</v>
      </c>
      <c r="AH3012" s="58" t="s">
        <v>3752</v>
      </c>
      <c r="AI3012" s="58" t="s">
        <v>8126</v>
      </c>
      <c r="AJ3012" s="59" t="s">
        <v>1622</v>
      </c>
      <c r="AK3012" s="56">
        <v>25.845177499999998</v>
      </c>
      <c r="AL3012" s="56">
        <v>-81.401303055555559</v>
      </c>
      <c r="AM3012" s="60">
        <v>2.1273000011071019</v>
      </c>
      <c r="AN3012" s="60">
        <v>-26.32773964068787</v>
      </c>
      <c r="AO3012" s="60">
        <v>26.413543493491321</v>
      </c>
    </row>
    <row r="3013" spans="1:41" s="290" customFormat="1" ht="25.5" x14ac:dyDescent="0.2">
      <c r="A3013" s="45" t="s">
        <v>610</v>
      </c>
      <c r="B3013" s="42" t="s">
        <v>2946</v>
      </c>
      <c r="C3013" s="46" t="s">
        <v>473</v>
      </c>
      <c r="D3013" s="35" t="s">
        <v>424</v>
      </c>
      <c r="E3013" s="34">
        <v>46079</v>
      </c>
      <c r="F3013" s="347" t="s">
        <v>3752</v>
      </c>
      <c r="G3013" s="347" t="s">
        <v>2207</v>
      </c>
      <c r="H3013" s="344">
        <v>25.845183333333335</v>
      </c>
      <c r="I3013" s="344">
        <v>-81.401383333333328</v>
      </c>
      <c r="J3013" s="56" t="s">
        <v>8123</v>
      </c>
      <c r="K3013" s="56" t="s">
        <v>8124</v>
      </c>
      <c r="L3013" s="49" t="s">
        <v>6583</v>
      </c>
      <c r="M3013" s="120" t="s">
        <v>2835</v>
      </c>
      <c r="N3013" s="35" t="s">
        <v>364</v>
      </c>
      <c r="O3013" s="207" t="s">
        <v>6697</v>
      </c>
      <c r="P3013" s="216" t="s">
        <v>6005</v>
      </c>
      <c r="Q3013" s="443">
        <v>0</v>
      </c>
      <c r="R3013" s="47"/>
      <c r="S3013" s="36">
        <v>0</v>
      </c>
      <c r="T3013" s="35"/>
      <c r="U3013" s="34"/>
      <c r="V3013" s="82">
        <v>0</v>
      </c>
      <c r="W3013" s="55" t="s">
        <v>2689</v>
      </c>
      <c r="X3013" s="55" t="s">
        <v>1897</v>
      </c>
      <c r="Y3013" s="157">
        <v>0</v>
      </c>
      <c r="Z3013" s="57" t="s">
        <v>1746</v>
      </c>
      <c r="AA3013" s="55" t="s">
        <v>6987</v>
      </c>
      <c r="AB3013" s="55">
        <v>293</v>
      </c>
      <c r="AC3013" s="55" t="s">
        <v>2024</v>
      </c>
      <c r="AD3013" s="89" t="s">
        <v>2624</v>
      </c>
      <c r="AE3013" s="243">
        <v>16085</v>
      </c>
      <c r="AF3013" s="157" t="s">
        <v>3901</v>
      </c>
      <c r="AG3013" s="89" t="s">
        <v>8125</v>
      </c>
      <c r="AH3013" s="58" t="s">
        <v>3752</v>
      </c>
      <c r="AI3013" s="58" t="s">
        <v>8126</v>
      </c>
      <c r="AJ3013" s="59" t="s">
        <v>1622</v>
      </c>
      <c r="AK3013" s="56">
        <v>25.845177499999998</v>
      </c>
      <c r="AL3013" s="56">
        <v>-81.401303055555559</v>
      </c>
      <c r="AM3013" s="60">
        <v>2.1273000011071019</v>
      </c>
      <c r="AN3013" s="60">
        <v>-26.32773964068787</v>
      </c>
      <c r="AO3013" s="60">
        <v>26.413543493491321</v>
      </c>
    </row>
    <row r="3014" spans="1:41" s="290" customFormat="1" x14ac:dyDescent="0.2">
      <c r="A3014" s="45" t="s">
        <v>611</v>
      </c>
      <c r="B3014" s="42" t="s">
        <v>81</v>
      </c>
      <c r="C3014" s="46"/>
      <c r="D3014" s="35" t="s">
        <v>424</v>
      </c>
      <c r="E3014" s="34">
        <v>42837</v>
      </c>
      <c r="F3014" s="347" t="s">
        <v>703</v>
      </c>
      <c r="G3014" s="347" t="s">
        <v>704</v>
      </c>
      <c r="H3014" s="344">
        <v>25.84975</v>
      </c>
      <c r="I3014" s="344">
        <v>-81.396633333333327</v>
      </c>
      <c r="J3014" s="56" t="s">
        <v>8127</v>
      </c>
      <c r="K3014" s="56" t="s">
        <v>9974</v>
      </c>
      <c r="L3014" s="49" t="s">
        <v>1746</v>
      </c>
      <c r="M3014" s="117"/>
      <c r="N3014" s="35" t="s">
        <v>364</v>
      </c>
      <c r="O3014" s="203"/>
      <c r="P3014" s="216">
        <v>0</v>
      </c>
      <c r="Q3014" s="443">
        <v>0</v>
      </c>
      <c r="R3014" s="47"/>
      <c r="S3014" s="36">
        <v>0</v>
      </c>
      <c r="T3014" s="35"/>
      <c r="U3014" s="34"/>
      <c r="V3014" s="82">
        <v>0</v>
      </c>
      <c r="W3014" s="55" t="s">
        <v>2689</v>
      </c>
      <c r="X3014" s="55" t="s">
        <v>1897</v>
      </c>
      <c r="Y3014" s="157">
        <v>0</v>
      </c>
      <c r="Z3014" s="57" t="s">
        <v>1746</v>
      </c>
      <c r="AA3014" s="55" t="s">
        <v>6987</v>
      </c>
      <c r="AB3014" s="55">
        <v>294</v>
      </c>
      <c r="AC3014" s="55" t="s">
        <v>2024</v>
      </c>
      <c r="AD3014" s="89" t="s">
        <v>2624</v>
      </c>
      <c r="AE3014" s="243">
        <v>16090</v>
      </c>
      <c r="AF3014" s="157" t="s">
        <v>3901</v>
      </c>
      <c r="AG3014" s="89" t="s">
        <v>8129</v>
      </c>
      <c r="AH3014" s="58" t="s">
        <v>8130</v>
      </c>
      <c r="AI3014" s="58" t="s">
        <v>8131</v>
      </c>
      <c r="AJ3014" s="59" t="s">
        <v>1621</v>
      </c>
      <c r="AK3014" s="56">
        <v>25.8497925</v>
      </c>
      <c r="AL3014" s="56">
        <v>-81.396678055555554</v>
      </c>
      <c r="AM3014" s="60">
        <v>-15.498899999737148</v>
      </c>
      <c r="AN3014" s="60">
        <v>14.667010668235793</v>
      </c>
      <c r="AO3014" s="60">
        <v>21.338629364230375</v>
      </c>
    </row>
    <row r="3015" spans="1:41" s="290" customFormat="1" x14ac:dyDescent="0.2">
      <c r="A3015" s="45" t="s">
        <v>611</v>
      </c>
      <c r="B3015" s="42" t="s">
        <v>81</v>
      </c>
      <c r="C3015" s="46"/>
      <c r="D3015" s="35" t="s">
        <v>424</v>
      </c>
      <c r="E3015" s="34">
        <v>43160</v>
      </c>
      <c r="F3015" s="347" t="s">
        <v>2208</v>
      </c>
      <c r="G3015" s="347" t="s">
        <v>704</v>
      </c>
      <c r="H3015" s="344">
        <v>25.849783333333335</v>
      </c>
      <c r="I3015" s="344">
        <v>-81.396633333333327</v>
      </c>
      <c r="J3015" s="56" t="s">
        <v>9975</v>
      </c>
      <c r="K3015" s="56" t="s">
        <v>9974</v>
      </c>
      <c r="L3015" s="49" t="s">
        <v>2209</v>
      </c>
      <c r="M3015" s="120"/>
      <c r="N3015" s="35" t="s">
        <v>364</v>
      </c>
      <c r="O3015" s="203" t="s">
        <v>1969</v>
      </c>
      <c r="P3015" s="216">
        <v>0</v>
      </c>
      <c r="Q3015" s="443">
        <v>0</v>
      </c>
      <c r="R3015" s="47"/>
      <c r="S3015" s="36">
        <v>0</v>
      </c>
      <c r="T3015" s="35"/>
      <c r="U3015" s="34"/>
      <c r="V3015" s="82">
        <v>0</v>
      </c>
      <c r="W3015" s="55" t="s">
        <v>2689</v>
      </c>
      <c r="X3015" s="55" t="s">
        <v>1897</v>
      </c>
      <c r="Y3015" s="157">
        <v>0</v>
      </c>
      <c r="Z3015" s="57" t="s">
        <v>1746</v>
      </c>
      <c r="AA3015" s="55" t="s">
        <v>6987</v>
      </c>
      <c r="AB3015" s="55">
        <v>294</v>
      </c>
      <c r="AC3015" s="55" t="s">
        <v>2024</v>
      </c>
      <c r="AD3015" s="89" t="s">
        <v>2624</v>
      </c>
      <c r="AE3015" s="243">
        <v>16090</v>
      </c>
      <c r="AF3015" s="157" t="s">
        <v>3901</v>
      </c>
      <c r="AG3015" s="89" t="s">
        <v>8129</v>
      </c>
      <c r="AH3015" s="58" t="s">
        <v>8130</v>
      </c>
      <c r="AI3015" s="58" t="s">
        <v>8131</v>
      </c>
      <c r="AJ3015" s="59" t="s">
        <v>1621</v>
      </c>
      <c r="AK3015" s="56">
        <v>25.8497925</v>
      </c>
      <c r="AL3015" s="56">
        <v>-81.396678055555554</v>
      </c>
      <c r="AM3015" s="60">
        <v>-3.3428999993336106</v>
      </c>
      <c r="AN3015" s="60">
        <v>14.667010668235793</v>
      </c>
      <c r="AO3015" s="60">
        <v>15.04314403134156</v>
      </c>
    </row>
    <row r="3016" spans="1:41" s="290" customFormat="1" x14ac:dyDescent="0.2">
      <c r="A3016" s="45" t="s">
        <v>611</v>
      </c>
      <c r="B3016" s="42" t="s">
        <v>81</v>
      </c>
      <c r="C3016" s="46"/>
      <c r="D3016" s="35" t="s">
        <v>424</v>
      </c>
      <c r="E3016" s="34">
        <v>43532</v>
      </c>
      <c r="F3016" s="347" t="s">
        <v>703</v>
      </c>
      <c r="G3016" s="347" t="s">
        <v>704</v>
      </c>
      <c r="H3016" s="344">
        <v>25.84975</v>
      </c>
      <c r="I3016" s="344">
        <v>-81.396633333333327</v>
      </c>
      <c r="J3016" s="56" t="s">
        <v>8127</v>
      </c>
      <c r="K3016" s="56" t="s">
        <v>9974</v>
      </c>
      <c r="L3016" s="49" t="s">
        <v>2209</v>
      </c>
      <c r="M3016" s="120" t="s">
        <v>2833</v>
      </c>
      <c r="N3016" s="35" t="s">
        <v>364</v>
      </c>
      <c r="O3016" s="203" t="s">
        <v>1969</v>
      </c>
      <c r="P3016" s="216" t="s">
        <v>1969</v>
      </c>
      <c r="Q3016" s="443">
        <v>0</v>
      </c>
      <c r="R3016" s="47"/>
      <c r="S3016" s="36">
        <v>0</v>
      </c>
      <c r="T3016" s="35"/>
      <c r="U3016" s="34"/>
      <c r="V3016" s="82">
        <v>0</v>
      </c>
      <c r="W3016" s="55" t="s">
        <v>2689</v>
      </c>
      <c r="X3016" s="55" t="s">
        <v>1897</v>
      </c>
      <c r="Y3016" s="157">
        <v>0</v>
      </c>
      <c r="Z3016" s="57" t="s">
        <v>1746</v>
      </c>
      <c r="AA3016" s="55" t="s">
        <v>6987</v>
      </c>
      <c r="AB3016" s="55">
        <v>294</v>
      </c>
      <c r="AC3016" s="55" t="s">
        <v>2024</v>
      </c>
      <c r="AD3016" s="89" t="s">
        <v>2624</v>
      </c>
      <c r="AE3016" s="243">
        <v>16090</v>
      </c>
      <c r="AF3016" s="157" t="s">
        <v>3901</v>
      </c>
      <c r="AG3016" s="89" t="s">
        <v>8129</v>
      </c>
      <c r="AH3016" s="58" t="s">
        <v>8130</v>
      </c>
      <c r="AI3016" s="58" t="s">
        <v>8131</v>
      </c>
      <c r="AJ3016" s="59" t="s">
        <v>1621</v>
      </c>
      <c r="AK3016" s="56">
        <v>25.8497925</v>
      </c>
      <c r="AL3016" s="56">
        <v>-81.396678055555554</v>
      </c>
      <c r="AM3016" s="60">
        <v>-15.498899999737148</v>
      </c>
      <c r="AN3016" s="60">
        <v>14.667010668235793</v>
      </c>
      <c r="AO3016" s="60">
        <v>21.338629364230375</v>
      </c>
    </row>
    <row r="3017" spans="1:41" s="290" customFormat="1" x14ac:dyDescent="0.2">
      <c r="A3017" s="45" t="s">
        <v>611</v>
      </c>
      <c r="B3017" s="42" t="s">
        <v>81</v>
      </c>
      <c r="C3017" s="46"/>
      <c r="D3017" s="35" t="s">
        <v>424</v>
      </c>
      <c r="E3017" s="34">
        <v>43881</v>
      </c>
      <c r="F3017" s="347" t="s">
        <v>703</v>
      </c>
      <c r="G3017" s="347" t="s">
        <v>2964</v>
      </c>
      <c r="H3017" s="344">
        <v>25.84975</v>
      </c>
      <c r="I3017" s="344">
        <v>-81.396649999999994</v>
      </c>
      <c r="J3017" s="56" t="s">
        <v>8127</v>
      </c>
      <c r="K3017" s="56" t="s">
        <v>8128</v>
      </c>
      <c r="L3017" s="49" t="s">
        <v>2209</v>
      </c>
      <c r="M3017" s="120" t="s">
        <v>2833</v>
      </c>
      <c r="N3017" s="35" t="s">
        <v>364</v>
      </c>
      <c r="O3017" s="203" t="s">
        <v>1969</v>
      </c>
      <c r="P3017" s="216" t="s">
        <v>1969</v>
      </c>
      <c r="Q3017" s="443">
        <v>0</v>
      </c>
      <c r="R3017" s="47"/>
      <c r="S3017" s="36">
        <v>0</v>
      </c>
      <c r="T3017" s="35"/>
      <c r="U3017" s="34"/>
      <c r="V3017" s="82">
        <v>0</v>
      </c>
      <c r="W3017" s="55" t="s">
        <v>2689</v>
      </c>
      <c r="X3017" s="55" t="s">
        <v>1897</v>
      </c>
      <c r="Y3017" s="157">
        <v>0</v>
      </c>
      <c r="Z3017" s="57" t="s">
        <v>1746</v>
      </c>
      <c r="AA3017" s="55" t="s">
        <v>6987</v>
      </c>
      <c r="AB3017" s="55">
        <v>294</v>
      </c>
      <c r="AC3017" s="55" t="s">
        <v>2024</v>
      </c>
      <c r="AD3017" s="89" t="s">
        <v>2624</v>
      </c>
      <c r="AE3017" s="243">
        <v>16090</v>
      </c>
      <c r="AF3017" s="157" t="s">
        <v>3901</v>
      </c>
      <c r="AG3017" s="89" t="s">
        <v>8129</v>
      </c>
      <c r="AH3017" s="58" t="s">
        <v>8130</v>
      </c>
      <c r="AI3017" s="58" t="s">
        <v>8131</v>
      </c>
      <c r="AJ3017" s="59" t="s">
        <v>1621</v>
      </c>
      <c r="AK3017" s="56">
        <v>25.8497925</v>
      </c>
      <c r="AL3017" s="56">
        <v>-81.396678055555554</v>
      </c>
      <c r="AM3017" s="60">
        <v>-15.498899999737148</v>
      </c>
      <c r="AN3017" s="60">
        <v>9.2010439600686009</v>
      </c>
      <c r="AO3017" s="60">
        <v>18.024292251208283</v>
      </c>
    </row>
    <row r="3018" spans="1:41" s="290" customFormat="1" x14ac:dyDescent="0.2">
      <c r="A3018" s="45" t="s">
        <v>611</v>
      </c>
      <c r="B3018" s="42" t="s">
        <v>81</v>
      </c>
      <c r="C3018" s="46"/>
      <c r="D3018" s="35" t="s">
        <v>424</v>
      </c>
      <c r="E3018" s="34">
        <v>44293</v>
      </c>
      <c r="F3018" s="347" t="s">
        <v>703</v>
      </c>
      <c r="G3018" s="347" t="s">
        <v>2964</v>
      </c>
      <c r="H3018" s="344">
        <v>25.84975</v>
      </c>
      <c r="I3018" s="344">
        <v>-81.396649999999994</v>
      </c>
      <c r="J3018" s="56" t="s">
        <v>8127</v>
      </c>
      <c r="K3018" s="56" t="s">
        <v>8128</v>
      </c>
      <c r="L3018" s="49" t="s">
        <v>3755</v>
      </c>
      <c r="M3018" s="120" t="s">
        <v>2833</v>
      </c>
      <c r="N3018" s="35" t="s">
        <v>364</v>
      </c>
      <c r="O3018" s="240" t="s">
        <v>3756</v>
      </c>
      <c r="P3018" s="216" t="s">
        <v>1969</v>
      </c>
      <c r="Q3018" s="443">
        <v>0</v>
      </c>
      <c r="R3018" s="47"/>
      <c r="S3018" s="36">
        <v>0</v>
      </c>
      <c r="T3018" s="35"/>
      <c r="U3018" s="34"/>
      <c r="V3018" s="82">
        <v>0</v>
      </c>
      <c r="W3018" s="55" t="s">
        <v>2689</v>
      </c>
      <c r="X3018" s="55" t="s">
        <v>1897</v>
      </c>
      <c r="Y3018" s="157">
        <v>0</v>
      </c>
      <c r="Z3018" s="57" t="s">
        <v>1746</v>
      </c>
      <c r="AA3018" s="55" t="s">
        <v>6987</v>
      </c>
      <c r="AB3018" s="55">
        <v>294</v>
      </c>
      <c r="AC3018" s="55" t="s">
        <v>2024</v>
      </c>
      <c r="AD3018" s="89" t="s">
        <v>2624</v>
      </c>
      <c r="AE3018" s="243">
        <v>16090</v>
      </c>
      <c r="AF3018" s="157" t="s">
        <v>3901</v>
      </c>
      <c r="AG3018" s="89" t="s">
        <v>8129</v>
      </c>
      <c r="AH3018" s="58" t="s">
        <v>8130</v>
      </c>
      <c r="AI3018" s="58" t="s">
        <v>8131</v>
      </c>
      <c r="AJ3018" s="59" t="s">
        <v>1621</v>
      </c>
      <c r="AK3018" s="56">
        <v>25.8497925</v>
      </c>
      <c r="AL3018" s="56">
        <v>-81.396678055555554</v>
      </c>
      <c r="AM3018" s="60">
        <v>-15.498899999737148</v>
      </c>
      <c r="AN3018" s="60">
        <v>9.2010439600686009</v>
      </c>
      <c r="AO3018" s="60">
        <v>18.024292251208283</v>
      </c>
    </row>
    <row r="3019" spans="1:41" s="290" customFormat="1" x14ac:dyDescent="0.2">
      <c r="A3019" s="45" t="s">
        <v>611</v>
      </c>
      <c r="B3019" s="42" t="s">
        <v>81</v>
      </c>
      <c r="C3019" s="46"/>
      <c r="D3019" s="35" t="s">
        <v>424</v>
      </c>
      <c r="E3019" s="34">
        <v>44620</v>
      </c>
      <c r="F3019" s="347" t="s">
        <v>703</v>
      </c>
      <c r="G3019" s="347" t="s">
        <v>2964</v>
      </c>
      <c r="H3019" s="344">
        <v>25.84975</v>
      </c>
      <c r="I3019" s="344">
        <v>-81.396649999999994</v>
      </c>
      <c r="J3019" s="56" t="s">
        <v>8127</v>
      </c>
      <c r="K3019" s="56" t="s">
        <v>8128</v>
      </c>
      <c r="L3019" s="49" t="s">
        <v>8344</v>
      </c>
      <c r="M3019" s="120" t="s">
        <v>2833</v>
      </c>
      <c r="N3019" s="35" t="s">
        <v>1919</v>
      </c>
      <c r="O3019" s="240" t="s">
        <v>4268</v>
      </c>
      <c r="P3019" s="216" t="s">
        <v>1969</v>
      </c>
      <c r="Q3019" s="443">
        <v>0</v>
      </c>
      <c r="R3019" s="47"/>
      <c r="S3019" s="36">
        <v>0</v>
      </c>
      <c r="T3019" s="35" t="s">
        <v>3310</v>
      </c>
      <c r="U3019" s="34"/>
      <c r="V3019" s="82" t="s">
        <v>1969</v>
      </c>
      <c r="W3019" s="55" t="s">
        <v>2689</v>
      </c>
      <c r="X3019" s="55" t="s">
        <v>1897</v>
      </c>
      <c r="Y3019" s="157" t="s">
        <v>1919</v>
      </c>
      <c r="Z3019" s="57" t="s">
        <v>1746</v>
      </c>
      <c r="AA3019" s="55" t="s">
        <v>6966</v>
      </c>
      <c r="AB3019" s="55">
        <v>294</v>
      </c>
      <c r="AC3019" s="55" t="s">
        <v>2024</v>
      </c>
      <c r="AD3019" s="89" t="s">
        <v>2624</v>
      </c>
      <c r="AE3019" s="243">
        <v>16090</v>
      </c>
      <c r="AF3019" s="157" t="s">
        <v>3901</v>
      </c>
      <c r="AG3019" s="89" t="s">
        <v>8129</v>
      </c>
      <c r="AH3019" s="58" t="s">
        <v>8130</v>
      </c>
      <c r="AI3019" s="58" t="s">
        <v>8131</v>
      </c>
      <c r="AJ3019" s="59" t="s">
        <v>1621</v>
      </c>
      <c r="AK3019" s="56">
        <v>25.8497925</v>
      </c>
      <c r="AL3019" s="56">
        <v>-81.396678055555554</v>
      </c>
      <c r="AM3019" s="60">
        <v>-15.498899999737148</v>
      </c>
      <c r="AN3019" s="60">
        <v>9.2010439600686009</v>
      </c>
      <c r="AO3019" s="60">
        <v>18.024292251208283</v>
      </c>
    </row>
    <row r="3020" spans="1:41" s="290" customFormat="1" x14ac:dyDescent="0.2">
      <c r="A3020" s="45" t="s">
        <v>611</v>
      </c>
      <c r="B3020" s="42" t="s">
        <v>81</v>
      </c>
      <c r="C3020" s="46"/>
      <c r="D3020" s="35" t="s">
        <v>424</v>
      </c>
      <c r="E3020" s="34">
        <v>44992</v>
      </c>
      <c r="F3020" s="347" t="s">
        <v>703</v>
      </c>
      <c r="G3020" s="347" t="s">
        <v>2964</v>
      </c>
      <c r="H3020" s="344">
        <v>25.84975</v>
      </c>
      <c r="I3020" s="344">
        <v>-81.396649999999994</v>
      </c>
      <c r="J3020" s="56" t="s">
        <v>8127</v>
      </c>
      <c r="K3020" s="56" t="s">
        <v>8128</v>
      </c>
      <c r="L3020" s="49" t="s">
        <v>5221</v>
      </c>
      <c r="M3020" s="120" t="s">
        <v>2833</v>
      </c>
      <c r="N3020" s="35" t="s">
        <v>1920</v>
      </c>
      <c r="O3020" s="240" t="s">
        <v>5222</v>
      </c>
      <c r="P3020" s="216" t="s">
        <v>1969</v>
      </c>
      <c r="Q3020" s="443">
        <v>0</v>
      </c>
      <c r="R3020" s="47"/>
      <c r="S3020" s="36">
        <v>0</v>
      </c>
      <c r="T3020" s="35" t="s">
        <v>2011</v>
      </c>
      <c r="U3020" s="34"/>
      <c r="V3020" s="82" t="s">
        <v>1969</v>
      </c>
      <c r="W3020" s="55" t="s">
        <v>2689</v>
      </c>
      <c r="X3020" s="55" t="s">
        <v>1897</v>
      </c>
      <c r="Y3020" s="157" t="s">
        <v>1920</v>
      </c>
      <c r="Z3020" s="57" t="s">
        <v>1746</v>
      </c>
      <c r="AA3020" s="55" t="s">
        <v>7301</v>
      </c>
      <c r="AB3020" s="55">
        <v>294</v>
      </c>
      <c r="AC3020" s="55" t="s">
        <v>2024</v>
      </c>
      <c r="AD3020" s="89" t="s">
        <v>2624</v>
      </c>
      <c r="AE3020" s="243">
        <v>16090</v>
      </c>
      <c r="AF3020" s="157" t="s">
        <v>3901</v>
      </c>
      <c r="AG3020" s="89" t="s">
        <v>8129</v>
      </c>
      <c r="AH3020" s="58" t="s">
        <v>8130</v>
      </c>
      <c r="AI3020" s="58" t="s">
        <v>8131</v>
      </c>
      <c r="AJ3020" s="59" t="s">
        <v>1621</v>
      </c>
      <c r="AK3020" s="56">
        <v>25.8497925</v>
      </c>
      <c r="AL3020" s="56">
        <v>-81.396678055555554</v>
      </c>
      <c r="AM3020" s="60">
        <v>-15.498899999737148</v>
      </c>
      <c r="AN3020" s="60">
        <v>9.2010439600686009</v>
      </c>
      <c r="AO3020" s="60">
        <v>18.024292251208283</v>
      </c>
    </row>
    <row r="3021" spans="1:41" s="290" customFormat="1" x14ac:dyDescent="0.2">
      <c r="A3021" s="45" t="s">
        <v>611</v>
      </c>
      <c r="B3021" s="42" t="s">
        <v>81</v>
      </c>
      <c r="C3021" s="46"/>
      <c r="D3021" s="35" t="s">
        <v>424</v>
      </c>
      <c r="E3021" s="34">
        <v>45384</v>
      </c>
      <c r="F3021" s="347" t="s">
        <v>703</v>
      </c>
      <c r="G3021" s="347" t="s">
        <v>2964</v>
      </c>
      <c r="H3021" s="344">
        <v>25.84975</v>
      </c>
      <c r="I3021" s="344">
        <v>-81.396649999999994</v>
      </c>
      <c r="J3021" s="56" t="s">
        <v>8127</v>
      </c>
      <c r="K3021" s="56" t="s">
        <v>8128</v>
      </c>
      <c r="L3021" s="49" t="s">
        <v>3101</v>
      </c>
      <c r="M3021" s="120" t="s">
        <v>2833</v>
      </c>
      <c r="N3021" s="35" t="s">
        <v>364</v>
      </c>
      <c r="O3021" s="240" t="s">
        <v>5938</v>
      </c>
      <c r="P3021" s="216" t="s">
        <v>1969</v>
      </c>
      <c r="Q3021" s="443">
        <v>0</v>
      </c>
      <c r="R3021" s="47"/>
      <c r="S3021" s="36">
        <v>0</v>
      </c>
      <c r="T3021" s="35" t="s">
        <v>2011</v>
      </c>
      <c r="U3021" s="34"/>
      <c r="V3021" s="82">
        <v>0</v>
      </c>
      <c r="W3021" s="55" t="s">
        <v>2689</v>
      </c>
      <c r="X3021" s="55" t="s">
        <v>1897</v>
      </c>
      <c r="Y3021" s="157">
        <v>0</v>
      </c>
      <c r="Z3021" s="57" t="s">
        <v>1746</v>
      </c>
      <c r="AA3021" s="55" t="s">
        <v>6987</v>
      </c>
      <c r="AB3021" s="55">
        <v>294</v>
      </c>
      <c r="AC3021" s="55" t="s">
        <v>2024</v>
      </c>
      <c r="AD3021" s="89" t="s">
        <v>2624</v>
      </c>
      <c r="AE3021" s="243">
        <v>16090</v>
      </c>
      <c r="AF3021" s="157" t="s">
        <v>3901</v>
      </c>
      <c r="AG3021" s="89" t="s">
        <v>8129</v>
      </c>
      <c r="AH3021" s="58" t="s">
        <v>8130</v>
      </c>
      <c r="AI3021" s="58" t="s">
        <v>8131</v>
      </c>
      <c r="AJ3021" s="59" t="s">
        <v>1621</v>
      </c>
      <c r="AK3021" s="56">
        <v>25.8497925</v>
      </c>
      <c r="AL3021" s="56">
        <v>-81.396678055555554</v>
      </c>
      <c r="AM3021" s="60">
        <v>-15.498899999737148</v>
      </c>
      <c r="AN3021" s="60">
        <v>9.2010439600686009</v>
      </c>
      <c r="AO3021" s="60">
        <v>18.024292251208283</v>
      </c>
    </row>
    <row r="3022" spans="1:41" s="290" customFormat="1" x14ac:dyDescent="0.2">
      <c r="A3022" s="45" t="s">
        <v>611</v>
      </c>
      <c r="B3022" s="42" t="s">
        <v>81</v>
      </c>
      <c r="C3022" s="46"/>
      <c r="D3022" s="35" t="s">
        <v>424</v>
      </c>
      <c r="E3022" s="34">
        <v>45783</v>
      </c>
      <c r="F3022" s="347" t="s">
        <v>703</v>
      </c>
      <c r="G3022" s="347" t="s">
        <v>2964</v>
      </c>
      <c r="H3022" s="344">
        <v>25.84975</v>
      </c>
      <c r="I3022" s="344">
        <v>-81.396649999999994</v>
      </c>
      <c r="J3022" s="56" t="s">
        <v>8127</v>
      </c>
      <c r="K3022" s="56" t="s">
        <v>8128</v>
      </c>
      <c r="L3022" s="49" t="s">
        <v>3101</v>
      </c>
      <c r="M3022" s="120" t="s">
        <v>2833</v>
      </c>
      <c r="N3022" s="35" t="s">
        <v>364</v>
      </c>
      <c r="O3022" s="240" t="s">
        <v>6620</v>
      </c>
      <c r="P3022" s="216" t="s">
        <v>1969</v>
      </c>
      <c r="Q3022" s="443">
        <v>0</v>
      </c>
      <c r="R3022" s="47"/>
      <c r="S3022" s="36">
        <v>0</v>
      </c>
      <c r="T3022" s="35"/>
      <c r="U3022" s="34"/>
      <c r="V3022" s="82">
        <v>0</v>
      </c>
      <c r="W3022" s="55" t="s">
        <v>2689</v>
      </c>
      <c r="X3022" s="55" t="s">
        <v>1897</v>
      </c>
      <c r="Y3022" s="157">
        <v>0</v>
      </c>
      <c r="Z3022" s="57" t="s">
        <v>1746</v>
      </c>
      <c r="AA3022" s="55" t="s">
        <v>6987</v>
      </c>
      <c r="AB3022" s="55">
        <v>294</v>
      </c>
      <c r="AC3022" s="55" t="s">
        <v>2024</v>
      </c>
      <c r="AD3022" s="89" t="s">
        <v>2624</v>
      </c>
      <c r="AE3022" s="243">
        <v>16090</v>
      </c>
      <c r="AF3022" s="157" t="s">
        <v>3901</v>
      </c>
      <c r="AG3022" s="89" t="s">
        <v>8129</v>
      </c>
      <c r="AH3022" s="58" t="s">
        <v>8130</v>
      </c>
      <c r="AI3022" s="58" t="s">
        <v>8131</v>
      </c>
      <c r="AJ3022" s="59" t="s">
        <v>1621</v>
      </c>
      <c r="AK3022" s="56">
        <v>25.8497925</v>
      </c>
      <c r="AL3022" s="56">
        <v>-81.396678055555554</v>
      </c>
      <c r="AM3022" s="60">
        <v>-15.498899999737148</v>
      </c>
      <c r="AN3022" s="60">
        <v>9.2010439600686009</v>
      </c>
      <c r="AO3022" s="60">
        <v>18.024292251208283</v>
      </c>
    </row>
    <row r="3023" spans="1:41" s="290" customFormat="1" x14ac:dyDescent="0.2">
      <c r="A3023" s="45" t="s">
        <v>611</v>
      </c>
      <c r="B3023" s="42" t="s">
        <v>81</v>
      </c>
      <c r="C3023" s="46" t="s">
        <v>473</v>
      </c>
      <c r="D3023" s="35" t="s">
        <v>424</v>
      </c>
      <c r="E3023" s="34">
        <v>46079</v>
      </c>
      <c r="F3023" s="347" t="s">
        <v>703</v>
      </c>
      <c r="G3023" s="347" t="s">
        <v>2964</v>
      </c>
      <c r="H3023" s="344">
        <v>25.84975</v>
      </c>
      <c r="I3023" s="344">
        <v>-81.396649999999994</v>
      </c>
      <c r="J3023" s="56" t="s">
        <v>8127</v>
      </c>
      <c r="K3023" s="56" t="s">
        <v>8128</v>
      </c>
      <c r="L3023" s="49" t="s">
        <v>3101</v>
      </c>
      <c r="M3023" s="120" t="s">
        <v>2833</v>
      </c>
      <c r="N3023" s="35" t="s">
        <v>364</v>
      </c>
      <c r="O3023" s="240" t="s">
        <v>6698</v>
      </c>
      <c r="P3023" s="216" t="s">
        <v>6005</v>
      </c>
      <c r="Q3023" s="443">
        <v>0</v>
      </c>
      <c r="R3023" s="47"/>
      <c r="S3023" s="36">
        <v>0</v>
      </c>
      <c r="T3023" s="35"/>
      <c r="U3023" s="34"/>
      <c r="V3023" s="82">
        <v>0</v>
      </c>
      <c r="W3023" s="55" t="s">
        <v>2689</v>
      </c>
      <c r="X3023" s="55" t="s">
        <v>1897</v>
      </c>
      <c r="Y3023" s="157">
        <v>0</v>
      </c>
      <c r="Z3023" s="57" t="s">
        <v>1746</v>
      </c>
      <c r="AA3023" s="55" t="s">
        <v>6987</v>
      </c>
      <c r="AB3023" s="55">
        <v>294</v>
      </c>
      <c r="AC3023" s="55" t="s">
        <v>2024</v>
      </c>
      <c r="AD3023" s="89" t="s">
        <v>2624</v>
      </c>
      <c r="AE3023" s="243">
        <v>16090</v>
      </c>
      <c r="AF3023" s="157" t="s">
        <v>3901</v>
      </c>
      <c r="AG3023" s="89" t="s">
        <v>8129</v>
      </c>
      <c r="AH3023" s="58" t="s">
        <v>8130</v>
      </c>
      <c r="AI3023" s="58" t="s">
        <v>8131</v>
      </c>
      <c r="AJ3023" s="59" t="s">
        <v>1621</v>
      </c>
      <c r="AK3023" s="56">
        <v>25.8497925</v>
      </c>
      <c r="AL3023" s="56">
        <v>-81.396678055555554</v>
      </c>
      <c r="AM3023" s="60">
        <v>-15.498899999737148</v>
      </c>
      <c r="AN3023" s="60">
        <v>9.2010439600686009</v>
      </c>
      <c r="AO3023" s="60">
        <v>18.024292251208283</v>
      </c>
    </row>
    <row r="3024" spans="1:41" s="290" customFormat="1" x14ac:dyDescent="0.2">
      <c r="A3024" s="45" t="s">
        <v>612</v>
      </c>
      <c r="B3024" s="42" t="s">
        <v>632</v>
      </c>
      <c r="C3024" s="46"/>
      <c r="D3024" s="35" t="s">
        <v>424</v>
      </c>
      <c r="E3024" s="34">
        <v>42837</v>
      </c>
      <c r="F3024" s="347" t="s">
        <v>654</v>
      </c>
      <c r="G3024" s="347" t="s">
        <v>705</v>
      </c>
      <c r="H3024" s="344">
        <v>25.849666666666668</v>
      </c>
      <c r="I3024" s="344">
        <v>-81.396500000000003</v>
      </c>
      <c r="J3024" s="56" t="s">
        <v>8132</v>
      </c>
      <c r="K3024" s="56" t="s">
        <v>9976</v>
      </c>
      <c r="L3024" s="49" t="s">
        <v>1746</v>
      </c>
      <c r="M3024" s="117"/>
      <c r="N3024" s="35" t="s">
        <v>364</v>
      </c>
      <c r="O3024" s="203" t="s">
        <v>1969</v>
      </c>
      <c r="P3024" s="216">
        <v>0</v>
      </c>
      <c r="Q3024" s="443">
        <v>0</v>
      </c>
      <c r="R3024" s="47"/>
      <c r="S3024" s="36">
        <v>0</v>
      </c>
      <c r="T3024" s="35"/>
      <c r="U3024" s="34"/>
      <c r="V3024" s="82">
        <v>0</v>
      </c>
      <c r="W3024" s="55" t="s">
        <v>2689</v>
      </c>
      <c r="X3024" s="55" t="s">
        <v>1897</v>
      </c>
      <c r="Y3024" s="157">
        <v>0</v>
      </c>
      <c r="Z3024" s="57" t="s">
        <v>1746</v>
      </c>
      <c r="AA3024" s="55" t="s">
        <v>6987</v>
      </c>
      <c r="AB3024" s="55">
        <v>295</v>
      </c>
      <c r="AC3024" s="55" t="s">
        <v>2024</v>
      </c>
      <c r="AD3024" s="89" t="s">
        <v>2624</v>
      </c>
      <c r="AE3024" s="243">
        <v>16095</v>
      </c>
      <c r="AF3024" s="157" t="s">
        <v>3901</v>
      </c>
      <c r="AG3024" s="89" t="s">
        <v>8134</v>
      </c>
      <c r="AH3024" s="58" t="s">
        <v>654</v>
      </c>
      <c r="AI3024" s="58" t="s">
        <v>8135</v>
      </c>
      <c r="AJ3024" s="59" t="s">
        <v>1620</v>
      </c>
      <c r="AK3024" s="56">
        <v>25.849669166666665</v>
      </c>
      <c r="AL3024" s="56">
        <v>-81.39647305555556</v>
      </c>
      <c r="AM3024" s="60">
        <v>-0.9116999989937824</v>
      </c>
      <c r="AN3024" s="60">
        <v>-8.8366461773491913</v>
      </c>
      <c r="AO3024" s="60">
        <v>8.8835529239052402</v>
      </c>
    </row>
    <row r="3025" spans="1:41" s="290" customFormat="1" x14ac:dyDescent="0.2">
      <c r="A3025" s="45" t="s">
        <v>612</v>
      </c>
      <c r="B3025" s="42" t="s">
        <v>632</v>
      </c>
      <c r="C3025" s="46"/>
      <c r="D3025" s="35" t="s">
        <v>424</v>
      </c>
      <c r="E3025" s="34">
        <v>43160</v>
      </c>
      <c r="F3025" s="347" t="s">
        <v>2210</v>
      </c>
      <c r="G3025" s="347" t="s">
        <v>705</v>
      </c>
      <c r="H3025" s="344">
        <v>25.84965</v>
      </c>
      <c r="I3025" s="344">
        <v>-81.396500000000003</v>
      </c>
      <c r="J3025" s="56" t="s">
        <v>9977</v>
      </c>
      <c r="K3025" s="56" t="s">
        <v>9976</v>
      </c>
      <c r="L3025" s="49" t="s">
        <v>2211</v>
      </c>
      <c r="M3025" s="120"/>
      <c r="N3025" s="35" t="s">
        <v>364</v>
      </c>
      <c r="O3025" s="203" t="s">
        <v>1969</v>
      </c>
      <c r="P3025" s="216" t="s">
        <v>1969</v>
      </c>
      <c r="Q3025" s="443">
        <v>0</v>
      </c>
      <c r="R3025" s="47"/>
      <c r="S3025" s="36">
        <v>0</v>
      </c>
      <c r="T3025" s="35"/>
      <c r="U3025" s="34"/>
      <c r="V3025" s="82">
        <v>0</v>
      </c>
      <c r="W3025" s="55" t="s">
        <v>2689</v>
      </c>
      <c r="X3025" s="55" t="s">
        <v>1897</v>
      </c>
      <c r="Y3025" s="157">
        <v>0</v>
      </c>
      <c r="Z3025" s="57" t="s">
        <v>1746</v>
      </c>
      <c r="AA3025" s="55" t="s">
        <v>6987</v>
      </c>
      <c r="AB3025" s="55">
        <v>295</v>
      </c>
      <c r="AC3025" s="55" t="s">
        <v>2024</v>
      </c>
      <c r="AD3025" s="89" t="s">
        <v>2624</v>
      </c>
      <c r="AE3025" s="243">
        <v>16095</v>
      </c>
      <c r="AF3025" s="157" t="s">
        <v>3901</v>
      </c>
      <c r="AG3025" s="89" t="s">
        <v>8134</v>
      </c>
      <c r="AH3025" s="58" t="s">
        <v>654</v>
      </c>
      <c r="AI3025" s="58" t="s">
        <v>8135</v>
      </c>
      <c r="AJ3025" s="59" t="s">
        <v>1620</v>
      </c>
      <c r="AK3025" s="56">
        <v>25.849669166666665</v>
      </c>
      <c r="AL3025" s="56">
        <v>-81.39647305555556</v>
      </c>
      <c r="AM3025" s="60">
        <v>-6.9896999991955511</v>
      </c>
      <c r="AN3025" s="60">
        <v>-8.8366461773491913</v>
      </c>
      <c r="AO3025" s="60">
        <v>11.266863882306129</v>
      </c>
    </row>
    <row r="3026" spans="1:41" s="290" customFormat="1" x14ac:dyDescent="0.2">
      <c r="A3026" s="45" t="s">
        <v>612</v>
      </c>
      <c r="B3026" s="42" t="s">
        <v>632</v>
      </c>
      <c r="C3026" s="46"/>
      <c r="D3026" s="35" t="s">
        <v>424</v>
      </c>
      <c r="E3026" s="34">
        <v>43532</v>
      </c>
      <c r="F3026" s="347" t="s">
        <v>2210</v>
      </c>
      <c r="G3026" s="347" t="s">
        <v>2675</v>
      </c>
      <c r="H3026" s="344">
        <v>25.84965</v>
      </c>
      <c r="I3026" s="344">
        <v>-81.396483333333336</v>
      </c>
      <c r="J3026" s="56" t="s">
        <v>9977</v>
      </c>
      <c r="K3026" s="56" t="s">
        <v>9978</v>
      </c>
      <c r="L3026" s="49" t="s">
        <v>2211</v>
      </c>
      <c r="M3026" s="120" t="s">
        <v>2835</v>
      </c>
      <c r="N3026" s="35" t="s">
        <v>364</v>
      </c>
      <c r="O3026" s="203" t="s">
        <v>1969</v>
      </c>
      <c r="P3026" s="216" t="s">
        <v>1969</v>
      </c>
      <c r="Q3026" s="443">
        <v>0</v>
      </c>
      <c r="R3026" s="47"/>
      <c r="S3026" s="36">
        <v>0</v>
      </c>
      <c r="T3026" s="35"/>
      <c r="U3026" s="34"/>
      <c r="V3026" s="82">
        <v>0</v>
      </c>
      <c r="W3026" s="55" t="s">
        <v>2689</v>
      </c>
      <c r="X3026" s="55" t="s">
        <v>1897</v>
      </c>
      <c r="Y3026" s="157">
        <v>0</v>
      </c>
      <c r="Z3026" s="57" t="s">
        <v>1746</v>
      </c>
      <c r="AA3026" s="55" t="s">
        <v>6987</v>
      </c>
      <c r="AB3026" s="55">
        <v>295</v>
      </c>
      <c r="AC3026" s="55" t="s">
        <v>2024</v>
      </c>
      <c r="AD3026" s="89" t="s">
        <v>2624</v>
      </c>
      <c r="AE3026" s="243">
        <v>16095</v>
      </c>
      <c r="AF3026" s="157" t="s">
        <v>3901</v>
      </c>
      <c r="AG3026" s="89" t="s">
        <v>8134</v>
      </c>
      <c r="AH3026" s="58" t="s">
        <v>654</v>
      </c>
      <c r="AI3026" s="58" t="s">
        <v>8135</v>
      </c>
      <c r="AJ3026" s="59" t="s">
        <v>1620</v>
      </c>
      <c r="AK3026" s="56">
        <v>25.849669166666665</v>
      </c>
      <c r="AL3026" s="56">
        <v>-81.39647305555556</v>
      </c>
      <c r="AM3026" s="60">
        <v>-6.9896999991955511</v>
      </c>
      <c r="AN3026" s="60">
        <v>-3.370679469181999</v>
      </c>
      <c r="AO3026" s="60">
        <v>7.7599862218124676</v>
      </c>
    </row>
    <row r="3027" spans="1:41" s="290" customFormat="1" x14ac:dyDescent="0.2">
      <c r="A3027" s="45" t="s">
        <v>612</v>
      </c>
      <c r="B3027" s="42" t="s">
        <v>632</v>
      </c>
      <c r="C3027" s="46"/>
      <c r="D3027" s="35" t="s">
        <v>424</v>
      </c>
      <c r="E3027" s="34">
        <v>43881</v>
      </c>
      <c r="F3027" s="347" t="s">
        <v>2210</v>
      </c>
      <c r="G3027" s="347" t="s">
        <v>2675</v>
      </c>
      <c r="H3027" s="344">
        <v>25.84965</v>
      </c>
      <c r="I3027" s="344">
        <v>-81.396483333333336</v>
      </c>
      <c r="J3027" s="56" t="s">
        <v>9977</v>
      </c>
      <c r="K3027" s="56" t="s">
        <v>9978</v>
      </c>
      <c r="L3027" s="49" t="s">
        <v>2965</v>
      </c>
      <c r="M3027" s="120" t="s">
        <v>2835</v>
      </c>
      <c r="N3027" s="35" t="s">
        <v>364</v>
      </c>
      <c r="O3027" s="203" t="s">
        <v>1969</v>
      </c>
      <c r="P3027" s="216" t="s">
        <v>1969</v>
      </c>
      <c r="Q3027" s="443">
        <v>0</v>
      </c>
      <c r="R3027" s="47"/>
      <c r="S3027" s="36">
        <v>0</v>
      </c>
      <c r="T3027" s="35"/>
      <c r="U3027" s="34"/>
      <c r="V3027" s="82">
        <v>0</v>
      </c>
      <c r="W3027" s="55" t="s">
        <v>2689</v>
      </c>
      <c r="X3027" s="55" t="s">
        <v>1897</v>
      </c>
      <c r="Y3027" s="157">
        <v>0</v>
      </c>
      <c r="Z3027" s="57" t="s">
        <v>1746</v>
      </c>
      <c r="AA3027" s="55" t="s">
        <v>6987</v>
      </c>
      <c r="AB3027" s="55">
        <v>295</v>
      </c>
      <c r="AC3027" s="55" t="s">
        <v>2024</v>
      </c>
      <c r="AD3027" s="89" t="s">
        <v>2624</v>
      </c>
      <c r="AE3027" s="243">
        <v>16095</v>
      </c>
      <c r="AF3027" s="157" t="s">
        <v>3901</v>
      </c>
      <c r="AG3027" s="89" t="s">
        <v>8134</v>
      </c>
      <c r="AH3027" s="58" t="s">
        <v>654</v>
      </c>
      <c r="AI3027" s="58" t="s">
        <v>8135</v>
      </c>
      <c r="AJ3027" s="59" t="s">
        <v>1620</v>
      </c>
      <c r="AK3027" s="56">
        <v>25.849669166666665</v>
      </c>
      <c r="AL3027" s="56">
        <v>-81.39647305555556</v>
      </c>
      <c r="AM3027" s="60">
        <v>-6.9896999991955511</v>
      </c>
      <c r="AN3027" s="60">
        <v>-3.370679469181999</v>
      </c>
      <c r="AO3027" s="60">
        <v>7.7599862218124676</v>
      </c>
    </row>
    <row r="3028" spans="1:41" s="290" customFormat="1" x14ac:dyDescent="0.2">
      <c r="A3028" s="45" t="s">
        <v>612</v>
      </c>
      <c r="B3028" s="42" t="s">
        <v>632</v>
      </c>
      <c r="C3028" s="46"/>
      <c r="D3028" s="35" t="s">
        <v>424</v>
      </c>
      <c r="E3028" s="34">
        <v>44293</v>
      </c>
      <c r="F3028" s="347" t="s">
        <v>2210</v>
      </c>
      <c r="G3028" s="347" t="s">
        <v>3757</v>
      </c>
      <c r="H3028" s="344">
        <v>25.84965</v>
      </c>
      <c r="I3028" s="344">
        <v>-81.39651666666667</v>
      </c>
      <c r="J3028" s="56" t="s">
        <v>9977</v>
      </c>
      <c r="K3028" s="56" t="s">
        <v>8133</v>
      </c>
      <c r="L3028" s="49" t="s">
        <v>2965</v>
      </c>
      <c r="M3028" s="120" t="s">
        <v>2835</v>
      </c>
      <c r="N3028" s="35" t="s">
        <v>364</v>
      </c>
      <c r="O3028" s="240" t="s">
        <v>3758</v>
      </c>
      <c r="P3028" s="216">
        <v>0</v>
      </c>
      <c r="Q3028" s="443">
        <v>0</v>
      </c>
      <c r="R3028" s="47"/>
      <c r="S3028" s="36">
        <v>0</v>
      </c>
      <c r="T3028" s="35"/>
      <c r="U3028" s="34"/>
      <c r="V3028" s="82">
        <v>0</v>
      </c>
      <c r="W3028" s="55" t="s">
        <v>2689</v>
      </c>
      <c r="X3028" s="55" t="s">
        <v>1897</v>
      </c>
      <c r="Y3028" s="157">
        <v>0</v>
      </c>
      <c r="Z3028" s="57" t="s">
        <v>1746</v>
      </c>
      <c r="AA3028" s="55" t="s">
        <v>6987</v>
      </c>
      <c r="AB3028" s="55">
        <v>295</v>
      </c>
      <c r="AC3028" s="55" t="s">
        <v>2024</v>
      </c>
      <c r="AD3028" s="89" t="s">
        <v>2624</v>
      </c>
      <c r="AE3028" s="243">
        <v>16095</v>
      </c>
      <c r="AF3028" s="157" t="s">
        <v>3901</v>
      </c>
      <c r="AG3028" s="89" t="s">
        <v>8134</v>
      </c>
      <c r="AH3028" s="58" t="s">
        <v>654</v>
      </c>
      <c r="AI3028" s="58" t="s">
        <v>8135</v>
      </c>
      <c r="AJ3028" s="59" t="s">
        <v>1620</v>
      </c>
      <c r="AK3028" s="56">
        <v>25.849669166666665</v>
      </c>
      <c r="AL3028" s="56">
        <v>-81.39647305555556</v>
      </c>
      <c r="AM3028" s="60">
        <v>-6.9896999991955511</v>
      </c>
      <c r="AN3028" s="60">
        <v>-14.302612885516384</v>
      </c>
      <c r="AO3028" s="60">
        <v>15.919190979182755</v>
      </c>
    </row>
    <row r="3029" spans="1:41" s="290" customFormat="1" x14ac:dyDescent="0.2">
      <c r="A3029" s="45" t="s">
        <v>612</v>
      </c>
      <c r="B3029" s="42" t="s">
        <v>632</v>
      </c>
      <c r="C3029" s="46"/>
      <c r="D3029" s="35" t="s">
        <v>424</v>
      </c>
      <c r="E3029" s="34">
        <v>44620</v>
      </c>
      <c r="F3029" s="347" t="s">
        <v>2210</v>
      </c>
      <c r="G3029" s="347" t="s">
        <v>3757</v>
      </c>
      <c r="H3029" s="344">
        <v>25.84965</v>
      </c>
      <c r="I3029" s="344">
        <v>-81.39651666666667</v>
      </c>
      <c r="J3029" s="56" t="s">
        <v>9977</v>
      </c>
      <c r="K3029" s="56" t="s">
        <v>8133</v>
      </c>
      <c r="L3029" s="49" t="s">
        <v>2965</v>
      </c>
      <c r="M3029" s="120" t="s">
        <v>2835</v>
      </c>
      <c r="N3029" s="35" t="s">
        <v>364</v>
      </c>
      <c r="O3029" s="240" t="s">
        <v>4269</v>
      </c>
      <c r="P3029" s="216">
        <v>0</v>
      </c>
      <c r="Q3029" s="443">
        <v>0</v>
      </c>
      <c r="R3029" s="47"/>
      <c r="S3029" s="36">
        <v>0</v>
      </c>
      <c r="T3029" s="35"/>
      <c r="U3029" s="34"/>
      <c r="V3029" s="82">
        <v>0</v>
      </c>
      <c r="W3029" s="55" t="s">
        <v>2689</v>
      </c>
      <c r="X3029" s="55" t="s">
        <v>1897</v>
      </c>
      <c r="Y3029" s="157">
        <v>0</v>
      </c>
      <c r="Z3029" s="57" t="s">
        <v>1746</v>
      </c>
      <c r="AA3029" s="55" t="s">
        <v>6987</v>
      </c>
      <c r="AB3029" s="55">
        <v>295</v>
      </c>
      <c r="AC3029" s="55" t="s">
        <v>2024</v>
      </c>
      <c r="AD3029" s="89" t="s">
        <v>2624</v>
      </c>
      <c r="AE3029" s="243">
        <v>16095</v>
      </c>
      <c r="AF3029" s="157" t="s">
        <v>3901</v>
      </c>
      <c r="AG3029" s="89" t="s">
        <v>8134</v>
      </c>
      <c r="AH3029" s="58" t="s">
        <v>654</v>
      </c>
      <c r="AI3029" s="58" t="s">
        <v>8135</v>
      </c>
      <c r="AJ3029" s="59" t="s">
        <v>1620</v>
      </c>
      <c r="AK3029" s="56">
        <v>25.849669166666665</v>
      </c>
      <c r="AL3029" s="56">
        <v>-81.39647305555556</v>
      </c>
      <c r="AM3029" s="60">
        <v>-6.9896999991955511</v>
      </c>
      <c r="AN3029" s="60">
        <v>-14.302612885516384</v>
      </c>
      <c r="AO3029" s="60">
        <v>15.919190979182755</v>
      </c>
    </row>
    <row r="3030" spans="1:41" s="290" customFormat="1" x14ac:dyDescent="0.2">
      <c r="A3030" s="45" t="s">
        <v>612</v>
      </c>
      <c r="B3030" s="42" t="s">
        <v>632</v>
      </c>
      <c r="C3030" s="46"/>
      <c r="D3030" s="35" t="s">
        <v>424</v>
      </c>
      <c r="E3030" s="34">
        <v>44992</v>
      </c>
      <c r="F3030" s="347" t="s">
        <v>654</v>
      </c>
      <c r="G3030" s="347" t="s">
        <v>3757</v>
      </c>
      <c r="H3030" s="344">
        <v>25.849666666666668</v>
      </c>
      <c r="I3030" s="344">
        <v>-81.39651666666667</v>
      </c>
      <c r="J3030" s="56" t="s">
        <v>8132</v>
      </c>
      <c r="K3030" s="56" t="s">
        <v>8133</v>
      </c>
      <c r="L3030" s="49" t="s">
        <v>2965</v>
      </c>
      <c r="M3030" s="120" t="s">
        <v>2835</v>
      </c>
      <c r="N3030" s="35" t="s">
        <v>364</v>
      </c>
      <c r="O3030" s="240" t="s">
        <v>5223</v>
      </c>
      <c r="P3030" s="216" t="s">
        <v>1969</v>
      </c>
      <c r="Q3030" s="443">
        <v>0</v>
      </c>
      <c r="R3030" s="47"/>
      <c r="S3030" s="36">
        <v>0</v>
      </c>
      <c r="T3030" s="35"/>
      <c r="U3030" s="34"/>
      <c r="V3030" s="82">
        <v>0</v>
      </c>
      <c r="W3030" s="55" t="s">
        <v>2689</v>
      </c>
      <c r="X3030" s="55" t="s">
        <v>1897</v>
      </c>
      <c r="Y3030" s="157">
        <v>0</v>
      </c>
      <c r="Z3030" s="57" t="s">
        <v>1746</v>
      </c>
      <c r="AA3030" s="55" t="s">
        <v>6987</v>
      </c>
      <c r="AB3030" s="55">
        <v>295</v>
      </c>
      <c r="AC3030" s="55" t="s">
        <v>2024</v>
      </c>
      <c r="AD3030" s="89" t="s">
        <v>2624</v>
      </c>
      <c r="AE3030" s="243">
        <v>16095</v>
      </c>
      <c r="AF3030" s="157" t="s">
        <v>3901</v>
      </c>
      <c r="AG3030" s="89" t="s">
        <v>8134</v>
      </c>
      <c r="AH3030" s="58" t="s">
        <v>654</v>
      </c>
      <c r="AI3030" s="58" t="s">
        <v>8135</v>
      </c>
      <c r="AJ3030" s="59" t="s">
        <v>1620</v>
      </c>
      <c r="AK3030" s="56">
        <v>25.849669166666665</v>
      </c>
      <c r="AL3030" s="56">
        <v>-81.39647305555556</v>
      </c>
      <c r="AM3030" s="60">
        <v>-0.9116999989937824</v>
      </c>
      <c r="AN3030" s="60">
        <v>-14.302612885516384</v>
      </c>
      <c r="AO3030" s="60">
        <v>14.331640947257386</v>
      </c>
    </row>
    <row r="3031" spans="1:41" s="290" customFormat="1" x14ac:dyDescent="0.2">
      <c r="A3031" s="45" t="s">
        <v>612</v>
      </c>
      <c r="B3031" s="42" t="s">
        <v>632</v>
      </c>
      <c r="C3031" s="46"/>
      <c r="D3031" s="35" t="s">
        <v>424</v>
      </c>
      <c r="E3031" s="34">
        <v>45384</v>
      </c>
      <c r="F3031" s="347" t="s">
        <v>654</v>
      </c>
      <c r="G3031" s="347" t="s">
        <v>3757</v>
      </c>
      <c r="H3031" s="344">
        <v>25.849666666666668</v>
      </c>
      <c r="I3031" s="344">
        <v>-81.39651666666667</v>
      </c>
      <c r="J3031" s="56" t="s">
        <v>8132</v>
      </c>
      <c r="K3031" s="56" t="s">
        <v>8133</v>
      </c>
      <c r="L3031" s="49" t="s">
        <v>2965</v>
      </c>
      <c r="M3031" s="120" t="s">
        <v>2835</v>
      </c>
      <c r="N3031" s="35" t="s">
        <v>364</v>
      </c>
      <c r="O3031" s="240" t="s">
        <v>5939</v>
      </c>
      <c r="P3031" s="216" t="s">
        <v>1969</v>
      </c>
      <c r="Q3031" s="443">
        <v>0</v>
      </c>
      <c r="R3031" s="47"/>
      <c r="S3031" s="36">
        <v>0</v>
      </c>
      <c r="T3031" s="35"/>
      <c r="U3031" s="34"/>
      <c r="V3031" s="82">
        <v>0</v>
      </c>
      <c r="W3031" s="55" t="s">
        <v>2689</v>
      </c>
      <c r="X3031" s="55" t="s">
        <v>1897</v>
      </c>
      <c r="Y3031" s="157">
        <v>0</v>
      </c>
      <c r="Z3031" s="57" t="s">
        <v>1746</v>
      </c>
      <c r="AA3031" s="55" t="s">
        <v>6987</v>
      </c>
      <c r="AB3031" s="55">
        <v>295</v>
      </c>
      <c r="AC3031" s="55" t="s">
        <v>2024</v>
      </c>
      <c r="AD3031" s="89" t="s">
        <v>2624</v>
      </c>
      <c r="AE3031" s="243">
        <v>16095</v>
      </c>
      <c r="AF3031" s="157" t="s">
        <v>3901</v>
      </c>
      <c r="AG3031" s="89" t="s">
        <v>8134</v>
      </c>
      <c r="AH3031" s="58" t="s">
        <v>654</v>
      </c>
      <c r="AI3031" s="58" t="s">
        <v>8135</v>
      </c>
      <c r="AJ3031" s="59" t="s">
        <v>1620</v>
      </c>
      <c r="AK3031" s="56">
        <v>25.849669166666665</v>
      </c>
      <c r="AL3031" s="56">
        <v>-81.39647305555556</v>
      </c>
      <c r="AM3031" s="60">
        <v>-0.9116999989937824</v>
      </c>
      <c r="AN3031" s="60">
        <v>-14.302612885516384</v>
      </c>
      <c r="AO3031" s="60">
        <v>14.331640947257386</v>
      </c>
    </row>
    <row r="3032" spans="1:41" s="290" customFormat="1" x14ac:dyDescent="0.2">
      <c r="A3032" s="45" t="s">
        <v>612</v>
      </c>
      <c r="B3032" s="42" t="s">
        <v>632</v>
      </c>
      <c r="C3032" s="46"/>
      <c r="D3032" s="35" t="s">
        <v>424</v>
      </c>
      <c r="E3032" s="34">
        <v>45384</v>
      </c>
      <c r="F3032" s="347" t="s">
        <v>654</v>
      </c>
      <c r="G3032" s="347" t="s">
        <v>3757</v>
      </c>
      <c r="H3032" s="344">
        <v>25.849666666666668</v>
      </c>
      <c r="I3032" s="344">
        <v>-81.39651666666667</v>
      </c>
      <c r="J3032" s="56" t="s">
        <v>8132</v>
      </c>
      <c r="K3032" s="56" t="s">
        <v>8133</v>
      </c>
      <c r="L3032" s="49" t="s">
        <v>2965</v>
      </c>
      <c r="M3032" s="120" t="s">
        <v>2835</v>
      </c>
      <c r="N3032" s="35" t="s">
        <v>364</v>
      </c>
      <c r="O3032" s="240" t="s">
        <v>5939</v>
      </c>
      <c r="P3032" s="216" t="s">
        <v>1969</v>
      </c>
      <c r="Q3032" s="443">
        <v>0</v>
      </c>
      <c r="R3032" s="47"/>
      <c r="S3032" s="36">
        <v>0</v>
      </c>
      <c r="T3032" s="35"/>
      <c r="U3032" s="34"/>
      <c r="V3032" s="82">
        <v>0</v>
      </c>
      <c r="W3032" s="55" t="s">
        <v>2689</v>
      </c>
      <c r="X3032" s="55" t="s">
        <v>1897</v>
      </c>
      <c r="Y3032" s="157">
        <v>0</v>
      </c>
      <c r="Z3032" s="57" t="s">
        <v>1746</v>
      </c>
      <c r="AA3032" s="55" t="s">
        <v>6987</v>
      </c>
      <c r="AB3032" s="55">
        <v>295</v>
      </c>
      <c r="AC3032" s="55" t="s">
        <v>2024</v>
      </c>
      <c r="AD3032" s="89" t="s">
        <v>2624</v>
      </c>
      <c r="AE3032" s="243">
        <v>16095</v>
      </c>
      <c r="AF3032" s="157" t="s">
        <v>3901</v>
      </c>
      <c r="AG3032" s="89" t="s">
        <v>8134</v>
      </c>
      <c r="AH3032" s="58" t="s">
        <v>654</v>
      </c>
      <c r="AI3032" s="58" t="s">
        <v>8135</v>
      </c>
      <c r="AJ3032" s="59" t="s">
        <v>1620</v>
      </c>
      <c r="AK3032" s="56">
        <v>25.849669166666665</v>
      </c>
      <c r="AL3032" s="56">
        <v>-81.39647305555556</v>
      </c>
      <c r="AM3032" s="60">
        <v>-0.9116999989937824</v>
      </c>
      <c r="AN3032" s="60">
        <v>-14.302612885516384</v>
      </c>
      <c r="AO3032" s="60">
        <v>14.331640947257386</v>
      </c>
    </row>
    <row r="3033" spans="1:41" s="290" customFormat="1" x14ac:dyDescent="0.2">
      <c r="A3033" s="45" t="s">
        <v>612</v>
      </c>
      <c r="B3033" s="42" t="s">
        <v>632</v>
      </c>
      <c r="C3033" s="46"/>
      <c r="D3033" s="35" t="s">
        <v>424</v>
      </c>
      <c r="E3033" s="34">
        <v>45384</v>
      </c>
      <c r="F3033" s="347" t="s">
        <v>654</v>
      </c>
      <c r="G3033" s="347" t="s">
        <v>3757</v>
      </c>
      <c r="H3033" s="344">
        <v>25.849666666666668</v>
      </c>
      <c r="I3033" s="344">
        <v>-81.39651666666667</v>
      </c>
      <c r="J3033" s="56" t="s">
        <v>8132</v>
      </c>
      <c r="K3033" s="56" t="s">
        <v>8133</v>
      </c>
      <c r="L3033" s="49" t="s">
        <v>2965</v>
      </c>
      <c r="M3033" s="120" t="s">
        <v>2835</v>
      </c>
      <c r="N3033" s="35" t="s">
        <v>364</v>
      </c>
      <c r="O3033" s="240" t="s">
        <v>5223</v>
      </c>
      <c r="P3033" s="216" t="s">
        <v>1969</v>
      </c>
      <c r="Q3033" s="443">
        <v>0</v>
      </c>
      <c r="R3033" s="47"/>
      <c r="S3033" s="36">
        <v>0</v>
      </c>
      <c r="T3033" s="35"/>
      <c r="U3033" s="34"/>
      <c r="V3033" s="82">
        <v>0</v>
      </c>
      <c r="W3033" s="55" t="s">
        <v>2689</v>
      </c>
      <c r="X3033" s="55" t="s">
        <v>1897</v>
      </c>
      <c r="Y3033" s="157">
        <v>0</v>
      </c>
      <c r="Z3033" s="57" t="s">
        <v>1746</v>
      </c>
      <c r="AA3033" s="55" t="s">
        <v>6987</v>
      </c>
      <c r="AB3033" s="55">
        <v>295</v>
      </c>
      <c r="AC3033" s="55" t="s">
        <v>2024</v>
      </c>
      <c r="AD3033" s="89" t="s">
        <v>2624</v>
      </c>
      <c r="AE3033" s="243">
        <v>16095</v>
      </c>
      <c r="AF3033" s="157" t="s">
        <v>3901</v>
      </c>
      <c r="AG3033" s="89" t="s">
        <v>8134</v>
      </c>
      <c r="AH3033" s="58" t="s">
        <v>654</v>
      </c>
      <c r="AI3033" s="58" t="s">
        <v>8135</v>
      </c>
      <c r="AJ3033" s="59" t="s">
        <v>1620</v>
      </c>
      <c r="AK3033" s="56">
        <v>25.849669166666665</v>
      </c>
      <c r="AL3033" s="56">
        <v>-81.39647305555556</v>
      </c>
      <c r="AM3033" s="60">
        <v>-0.9116999989937824</v>
      </c>
      <c r="AN3033" s="60">
        <v>-14.302612885516384</v>
      </c>
      <c r="AO3033" s="60">
        <v>14.331640947257386</v>
      </c>
    </row>
    <row r="3034" spans="1:41" s="290" customFormat="1" ht="25.5" x14ac:dyDescent="0.2">
      <c r="A3034" s="45" t="s">
        <v>612</v>
      </c>
      <c r="B3034" s="42" t="s">
        <v>632</v>
      </c>
      <c r="C3034" s="46"/>
      <c r="D3034" s="35" t="s">
        <v>424</v>
      </c>
      <c r="E3034" s="34">
        <v>45783</v>
      </c>
      <c r="F3034" s="347" t="s">
        <v>654</v>
      </c>
      <c r="G3034" s="347" t="s">
        <v>3757</v>
      </c>
      <c r="H3034" s="344">
        <v>25.849666666666668</v>
      </c>
      <c r="I3034" s="344">
        <v>-81.39651666666667</v>
      </c>
      <c r="J3034" s="56" t="s">
        <v>8132</v>
      </c>
      <c r="K3034" s="56" t="s">
        <v>8133</v>
      </c>
      <c r="L3034" s="49" t="s">
        <v>6621</v>
      </c>
      <c r="M3034" s="120" t="s">
        <v>2835</v>
      </c>
      <c r="N3034" s="35" t="s">
        <v>364</v>
      </c>
      <c r="O3034" s="240" t="s">
        <v>5939</v>
      </c>
      <c r="P3034" s="216" t="s">
        <v>1969</v>
      </c>
      <c r="Q3034" s="443">
        <v>0</v>
      </c>
      <c r="R3034" s="47"/>
      <c r="S3034" s="36">
        <v>0</v>
      </c>
      <c r="T3034" s="35"/>
      <c r="U3034" s="34"/>
      <c r="V3034" s="82">
        <v>0</v>
      </c>
      <c r="W3034" s="55" t="s">
        <v>2689</v>
      </c>
      <c r="X3034" s="55" t="s">
        <v>1897</v>
      </c>
      <c r="Y3034" s="157">
        <v>0</v>
      </c>
      <c r="Z3034" s="57" t="s">
        <v>1746</v>
      </c>
      <c r="AA3034" s="55" t="s">
        <v>6987</v>
      </c>
      <c r="AB3034" s="55">
        <v>295</v>
      </c>
      <c r="AC3034" s="55" t="s">
        <v>2024</v>
      </c>
      <c r="AD3034" s="89" t="s">
        <v>2624</v>
      </c>
      <c r="AE3034" s="243">
        <v>16095</v>
      </c>
      <c r="AF3034" s="157" t="s">
        <v>3901</v>
      </c>
      <c r="AG3034" s="89" t="s">
        <v>8134</v>
      </c>
      <c r="AH3034" s="58" t="s">
        <v>654</v>
      </c>
      <c r="AI3034" s="58" t="s">
        <v>8135</v>
      </c>
      <c r="AJ3034" s="59" t="s">
        <v>1620</v>
      </c>
      <c r="AK3034" s="56">
        <v>25.849669166666665</v>
      </c>
      <c r="AL3034" s="56">
        <v>-81.39647305555556</v>
      </c>
      <c r="AM3034" s="60">
        <v>-0.9116999989937824</v>
      </c>
      <c r="AN3034" s="60">
        <v>-14.302612885516384</v>
      </c>
      <c r="AO3034" s="60">
        <v>14.331640947257386</v>
      </c>
    </row>
    <row r="3035" spans="1:41" s="290" customFormat="1" x14ac:dyDescent="0.2">
      <c r="A3035" s="45" t="s">
        <v>612</v>
      </c>
      <c r="B3035" s="42" t="s">
        <v>632</v>
      </c>
      <c r="C3035" s="46" t="s">
        <v>473</v>
      </c>
      <c r="D3035" s="35" t="s">
        <v>424</v>
      </c>
      <c r="E3035" s="34">
        <v>46079</v>
      </c>
      <c r="F3035" s="347" t="s">
        <v>654</v>
      </c>
      <c r="G3035" s="347" t="s">
        <v>3757</v>
      </c>
      <c r="H3035" s="344">
        <v>25.849666666666668</v>
      </c>
      <c r="I3035" s="344">
        <v>-81.39651666666667</v>
      </c>
      <c r="J3035" s="56" t="s">
        <v>8132</v>
      </c>
      <c r="K3035" s="56" t="s">
        <v>8133</v>
      </c>
      <c r="L3035" s="49" t="s">
        <v>6699</v>
      </c>
      <c r="M3035" s="120" t="s">
        <v>2835</v>
      </c>
      <c r="N3035" s="35" t="s">
        <v>364</v>
      </c>
      <c r="O3035" s="240" t="s">
        <v>6700</v>
      </c>
      <c r="P3035" s="216" t="s">
        <v>6005</v>
      </c>
      <c r="Q3035" s="443">
        <v>0</v>
      </c>
      <c r="R3035" s="47"/>
      <c r="S3035" s="36">
        <v>0</v>
      </c>
      <c r="T3035" s="35"/>
      <c r="U3035" s="34"/>
      <c r="V3035" s="82">
        <v>0</v>
      </c>
      <c r="W3035" s="55" t="s">
        <v>2689</v>
      </c>
      <c r="X3035" s="55" t="s">
        <v>1897</v>
      </c>
      <c r="Y3035" s="157">
        <v>0</v>
      </c>
      <c r="Z3035" s="57" t="s">
        <v>1746</v>
      </c>
      <c r="AA3035" s="55" t="s">
        <v>6987</v>
      </c>
      <c r="AB3035" s="55">
        <v>295</v>
      </c>
      <c r="AC3035" s="55" t="s">
        <v>2024</v>
      </c>
      <c r="AD3035" s="89" t="s">
        <v>2624</v>
      </c>
      <c r="AE3035" s="243">
        <v>16095</v>
      </c>
      <c r="AF3035" s="157" t="s">
        <v>3901</v>
      </c>
      <c r="AG3035" s="89" t="s">
        <v>8134</v>
      </c>
      <c r="AH3035" s="58" t="s">
        <v>654</v>
      </c>
      <c r="AI3035" s="58" t="s">
        <v>8135</v>
      </c>
      <c r="AJ3035" s="59" t="s">
        <v>1620</v>
      </c>
      <c r="AK3035" s="56">
        <v>25.849669166666665</v>
      </c>
      <c r="AL3035" s="56">
        <v>-81.39647305555556</v>
      </c>
      <c r="AM3035" s="60">
        <v>-0.9116999989937824</v>
      </c>
      <c r="AN3035" s="60">
        <v>-14.302612885516384</v>
      </c>
      <c r="AO3035" s="60">
        <v>14.331640947257386</v>
      </c>
    </row>
    <row r="3036" spans="1:41" s="290" customFormat="1" ht="25.5" x14ac:dyDescent="0.2">
      <c r="A3036" s="45" t="s">
        <v>613</v>
      </c>
      <c r="B3036" s="42" t="s">
        <v>633</v>
      </c>
      <c r="C3036" s="46"/>
      <c r="D3036" s="35" t="s">
        <v>424</v>
      </c>
      <c r="E3036" s="34">
        <v>42837</v>
      </c>
      <c r="F3036" s="347" t="s">
        <v>733</v>
      </c>
      <c r="G3036" s="347" t="s">
        <v>706</v>
      </c>
      <c r="H3036" s="344">
        <v>25.853083333333334</v>
      </c>
      <c r="I3036" s="344">
        <v>-81.39288333333333</v>
      </c>
      <c r="J3036" s="56" t="s">
        <v>9979</v>
      </c>
      <c r="K3036" s="56" t="s">
        <v>8137</v>
      </c>
      <c r="L3036" s="49" t="s">
        <v>1801</v>
      </c>
      <c r="M3036" s="120"/>
      <c r="N3036" s="35" t="s">
        <v>364</v>
      </c>
      <c r="O3036" s="203" t="s">
        <v>1969</v>
      </c>
      <c r="P3036" s="216" t="s">
        <v>1969</v>
      </c>
      <c r="Q3036" s="443">
        <v>0</v>
      </c>
      <c r="R3036" s="47"/>
      <c r="S3036" s="36">
        <v>0</v>
      </c>
      <c r="T3036" s="35"/>
      <c r="U3036" s="34"/>
      <c r="V3036" s="82">
        <v>0</v>
      </c>
      <c r="W3036" s="55" t="s">
        <v>2689</v>
      </c>
      <c r="X3036" s="55" t="s">
        <v>1897</v>
      </c>
      <c r="Y3036" s="157">
        <v>0</v>
      </c>
      <c r="Z3036" s="57" t="s">
        <v>1746</v>
      </c>
      <c r="AA3036" s="55" t="s">
        <v>6987</v>
      </c>
      <c r="AB3036" s="55">
        <v>296</v>
      </c>
      <c r="AC3036" s="55" t="s">
        <v>2024</v>
      </c>
      <c r="AD3036" s="89" t="s">
        <v>2624</v>
      </c>
      <c r="AE3036" s="243">
        <v>16100</v>
      </c>
      <c r="AF3036" s="157" t="s">
        <v>3901</v>
      </c>
      <c r="AG3036" s="89" t="s">
        <v>8138</v>
      </c>
      <c r="AH3036" s="58" t="s">
        <v>8139</v>
      </c>
      <c r="AI3036" s="58" t="s">
        <v>8140</v>
      </c>
      <c r="AJ3036" s="59" t="s">
        <v>1619</v>
      </c>
      <c r="AK3036" s="56">
        <v>25.853112500000002</v>
      </c>
      <c r="AL3036" s="56">
        <v>-81.392848055555561</v>
      </c>
      <c r="AM3036" s="60">
        <v>-10.636500000353095</v>
      </c>
      <c r="AN3036" s="60">
        <v>-11.569629529102507</v>
      </c>
      <c r="AO3036" s="60">
        <v>15.715961939957481</v>
      </c>
    </row>
    <row r="3037" spans="1:41" s="290" customFormat="1" x14ac:dyDescent="0.2">
      <c r="A3037" s="45" t="s">
        <v>613</v>
      </c>
      <c r="B3037" s="42" t="s">
        <v>633</v>
      </c>
      <c r="C3037" s="46"/>
      <c r="D3037" s="35" t="s">
        <v>424</v>
      </c>
      <c r="E3037" s="34">
        <v>43160</v>
      </c>
      <c r="F3037" s="347" t="s">
        <v>2212</v>
      </c>
      <c r="G3037" s="347" t="s">
        <v>2213</v>
      </c>
      <c r="H3037" s="344">
        <v>25.853100000000001</v>
      </c>
      <c r="I3037" s="344">
        <v>-81.392866666666663</v>
      </c>
      <c r="J3037" s="56" t="s">
        <v>9980</v>
      </c>
      <c r="K3037" s="56" t="s">
        <v>9981</v>
      </c>
      <c r="L3037" s="49" t="s">
        <v>2209</v>
      </c>
      <c r="M3037" s="120"/>
      <c r="N3037" s="35" t="s">
        <v>364</v>
      </c>
      <c r="O3037" s="203" t="s">
        <v>1969</v>
      </c>
      <c r="P3037" s="216">
        <v>0</v>
      </c>
      <c r="Q3037" s="443">
        <v>0</v>
      </c>
      <c r="R3037" s="47"/>
      <c r="S3037" s="36">
        <v>0</v>
      </c>
      <c r="T3037" s="35"/>
      <c r="U3037" s="34"/>
      <c r="V3037" s="82">
        <v>0</v>
      </c>
      <c r="W3037" s="55" t="s">
        <v>2689</v>
      </c>
      <c r="X3037" s="55" t="s">
        <v>1897</v>
      </c>
      <c r="Y3037" s="157">
        <v>0</v>
      </c>
      <c r="Z3037" s="57" t="s">
        <v>1746</v>
      </c>
      <c r="AA3037" s="55" t="s">
        <v>6987</v>
      </c>
      <c r="AB3037" s="55">
        <v>296</v>
      </c>
      <c r="AC3037" s="55" t="s">
        <v>2024</v>
      </c>
      <c r="AD3037" s="89" t="s">
        <v>2624</v>
      </c>
      <c r="AE3037" s="243">
        <v>16100</v>
      </c>
      <c r="AF3037" s="157" t="s">
        <v>3901</v>
      </c>
      <c r="AG3037" s="89" t="s">
        <v>8138</v>
      </c>
      <c r="AH3037" s="58" t="s">
        <v>8139</v>
      </c>
      <c r="AI3037" s="58" t="s">
        <v>8140</v>
      </c>
      <c r="AJ3037" s="59" t="s">
        <v>1619</v>
      </c>
      <c r="AK3037" s="56">
        <v>25.853112500000002</v>
      </c>
      <c r="AL3037" s="56">
        <v>-81.392848055555561</v>
      </c>
      <c r="AM3037" s="60">
        <v>-4.5585000001513265</v>
      </c>
      <c r="AN3037" s="60">
        <v>-6.1036628209353134</v>
      </c>
      <c r="AO3037" s="60">
        <v>7.6180458178621944</v>
      </c>
    </row>
    <row r="3038" spans="1:41" s="290" customFormat="1" x14ac:dyDescent="0.2">
      <c r="A3038" s="45" t="s">
        <v>613</v>
      </c>
      <c r="B3038" s="42" t="s">
        <v>633</v>
      </c>
      <c r="C3038" s="46"/>
      <c r="D3038" s="35" t="s">
        <v>424</v>
      </c>
      <c r="E3038" s="34">
        <v>43532</v>
      </c>
      <c r="F3038" s="347" t="s">
        <v>2676</v>
      </c>
      <c r="G3038" s="347" t="s">
        <v>2213</v>
      </c>
      <c r="H3038" s="344">
        <v>25.853066666666667</v>
      </c>
      <c r="I3038" s="344">
        <v>-81.392866666666663</v>
      </c>
      <c r="J3038" s="56" t="s">
        <v>8136</v>
      </c>
      <c r="K3038" s="56" t="s">
        <v>9981</v>
      </c>
      <c r="L3038" s="49" t="s">
        <v>2209</v>
      </c>
      <c r="M3038" s="120" t="s">
        <v>2833</v>
      </c>
      <c r="N3038" s="35" t="s">
        <v>364</v>
      </c>
      <c r="O3038" s="203" t="s">
        <v>1969</v>
      </c>
      <c r="P3038" s="216" t="s">
        <v>1969</v>
      </c>
      <c r="Q3038" s="443">
        <v>0</v>
      </c>
      <c r="R3038" s="47"/>
      <c r="S3038" s="36">
        <v>0</v>
      </c>
      <c r="T3038" s="35"/>
      <c r="U3038" s="34"/>
      <c r="V3038" s="82">
        <v>0</v>
      </c>
      <c r="W3038" s="55" t="s">
        <v>2689</v>
      </c>
      <c r="X3038" s="55" t="s">
        <v>1897</v>
      </c>
      <c r="Y3038" s="157">
        <v>0</v>
      </c>
      <c r="Z3038" s="57" t="s">
        <v>1746</v>
      </c>
      <c r="AA3038" s="55" t="s">
        <v>6987</v>
      </c>
      <c r="AB3038" s="55">
        <v>296</v>
      </c>
      <c r="AC3038" s="55" t="s">
        <v>2024</v>
      </c>
      <c r="AD3038" s="89" t="s">
        <v>2624</v>
      </c>
      <c r="AE3038" s="243">
        <v>16100</v>
      </c>
      <c r="AF3038" s="157" t="s">
        <v>3901</v>
      </c>
      <c r="AG3038" s="89" t="s">
        <v>8138</v>
      </c>
      <c r="AH3038" s="58" t="s">
        <v>8139</v>
      </c>
      <c r="AI3038" s="58" t="s">
        <v>8140</v>
      </c>
      <c r="AJ3038" s="59" t="s">
        <v>1619</v>
      </c>
      <c r="AK3038" s="56">
        <v>25.853112500000002</v>
      </c>
      <c r="AL3038" s="56">
        <v>-81.392848055555561</v>
      </c>
      <c r="AM3038" s="60">
        <v>-16.714500000554864</v>
      </c>
      <c r="AN3038" s="60">
        <v>-6.1036628209353134</v>
      </c>
      <c r="AO3038" s="60">
        <v>17.794077950268075</v>
      </c>
    </row>
    <row r="3039" spans="1:41" s="290" customFormat="1" x14ac:dyDescent="0.2">
      <c r="A3039" s="45" t="s">
        <v>613</v>
      </c>
      <c r="B3039" s="42" t="s">
        <v>633</v>
      </c>
      <c r="C3039" s="46"/>
      <c r="D3039" s="35" t="s">
        <v>424</v>
      </c>
      <c r="E3039" s="34">
        <v>43881</v>
      </c>
      <c r="F3039" s="347" t="s">
        <v>2676</v>
      </c>
      <c r="G3039" s="347" t="s">
        <v>2213</v>
      </c>
      <c r="H3039" s="344">
        <v>25.853066666666667</v>
      </c>
      <c r="I3039" s="344">
        <v>-81.392866666666663</v>
      </c>
      <c r="J3039" s="56" t="s">
        <v>8136</v>
      </c>
      <c r="K3039" s="56" t="s">
        <v>9981</v>
      </c>
      <c r="L3039" s="49" t="s">
        <v>2209</v>
      </c>
      <c r="M3039" s="120" t="s">
        <v>2833</v>
      </c>
      <c r="N3039" s="35" t="s">
        <v>364</v>
      </c>
      <c r="O3039" s="203" t="s">
        <v>1969</v>
      </c>
      <c r="P3039" s="216" t="s">
        <v>1969</v>
      </c>
      <c r="Q3039" s="443">
        <v>0</v>
      </c>
      <c r="R3039" s="47"/>
      <c r="S3039" s="36">
        <v>0</v>
      </c>
      <c r="T3039" s="35"/>
      <c r="U3039" s="34"/>
      <c r="V3039" s="82">
        <v>0</v>
      </c>
      <c r="W3039" s="55" t="s">
        <v>2689</v>
      </c>
      <c r="X3039" s="55" t="s">
        <v>1897</v>
      </c>
      <c r="Y3039" s="157">
        <v>0</v>
      </c>
      <c r="Z3039" s="57" t="s">
        <v>1746</v>
      </c>
      <c r="AA3039" s="55" t="s">
        <v>6987</v>
      </c>
      <c r="AB3039" s="55">
        <v>296</v>
      </c>
      <c r="AC3039" s="55" t="s">
        <v>2024</v>
      </c>
      <c r="AD3039" s="89" t="s">
        <v>2624</v>
      </c>
      <c r="AE3039" s="243">
        <v>16100</v>
      </c>
      <c r="AF3039" s="157" t="s">
        <v>3901</v>
      </c>
      <c r="AG3039" s="89" t="s">
        <v>8138</v>
      </c>
      <c r="AH3039" s="58" t="s">
        <v>8139</v>
      </c>
      <c r="AI3039" s="58" t="s">
        <v>8140</v>
      </c>
      <c r="AJ3039" s="59" t="s">
        <v>1619</v>
      </c>
      <c r="AK3039" s="56">
        <v>25.853112500000002</v>
      </c>
      <c r="AL3039" s="56">
        <v>-81.392848055555561</v>
      </c>
      <c r="AM3039" s="60">
        <v>-16.714500000554864</v>
      </c>
      <c r="AN3039" s="60">
        <v>-6.1036628209353134</v>
      </c>
      <c r="AO3039" s="60">
        <v>17.794077950268075</v>
      </c>
    </row>
    <row r="3040" spans="1:41" s="290" customFormat="1" x14ac:dyDescent="0.2">
      <c r="A3040" s="45" t="s">
        <v>613</v>
      </c>
      <c r="B3040" s="42" t="s">
        <v>633</v>
      </c>
      <c r="C3040" s="46"/>
      <c r="D3040" s="35" t="s">
        <v>424</v>
      </c>
      <c r="E3040" s="34">
        <v>44293</v>
      </c>
      <c r="F3040" s="347" t="s">
        <v>2676</v>
      </c>
      <c r="G3040" s="347" t="s">
        <v>706</v>
      </c>
      <c r="H3040" s="344">
        <v>25.853066666666667</v>
      </c>
      <c r="I3040" s="344">
        <v>-81.39288333333333</v>
      </c>
      <c r="J3040" s="56" t="s">
        <v>8136</v>
      </c>
      <c r="K3040" s="56" t="s">
        <v>8137</v>
      </c>
      <c r="L3040" s="49" t="s">
        <v>3759</v>
      </c>
      <c r="M3040" s="120" t="s">
        <v>2833</v>
      </c>
      <c r="N3040" s="35" t="s">
        <v>387</v>
      </c>
      <c r="O3040" s="240" t="s">
        <v>3760</v>
      </c>
      <c r="P3040" s="216" t="s">
        <v>3761</v>
      </c>
      <c r="Q3040" s="443">
        <v>0</v>
      </c>
      <c r="R3040" s="47"/>
      <c r="S3040" s="36">
        <v>0</v>
      </c>
      <c r="T3040" s="35" t="s">
        <v>3310</v>
      </c>
      <c r="U3040" s="34"/>
      <c r="V3040" s="82">
        <v>0</v>
      </c>
      <c r="W3040" s="55" t="s">
        <v>2689</v>
      </c>
      <c r="X3040" s="55" t="s">
        <v>1897</v>
      </c>
      <c r="Y3040" s="157" t="s">
        <v>387</v>
      </c>
      <c r="Z3040" s="57" t="s">
        <v>1746</v>
      </c>
      <c r="AA3040" s="55" t="s">
        <v>6982</v>
      </c>
      <c r="AB3040" s="55">
        <v>296</v>
      </c>
      <c r="AC3040" s="55" t="s">
        <v>2024</v>
      </c>
      <c r="AD3040" s="89" t="s">
        <v>2624</v>
      </c>
      <c r="AE3040" s="243">
        <v>16100</v>
      </c>
      <c r="AF3040" s="157" t="s">
        <v>3901</v>
      </c>
      <c r="AG3040" s="89" t="s">
        <v>8138</v>
      </c>
      <c r="AH3040" s="58" t="s">
        <v>8139</v>
      </c>
      <c r="AI3040" s="58" t="s">
        <v>8140</v>
      </c>
      <c r="AJ3040" s="59" t="s">
        <v>1619</v>
      </c>
      <c r="AK3040" s="56">
        <v>25.853112500000002</v>
      </c>
      <c r="AL3040" s="56">
        <v>-81.392848055555561</v>
      </c>
      <c r="AM3040" s="60">
        <v>-16.714500000554864</v>
      </c>
      <c r="AN3040" s="60">
        <v>-11.569629529102507</v>
      </c>
      <c r="AO3040" s="60">
        <v>20.328080030077341</v>
      </c>
    </row>
    <row r="3041" spans="1:41" s="290" customFormat="1" x14ac:dyDescent="0.2">
      <c r="A3041" s="45" t="s">
        <v>613</v>
      </c>
      <c r="B3041" s="42" t="s">
        <v>633</v>
      </c>
      <c r="C3041" s="46"/>
      <c r="D3041" s="35" t="s">
        <v>424</v>
      </c>
      <c r="E3041" s="34">
        <v>44620</v>
      </c>
      <c r="F3041" s="347" t="s">
        <v>2676</v>
      </c>
      <c r="G3041" s="347" t="s">
        <v>706</v>
      </c>
      <c r="H3041" s="344">
        <v>25.853066666666667</v>
      </c>
      <c r="I3041" s="344">
        <v>-81.39288333333333</v>
      </c>
      <c r="J3041" s="56" t="s">
        <v>8136</v>
      </c>
      <c r="K3041" s="56" t="s">
        <v>8137</v>
      </c>
      <c r="L3041" s="49" t="s">
        <v>4270</v>
      </c>
      <c r="M3041" s="120" t="s">
        <v>2833</v>
      </c>
      <c r="N3041" s="35" t="s">
        <v>387</v>
      </c>
      <c r="O3041" s="240" t="s">
        <v>4271</v>
      </c>
      <c r="P3041" s="216" t="s">
        <v>4272</v>
      </c>
      <c r="Q3041" s="443">
        <v>0</v>
      </c>
      <c r="R3041" s="47"/>
      <c r="S3041" s="36">
        <v>0</v>
      </c>
      <c r="T3041" s="35"/>
      <c r="U3041" s="34"/>
      <c r="V3041" s="82">
        <v>0</v>
      </c>
      <c r="W3041" s="55" t="s">
        <v>2689</v>
      </c>
      <c r="X3041" s="55" t="s">
        <v>1897</v>
      </c>
      <c r="Y3041" s="157" t="s">
        <v>387</v>
      </c>
      <c r="Z3041" s="57" t="s">
        <v>1746</v>
      </c>
      <c r="AA3041" s="55" t="s">
        <v>6982</v>
      </c>
      <c r="AB3041" s="55">
        <v>296</v>
      </c>
      <c r="AC3041" s="55" t="s">
        <v>2024</v>
      </c>
      <c r="AD3041" s="89" t="s">
        <v>2624</v>
      </c>
      <c r="AE3041" s="243">
        <v>16100</v>
      </c>
      <c r="AF3041" s="157" t="s">
        <v>3901</v>
      </c>
      <c r="AG3041" s="89" t="s">
        <v>8138</v>
      </c>
      <c r="AH3041" s="58" t="s">
        <v>8139</v>
      </c>
      <c r="AI3041" s="58" t="s">
        <v>8140</v>
      </c>
      <c r="AJ3041" s="59" t="s">
        <v>1619</v>
      </c>
      <c r="AK3041" s="56">
        <v>25.853112500000002</v>
      </c>
      <c r="AL3041" s="56">
        <v>-81.392848055555561</v>
      </c>
      <c r="AM3041" s="60">
        <v>-16.714500000554864</v>
      </c>
      <c r="AN3041" s="60">
        <v>-11.569629529102507</v>
      </c>
      <c r="AO3041" s="60">
        <v>20.328080030077341</v>
      </c>
    </row>
    <row r="3042" spans="1:41" s="290" customFormat="1" x14ac:dyDescent="0.2">
      <c r="A3042" s="45" t="s">
        <v>613</v>
      </c>
      <c r="B3042" s="42" t="s">
        <v>633</v>
      </c>
      <c r="C3042" s="46"/>
      <c r="D3042" s="35" t="s">
        <v>424</v>
      </c>
      <c r="E3042" s="34">
        <v>44992</v>
      </c>
      <c r="F3042" s="347" t="s">
        <v>2676</v>
      </c>
      <c r="G3042" s="347" t="s">
        <v>706</v>
      </c>
      <c r="H3042" s="344">
        <v>25.853066666666667</v>
      </c>
      <c r="I3042" s="344">
        <v>-81.39288333333333</v>
      </c>
      <c r="J3042" s="56" t="s">
        <v>8136</v>
      </c>
      <c r="K3042" s="56" t="s">
        <v>8137</v>
      </c>
      <c r="L3042" s="49" t="s">
        <v>4270</v>
      </c>
      <c r="M3042" s="120" t="s">
        <v>2833</v>
      </c>
      <c r="N3042" s="35" t="s">
        <v>387</v>
      </c>
      <c r="O3042" s="240" t="s">
        <v>5224</v>
      </c>
      <c r="P3042" s="216" t="s">
        <v>1969</v>
      </c>
      <c r="Q3042" s="443">
        <v>0</v>
      </c>
      <c r="R3042" s="47"/>
      <c r="S3042" s="36">
        <v>0</v>
      </c>
      <c r="T3042" s="35"/>
      <c r="U3042" s="34"/>
      <c r="V3042" s="82">
        <v>0</v>
      </c>
      <c r="W3042" s="55" t="s">
        <v>2689</v>
      </c>
      <c r="X3042" s="55" t="s">
        <v>1897</v>
      </c>
      <c r="Y3042" s="157" t="s">
        <v>387</v>
      </c>
      <c r="Z3042" s="57" t="s">
        <v>1746</v>
      </c>
      <c r="AA3042" s="55" t="s">
        <v>6982</v>
      </c>
      <c r="AB3042" s="55">
        <v>296</v>
      </c>
      <c r="AC3042" s="55" t="s">
        <v>2024</v>
      </c>
      <c r="AD3042" s="89" t="s">
        <v>2624</v>
      </c>
      <c r="AE3042" s="243">
        <v>16100</v>
      </c>
      <c r="AF3042" s="157" t="s">
        <v>3901</v>
      </c>
      <c r="AG3042" s="89" t="s">
        <v>8138</v>
      </c>
      <c r="AH3042" s="58" t="s">
        <v>8139</v>
      </c>
      <c r="AI3042" s="58" t="s">
        <v>8140</v>
      </c>
      <c r="AJ3042" s="59" t="s">
        <v>1619</v>
      </c>
      <c r="AK3042" s="56">
        <v>25.853112500000002</v>
      </c>
      <c r="AL3042" s="56">
        <v>-81.392848055555561</v>
      </c>
      <c r="AM3042" s="60">
        <v>-16.714500000554864</v>
      </c>
      <c r="AN3042" s="60">
        <v>-11.569629529102507</v>
      </c>
      <c r="AO3042" s="60">
        <v>20.328080030077341</v>
      </c>
    </row>
    <row r="3043" spans="1:41" s="290" customFormat="1" x14ac:dyDescent="0.2">
      <c r="A3043" s="45" t="s">
        <v>613</v>
      </c>
      <c r="B3043" s="42" t="s">
        <v>633</v>
      </c>
      <c r="C3043" s="46"/>
      <c r="D3043" s="35" t="s">
        <v>424</v>
      </c>
      <c r="E3043" s="34">
        <v>45384</v>
      </c>
      <c r="F3043" s="347" t="s">
        <v>2676</v>
      </c>
      <c r="G3043" s="347" t="s">
        <v>706</v>
      </c>
      <c r="H3043" s="344">
        <v>25.853066666666667</v>
      </c>
      <c r="I3043" s="344">
        <v>-81.39288333333333</v>
      </c>
      <c r="J3043" s="56" t="s">
        <v>8136</v>
      </c>
      <c r="K3043" s="56" t="s">
        <v>8137</v>
      </c>
      <c r="L3043" s="49" t="s">
        <v>3719</v>
      </c>
      <c r="M3043" s="120" t="s">
        <v>2833</v>
      </c>
      <c r="N3043" s="35" t="s">
        <v>364</v>
      </c>
      <c r="O3043" s="240" t="s">
        <v>5992</v>
      </c>
      <c r="P3043" s="216" t="s">
        <v>1969</v>
      </c>
      <c r="Q3043" s="443">
        <v>0</v>
      </c>
      <c r="R3043" s="47"/>
      <c r="S3043" s="36">
        <v>0</v>
      </c>
      <c r="T3043" s="35" t="s">
        <v>2011</v>
      </c>
      <c r="U3043" s="34"/>
      <c r="V3043" s="82">
        <v>0</v>
      </c>
      <c r="W3043" s="55" t="s">
        <v>2689</v>
      </c>
      <c r="X3043" s="55" t="s">
        <v>1897</v>
      </c>
      <c r="Y3043" s="157">
        <v>0</v>
      </c>
      <c r="Z3043" s="57" t="s">
        <v>1746</v>
      </c>
      <c r="AA3043" s="55" t="s">
        <v>6987</v>
      </c>
      <c r="AB3043" s="55">
        <v>296</v>
      </c>
      <c r="AC3043" s="55" t="s">
        <v>2024</v>
      </c>
      <c r="AD3043" s="89" t="s">
        <v>2624</v>
      </c>
      <c r="AE3043" s="243">
        <v>16100</v>
      </c>
      <c r="AF3043" s="157" t="s">
        <v>3901</v>
      </c>
      <c r="AG3043" s="89" t="s">
        <v>8138</v>
      </c>
      <c r="AH3043" s="58" t="s">
        <v>8139</v>
      </c>
      <c r="AI3043" s="58" t="s">
        <v>8140</v>
      </c>
      <c r="AJ3043" s="59" t="s">
        <v>1619</v>
      </c>
      <c r="AK3043" s="56">
        <v>25.853112500000002</v>
      </c>
      <c r="AL3043" s="56">
        <v>-81.392848055555561</v>
      </c>
      <c r="AM3043" s="60">
        <v>-16.714500000554864</v>
      </c>
      <c r="AN3043" s="60">
        <v>-11.569629529102507</v>
      </c>
      <c r="AO3043" s="60">
        <v>20.328080030077341</v>
      </c>
    </row>
    <row r="3044" spans="1:41" s="290" customFormat="1" x14ac:dyDescent="0.2">
      <c r="A3044" s="45" t="s">
        <v>613</v>
      </c>
      <c r="B3044" s="42" t="s">
        <v>633</v>
      </c>
      <c r="C3044" s="46"/>
      <c r="D3044" s="35" t="s">
        <v>424</v>
      </c>
      <c r="E3044" s="34">
        <v>45783</v>
      </c>
      <c r="F3044" s="347" t="s">
        <v>2676</v>
      </c>
      <c r="G3044" s="347" t="s">
        <v>706</v>
      </c>
      <c r="H3044" s="344">
        <v>25.853066666666667</v>
      </c>
      <c r="I3044" s="344">
        <v>-81.39288333333333</v>
      </c>
      <c r="J3044" s="56" t="s">
        <v>8136</v>
      </c>
      <c r="K3044" s="56" t="s">
        <v>8137</v>
      </c>
      <c r="L3044" s="49" t="s">
        <v>3719</v>
      </c>
      <c r="M3044" s="120" t="s">
        <v>2833</v>
      </c>
      <c r="N3044" s="35" t="s">
        <v>364</v>
      </c>
      <c r="O3044" s="240" t="s">
        <v>6622</v>
      </c>
      <c r="P3044" s="216" t="s">
        <v>1969</v>
      </c>
      <c r="Q3044" s="443">
        <v>0</v>
      </c>
      <c r="R3044" s="47"/>
      <c r="S3044" s="36">
        <v>0</v>
      </c>
      <c r="T3044" s="35"/>
      <c r="U3044" s="34"/>
      <c r="V3044" s="82">
        <v>0</v>
      </c>
      <c r="W3044" s="55" t="s">
        <v>2689</v>
      </c>
      <c r="X3044" s="55" t="s">
        <v>1897</v>
      </c>
      <c r="Y3044" s="157">
        <v>0</v>
      </c>
      <c r="Z3044" s="57" t="s">
        <v>1746</v>
      </c>
      <c r="AA3044" s="55" t="s">
        <v>6987</v>
      </c>
      <c r="AB3044" s="55">
        <v>296</v>
      </c>
      <c r="AC3044" s="55" t="s">
        <v>2024</v>
      </c>
      <c r="AD3044" s="89" t="s">
        <v>2624</v>
      </c>
      <c r="AE3044" s="243">
        <v>16100</v>
      </c>
      <c r="AF3044" s="157" t="s">
        <v>3901</v>
      </c>
      <c r="AG3044" s="89" t="s">
        <v>8138</v>
      </c>
      <c r="AH3044" s="58" t="s">
        <v>8139</v>
      </c>
      <c r="AI3044" s="58" t="s">
        <v>8140</v>
      </c>
      <c r="AJ3044" s="59" t="s">
        <v>1619</v>
      </c>
      <c r="AK3044" s="56">
        <v>25.853112500000002</v>
      </c>
      <c r="AL3044" s="56">
        <v>-81.392848055555561</v>
      </c>
      <c r="AM3044" s="60">
        <v>-16.714500000554864</v>
      </c>
      <c r="AN3044" s="60">
        <v>-11.569629529102507</v>
      </c>
      <c r="AO3044" s="60">
        <v>20.328080030077341</v>
      </c>
    </row>
    <row r="3045" spans="1:41" s="290" customFormat="1" x14ac:dyDescent="0.2">
      <c r="A3045" s="45" t="s">
        <v>613</v>
      </c>
      <c r="B3045" s="42" t="s">
        <v>633</v>
      </c>
      <c r="C3045" s="46" t="s">
        <v>473</v>
      </c>
      <c r="D3045" s="35" t="s">
        <v>424</v>
      </c>
      <c r="E3045" s="34">
        <v>46079</v>
      </c>
      <c r="F3045" s="347" t="s">
        <v>2676</v>
      </c>
      <c r="G3045" s="347" t="s">
        <v>706</v>
      </c>
      <c r="H3045" s="344">
        <v>25.853066666666667</v>
      </c>
      <c r="I3045" s="344">
        <v>-81.39288333333333</v>
      </c>
      <c r="J3045" s="56" t="s">
        <v>8136</v>
      </c>
      <c r="K3045" s="56" t="s">
        <v>8137</v>
      </c>
      <c r="L3045" s="49" t="s">
        <v>6701</v>
      </c>
      <c r="M3045" s="120" t="s">
        <v>2833</v>
      </c>
      <c r="N3045" s="35" t="s">
        <v>364</v>
      </c>
      <c r="O3045" s="240" t="s">
        <v>6702</v>
      </c>
      <c r="P3045" s="216" t="s">
        <v>6005</v>
      </c>
      <c r="Q3045" s="443">
        <v>0</v>
      </c>
      <c r="R3045" s="47"/>
      <c r="S3045" s="36">
        <v>0</v>
      </c>
      <c r="T3045" s="35"/>
      <c r="U3045" s="34"/>
      <c r="V3045" s="82">
        <v>0</v>
      </c>
      <c r="W3045" s="55" t="s">
        <v>2689</v>
      </c>
      <c r="X3045" s="55" t="s">
        <v>1897</v>
      </c>
      <c r="Y3045" s="157">
        <v>0</v>
      </c>
      <c r="Z3045" s="57" t="s">
        <v>1746</v>
      </c>
      <c r="AA3045" s="55" t="s">
        <v>6987</v>
      </c>
      <c r="AB3045" s="55">
        <v>296</v>
      </c>
      <c r="AC3045" s="55" t="s">
        <v>2024</v>
      </c>
      <c r="AD3045" s="89" t="s">
        <v>2624</v>
      </c>
      <c r="AE3045" s="243">
        <v>16100</v>
      </c>
      <c r="AF3045" s="157" t="s">
        <v>3901</v>
      </c>
      <c r="AG3045" s="89" t="s">
        <v>8138</v>
      </c>
      <c r="AH3045" s="58" t="s">
        <v>8139</v>
      </c>
      <c r="AI3045" s="58" t="s">
        <v>8140</v>
      </c>
      <c r="AJ3045" s="59" t="s">
        <v>1619</v>
      </c>
      <c r="AK3045" s="56">
        <v>25.853112500000002</v>
      </c>
      <c r="AL3045" s="56">
        <v>-81.392848055555561</v>
      </c>
      <c r="AM3045" s="60">
        <v>-16.714500000554864</v>
      </c>
      <c r="AN3045" s="60">
        <v>-11.569629529102507</v>
      </c>
      <c r="AO3045" s="60">
        <v>20.328080030077341</v>
      </c>
    </row>
    <row r="3046" spans="1:41" s="290" customFormat="1" x14ac:dyDescent="0.2">
      <c r="A3046" s="45" t="s">
        <v>614</v>
      </c>
      <c r="B3046" s="42" t="s">
        <v>2947</v>
      </c>
      <c r="C3046" s="46"/>
      <c r="D3046" s="35" t="s">
        <v>424</v>
      </c>
      <c r="E3046" s="34">
        <v>42837</v>
      </c>
      <c r="F3046" s="347" t="s">
        <v>710</v>
      </c>
      <c r="G3046" s="347" t="s">
        <v>711</v>
      </c>
      <c r="H3046" s="344">
        <v>25.853866666666665</v>
      </c>
      <c r="I3046" s="344">
        <v>-81.392200000000003</v>
      </c>
      <c r="J3046" s="56" t="s">
        <v>9982</v>
      </c>
      <c r="K3046" s="56" t="s">
        <v>9983</v>
      </c>
      <c r="L3046" s="49" t="s">
        <v>1746</v>
      </c>
      <c r="M3046" s="117"/>
      <c r="N3046" s="35" t="s">
        <v>364</v>
      </c>
      <c r="O3046" s="203" t="s">
        <v>1969</v>
      </c>
      <c r="P3046" s="216">
        <v>0</v>
      </c>
      <c r="Q3046" s="443">
        <v>0</v>
      </c>
      <c r="R3046" s="47"/>
      <c r="S3046" s="36">
        <v>0</v>
      </c>
      <c r="T3046" s="35"/>
      <c r="U3046" s="34"/>
      <c r="V3046" s="82">
        <v>0</v>
      </c>
      <c r="W3046" s="55" t="s">
        <v>2689</v>
      </c>
      <c r="X3046" s="55" t="s">
        <v>1897</v>
      </c>
      <c r="Y3046" s="157">
        <v>0</v>
      </c>
      <c r="Z3046" s="57" t="s">
        <v>1746</v>
      </c>
      <c r="AA3046" s="55" t="s">
        <v>6987</v>
      </c>
      <c r="AB3046" s="55">
        <v>297</v>
      </c>
      <c r="AC3046" s="55" t="s">
        <v>2024</v>
      </c>
      <c r="AD3046" s="89" t="s">
        <v>2625</v>
      </c>
      <c r="AE3046" s="243">
        <v>16165</v>
      </c>
      <c r="AF3046" s="157" t="s">
        <v>3901</v>
      </c>
      <c r="AG3046" s="89" t="s">
        <v>8143</v>
      </c>
      <c r="AH3046" s="58" t="s">
        <v>4877</v>
      </c>
      <c r="AI3046" s="58" t="s">
        <v>8144</v>
      </c>
      <c r="AJ3046" s="59" t="s">
        <v>1583</v>
      </c>
      <c r="AK3046" s="56">
        <v>25.853905000000001</v>
      </c>
      <c r="AL3046" s="56">
        <v>-81.392227222222218</v>
      </c>
      <c r="AM3046" s="60">
        <v>-13.979400000982309</v>
      </c>
      <c r="AN3046" s="60">
        <v>8.9277456206987615</v>
      </c>
      <c r="AO3046" s="60">
        <v>16.586990874036498</v>
      </c>
    </row>
    <row r="3047" spans="1:41" s="290" customFormat="1" x14ac:dyDescent="0.2">
      <c r="A3047" s="45" t="s">
        <v>614</v>
      </c>
      <c r="B3047" s="42" t="s">
        <v>2947</v>
      </c>
      <c r="C3047" s="46"/>
      <c r="D3047" s="35" t="s">
        <v>424</v>
      </c>
      <c r="E3047" s="34">
        <v>43160</v>
      </c>
      <c r="F3047" s="347" t="s">
        <v>715</v>
      </c>
      <c r="G3047" s="347" t="s">
        <v>2229</v>
      </c>
      <c r="H3047" s="344">
        <v>25.853850000000001</v>
      </c>
      <c r="I3047" s="344">
        <v>-81.392166666666668</v>
      </c>
      <c r="J3047" s="56" t="s">
        <v>8153</v>
      </c>
      <c r="K3047" s="56" t="s">
        <v>9984</v>
      </c>
      <c r="L3047" s="49" t="s">
        <v>2230</v>
      </c>
      <c r="M3047" s="120"/>
      <c r="N3047" s="35" t="s">
        <v>364</v>
      </c>
      <c r="O3047" s="203" t="s">
        <v>1969</v>
      </c>
      <c r="P3047" s="216">
        <v>0</v>
      </c>
      <c r="Q3047" s="443">
        <v>0</v>
      </c>
      <c r="R3047" s="47"/>
      <c r="S3047" s="36">
        <v>0</v>
      </c>
      <c r="T3047" s="35"/>
      <c r="U3047" s="34"/>
      <c r="V3047" s="82">
        <v>0</v>
      </c>
      <c r="W3047" s="55" t="s">
        <v>2689</v>
      </c>
      <c r="X3047" s="55" t="s">
        <v>1897</v>
      </c>
      <c r="Y3047" s="157">
        <v>0</v>
      </c>
      <c r="Z3047" s="57" t="s">
        <v>1746</v>
      </c>
      <c r="AA3047" s="55" t="s">
        <v>6987</v>
      </c>
      <c r="AB3047" s="55">
        <v>297</v>
      </c>
      <c r="AC3047" s="55" t="s">
        <v>2024</v>
      </c>
      <c r="AD3047" s="89" t="s">
        <v>2625</v>
      </c>
      <c r="AE3047" s="243">
        <v>16165</v>
      </c>
      <c r="AF3047" s="157" t="s">
        <v>3901</v>
      </c>
      <c r="AG3047" s="89" t="s">
        <v>8143</v>
      </c>
      <c r="AH3047" s="58" t="s">
        <v>4877</v>
      </c>
      <c r="AI3047" s="58" t="s">
        <v>8144</v>
      </c>
      <c r="AJ3047" s="59" t="s">
        <v>1583</v>
      </c>
      <c r="AK3047" s="56">
        <v>25.853905000000001</v>
      </c>
      <c r="AL3047" s="56">
        <v>-81.392227222222218</v>
      </c>
      <c r="AM3047" s="60">
        <v>-20.057399999888474</v>
      </c>
      <c r="AN3047" s="60">
        <v>19.859679037033146</v>
      </c>
      <c r="AO3047" s="60">
        <v>28.225983529533561</v>
      </c>
    </row>
    <row r="3048" spans="1:41" s="290" customFormat="1" x14ac:dyDescent="0.2">
      <c r="A3048" s="45" t="s">
        <v>614</v>
      </c>
      <c r="B3048" s="42" t="s">
        <v>2947</v>
      </c>
      <c r="C3048" s="46"/>
      <c r="D3048" s="35" t="s">
        <v>424</v>
      </c>
      <c r="E3048" s="34">
        <v>43532</v>
      </c>
      <c r="F3048" s="347" t="s">
        <v>710</v>
      </c>
      <c r="G3048" s="347" t="s">
        <v>2677</v>
      </c>
      <c r="H3048" s="344">
        <v>25.853866666666665</v>
      </c>
      <c r="I3048" s="344">
        <v>-81.392183333333335</v>
      </c>
      <c r="J3048" s="56" t="s">
        <v>9982</v>
      </c>
      <c r="K3048" s="56" t="s">
        <v>8142</v>
      </c>
      <c r="L3048" s="49" t="s">
        <v>2230</v>
      </c>
      <c r="M3048" s="120" t="s">
        <v>2836</v>
      </c>
      <c r="N3048" s="35" t="s">
        <v>364</v>
      </c>
      <c r="O3048" s="203" t="s">
        <v>1969</v>
      </c>
      <c r="P3048" s="216" t="s">
        <v>1969</v>
      </c>
      <c r="Q3048" s="443">
        <v>0</v>
      </c>
      <c r="R3048" s="47"/>
      <c r="S3048" s="36">
        <v>0</v>
      </c>
      <c r="T3048" s="35"/>
      <c r="U3048" s="34"/>
      <c r="V3048" s="82">
        <v>0</v>
      </c>
      <c r="W3048" s="55" t="s">
        <v>2689</v>
      </c>
      <c r="X3048" s="55" t="s">
        <v>1897</v>
      </c>
      <c r="Y3048" s="157">
        <v>0</v>
      </c>
      <c r="Z3048" s="57" t="s">
        <v>1746</v>
      </c>
      <c r="AA3048" s="55" t="s">
        <v>6987</v>
      </c>
      <c r="AB3048" s="55">
        <v>297</v>
      </c>
      <c r="AC3048" s="55" t="s">
        <v>2024</v>
      </c>
      <c r="AD3048" s="89" t="s">
        <v>2625</v>
      </c>
      <c r="AE3048" s="243">
        <v>16165</v>
      </c>
      <c r="AF3048" s="157" t="s">
        <v>3901</v>
      </c>
      <c r="AG3048" s="89" t="s">
        <v>8143</v>
      </c>
      <c r="AH3048" s="58" t="s">
        <v>4877</v>
      </c>
      <c r="AI3048" s="58" t="s">
        <v>8144</v>
      </c>
      <c r="AJ3048" s="59" t="s">
        <v>1583</v>
      </c>
      <c r="AK3048" s="56">
        <v>25.853905000000001</v>
      </c>
      <c r="AL3048" s="56">
        <v>-81.392227222222218</v>
      </c>
      <c r="AM3048" s="60">
        <v>-13.979400000982309</v>
      </c>
      <c r="AN3048" s="60">
        <v>14.393712328865956</v>
      </c>
      <c r="AO3048" s="60">
        <v>20.064958983103157</v>
      </c>
    </row>
    <row r="3049" spans="1:41" s="290" customFormat="1" x14ac:dyDescent="0.2">
      <c r="A3049" s="45" t="s">
        <v>614</v>
      </c>
      <c r="B3049" s="42" t="s">
        <v>2947</v>
      </c>
      <c r="C3049" s="46"/>
      <c r="D3049" s="35" t="s">
        <v>424</v>
      </c>
      <c r="E3049" s="34">
        <v>43881</v>
      </c>
      <c r="F3049" s="347" t="s">
        <v>710</v>
      </c>
      <c r="G3049" s="347" t="s">
        <v>711</v>
      </c>
      <c r="H3049" s="344">
        <v>25.853866666666665</v>
      </c>
      <c r="I3049" s="344">
        <v>-81.392200000000003</v>
      </c>
      <c r="J3049" s="56" t="s">
        <v>9982</v>
      </c>
      <c r="K3049" s="56" t="s">
        <v>9983</v>
      </c>
      <c r="L3049" s="49" t="s">
        <v>2966</v>
      </c>
      <c r="M3049" s="120" t="s">
        <v>2836</v>
      </c>
      <c r="N3049" s="35" t="s">
        <v>364</v>
      </c>
      <c r="O3049" s="203" t="s">
        <v>1969</v>
      </c>
      <c r="P3049" s="216" t="s">
        <v>1969</v>
      </c>
      <c r="Q3049" s="443">
        <v>0</v>
      </c>
      <c r="R3049" s="47"/>
      <c r="S3049" s="36">
        <v>0</v>
      </c>
      <c r="T3049" s="35"/>
      <c r="U3049" s="34"/>
      <c r="V3049" s="82">
        <v>0</v>
      </c>
      <c r="W3049" s="55" t="s">
        <v>2689</v>
      </c>
      <c r="X3049" s="55" t="s">
        <v>1897</v>
      </c>
      <c r="Y3049" s="157">
        <v>0</v>
      </c>
      <c r="Z3049" s="57" t="s">
        <v>1746</v>
      </c>
      <c r="AA3049" s="55" t="s">
        <v>6987</v>
      </c>
      <c r="AB3049" s="55">
        <v>297</v>
      </c>
      <c r="AC3049" s="55" t="s">
        <v>2024</v>
      </c>
      <c r="AD3049" s="89" t="s">
        <v>2625</v>
      </c>
      <c r="AE3049" s="243">
        <v>16165</v>
      </c>
      <c r="AF3049" s="157" t="s">
        <v>3901</v>
      </c>
      <c r="AG3049" s="89" t="s">
        <v>8143</v>
      </c>
      <c r="AH3049" s="58" t="s">
        <v>4877</v>
      </c>
      <c r="AI3049" s="58" t="s">
        <v>8144</v>
      </c>
      <c r="AJ3049" s="59" t="s">
        <v>1583</v>
      </c>
      <c r="AK3049" s="56">
        <v>25.853905000000001</v>
      </c>
      <c r="AL3049" s="56">
        <v>-81.392227222222218</v>
      </c>
      <c r="AM3049" s="60">
        <v>-13.979400000982309</v>
      </c>
      <c r="AN3049" s="60">
        <v>8.9277456206987615</v>
      </c>
      <c r="AO3049" s="60">
        <v>16.586990874036498</v>
      </c>
    </row>
    <row r="3050" spans="1:41" s="290" customFormat="1" x14ac:dyDescent="0.2">
      <c r="A3050" s="45" t="s">
        <v>614</v>
      </c>
      <c r="B3050" s="42" t="s">
        <v>2947</v>
      </c>
      <c r="C3050" s="46"/>
      <c r="D3050" s="35" t="s">
        <v>424</v>
      </c>
      <c r="E3050" s="34">
        <v>44293</v>
      </c>
      <c r="F3050" s="347" t="s">
        <v>710</v>
      </c>
      <c r="G3050" s="347" t="s">
        <v>3680</v>
      </c>
      <c r="H3050" s="344">
        <v>25.853866666666665</v>
      </c>
      <c r="I3050" s="344">
        <v>-81.39221666666667</v>
      </c>
      <c r="J3050" s="56" t="s">
        <v>9982</v>
      </c>
      <c r="K3050" s="56" t="s">
        <v>9985</v>
      </c>
      <c r="L3050" s="49" t="s">
        <v>3762</v>
      </c>
      <c r="M3050" s="120" t="s">
        <v>2836</v>
      </c>
      <c r="N3050" s="35" t="s">
        <v>364</v>
      </c>
      <c r="O3050" s="240" t="s">
        <v>3763</v>
      </c>
      <c r="P3050" s="216" t="s">
        <v>1969</v>
      </c>
      <c r="Q3050" s="443">
        <v>0</v>
      </c>
      <c r="R3050" s="47"/>
      <c r="S3050" s="36">
        <v>0</v>
      </c>
      <c r="T3050" s="35"/>
      <c r="U3050" s="34"/>
      <c r="V3050" s="82">
        <v>0</v>
      </c>
      <c r="W3050" s="55" t="s">
        <v>2689</v>
      </c>
      <c r="X3050" s="55" t="s">
        <v>1897</v>
      </c>
      <c r="Y3050" s="157">
        <v>0</v>
      </c>
      <c r="Z3050" s="57" t="s">
        <v>1746</v>
      </c>
      <c r="AA3050" s="55" t="s">
        <v>6987</v>
      </c>
      <c r="AB3050" s="55">
        <v>297</v>
      </c>
      <c r="AC3050" s="55" t="s">
        <v>2024</v>
      </c>
      <c r="AD3050" s="89" t="s">
        <v>2625</v>
      </c>
      <c r="AE3050" s="243">
        <v>16165</v>
      </c>
      <c r="AF3050" s="157" t="s">
        <v>3901</v>
      </c>
      <c r="AG3050" s="89" t="s">
        <v>8143</v>
      </c>
      <c r="AH3050" s="58" t="s">
        <v>4877</v>
      </c>
      <c r="AI3050" s="58" t="s">
        <v>8144</v>
      </c>
      <c r="AJ3050" s="59" t="s">
        <v>1583</v>
      </c>
      <c r="AK3050" s="56">
        <v>25.853905000000001</v>
      </c>
      <c r="AL3050" s="56">
        <v>-81.392227222222218</v>
      </c>
      <c r="AM3050" s="60">
        <v>-13.979400000982309</v>
      </c>
      <c r="AN3050" s="60">
        <v>3.4617789125315692</v>
      </c>
      <c r="AO3050" s="60">
        <v>14.401650517448077</v>
      </c>
    </row>
    <row r="3051" spans="1:41" s="290" customFormat="1" x14ac:dyDescent="0.2">
      <c r="A3051" s="45" t="s">
        <v>614</v>
      </c>
      <c r="B3051" s="42" t="s">
        <v>2947</v>
      </c>
      <c r="C3051" s="46"/>
      <c r="D3051" s="35" t="s">
        <v>424</v>
      </c>
      <c r="E3051" s="34">
        <v>44620</v>
      </c>
      <c r="F3051" s="347" t="s">
        <v>710</v>
      </c>
      <c r="G3051" s="347" t="s">
        <v>3680</v>
      </c>
      <c r="H3051" s="344">
        <v>25.853866666666665</v>
      </c>
      <c r="I3051" s="344">
        <v>-81.39221666666667</v>
      </c>
      <c r="J3051" s="56" t="s">
        <v>9982</v>
      </c>
      <c r="K3051" s="56" t="s">
        <v>9985</v>
      </c>
      <c r="L3051" s="49" t="s">
        <v>4273</v>
      </c>
      <c r="M3051" s="120" t="s">
        <v>2836</v>
      </c>
      <c r="N3051" s="35" t="s">
        <v>364</v>
      </c>
      <c r="O3051" s="240" t="s">
        <v>4274</v>
      </c>
      <c r="P3051" s="216" t="s">
        <v>1969</v>
      </c>
      <c r="Q3051" s="443">
        <v>0</v>
      </c>
      <c r="R3051" s="47"/>
      <c r="S3051" s="36">
        <v>0</v>
      </c>
      <c r="T3051" s="35"/>
      <c r="U3051" s="34"/>
      <c r="V3051" s="82">
        <v>0</v>
      </c>
      <c r="W3051" s="55" t="s">
        <v>2689</v>
      </c>
      <c r="X3051" s="55" t="s">
        <v>1897</v>
      </c>
      <c r="Y3051" s="157">
        <v>0</v>
      </c>
      <c r="Z3051" s="57" t="s">
        <v>1746</v>
      </c>
      <c r="AA3051" s="55" t="s">
        <v>6987</v>
      </c>
      <c r="AB3051" s="55">
        <v>297</v>
      </c>
      <c r="AC3051" s="55" t="s">
        <v>2024</v>
      </c>
      <c r="AD3051" s="89" t="s">
        <v>2625</v>
      </c>
      <c r="AE3051" s="243">
        <v>16165</v>
      </c>
      <c r="AF3051" s="157" t="s">
        <v>3901</v>
      </c>
      <c r="AG3051" s="89" t="s">
        <v>8143</v>
      </c>
      <c r="AH3051" s="58" t="s">
        <v>4877</v>
      </c>
      <c r="AI3051" s="58" t="s">
        <v>8144</v>
      </c>
      <c r="AJ3051" s="59" t="s">
        <v>1583</v>
      </c>
      <c r="AK3051" s="56">
        <v>25.853905000000001</v>
      </c>
      <c r="AL3051" s="56">
        <v>-81.392227222222218</v>
      </c>
      <c r="AM3051" s="60">
        <v>-13.979400000982309</v>
      </c>
      <c r="AN3051" s="60">
        <v>3.4617789125315692</v>
      </c>
      <c r="AO3051" s="60">
        <v>14.401650517448077</v>
      </c>
    </row>
    <row r="3052" spans="1:41" s="290" customFormat="1" x14ac:dyDescent="0.2">
      <c r="A3052" s="45" t="s">
        <v>614</v>
      </c>
      <c r="B3052" s="42" t="s">
        <v>2947</v>
      </c>
      <c r="C3052" s="46"/>
      <c r="D3052" s="35" t="s">
        <v>424</v>
      </c>
      <c r="E3052" s="34">
        <v>44992</v>
      </c>
      <c r="F3052" s="347" t="s">
        <v>710</v>
      </c>
      <c r="G3052" s="347" t="s">
        <v>2677</v>
      </c>
      <c r="H3052" s="344">
        <v>25.853866666666665</v>
      </c>
      <c r="I3052" s="344">
        <v>-81.392183333333335</v>
      </c>
      <c r="J3052" s="56" t="s">
        <v>9982</v>
      </c>
      <c r="K3052" s="56" t="s">
        <v>8142</v>
      </c>
      <c r="L3052" s="49" t="s">
        <v>4273</v>
      </c>
      <c r="M3052" s="120" t="s">
        <v>2836</v>
      </c>
      <c r="N3052" s="35" t="s">
        <v>364</v>
      </c>
      <c r="O3052" s="240" t="s">
        <v>5225</v>
      </c>
      <c r="P3052" s="216" t="s">
        <v>1969</v>
      </c>
      <c r="Q3052" s="443">
        <v>0</v>
      </c>
      <c r="R3052" s="47"/>
      <c r="S3052" s="36">
        <v>0</v>
      </c>
      <c r="T3052" s="35"/>
      <c r="U3052" s="34"/>
      <c r="V3052" s="82">
        <v>0</v>
      </c>
      <c r="W3052" s="55" t="s">
        <v>2689</v>
      </c>
      <c r="X3052" s="55" t="s">
        <v>1897</v>
      </c>
      <c r="Y3052" s="157">
        <v>0</v>
      </c>
      <c r="Z3052" s="57" t="s">
        <v>1746</v>
      </c>
      <c r="AA3052" s="55" t="s">
        <v>6987</v>
      </c>
      <c r="AB3052" s="55">
        <v>297</v>
      </c>
      <c r="AC3052" s="55" t="s">
        <v>2024</v>
      </c>
      <c r="AD3052" s="89" t="s">
        <v>2625</v>
      </c>
      <c r="AE3052" s="243">
        <v>16165</v>
      </c>
      <c r="AF3052" s="157" t="s">
        <v>3901</v>
      </c>
      <c r="AG3052" s="89" t="s">
        <v>8143</v>
      </c>
      <c r="AH3052" s="58" t="s">
        <v>4877</v>
      </c>
      <c r="AI3052" s="58" t="s">
        <v>8144</v>
      </c>
      <c r="AJ3052" s="59" t="s">
        <v>1583</v>
      </c>
      <c r="AK3052" s="56">
        <v>25.853905000000001</v>
      </c>
      <c r="AL3052" s="56">
        <v>-81.392227222222218</v>
      </c>
      <c r="AM3052" s="60">
        <v>-13.979400000982309</v>
      </c>
      <c r="AN3052" s="60">
        <v>14.393712328865956</v>
      </c>
      <c r="AO3052" s="60">
        <v>20.064958983103157</v>
      </c>
    </row>
    <row r="3053" spans="1:41" s="290" customFormat="1" x14ac:dyDescent="0.2">
      <c r="A3053" s="45" t="s">
        <v>614</v>
      </c>
      <c r="B3053" s="42" t="s">
        <v>2947</v>
      </c>
      <c r="C3053" s="46"/>
      <c r="D3053" s="35" t="s">
        <v>424</v>
      </c>
      <c r="E3053" s="34">
        <v>45384</v>
      </c>
      <c r="F3053" s="347" t="s">
        <v>4877</v>
      </c>
      <c r="G3053" s="347" t="s">
        <v>2677</v>
      </c>
      <c r="H3053" s="344">
        <v>25.853899999999999</v>
      </c>
      <c r="I3053" s="344">
        <v>-81.392183333333335</v>
      </c>
      <c r="J3053" s="56" t="s">
        <v>8141</v>
      </c>
      <c r="K3053" s="56" t="s">
        <v>8142</v>
      </c>
      <c r="L3053" s="49" t="s">
        <v>4273</v>
      </c>
      <c r="M3053" s="120" t="s">
        <v>2836</v>
      </c>
      <c r="N3053" s="35" t="s">
        <v>364</v>
      </c>
      <c r="O3053" s="240" t="s">
        <v>5940</v>
      </c>
      <c r="P3053" s="216" t="s">
        <v>1969</v>
      </c>
      <c r="Q3053" s="443">
        <v>0</v>
      </c>
      <c r="R3053" s="47"/>
      <c r="S3053" s="36">
        <v>0</v>
      </c>
      <c r="T3053" s="35"/>
      <c r="U3053" s="34"/>
      <c r="V3053" s="82">
        <v>0</v>
      </c>
      <c r="W3053" s="55" t="s">
        <v>2689</v>
      </c>
      <c r="X3053" s="55" t="s">
        <v>1897</v>
      </c>
      <c r="Y3053" s="157">
        <v>0</v>
      </c>
      <c r="Z3053" s="57" t="s">
        <v>1746</v>
      </c>
      <c r="AA3053" s="55" t="s">
        <v>6987</v>
      </c>
      <c r="AB3053" s="55">
        <v>297</v>
      </c>
      <c r="AC3053" s="55" t="s">
        <v>2024</v>
      </c>
      <c r="AD3053" s="89" t="s">
        <v>2625</v>
      </c>
      <c r="AE3053" s="243">
        <v>16165</v>
      </c>
      <c r="AF3053" s="157" t="s">
        <v>3901</v>
      </c>
      <c r="AG3053" s="89" t="s">
        <v>8143</v>
      </c>
      <c r="AH3053" s="58" t="s">
        <v>4877</v>
      </c>
      <c r="AI3053" s="58" t="s">
        <v>8144</v>
      </c>
      <c r="AJ3053" s="59" t="s">
        <v>1583</v>
      </c>
      <c r="AK3053" s="56">
        <v>25.853905000000001</v>
      </c>
      <c r="AL3053" s="56">
        <v>-81.392227222222218</v>
      </c>
      <c r="AM3053" s="60">
        <v>-1.8234000005787721</v>
      </c>
      <c r="AN3053" s="60">
        <v>14.393712328865956</v>
      </c>
      <c r="AO3053" s="60">
        <v>14.508747091608512</v>
      </c>
    </row>
    <row r="3054" spans="1:41" s="290" customFormat="1" x14ac:dyDescent="0.2">
      <c r="A3054" s="45" t="s">
        <v>614</v>
      </c>
      <c r="B3054" s="42" t="s">
        <v>2947</v>
      </c>
      <c r="C3054" s="46"/>
      <c r="D3054" s="35" t="s">
        <v>424</v>
      </c>
      <c r="E3054" s="34">
        <v>45783</v>
      </c>
      <c r="F3054" s="347" t="s">
        <v>4877</v>
      </c>
      <c r="G3054" s="347" t="s">
        <v>2677</v>
      </c>
      <c r="H3054" s="344">
        <v>25.853899999999999</v>
      </c>
      <c r="I3054" s="344">
        <v>-81.392183333333335</v>
      </c>
      <c r="J3054" s="56" t="s">
        <v>8141</v>
      </c>
      <c r="K3054" s="56" t="s">
        <v>8142</v>
      </c>
      <c r="L3054" s="49" t="s">
        <v>4273</v>
      </c>
      <c r="M3054" s="120" t="s">
        <v>2836</v>
      </c>
      <c r="N3054" s="35" t="s">
        <v>364</v>
      </c>
      <c r="O3054" s="240" t="s">
        <v>6623</v>
      </c>
      <c r="P3054" s="216" t="s">
        <v>1969</v>
      </c>
      <c r="Q3054" s="443">
        <v>0</v>
      </c>
      <c r="R3054" s="47"/>
      <c r="S3054" s="36">
        <v>0</v>
      </c>
      <c r="T3054" s="35"/>
      <c r="U3054" s="34"/>
      <c r="V3054" s="82">
        <v>0</v>
      </c>
      <c r="W3054" s="55" t="s">
        <v>2689</v>
      </c>
      <c r="X3054" s="55" t="s">
        <v>1897</v>
      </c>
      <c r="Y3054" s="157">
        <v>0</v>
      </c>
      <c r="Z3054" s="57" t="s">
        <v>1746</v>
      </c>
      <c r="AA3054" s="55" t="s">
        <v>6987</v>
      </c>
      <c r="AB3054" s="55">
        <v>297</v>
      </c>
      <c r="AC3054" s="55" t="s">
        <v>2024</v>
      </c>
      <c r="AD3054" s="89" t="s">
        <v>2625</v>
      </c>
      <c r="AE3054" s="243">
        <v>16165</v>
      </c>
      <c r="AF3054" s="157" t="s">
        <v>3901</v>
      </c>
      <c r="AG3054" s="89" t="s">
        <v>8143</v>
      </c>
      <c r="AH3054" s="58" t="s">
        <v>4877</v>
      </c>
      <c r="AI3054" s="58" t="s">
        <v>8144</v>
      </c>
      <c r="AJ3054" s="59" t="s">
        <v>1583</v>
      </c>
      <c r="AK3054" s="56">
        <v>25.853905000000001</v>
      </c>
      <c r="AL3054" s="56">
        <v>-81.392227222222218</v>
      </c>
      <c r="AM3054" s="60">
        <v>-1.8234000005787721</v>
      </c>
      <c r="AN3054" s="60">
        <v>14.393712328865956</v>
      </c>
      <c r="AO3054" s="60">
        <v>14.508747091608512</v>
      </c>
    </row>
    <row r="3055" spans="1:41" s="290" customFormat="1" x14ac:dyDescent="0.2">
      <c r="A3055" s="45" t="s">
        <v>614</v>
      </c>
      <c r="B3055" s="42" t="s">
        <v>2947</v>
      </c>
      <c r="C3055" s="46" t="s">
        <v>473</v>
      </c>
      <c r="D3055" s="35" t="s">
        <v>424</v>
      </c>
      <c r="E3055" s="34">
        <v>46079</v>
      </c>
      <c r="F3055" s="347" t="s">
        <v>4877</v>
      </c>
      <c r="G3055" s="347" t="s">
        <v>2677</v>
      </c>
      <c r="H3055" s="344">
        <v>25.853899999999999</v>
      </c>
      <c r="I3055" s="344">
        <v>-81.392183333333335</v>
      </c>
      <c r="J3055" s="56" t="s">
        <v>8141</v>
      </c>
      <c r="K3055" s="56" t="s">
        <v>8142</v>
      </c>
      <c r="L3055" s="49" t="s">
        <v>4273</v>
      </c>
      <c r="M3055" s="120" t="s">
        <v>2836</v>
      </c>
      <c r="N3055" s="35" t="s">
        <v>364</v>
      </c>
      <c r="O3055" s="240" t="s">
        <v>6703</v>
      </c>
      <c r="P3055" s="216" t="s">
        <v>6005</v>
      </c>
      <c r="Q3055" s="443">
        <v>0</v>
      </c>
      <c r="R3055" s="47"/>
      <c r="S3055" s="36">
        <v>0</v>
      </c>
      <c r="T3055" s="35"/>
      <c r="U3055" s="34"/>
      <c r="V3055" s="82">
        <v>0</v>
      </c>
      <c r="W3055" s="55" t="s">
        <v>2689</v>
      </c>
      <c r="X3055" s="55" t="s">
        <v>1897</v>
      </c>
      <c r="Y3055" s="157">
        <v>0</v>
      </c>
      <c r="Z3055" s="57" t="s">
        <v>1746</v>
      </c>
      <c r="AA3055" s="55" t="s">
        <v>6987</v>
      </c>
      <c r="AB3055" s="55">
        <v>297</v>
      </c>
      <c r="AC3055" s="55" t="s">
        <v>2024</v>
      </c>
      <c r="AD3055" s="89" t="s">
        <v>2625</v>
      </c>
      <c r="AE3055" s="243">
        <v>16165</v>
      </c>
      <c r="AF3055" s="157" t="s">
        <v>3901</v>
      </c>
      <c r="AG3055" s="89" t="s">
        <v>8143</v>
      </c>
      <c r="AH3055" s="58" t="s">
        <v>4877</v>
      </c>
      <c r="AI3055" s="58" t="s">
        <v>8144</v>
      </c>
      <c r="AJ3055" s="59" t="s">
        <v>1583</v>
      </c>
      <c r="AK3055" s="56">
        <v>25.853905000000001</v>
      </c>
      <c r="AL3055" s="56">
        <v>-81.392227222222218</v>
      </c>
      <c r="AM3055" s="60">
        <v>-1.8234000005787721</v>
      </c>
      <c r="AN3055" s="60">
        <v>14.393712328865956</v>
      </c>
      <c r="AO3055" s="60">
        <v>14.508747091608512</v>
      </c>
    </row>
    <row r="3056" spans="1:41" s="290" customFormat="1" x14ac:dyDescent="0.2">
      <c r="A3056" s="45" t="s">
        <v>615</v>
      </c>
      <c r="B3056" s="42" t="s">
        <v>635</v>
      </c>
      <c r="C3056" s="46"/>
      <c r="D3056" s="35" t="s">
        <v>424</v>
      </c>
      <c r="E3056" s="34">
        <v>42837</v>
      </c>
      <c r="F3056" s="347" t="s">
        <v>712</v>
      </c>
      <c r="G3056" s="347" t="s">
        <v>713</v>
      </c>
      <c r="H3056" s="344">
        <v>25.853416666666668</v>
      </c>
      <c r="I3056" s="344">
        <v>-81.391083333333327</v>
      </c>
      <c r="J3056" s="56" t="s">
        <v>9986</v>
      </c>
      <c r="K3056" s="56" t="s">
        <v>9987</v>
      </c>
      <c r="L3056" s="49" t="s">
        <v>1746</v>
      </c>
      <c r="M3056" s="117"/>
      <c r="N3056" s="35" t="s">
        <v>364</v>
      </c>
      <c r="O3056" s="203" t="s">
        <v>1969</v>
      </c>
      <c r="P3056" s="216">
        <v>0</v>
      </c>
      <c r="Q3056" s="443">
        <v>0</v>
      </c>
      <c r="R3056" s="47"/>
      <c r="S3056" s="36">
        <v>0</v>
      </c>
      <c r="T3056" s="35"/>
      <c r="U3056" s="34"/>
      <c r="V3056" s="82">
        <v>0</v>
      </c>
      <c r="W3056" s="55" t="s">
        <v>2689</v>
      </c>
      <c r="X3056" s="55" t="s">
        <v>1897</v>
      </c>
      <c r="Y3056" s="157">
        <v>0</v>
      </c>
      <c r="Z3056" s="57" t="s">
        <v>1746</v>
      </c>
      <c r="AA3056" s="55" t="s">
        <v>6987</v>
      </c>
      <c r="AB3056" s="55">
        <v>298</v>
      </c>
      <c r="AC3056" s="55" t="s">
        <v>2024</v>
      </c>
      <c r="AD3056" s="89" t="s">
        <v>2625</v>
      </c>
      <c r="AE3056" s="243">
        <v>16170</v>
      </c>
      <c r="AF3056" s="157" t="s">
        <v>3901</v>
      </c>
      <c r="AG3056" s="89" t="s">
        <v>8147</v>
      </c>
      <c r="AH3056" s="58" t="s">
        <v>8148</v>
      </c>
      <c r="AI3056" s="58" t="s">
        <v>8149</v>
      </c>
      <c r="AJ3056" s="59" t="s">
        <v>1582</v>
      </c>
      <c r="AK3056" s="56">
        <v>25.853339166666668</v>
      </c>
      <c r="AL3056" s="56">
        <v>-81.391040833333335</v>
      </c>
      <c r="AM3056" s="60">
        <v>28.262699999901741</v>
      </c>
      <c r="AN3056" s="60">
        <v>-13.938215102796976</v>
      </c>
      <c r="AO3056" s="60">
        <v>31.512760138335768</v>
      </c>
    </row>
    <row r="3057" spans="1:41" s="290" customFormat="1" x14ac:dyDescent="0.2">
      <c r="A3057" s="45" t="s">
        <v>615</v>
      </c>
      <c r="B3057" s="42" t="s">
        <v>635</v>
      </c>
      <c r="C3057" s="46"/>
      <c r="D3057" s="35" t="s">
        <v>424</v>
      </c>
      <c r="E3057" s="34">
        <v>43160</v>
      </c>
      <c r="F3057" s="347" t="s">
        <v>2214</v>
      </c>
      <c r="G3057" s="347" t="s">
        <v>2215</v>
      </c>
      <c r="H3057" s="344">
        <v>25.853400000000001</v>
      </c>
      <c r="I3057" s="344">
        <v>-81.391050000000007</v>
      </c>
      <c r="J3057" s="56" t="s">
        <v>8145</v>
      </c>
      <c r="K3057" s="56" t="s">
        <v>9988</v>
      </c>
      <c r="L3057" s="49" t="s">
        <v>2216</v>
      </c>
      <c r="M3057" s="120"/>
      <c r="N3057" s="35" t="s">
        <v>364</v>
      </c>
      <c r="O3057" s="203" t="s">
        <v>1969</v>
      </c>
      <c r="P3057" s="216" t="s">
        <v>1969</v>
      </c>
      <c r="Q3057" s="443">
        <v>0</v>
      </c>
      <c r="R3057" s="47"/>
      <c r="S3057" s="36">
        <v>0</v>
      </c>
      <c r="T3057" s="35"/>
      <c r="U3057" s="34"/>
      <c r="V3057" s="82">
        <v>0</v>
      </c>
      <c r="W3057" s="55" t="s">
        <v>2689</v>
      </c>
      <c r="X3057" s="55" t="s">
        <v>1897</v>
      </c>
      <c r="Y3057" s="157">
        <v>0</v>
      </c>
      <c r="Z3057" s="57" t="s">
        <v>1746</v>
      </c>
      <c r="AA3057" s="55" t="s">
        <v>6987</v>
      </c>
      <c r="AB3057" s="55">
        <v>298</v>
      </c>
      <c r="AC3057" s="55" t="s">
        <v>2024</v>
      </c>
      <c r="AD3057" s="89" t="s">
        <v>2625</v>
      </c>
      <c r="AE3057" s="243">
        <v>16170</v>
      </c>
      <c r="AF3057" s="157" t="s">
        <v>3901</v>
      </c>
      <c r="AG3057" s="89" t="s">
        <v>8147</v>
      </c>
      <c r="AH3057" s="58" t="s">
        <v>8148</v>
      </c>
      <c r="AI3057" s="58" t="s">
        <v>8149</v>
      </c>
      <c r="AJ3057" s="59" t="s">
        <v>1582</v>
      </c>
      <c r="AK3057" s="56">
        <v>25.853339166666668</v>
      </c>
      <c r="AL3057" s="56">
        <v>-81.391040833333335</v>
      </c>
      <c r="AM3057" s="60">
        <v>22.184699999699973</v>
      </c>
      <c r="AN3057" s="60">
        <v>-3.0062816911231534</v>
      </c>
      <c r="AO3057" s="60">
        <v>22.387466218468543</v>
      </c>
    </row>
    <row r="3058" spans="1:41" s="290" customFormat="1" x14ac:dyDescent="0.2">
      <c r="A3058" s="45" t="s">
        <v>615</v>
      </c>
      <c r="B3058" s="42" t="s">
        <v>635</v>
      </c>
      <c r="C3058" s="46"/>
      <c r="D3058" s="35" t="s">
        <v>424</v>
      </c>
      <c r="E3058" s="34">
        <v>43532</v>
      </c>
      <c r="F3058" s="347" t="s">
        <v>2214</v>
      </c>
      <c r="G3058" s="347" t="s">
        <v>2215</v>
      </c>
      <c r="H3058" s="344">
        <v>25.853400000000001</v>
      </c>
      <c r="I3058" s="344">
        <v>-81.391050000000007</v>
      </c>
      <c r="J3058" s="56" t="s">
        <v>8145</v>
      </c>
      <c r="K3058" s="56" t="s">
        <v>9988</v>
      </c>
      <c r="L3058" s="49" t="s">
        <v>2216</v>
      </c>
      <c r="M3058" s="120" t="s">
        <v>2833</v>
      </c>
      <c r="N3058" s="35" t="s">
        <v>364</v>
      </c>
      <c r="O3058" s="203" t="s">
        <v>1969</v>
      </c>
      <c r="P3058" s="216" t="s">
        <v>1969</v>
      </c>
      <c r="Q3058" s="443">
        <v>0</v>
      </c>
      <c r="R3058" s="47"/>
      <c r="S3058" s="36">
        <v>0</v>
      </c>
      <c r="T3058" s="35"/>
      <c r="U3058" s="34"/>
      <c r="V3058" s="82">
        <v>0</v>
      </c>
      <c r="W3058" s="55" t="s">
        <v>2689</v>
      </c>
      <c r="X3058" s="55" t="s">
        <v>1897</v>
      </c>
      <c r="Y3058" s="157">
        <v>0</v>
      </c>
      <c r="Z3058" s="57" t="s">
        <v>1746</v>
      </c>
      <c r="AA3058" s="55" t="s">
        <v>6987</v>
      </c>
      <c r="AB3058" s="55">
        <v>298</v>
      </c>
      <c r="AC3058" s="55" t="s">
        <v>2024</v>
      </c>
      <c r="AD3058" s="89" t="s">
        <v>2625</v>
      </c>
      <c r="AE3058" s="243">
        <v>16170</v>
      </c>
      <c r="AF3058" s="157" t="s">
        <v>3901</v>
      </c>
      <c r="AG3058" s="89" t="s">
        <v>8147</v>
      </c>
      <c r="AH3058" s="58" t="s">
        <v>8148</v>
      </c>
      <c r="AI3058" s="58" t="s">
        <v>8149</v>
      </c>
      <c r="AJ3058" s="59" t="s">
        <v>1582</v>
      </c>
      <c r="AK3058" s="56">
        <v>25.853339166666668</v>
      </c>
      <c r="AL3058" s="56">
        <v>-81.391040833333335</v>
      </c>
      <c r="AM3058" s="60">
        <v>22.184699999699973</v>
      </c>
      <c r="AN3058" s="60">
        <v>-3.0062816911231534</v>
      </c>
      <c r="AO3058" s="60">
        <v>22.387466218468543</v>
      </c>
    </row>
    <row r="3059" spans="1:41" s="290" customFormat="1" x14ac:dyDescent="0.2">
      <c r="A3059" s="45" t="s">
        <v>615</v>
      </c>
      <c r="B3059" s="42" t="s">
        <v>635</v>
      </c>
      <c r="C3059" s="46"/>
      <c r="D3059" s="35" t="s">
        <v>424</v>
      </c>
      <c r="E3059" s="34">
        <v>43881</v>
      </c>
      <c r="F3059" s="347" t="s">
        <v>2217</v>
      </c>
      <c r="G3059" s="347" t="s">
        <v>713</v>
      </c>
      <c r="H3059" s="344">
        <v>25.853383333333333</v>
      </c>
      <c r="I3059" s="344">
        <v>-81.391083333333327</v>
      </c>
      <c r="J3059" s="56" t="s">
        <v>9989</v>
      </c>
      <c r="K3059" s="56" t="s">
        <v>9987</v>
      </c>
      <c r="L3059" s="49" t="s">
        <v>3764</v>
      </c>
      <c r="M3059" s="120" t="s">
        <v>2833</v>
      </c>
      <c r="N3059" s="35" t="s">
        <v>364</v>
      </c>
      <c r="O3059" s="240" t="s">
        <v>3765</v>
      </c>
      <c r="P3059" s="216" t="s">
        <v>1969</v>
      </c>
      <c r="Q3059" s="443">
        <v>0</v>
      </c>
      <c r="R3059" s="47"/>
      <c r="S3059" s="36">
        <v>0</v>
      </c>
      <c r="T3059" s="35"/>
      <c r="U3059" s="34"/>
      <c r="V3059" s="82">
        <v>0</v>
      </c>
      <c r="W3059" s="55" t="s">
        <v>2689</v>
      </c>
      <c r="X3059" s="55" t="s">
        <v>1897</v>
      </c>
      <c r="Y3059" s="157">
        <v>0</v>
      </c>
      <c r="Z3059" s="57" t="s">
        <v>1746</v>
      </c>
      <c r="AA3059" s="55" t="s">
        <v>6987</v>
      </c>
      <c r="AB3059" s="55">
        <v>298</v>
      </c>
      <c r="AC3059" s="55" t="s">
        <v>2024</v>
      </c>
      <c r="AD3059" s="89" t="s">
        <v>2625</v>
      </c>
      <c r="AE3059" s="243">
        <v>16170</v>
      </c>
      <c r="AF3059" s="157" t="s">
        <v>3901</v>
      </c>
      <c r="AG3059" s="89" t="s">
        <v>8147</v>
      </c>
      <c r="AH3059" s="58" t="s">
        <v>8148</v>
      </c>
      <c r="AI3059" s="58" t="s">
        <v>8149</v>
      </c>
      <c r="AJ3059" s="59" t="s">
        <v>1582</v>
      </c>
      <c r="AK3059" s="56">
        <v>25.853339166666668</v>
      </c>
      <c r="AL3059" s="56">
        <v>-81.391040833333335</v>
      </c>
      <c r="AM3059" s="60">
        <v>16.106699999498204</v>
      </c>
      <c r="AN3059" s="60">
        <v>-13.938215102796976</v>
      </c>
      <c r="AO3059" s="60">
        <v>21.300225940718871</v>
      </c>
    </row>
    <row r="3060" spans="1:41" s="290" customFormat="1" x14ac:dyDescent="0.2">
      <c r="A3060" s="45" t="s">
        <v>615</v>
      </c>
      <c r="B3060" s="42" t="s">
        <v>635</v>
      </c>
      <c r="C3060" s="46"/>
      <c r="D3060" s="35" t="s">
        <v>424</v>
      </c>
      <c r="E3060" s="34">
        <v>44620</v>
      </c>
      <c r="F3060" s="347" t="s">
        <v>2217</v>
      </c>
      <c r="G3060" s="347" t="s">
        <v>713</v>
      </c>
      <c r="H3060" s="344">
        <v>25.853383333333333</v>
      </c>
      <c r="I3060" s="344">
        <v>-81.391083333333327</v>
      </c>
      <c r="J3060" s="56" t="s">
        <v>9989</v>
      </c>
      <c r="K3060" s="56" t="s">
        <v>9987</v>
      </c>
      <c r="L3060" s="49" t="s">
        <v>3764</v>
      </c>
      <c r="M3060" s="120" t="s">
        <v>2833</v>
      </c>
      <c r="N3060" s="35" t="s">
        <v>364</v>
      </c>
      <c r="O3060" s="240" t="s">
        <v>4275</v>
      </c>
      <c r="P3060" s="216" t="s">
        <v>1969</v>
      </c>
      <c r="Q3060" s="443">
        <v>0</v>
      </c>
      <c r="R3060" s="47"/>
      <c r="S3060" s="36">
        <v>0</v>
      </c>
      <c r="T3060" s="35"/>
      <c r="U3060" s="34"/>
      <c r="V3060" s="82">
        <v>0</v>
      </c>
      <c r="W3060" s="55" t="s">
        <v>2689</v>
      </c>
      <c r="X3060" s="55" t="s">
        <v>1897</v>
      </c>
      <c r="Y3060" s="157">
        <v>0</v>
      </c>
      <c r="Z3060" s="57" t="s">
        <v>1746</v>
      </c>
      <c r="AA3060" s="55" t="s">
        <v>6987</v>
      </c>
      <c r="AB3060" s="55">
        <v>298</v>
      </c>
      <c r="AC3060" s="55" t="s">
        <v>2024</v>
      </c>
      <c r="AD3060" s="89" t="s">
        <v>2625</v>
      </c>
      <c r="AE3060" s="243">
        <v>16170</v>
      </c>
      <c r="AF3060" s="157" t="s">
        <v>3901</v>
      </c>
      <c r="AG3060" s="89" t="s">
        <v>8147</v>
      </c>
      <c r="AH3060" s="58" t="s">
        <v>8148</v>
      </c>
      <c r="AI3060" s="58" t="s">
        <v>8149</v>
      </c>
      <c r="AJ3060" s="59" t="s">
        <v>1582</v>
      </c>
      <c r="AK3060" s="56">
        <v>25.853339166666668</v>
      </c>
      <c r="AL3060" s="56">
        <v>-81.391040833333335</v>
      </c>
      <c r="AM3060" s="60">
        <v>16.106699999498204</v>
      </c>
      <c r="AN3060" s="60">
        <v>-13.938215102796976</v>
      </c>
      <c r="AO3060" s="60">
        <v>21.300225940718871</v>
      </c>
    </row>
    <row r="3061" spans="1:41" s="290" customFormat="1" x14ac:dyDescent="0.2">
      <c r="A3061" s="45" t="s">
        <v>615</v>
      </c>
      <c r="B3061" s="42" t="s">
        <v>635</v>
      </c>
      <c r="C3061" s="46"/>
      <c r="D3061" s="35" t="s">
        <v>424</v>
      </c>
      <c r="E3061" s="34">
        <v>44992</v>
      </c>
      <c r="F3061" s="347" t="s">
        <v>2214</v>
      </c>
      <c r="G3061" s="347" t="s">
        <v>5226</v>
      </c>
      <c r="H3061" s="344">
        <v>25.853400000000001</v>
      </c>
      <c r="I3061" s="344">
        <v>-81.391099999999994</v>
      </c>
      <c r="J3061" s="56" t="s">
        <v>8145</v>
      </c>
      <c r="K3061" s="56" t="s">
        <v>8146</v>
      </c>
      <c r="L3061" s="49" t="s">
        <v>5227</v>
      </c>
      <c r="M3061" s="120" t="s">
        <v>2833</v>
      </c>
      <c r="N3061" s="35" t="s">
        <v>364</v>
      </c>
      <c r="O3061" s="240" t="s">
        <v>5228</v>
      </c>
      <c r="P3061" s="216" t="s">
        <v>1969</v>
      </c>
      <c r="Q3061" s="443">
        <v>0</v>
      </c>
      <c r="R3061" s="47"/>
      <c r="S3061" s="36">
        <v>0</v>
      </c>
      <c r="T3061" s="35"/>
      <c r="U3061" s="34"/>
      <c r="V3061" s="82">
        <v>0</v>
      </c>
      <c r="W3061" s="55" t="s">
        <v>2689</v>
      </c>
      <c r="X3061" s="55" t="s">
        <v>1897</v>
      </c>
      <c r="Y3061" s="157">
        <v>0</v>
      </c>
      <c r="Z3061" s="57" t="s">
        <v>1746</v>
      </c>
      <c r="AA3061" s="55" t="s">
        <v>6987</v>
      </c>
      <c r="AB3061" s="55">
        <v>298</v>
      </c>
      <c r="AC3061" s="55" t="s">
        <v>2024</v>
      </c>
      <c r="AD3061" s="89" t="s">
        <v>2625</v>
      </c>
      <c r="AE3061" s="243">
        <v>16170</v>
      </c>
      <c r="AF3061" s="157" t="s">
        <v>3901</v>
      </c>
      <c r="AG3061" s="89" t="s">
        <v>8147</v>
      </c>
      <c r="AH3061" s="58" t="s">
        <v>8148</v>
      </c>
      <c r="AI3061" s="58" t="s">
        <v>8149</v>
      </c>
      <c r="AJ3061" s="59" t="s">
        <v>1582</v>
      </c>
      <c r="AK3061" s="56">
        <v>25.853339166666668</v>
      </c>
      <c r="AL3061" s="56">
        <v>-81.391040833333335</v>
      </c>
      <c r="AM3061" s="60">
        <v>22.184699999699973</v>
      </c>
      <c r="AN3061" s="60">
        <v>-19.404181810964168</v>
      </c>
      <c r="AO3061" s="60">
        <v>29.473431863792868</v>
      </c>
    </row>
    <row r="3062" spans="1:41" s="290" customFormat="1" x14ac:dyDescent="0.2">
      <c r="A3062" s="45" t="s">
        <v>615</v>
      </c>
      <c r="B3062" s="42" t="s">
        <v>635</v>
      </c>
      <c r="C3062" s="46"/>
      <c r="D3062" s="35" t="s">
        <v>424</v>
      </c>
      <c r="E3062" s="34">
        <v>45384</v>
      </c>
      <c r="F3062" s="347" t="s">
        <v>2214</v>
      </c>
      <c r="G3062" s="347" t="s">
        <v>5226</v>
      </c>
      <c r="H3062" s="344">
        <v>25.853400000000001</v>
      </c>
      <c r="I3062" s="344">
        <v>-81.391099999999994</v>
      </c>
      <c r="J3062" s="56" t="s">
        <v>8145</v>
      </c>
      <c r="K3062" s="56" t="s">
        <v>8146</v>
      </c>
      <c r="L3062" s="49" t="s">
        <v>5071</v>
      </c>
      <c r="M3062" s="120" t="s">
        <v>2833</v>
      </c>
      <c r="N3062" s="35" t="s">
        <v>364</v>
      </c>
      <c r="O3062" s="240" t="s">
        <v>5941</v>
      </c>
      <c r="P3062" s="216" t="s">
        <v>1969</v>
      </c>
      <c r="Q3062" s="443">
        <v>0</v>
      </c>
      <c r="R3062" s="47"/>
      <c r="S3062" s="36">
        <v>0</v>
      </c>
      <c r="T3062" s="35"/>
      <c r="U3062" s="34"/>
      <c r="V3062" s="82">
        <v>0</v>
      </c>
      <c r="W3062" s="55" t="s">
        <v>2689</v>
      </c>
      <c r="X3062" s="55" t="s">
        <v>1897</v>
      </c>
      <c r="Y3062" s="157">
        <v>0</v>
      </c>
      <c r="Z3062" s="57" t="s">
        <v>1746</v>
      </c>
      <c r="AA3062" s="55" t="s">
        <v>6987</v>
      </c>
      <c r="AB3062" s="55">
        <v>298</v>
      </c>
      <c r="AC3062" s="55" t="s">
        <v>2024</v>
      </c>
      <c r="AD3062" s="89" t="s">
        <v>2625</v>
      </c>
      <c r="AE3062" s="243">
        <v>16170</v>
      </c>
      <c r="AF3062" s="157" t="s">
        <v>3901</v>
      </c>
      <c r="AG3062" s="89" t="s">
        <v>8147</v>
      </c>
      <c r="AH3062" s="58" t="s">
        <v>8148</v>
      </c>
      <c r="AI3062" s="58" t="s">
        <v>8149</v>
      </c>
      <c r="AJ3062" s="59" t="s">
        <v>1582</v>
      </c>
      <c r="AK3062" s="56">
        <v>25.853339166666668</v>
      </c>
      <c r="AL3062" s="56">
        <v>-81.391040833333335</v>
      </c>
      <c r="AM3062" s="60">
        <v>22.184699999699973</v>
      </c>
      <c r="AN3062" s="60">
        <v>-19.404181810964168</v>
      </c>
      <c r="AO3062" s="60">
        <v>29.473431863792868</v>
      </c>
    </row>
    <row r="3063" spans="1:41" s="290" customFormat="1" ht="25.5" x14ac:dyDescent="0.2">
      <c r="A3063" s="45" t="s">
        <v>615</v>
      </c>
      <c r="B3063" s="42" t="s">
        <v>635</v>
      </c>
      <c r="C3063" s="46"/>
      <c r="D3063" s="35" t="s">
        <v>424</v>
      </c>
      <c r="E3063" s="34">
        <v>45783</v>
      </c>
      <c r="F3063" s="347" t="s">
        <v>2214</v>
      </c>
      <c r="G3063" s="347" t="s">
        <v>5226</v>
      </c>
      <c r="H3063" s="344">
        <v>25.853400000000001</v>
      </c>
      <c r="I3063" s="344">
        <v>-81.391099999999994</v>
      </c>
      <c r="J3063" s="56" t="s">
        <v>8145</v>
      </c>
      <c r="K3063" s="56" t="s">
        <v>8146</v>
      </c>
      <c r="L3063" s="49" t="s">
        <v>6584</v>
      </c>
      <c r="M3063" s="120" t="s">
        <v>2833</v>
      </c>
      <c r="N3063" s="35" t="s">
        <v>364</v>
      </c>
      <c r="O3063" s="240" t="s">
        <v>6623</v>
      </c>
      <c r="P3063" s="216" t="s">
        <v>1969</v>
      </c>
      <c r="Q3063" s="443">
        <v>0</v>
      </c>
      <c r="R3063" s="47"/>
      <c r="S3063" s="36">
        <v>0</v>
      </c>
      <c r="T3063" s="35"/>
      <c r="U3063" s="34"/>
      <c r="V3063" s="82">
        <v>0</v>
      </c>
      <c r="W3063" s="55" t="s">
        <v>2689</v>
      </c>
      <c r="X3063" s="55" t="s">
        <v>1897</v>
      </c>
      <c r="Y3063" s="157">
        <v>0</v>
      </c>
      <c r="Z3063" s="57" t="s">
        <v>1746</v>
      </c>
      <c r="AA3063" s="55" t="s">
        <v>6987</v>
      </c>
      <c r="AB3063" s="55">
        <v>298</v>
      </c>
      <c r="AC3063" s="55" t="s">
        <v>2024</v>
      </c>
      <c r="AD3063" s="89" t="s">
        <v>2625</v>
      </c>
      <c r="AE3063" s="243">
        <v>16170</v>
      </c>
      <c r="AF3063" s="157" t="s">
        <v>3901</v>
      </c>
      <c r="AG3063" s="89" t="s">
        <v>8147</v>
      </c>
      <c r="AH3063" s="58" t="s">
        <v>8148</v>
      </c>
      <c r="AI3063" s="58" t="s">
        <v>8149</v>
      </c>
      <c r="AJ3063" s="59" t="s">
        <v>1582</v>
      </c>
      <c r="AK3063" s="56">
        <v>25.853339166666668</v>
      </c>
      <c r="AL3063" s="56">
        <v>-81.391040833333335</v>
      </c>
      <c r="AM3063" s="60">
        <v>22.184699999699973</v>
      </c>
      <c r="AN3063" s="60">
        <v>-19.404181810964168</v>
      </c>
      <c r="AO3063" s="60">
        <v>29.473431863792868</v>
      </c>
    </row>
    <row r="3064" spans="1:41" s="290" customFormat="1" ht="25.5" x14ac:dyDescent="0.2">
      <c r="A3064" s="45" t="s">
        <v>615</v>
      </c>
      <c r="B3064" s="42" t="s">
        <v>635</v>
      </c>
      <c r="C3064" s="46" t="s">
        <v>473</v>
      </c>
      <c r="D3064" s="35" t="s">
        <v>424</v>
      </c>
      <c r="E3064" s="34">
        <v>46079</v>
      </c>
      <c r="F3064" s="347" t="s">
        <v>2214</v>
      </c>
      <c r="G3064" s="347" t="s">
        <v>5226</v>
      </c>
      <c r="H3064" s="344">
        <v>25.853400000000001</v>
      </c>
      <c r="I3064" s="344">
        <v>-81.391099999999994</v>
      </c>
      <c r="J3064" s="56" t="s">
        <v>8145</v>
      </c>
      <c r="K3064" s="56" t="s">
        <v>8146</v>
      </c>
      <c r="L3064" s="49" t="s">
        <v>6584</v>
      </c>
      <c r="M3064" s="120" t="s">
        <v>2833</v>
      </c>
      <c r="N3064" s="35" t="s">
        <v>364</v>
      </c>
      <c r="O3064" s="240" t="s">
        <v>6704</v>
      </c>
      <c r="P3064" s="216" t="s">
        <v>6005</v>
      </c>
      <c r="Q3064" s="443">
        <v>0</v>
      </c>
      <c r="R3064" s="47"/>
      <c r="S3064" s="36">
        <v>0</v>
      </c>
      <c r="T3064" s="35"/>
      <c r="U3064" s="34"/>
      <c r="V3064" s="82">
        <v>0</v>
      </c>
      <c r="W3064" s="55" t="s">
        <v>2689</v>
      </c>
      <c r="X3064" s="55" t="s">
        <v>1897</v>
      </c>
      <c r="Y3064" s="157">
        <v>0</v>
      </c>
      <c r="Z3064" s="57" t="s">
        <v>1746</v>
      </c>
      <c r="AA3064" s="55" t="s">
        <v>6987</v>
      </c>
      <c r="AB3064" s="55">
        <v>298</v>
      </c>
      <c r="AC3064" s="55" t="s">
        <v>2024</v>
      </c>
      <c r="AD3064" s="89" t="s">
        <v>2625</v>
      </c>
      <c r="AE3064" s="243">
        <v>16170</v>
      </c>
      <c r="AF3064" s="157" t="s">
        <v>3901</v>
      </c>
      <c r="AG3064" s="89" t="s">
        <v>8147</v>
      </c>
      <c r="AH3064" s="58" t="s">
        <v>8148</v>
      </c>
      <c r="AI3064" s="58" t="s">
        <v>8149</v>
      </c>
      <c r="AJ3064" s="59" t="s">
        <v>1582</v>
      </c>
      <c r="AK3064" s="56">
        <v>25.853339166666668</v>
      </c>
      <c r="AL3064" s="56">
        <v>-81.391040833333335</v>
      </c>
      <c r="AM3064" s="60">
        <v>22.184699999699973</v>
      </c>
      <c r="AN3064" s="60">
        <v>-19.404181810964168</v>
      </c>
      <c r="AO3064" s="60">
        <v>29.473431863792868</v>
      </c>
    </row>
    <row r="3065" spans="1:41" s="290" customFormat="1" x14ac:dyDescent="0.2">
      <c r="A3065" s="45" t="s">
        <v>616</v>
      </c>
      <c r="B3065" s="42" t="s">
        <v>636</v>
      </c>
      <c r="C3065" s="46"/>
      <c r="D3065" s="35" t="s">
        <v>424</v>
      </c>
      <c r="E3065" s="34">
        <v>42837</v>
      </c>
      <c r="F3065" s="347" t="s">
        <v>714</v>
      </c>
      <c r="G3065" s="347" t="s">
        <v>655</v>
      </c>
      <c r="H3065" s="344">
        <v>25.853349999999999</v>
      </c>
      <c r="I3065" s="344">
        <v>-81.389533333333333</v>
      </c>
      <c r="J3065" s="56" t="s">
        <v>8150</v>
      </c>
      <c r="K3065" s="56" t="s">
        <v>9990</v>
      </c>
      <c r="L3065" s="49" t="s">
        <v>1746</v>
      </c>
      <c r="M3065" s="117"/>
      <c r="N3065" s="35" t="s">
        <v>364</v>
      </c>
      <c r="O3065" s="203" t="s">
        <v>1969</v>
      </c>
      <c r="P3065" s="216">
        <v>0</v>
      </c>
      <c r="Q3065" s="443">
        <v>0</v>
      </c>
      <c r="R3065" s="47"/>
      <c r="S3065" s="36">
        <v>0</v>
      </c>
      <c r="T3065" s="35"/>
      <c r="U3065" s="34"/>
      <c r="V3065" s="82">
        <v>0</v>
      </c>
      <c r="W3065" s="55" t="s">
        <v>2689</v>
      </c>
      <c r="X3065" s="55" t="s">
        <v>1897</v>
      </c>
      <c r="Y3065" s="157">
        <v>0</v>
      </c>
      <c r="Z3065" s="57" t="s">
        <v>1746</v>
      </c>
      <c r="AA3065" s="55" t="s">
        <v>6987</v>
      </c>
      <c r="AB3065" s="55">
        <v>299</v>
      </c>
      <c r="AC3065" s="55" t="s">
        <v>2024</v>
      </c>
      <c r="AD3065" s="89" t="s">
        <v>2625</v>
      </c>
      <c r="AE3065" s="243">
        <v>16175</v>
      </c>
      <c r="AF3065" s="157" t="s">
        <v>3901</v>
      </c>
      <c r="AG3065" s="89" t="s">
        <v>8152</v>
      </c>
      <c r="AH3065" s="58" t="s">
        <v>2217</v>
      </c>
      <c r="AI3065" s="58" t="s">
        <v>655</v>
      </c>
      <c r="AJ3065" s="59" t="s">
        <v>1581</v>
      </c>
      <c r="AK3065" s="56">
        <v>25.853375833333335</v>
      </c>
      <c r="AL3065" s="56">
        <v>-81.389529722222221</v>
      </c>
      <c r="AM3065" s="60">
        <v>-9.4209000008309829</v>
      </c>
      <c r="AN3065" s="60">
        <v>-1.1842927868472344</v>
      </c>
      <c r="AO3065" s="60">
        <v>9.4950464048700471</v>
      </c>
    </row>
    <row r="3066" spans="1:41" s="290" customFormat="1" ht="25.5" x14ac:dyDescent="0.2">
      <c r="A3066" s="45" t="s">
        <v>616</v>
      </c>
      <c r="B3066" s="42" t="s">
        <v>636</v>
      </c>
      <c r="C3066" s="46"/>
      <c r="D3066" s="35" t="s">
        <v>424</v>
      </c>
      <c r="E3066" s="34">
        <v>43160</v>
      </c>
      <c r="F3066" s="347" t="s">
        <v>2217</v>
      </c>
      <c r="G3066" s="347" t="s">
        <v>655</v>
      </c>
      <c r="H3066" s="344">
        <v>25.853383333333333</v>
      </c>
      <c r="I3066" s="344">
        <v>-81.389533333333333</v>
      </c>
      <c r="J3066" s="56" t="s">
        <v>9989</v>
      </c>
      <c r="K3066" s="56" t="s">
        <v>9990</v>
      </c>
      <c r="L3066" s="49" t="s">
        <v>2218</v>
      </c>
      <c r="M3066" s="120"/>
      <c r="N3066" s="35" t="s">
        <v>364</v>
      </c>
      <c r="O3066" s="203" t="s">
        <v>1969</v>
      </c>
      <c r="P3066" s="216" t="s">
        <v>1969</v>
      </c>
      <c r="Q3066" s="443">
        <v>0</v>
      </c>
      <c r="R3066" s="47"/>
      <c r="S3066" s="36">
        <v>0</v>
      </c>
      <c r="T3066" s="35"/>
      <c r="U3066" s="34"/>
      <c r="V3066" s="82">
        <v>0</v>
      </c>
      <c r="W3066" s="55" t="s">
        <v>2689</v>
      </c>
      <c r="X3066" s="55" t="s">
        <v>1897</v>
      </c>
      <c r="Y3066" s="157">
        <v>0</v>
      </c>
      <c r="Z3066" s="57" t="s">
        <v>1746</v>
      </c>
      <c r="AA3066" s="55" t="s">
        <v>6987</v>
      </c>
      <c r="AB3066" s="55">
        <v>299</v>
      </c>
      <c r="AC3066" s="55" t="s">
        <v>2024</v>
      </c>
      <c r="AD3066" s="89" t="s">
        <v>2625</v>
      </c>
      <c r="AE3066" s="243">
        <v>16175</v>
      </c>
      <c r="AF3066" s="157" t="s">
        <v>3901</v>
      </c>
      <c r="AG3066" s="89" t="s">
        <v>8152</v>
      </c>
      <c r="AH3066" s="58" t="s">
        <v>2217</v>
      </c>
      <c r="AI3066" s="58" t="s">
        <v>655</v>
      </c>
      <c r="AJ3066" s="59" t="s">
        <v>1581</v>
      </c>
      <c r="AK3066" s="56">
        <v>25.853375833333335</v>
      </c>
      <c r="AL3066" s="56">
        <v>-81.389529722222221</v>
      </c>
      <c r="AM3066" s="60">
        <v>2.7350999995725545</v>
      </c>
      <c r="AN3066" s="60">
        <v>-1.1842927868472344</v>
      </c>
      <c r="AO3066" s="60">
        <v>2.9804901295995223</v>
      </c>
    </row>
    <row r="3067" spans="1:41" s="290" customFormat="1" ht="25.5" x14ac:dyDescent="0.2">
      <c r="A3067" s="45" t="s">
        <v>616</v>
      </c>
      <c r="B3067" s="42" t="s">
        <v>636</v>
      </c>
      <c r="C3067" s="46"/>
      <c r="D3067" s="35" t="s">
        <v>424</v>
      </c>
      <c r="E3067" s="34">
        <v>43532</v>
      </c>
      <c r="F3067" s="347" t="s">
        <v>2644</v>
      </c>
      <c r="G3067" s="347" t="s">
        <v>2678</v>
      </c>
      <c r="H3067" s="344">
        <v>25.853366666666666</v>
      </c>
      <c r="I3067" s="344">
        <v>-81.389516666666665</v>
      </c>
      <c r="J3067" s="56" t="s">
        <v>9991</v>
      </c>
      <c r="K3067" s="56" t="s">
        <v>8151</v>
      </c>
      <c r="L3067" s="49" t="s">
        <v>2679</v>
      </c>
      <c r="M3067" s="120" t="s">
        <v>2833</v>
      </c>
      <c r="N3067" s="35" t="s">
        <v>364</v>
      </c>
      <c r="O3067" s="203" t="s">
        <v>1969</v>
      </c>
      <c r="P3067" s="216" t="s">
        <v>1969</v>
      </c>
      <c r="Q3067" s="443">
        <v>0</v>
      </c>
      <c r="R3067" s="47"/>
      <c r="S3067" s="36">
        <v>0</v>
      </c>
      <c r="T3067" s="35"/>
      <c r="U3067" s="34"/>
      <c r="V3067" s="82">
        <v>0</v>
      </c>
      <c r="W3067" s="55" t="s">
        <v>2689</v>
      </c>
      <c r="X3067" s="55" t="s">
        <v>1897</v>
      </c>
      <c r="Y3067" s="157">
        <v>0</v>
      </c>
      <c r="Z3067" s="57" t="s">
        <v>1746</v>
      </c>
      <c r="AA3067" s="55" t="s">
        <v>6987</v>
      </c>
      <c r="AB3067" s="55">
        <v>299</v>
      </c>
      <c r="AC3067" s="55" t="s">
        <v>2024</v>
      </c>
      <c r="AD3067" s="89" t="s">
        <v>2625</v>
      </c>
      <c r="AE3067" s="243">
        <v>16175</v>
      </c>
      <c r="AF3067" s="157" t="s">
        <v>3901</v>
      </c>
      <c r="AG3067" s="89" t="s">
        <v>8152</v>
      </c>
      <c r="AH3067" s="58" t="s">
        <v>2217</v>
      </c>
      <c r="AI3067" s="58" t="s">
        <v>655</v>
      </c>
      <c r="AJ3067" s="59" t="s">
        <v>1581</v>
      </c>
      <c r="AK3067" s="56">
        <v>25.853375833333335</v>
      </c>
      <c r="AL3067" s="56">
        <v>-81.389529722222221</v>
      </c>
      <c r="AM3067" s="60">
        <v>-3.3429000006292142</v>
      </c>
      <c r="AN3067" s="60">
        <v>4.2816739213199586</v>
      </c>
      <c r="AO3067" s="60">
        <v>5.43210014476153</v>
      </c>
    </row>
    <row r="3068" spans="1:41" s="290" customFormat="1" ht="25.5" x14ac:dyDescent="0.2">
      <c r="A3068" s="45" t="s">
        <v>616</v>
      </c>
      <c r="B3068" s="42" t="s">
        <v>636</v>
      </c>
      <c r="C3068" s="46"/>
      <c r="D3068" s="35" t="s">
        <v>424</v>
      </c>
      <c r="E3068" s="34">
        <v>43881</v>
      </c>
      <c r="F3068" s="347" t="s">
        <v>2644</v>
      </c>
      <c r="G3068" s="347" t="s">
        <v>2678</v>
      </c>
      <c r="H3068" s="344">
        <v>25.853366666666666</v>
      </c>
      <c r="I3068" s="344">
        <v>-81.389516666666665</v>
      </c>
      <c r="J3068" s="56" t="s">
        <v>9991</v>
      </c>
      <c r="K3068" s="56" t="s">
        <v>8151</v>
      </c>
      <c r="L3068" s="49" t="s">
        <v>2679</v>
      </c>
      <c r="M3068" s="120" t="s">
        <v>2833</v>
      </c>
      <c r="N3068" s="35" t="s">
        <v>364</v>
      </c>
      <c r="O3068" s="203" t="s">
        <v>1969</v>
      </c>
      <c r="P3068" s="216" t="s">
        <v>1969</v>
      </c>
      <c r="Q3068" s="443">
        <v>0</v>
      </c>
      <c r="R3068" s="47"/>
      <c r="S3068" s="36">
        <v>0</v>
      </c>
      <c r="T3068" s="35"/>
      <c r="U3068" s="34"/>
      <c r="V3068" s="82">
        <v>0</v>
      </c>
      <c r="W3068" s="55" t="s">
        <v>2689</v>
      </c>
      <c r="X3068" s="55" t="s">
        <v>1897</v>
      </c>
      <c r="Y3068" s="157">
        <v>0</v>
      </c>
      <c r="Z3068" s="57" t="s">
        <v>1746</v>
      </c>
      <c r="AA3068" s="55" t="s">
        <v>6987</v>
      </c>
      <c r="AB3068" s="55">
        <v>299</v>
      </c>
      <c r="AC3068" s="55" t="s">
        <v>2024</v>
      </c>
      <c r="AD3068" s="89" t="s">
        <v>2625</v>
      </c>
      <c r="AE3068" s="243">
        <v>16175</v>
      </c>
      <c r="AF3068" s="157" t="s">
        <v>3901</v>
      </c>
      <c r="AG3068" s="89" t="s">
        <v>8152</v>
      </c>
      <c r="AH3068" s="58" t="s">
        <v>2217</v>
      </c>
      <c r="AI3068" s="58" t="s">
        <v>655</v>
      </c>
      <c r="AJ3068" s="59" t="s">
        <v>1581</v>
      </c>
      <c r="AK3068" s="56">
        <v>25.853375833333335</v>
      </c>
      <c r="AL3068" s="56">
        <v>-81.389529722222221</v>
      </c>
      <c r="AM3068" s="60">
        <v>-3.3429000006292142</v>
      </c>
      <c r="AN3068" s="60">
        <v>4.2816739213199586</v>
      </c>
      <c r="AO3068" s="60">
        <v>5.43210014476153</v>
      </c>
    </row>
    <row r="3069" spans="1:41" s="290" customFormat="1" ht="25.5" x14ac:dyDescent="0.2">
      <c r="A3069" s="45" t="s">
        <v>616</v>
      </c>
      <c r="B3069" s="42" t="s">
        <v>636</v>
      </c>
      <c r="C3069" s="46"/>
      <c r="D3069" s="35" t="s">
        <v>424</v>
      </c>
      <c r="E3069" s="34">
        <v>44293</v>
      </c>
      <c r="F3069" s="347" t="s">
        <v>714</v>
      </c>
      <c r="G3069" s="347" t="s">
        <v>2678</v>
      </c>
      <c r="H3069" s="344">
        <v>25.853349999999999</v>
      </c>
      <c r="I3069" s="344">
        <v>-81.389516666666665</v>
      </c>
      <c r="J3069" s="56" t="s">
        <v>8150</v>
      </c>
      <c r="K3069" s="56" t="s">
        <v>8151</v>
      </c>
      <c r="L3069" s="49" t="s">
        <v>2679</v>
      </c>
      <c r="M3069" s="120" t="s">
        <v>2833</v>
      </c>
      <c r="N3069" s="35" t="s">
        <v>364</v>
      </c>
      <c r="O3069" s="240" t="s">
        <v>3766</v>
      </c>
      <c r="P3069" s="216" t="s">
        <v>1969</v>
      </c>
      <c r="Q3069" s="443">
        <v>0</v>
      </c>
      <c r="R3069" s="47"/>
      <c r="S3069" s="36">
        <v>0</v>
      </c>
      <c r="T3069" s="35"/>
      <c r="U3069" s="34"/>
      <c r="V3069" s="82">
        <v>0</v>
      </c>
      <c r="W3069" s="55" t="s">
        <v>2689</v>
      </c>
      <c r="X3069" s="55" t="s">
        <v>1897</v>
      </c>
      <c r="Y3069" s="157">
        <v>0</v>
      </c>
      <c r="Z3069" s="57" t="s">
        <v>1746</v>
      </c>
      <c r="AA3069" s="55" t="s">
        <v>6987</v>
      </c>
      <c r="AB3069" s="55">
        <v>299</v>
      </c>
      <c r="AC3069" s="55" t="s">
        <v>2024</v>
      </c>
      <c r="AD3069" s="89" t="s">
        <v>2625</v>
      </c>
      <c r="AE3069" s="243">
        <v>16175</v>
      </c>
      <c r="AF3069" s="157" t="s">
        <v>3901</v>
      </c>
      <c r="AG3069" s="89" t="s">
        <v>8152</v>
      </c>
      <c r="AH3069" s="58" t="s">
        <v>2217</v>
      </c>
      <c r="AI3069" s="58" t="s">
        <v>655</v>
      </c>
      <c r="AJ3069" s="59" t="s">
        <v>1581</v>
      </c>
      <c r="AK3069" s="56">
        <v>25.853375833333335</v>
      </c>
      <c r="AL3069" s="56">
        <v>-81.389529722222221</v>
      </c>
      <c r="AM3069" s="60">
        <v>-9.4209000008309829</v>
      </c>
      <c r="AN3069" s="60">
        <v>4.2816739213199586</v>
      </c>
      <c r="AO3069" s="60">
        <v>10.348240835725106</v>
      </c>
    </row>
    <row r="3070" spans="1:41" s="290" customFormat="1" ht="25.5" x14ac:dyDescent="0.2">
      <c r="A3070" s="45" t="s">
        <v>616</v>
      </c>
      <c r="B3070" s="42" t="s">
        <v>636</v>
      </c>
      <c r="C3070" s="46"/>
      <c r="D3070" s="35" t="s">
        <v>424</v>
      </c>
      <c r="E3070" s="34">
        <v>44620</v>
      </c>
      <c r="F3070" s="347" t="s">
        <v>714</v>
      </c>
      <c r="G3070" s="347" t="s">
        <v>2678</v>
      </c>
      <c r="H3070" s="344">
        <v>25.853349999999999</v>
      </c>
      <c r="I3070" s="344">
        <v>-81.389516666666665</v>
      </c>
      <c r="J3070" s="56" t="s">
        <v>8150</v>
      </c>
      <c r="K3070" s="56" t="s">
        <v>8151</v>
      </c>
      <c r="L3070" s="49" t="s">
        <v>2679</v>
      </c>
      <c r="M3070" s="120" t="s">
        <v>2833</v>
      </c>
      <c r="N3070" s="35" t="s">
        <v>364</v>
      </c>
      <c r="O3070" s="240" t="s">
        <v>4276</v>
      </c>
      <c r="P3070" s="216" t="s">
        <v>1969</v>
      </c>
      <c r="Q3070" s="443">
        <v>0</v>
      </c>
      <c r="R3070" s="47"/>
      <c r="S3070" s="36">
        <v>0</v>
      </c>
      <c r="T3070" s="35"/>
      <c r="U3070" s="34"/>
      <c r="V3070" s="82">
        <v>0</v>
      </c>
      <c r="W3070" s="55" t="s">
        <v>2689</v>
      </c>
      <c r="X3070" s="55" t="s">
        <v>1897</v>
      </c>
      <c r="Y3070" s="157">
        <v>0</v>
      </c>
      <c r="Z3070" s="57" t="s">
        <v>1746</v>
      </c>
      <c r="AA3070" s="55" t="s">
        <v>6987</v>
      </c>
      <c r="AB3070" s="55">
        <v>299</v>
      </c>
      <c r="AC3070" s="55" t="s">
        <v>2024</v>
      </c>
      <c r="AD3070" s="89" t="s">
        <v>2625</v>
      </c>
      <c r="AE3070" s="243">
        <v>16175</v>
      </c>
      <c r="AF3070" s="157" t="s">
        <v>3901</v>
      </c>
      <c r="AG3070" s="89" t="s">
        <v>8152</v>
      </c>
      <c r="AH3070" s="58" t="s">
        <v>2217</v>
      </c>
      <c r="AI3070" s="58" t="s">
        <v>655</v>
      </c>
      <c r="AJ3070" s="59" t="s">
        <v>1581</v>
      </c>
      <c r="AK3070" s="56">
        <v>25.853375833333335</v>
      </c>
      <c r="AL3070" s="56">
        <v>-81.389529722222221</v>
      </c>
      <c r="AM3070" s="60">
        <v>-9.4209000008309829</v>
      </c>
      <c r="AN3070" s="60">
        <v>4.2816739213199586</v>
      </c>
      <c r="AO3070" s="60">
        <v>10.348240835725106</v>
      </c>
    </row>
    <row r="3071" spans="1:41" s="290" customFormat="1" ht="25.5" x14ac:dyDescent="0.2">
      <c r="A3071" s="45" t="s">
        <v>616</v>
      </c>
      <c r="B3071" s="42" t="s">
        <v>636</v>
      </c>
      <c r="C3071" s="46"/>
      <c r="D3071" s="35" t="s">
        <v>424</v>
      </c>
      <c r="E3071" s="34">
        <v>44992</v>
      </c>
      <c r="F3071" s="347" t="s">
        <v>714</v>
      </c>
      <c r="G3071" s="347" t="s">
        <v>2678</v>
      </c>
      <c r="H3071" s="344">
        <v>25.853349999999999</v>
      </c>
      <c r="I3071" s="344">
        <v>-81.389516666666665</v>
      </c>
      <c r="J3071" s="56" t="s">
        <v>8150</v>
      </c>
      <c r="K3071" s="56" t="s">
        <v>8151</v>
      </c>
      <c r="L3071" s="49" t="s">
        <v>5229</v>
      </c>
      <c r="M3071" s="120" t="s">
        <v>2833</v>
      </c>
      <c r="N3071" s="35" t="s">
        <v>387</v>
      </c>
      <c r="O3071" s="240" t="s">
        <v>5230</v>
      </c>
      <c r="P3071" s="216" t="s">
        <v>1969</v>
      </c>
      <c r="Q3071" s="443">
        <v>0</v>
      </c>
      <c r="R3071" s="47"/>
      <c r="S3071" s="36">
        <v>0</v>
      </c>
      <c r="T3071" s="35" t="s">
        <v>3310</v>
      </c>
      <c r="U3071" s="34"/>
      <c r="V3071" s="82">
        <v>0</v>
      </c>
      <c r="W3071" s="55" t="s">
        <v>2689</v>
      </c>
      <c r="X3071" s="55" t="s">
        <v>1897</v>
      </c>
      <c r="Y3071" s="157" t="s">
        <v>387</v>
      </c>
      <c r="Z3071" s="57" t="s">
        <v>1746</v>
      </c>
      <c r="AA3071" s="55" t="s">
        <v>6982</v>
      </c>
      <c r="AB3071" s="55">
        <v>299</v>
      </c>
      <c r="AC3071" s="55" t="s">
        <v>2024</v>
      </c>
      <c r="AD3071" s="89" t="s">
        <v>2625</v>
      </c>
      <c r="AE3071" s="243">
        <v>16175</v>
      </c>
      <c r="AF3071" s="157" t="s">
        <v>3901</v>
      </c>
      <c r="AG3071" s="89" t="s">
        <v>8152</v>
      </c>
      <c r="AH3071" s="58" t="s">
        <v>2217</v>
      </c>
      <c r="AI3071" s="58" t="s">
        <v>655</v>
      </c>
      <c r="AJ3071" s="59" t="s">
        <v>1581</v>
      </c>
      <c r="AK3071" s="56">
        <v>25.853375833333335</v>
      </c>
      <c r="AL3071" s="56">
        <v>-81.389529722222221</v>
      </c>
      <c r="AM3071" s="60">
        <v>-9.4209000008309829</v>
      </c>
      <c r="AN3071" s="60">
        <v>4.2816739213199586</v>
      </c>
      <c r="AO3071" s="60">
        <v>10.348240835725106</v>
      </c>
    </row>
    <row r="3072" spans="1:41" s="290" customFormat="1" ht="25.5" x14ac:dyDescent="0.2">
      <c r="A3072" s="45" t="s">
        <v>616</v>
      </c>
      <c r="B3072" s="42" t="s">
        <v>636</v>
      </c>
      <c r="C3072" s="46"/>
      <c r="D3072" s="35" t="s">
        <v>424</v>
      </c>
      <c r="E3072" s="34">
        <v>45384</v>
      </c>
      <c r="F3072" s="347" t="s">
        <v>714</v>
      </c>
      <c r="G3072" s="347" t="s">
        <v>2678</v>
      </c>
      <c r="H3072" s="344">
        <v>25.853349999999999</v>
      </c>
      <c r="I3072" s="344">
        <v>-81.389516666666665</v>
      </c>
      <c r="J3072" s="56" t="s">
        <v>8150</v>
      </c>
      <c r="K3072" s="56" t="s">
        <v>8151</v>
      </c>
      <c r="L3072" s="49" t="s">
        <v>5943</v>
      </c>
      <c r="M3072" s="120" t="s">
        <v>2833</v>
      </c>
      <c r="N3072" s="35" t="s">
        <v>364</v>
      </c>
      <c r="O3072" s="240" t="s">
        <v>5942</v>
      </c>
      <c r="P3072" s="216" t="s">
        <v>1969</v>
      </c>
      <c r="Q3072" s="443">
        <v>0</v>
      </c>
      <c r="R3072" s="47"/>
      <c r="S3072" s="36">
        <v>0</v>
      </c>
      <c r="T3072" s="35" t="s">
        <v>2011</v>
      </c>
      <c r="U3072" s="34"/>
      <c r="V3072" s="82">
        <v>0</v>
      </c>
      <c r="W3072" s="55" t="s">
        <v>2689</v>
      </c>
      <c r="X3072" s="55" t="s">
        <v>1897</v>
      </c>
      <c r="Y3072" s="157">
        <v>0</v>
      </c>
      <c r="Z3072" s="57" t="s">
        <v>1746</v>
      </c>
      <c r="AA3072" s="55" t="s">
        <v>6987</v>
      </c>
      <c r="AB3072" s="55">
        <v>299</v>
      </c>
      <c r="AC3072" s="55" t="s">
        <v>2024</v>
      </c>
      <c r="AD3072" s="89" t="s">
        <v>2625</v>
      </c>
      <c r="AE3072" s="243">
        <v>16175</v>
      </c>
      <c r="AF3072" s="157" t="s">
        <v>3901</v>
      </c>
      <c r="AG3072" s="89" t="s">
        <v>8152</v>
      </c>
      <c r="AH3072" s="58" t="s">
        <v>2217</v>
      </c>
      <c r="AI3072" s="58" t="s">
        <v>655</v>
      </c>
      <c r="AJ3072" s="59" t="s">
        <v>1581</v>
      </c>
      <c r="AK3072" s="56">
        <v>25.853375833333335</v>
      </c>
      <c r="AL3072" s="56">
        <v>-81.389529722222221</v>
      </c>
      <c r="AM3072" s="60">
        <v>-9.4209000008309829</v>
      </c>
      <c r="AN3072" s="60">
        <v>4.2816739213199586</v>
      </c>
      <c r="AO3072" s="60">
        <v>10.348240835725106</v>
      </c>
    </row>
    <row r="3073" spans="1:41" s="290" customFormat="1" x14ac:dyDescent="0.2">
      <c r="A3073" s="45" t="s">
        <v>616</v>
      </c>
      <c r="B3073" s="42" t="s">
        <v>636</v>
      </c>
      <c r="C3073" s="46"/>
      <c r="D3073" s="35" t="s">
        <v>424</v>
      </c>
      <c r="E3073" s="34">
        <v>45783</v>
      </c>
      <c r="F3073" s="347" t="s">
        <v>714</v>
      </c>
      <c r="G3073" s="347" t="s">
        <v>2678</v>
      </c>
      <c r="H3073" s="344">
        <v>25.853349999999999</v>
      </c>
      <c r="I3073" s="344">
        <v>-81.389516666666665</v>
      </c>
      <c r="J3073" s="56" t="s">
        <v>8150</v>
      </c>
      <c r="K3073" s="56" t="s">
        <v>8151</v>
      </c>
      <c r="L3073" s="49" t="s">
        <v>6585</v>
      </c>
      <c r="M3073" s="120" t="s">
        <v>2833</v>
      </c>
      <c r="N3073" s="35" t="s">
        <v>364</v>
      </c>
      <c r="O3073" s="240" t="s">
        <v>6624</v>
      </c>
      <c r="P3073" s="216" t="s">
        <v>1969</v>
      </c>
      <c r="Q3073" s="443">
        <v>0</v>
      </c>
      <c r="R3073" s="47"/>
      <c r="S3073" s="36">
        <v>0</v>
      </c>
      <c r="T3073" s="35"/>
      <c r="U3073" s="34"/>
      <c r="V3073" s="82">
        <v>0</v>
      </c>
      <c r="W3073" s="55" t="s">
        <v>2689</v>
      </c>
      <c r="X3073" s="55" t="s">
        <v>1897</v>
      </c>
      <c r="Y3073" s="157">
        <v>0</v>
      </c>
      <c r="Z3073" s="57" t="s">
        <v>1746</v>
      </c>
      <c r="AA3073" s="55" t="s">
        <v>6987</v>
      </c>
      <c r="AB3073" s="55">
        <v>299</v>
      </c>
      <c r="AC3073" s="55" t="s">
        <v>2024</v>
      </c>
      <c r="AD3073" s="89" t="s">
        <v>2625</v>
      </c>
      <c r="AE3073" s="243">
        <v>16175</v>
      </c>
      <c r="AF3073" s="157" t="s">
        <v>3901</v>
      </c>
      <c r="AG3073" s="89" t="s">
        <v>8152</v>
      </c>
      <c r="AH3073" s="58" t="s">
        <v>2217</v>
      </c>
      <c r="AI3073" s="58" t="s">
        <v>655</v>
      </c>
      <c r="AJ3073" s="59" t="s">
        <v>1581</v>
      </c>
      <c r="AK3073" s="56">
        <v>25.853375833333335</v>
      </c>
      <c r="AL3073" s="56">
        <v>-81.389529722222221</v>
      </c>
      <c r="AM3073" s="60">
        <v>-9.4209000008309829</v>
      </c>
      <c r="AN3073" s="60">
        <v>4.2816739213199586</v>
      </c>
      <c r="AO3073" s="60">
        <v>10.348240835725106</v>
      </c>
    </row>
    <row r="3074" spans="1:41" s="290" customFormat="1" x14ac:dyDescent="0.2">
      <c r="A3074" s="45" t="s">
        <v>616</v>
      </c>
      <c r="B3074" s="42" t="s">
        <v>636</v>
      </c>
      <c r="C3074" s="46" t="s">
        <v>473</v>
      </c>
      <c r="D3074" s="35" t="s">
        <v>424</v>
      </c>
      <c r="E3074" s="34">
        <v>46079</v>
      </c>
      <c r="F3074" s="347" t="s">
        <v>714</v>
      </c>
      <c r="G3074" s="347" t="s">
        <v>2678</v>
      </c>
      <c r="H3074" s="344">
        <v>25.853349999999999</v>
      </c>
      <c r="I3074" s="344">
        <v>-81.389516666666665</v>
      </c>
      <c r="J3074" s="56" t="s">
        <v>8150</v>
      </c>
      <c r="K3074" s="56" t="s">
        <v>8151</v>
      </c>
      <c r="L3074" s="49" t="s">
        <v>6585</v>
      </c>
      <c r="M3074" s="120" t="s">
        <v>2833</v>
      </c>
      <c r="N3074" s="35" t="s">
        <v>364</v>
      </c>
      <c r="O3074" s="240" t="s">
        <v>6705</v>
      </c>
      <c r="P3074" s="216" t="s">
        <v>6005</v>
      </c>
      <c r="Q3074" s="443">
        <v>0</v>
      </c>
      <c r="R3074" s="47"/>
      <c r="S3074" s="36">
        <v>0</v>
      </c>
      <c r="T3074" s="35"/>
      <c r="U3074" s="34"/>
      <c r="V3074" s="82">
        <v>0</v>
      </c>
      <c r="W3074" s="55" t="s">
        <v>2689</v>
      </c>
      <c r="X3074" s="55" t="s">
        <v>1897</v>
      </c>
      <c r="Y3074" s="157">
        <v>0</v>
      </c>
      <c r="Z3074" s="57" t="s">
        <v>1746</v>
      </c>
      <c r="AA3074" s="55" t="s">
        <v>6987</v>
      </c>
      <c r="AB3074" s="55">
        <v>299</v>
      </c>
      <c r="AC3074" s="55" t="s">
        <v>2024</v>
      </c>
      <c r="AD3074" s="89" t="s">
        <v>2625</v>
      </c>
      <c r="AE3074" s="243">
        <v>16175</v>
      </c>
      <c r="AF3074" s="157" t="s">
        <v>3901</v>
      </c>
      <c r="AG3074" s="89" t="s">
        <v>8152</v>
      </c>
      <c r="AH3074" s="58" t="s">
        <v>2217</v>
      </c>
      <c r="AI3074" s="58" t="s">
        <v>655</v>
      </c>
      <c r="AJ3074" s="59" t="s">
        <v>1581</v>
      </c>
      <c r="AK3074" s="56">
        <v>25.853375833333335</v>
      </c>
      <c r="AL3074" s="56">
        <v>-81.389529722222221</v>
      </c>
      <c r="AM3074" s="60">
        <v>-9.4209000008309829</v>
      </c>
      <c r="AN3074" s="60">
        <v>4.2816739213199586</v>
      </c>
      <c r="AO3074" s="60">
        <v>10.348240835725106</v>
      </c>
    </row>
    <row r="3075" spans="1:41" s="290" customFormat="1" x14ac:dyDescent="0.2">
      <c r="A3075" s="45" t="s">
        <v>617</v>
      </c>
      <c r="B3075" s="42" t="s">
        <v>637</v>
      </c>
      <c r="C3075" s="46"/>
      <c r="D3075" s="35" t="s">
        <v>424</v>
      </c>
      <c r="E3075" s="34">
        <v>42837</v>
      </c>
      <c r="F3075" s="347" t="s">
        <v>715</v>
      </c>
      <c r="G3075" s="347" t="s">
        <v>716</v>
      </c>
      <c r="H3075" s="344">
        <v>25.853850000000001</v>
      </c>
      <c r="I3075" s="344">
        <v>-81.388683333333333</v>
      </c>
      <c r="J3075" s="56" t="s">
        <v>8153</v>
      </c>
      <c r="K3075" s="56" t="s">
        <v>9992</v>
      </c>
      <c r="L3075" s="49" t="s">
        <v>1746</v>
      </c>
      <c r="M3075" s="117"/>
      <c r="N3075" s="35" t="s">
        <v>364</v>
      </c>
      <c r="O3075" s="203" t="s">
        <v>1969</v>
      </c>
      <c r="P3075" s="216">
        <v>0</v>
      </c>
      <c r="Q3075" s="443">
        <v>0</v>
      </c>
      <c r="R3075" s="47"/>
      <c r="S3075" s="36">
        <v>0</v>
      </c>
      <c r="T3075" s="35"/>
      <c r="U3075" s="34"/>
      <c r="V3075" s="82">
        <v>0</v>
      </c>
      <c r="W3075" s="55" t="s">
        <v>2689</v>
      </c>
      <c r="X3075" s="55" t="s">
        <v>1897</v>
      </c>
      <c r="Y3075" s="157">
        <v>0</v>
      </c>
      <c r="Z3075" s="57" t="s">
        <v>1746</v>
      </c>
      <c r="AA3075" s="55" t="s">
        <v>6987</v>
      </c>
      <c r="AB3075" s="55">
        <v>300</v>
      </c>
      <c r="AC3075" s="55" t="s">
        <v>2024</v>
      </c>
      <c r="AD3075" s="89" t="s">
        <v>2625</v>
      </c>
      <c r="AE3075" s="243">
        <v>16180</v>
      </c>
      <c r="AF3075" s="157" t="s">
        <v>3901</v>
      </c>
      <c r="AG3075" s="89" t="s">
        <v>8155</v>
      </c>
      <c r="AH3075" s="58" t="s">
        <v>715</v>
      </c>
      <c r="AI3075" s="58" t="s">
        <v>3805</v>
      </c>
      <c r="AJ3075" s="59" t="s">
        <v>1580</v>
      </c>
      <c r="AK3075" s="56">
        <v>25.853854999999999</v>
      </c>
      <c r="AL3075" s="56">
        <v>-81.388712499999997</v>
      </c>
      <c r="AM3075" s="60">
        <v>-1.8233999992831684</v>
      </c>
      <c r="AN3075" s="60">
        <v>9.565441738127447</v>
      </c>
      <c r="AO3075" s="60">
        <v>9.737682640284417</v>
      </c>
    </row>
    <row r="3076" spans="1:41" s="290" customFormat="1" x14ac:dyDescent="0.2">
      <c r="A3076" s="45" t="s">
        <v>617</v>
      </c>
      <c r="B3076" s="42" t="s">
        <v>637</v>
      </c>
      <c r="C3076" s="46"/>
      <c r="D3076" s="35" t="s">
        <v>424</v>
      </c>
      <c r="E3076" s="34">
        <v>43160</v>
      </c>
      <c r="F3076" s="347" t="s">
        <v>2219</v>
      </c>
      <c r="G3076" s="347" t="s">
        <v>716</v>
      </c>
      <c r="H3076" s="344">
        <v>25.853833333333334</v>
      </c>
      <c r="I3076" s="344">
        <v>-81.388683333333333</v>
      </c>
      <c r="J3076" s="56" t="s">
        <v>9993</v>
      </c>
      <c r="K3076" s="56" t="s">
        <v>9992</v>
      </c>
      <c r="L3076" s="49" t="s">
        <v>2220</v>
      </c>
      <c r="M3076" s="120"/>
      <c r="N3076" s="35" t="s">
        <v>364</v>
      </c>
      <c r="O3076" s="203" t="s">
        <v>1969</v>
      </c>
      <c r="P3076" s="216" t="s">
        <v>1969</v>
      </c>
      <c r="Q3076" s="443">
        <v>0</v>
      </c>
      <c r="R3076" s="47"/>
      <c r="S3076" s="36">
        <v>0</v>
      </c>
      <c r="T3076" s="35"/>
      <c r="U3076" s="34"/>
      <c r="V3076" s="82">
        <v>0</v>
      </c>
      <c r="W3076" s="55" t="s">
        <v>2689</v>
      </c>
      <c r="X3076" s="55" t="s">
        <v>1897</v>
      </c>
      <c r="Y3076" s="157">
        <v>0</v>
      </c>
      <c r="Z3076" s="57" t="s">
        <v>1746</v>
      </c>
      <c r="AA3076" s="55" t="s">
        <v>6987</v>
      </c>
      <c r="AB3076" s="55">
        <v>300</v>
      </c>
      <c r="AC3076" s="55" t="s">
        <v>2024</v>
      </c>
      <c r="AD3076" s="89" t="s">
        <v>2625</v>
      </c>
      <c r="AE3076" s="243">
        <v>16180</v>
      </c>
      <c r="AF3076" s="157" t="s">
        <v>3901</v>
      </c>
      <c r="AG3076" s="89" t="s">
        <v>8155</v>
      </c>
      <c r="AH3076" s="58" t="s">
        <v>715</v>
      </c>
      <c r="AI3076" s="58" t="s">
        <v>3805</v>
      </c>
      <c r="AJ3076" s="59" t="s">
        <v>1580</v>
      </c>
      <c r="AK3076" s="56">
        <v>25.853854999999999</v>
      </c>
      <c r="AL3076" s="56">
        <v>-81.388712499999997</v>
      </c>
      <c r="AM3076" s="60">
        <v>-7.9013999994849371</v>
      </c>
      <c r="AN3076" s="60">
        <v>9.565441738127447</v>
      </c>
      <c r="AO3076" s="60">
        <v>12.406844788155093</v>
      </c>
    </row>
    <row r="3077" spans="1:41" s="290" customFormat="1" x14ac:dyDescent="0.2">
      <c r="A3077" s="45" t="s">
        <v>617</v>
      </c>
      <c r="B3077" s="42" t="s">
        <v>637</v>
      </c>
      <c r="C3077" s="46"/>
      <c r="D3077" s="35" t="s">
        <v>424</v>
      </c>
      <c r="E3077" s="34">
        <v>43532</v>
      </c>
      <c r="F3077" s="347" t="s">
        <v>715</v>
      </c>
      <c r="G3077" s="347" t="s">
        <v>2236</v>
      </c>
      <c r="H3077" s="344">
        <v>25.853850000000001</v>
      </c>
      <c r="I3077" s="344">
        <v>-81.388666666666666</v>
      </c>
      <c r="J3077" s="56" t="s">
        <v>8153</v>
      </c>
      <c r="K3077" s="56" t="s">
        <v>9994</v>
      </c>
      <c r="L3077" s="49" t="s">
        <v>2220</v>
      </c>
      <c r="M3077" s="120" t="s">
        <v>2836</v>
      </c>
      <c r="N3077" s="35" t="s">
        <v>364</v>
      </c>
      <c r="O3077" s="203" t="s">
        <v>1969</v>
      </c>
      <c r="P3077" s="216" t="s">
        <v>1969</v>
      </c>
      <c r="Q3077" s="443">
        <v>0</v>
      </c>
      <c r="R3077" s="47"/>
      <c r="S3077" s="36">
        <v>0</v>
      </c>
      <c r="T3077" s="35"/>
      <c r="U3077" s="34"/>
      <c r="V3077" s="82">
        <v>0</v>
      </c>
      <c r="W3077" s="55" t="s">
        <v>2689</v>
      </c>
      <c r="X3077" s="55" t="s">
        <v>1897</v>
      </c>
      <c r="Y3077" s="157">
        <v>0</v>
      </c>
      <c r="Z3077" s="57" t="s">
        <v>1746</v>
      </c>
      <c r="AA3077" s="55" t="s">
        <v>6987</v>
      </c>
      <c r="AB3077" s="55">
        <v>300</v>
      </c>
      <c r="AC3077" s="55" t="s">
        <v>2024</v>
      </c>
      <c r="AD3077" s="89" t="s">
        <v>2625</v>
      </c>
      <c r="AE3077" s="243">
        <v>16180</v>
      </c>
      <c r="AF3077" s="157" t="s">
        <v>3901</v>
      </c>
      <c r="AG3077" s="89" t="s">
        <v>8155</v>
      </c>
      <c r="AH3077" s="58" t="s">
        <v>715</v>
      </c>
      <c r="AI3077" s="58" t="s">
        <v>3805</v>
      </c>
      <c r="AJ3077" s="59" t="s">
        <v>1580</v>
      </c>
      <c r="AK3077" s="56">
        <v>25.853854999999999</v>
      </c>
      <c r="AL3077" s="56">
        <v>-81.388712499999997</v>
      </c>
      <c r="AM3077" s="60">
        <v>-1.8233999992831684</v>
      </c>
      <c r="AN3077" s="60">
        <v>15.031408446294639</v>
      </c>
      <c r="AO3077" s="60">
        <v>15.141599236432183</v>
      </c>
    </row>
    <row r="3078" spans="1:41" s="290" customFormat="1" x14ac:dyDescent="0.2">
      <c r="A3078" s="45" t="s">
        <v>617</v>
      </c>
      <c r="B3078" s="42" t="s">
        <v>637</v>
      </c>
      <c r="C3078" s="46"/>
      <c r="D3078" s="35" t="s">
        <v>424</v>
      </c>
      <c r="E3078" s="34">
        <v>43881</v>
      </c>
      <c r="F3078" s="347" t="s">
        <v>715</v>
      </c>
      <c r="G3078" s="347" t="s">
        <v>716</v>
      </c>
      <c r="H3078" s="344">
        <v>25.853850000000001</v>
      </c>
      <c r="I3078" s="344">
        <v>-81.388683333333333</v>
      </c>
      <c r="J3078" s="56" t="s">
        <v>8153</v>
      </c>
      <c r="K3078" s="56" t="s">
        <v>9992</v>
      </c>
      <c r="L3078" s="49" t="s">
        <v>2967</v>
      </c>
      <c r="M3078" s="120" t="s">
        <v>2836</v>
      </c>
      <c r="N3078" s="35" t="s">
        <v>364</v>
      </c>
      <c r="O3078" s="203" t="s">
        <v>1969</v>
      </c>
      <c r="P3078" s="216" t="s">
        <v>1969</v>
      </c>
      <c r="Q3078" s="443">
        <v>0</v>
      </c>
      <c r="R3078" s="47"/>
      <c r="S3078" s="36">
        <v>0</v>
      </c>
      <c r="T3078" s="35"/>
      <c r="U3078" s="34"/>
      <c r="V3078" s="82">
        <v>0</v>
      </c>
      <c r="W3078" s="55" t="s">
        <v>2689</v>
      </c>
      <c r="X3078" s="55" t="s">
        <v>1897</v>
      </c>
      <c r="Y3078" s="157">
        <v>0</v>
      </c>
      <c r="Z3078" s="57" t="s">
        <v>1746</v>
      </c>
      <c r="AA3078" s="55" t="s">
        <v>6987</v>
      </c>
      <c r="AB3078" s="55">
        <v>300</v>
      </c>
      <c r="AC3078" s="55" t="s">
        <v>2024</v>
      </c>
      <c r="AD3078" s="89" t="s">
        <v>2625</v>
      </c>
      <c r="AE3078" s="243">
        <v>16180</v>
      </c>
      <c r="AF3078" s="157" t="s">
        <v>3901</v>
      </c>
      <c r="AG3078" s="89" t="s">
        <v>8155</v>
      </c>
      <c r="AH3078" s="58" t="s">
        <v>715</v>
      </c>
      <c r="AI3078" s="58" t="s">
        <v>3805</v>
      </c>
      <c r="AJ3078" s="59" t="s">
        <v>1580</v>
      </c>
      <c r="AK3078" s="56">
        <v>25.853854999999999</v>
      </c>
      <c r="AL3078" s="56">
        <v>-81.388712499999997</v>
      </c>
      <c r="AM3078" s="60">
        <v>-1.8233999992831684</v>
      </c>
      <c r="AN3078" s="60">
        <v>9.565441738127447</v>
      </c>
      <c r="AO3078" s="60">
        <v>9.737682640284417</v>
      </c>
    </row>
    <row r="3079" spans="1:41" s="290" customFormat="1" ht="25.5" x14ac:dyDescent="0.2">
      <c r="A3079" s="45" t="s">
        <v>617</v>
      </c>
      <c r="B3079" s="42" t="s">
        <v>637</v>
      </c>
      <c r="C3079" s="46"/>
      <c r="D3079" s="35" t="s">
        <v>424</v>
      </c>
      <c r="E3079" s="34">
        <v>44293</v>
      </c>
      <c r="F3079" s="347" t="s">
        <v>715</v>
      </c>
      <c r="G3079" s="347" t="s">
        <v>3681</v>
      </c>
      <c r="H3079" s="344">
        <v>25.853850000000001</v>
      </c>
      <c r="I3079" s="344">
        <v>-81.3887</v>
      </c>
      <c r="J3079" s="56" t="s">
        <v>8153</v>
      </c>
      <c r="K3079" s="56" t="s">
        <v>8182</v>
      </c>
      <c r="L3079" s="49" t="s">
        <v>3767</v>
      </c>
      <c r="M3079" s="120" t="s">
        <v>2836</v>
      </c>
      <c r="N3079" s="35" t="s">
        <v>387</v>
      </c>
      <c r="O3079" s="240" t="s">
        <v>3768</v>
      </c>
      <c r="P3079" s="216" t="s">
        <v>1969</v>
      </c>
      <c r="Q3079" s="443">
        <v>0</v>
      </c>
      <c r="R3079" s="47"/>
      <c r="S3079" s="36">
        <v>0</v>
      </c>
      <c r="T3079" s="35" t="s">
        <v>3310</v>
      </c>
      <c r="U3079" s="34"/>
      <c r="V3079" s="82">
        <v>0</v>
      </c>
      <c r="W3079" s="55" t="s">
        <v>2689</v>
      </c>
      <c r="X3079" s="55" t="s">
        <v>1897</v>
      </c>
      <c r="Y3079" s="157" t="s">
        <v>387</v>
      </c>
      <c r="Z3079" s="57" t="s">
        <v>1746</v>
      </c>
      <c r="AA3079" s="55" t="s">
        <v>6982</v>
      </c>
      <c r="AB3079" s="55">
        <v>300</v>
      </c>
      <c r="AC3079" s="55" t="s">
        <v>2024</v>
      </c>
      <c r="AD3079" s="89" t="s">
        <v>2625</v>
      </c>
      <c r="AE3079" s="243">
        <v>16180</v>
      </c>
      <c r="AF3079" s="157" t="s">
        <v>3901</v>
      </c>
      <c r="AG3079" s="89" t="s">
        <v>8155</v>
      </c>
      <c r="AH3079" s="58" t="s">
        <v>715</v>
      </c>
      <c r="AI3079" s="58" t="s">
        <v>3805</v>
      </c>
      <c r="AJ3079" s="59" t="s">
        <v>1580</v>
      </c>
      <c r="AK3079" s="56">
        <v>25.853854999999999</v>
      </c>
      <c r="AL3079" s="56">
        <v>-81.388712499999997</v>
      </c>
      <c r="AM3079" s="60">
        <v>-1.8233999992831684</v>
      </c>
      <c r="AN3079" s="60">
        <v>4.0994750299602538</v>
      </c>
      <c r="AO3079" s="60">
        <v>4.486700689666459</v>
      </c>
    </row>
    <row r="3080" spans="1:41" s="290" customFormat="1" x14ac:dyDescent="0.2">
      <c r="A3080" s="45" t="s">
        <v>617</v>
      </c>
      <c r="B3080" s="42" t="s">
        <v>637</v>
      </c>
      <c r="C3080" s="46"/>
      <c r="D3080" s="35" t="s">
        <v>424</v>
      </c>
      <c r="E3080" s="34">
        <v>44992</v>
      </c>
      <c r="F3080" s="347" t="s">
        <v>2219</v>
      </c>
      <c r="G3080" s="347" t="s">
        <v>716</v>
      </c>
      <c r="H3080" s="344">
        <v>25.853833333333334</v>
      </c>
      <c r="I3080" s="344">
        <v>-81.388683333333333</v>
      </c>
      <c r="J3080" s="56" t="s">
        <v>9993</v>
      </c>
      <c r="K3080" s="56" t="s">
        <v>9992</v>
      </c>
      <c r="L3080" s="49" t="s">
        <v>5231</v>
      </c>
      <c r="M3080" s="120" t="s">
        <v>2836</v>
      </c>
      <c r="N3080" s="35" t="s">
        <v>364</v>
      </c>
      <c r="O3080" s="240" t="s">
        <v>3768</v>
      </c>
      <c r="P3080" s="216" t="s">
        <v>1969</v>
      </c>
      <c r="Q3080" s="443">
        <v>0</v>
      </c>
      <c r="R3080" s="47"/>
      <c r="S3080" s="36">
        <v>0</v>
      </c>
      <c r="T3080" s="35" t="s">
        <v>2011</v>
      </c>
      <c r="U3080" s="34"/>
      <c r="V3080" s="82">
        <v>0</v>
      </c>
      <c r="W3080" s="55" t="s">
        <v>2689</v>
      </c>
      <c r="X3080" s="55" t="s">
        <v>1897</v>
      </c>
      <c r="Y3080" s="157">
        <v>0</v>
      </c>
      <c r="Z3080" s="57" t="s">
        <v>1746</v>
      </c>
      <c r="AA3080" s="55" t="s">
        <v>6987</v>
      </c>
      <c r="AB3080" s="55">
        <v>300</v>
      </c>
      <c r="AC3080" s="55" t="s">
        <v>2024</v>
      </c>
      <c r="AD3080" s="89" t="s">
        <v>2625</v>
      </c>
      <c r="AE3080" s="243">
        <v>16180</v>
      </c>
      <c r="AF3080" s="157" t="s">
        <v>3901</v>
      </c>
      <c r="AG3080" s="89" t="s">
        <v>8155</v>
      </c>
      <c r="AH3080" s="58" t="s">
        <v>715</v>
      </c>
      <c r="AI3080" s="58" t="s">
        <v>3805</v>
      </c>
      <c r="AJ3080" s="59" t="s">
        <v>1580</v>
      </c>
      <c r="AK3080" s="56">
        <v>25.853854999999999</v>
      </c>
      <c r="AL3080" s="56">
        <v>-81.388712499999997</v>
      </c>
      <c r="AM3080" s="60">
        <v>-7.9013999994849371</v>
      </c>
      <c r="AN3080" s="60">
        <v>9.565441738127447</v>
      </c>
      <c r="AO3080" s="60">
        <v>12.406844788155093</v>
      </c>
    </row>
    <row r="3081" spans="1:41" s="290" customFormat="1" x14ac:dyDescent="0.2">
      <c r="A3081" s="45" t="s">
        <v>617</v>
      </c>
      <c r="B3081" s="42" t="s">
        <v>637</v>
      </c>
      <c r="C3081" s="46"/>
      <c r="D3081" s="35" t="s">
        <v>424</v>
      </c>
      <c r="E3081" s="34">
        <v>45384</v>
      </c>
      <c r="F3081" s="347" t="s">
        <v>710</v>
      </c>
      <c r="G3081" s="347" t="s">
        <v>716</v>
      </c>
      <c r="H3081" s="344">
        <v>25.853866666666665</v>
      </c>
      <c r="I3081" s="344">
        <v>-81.388683333333333</v>
      </c>
      <c r="J3081" s="56" t="s">
        <v>9982</v>
      </c>
      <c r="K3081" s="56" t="s">
        <v>9992</v>
      </c>
      <c r="L3081" s="49" t="s">
        <v>5944</v>
      </c>
      <c r="M3081" s="120" t="s">
        <v>2836</v>
      </c>
      <c r="N3081" s="35" t="s">
        <v>427</v>
      </c>
      <c r="O3081" s="240" t="s">
        <v>5945</v>
      </c>
      <c r="P3081" s="216" t="s">
        <v>5946</v>
      </c>
      <c r="Q3081" s="443">
        <v>0</v>
      </c>
      <c r="R3081" s="47"/>
      <c r="S3081" s="36">
        <v>0</v>
      </c>
      <c r="T3081" s="35" t="s">
        <v>3310</v>
      </c>
      <c r="U3081" s="34">
        <v>45384</v>
      </c>
      <c r="V3081" s="82" t="s">
        <v>1969</v>
      </c>
      <c r="W3081" s="55" t="s">
        <v>2689</v>
      </c>
      <c r="X3081" s="55" t="s">
        <v>1897</v>
      </c>
      <c r="Y3081" s="157" t="s">
        <v>427</v>
      </c>
      <c r="Z3081" s="57" t="s">
        <v>1746</v>
      </c>
      <c r="AA3081" s="55" t="s">
        <v>7125</v>
      </c>
      <c r="AB3081" s="55">
        <v>300</v>
      </c>
      <c r="AC3081" s="55" t="s">
        <v>2024</v>
      </c>
      <c r="AD3081" s="89" t="s">
        <v>2625</v>
      </c>
      <c r="AE3081" s="243">
        <v>16180</v>
      </c>
      <c r="AF3081" s="157" t="s">
        <v>3901</v>
      </c>
      <c r="AG3081" s="89" t="s">
        <v>8155</v>
      </c>
      <c r="AH3081" s="58" t="s">
        <v>715</v>
      </c>
      <c r="AI3081" s="58" t="s">
        <v>3805</v>
      </c>
      <c r="AJ3081" s="59" t="s">
        <v>1580</v>
      </c>
      <c r="AK3081" s="56">
        <v>25.853854999999999</v>
      </c>
      <c r="AL3081" s="56">
        <v>-81.388712499999997</v>
      </c>
      <c r="AM3081" s="60">
        <v>4.2545999996229966</v>
      </c>
      <c r="AN3081" s="60">
        <v>9.565441738127447</v>
      </c>
      <c r="AO3081" s="60">
        <v>10.468968277834385</v>
      </c>
    </row>
    <row r="3082" spans="1:41" s="290" customFormat="1" x14ac:dyDescent="0.2">
      <c r="A3082" s="45" t="s">
        <v>617</v>
      </c>
      <c r="B3082" s="42" t="s">
        <v>637</v>
      </c>
      <c r="C3082" s="46"/>
      <c r="D3082" s="35" t="s">
        <v>424</v>
      </c>
      <c r="E3082" s="34">
        <v>45783</v>
      </c>
      <c r="F3082" s="347" t="s">
        <v>715</v>
      </c>
      <c r="G3082" s="347" t="s">
        <v>2970</v>
      </c>
      <c r="H3082" s="344">
        <v>25.853850000000001</v>
      </c>
      <c r="I3082" s="344">
        <v>-81.388649999999998</v>
      </c>
      <c r="J3082" s="56" t="s">
        <v>8153</v>
      </c>
      <c r="K3082" s="56" t="s">
        <v>8154</v>
      </c>
      <c r="L3082" s="49" t="s">
        <v>6650</v>
      </c>
      <c r="M3082" s="120" t="s">
        <v>4820</v>
      </c>
      <c r="N3082" s="35" t="s">
        <v>387</v>
      </c>
      <c r="O3082" s="240" t="s">
        <v>6625</v>
      </c>
      <c r="P3082" s="216" t="s">
        <v>6005</v>
      </c>
      <c r="Q3082" s="443">
        <v>0</v>
      </c>
      <c r="R3082" s="47"/>
      <c r="S3082" s="36">
        <v>0</v>
      </c>
      <c r="T3082" s="35"/>
      <c r="U3082" s="34">
        <v>45384</v>
      </c>
      <c r="V3082" s="82">
        <v>0</v>
      </c>
      <c r="W3082" s="55" t="s">
        <v>2689</v>
      </c>
      <c r="X3082" s="55" t="s">
        <v>1897</v>
      </c>
      <c r="Y3082" s="157" t="s">
        <v>387</v>
      </c>
      <c r="Z3082" s="57" t="s">
        <v>1746</v>
      </c>
      <c r="AA3082" s="55" t="s">
        <v>6982</v>
      </c>
      <c r="AB3082" s="55">
        <v>300</v>
      </c>
      <c r="AC3082" s="55" t="s">
        <v>2024</v>
      </c>
      <c r="AD3082" s="89" t="s">
        <v>2625</v>
      </c>
      <c r="AE3082" s="243">
        <v>16180</v>
      </c>
      <c r="AF3082" s="157" t="s">
        <v>3901</v>
      </c>
      <c r="AG3082" s="89" t="s">
        <v>8155</v>
      </c>
      <c r="AH3082" s="58" t="s">
        <v>715</v>
      </c>
      <c r="AI3082" s="58" t="s">
        <v>3805</v>
      </c>
      <c r="AJ3082" s="59" t="s">
        <v>1580</v>
      </c>
      <c r="AK3082" s="56">
        <v>25.853854999999999</v>
      </c>
      <c r="AL3082" s="56">
        <v>-81.388712499999997</v>
      </c>
      <c r="AM3082" s="60">
        <v>-1.8233999992831684</v>
      </c>
      <c r="AN3082" s="60">
        <v>20.497375154461832</v>
      </c>
      <c r="AO3082" s="60">
        <v>20.578318098915059</v>
      </c>
    </row>
    <row r="3083" spans="1:41" s="290" customFormat="1" x14ac:dyDescent="0.2">
      <c r="A3083" s="45" t="s">
        <v>617</v>
      </c>
      <c r="B3083" s="42" t="s">
        <v>637</v>
      </c>
      <c r="C3083" s="46" t="s">
        <v>473</v>
      </c>
      <c r="D3083" s="35" t="s">
        <v>424</v>
      </c>
      <c r="E3083" s="34">
        <v>46079</v>
      </c>
      <c r="F3083" s="347" t="s">
        <v>715</v>
      </c>
      <c r="G3083" s="347" t="s">
        <v>2970</v>
      </c>
      <c r="H3083" s="344">
        <v>25.853850000000001</v>
      </c>
      <c r="I3083" s="344">
        <v>-81.388649999999998</v>
      </c>
      <c r="J3083" s="56" t="s">
        <v>8153</v>
      </c>
      <c r="K3083" s="56" t="s">
        <v>8154</v>
      </c>
      <c r="L3083" s="49" t="s">
        <v>6706</v>
      </c>
      <c r="M3083" s="120" t="s">
        <v>4820</v>
      </c>
      <c r="N3083" s="35" t="s">
        <v>387</v>
      </c>
      <c r="O3083" s="240" t="s">
        <v>6625</v>
      </c>
      <c r="P3083" s="216" t="s">
        <v>6005</v>
      </c>
      <c r="Q3083" s="443">
        <v>0</v>
      </c>
      <c r="R3083" s="47"/>
      <c r="S3083" s="36">
        <v>0</v>
      </c>
      <c r="T3083" s="35"/>
      <c r="U3083" s="34"/>
      <c r="V3083" s="82">
        <v>0</v>
      </c>
      <c r="W3083" s="55" t="s">
        <v>2689</v>
      </c>
      <c r="X3083" s="55" t="s">
        <v>1897</v>
      </c>
      <c r="Y3083" s="157" t="s">
        <v>387</v>
      </c>
      <c r="Z3083" s="57" t="s">
        <v>1746</v>
      </c>
      <c r="AA3083" s="55" t="s">
        <v>6982</v>
      </c>
      <c r="AB3083" s="55">
        <v>300</v>
      </c>
      <c r="AC3083" s="55" t="s">
        <v>2024</v>
      </c>
      <c r="AD3083" s="89" t="s">
        <v>2625</v>
      </c>
      <c r="AE3083" s="243">
        <v>16180</v>
      </c>
      <c r="AF3083" s="157" t="s">
        <v>3901</v>
      </c>
      <c r="AG3083" s="89" t="s">
        <v>8155</v>
      </c>
      <c r="AH3083" s="58" t="s">
        <v>715</v>
      </c>
      <c r="AI3083" s="58" t="s">
        <v>3805</v>
      </c>
      <c r="AJ3083" s="59" t="s">
        <v>1580</v>
      </c>
      <c r="AK3083" s="56">
        <v>25.853854999999999</v>
      </c>
      <c r="AL3083" s="56">
        <v>-81.388712499999997</v>
      </c>
      <c r="AM3083" s="60">
        <v>-1.8233999992831684</v>
      </c>
      <c r="AN3083" s="60">
        <v>20.497375154461832</v>
      </c>
      <c r="AO3083" s="60">
        <v>20.578318098915059</v>
      </c>
    </row>
    <row r="3084" spans="1:41" s="290" customFormat="1" x14ac:dyDescent="0.2">
      <c r="A3084" s="45" t="s">
        <v>618</v>
      </c>
      <c r="B3084" s="42" t="s">
        <v>638</v>
      </c>
      <c r="C3084" s="46"/>
      <c r="D3084" s="35" t="s">
        <v>424</v>
      </c>
      <c r="E3084" s="34">
        <v>42837</v>
      </c>
      <c r="F3084" s="347" t="s">
        <v>717</v>
      </c>
      <c r="G3084" s="347" t="s">
        <v>718</v>
      </c>
      <c r="H3084" s="344">
        <v>25.854666666666667</v>
      </c>
      <c r="I3084" s="344">
        <v>-81.388516666666661</v>
      </c>
      <c r="J3084" s="56" t="s">
        <v>9995</v>
      </c>
      <c r="K3084" s="56" t="s">
        <v>9996</v>
      </c>
      <c r="L3084" s="49" t="s">
        <v>1746</v>
      </c>
      <c r="M3084" s="117"/>
      <c r="N3084" s="35" t="s">
        <v>364</v>
      </c>
      <c r="O3084" s="203" t="s">
        <v>1969</v>
      </c>
      <c r="P3084" s="216">
        <v>0</v>
      </c>
      <c r="Q3084" s="443">
        <v>0</v>
      </c>
      <c r="R3084" s="47"/>
      <c r="S3084" s="36">
        <v>0</v>
      </c>
      <c r="T3084" s="35"/>
      <c r="U3084" s="34"/>
      <c r="V3084" s="82">
        <v>0</v>
      </c>
      <c r="W3084" s="55" t="s">
        <v>2689</v>
      </c>
      <c r="X3084" s="55" t="s">
        <v>1897</v>
      </c>
      <c r="Y3084" s="157">
        <v>0</v>
      </c>
      <c r="Z3084" s="57" t="s">
        <v>1746</v>
      </c>
      <c r="AA3084" s="55" t="s">
        <v>6987</v>
      </c>
      <c r="AB3084" s="55">
        <v>301</v>
      </c>
      <c r="AC3084" s="55" t="s">
        <v>2024</v>
      </c>
      <c r="AD3084" s="89" t="s">
        <v>2625</v>
      </c>
      <c r="AE3084" s="243">
        <v>16185</v>
      </c>
      <c r="AF3084" s="157" t="s">
        <v>3901</v>
      </c>
      <c r="AG3084" s="89" t="s">
        <v>8158</v>
      </c>
      <c r="AH3084" s="58" t="s">
        <v>3682</v>
      </c>
      <c r="AI3084" s="58" t="s">
        <v>8159</v>
      </c>
      <c r="AJ3084" s="59" t="s">
        <v>1579</v>
      </c>
      <c r="AK3084" s="56">
        <v>25.854647499999999</v>
      </c>
      <c r="AL3084" s="56">
        <v>-81.388578055555556</v>
      </c>
      <c r="AM3084" s="60">
        <v>6.9897000004911547</v>
      </c>
      <c r="AN3084" s="60">
        <v>20.132977376402987</v>
      </c>
      <c r="AO3084" s="60">
        <v>21.311796830291446</v>
      </c>
    </row>
    <row r="3085" spans="1:41" s="290" customFormat="1" x14ac:dyDescent="0.2">
      <c r="A3085" s="45" t="s">
        <v>618</v>
      </c>
      <c r="B3085" s="42" t="s">
        <v>638</v>
      </c>
      <c r="C3085" s="46"/>
      <c r="D3085" s="35" t="s">
        <v>424</v>
      </c>
      <c r="E3085" s="34">
        <v>43160</v>
      </c>
      <c r="F3085" s="347" t="s">
        <v>717</v>
      </c>
      <c r="G3085" s="347" t="s">
        <v>2221</v>
      </c>
      <c r="H3085" s="344">
        <v>25.854666666666667</v>
      </c>
      <c r="I3085" s="344">
        <v>-81.388499999999993</v>
      </c>
      <c r="J3085" s="56" t="s">
        <v>9995</v>
      </c>
      <c r="K3085" s="56" t="s">
        <v>9997</v>
      </c>
      <c r="L3085" s="49" t="s">
        <v>2222</v>
      </c>
      <c r="M3085" s="120"/>
      <c r="N3085" s="35" t="s">
        <v>364</v>
      </c>
      <c r="O3085" s="203" t="s">
        <v>1969</v>
      </c>
      <c r="P3085" s="216" t="s">
        <v>1969</v>
      </c>
      <c r="Q3085" s="443">
        <v>0</v>
      </c>
      <c r="R3085" s="47"/>
      <c r="S3085" s="36">
        <v>0</v>
      </c>
      <c r="T3085" s="35"/>
      <c r="U3085" s="34"/>
      <c r="V3085" s="82">
        <v>0</v>
      </c>
      <c r="W3085" s="55" t="s">
        <v>2689</v>
      </c>
      <c r="X3085" s="55" t="s">
        <v>1897</v>
      </c>
      <c r="Y3085" s="157">
        <v>0</v>
      </c>
      <c r="Z3085" s="57" t="s">
        <v>1746</v>
      </c>
      <c r="AA3085" s="55" t="s">
        <v>6987</v>
      </c>
      <c r="AB3085" s="55">
        <v>301</v>
      </c>
      <c r="AC3085" s="55" t="s">
        <v>2024</v>
      </c>
      <c r="AD3085" s="89" t="s">
        <v>2625</v>
      </c>
      <c r="AE3085" s="243">
        <v>16185</v>
      </c>
      <c r="AF3085" s="157" t="s">
        <v>3901</v>
      </c>
      <c r="AG3085" s="89" t="s">
        <v>8158</v>
      </c>
      <c r="AH3085" s="58" t="s">
        <v>3682</v>
      </c>
      <c r="AI3085" s="58" t="s">
        <v>8159</v>
      </c>
      <c r="AJ3085" s="59" t="s">
        <v>1579</v>
      </c>
      <c r="AK3085" s="56">
        <v>25.854647499999999</v>
      </c>
      <c r="AL3085" s="56">
        <v>-81.388578055555556</v>
      </c>
      <c r="AM3085" s="60">
        <v>6.9897000004911547</v>
      </c>
      <c r="AN3085" s="60">
        <v>25.598944084570178</v>
      </c>
      <c r="AO3085" s="60">
        <v>26.536048016647403</v>
      </c>
    </row>
    <row r="3086" spans="1:41" s="290" customFormat="1" x14ac:dyDescent="0.2">
      <c r="A3086" s="45" t="s">
        <v>618</v>
      </c>
      <c r="B3086" s="42" t="s">
        <v>638</v>
      </c>
      <c r="C3086" s="46"/>
      <c r="D3086" s="35" t="s">
        <v>424</v>
      </c>
      <c r="E3086" s="34">
        <v>43881</v>
      </c>
      <c r="F3086" s="347" t="s">
        <v>717</v>
      </c>
      <c r="G3086" s="347" t="s">
        <v>718</v>
      </c>
      <c r="H3086" s="344">
        <v>25.854666666666667</v>
      </c>
      <c r="I3086" s="344">
        <v>-81.388516666666661</v>
      </c>
      <c r="J3086" s="56" t="s">
        <v>9995</v>
      </c>
      <c r="K3086" s="56" t="s">
        <v>9996</v>
      </c>
      <c r="L3086" s="49" t="s">
        <v>3771</v>
      </c>
      <c r="M3086" s="120" t="s">
        <v>2833</v>
      </c>
      <c r="N3086" s="35" t="s">
        <v>364</v>
      </c>
      <c r="O3086" s="203" t="s">
        <v>1969</v>
      </c>
      <c r="P3086" s="216" t="s">
        <v>1969</v>
      </c>
      <c r="Q3086" s="443">
        <v>0</v>
      </c>
      <c r="R3086" s="47"/>
      <c r="S3086" s="36">
        <v>0</v>
      </c>
      <c r="T3086" s="35"/>
      <c r="U3086" s="34"/>
      <c r="V3086" s="82">
        <v>0</v>
      </c>
      <c r="W3086" s="55" t="s">
        <v>2689</v>
      </c>
      <c r="X3086" s="55" t="s">
        <v>1897</v>
      </c>
      <c r="Y3086" s="157">
        <v>0</v>
      </c>
      <c r="Z3086" s="57" t="s">
        <v>1746</v>
      </c>
      <c r="AA3086" s="55" t="s">
        <v>6987</v>
      </c>
      <c r="AB3086" s="55">
        <v>301</v>
      </c>
      <c r="AC3086" s="55" t="s">
        <v>2024</v>
      </c>
      <c r="AD3086" s="89" t="s">
        <v>2625</v>
      </c>
      <c r="AE3086" s="243">
        <v>16185</v>
      </c>
      <c r="AF3086" s="157" t="s">
        <v>3901</v>
      </c>
      <c r="AG3086" s="89" t="s">
        <v>8158</v>
      </c>
      <c r="AH3086" s="58" t="s">
        <v>3682</v>
      </c>
      <c r="AI3086" s="58" t="s">
        <v>8159</v>
      </c>
      <c r="AJ3086" s="59" t="s">
        <v>1579</v>
      </c>
      <c r="AK3086" s="56">
        <v>25.854647499999999</v>
      </c>
      <c r="AL3086" s="56">
        <v>-81.388578055555556</v>
      </c>
      <c r="AM3086" s="60">
        <v>6.9897000004911547</v>
      </c>
      <c r="AN3086" s="60">
        <v>20.132977376402987</v>
      </c>
      <c r="AO3086" s="60">
        <v>21.311796830291446</v>
      </c>
    </row>
    <row r="3087" spans="1:41" s="290" customFormat="1" ht="25.5" x14ac:dyDescent="0.2">
      <c r="A3087" s="45" t="s">
        <v>618</v>
      </c>
      <c r="B3087" s="42" t="s">
        <v>638</v>
      </c>
      <c r="C3087" s="46"/>
      <c r="D3087" s="35" t="s">
        <v>424</v>
      </c>
      <c r="E3087" s="34">
        <v>44293</v>
      </c>
      <c r="F3087" s="347" t="s">
        <v>3682</v>
      </c>
      <c r="G3087" s="347" t="s">
        <v>3769</v>
      </c>
      <c r="H3087" s="344">
        <v>25.854649999999999</v>
      </c>
      <c r="I3087" s="344">
        <v>-81.388549999999995</v>
      </c>
      <c r="J3087" s="56" t="s">
        <v>9998</v>
      </c>
      <c r="K3087" s="56" t="s">
        <v>8157</v>
      </c>
      <c r="L3087" s="49" t="s">
        <v>3770</v>
      </c>
      <c r="M3087" s="120" t="s">
        <v>2833</v>
      </c>
      <c r="N3087" s="35" t="s">
        <v>387</v>
      </c>
      <c r="O3087" s="240" t="s">
        <v>3772</v>
      </c>
      <c r="P3087" s="216" t="s">
        <v>1969</v>
      </c>
      <c r="Q3087" s="443">
        <v>0</v>
      </c>
      <c r="R3087" s="47"/>
      <c r="S3087" s="36">
        <v>0</v>
      </c>
      <c r="T3087" s="35" t="s">
        <v>3310</v>
      </c>
      <c r="U3087" s="34"/>
      <c r="V3087" s="82">
        <v>0</v>
      </c>
      <c r="W3087" s="55" t="s">
        <v>2689</v>
      </c>
      <c r="X3087" s="55" t="s">
        <v>1897</v>
      </c>
      <c r="Y3087" s="157" t="s">
        <v>387</v>
      </c>
      <c r="Z3087" s="57" t="s">
        <v>1746</v>
      </c>
      <c r="AA3087" s="55" t="s">
        <v>6982</v>
      </c>
      <c r="AB3087" s="55">
        <v>301</v>
      </c>
      <c r="AC3087" s="55" t="s">
        <v>2024</v>
      </c>
      <c r="AD3087" s="89" t="s">
        <v>2625</v>
      </c>
      <c r="AE3087" s="243">
        <v>16185</v>
      </c>
      <c r="AF3087" s="157" t="s">
        <v>3901</v>
      </c>
      <c r="AG3087" s="89" t="s">
        <v>8158</v>
      </c>
      <c r="AH3087" s="58" t="s">
        <v>3682</v>
      </c>
      <c r="AI3087" s="58" t="s">
        <v>8159</v>
      </c>
      <c r="AJ3087" s="59" t="s">
        <v>1579</v>
      </c>
      <c r="AK3087" s="56">
        <v>25.854647499999999</v>
      </c>
      <c r="AL3087" s="56">
        <v>-81.388578055555556</v>
      </c>
      <c r="AM3087" s="60">
        <v>0.91170000028938603</v>
      </c>
      <c r="AN3087" s="60">
        <v>9.2010439600686009</v>
      </c>
      <c r="AO3087" s="60">
        <v>9.2461022515242899</v>
      </c>
    </row>
    <row r="3088" spans="1:41" s="290" customFormat="1" ht="25.5" x14ac:dyDescent="0.2">
      <c r="A3088" s="45" t="s">
        <v>618</v>
      </c>
      <c r="B3088" s="42" t="s">
        <v>638</v>
      </c>
      <c r="C3088" s="46"/>
      <c r="D3088" s="35" t="s">
        <v>424</v>
      </c>
      <c r="E3088" s="34">
        <v>44620</v>
      </c>
      <c r="F3088" s="347" t="s">
        <v>3682</v>
      </c>
      <c r="G3088" s="347" t="s">
        <v>3769</v>
      </c>
      <c r="H3088" s="344">
        <v>25.854649999999999</v>
      </c>
      <c r="I3088" s="344">
        <v>-81.388549999999995</v>
      </c>
      <c r="J3088" s="56" t="s">
        <v>9998</v>
      </c>
      <c r="K3088" s="56" t="s">
        <v>8157</v>
      </c>
      <c r="L3088" s="49" t="s">
        <v>4277</v>
      </c>
      <c r="M3088" s="120" t="s">
        <v>2833</v>
      </c>
      <c r="N3088" s="35" t="s">
        <v>387</v>
      </c>
      <c r="O3088" s="240" t="s">
        <v>4278</v>
      </c>
      <c r="P3088" s="216" t="s">
        <v>1969</v>
      </c>
      <c r="Q3088" s="443">
        <v>0</v>
      </c>
      <c r="R3088" s="47"/>
      <c r="S3088" s="36">
        <v>0</v>
      </c>
      <c r="T3088" s="35" t="s">
        <v>2011</v>
      </c>
      <c r="U3088" s="34"/>
      <c r="V3088" s="82">
        <v>0</v>
      </c>
      <c r="W3088" s="55" t="s">
        <v>2689</v>
      </c>
      <c r="X3088" s="55" t="s">
        <v>1897</v>
      </c>
      <c r="Y3088" s="157" t="s">
        <v>387</v>
      </c>
      <c r="Z3088" s="57" t="s">
        <v>1746</v>
      </c>
      <c r="AA3088" s="55" t="s">
        <v>6982</v>
      </c>
      <c r="AB3088" s="55">
        <v>301</v>
      </c>
      <c r="AC3088" s="55" t="s">
        <v>2024</v>
      </c>
      <c r="AD3088" s="89" t="s">
        <v>2625</v>
      </c>
      <c r="AE3088" s="243">
        <v>16185</v>
      </c>
      <c r="AF3088" s="157" t="s">
        <v>3901</v>
      </c>
      <c r="AG3088" s="89" t="s">
        <v>8158</v>
      </c>
      <c r="AH3088" s="58" t="s">
        <v>3682</v>
      </c>
      <c r="AI3088" s="58" t="s">
        <v>8159</v>
      </c>
      <c r="AJ3088" s="59" t="s">
        <v>1579</v>
      </c>
      <c r="AK3088" s="56">
        <v>25.854647499999999</v>
      </c>
      <c r="AL3088" s="56">
        <v>-81.388578055555556</v>
      </c>
      <c r="AM3088" s="60">
        <v>0.91170000028938603</v>
      </c>
      <c r="AN3088" s="60">
        <v>9.2010439600686009</v>
      </c>
      <c r="AO3088" s="60">
        <v>9.2461022515242899</v>
      </c>
    </row>
    <row r="3089" spans="1:41" s="290" customFormat="1" x14ac:dyDescent="0.2">
      <c r="A3089" s="45" t="s">
        <v>618</v>
      </c>
      <c r="B3089" s="42" t="s">
        <v>638</v>
      </c>
      <c r="C3089" s="46"/>
      <c r="D3089" s="35" t="s">
        <v>424</v>
      </c>
      <c r="E3089" s="34">
        <v>44992</v>
      </c>
      <c r="F3089" s="347" t="s">
        <v>3682</v>
      </c>
      <c r="G3089" s="347" t="s">
        <v>718</v>
      </c>
      <c r="H3089" s="344">
        <v>25.854649999999999</v>
      </c>
      <c r="I3089" s="344">
        <v>-81.388516666666661</v>
      </c>
      <c r="J3089" s="56" t="s">
        <v>9998</v>
      </c>
      <c r="K3089" s="56" t="s">
        <v>9996</v>
      </c>
      <c r="L3089" s="49" t="s">
        <v>5233</v>
      </c>
      <c r="M3089" s="120" t="s">
        <v>2833</v>
      </c>
      <c r="N3089" s="35" t="s">
        <v>387</v>
      </c>
      <c r="O3089" s="240" t="s">
        <v>5232</v>
      </c>
      <c r="P3089" s="216" t="s">
        <v>1969</v>
      </c>
      <c r="Q3089" s="443">
        <v>0</v>
      </c>
      <c r="R3089" s="47"/>
      <c r="S3089" s="36">
        <v>0</v>
      </c>
      <c r="T3089" s="35"/>
      <c r="U3089" s="34"/>
      <c r="V3089" s="82">
        <v>0</v>
      </c>
      <c r="W3089" s="55" t="s">
        <v>2689</v>
      </c>
      <c r="X3089" s="55" t="s">
        <v>1897</v>
      </c>
      <c r="Y3089" s="157" t="s">
        <v>387</v>
      </c>
      <c r="Z3089" s="57" t="s">
        <v>1746</v>
      </c>
      <c r="AA3089" s="55" t="s">
        <v>6982</v>
      </c>
      <c r="AB3089" s="55">
        <v>301</v>
      </c>
      <c r="AC3089" s="55" t="s">
        <v>2024</v>
      </c>
      <c r="AD3089" s="89" t="s">
        <v>2625</v>
      </c>
      <c r="AE3089" s="243">
        <v>16185</v>
      </c>
      <c r="AF3089" s="157" t="s">
        <v>3901</v>
      </c>
      <c r="AG3089" s="89" t="s">
        <v>8158</v>
      </c>
      <c r="AH3089" s="58" t="s">
        <v>3682</v>
      </c>
      <c r="AI3089" s="58" t="s">
        <v>8159</v>
      </c>
      <c r="AJ3089" s="59" t="s">
        <v>1579</v>
      </c>
      <c r="AK3089" s="56">
        <v>25.854647499999999</v>
      </c>
      <c r="AL3089" s="56">
        <v>-81.388578055555556</v>
      </c>
      <c r="AM3089" s="60">
        <v>0.91170000028938603</v>
      </c>
      <c r="AN3089" s="60">
        <v>20.132977376402987</v>
      </c>
      <c r="AO3089" s="60">
        <v>20.153609476450669</v>
      </c>
    </row>
    <row r="3090" spans="1:41" s="290" customFormat="1" x14ac:dyDescent="0.2">
      <c r="A3090" s="45" t="s">
        <v>618</v>
      </c>
      <c r="B3090" s="42" t="s">
        <v>638</v>
      </c>
      <c r="C3090" s="46"/>
      <c r="D3090" s="35" t="s">
        <v>424</v>
      </c>
      <c r="E3090" s="34">
        <v>45384</v>
      </c>
      <c r="F3090" s="347" t="s">
        <v>5947</v>
      </c>
      <c r="G3090" s="347" t="s">
        <v>718</v>
      </c>
      <c r="H3090" s="344">
        <v>25.854683333333334</v>
      </c>
      <c r="I3090" s="344">
        <v>-81.388516666666661</v>
      </c>
      <c r="J3090" s="56" t="s">
        <v>8156</v>
      </c>
      <c r="K3090" s="56" t="s">
        <v>9996</v>
      </c>
      <c r="L3090" s="49" t="s">
        <v>5922</v>
      </c>
      <c r="M3090" s="120" t="s">
        <v>2833</v>
      </c>
      <c r="N3090" s="35" t="s">
        <v>364</v>
      </c>
      <c r="O3090" s="240" t="s">
        <v>5948</v>
      </c>
      <c r="P3090" s="216" t="s">
        <v>1969</v>
      </c>
      <c r="Q3090" s="443">
        <v>0</v>
      </c>
      <c r="R3090" s="47"/>
      <c r="S3090" s="36">
        <v>0</v>
      </c>
      <c r="T3090" s="35" t="s">
        <v>2011</v>
      </c>
      <c r="U3090" s="34"/>
      <c r="V3090" s="82">
        <v>0</v>
      </c>
      <c r="W3090" s="55" t="s">
        <v>2689</v>
      </c>
      <c r="X3090" s="55" t="s">
        <v>1897</v>
      </c>
      <c r="Y3090" s="157">
        <v>0</v>
      </c>
      <c r="Z3090" s="57" t="s">
        <v>1746</v>
      </c>
      <c r="AA3090" s="55" t="s">
        <v>6987</v>
      </c>
      <c r="AB3090" s="55">
        <v>301</v>
      </c>
      <c r="AC3090" s="55" t="s">
        <v>2024</v>
      </c>
      <c r="AD3090" s="89" t="s">
        <v>2625</v>
      </c>
      <c r="AE3090" s="243">
        <v>16185</v>
      </c>
      <c r="AF3090" s="157" t="s">
        <v>3901</v>
      </c>
      <c r="AG3090" s="89" t="s">
        <v>8158</v>
      </c>
      <c r="AH3090" s="58" t="s">
        <v>3682</v>
      </c>
      <c r="AI3090" s="58" t="s">
        <v>8159</v>
      </c>
      <c r="AJ3090" s="59" t="s">
        <v>1579</v>
      </c>
      <c r="AK3090" s="56">
        <v>25.854647499999999</v>
      </c>
      <c r="AL3090" s="56">
        <v>-81.388578055555556</v>
      </c>
      <c r="AM3090" s="60">
        <v>13.067700000692923</v>
      </c>
      <c r="AN3090" s="60">
        <v>20.132977376402987</v>
      </c>
      <c r="AO3090" s="60">
        <v>24.002115768133116</v>
      </c>
    </row>
    <row r="3091" spans="1:41" s="290" customFormat="1" x14ac:dyDescent="0.2">
      <c r="A3091" s="45" t="s">
        <v>618</v>
      </c>
      <c r="B3091" s="42" t="s">
        <v>638</v>
      </c>
      <c r="C3091" s="46"/>
      <c r="D3091" s="35" t="s">
        <v>424</v>
      </c>
      <c r="E3091" s="34">
        <v>45783</v>
      </c>
      <c r="F3091" s="347" t="s">
        <v>5947</v>
      </c>
      <c r="G3091" s="347" t="s">
        <v>3769</v>
      </c>
      <c r="H3091" s="344">
        <v>25.854683333333334</v>
      </c>
      <c r="I3091" s="344">
        <v>-81.388549999999995</v>
      </c>
      <c r="J3091" s="56" t="s">
        <v>8156</v>
      </c>
      <c r="K3091" s="56" t="s">
        <v>8157</v>
      </c>
      <c r="L3091" s="49" t="s">
        <v>5922</v>
      </c>
      <c r="M3091" s="120" t="s">
        <v>2833</v>
      </c>
      <c r="N3091" s="35" t="s">
        <v>364</v>
      </c>
      <c r="O3091" s="240" t="s">
        <v>6626</v>
      </c>
      <c r="P3091" s="216" t="s">
        <v>1969</v>
      </c>
      <c r="Q3091" s="443">
        <v>0</v>
      </c>
      <c r="R3091" s="47"/>
      <c r="S3091" s="36">
        <v>0</v>
      </c>
      <c r="T3091" s="35"/>
      <c r="U3091" s="34"/>
      <c r="V3091" s="82">
        <v>0</v>
      </c>
      <c r="W3091" s="55" t="s">
        <v>2689</v>
      </c>
      <c r="X3091" s="55" t="s">
        <v>1897</v>
      </c>
      <c r="Y3091" s="157">
        <v>0</v>
      </c>
      <c r="Z3091" s="57" t="s">
        <v>1746</v>
      </c>
      <c r="AA3091" s="55" t="s">
        <v>6987</v>
      </c>
      <c r="AB3091" s="55">
        <v>301</v>
      </c>
      <c r="AC3091" s="55" t="s">
        <v>2024</v>
      </c>
      <c r="AD3091" s="89" t="s">
        <v>2625</v>
      </c>
      <c r="AE3091" s="243">
        <v>16185</v>
      </c>
      <c r="AF3091" s="157" t="s">
        <v>3901</v>
      </c>
      <c r="AG3091" s="89" t="s">
        <v>8158</v>
      </c>
      <c r="AH3091" s="58" t="s">
        <v>3682</v>
      </c>
      <c r="AI3091" s="58" t="s">
        <v>8159</v>
      </c>
      <c r="AJ3091" s="59" t="s">
        <v>1579</v>
      </c>
      <c r="AK3091" s="56">
        <v>25.854647499999999</v>
      </c>
      <c r="AL3091" s="56">
        <v>-81.388578055555556</v>
      </c>
      <c r="AM3091" s="60">
        <v>13.067700000692923</v>
      </c>
      <c r="AN3091" s="60">
        <v>9.2010439600686009</v>
      </c>
      <c r="AO3091" s="60">
        <v>15.981989652831862</v>
      </c>
    </row>
    <row r="3092" spans="1:41" s="290" customFormat="1" x14ac:dyDescent="0.2">
      <c r="A3092" s="45" t="s">
        <v>618</v>
      </c>
      <c r="B3092" s="42" t="s">
        <v>638</v>
      </c>
      <c r="C3092" s="46" t="s">
        <v>473</v>
      </c>
      <c r="D3092" s="35" t="s">
        <v>424</v>
      </c>
      <c r="E3092" s="34">
        <v>46079</v>
      </c>
      <c r="F3092" s="347" t="s">
        <v>5947</v>
      </c>
      <c r="G3092" s="347" t="s">
        <v>3769</v>
      </c>
      <c r="H3092" s="344">
        <v>25.854683333333334</v>
      </c>
      <c r="I3092" s="344">
        <v>-81.388549999999995</v>
      </c>
      <c r="J3092" s="56" t="s">
        <v>8156</v>
      </c>
      <c r="K3092" s="56" t="s">
        <v>8157</v>
      </c>
      <c r="L3092" s="49" t="s">
        <v>4252</v>
      </c>
      <c r="M3092" s="120" t="s">
        <v>2833</v>
      </c>
      <c r="N3092" s="35" t="s">
        <v>364</v>
      </c>
      <c r="O3092" s="240" t="s">
        <v>6708</v>
      </c>
      <c r="P3092" s="216" t="s">
        <v>6005</v>
      </c>
      <c r="Q3092" s="443">
        <v>0</v>
      </c>
      <c r="R3092" s="47"/>
      <c r="S3092" s="36">
        <v>0</v>
      </c>
      <c r="T3092" s="35"/>
      <c r="U3092" s="34"/>
      <c r="V3092" s="82">
        <v>0</v>
      </c>
      <c r="W3092" s="55" t="s">
        <v>2689</v>
      </c>
      <c r="X3092" s="55" t="s">
        <v>1897</v>
      </c>
      <c r="Y3092" s="157">
        <v>0</v>
      </c>
      <c r="Z3092" s="57" t="s">
        <v>1746</v>
      </c>
      <c r="AA3092" s="55" t="s">
        <v>6987</v>
      </c>
      <c r="AB3092" s="55">
        <v>301</v>
      </c>
      <c r="AC3092" s="55" t="s">
        <v>2024</v>
      </c>
      <c r="AD3092" s="89" t="s">
        <v>2625</v>
      </c>
      <c r="AE3092" s="243">
        <v>16185</v>
      </c>
      <c r="AF3092" s="157" t="s">
        <v>3901</v>
      </c>
      <c r="AG3092" s="89" t="s">
        <v>8158</v>
      </c>
      <c r="AH3092" s="58" t="s">
        <v>3682</v>
      </c>
      <c r="AI3092" s="58" t="s">
        <v>8159</v>
      </c>
      <c r="AJ3092" s="59" t="s">
        <v>1579</v>
      </c>
      <c r="AK3092" s="56">
        <v>25.854647499999999</v>
      </c>
      <c r="AL3092" s="56">
        <v>-81.388578055555556</v>
      </c>
      <c r="AM3092" s="60">
        <v>13.067700000692923</v>
      </c>
      <c r="AN3092" s="60">
        <v>9.2010439600686009</v>
      </c>
      <c r="AO3092" s="60">
        <v>15.981989652831862</v>
      </c>
    </row>
    <row r="3093" spans="1:41" s="290" customFormat="1" x14ac:dyDescent="0.2">
      <c r="A3093" s="45" t="s">
        <v>619</v>
      </c>
      <c r="B3093" s="42" t="s">
        <v>639</v>
      </c>
      <c r="C3093" s="46"/>
      <c r="D3093" s="35" t="s">
        <v>424</v>
      </c>
      <c r="E3093" s="34">
        <v>42837</v>
      </c>
      <c r="F3093" s="347" t="s">
        <v>719</v>
      </c>
      <c r="G3093" s="347" t="s">
        <v>720</v>
      </c>
      <c r="H3093" s="344">
        <v>25.857333333333333</v>
      </c>
      <c r="I3093" s="344">
        <v>-81.38903333333333</v>
      </c>
      <c r="J3093" s="56" t="s">
        <v>9999</v>
      </c>
      <c r="K3093" s="56" t="s">
        <v>8161</v>
      </c>
      <c r="L3093" s="49" t="s">
        <v>1746</v>
      </c>
      <c r="M3093" s="117"/>
      <c r="N3093" s="35" t="s">
        <v>364</v>
      </c>
      <c r="O3093" s="203" t="s">
        <v>1969</v>
      </c>
      <c r="P3093" s="216">
        <v>0</v>
      </c>
      <c r="Q3093" s="443">
        <v>0</v>
      </c>
      <c r="R3093" s="47"/>
      <c r="S3093" s="36">
        <v>0</v>
      </c>
      <c r="T3093" s="35"/>
      <c r="U3093" s="34"/>
      <c r="V3093" s="82">
        <v>0</v>
      </c>
      <c r="W3093" s="55" t="s">
        <v>2689</v>
      </c>
      <c r="X3093" s="55" t="s">
        <v>1897</v>
      </c>
      <c r="Y3093" s="157">
        <v>0</v>
      </c>
      <c r="Z3093" s="57" t="s">
        <v>1746</v>
      </c>
      <c r="AA3093" s="55" t="s">
        <v>6987</v>
      </c>
      <c r="AB3093" s="55">
        <v>302</v>
      </c>
      <c r="AC3093" s="55" t="s">
        <v>2024</v>
      </c>
      <c r="AD3093" s="89" t="s">
        <v>2625</v>
      </c>
      <c r="AE3093" s="243">
        <v>16190</v>
      </c>
      <c r="AF3093" s="157" t="s">
        <v>3901</v>
      </c>
      <c r="AG3093" s="89" t="s">
        <v>8162</v>
      </c>
      <c r="AH3093" s="58" t="s">
        <v>8163</v>
      </c>
      <c r="AI3093" s="58" t="s">
        <v>8164</v>
      </c>
      <c r="AJ3093" s="59" t="s">
        <v>1578</v>
      </c>
      <c r="AK3093" s="56">
        <v>25.857365833333333</v>
      </c>
      <c r="AL3093" s="56">
        <v>-81.38908305555556</v>
      </c>
      <c r="AM3093" s="60">
        <v>-11.852099999875207</v>
      </c>
      <c r="AN3093" s="60">
        <v>16.306800681152009</v>
      </c>
      <c r="AO3093" s="60">
        <v>20.15896879460508</v>
      </c>
    </row>
    <row r="3094" spans="1:41" s="290" customFormat="1" x14ac:dyDescent="0.2">
      <c r="A3094" s="45" t="s">
        <v>619</v>
      </c>
      <c r="B3094" s="42" t="s">
        <v>639</v>
      </c>
      <c r="C3094" s="46"/>
      <c r="D3094" s="35" t="s">
        <v>424</v>
      </c>
      <c r="E3094" s="34">
        <v>43160</v>
      </c>
      <c r="F3094" s="347" t="s">
        <v>2223</v>
      </c>
      <c r="G3094" s="347" t="s">
        <v>2224</v>
      </c>
      <c r="H3094" s="344">
        <v>25.857299999999999</v>
      </c>
      <c r="I3094" s="344">
        <v>-81.388999999999996</v>
      </c>
      <c r="J3094" s="56" t="s">
        <v>10000</v>
      </c>
      <c r="K3094" s="56" t="s">
        <v>10001</v>
      </c>
      <c r="L3094" s="49" t="s">
        <v>2222</v>
      </c>
      <c r="M3094" s="120"/>
      <c r="N3094" s="35" t="s">
        <v>364</v>
      </c>
      <c r="O3094" s="203" t="s">
        <v>1969</v>
      </c>
      <c r="P3094" s="216" t="s">
        <v>1969</v>
      </c>
      <c r="Q3094" s="443">
        <v>0</v>
      </c>
      <c r="R3094" s="47"/>
      <c r="S3094" s="36">
        <v>0</v>
      </c>
      <c r="T3094" s="35"/>
      <c r="U3094" s="34"/>
      <c r="V3094" s="82">
        <v>0</v>
      </c>
      <c r="W3094" s="55" t="s">
        <v>2689</v>
      </c>
      <c r="X3094" s="55" t="s">
        <v>1897</v>
      </c>
      <c r="Y3094" s="157">
        <v>0</v>
      </c>
      <c r="Z3094" s="57" t="s">
        <v>1746</v>
      </c>
      <c r="AA3094" s="55" t="s">
        <v>6987</v>
      </c>
      <c r="AB3094" s="55">
        <v>302</v>
      </c>
      <c r="AC3094" s="55" t="s">
        <v>2024</v>
      </c>
      <c r="AD3094" s="89" t="s">
        <v>2625</v>
      </c>
      <c r="AE3094" s="243">
        <v>16190</v>
      </c>
      <c r="AF3094" s="157" t="s">
        <v>3901</v>
      </c>
      <c r="AG3094" s="89" t="s">
        <v>8162</v>
      </c>
      <c r="AH3094" s="58" t="s">
        <v>8163</v>
      </c>
      <c r="AI3094" s="58" t="s">
        <v>8164</v>
      </c>
      <c r="AJ3094" s="59" t="s">
        <v>1578</v>
      </c>
      <c r="AK3094" s="56">
        <v>25.857365833333333</v>
      </c>
      <c r="AL3094" s="56">
        <v>-81.38908305555556</v>
      </c>
      <c r="AM3094" s="60">
        <v>-24.008100000278745</v>
      </c>
      <c r="AN3094" s="60">
        <v>27.238734097486393</v>
      </c>
      <c r="AO3094" s="60">
        <v>36.308917649207778</v>
      </c>
    </row>
    <row r="3095" spans="1:41" s="290" customFormat="1" x14ac:dyDescent="0.2">
      <c r="A3095" s="45" t="s">
        <v>619</v>
      </c>
      <c r="B3095" s="42" t="s">
        <v>639</v>
      </c>
      <c r="C3095" s="46"/>
      <c r="D3095" s="35" t="s">
        <v>424</v>
      </c>
      <c r="E3095" s="34">
        <v>43532</v>
      </c>
      <c r="F3095" s="347" t="s">
        <v>719</v>
      </c>
      <c r="G3095" s="347" t="s">
        <v>2680</v>
      </c>
      <c r="H3095" s="344">
        <v>25.857333333333333</v>
      </c>
      <c r="I3095" s="344">
        <v>-81.389016666666663</v>
      </c>
      <c r="J3095" s="56" t="s">
        <v>9999</v>
      </c>
      <c r="K3095" s="56" t="s">
        <v>10002</v>
      </c>
      <c r="L3095" s="49" t="s">
        <v>2222</v>
      </c>
      <c r="M3095" s="120" t="s">
        <v>2833</v>
      </c>
      <c r="N3095" s="35" t="s">
        <v>364</v>
      </c>
      <c r="O3095" s="203" t="s">
        <v>1969</v>
      </c>
      <c r="P3095" s="216" t="s">
        <v>1969</v>
      </c>
      <c r="Q3095" s="443">
        <v>0</v>
      </c>
      <c r="R3095" s="47"/>
      <c r="S3095" s="36">
        <v>0</v>
      </c>
      <c r="T3095" s="35"/>
      <c r="U3095" s="34"/>
      <c r="V3095" s="82">
        <v>0</v>
      </c>
      <c r="W3095" s="55" t="s">
        <v>2689</v>
      </c>
      <c r="X3095" s="55" t="s">
        <v>1897</v>
      </c>
      <c r="Y3095" s="157">
        <v>0</v>
      </c>
      <c r="Z3095" s="57" t="s">
        <v>1746</v>
      </c>
      <c r="AA3095" s="55" t="s">
        <v>6987</v>
      </c>
      <c r="AB3095" s="55">
        <v>302</v>
      </c>
      <c r="AC3095" s="55" t="s">
        <v>2024</v>
      </c>
      <c r="AD3095" s="89" t="s">
        <v>2625</v>
      </c>
      <c r="AE3095" s="243">
        <v>16190</v>
      </c>
      <c r="AF3095" s="157" t="s">
        <v>3901</v>
      </c>
      <c r="AG3095" s="89" t="s">
        <v>8162</v>
      </c>
      <c r="AH3095" s="58" t="s">
        <v>8163</v>
      </c>
      <c r="AI3095" s="58" t="s">
        <v>8164</v>
      </c>
      <c r="AJ3095" s="59" t="s">
        <v>1578</v>
      </c>
      <c r="AK3095" s="56">
        <v>25.857365833333333</v>
      </c>
      <c r="AL3095" s="56">
        <v>-81.38908305555556</v>
      </c>
      <c r="AM3095" s="60">
        <v>-11.852099999875207</v>
      </c>
      <c r="AN3095" s="60">
        <v>21.772767389319199</v>
      </c>
      <c r="AO3095" s="60">
        <v>24.789628359385372</v>
      </c>
    </row>
    <row r="3096" spans="1:41" s="290" customFormat="1" x14ac:dyDescent="0.2">
      <c r="A3096" s="45" t="s">
        <v>619</v>
      </c>
      <c r="B3096" s="42" t="s">
        <v>639</v>
      </c>
      <c r="C3096" s="46"/>
      <c r="D3096" s="35" t="s">
        <v>424</v>
      </c>
      <c r="E3096" s="34">
        <v>43881</v>
      </c>
      <c r="F3096" s="347" t="s">
        <v>719</v>
      </c>
      <c r="G3096" s="347" t="s">
        <v>720</v>
      </c>
      <c r="H3096" s="344">
        <v>25.857333333333333</v>
      </c>
      <c r="I3096" s="344">
        <v>-81.38903333333333</v>
      </c>
      <c r="J3096" s="56" t="s">
        <v>9999</v>
      </c>
      <c r="K3096" s="56" t="s">
        <v>8161</v>
      </c>
      <c r="L3096" s="49" t="s">
        <v>2222</v>
      </c>
      <c r="M3096" s="120" t="s">
        <v>2833</v>
      </c>
      <c r="N3096" s="35" t="s">
        <v>364</v>
      </c>
      <c r="O3096" s="203" t="s">
        <v>1969</v>
      </c>
      <c r="P3096" s="216" t="s">
        <v>1969</v>
      </c>
      <c r="Q3096" s="443">
        <v>0</v>
      </c>
      <c r="R3096" s="47"/>
      <c r="S3096" s="36">
        <v>0</v>
      </c>
      <c r="T3096" s="35"/>
      <c r="U3096" s="34"/>
      <c r="V3096" s="82">
        <v>0</v>
      </c>
      <c r="W3096" s="55" t="s">
        <v>2689</v>
      </c>
      <c r="X3096" s="55" t="s">
        <v>1897</v>
      </c>
      <c r="Y3096" s="157">
        <v>0</v>
      </c>
      <c r="Z3096" s="57" t="s">
        <v>1746</v>
      </c>
      <c r="AA3096" s="55" t="s">
        <v>6987</v>
      </c>
      <c r="AB3096" s="55">
        <v>302</v>
      </c>
      <c r="AC3096" s="55" t="s">
        <v>2024</v>
      </c>
      <c r="AD3096" s="89" t="s">
        <v>2625</v>
      </c>
      <c r="AE3096" s="243">
        <v>16190</v>
      </c>
      <c r="AF3096" s="157" t="s">
        <v>3901</v>
      </c>
      <c r="AG3096" s="89" t="s">
        <v>8162</v>
      </c>
      <c r="AH3096" s="58" t="s">
        <v>8163</v>
      </c>
      <c r="AI3096" s="58" t="s">
        <v>8164</v>
      </c>
      <c r="AJ3096" s="59" t="s">
        <v>1578</v>
      </c>
      <c r="AK3096" s="56">
        <v>25.857365833333333</v>
      </c>
      <c r="AL3096" s="56">
        <v>-81.38908305555556</v>
      </c>
      <c r="AM3096" s="60">
        <v>-11.852099999875207</v>
      </c>
      <c r="AN3096" s="60">
        <v>16.306800681152009</v>
      </c>
      <c r="AO3096" s="60">
        <v>20.15896879460508</v>
      </c>
    </row>
    <row r="3097" spans="1:41" s="290" customFormat="1" x14ac:dyDescent="0.2">
      <c r="A3097" s="45" t="s">
        <v>619</v>
      </c>
      <c r="B3097" s="42" t="s">
        <v>639</v>
      </c>
      <c r="C3097" s="46"/>
      <c r="D3097" s="35" t="s">
        <v>424</v>
      </c>
      <c r="E3097" s="34">
        <v>44293</v>
      </c>
      <c r="F3097" s="347" t="s">
        <v>2223</v>
      </c>
      <c r="G3097" s="347" t="s">
        <v>720</v>
      </c>
      <c r="H3097" s="344">
        <v>25.857299999999999</v>
      </c>
      <c r="I3097" s="344">
        <v>-81.38903333333333</v>
      </c>
      <c r="J3097" s="56" t="s">
        <v>10000</v>
      </c>
      <c r="K3097" s="56" t="s">
        <v>8161</v>
      </c>
      <c r="L3097" s="49" t="s">
        <v>2480</v>
      </c>
      <c r="M3097" s="120" t="s">
        <v>2833</v>
      </c>
      <c r="N3097" s="35" t="s">
        <v>364</v>
      </c>
      <c r="O3097" s="240" t="s">
        <v>3773</v>
      </c>
      <c r="P3097" s="216" t="s">
        <v>1969</v>
      </c>
      <c r="Q3097" s="443">
        <v>0</v>
      </c>
      <c r="R3097" s="47"/>
      <c r="S3097" s="36">
        <v>0</v>
      </c>
      <c r="T3097" s="35"/>
      <c r="U3097" s="34"/>
      <c r="V3097" s="82">
        <v>0</v>
      </c>
      <c r="W3097" s="55" t="s">
        <v>2689</v>
      </c>
      <c r="X3097" s="55" t="s">
        <v>1897</v>
      </c>
      <c r="Y3097" s="157">
        <v>0</v>
      </c>
      <c r="Z3097" s="57" t="s">
        <v>1746</v>
      </c>
      <c r="AA3097" s="55" t="s">
        <v>6987</v>
      </c>
      <c r="AB3097" s="55">
        <v>302</v>
      </c>
      <c r="AC3097" s="55" t="s">
        <v>2024</v>
      </c>
      <c r="AD3097" s="89" t="s">
        <v>2625</v>
      </c>
      <c r="AE3097" s="243">
        <v>16190</v>
      </c>
      <c r="AF3097" s="157" t="s">
        <v>3901</v>
      </c>
      <c r="AG3097" s="89" t="s">
        <v>8162</v>
      </c>
      <c r="AH3097" s="58" t="s">
        <v>8163</v>
      </c>
      <c r="AI3097" s="58" t="s">
        <v>8164</v>
      </c>
      <c r="AJ3097" s="59" t="s">
        <v>1578</v>
      </c>
      <c r="AK3097" s="56">
        <v>25.857365833333333</v>
      </c>
      <c r="AL3097" s="56">
        <v>-81.38908305555556</v>
      </c>
      <c r="AM3097" s="60">
        <v>-24.008100000278745</v>
      </c>
      <c r="AN3097" s="60">
        <v>16.306800681152009</v>
      </c>
      <c r="AO3097" s="60">
        <v>29.022415717479547</v>
      </c>
    </row>
    <row r="3098" spans="1:41" s="290" customFormat="1" x14ac:dyDescent="0.2">
      <c r="A3098" s="45" t="s">
        <v>619</v>
      </c>
      <c r="B3098" s="42" t="s">
        <v>639</v>
      </c>
      <c r="C3098" s="46"/>
      <c r="D3098" s="35" t="s">
        <v>424</v>
      </c>
      <c r="E3098" s="34">
        <v>44620</v>
      </c>
      <c r="F3098" s="347" t="s">
        <v>2223</v>
      </c>
      <c r="G3098" s="347" t="s">
        <v>720</v>
      </c>
      <c r="H3098" s="344">
        <v>25.857299999999999</v>
      </c>
      <c r="I3098" s="344">
        <v>-81.38903333333333</v>
      </c>
      <c r="J3098" s="56" t="s">
        <v>10000</v>
      </c>
      <c r="K3098" s="56" t="s">
        <v>8161</v>
      </c>
      <c r="L3098" s="49" t="s">
        <v>2480</v>
      </c>
      <c r="M3098" s="120" t="s">
        <v>2833</v>
      </c>
      <c r="N3098" s="35" t="s">
        <v>364</v>
      </c>
      <c r="O3098" s="240" t="s">
        <v>4279</v>
      </c>
      <c r="P3098" s="216" t="s">
        <v>1969</v>
      </c>
      <c r="Q3098" s="443">
        <v>0</v>
      </c>
      <c r="R3098" s="47"/>
      <c r="S3098" s="36">
        <v>0</v>
      </c>
      <c r="T3098" s="35"/>
      <c r="U3098" s="34"/>
      <c r="V3098" s="82">
        <v>0</v>
      </c>
      <c r="W3098" s="55" t="s">
        <v>2689</v>
      </c>
      <c r="X3098" s="55" t="s">
        <v>1897</v>
      </c>
      <c r="Y3098" s="157">
        <v>0</v>
      </c>
      <c r="Z3098" s="57" t="s">
        <v>1746</v>
      </c>
      <c r="AA3098" s="55" t="s">
        <v>6987</v>
      </c>
      <c r="AB3098" s="55">
        <v>302</v>
      </c>
      <c r="AC3098" s="55" t="s">
        <v>2024</v>
      </c>
      <c r="AD3098" s="89" t="s">
        <v>2625</v>
      </c>
      <c r="AE3098" s="243">
        <v>16190</v>
      </c>
      <c r="AF3098" s="157" t="s">
        <v>3901</v>
      </c>
      <c r="AG3098" s="89" t="s">
        <v>8162</v>
      </c>
      <c r="AH3098" s="58" t="s">
        <v>8163</v>
      </c>
      <c r="AI3098" s="58" t="s">
        <v>8164</v>
      </c>
      <c r="AJ3098" s="59" t="s">
        <v>1578</v>
      </c>
      <c r="AK3098" s="56">
        <v>25.857365833333333</v>
      </c>
      <c r="AL3098" s="56">
        <v>-81.38908305555556</v>
      </c>
      <c r="AM3098" s="60">
        <v>-24.008100000278745</v>
      </c>
      <c r="AN3098" s="60">
        <v>16.306800681152009</v>
      </c>
      <c r="AO3098" s="60">
        <v>29.022415717479547</v>
      </c>
    </row>
    <row r="3099" spans="1:41" s="290" customFormat="1" x14ac:dyDescent="0.2">
      <c r="A3099" s="45" t="s">
        <v>619</v>
      </c>
      <c r="B3099" s="42" t="s">
        <v>639</v>
      </c>
      <c r="C3099" s="46"/>
      <c r="D3099" s="35" t="s">
        <v>424</v>
      </c>
      <c r="E3099" s="34">
        <v>44992</v>
      </c>
      <c r="F3099" s="347" t="s">
        <v>2223</v>
      </c>
      <c r="G3099" s="347" t="s">
        <v>720</v>
      </c>
      <c r="H3099" s="344">
        <v>25.857299999999999</v>
      </c>
      <c r="I3099" s="344">
        <v>-81.38903333333333</v>
      </c>
      <c r="J3099" s="56" t="s">
        <v>10000</v>
      </c>
      <c r="K3099" s="56" t="s">
        <v>8161</v>
      </c>
      <c r="L3099" s="49" t="s">
        <v>2480</v>
      </c>
      <c r="M3099" s="120" t="s">
        <v>2833</v>
      </c>
      <c r="N3099" s="35" t="s">
        <v>364</v>
      </c>
      <c r="O3099" s="240" t="s">
        <v>5234</v>
      </c>
      <c r="P3099" s="216" t="s">
        <v>1969</v>
      </c>
      <c r="Q3099" s="443">
        <v>0</v>
      </c>
      <c r="R3099" s="47"/>
      <c r="S3099" s="36">
        <v>0</v>
      </c>
      <c r="T3099" s="35"/>
      <c r="U3099" s="34"/>
      <c r="V3099" s="82">
        <v>0</v>
      </c>
      <c r="W3099" s="55" t="s">
        <v>2689</v>
      </c>
      <c r="X3099" s="55" t="s">
        <v>1897</v>
      </c>
      <c r="Y3099" s="157">
        <v>0</v>
      </c>
      <c r="Z3099" s="57" t="s">
        <v>1746</v>
      </c>
      <c r="AA3099" s="55" t="s">
        <v>6987</v>
      </c>
      <c r="AB3099" s="55">
        <v>302</v>
      </c>
      <c r="AC3099" s="55" t="s">
        <v>2024</v>
      </c>
      <c r="AD3099" s="89" t="s">
        <v>2625</v>
      </c>
      <c r="AE3099" s="243">
        <v>16190</v>
      </c>
      <c r="AF3099" s="157" t="s">
        <v>3901</v>
      </c>
      <c r="AG3099" s="89" t="s">
        <v>8162</v>
      </c>
      <c r="AH3099" s="58" t="s">
        <v>8163</v>
      </c>
      <c r="AI3099" s="58" t="s">
        <v>8164</v>
      </c>
      <c r="AJ3099" s="59" t="s">
        <v>1578</v>
      </c>
      <c r="AK3099" s="56">
        <v>25.857365833333333</v>
      </c>
      <c r="AL3099" s="56">
        <v>-81.38908305555556</v>
      </c>
      <c r="AM3099" s="60">
        <v>-24.008100000278745</v>
      </c>
      <c r="AN3099" s="60">
        <v>16.306800681152009</v>
      </c>
      <c r="AO3099" s="60">
        <v>29.022415717479547</v>
      </c>
    </row>
    <row r="3100" spans="1:41" s="290" customFormat="1" x14ac:dyDescent="0.2">
      <c r="A3100" s="45" t="s">
        <v>619</v>
      </c>
      <c r="B3100" s="42" t="s">
        <v>639</v>
      </c>
      <c r="C3100" s="46"/>
      <c r="D3100" s="35" t="s">
        <v>424</v>
      </c>
      <c r="E3100" s="34">
        <v>45384</v>
      </c>
      <c r="F3100" s="347" t="s">
        <v>5949</v>
      </c>
      <c r="G3100" s="347" t="s">
        <v>720</v>
      </c>
      <c r="H3100" s="344">
        <v>25.857416666666666</v>
      </c>
      <c r="I3100" s="344">
        <v>-81.38903333333333</v>
      </c>
      <c r="J3100" s="56" t="s">
        <v>8160</v>
      </c>
      <c r="K3100" s="56" t="s">
        <v>8161</v>
      </c>
      <c r="L3100" s="49" t="s">
        <v>2480</v>
      </c>
      <c r="M3100" s="120" t="s">
        <v>2833</v>
      </c>
      <c r="N3100" s="35" t="s">
        <v>364</v>
      </c>
      <c r="O3100" s="240" t="s">
        <v>5950</v>
      </c>
      <c r="P3100" s="216" t="s">
        <v>1969</v>
      </c>
      <c r="Q3100" s="443">
        <v>0</v>
      </c>
      <c r="R3100" s="47"/>
      <c r="S3100" s="36">
        <v>0</v>
      </c>
      <c r="T3100" s="35"/>
      <c r="U3100" s="34"/>
      <c r="V3100" s="82">
        <v>0</v>
      </c>
      <c r="W3100" s="55" t="s">
        <v>2689</v>
      </c>
      <c r="X3100" s="55" t="s">
        <v>1897</v>
      </c>
      <c r="Y3100" s="157">
        <v>0</v>
      </c>
      <c r="Z3100" s="57" t="s">
        <v>1746</v>
      </c>
      <c r="AA3100" s="55" t="s">
        <v>6987</v>
      </c>
      <c r="AB3100" s="55">
        <v>302</v>
      </c>
      <c r="AC3100" s="55" t="s">
        <v>2024</v>
      </c>
      <c r="AD3100" s="89" t="s">
        <v>2625</v>
      </c>
      <c r="AE3100" s="243">
        <v>16190</v>
      </c>
      <c r="AF3100" s="157" t="s">
        <v>3901</v>
      </c>
      <c r="AG3100" s="89" t="s">
        <v>8162</v>
      </c>
      <c r="AH3100" s="58" t="s">
        <v>8163</v>
      </c>
      <c r="AI3100" s="58" t="s">
        <v>8164</v>
      </c>
      <c r="AJ3100" s="59" t="s">
        <v>1578</v>
      </c>
      <c r="AK3100" s="56">
        <v>25.857365833333333</v>
      </c>
      <c r="AL3100" s="56">
        <v>-81.38908305555556</v>
      </c>
      <c r="AM3100" s="60">
        <v>18.537899999838032</v>
      </c>
      <c r="AN3100" s="60">
        <v>16.306800681152009</v>
      </c>
      <c r="AO3100" s="60">
        <v>24.689380001507015</v>
      </c>
    </row>
    <row r="3101" spans="1:41" s="290" customFormat="1" x14ac:dyDescent="0.2">
      <c r="A3101" s="45" t="s">
        <v>619</v>
      </c>
      <c r="B3101" s="42" t="s">
        <v>639</v>
      </c>
      <c r="C3101" s="46"/>
      <c r="D3101" s="35" t="s">
        <v>424</v>
      </c>
      <c r="E3101" s="34">
        <v>45783</v>
      </c>
      <c r="F3101" s="347" t="s">
        <v>5949</v>
      </c>
      <c r="G3101" s="347" t="s">
        <v>720</v>
      </c>
      <c r="H3101" s="344">
        <v>25.857416666666666</v>
      </c>
      <c r="I3101" s="344">
        <v>-81.38903333333333</v>
      </c>
      <c r="J3101" s="56" t="s">
        <v>8160</v>
      </c>
      <c r="K3101" s="56" t="s">
        <v>8161</v>
      </c>
      <c r="L3101" s="49" t="s">
        <v>6587</v>
      </c>
      <c r="M3101" s="120" t="s">
        <v>2833</v>
      </c>
      <c r="N3101" s="35" t="s">
        <v>364</v>
      </c>
      <c r="O3101" s="240" t="s">
        <v>5950</v>
      </c>
      <c r="P3101" s="216" t="s">
        <v>6005</v>
      </c>
      <c r="Q3101" s="443">
        <v>0</v>
      </c>
      <c r="R3101" s="47"/>
      <c r="S3101" s="36">
        <v>0</v>
      </c>
      <c r="T3101" s="35"/>
      <c r="U3101" s="34"/>
      <c r="V3101" s="82">
        <v>0</v>
      </c>
      <c r="W3101" s="55" t="s">
        <v>2689</v>
      </c>
      <c r="X3101" s="55" t="s">
        <v>1897</v>
      </c>
      <c r="Y3101" s="157">
        <v>0</v>
      </c>
      <c r="Z3101" s="57" t="s">
        <v>1746</v>
      </c>
      <c r="AA3101" s="55" t="s">
        <v>6987</v>
      </c>
      <c r="AB3101" s="55">
        <v>302</v>
      </c>
      <c r="AC3101" s="55" t="s">
        <v>2024</v>
      </c>
      <c r="AD3101" s="89" t="s">
        <v>2625</v>
      </c>
      <c r="AE3101" s="243">
        <v>16190</v>
      </c>
      <c r="AF3101" s="157" t="s">
        <v>3901</v>
      </c>
      <c r="AG3101" s="89" t="s">
        <v>8162</v>
      </c>
      <c r="AH3101" s="58" t="s">
        <v>8163</v>
      </c>
      <c r="AI3101" s="58" t="s">
        <v>8164</v>
      </c>
      <c r="AJ3101" s="59" t="s">
        <v>1578</v>
      </c>
      <c r="AK3101" s="56">
        <v>25.857365833333333</v>
      </c>
      <c r="AL3101" s="56">
        <v>-81.38908305555556</v>
      </c>
      <c r="AM3101" s="60">
        <v>18.537899999838032</v>
      </c>
      <c r="AN3101" s="60">
        <v>16.306800681152009</v>
      </c>
      <c r="AO3101" s="60">
        <v>24.689380001507015</v>
      </c>
    </row>
    <row r="3102" spans="1:41" s="290" customFormat="1" x14ac:dyDescent="0.2">
      <c r="A3102" s="45" t="s">
        <v>619</v>
      </c>
      <c r="B3102" s="42" t="s">
        <v>639</v>
      </c>
      <c r="C3102" s="46" t="s">
        <v>473</v>
      </c>
      <c r="D3102" s="35" t="s">
        <v>424</v>
      </c>
      <c r="E3102" s="34">
        <v>46079</v>
      </c>
      <c r="F3102" s="347" t="s">
        <v>5949</v>
      </c>
      <c r="G3102" s="347" t="s">
        <v>720</v>
      </c>
      <c r="H3102" s="344">
        <v>25.857416666666666</v>
      </c>
      <c r="I3102" s="344">
        <v>-81.38903333333333</v>
      </c>
      <c r="J3102" s="56" t="s">
        <v>8160</v>
      </c>
      <c r="K3102" s="56" t="s">
        <v>8161</v>
      </c>
      <c r="L3102" s="49" t="s">
        <v>2480</v>
      </c>
      <c r="M3102" s="120" t="s">
        <v>2833</v>
      </c>
      <c r="N3102" s="35" t="s">
        <v>364</v>
      </c>
      <c r="O3102" s="240" t="s">
        <v>6709</v>
      </c>
      <c r="P3102" s="216" t="s">
        <v>6005</v>
      </c>
      <c r="Q3102" s="443">
        <v>0</v>
      </c>
      <c r="R3102" s="47"/>
      <c r="S3102" s="36">
        <v>0</v>
      </c>
      <c r="T3102" s="35"/>
      <c r="U3102" s="34"/>
      <c r="V3102" s="82">
        <v>0</v>
      </c>
      <c r="W3102" s="55" t="s">
        <v>2689</v>
      </c>
      <c r="X3102" s="55" t="s">
        <v>1897</v>
      </c>
      <c r="Y3102" s="157">
        <v>0</v>
      </c>
      <c r="Z3102" s="57" t="s">
        <v>1746</v>
      </c>
      <c r="AA3102" s="55" t="s">
        <v>6987</v>
      </c>
      <c r="AB3102" s="55">
        <v>302</v>
      </c>
      <c r="AC3102" s="55" t="s">
        <v>2024</v>
      </c>
      <c r="AD3102" s="89" t="s">
        <v>2625</v>
      </c>
      <c r="AE3102" s="243">
        <v>16190</v>
      </c>
      <c r="AF3102" s="157" t="s">
        <v>3901</v>
      </c>
      <c r="AG3102" s="89" t="s">
        <v>8162</v>
      </c>
      <c r="AH3102" s="58" t="s">
        <v>8163</v>
      </c>
      <c r="AI3102" s="58" t="s">
        <v>8164</v>
      </c>
      <c r="AJ3102" s="59" t="s">
        <v>1578</v>
      </c>
      <c r="AK3102" s="56">
        <v>25.857365833333333</v>
      </c>
      <c r="AL3102" s="56">
        <v>-81.38908305555556</v>
      </c>
      <c r="AM3102" s="60">
        <v>18.537899999838032</v>
      </c>
      <c r="AN3102" s="60">
        <v>16.306800681152009</v>
      </c>
      <c r="AO3102" s="60">
        <v>24.689380001507015</v>
      </c>
    </row>
    <row r="3103" spans="1:41" s="290" customFormat="1" x14ac:dyDescent="0.2">
      <c r="A3103" s="45" t="s">
        <v>620</v>
      </c>
      <c r="B3103" s="42" t="s">
        <v>640</v>
      </c>
      <c r="C3103" s="46"/>
      <c r="D3103" s="35" t="s">
        <v>424</v>
      </c>
      <c r="E3103" s="34">
        <v>42837</v>
      </c>
      <c r="F3103" s="347" t="s">
        <v>721</v>
      </c>
      <c r="G3103" s="347" t="s">
        <v>722</v>
      </c>
      <c r="H3103" s="344">
        <v>25.859266666666667</v>
      </c>
      <c r="I3103" s="344">
        <v>-81.387166666666673</v>
      </c>
      <c r="J3103" s="56" t="s">
        <v>10003</v>
      </c>
      <c r="K3103" s="56" t="s">
        <v>10004</v>
      </c>
      <c r="L3103" s="49" t="s">
        <v>1746</v>
      </c>
      <c r="M3103" s="117"/>
      <c r="N3103" s="35" t="s">
        <v>364</v>
      </c>
      <c r="O3103" s="203" t="s">
        <v>1969</v>
      </c>
      <c r="P3103" s="216">
        <v>0</v>
      </c>
      <c r="Q3103" s="443">
        <v>0</v>
      </c>
      <c r="R3103" s="47"/>
      <c r="S3103" s="36">
        <v>0</v>
      </c>
      <c r="T3103" s="35"/>
      <c r="U3103" s="34"/>
      <c r="V3103" s="82">
        <v>0</v>
      </c>
      <c r="W3103" s="55" t="s">
        <v>2689</v>
      </c>
      <c r="X3103" s="55" t="s">
        <v>1897</v>
      </c>
      <c r="Y3103" s="157">
        <v>0</v>
      </c>
      <c r="Z3103" s="57" t="s">
        <v>1746</v>
      </c>
      <c r="AA3103" s="55" t="s">
        <v>6987</v>
      </c>
      <c r="AB3103" s="55">
        <v>303</v>
      </c>
      <c r="AC3103" s="55" t="s">
        <v>2024</v>
      </c>
      <c r="AD3103" s="89" t="s">
        <v>2625</v>
      </c>
      <c r="AE3103" s="243">
        <v>16195</v>
      </c>
      <c r="AF3103" s="157" t="s">
        <v>3901</v>
      </c>
      <c r="AG3103" s="89" t="s">
        <v>8167</v>
      </c>
      <c r="AH3103" s="58" t="s">
        <v>2225</v>
      </c>
      <c r="AI3103" s="58" t="s">
        <v>2226</v>
      </c>
      <c r="AJ3103" s="59" t="s">
        <v>1577</v>
      </c>
      <c r="AK3103" s="56">
        <v>25.859290555555557</v>
      </c>
      <c r="AL3103" s="56">
        <v>-81.387237222222225</v>
      </c>
      <c r="AM3103" s="60">
        <v>-8.7118000004619489</v>
      </c>
      <c r="AN3103" s="60">
        <v>23.139259062865577</v>
      </c>
      <c r="AO3103" s="60">
        <v>24.724901804182267</v>
      </c>
    </row>
    <row r="3104" spans="1:41" s="290" customFormat="1" x14ac:dyDescent="0.2">
      <c r="A3104" s="45" t="s">
        <v>620</v>
      </c>
      <c r="B3104" s="42" t="s">
        <v>640</v>
      </c>
      <c r="C3104" s="46"/>
      <c r="D3104" s="35" t="s">
        <v>424</v>
      </c>
      <c r="E3104" s="34">
        <v>43160</v>
      </c>
      <c r="F3104" s="347" t="s">
        <v>2225</v>
      </c>
      <c r="G3104" s="347" t="s">
        <v>2226</v>
      </c>
      <c r="H3104" s="344">
        <v>25.859283333333334</v>
      </c>
      <c r="I3104" s="344">
        <v>-81.387233333333327</v>
      </c>
      <c r="J3104" s="56" t="s">
        <v>10005</v>
      </c>
      <c r="K3104" s="56" t="s">
        <v>10006</v>
      </c>
      <c r="L3104" s="49" t="s">
        <v>2222</v>
      </c>
      <c r="M3104" s="120"/>
      <c r="N3104" s="35" t="s">
        <v>364</v>
      </c>
      <c r="O3104" s="203" t="s">
        <v>1969</v>
      </c>
      <c r="P3104" s="216">
        <v>0</v>
      </c>
      <c r="Q3104" s="443">
        <v>0</v>
      </c>
      <c r="R3104" s="47"/>
      <c r="S3104" s="36">
        <v>0</v>
      </c>
      <c r="T3104" s="35"/>
      <c r="U3104" s="34"/>
      <c r="V3104" s="82">
        <v>0</v>
      </c>
      <c r="W3104" s="55" t="s">
        <v>2689</v>
      </c>
      <c r="X3104" s="55" t="s">
        <v>1897</v>
      </c>
      <c r="Y3104" s="157">
        <v>0</v>
      </c>
      <c r="Z3104" s="57" t="s">
        <v>1746</v>
      </c>
      <c r="AA3104" s="55" t="s">
        <v>6987</v>
      </c>
      <c r="AB3104" s="55">
        <v>303</v>
      </c>
      <c r="AC3104" s="55" t="s">
        <v>2024</v>
      </c>
      <c r="AD3104" s="89" t="s">
        <v>2625</v>
      </c>
      <c r="AE3104" s="243">
        <v>16195</v>
      </c>
      <c r="AF3104" s="157" t="s">
        <v>3901</v>
      </c>
      <c r="AG3104" s="89" t="s">
        <v>8167</v>
      </c>
      <c r="AH3104" s="58" t="s">
        <v>2225</v>
      </c>
      <c r="AI3104" s="58" t="s">
        <v>2226</v>
      </c>
      <c r="AJ3104" s="59" t="s">
        <v>1577</v>
      </c>
      <c r="AK3104" s="56">
        <v>25.859290555555557</v>
      </c>
      <c r="AL3104" s="56">
        <v>-81.387237222222225</v>
      </c>
      <c r="AM3104" s="60">
        <v>-2.6338000002601802</v>
      </c>
      <c r="AN3104" s="60">
        <v>1.2753922348573685</v>
      </c>
      <c r="AO3104" s="60">
        <v>2.9263505931629243</v>
      </c>
    </row>
    <row r="3105" spans="1:41" s="290" customFormat="1" x14ac:dyDescent="0.2">
      <c r="A3105" s="45" t="s">
        <v>620</v>
      </c>
      <c r="B3105" s="42" t="s">
        <v>640</v>
      </c>
      <c r="C3105" s="46"/>
      <c r="D3105" s="35" t="s">
        <v>424</v>
      </c>
      <c r="E3105" s="34">
        <v>43532</v>
      </c>
      <c r="F3105" s="347" t="s">
        <v>2225</v>
      </c>
      <c r="G3105" s="347" t="s">
        <v>2226</v>
      </c>
      <c r="H3105" s="344">
        <v>25.859283333333334</v>
      </c>
      <c r="I3105" s="344">
        <v>-81.387233333333327</v>
      </c>
      <c r="J3105" s="56" t="s">
        <v>10005</v>
      </c>
      <c r="K3105" s="56" t="s">
        <v>10006</v>
      </c>
      <c r="L3105" s="49" t="s">
        <v>2222</v>
      </c>
      <c r="M3105" s="120" t="s">
        <v>2833</v>
      </c>
      <c r="N3105" s="35" t="s">
        <v>364</v>
      </c>
      <c r="O3105" s="203" t="s">
        <v>1969</v>
      </c>
      <c r="P3105" s="216" t="s">
        <v>1969</v>
      </c>
      <c r="Q3105" s="443">
        <v>0</v>
      </c>
      <c r="R3105" s="47"/>
      <c r="S3105" s="36">
        <v>0</v>
      </c>
      <c r="T3105" s="35"/>
      <c r="U3105" s="34"/>
      <c r="V3105" s="82">
        <v>0</v>
      </c>
      <c r="W3105" s="55" t="s">
        <v>2689</v>
      </c>
      <c r="X3105" s="55" t="s">
        <v>1897</v>
      </c>
      <c r="Y3105" s="157">
        <v>0</v>
      </c>
      <c r="Z3105" s="57" t="s">
        <v>1746</v>
      </c>
      <c r="AA3105" s="55" t="s">
        <v>6987</v>
      </c>
      <c r="AB3105" s="55">
        <v>303</v>
      </c>
      <c r="AC3105" s="55" t="s">
        <v>2024</v>
      </c>
      <c r="AD3105" s="89" t="s">
        <v>2625</v>
      </c>
      <c r="AE3105" s="243">
        <v>16195</v>
      </c>
      <c r="AF3105" s="157" t="s">
        <v>3901</v>
      </c>
      <c r="AG3105" s="89" t="s">
        <v>8167</v>
      </c>
      <c r="AH3105" s="58" t="s">
        <v>2225</v>
      </c>
      <c r="AI3105" s="58" t="s">
        <v>2226</v>
      </c>
      <c r="AJ3105" s="59" t="s">
        <v>1577</v>
      </c>
      <c r="AK3105" s="56">
        <v>25.859290555555557</v>
      </c>
      <c r="AL3105" s="56">
        <v>-81.387237222222225</v>
      </c>
      <c r="AM3105" s="60">
        <v>-2.6338000002601802</v>
      </c>
      <c r="AN3105" s="60">
        <v>1.2753922348573685</v>
      </c>
      <c r="AO3105" s="60">
        <v>2.9263505931629243</v>
      </c>
    </row>
    <row r="3106" spans="1:41" s="290" customFormat="1" x14ac:dyDescent="0.2">
      <c r="A3106" s="45" t="s">
        <v>620</v>
      </c>
      <c r="B3106" s="42" t="s">
        <v>640</v>
      </c>
      <c r="C3106" s="46"/>
      <c r="D3106" s="35" t="s">
        <v>424</v>
      </c>
      <c r="E3106" s="34">
        <v>43881</v>
      </c>
      <c r="F3106" s="347" t="s">
        <v>2968</v>
      </c>
      <c r="G3106" s="347" t="s">
        <v>2681</v>
      </c>
      <c r="H3106" s="344">
        <v>25.859300000000001</v>
      </c>
      <c r="I3106" s="344">
        <v>-81.38721666666666</v>
      </c>
      <c r="J3106" s="56" t="s">
        <v>8165</v>
      </c>
      <c r="K3106" s="56" t="s">
        <v>10007</v>
      </c>
      <c r="L3106" s="49" t="s">
        <v>2222</v>
      </c>
      <c r="M3106" s="120" t="s">
        <v>2833</v>
      </c>
      <c r="N3106" s="35" t="s">
        <v>364</v>
      </c>
      <c r="O3106" s="203"/>
      <c r="P3106" s="216">
        <v>0</v>
      </c>
      <c r="Q3106" s="443">
        <v>0</v>
      </c>
      <c r="R3106" s="47"/>
      <c r="S3106" s="36">
        <v>0</v>
      </c>
      <c r="T3106" s="35"/>
      <c r="U3106" s="34"/>
      <c r="V3106" s="82">
        <v>0</v>
      </c>
      <c r="W3106" s="55" t="s">
        <v>2689</v>
      </c>
      <c r="X3106" s="55" t="s">
        <v>1897</v>
      </c>
      <c r="Y3106" s="157">
        <v>0</v>
      </c>
      <c r="Z3106" s="57" t="s">
        <v>1746</v>
      </c>
      <c r="AA3106" s="55" t="s">
        <v>6987</v>
      </c>
      <c r="AB3106" s="55">
        <v>303</v>
      </c>
      <c r="AC3106" s="55" t="s">
        <v>2024</v>
      </c>
      <c r="AD3106" s="89" t="s">
        <v>2625</v>
      </c>
      <c r="AE3106" s="243">
        <v>16195</v>
      </c>
      <c r="AF3106" s="157" t="s">
        <v>3901</v>
      </c>
      <c r="AG3106" s="89" t="s">
        <v>8167</v>
      </c>
      <c r="AH3106" s="58" t="s">
        <v>2225</v>
      </c>
      <c r="AI3106" s="58" t="s">
        <v>2226</v>
      </c>
      <c r="AJ3106" s="59" t="s">
        <v>1577</v>
      </c>
      <c r="AK3106" s="56">
        <v>25.859290555555557</v>
      </c>
      <c r="AL3106" s="56">
        <v>-81.387237222222225</v>
      </c>
      <c r="AM3106" s="60">
        <v>3.4441999999415884</v>
      </c>
      <c r="AN3106" s="60">
        <v>6.7413589430245615</v>
      </c>
      <c r="AO3106" s="60">
        <v>7.5702334203308999</v>
      </c>
    </row>
    <row r="3107" spans="1:41" s="290" customFormat="1" x14ac:dyDescent="0.2">
      <c r="A3107" s="45" t="s">
        <v>620</v>
      </c>
      <c r="B3107" s="42" t="s">
        <v>640</v>
      </c>
      <c r="C3107" s="46"/>
      <c r="D3107" s="35" t="s">
        <v>424</v>
      </c>
      <c r="E3107" s="34">
        <v>44293</v>
      </c>
      <c r="F3107" s="347" t="s">
        <v>2968</v>
      </c>
      <c r="G3107" s="347" t="s">
        <v>2226</v>
      </c>
      <c r="H3107" s="344">
        <v>25.859300000000001</v>
      </c>
      <c r="I3107" s="344">
        <v>-81.387233333333327</v>
      </c>
      <c r="J3107" s="56" t="s">
        <v>8165</v>
      </c>
      <c r="K3107" s="56" t="s">
        <v>10006</v>
      </c>
      <c r="L3107" s="49" t="s">
        <v>2222</v>
      </c>
      <c r="M3107" s="120" t="s">
        <v>2833</v>
      </c>
      <c r="N3107" s="35" t="s">
        <v>364</v>
      </c>
      <c r="O3107" s="203"/>
      <c r="P3107" s="216">
        <v>0</v>
      </c>
      <c r="Q3107" s="443">
        <v>0</v>
      </c>
      <c r="R3107" s="47"/>
      <c r="S3107" s="36">
        <v>0</v>
      </c>
      <c r="T3107" s="35"/>
      <c r="U3107" s="34"/>
      <c r="V3107" s="82">
        <v>0</v>
      </c>
      <c r="W3107" s="55" t="s">
        <v>2689</v>
      </c>
      <c r="X3107" s="55" t="s">
        <v>1897</v>
      </c>
      <c r="Y3107" s="157">
        <v>0</v>
      </c>
      <c r="Z3107" s="57" t="s">
        <v>1746</v>
      </c>
      <c r="AA3107" s="55" t="s">
        <v>6987</v>
      </c>
      <c r="AB3107" s="55">
        <v>303</v>
      </c>
      <c r="AC3107" s="55" t="s">
        <v>2024</v>
      </c>
      <c r="AD3107" s="89" t="s">
        <v>2625</v>
      </c>
      <c r="AE3107" s="243">
        <v>16195</v>
      </c>
      <c r="AF3107" s="157" t="s">
        <v>3901</v>
      </c>
      <c r="AG3107" s="89" t="s">
        <v>8167</v>
      </c>
      <c r="AH3107" s="58" t="s">
        <v>2225</v>
      </c>
      <c r="AI3107" s="58" t="s">
        <v>2226</v>
      </c>
      <c r="AJ3107" s="59" t="s">
        <v>1577</v>
      </c>
      <c r="AK3107" s="56">
        <v>25.859290555555557</v>
      </c>
      <c r="AL3107" s="56">
        <v>-81.387237222222225</v>
      </c>
      <c r="AM3107" s="60">
        <v>3.4441999999415884</v>
      </c>
      <c r="AN3107" s="60">
        <v>1.2753922348573685</v>
      </c>
      <c r="AO3107" s="60">
        <v>3.672756320848432</v>
      </c>
    </row>
    <row r="3108" spans="1:41" s="290" customFormat="1" x14ac:dyDescent="0.2">
      <c r="A3108" s="45" t="s">
        <v>620</v>
      </c>
      <c r="B3108" s="42" t="s">
        <v>640</v>
      </c>
      <c r="C3108" s="46"/>
      <c r="D3108" s="35" t="s">
        <v>424</v>
      </c>
      <c r="E3108" s="34">
        <v>44620</v>
      </c>
      <c r="F3108" s="347" t="s">
        <v>2968</v>
      </c>
      <c r="G3108" s="347" t="s">
        <v>2226</v>
      </c>
      <c r="H3108" s="344">
        <v>25.859300000000001</v>
      </c>
      <c r="I3108" s="344">
        <v>-81.387233333333327</v>
      </c>
      <c r="J3108" s="56" t="s">
        <v>8165</v>
      </c>
      <c r="K3108" s="56" t="s">
        <v>10006</v>
      </c>
      <c r="L3108" s="49" t="s">
        <v>2222</v>
      </c>
      <c r="M3108" s="120" t="s">
        <v>2833</v>
      </c>
      <c r="N3108" s="35" t="s">
        <v>364</v>
      </c>
      <c r="O3108" s="240" t="s">
        <v>4280</v>
      </c>
      <c r="P3108" s="216" t="s">
        <v>3901</v>
      </c>
      <c r="Q3108" s="443">
        <v>0</v>
      </c>
      <c r="R3108" s="47"/>
      <c r="S3108" s="36">
        <v>0</v>
      </c>
      <c r="T3108" s="35"/>
      <c r="U3108" s="34"/>
      <c r="V3108" s="82">
        <v>0</v>
      </c>
      <c r="W3108" s="55" t="s">
        <v>2689</v>
      </c>
      <c r="X3108" s="55" t="s">
        <v>1897</v>
      </c>
      <c r="Y3108" s="157">
        <v>0</v>
      </c>
      <c r="Z3108" s="57" t="s">
        <v>1746</v>
      </c>
      <c r="AA3108" s="55" t="s">
        <v>6987</v>
      </c>
      <c r="AB3108" s="55">
        <v>303</v>
      </c>
      <c r="AC3108" s="55" t="s">
        <v>2024</v>
      </c>
      <c r="AD3108" s="89" t="s">
        <v>2625</v>
      </c>
      <c r="AE3108" s="243">
        <v>16195</v>
      </c>
      <c r="AF3108" s="157" t="s">
        <v>3901</v>
      </c>
      <c r="AG3108" s="89" t="s">
        <v>8167</v>
      </c>
      <c r="AH3108" s="58" t="s">
        <v>2225</v>
      </c>
      <c r="AI3108" s="58" t="s">
        <v>2226</v>
      </c>
      <c r="AJ3108" s="59" t="s">
        <v>1577</v>
      </c>
      <c r="AK3108" s="56">
        <v>25.859290555555557</v>
      </c>
      <c r="AL3108" s="56">
        <v>-81.387237222222225</v>
      </c>
      <c r="AM3108" s="60">
        <v>3.4441999999415884</v>
      </c>
      <c r="AN3108" s="60">
        <v>1.2753922348573685</v>
      </c>
      <c r="AO3108" s="60">
        <v>3.672756320848432</v>
      </c>
    </row>
    <row r="3109" spans="1:41" s="290" customFormat="1" x14ac:dyDescent="0.2">
      <c r="A3109" s="45" t="s">
        <v>620</v>
      </c>
      <c r="B3109" s="42" t="s">
        <v>640</v>
      </c>
      <c r="C3109" s="46"/>
      <c r="D3109" s="35" t="s">
        <v>424</v>
      </c>
      <c r="E3109" s="34">
        <v>44992</v>
      </c>
      <c r="F3109" s="347" t="s">
        <v>2968</v>
      </c>
      <c r="G3109" s="347" t="s">
        <v>5235</v>
      </c>
      <c r="H3109" s="344">
        <v>25.859300000000001</v>
      </c>
      <c r="I3109" s="344">
        <v>-81.387266666666662</v>
      </c>
      <c r="J3109" s="56" t="s">
        <v>8165</v>
      </c>
      <c r="K3109" s="56" t="s">
        <v>8166</v>
      </c>
      <c r="L3109" s="49" t="s">
        <v>2222</v>
      </c>
      <c r="M3109" s="120" t="s">
        <v>2833</v>
      </c>
      <c r="N3109" s="35" t="s">
        <v>364</v>
      </c>
      <c r="O3109" s="240" t="s">
        <v>5236</v>
      </c>
      <c r="P3109" s="216" t="s">
        <v>3901</v>
      </c>
      <c r="Q3109" s="443">
        <v>0</v>
      </c>
      <c r="R3109" s="47"/>
      <c r="S3109" s="36">
        <v>0</v>
      </c>
      <c r="T3109" s="35"/>
      <c r="U3109" s="34"/>
      <c r="V3109" s="82">
        <v>0</v>
      </c>
      <c r="W3109" s="55" t="s">
        <v>2689</v>
      </c>
      <c r="X3109" s="55" t="s">
        <v>1897</v>
      </c>
      <c r="Y3109" s="157">
        <v>0</v>
      </c>
      <c r="Z3109" s="57" t="s">
        <v>1746</v>
      </c>
      <c r="AA3109" s="55" t="s">
        <v>6987</v>
      </c>
      <c r="AB3109" s="55">
        <v>303</v>
      </c>
      <c r="AC3109" s="55" t="s">
        <v>2024</v>
      </c>
      <c r="AD3109" s="89" t="s">
        <v>2625</v>
      </c>
      <c r="AE3109" s="243">
        <v>16195</v>
      </c>
      <c r="AF3109" s="157" t="s">
        <v>3901</v>
      </c>
      <c r="AG3109" s="89" t="s">
        <v>8167</v>
      </c>
      <c r="AH3109" s="58" t="s">
        <v>2225</v>
      </c>
      <c r="AI3109" s="58" t="s">
        <v>2226</v>
      </c>
      <c r="AJ3109" s="59" t="s">
        <v>1577</v>
      </c>
      <c r="AK3109" s="56">
        <v>25.859290555555557</v>
      </c>
      <c r="AL3109" s="56">
        <v>-81.387237222222225</v>
      </c>
      <c r="AM3109" s="60">
        <v>3.4441999999415884</v>
      </c>
      <c r="AN3109" s="60">
        <v>-9.6565411814770172</v>
      </c>
      <c r="AO3109" s="60">
        <v>10.252380271388649</v>
      </c>
    </row>
    <row r="3110" spans="1:41" s="290" customFormat="1" x14ac:dyDescent="0.2">
      <c r="A3110" s="45" t="s">
        <v>620</v>
      </c>
      <c r="B3110" s="42" t="s">
        <v>640</v>
      </c>
      <c r="C3110" s="46"/>
      <c r="D3110" s="35" t="s">
        <v>424</v>
      </c>
      <c r="E3110" s="34">
        <v>45384</v>
      </c>
      <c r="F3110" s="347" t="s">
        <v>2968</v>
      </c>
      <c r="G3110" s="347" t="s">
        <v>5235</v>
      </c>
      <c r="H3110" s="344">
        <v>25.859300000000001</v>
      </c>
      <c r="I3110" s="344">
        <v>-81.387266666666662</v>
      </c>
      <c r="J3110" s="56" t="s">
        <v>8165</v>
      </c>
      <c r="K3110" s="56" t="s">
        <v>8166</v>
      </c>
      <c r="L3110" s="49" t="s">
        <v>2222</v>
      </c>
      <c r="M3110" s="120" t="s">
        <v>2833</v>
      </c>
      <c r="N3110" s="35" t="s">
        <v>364</v>
      </c>
      <c r="O3110" s="240" t="s">
        <v>5951</v>
      </c>
      <c r="P3110" s="216" t="s">
        <v>3901</v>
      </c>
      <c r="Q3110" s="443">
        <v>0</v>
      </c>
      <c r="R3110" s="47"/>
      <c r="S3110" s="36">
        <v>0</v>
      </c>
      <c r="T3110" s="35"/>
      <c r="U3110" s="34"/>
      <c r="V3110" s="82">
        <v>0</v>
      </c>
      <c r="W3110" s="55" t="s">
        <v>2689</v>
      </c>
      <c r="X3110" s="55" t="s">
        <v>1897</v>
      </c>
      <c r="Y3110" s="157">
        <v>0</v>
      </c>
      <c r="Z3110" s="57" t="s">
        <v>1746</v>
      </c>
      <c r="AA3110" s="55" t="s">
        <v>6987</v>
      </c>
      <c r="AB3110" s="55">
        <v>303</v>
      </c>
      <c r="AC3110" s="55" t="s">
        <v>2024</v>
      </c>
      <c r="AD3110" s="89" t="s">
        <v>2625</v>
      </c>
      <c r="AE3110" s="243">
        <v>16195</v>
      </c>
      <c r="AF3110" s="157" t="s">
        <v>3901</v>
      </c>
      <c r="AG3110" s="89" t="s">
        <v>8167</v>
      </c>
      <c r="AH3110" s="58" t="s">
        <v>2225</v>
      </c>
      <c r="AI3110" s="58" t="s">
        <v>2226</v>
      </c>
      <c r="AJ3110" s="59" t="s">
        <v>1577</v>
      </c>
      <c r="AK3110" s="56">
        <v>25.859290555555557</v>
      </c>
      <c r="AL3110" s="56">
        <v>-81.387237222222225</v>
      </c>
      <c r="AM3110" s="60">
        <v>3.4441999999415884</v>
      </c>
      <c r="AN3110" s="60">
        <v>-9.6565411814770172</v>
      </c>
      <c r="AO3110" s="60">
        <v>10.252380271388649</v>
      </c>
    </row>
    <row r="3111" spans="1:41" s="290" customFormat="1" x14ac:dyDescent="0.2">
      <c r="A3111" s="45" t="s">
        <v>620</v>
      </c>
      <c r="B3111" s="42" t="s">
        <v>640</v>
      </c>
      <c r="C3111" s="46"/>
      <c r="D3111" s="35" t="s">
        <v>424</v>
      </c>
      <c r="E3111" s="34">
        <v>45783</v>
      </c>
      <c r="F3111" s="347" t="s">
        <v>2968</v>
      </c>
      <c r="G3111" s="347" t="s">
        <v>5235</v>
      </c>
      <c r="H3111" s="344">
        <v>25.859300000000001</v>
      </c>
      <c r="I3111" s="344">
        <v>-81.387266666666662</v>
      </c>
      <c r="J3111" s="56" t="s">
        <v>8165</v>
      </c>
      <c r="K3111" s="56" t="s">
        <v>8166</v>
      </c>
      <c r="L3111" s="49" t="s">
        <v>2222</v>
      </c>
      <c r="M3111" s="120" t="s">
        <v>2833</v>
      </c>
      <c r="N3111" s="35" t="s">
        <v>364</v>
      </c>
      <c r="O3111" s="240" t="s">
        <v>6627</v>
      </c>
      <c r="P3111" s="216" t="s">
        <v>6005</v>
      </c>
      <c r="Q3111" s="443">
        <v>0</v>
      </c>
      <c r="R3111" s="47"/>
      <c r="S3111" s="36">
        <v>0</v>
      </c>
      <c r="T3111" s="35"/>
      <c r="U3111" s="34"/>
      <c r="V3111" s="82">
        <v>0</v>
      </c>
      <c r="W3111" s="55" t="s">
        <v>2689</v>
      </c>
      <c r="X3111" s="55" t="s">
        <v>1897</v>
      </c>
      <c r="Y3111" s="157">
        <v>0</v>
      </c>
      <c r="Z3111" s="57" t="s">
        <v>1746</v>
      </c>
      <c r="AA3111" s="55" t="s">
        <v>6987</v>
      </c>
      <c r="AB3111" s="55">
        <v>303</v>
      </c>
      <c r="AC3111" s="55" t="s">
        <v>2024</v>
      </c>
      <c r="AD3111" s="89" t="s">
        <v>2625</v>
      </c>
      <c r="AE3111" s="243">
        <v>16195</v>
      </c>
      <c r="AF3111" s="157" t="s">
        <v>3901</v>
      </c>
      <c r="AG3111" s="89" t="s">
        <v>8167</v>
      </c>
      <c r="AH3111" s="58" t="s">
        <v>2225</v>
      </c>
      <c r="AI3111" s="58" t="s">
        <v>2226</v>
      </c>
      <c r="AJ3111" s="59" t="s">
        <v>1577</v>
      </c>
      <c r="AK3111" s="56">
        <v>25.859290555555557</v>
      </c>
      <c r="AL3111" s="56">
        <v>-81.387237222222225</v>
      </c>
      <c r="AM3111" s="60">
        <v>3.4441999999415884</v>
      </c>
      <c r="AN3111" s="60">
        <v>-9.6565411814770172</v>
      </c>
      <c r="AO3111" s="60">
        <v>10.252380271388649</v>
      </c>
    </row>
    <row r="3112" spans="1:41" s="290" customFormat="1" x14ac:dyDescent="0.2">
      <c r="A3112" s="45" t="s">
        <v>620</v>
      </c>
      <c r="B3112" s="42" t="s">
        <v>640</v>
      </c>
      <c r="C3112" s="46" t="s">
        <v>473</v>
      </c>
      <c r="D3112" s="35" t="s">
        <v>424</v>
      </c>
      <c r="E3112" s="34">
        <v>46079</v>
      </c>
      <c r="F3112" s="347" t="s">
        <v>2968</v>
      </c>
      <c r="G3112" s="347" t="s">
        <v>5235</v>
      </c>
      <c r="H3112" s="344">
        <v>25.859300000000001</v>
      </c>
      <c r="I3112" s="344">
        <v>-81.387266666666662</v>
      </c>
      <c r="J3112" s="56" t="s">
        <v>8165</v>
      </c>
      <c r="K3112" s="56" t="s">
        <v>8166</v>
      </c>
      <c r="L3112" s="49" t="s">
        <v>2222</v>
      </c>
      <c r="M3112" s="120" t="s">
        <v>2833</v>
      </c>
      <c r="N3112" s="35" t="s">
        <v>364</v>
      </c>
      <c r="O3112" s="240" t="s">
        <v>6710</v>
      </c>
      <c r="P3112" s="216" t="s">
        <v>6005</v>
      </c>
      <c r="Q3112" s="443">
        <v>0</v>
      </c>
      <c r="R3112" s="47"/>
      <c r="S3112" s="36">
        <v>0</v>
      </c>
      <c r="T3112" s="35"/>
      <c r="U3112" s="34"/>
      <c r="V3112" s="82">
        <v>0</v>
      </c>
      <c r="W3112" s="55" t="s">
        <v>2689</v>
      </c>
      <c r="X3112" s="55" t="s">
        <v>1897</v>
      </c>
      <c r="Y3112" s="157">
        <v>0</v>
      </c>
      <c r="Z3112" s="57" t="s">
        <v>1746</v>
      </c>
      <c r="AA3112" s="55" t="s">
        <v>6987</v>
      </c>
      <c r="AB3112" s="55">
        <v>303</v>
      </c>
      <c r="AC3112" s="55" t="s">
        <v>2024</v>
      </c>
      <c r="AD3112" s="89" t="s">
        <v>2625</v>
      </c>
      <c r="AE3112" s="243">
        <v>16195</v>
      </c>
      <c r="AF3112" s="157" t="s">
        <v>3901</v>
      </c>
      <c r="AG3112" s="89" t="s">
        <v>8167</v>
      </c>
      <c r="AH3112" s="58" t="s">
        <v>2225</v>
      </c>
      <c r="AI3112" s="58" t="s">
        <v>2226</v>
      </c>
      <c r="AJ3112" s="59" t="s">
        <v>1577</v>
      </c>
      <c r="AK3112" s="56">
        <v>25.859290555555557</v>
      </c>
      <c r="AL3112" s="56">
        <v>-81.387237222222225</v>
      </c>
      <c r="AM3112" s="60">
        <v>3.4441999999415884</v>
      </c>
      <c r="AN3112" s="60">
        <v>-9.6565411814770172</v>
      </c>
      <c r="AO3112" s="60">
        <v>10.252380271388649</v>
      </c>
    </row>
    <row r="3113" spans="1:41" s="290" customFormat="1" x14ac:dyDescent="0.2">
      <c r="A3113" s="45" t="s">
        <v>621</v>
      </c>
      <c r="B3113" s="42" t="s">
        <v>641</v>
      </c>
      <c r="C3113" s="46"/>
      <c r="D3113" s="35" t="s">
        <v>424</v>
      </c>
      <c r="E3113" s="34">
        <v>42837</v>
      </c>
      <c r="F3113" s="347" t="s">
        <v>723</v>
      </c>
      <c r="G3113" s="347" t="s">
        <v>724</v>
      </c>
      <c r="H3113" s="344">
        <v>25.862866666666665</v>
      </c>
      <c r="I3113" s="344">
        <v>-81.387200000000007</v>
      </c>
      <c r="J3113" s="56" t="s">
        <v>10008</v>
      </c>
      <c r="K3113" s="56" t="s">
        <v>10009</v>
      </c>
      <c r="L3113" s="49" t="s">
        <v>1746</v>
      </c>
      <c r="M3113" s="117"/>
      <c r="N3113" s="35" t="s">
        <v>364</v>
      </c>
      <c r="O3113" s="203" t="s">
        <v>1969</v>
      </c>
      <c r="P3113" s="216">
        <v>0</v>
      </c>
      <c r="Q3113" s="443">
        <v>0</v>
      </c>
      <c r="R3113" s="47"/>
      <c r="S3113" s="36">
        <v>0</v>
      </c>
      <c r="T3113" s="35"/>
      <c r="U3113" s="34"/>
      <c r="V3113" s="82">
        <v>0</v>
      </c>
      <c r="W3113" s="55" t="s">
        <v>2689</v>
      </c>
      <c r="X3113" s="55" t="s">
        <v>1897</v>
      </c>
      <c r="Y3113" s="157">
        <v>0</v>
      </c>
      <c r="Z3113" s="57" t="s">
        <v>1746</v>
      </c>
      <c r="AA3113" s="55" t="s">
        <v>6987</v>
      </c>
      <c r="AB3113" s="55">
        <v>304</v>
      </c>
      <c r="AC3113" s="55" t="s">
        <v>2024</v>
      </c>
      <c r="AD3113" s="89" t="s">
        <v>2625</v>
      </c>
      <c r="AE3113" s="243">
        <v>16200</v>
      </c>
      <c r="AF3113" s="157" t="s">
        <v>3901</v>
      </c>
      <c r="AG3113" s="89" t="s">
        <v>8170</v>
      </c>
      <c r="AH3113" s="58" t="s">
        <v>8171</v>
      </c>
      <c r="AI3113" s="58" t="s">
        <v>8172</v>
      </c>
      <c r="AJ3113" s="59" t="s">
        <v>1576</v>
      </c>
      <c r="AK3113" s="56">
        <v>25.862946111111111</v>
      </c>
      <c r="AL3113" s="56">
        <v>-81.387126111111115</v>
      </c>
      <c r="AM3113" s="60">
        <v>-28.971800000270775</v>
      </c>
      <c r="AN3113" s="60">
        <v>-24.23245240636324</v>
      </c>
      <c r="AO3113" s="60">
        <v>37.770053546193836</v>
      </c>
    </row>
    <row r="3114" spans="1:41" s="290" customFormat="1" ht="25.5" x14ac:dyDescent="0.2">
      <c r="A3114" s="45" t="s">
        <v>621</v>
      </c>
      <c r="B3114" s="42" t="s">
        <v>641</v>
      </c>
      <c r="C3114" s="46"/>
      <c r="D3114" s="35" t="s">
        <v>424</v>
      </c>
      <c r="E3114" s="34">
        <v>43160</v>
      </c>
      <c r="F3114" s="347" t="s">
        <v>2227</v>
      </c>
      <c r="G3114" s="347" t="s">
        <v>2226</v>
      </c>
      <c r="H3114" s="344">
        <v>25.862933333333334</v>
      </c>
      <c r="I3114" s="344">
        <v>-81.387233333333327</v>
      </c>
      <c r="J3114" s="56" t="s">
        <v>10010</v>
      </c>
      <c r="K3114" s="56" t="s">
        <v>10006</v>
      </c>
      <c r="L3114" s="49" t="s">
        <v>2228</v>
      </c>
      <c r="M3114" s="120"/>
      <c r="N3114" s="35" t="s">
        <v>364</v>
      </c>
      <c r="O3114" s="203" t="s">
        <v>1969</v>
      </c>
      <c r="P3114" s="216" t="s">
        <v>1969</v>
      </c>
      <c r="Q3114" s="443">
        <v>0</v>
      </c>
      <c r="R3114" s="47"/>
      <c r="S3114" s="36">
        <v>0</v>
      </c>
      <c r="T3114" s="35"/>
      <c r="U3114" s="34"/>
      <c r="V3114" s="82">
        <v>0</v>
      </c>
      <c r="W3114" s="55" t="s">
        <v>2689</v>
      </c>
      <c r="X3114" s="55" t="s">
        <v>1897</v>
      </c>
      <c r="Y3114" s="157">
        <v>0</v>
      </c>
      <c r="Z3114" s="57" t="s">
        <v>1746</v>
      </c>
      <c r="AA3114" s="55" t="s">
        <v>6987</v>
      </c>
      <c r="AB3114" s="55">
        <v>304</v>
      </c>
      <c r="AC3114" s="55" t="s">
        <v>2024</v>
      </c>
      <c r="AD3114" s="89" t="s">
        <v>2625</v>
      </c>
      <c r="AE3114" s="243">
        <v>16200</v>
      </c>
      <c r="AF3114" s="157" t="s">
        <v>3901</v>
      </c>
      <c r="AG3114" s="89" t="s">
        <v>8170</v>
      </c>
      <c r="AH3114" s="58" t="s">
        <v>8171</v>
      </c>
      <c r="AI3114" s="58" t="s">
        <v>8172</v>
      </c>
      <c r="AJ3114" s="59" t="s">
        <v>1576</v>
      </c>
      <c r="AK3114" s="56">
        <v>25.862946111111111</v>
      </c>
      <c r="AL3114" s="56">
        <v>-81.387126111111115</v>
      </c>
      <c r="AM3114" s="60">
        <v>-4.6597999994637007</v>
      </c>
      <c r="AN3114" s="60">
        <v>-35.164385818037061</v>
      </c>
      <c r="AO3114" s="60">
        <v>35.47178831120258</v>
      </c>
    </row>
    <row r="3115" spans="1:41" s="290" customFormat="1" ht="25.5" x14ac:dyDescent="0.2">
      <c r="A3115" s="45" t="s">
        <v>621</v>
      </c>
      <c r="B3115" s="42" t="s">
        <v>641</v>
      </c>
      <c r="C3115" s="46"/>
      <c r="D3115" s="35" t="s">
        <v>424</v>
      </c>
      <c r="E3115" s="34">
        <v>43532</v>
      </c>
      <c r="F3115" s="347" t="s">
        <v>2227</v>
      </c>
      <c r="G3115" s="347" t="s">
        <v>2681</v>
      </c>
      <c r="H3115" s="344">
        <v>25.862933333333334</v>
      </c>
      <c r="I3115" s="344">
        <v>-81.38721666666666</v>
      </c>
      <c r="J3115" s="56" t="s">
        <v>10010</v>
      </c>
      <c r="K3115" s="56" t="s">
        <v>10007</v>
      </c>
      <c r="L3115" s="49" t="s">
        <v>2228</v>
      </c>
      <c r="M3115" s="120" t="s">
        <v>2836</v>
      </c>
      <c r="N3115" s="35" t="s">
        <v>364</v>
      </c>
      <c r="O3115" s="203" t="s">
        <v>1969</v>
      </c>
      <c r="P3115" s="216">
        <v>0</v>
      </c>
      <c r="Q3115" s="443">
        <v>0</v>
      </c>
      <c r="R3115" s="47"/>
      <c r="S3115" s="36">
        <v>0</v>
      </c>
      <c r="T3115" s="35"/>
      <c r="U3115" s="34"/>
      <c r="V3115" s="82">
        <v>0</v>
      </c>
      <c r="W3115" s="55" t="s">
        <v>2689</v>
      </c>
      <c r="X3115" s="55" t="s">
        <v>1897</v>
      </c>
      <c r="Y3115" s="157">
        <v>0</v>
      </c>
      <c r="Z3115" s="57" t="s">
        <v>1746</v>
      </c>
      <c r="AA3115" s="55" t="s">
        <v>6987</v>
      </c>
      <c r="AB3115" s="55">
        <v>304</v>
      </c>
      <c r="AC3115" s="55" t="s">
        <v>2024</v>
      </c>
      <c r="AD3115" s="89" t="s">
        <v>2625</v>
      </c>
      <c r="AE3115" s="243">
        <v>16200</v>
      </c>
      <c r="AF3115" s="157" t="s">
        <v>3901</v>
      </c>
      <c r="AG3115" s="89" t="s">
        <v>8170</v>
      </c>
      <c r="AH3115" s="58" t="s">
        <v>8171</v>
      </c>
      <c r="AI3115" s="58" t="s">
        <v>8172</v>
      </c>
      <c r="AJ3115" s="59" t="s">
        <v>1576</v>
      </c>
      <c r="AK3115" s="56">
        <v>25.862946111111111</v>
      </c>
      <c r="AL3115" s="56">
        <v>-81.387126111111115</v>
      </c>
      <c r="AM3115" s="60">
        <v>-4.6597999994637007</v>
      </c>
      <c r="AN3115" s="60">
        <v>-29.698419109869871</v>
      </c>
      <c r="AO3115" s="60">
        <v>30.061766975021378</v>
      </c>
    </row>
    <row r="3116" spans="1:41" s="290" customFormat="1" ht="25.5" x14ac:dyDescent="0.2">
      <c r="A3116" s="45" t="s">
        <v>621</v>
      </c>
      <c r="B3116" s="42" t="s">
        <v>641</v>
      </c>
      <c r="C3116" s="46"/>
      <c r="D3116" s="35" t="s">
        <v>424</v>
      </c>
      <c r="E3116" s="34">
        <v>43881</v>
      </c>
      <c r="F3116" s="347" t="s">
        <v>2227</v>
      </c>
      <c r="G3116" s="347" t="s">
        <v>2681</v>
      </c>
      <c r="H3116" s="344">
        <v>25.862933333333334</v>
      </c>
      <c r="I3116" s="344">
        <v>-81.38721666666666</v>
      </c>
      <c r="J3116" s="56" t="s">
        <v>10010</v>
      </c>
      <c r="K3116" s="56" t="s">
        <v>10007</v>
      </c>
      <c r="L3116" s="49" t="s">
        <v>2969</v>
      </c>
      <c r="M3116" s="120" t="s">
        <v>2836</v>
      </c>
      <c r="N3116" s="35" t="s">
        <v>364</v>
      </c>
      <c r="O3116" s="203" t="s">
        <v>1969</v>
      </c>
      <c r="P3116" s="216">
        <v>0</v>
      </c>
      <c r="Q3116" s="443">
        <v>0</v>
      </c>
      <c r="R3116" s="47"/>
      <c r="S3116" s="36">
        <v>0</v>
      </c>
      <c r="T3116" s="35"/>
      <c r="U3116" s="34"/>
      <c r="V3116" s="82">
        <v>0</v>
      </c>
      <c r="W3116" s="55" t="s">
        <v>2689</v>
      </c>
      <c r="X3116" s="55" t="s">
        <v>1897</v>
      </c>
      <c r="Y3116" s="157">
        <v>0</v>
      </c>
      <c r="Z3116" s="57" t="s">
        <v>1746</v>
      </c>
      <c r="AA3116" s="55" t="s">
        <v>6987</v>
      </c>
      <c r="AB3116" s="55">
        <v>304</v>
      </c>
      <c r="AC3116" s="55" t="s">
        <v>2024</v>
      </c>
      <c r="AD3116" s="89" t="s">
        <v>2625</v>
      </c>
      <c r="AE3116" s="243">
        <v>16200</v>
      </c>
      <c r="AF3116" s="157" t="s">
        <v>3901</v>
      </c>
      <c r="AG3116" s="89" t="s">
        <v>8170</v>
      </c>
      <c r="AH3116" s="58" t="s">
        <v>8171</v>
      </c>
      <c r="AI3116" s="58" t="s">
        <v>8172</v>
      </c>
      <c r="AJ3116" s="59" t="s">
        <v>1576</v>
      </c>
      <c r="AK3116" s="56">
        <v>25.862946111111111</v>
      </c>
      <c r="AL3116" s="56">
        <v>-81.387126111111115</v>
      </c>
      <c r="AM3116" s="60">
        <v>-4.6597999994637007</v>
      </c>
      <c r="AN3116" s="60">
        <v>-29.698419109869871</v>
      </c>
      <c r="AO3116" s="60">
        <v>30.061766975021378</v>
      </c>
    </row>
    <row r="3117" spans="1:41" s="290" customFormat="1" ht="25.5" x14ac:dyDescent="0.2">
      <c r="A3117" s="45" t="s">
        <v>621</v>
      </c>
      <c r="B3117" s="42" t="s">
        <v>641</v>
      </c>
      <c r="C3117" s="46"/>
      <c r="D3117" s="35" t="s">
        <v>424</v>
      </c>
      <c r="E3117" s="34">
        <v>44293</v>
      </c>
      <c r="F3117" s="347" t="s">
        <v>3774</v>
      </c>
      <c r="G3117" s="347" t="s">
        <v>724</v>
      </c>
      <c r="H3117" s="344">
        <v>25.8629</v>
      </c>
      <c r="I3117" s="344">
        <v>-81.387200000000007</v>
      </c>
      <c r="J3117" s="56" t="s">
        <v>8168</v>
      </c>
      <c r="K3117" s="56" t="s">
        <v>10009</v>
      </c>
      <c r="L3117" s="49" t="s">
        <v>3775</v>
      </c>
      <c r="M3117" s="120" t="s">
        <v>2836</v>
      </c>
      <c r="N3117" s="35" t="s">
        <v>427</v>
      </c>
      <c r="O3117" s="240" t="s">
        <v>3776</v>
      </c>
      <c r="P3117" s="216">
        <v>0</v>
      </c>
      <c r="Q3117" s="443">
        <v>0</v>
      </c>
      <c r="R3117" s="47"/>
      <c r="S3117" s="36">
        <v>0</v>
      </c>
      <c r="T3117" s="35"/>
      <c r="U3117" s="34"/>
      <c r="V3117" s="82" t="s">
        <v>1969</v>
      </c>
      <c r="W3117" s="55" t="s">
        <v>2689</v>
      </c>
      <c r="X3117" s="55" t="s">
        <v>1897</v>
      </c>
      <c r="Y3117" s="157" t="s">
        <v>427</v>
      </c>
      <c r="Z3117" s="57" t="s">
        <v>1746</v>
      </c>
      <c r="AA3117" s="55" t="s">
        <v>7125</v>
      </c>
      <c r="AB3117" s="55">
        <v>304</v>
      </c>
      <c r="AC3117" s="55" t="s">
        <v>2024</v>
      </c>
      <c r="AD3117" s="89" t="s">
        <v>2625</v>
      </c>
      <c r="AE3117" s="243">
        <v>16200</v>
      </c>
      <c r="AF3117" s="157" t="s">
        <v>3901</v>
      </c>
      <c r="AG3117" s="89" t="s">
        <v>8170</v>
      </c>
      <c r="AH3117" s="58" t="s">
        <v>8171</v>
      </c>
      <c r="AI3117" s="58" t="s">
        <v>8172</v>
      </c>
      <c r="AJ3117" s="59" t="s">
        <v>1576</v>
      </c>
      <c r="AK3117" s="56">
        <v>25.862946111111111</v>
      </c>
      <c r="AL3117" s="56">
        <v>-81.387126111111115</v>
      </c>
      <c r="AM3117" s="60">
        <v>-16.815799999867238</v>
      </c>
      <c r="AN3117" s="60">
        <v>-24.23245240636324</v>
      </c>
      <c r="AO3117" s="60">
        <v>29.495472182390888</v>
      </c>
    </row>
    <row r="3118" spans="1:41" s="290" customFormat="1" ht="25.5" x14ac:dyDescent="0.2">
      <c r="A3118" s="45" t="s">
        <v>621</v>
      </c>
      <c r="B3118" s="42" t="s">
        <v>641</v>
      </c>
      <c r="C3118" s="46"/>
      <c r="D3118" s="35" t="s">
        <v>424</v>
      </c>
      <c r="E3118" s="34">
        <v>44620</v>
      </c>
      <c r="F3118" s="347" t="s">
        <v>3774</v>
      </c>
      <c r="G3118" s="347" t="s">
        <v>724</v>
      </c>
      <c r="H3118" s="344">
        <v>25.8629</v>
      </c>
      <c r="I3118" s="344">
        <v>-81.387200000000007</v>
      </c>
      <c r="J3118" s="56" t="s">
        <v>8168</v>
      </c>
      <c r="K3118" s="56" t="s">
        <v>10009</v>
      </c>
      <c r="L3118" s="49" t="s">
        <v>8431</v>
      </c>
      <c r="M3118" s="120" t="s">
        <v>2836</v>
      </c>
      <c r="N3118" s="35" t="s">
        <v>1919</v>
      </c>
      <c r="O3118" s="240" t="s">
        <v>4281</v>
      </c>
      <c r="P3118" s="216">
        <v>0</v>
      </c>
      <c r="Q3118" s="443">
        <v>0</v>
      </c>
      <c r="R3118" s="47"/>
      <c r="S3118" s="36">
        <v>0</v>
      </c>
      <c r="T3118" s="35" t="s">
        <v>3310</v>
      </c>
      <c r="U3118" s="34"/>
      <c r="V3118" s="82" t="s">
        <v>1969</v>
      </c>
      <c r="W3118" s="55" t="s">
        <v>2689</v>
      </c>
      <c r="X3118" s="55" t="s">
        <v>1897</v>
      </c>
      <c r="Y3118" s="157" t="s">
        <v>1919</v>
      </c>
      <c r="Z3118" s="57" t="s">
        <v>1746</v>
      </c>
      <c r="AA3118" s="55" t="s">
        <v>6966</v>
      </c>
      <c r="AB3118" s="55">
        <v>304</v>
      </c>
      <c r="AC3118" s="55" t="s">
        <v>2024</v>
      </c>
      <c r="AD3118" s="89" t="s">
        <v>2625</v>
      </c>
      <c r="AE3118" s="243">
        <v>16200</v>
      </c>
      <c r="AF3118" s="157" t="s">
        <v>3901</v>
      </c>
      <c r="AG3118" s="89" t="s">
        <v>8170</v>
      </c>
      <c r="AH3118" s="58" t="s">
        <v>8171</v>
      </c>
      <c r="AI3118" s="58" t="s">
        <v>8172</v>
      </c>
      <c r="AJ3118" s="59" t="s">
        <v>1576</v>
      </c>
      <c r="AK3118" s="56">
        <v>25.862946111111111</v>
      </c>
      <c r="AL3118" s="56">
        <v>-81.387126111111115</v>
      </c>
      <c r="AM3118" s="60">
        <v>-16.815799999867238</v>
      </c>
      <c r="AN3118" s="60">
        <v>-24.23245240636324</v>
      </c>
      <c r="AO3118" s="60">
        <v>29.495472182390888</v>
      </c>
    </row>
    <row r="3119" spans="1:41" s="290" customFormat="1" ht="25.5" x14ac:dyDescent="0.2">
      <c r="A3119" s="45" t="s">
        <v>621</v>
      </c>
      <c r="B3119" s="42" t="s">
        <v>641</v>
      </c>
      <c r="C3119" s="46"/>
      <c r="D3119" s="35" t="s">
        <v>424</v>
      </c>
      <c r="E3119" s="34">
        <v>44992</v>
      </c>
      <c r="F3119" s="347" t="s">
        <v>3774</v>
      </c>
      <c r="G3119" s="347" t="s">
        <v>724</v>
      </c>
      <c r="H3119" s="344">
        <v>25.8629</v>
      </c>
      <c r="I3119" s="344">
        <v>-81.387200000000007</v>
      </c>
      <c r="J3119" s="56" t="s">
        <v>8168</v>
      </c>
      <c r="K3119" s="56" t="s">
        <v>10009</v>
      </c>
      <c r="L3119" s="49" t="s">
        <v>8432</v>
      </c>
      <c r="M3119" s="120" t="s">
        <v>2836</v>
      </c>
      <c r="N3119" s="35" t="s">
        <v>364</v>
      </c>
      <c r="O3119" s="240" t="s">
        <v>5237</v>
      </c>
      <c r="P3119" s="216">
        <v>0</v>
      </c>
      <c r="Q3119" s="443">
        <v>0</v>
      </c>
      <c r="R3119" s="47"/>
      <c r="S3119" s="36">
        <v>0</v>
      </c>
      <c r="T3119" s="35" t="s">
        <v>2011</v>
      </c>
      <c r="U3119" s="34"/>
      <c r="V3119" s="82">
        <v>0</v>
      </c>
      <c r="W3119" s="55" t="s">
        <v>2689</v>
      </c>
      <c r="X3119" s="55" t="s">
        <v>1897</v>
      </c>
      <c r="Y3119" s="157">
        <v>0</v>
      </c>
      <c r="Z3119" s="57" t="s">
        <v>1746</v>
      </c>
      <c r="AA3119" s="55" t="s">
        <v>6987</v>
      </c>
      <c r="AB3119" s="55">
        <v>304</v>
      </c>
      <c r="AC3119" s="55" t="s">
        <v>2024</v>
      </c>
      <c r="AD3119" s="89" t="s">
        <v>2625</v>
      </c>
      <c r="AE3119" s="243">
        <v>16200</v>
      </c>
      <c r="AF3119" s="157" t="s">
        <v>3901</v>
      </c>
      <c r="AG3119" s="89" t="s">
        <v>8170</v>
      </c>
      <c r="AH3119" s="58" t="s">
        <v>8171</v>
      </c>
      <c r="AI3119" s="58" t="s">
        <v>8172</v>
      </c>
      <c r="AJ3119" s="59" t="s">
        <v>1576</v>
      </c>
      <c r="AK3119" s="56">
        <v>25.862946111111111</v>
      </c>
      <c r="AL3119" s="56">
        <v>-81.387126111111115</v>
      </c>
      <c r="AM3119" s="60">
        <v>-16.815799999867238</v>
      </c>
      <c r="AN3119" s="60">
        <v>-24.23245240636324</v>
      </c>
      <c r="AO3119" s="60">
        <v>29.495472182390888</v>
      </c>
    </row>
    <row r="3120" spans="1:41" s="290" customFormat="1" ht="25.5" x14ac:dyDescent="0.2">
      <c r="A3120" s="45" t="s">
        <v>621</v>
      </c>
      <c r="B3120" s="42" t="s">
        <v>641</v>
      </c>
      <c r="C3120" s="46"/>
      <c r="D3120" s="35" t="s">
        <v>424</v>
      </c>
      <c r="E3120" s="34">
        <v>45384</v>
      </c>
      <c r="F3120" s="347" t="s">
        <v>3774</v>
      </c>
      <c r="G3120" s="347" t="s">
        <v>724</v>
      </c>
      <c r="H3120" s="344">
        <v>25.8629</v>
      </c>
      <c r="I3120" s="344">
        <v>-81.387200000000007</v>
      </c>
      <c r="J3120" s="56" t="s">
        <v>8168</v>
      </c>
      <c r="K3120" s="56" t="s">
        <v>10009</v>
      </c>
      <c r="L3120" s="49" t="s">
        <v>8432</v>
      </c>
      <c r="M3120" s="120" t="s">
        <v>2836</v>
      </c>
      <c r="N3120" s="35" t="s">
        <v>364</v>
      </c>
      <c r="O3120" s="240" t="s">
        <v>5952</v>
      </c>
      <c r="P3120" s="216">
        <v>0</v>
      </c>
      <c r="Q3120" s="443">
        <v>0</v>
      </c>
      <c r="R3120" s="47"/>
      <c r="S3120" s="36">
        <v>0</v>
      </c>
      <c r="T3120" s="35"/>
      <c r="U3120" s="34"/>
      <c r="V3120" s="82">
        <v>0</v>
      </c>
      <c r="W3120" s="55" t="s">
        <v>2689</v>
      </c>
      <c r="X3120" s="55" t="s">
        <v>1897</v>
      </c>
      <c r="Y3120" s="157">
        <v>0</v>
      </c>
      <c r="Z3120" s="57" t="s">
        <v>1746</v>
      </c>
      <c r="AA3120" s="55" t="s">
        <v>6987</v>
      </c>
      <c r="AB3120" s="55">
        <v>304</v>
      </c>
      <c r="AC3120" s="55" t="s">
        <v>2024</v>
      </c>
      <c r="AD3120" s="89" t="s">
        <v>2625</v>
      </c>
      <c r="AE3120" s="243">
        <v>16200</v>
      </c>
      <c r="AF3120" s="157" t="s">
        <v>3901</v>
      </c>
      <c r="AG3120" s="89" t="s">
        <v>8170</v>
      </c>
      <c r="AH3120" s="58" t="s">
        <v>8171</v>
      </c>
      <c r="AI3120" s="58" t="s">
        <v>8172</v>
      </c>
      <c r="AJ3120" s="59" t="s">
        <v>1576</v>
      </c>
      <c r="AK3120" s="56">
        <v>25.862946111111111</v>
      </c>
      <c r="AL3120" s="56">
        <v>-81.387126111111115</v>
      </c>
      <c r="AM3120" s="60">
        <v>-16.815799999867238</v>
      </c>
      <c r="AN3120" s="60">
        <v>-24.23245240636324</v>
      </c>
      <c r="AO3120" s="60">
        <v>29.495472182390888</v>
      </c>
    </row>
    <row r="3121" spans="1:41" s="290" customFormat="1" ht="25.5" x14ac:dyDescent="0.2">
      <c r="A3121" s="45" t="s">
        <v>621</v>
      </c>
      <c r="B3121" s="42" t="s">
        <v>641</v>
      </c>
      <c r="C3121" s="46"/>
      <c r="D3121" s="35" t="s">
        <v>424</v>
      </c>
      <c r="E3121" s="34">
        <v>45783</v>
      </c>
      <c r="F3121" s="347" t="s">
        <v>3774</v>
      </c>
      <c r="G3121" s="347" t="s">
        <v>6586</v>
      </c>
      <c r="H3121" s="344">
        <v>25.8629</v>
      </c>
      <c r="I3121" s="344">
        <v>-81.38718333333334</v>
      </c>
      <c r="J3121" s="56" t="s">
        <v>8168</v>
      </c>
      <c r="K3121" s="56" t="s">
        <v>8169</v>
      </c>
      <c r="L3121" s="49" t="s">
        <v>8432</v>
      </c>
      <c r="M3121" s="120" t="s">
        <v>2836</v>
      </c>
      <c r="N3121" s="35" t="s">
        <v>364</v>
      </c>
      <c r="O3121" s="240" t="s">
        <v>6628</v>
      </c>
      <c r="P3121" s="216">
        <v>0</v>
      </c>
      <c r="Q3121" s="443">
        <v>0</v>
      </c>
      <c r="R3121" s="47"/>
      <c r="S3121" s="36">
        <v>0</v>
      </c>
      <c r="T3121" s="35"/>
      <c r="U3121" s="34"/>
      <c r="V3121" s="82">
        <v>0</v>
      </c>
      <c r="W3121" s="55" t="s">
        <v>2689</v>
      </c>
      <c r="X3121" s="55" t="s">
        <v>1897</v>
      </c>
      <c r="Y3121" s="157">
        <v>0</v>
      </c>
      <c r="Z3121" s="57" t="s">
        <v>1746</v>
      </c>
      <c r="AA3121" s="55" t="s">
        <v>6987</v>
      </c>
      <c r="AB3121" s="55">
        <v>304</v>
      </c>
      <c r="AC3121" s="55" t="s">
        <v>2024</v>
      </c>
      <c r="AD3121" s="89" t="s">
        <v>2625</v>
      </c>
      <c r="AE3121" s="243">
        <v>16200</v>
      </c>
      <c r="AF3121" s="157" t="s">
        <v>3901</v>
      </c>
      <c r="AG3121" s="89" t="s">
        <v>8170</v>
      </c>
      <c r="AH3121" s="58" t="s">
        <v>8171</v>
      </c>
      <c r="AI3121" s="58" t="s">
        <v>8172</v>
      </c>
      <c r="AJ3121" s="59" t="s">
        <v>1576</v>
      </c>
      <c r="AK3121" s="56">
        <v>25.862946111111111</v>
      </c>
      <c r="AL3121" s="56">
        <v>-81.387126111111115</v>
      </c>
      <c r="AM3121" s="60">
        <v>-16.815799999867238</v>
      </c>
      <c r="AN3121" s="60">
        <v>-18.766485698196046</v>
      </c>
      <c r="AO3121" s="60">
        <v>25.198256191572696</v>
      </c>
    </row>
    <row r="3122" spans="1:41" s="290" customFormat="1" ht="25.5" x14ac:dyDescent="0.2">
      <c r="A3122" s="45" t="s">
        <v>621</v>
      </c>
      <c r="B3122" s="42" t="s">
        <v>641</v>
      </c>
      <c r="C3122" s="46" t="s">
        <v>473</v>
      </c>
      <c r="D3122" s="35" t="s">
        <v>424</v>
      </c>
      <c r="E3122" s="34">
        <v>46079</v>
      </c>
      <c r="F3122" s="347" t="s">
        <v>3774</v>
      </c>
      <c r="G3122" s="347" t="s">
        <v>6586</v>
      </c>
      <c r="H3122" s="344">
        <v>25.8629</v>
      </c>
      <c r="I3122" s="344">
        <v>-81.38718333333334</v>
      </c>
      <c r="J3122" s="56" t="s">
        <v>8168</v>
      </c>
      <c r="K3122" s="56" t="s">
        <v>8169</v>
      </c>
      <c r="L3122" s="49" t="s">
        <v>8432</v>
      </c>
      <c r="M3122" s="120" t="s">
        <v>2836</v>
      </c>
      <c r="N3122" s="35" t="s">
        <v>364</v>
      </c>
      <c r="O3122" s="240" t="s">
        <v>6711</v>
      </c>
      <c r="P3122" s="216">
        <v>0</v>
      </c>
      <c r="Q3122" s="443">
        <v>0</v>
      </c>
      <c r="R3122" s="47"/>
      <c r="S3122" s="36">
        <v>0</v>
      </c>
      <c r="T3122" s="35"/>
      <c r="U3122" s="34"/>
      <c r="V3122" s="82">
        <v>0</v>
      </c>
      <c r="W3122" s="55" t="s">
        <v>2689</v>
      </c>
      <c r="X3122" s="55" t="s">
        <v>1897</v>
      </c>
      <c r="Y3122" s="157">
        <v>0</v>
      </c>
      <c r="Z3122" s="57" t="s">
        <v>1746</v>
      </c>
      <c r="AA3122" s="55" t="s">
        <v>6987</v>
      </c>
      <c r="AB3122" s="55">
        <v>304</v>
      </c>
      <c r="AC3122" s="55" t="s">
        <v>2024</v>
      </c>
      <c r="AD3122" s="89" t="s">
        <v>2625</v>
      </c>
      <c r="AE3122" s="243">
        <v>16200</v>
      </c>
      <c r="AF3122" s="157" t="s">
        <v>3901</v>
      </c>
      <c r="AG3122" s="89" t="s">
        <v>8170</v>
      </c>
      <c r="AH3122" s="58" t="s">
        <v>8171</v>
      </c>
      <c r="AI3122" s="58" t="s">
        <v>8172</v>
      </c>
      <c r="AJ3122" s="59" t="s">
        <v>1576</v>
      </c>
      <c r="AK3122" s="56">
        <v>25.862946111111111</v>
      </c>
      <c r="AL3122" s="56">
        <v>-81.387126111111115</v>
      </c>
      <c r="AM3122" s="60">
        <v>-16.815799999867238</v>
      </c>
      <c r="AN3122" s="60">
        <v>-18.766485698196046</v>
      </c>
      <c r="AO3122" s="60">
        <v>25.198256191572696</v>
      </c>
    </row>
    <row r="3123" spans="1:41" s="290" customFormat="1" x14ac:dyDescent="0.2">
      <c r="A3123" s="45" t="s">
        <v>622</v>
      </c>
      <c r="B3123" s="42" t="s">
        <v>642</v>
      </c>
      <c r="C3123" s="46"/>
      <c r="D3123" s="35" t="s">
        <v>424</v>
      </c>
      <c r="E3123" s="34">
        <v>42837</v>
      </c>
      <c r="F3123" s="347" t="s">
        <v>725</v>
      </c>
      <c r="G3123" s="347" t="s">
        <v>726</v>
      </c>
      <c r="H3123" s="344">
        <v>25.863766666666667</v>
      </c>
      <c r="I3123" s="344">
        <v>-81.388633333333331</v>
      </c>
      <c r="J3123" s="56" t="s">
        <v>8173</v>
      </c>
      <c r="K3123" s="56" t="s">
        <v>10011</v>
      </c>
      <c r="L3123" s="49" t="s">
        <v>1746</v>
      </c>
      <c r="M3123" s="117"/>
      <c r="N3123" s="35" t="s">
        <v>364</v>
      </c>
      <c r="O3123" s="203" t="s">
        <v>1969</v>
      </c>
      <c r="P3123" s="216">
        <v>0</v>
      </c>
      <c r="Q3123" s="443">
        <v>0</v>
      </c>
      <c r="R3123" s="47"/>
      <c r="S3123" s="36">
        <v>0</v>
      </c>
      <c r="T3123" s="35"/>
      <c r="U3123" s="34"/>
      <c r="V3123" s="82">
        <v>0</v>
      </c>
      <c r="W3123" s="55" t="s">
        <v>2689</v>
      </c>
      <c r="X3123" s="55" t="s">
        <v>1897</v>
      </c>
      <c r="Y3123" s="157">
        <v>0</v>
      </c>
      <c r="Z3123" s="57" t="s">
        <v>1746</v>
      </c>
      <c r="AA3123" s="55" t="s">
        <v>6987</v>
      </c>
      <c r="AB3123" s="55">
        <v>305</v>
      </c>
      <c r="AC3123" s="55" t="s">
        <v>2024</v>
      </c>
      <c r="AD3123" s="89" t="s">
        <v>2625</v>
      </c>
      <c r="AE3123" s="243">
        <v>16205</v>
      </c>
      <c r="AF3123" s="157" t="s">
        <v>3901</v>
      </c>
      <c r="AG3123" s="89" t="s">
        <v>8174</v>
      </c>
      <c r="AH3123" s="58" t="s">
        <v>8175</v>
      </c>
      <c r="AI3123" s="58" t="s">
        <v>3805</v>
      </c>
      <c r="AJ3123" s="59" t="s">
        <v>1575</v>
      </c>
      <c r="AK3123" s="56">
        <v>25.863738333333334</v>
      </c>
      <c r="AL3123" s="56">
        <v>-81.388710555555562</v>
      </c>
      <c r="AM3123" s="60">
        <v>10.332599999824765</v>
      </c>
      <c r="AN3123" s="60">
        <v>25.325645749860904</v>
      </c>
      <c r="AO3123" s="60">
        <v>27.352348261233924</v>
      </c>
    </row>
    <row r="3124" spans="1:41" s="290" customFormat="1" x14ac:dyDescent="0.2">
      <c r="A3124" s="45" t="s">
        <v>622</v>
      </c>
      <c r="B3124" s="42" t="s">
        <v>642</v>
      </c>
      <c r="C3124" s="46"/>
      <c r="D3124" s="35" t="s">
        <v>424</v>
      </c>
      <c r="E3124" s="34">
        <v>43103</v>
      </c>
      <c r="F3124" s="347" t="s">
        <v>725</v>
      </c>
      <c r="G3124" s="347" t="s">
        <v>2231</v>
      </c>
      <c r="H3124" s="344">
        <v>25.863766666666667</v>
      </c>
      <c r="I3124" s="344">
        <v>-81.388599999999997</v>
      </c>
      <c r="J3124" s="56" t="s">
        <v>8173</v>
      </c>
      <c r="K3124" s="56" t="s">
        <v>10012</v>
      </c>
      <c r="L3124" s="49" t="s">
        <v>2232</v>
      </c>
      <c r="M3124" s="120"/>
      <c r="N3124" s="35" t="s">
        <v>364</v>
      </c>
      <c r="O3124" s="203" t="s">
        <v>1969</v>
      </c>
      <c r="P3124" s="216" t="s">
        <v>1969</v>
      </c>
      <c r="Q3124" s="443">
        <v>0</v>
      </c>
      <c r="R3124" s="47"/>
      <c r="S3124" s="36">
        <v>0</v>
      </c>
      <c r="T3124" s="35"/>
      <c r="U3124" s="34"/>
      <c r="V3124" s="82">
        <v>0</v>
      </c>
      <c r="W3124" s="55" t="s">
        <v>2689</v>
      </c>
      <c r="X3124" s="55" t="s">
        <v>1897</v>
      </c>
      <c r="Y3124" s="157">
        <v>0</v>
      </c>
      <c r="Z3124" s="57" t="s">
        <v>1746</v>
      </c>
      <c r="AA3124" s="55" t="s">
        <v>6987</v>
      </c>
      <c r="AB3124" s="55">
        <v>305</v>
      </c>
      <c r="AC3124" s="55" t="s">
        <v>2024</v>
      </c>
      <c r="AD3124" s="89" t="s">
        <v>2625</v>
      </c>
      <c r="AE3124" s="243">
        <v>16205</v>
      </c>
      <c r="AF3124" s="157" t="s">
        <v>3901</v>
      </c>
      <c r="AG3124" s="89" t="s">
        <v>8174</v>
      </c>
      <c r="AH3124" s="58" t="s">
        <v>8175</v>
      </c>
      <c r="AI3124" s="58" t="s">
        <v>3805</v>
      </c>
      <c r="AJ3124" s="59" t="s">
        <v>1575</v>
      </c>
      <c r="AK3124" s="56">
        <v>25.863738333333334</v>
      </c>
      <c r="AL3124" s="56">
        <v>-81.388710555555562</v>
      </c>
      <c r="AM3124" s="60">
        <v>10.332599999824765</v>
      </c>
      <c r="AN3124" s="60">
        <v>36.257579166195292</v>
      </c>
      <c r="AO3124" s="60">
        <v>37.701122924248523</v>
      </c>
    </row>
    <row r="3125" spans="1:41" s="290" customFormat="1" x14ac:dyDescent="0.2">
      <c r="A3125" s="45" t="s">
        <v>622</v>
      </c>
      <c r="B3125" s="42" t="s">
        <v>642</v>
      </c>
      <c r="C3125" s="46"/>
      <c r="D3125" s="35" t="s">
        <v>424</v>
      </c>
      <c r="E3125" s="34">
        <v>43532</v>
      </c>
      <c r="F3125" s="347" t="s">
        <v>2682</v>
      </c>
      <c r="G3125" s="347" t="s">
        <v>726</v>
      </c>
      <c r="H3125" s="344">
        <v>25.863783333333334</v>
      </c>
      <c r="I3125" s="344">
        <v>-81.388633333333331</v>
      </c>
      <c r="J3125" s="56" t="s">
        <v>10013</v>
      </c>
      <c r="K3125" s="56" t="s">
        <v>10011</v>
      </c>
      <c r="L3125" s="49" t="s">
        <v>2232</v>
      </c>
      <c r="M3125" s="120" t="s">
        <v>2833</v>
      </c>
      <c r="N3125" s="35" t="s">
        <v>364</v>
      </c>
      <c r="O3125" s="203" t="s">
        <v>1969</v>
      </c>
      <c r="P3125" s="216" t="s">
        <v>1969</v>
      </c>
      <c r="Q3125" s="443">
        <v>0</v>
      </c>
      <c r="R3125" s="47"/>
      <c r="S3125" s="36">
        <v>0</v>
      </c>
      <c r="T3125" s="35"/>
      <c r="U3125" s="34"/>
      <c r="V3125" s="82">
        <v>0</v>
      </c>
      <c r="W3125" s="55" t="s">
        <v>2689</v>
      </c>
      <c r="X3125" s="55" t="s">
        <v>1897</v>
      </c>
      <c r="Y3125" s="157">
        <v>0</v>
      </c>
      <c r="Z3125" s="57" t="s">
        <v>1746</v>
      </c>
      <c r="AA3125" s="55" t="s">
        <v>6987</v>
      </c>
      <c r="AB3125" s="55">
        <v>305</v>
      </c>
      <c r="AC3125" s="55" t="s">
        <v>2024</v>
      </c>
      <c r="AD3125" s="89" t="s">
        <v>2625</v>
      </c>
      <c r="AE3125" s="243">
        <v>16205</v>
      </c>
      <c r="AF3125" s="157" t="s">
        <v>3901</v>
      </c>
      <c r="AG3125" s="89" t="s">
        <v>8174</v>
      </c>
      <c r="AH3125" s="58" t="s">
        <v>8175</v>
      </c>
      <c r="AI3125" s="58" t="s">
        <v>3805</v>
      </c>
      <c r="AJ3125" s="59" t="s">
        <v>1575</v>
      </c>
      <c r="AK3125" s="56">
        <v>25.863738333333334</v>
      </c>
      <c r="AL3125" s="56">
        <v>-81.388710555555562</v>
      </c>
      <c r="AM3125" s="60">
        <v>16.410600000026534</v>
      </c>
      <c r="AN3125" s="60">
        <v>25.325645749860904</v>
      </c>
      <c r="AO3125" s="60">
        <v>30.177742211907081</v>
      </c>
    </row>
    <row r="3126" spans="1:41" s="290" customFormat="1" x14ac:dyDescent="0.2">
      <c r="A3126" s="45" t="s">
        <v>622</v>
      </c>
      <c r="B3126" s="42" t="s">
        <v>642</v>
      </c>
      <c r="C3126" s="46"/>
      <c r="D3126" s="35" t="s">
        <v>424</v>
      </c>
      <c r="E3126" s="34">
        <v>43881</v>
      </c>
      <c r="F3126" s="347" t="s">
        <v>725</v>
      </c>
      <c r="G3126" s="347" t="s">
        <v>2970</v>
      </c>
      <c r="H3126" s="344">
        <v>25.863766666666667</v>
      </c>
      <c r="I3126" s="344">
        <v>-81.388649999999998</v>
      </c>
      <c r="J3126" s="56" t="s">
        <v>8173</v>
      </c>
      <c r="K3126" s="56" t="s">
        <v>8154</v>
      </c>
      <c r="L3126" s="49" t="s">
        <v>2232</v>
      </c>
      <c r="M3126" s="120" t="s">
        <v>2833</v>
      </c>
      <c r="N3126" s="35" t="s">
        <v>364</v>
      </c>
      <c r="O3126" s="203" t="s">
        <v>1969</v>
      </c>
      <c r="P3126" s="216" t="s">
        <v>1969</v>
      </c>
      <c r="Q3126" s="443">
        <v>0</v>
      </c>
      <c r="R3126" s="47"/>
      <c r="S3126" s="36">
        <v>0</v>
      </c>
      <c r="T3126" s="35"/>
      <c r="U3126" s="34"/>
      <c r="V3126" s="82">
        <v>0</v>
      </c>
      <c r="W3126" s="55" t="s">
        <v>2689</v>
      </c>
      <c r="X3126" s="55" t="s">
        <v>1897</v>
      </c>
      <c r="Y3126" s="157">
        <v>0</v>
      </c>
      <c r="Z3126" s="57" t="s">
        <v>1746</v>
      </c>
      <c r="AA3126" s="55" t="s">
        <v>6987</v>
      </c>
      <c r="AB3126" s="55">
        <v>305</v>
      </c>
      <c r="AC3126" s="55" t="s">
        <v>2024</v>
      </c>
      <c r="AD3126" s="89" t="s">
        <v>2625</v>
      </c>
      <c r="AE3126" s="243">
        <v>16205</v>
      </c>
      <c r="AF3126" s="157" t="s">
        <v>3901</v>
      </c>
      <c r="AG3126" s="89" t="s">
        <v>8174</v>
      </c>
      <c r="AH3126" s="58" t="s">
        <v>8175</v>
      </c>
      <c r="AI3126" s="58" t="s">
        <v>3805</v>
      </c>
      <c r="AJ3126" s="59" t="s">
        <v>1575</v>
      </c>
      <c r="AK3126" s="56">
        <v>25.863738333333334</v>
      </c>
      <c r="AL3126" s="56">
        <v>-81.388710555555562</v>
      </c>
      <c r="AM3126" s="60">
        <v>10.332599999824765</v>
      </c>
      <c r="AN3126" s="60">
        <v>19.85967904169371</v>
      </c>
      <c r="AO3126" s="60">
        <v>22.386814744296856</v>
      </c>
    </row>
    <row r="3127" spans="1:41" s="290" customFormat="1" x14ac:dyDescent="0.2">
      <c r="A3127" s="45" t="s">
        <v>622</v>
      </c>
      <c r="B3127" s="42" t="s">
        <v>642</v>
      </c>
      <c r="C3127" s="46"/>
      <c r="D3127" s="35" t="s">
        <v>424</v>
      </c>
      <c r="E3127" s="34">
        <v>44293</v>
      </c>
      <c r="F3127" s="347" t="s">
        <v>725</v>
      </c>
      <c r="G3127" s="347" t="s">
        <v>2970</v>
      </c>
      <c r="H3127" s="344">
        <v>25.863766666666667</v>
      </c>
      <c r="I3127" s="344">
        <v>-81.388649999999998</v>
      </c>
      <c r="J3127" s="56" t="s">
        <v>8173</v>
      </c>
      <c r="K3127" s="56" t="s">
        <v>8154</v>
      </c>
      <c r="L3127" s="49" t="s">
        <v>3777</v>
      </c>
      <c r="M3127" s="120" t="s">
        <v>2833</v>
      </c>
      <c r="N3127" s="35" t="s">
        <v>364</v>
      </c>
      <c r="O3127" s="240" t="s">
        <v>3778</v>
      </c>
      <c r="P3127" s="216" t="s">
        <v>1969</v>
      </c>
      <c r="Q3127" s="443">
        <v>0</v>
      </c>
      <c r="R3127" s="47"/>
      <c r="S3127" s="36">
        <v>0</v>
      </c>
      <c r="T3127" s="35"/>
      <c r="U3127" s="34"/>
      <c r="V3127" s="82">
        <v>0</v>
      </c>
      <c r="W3127" s="55" t="s">
        <v>2689</v>
      </c>
      <c r="X3127" s="55" t="s">
        <v>1897</v>
      </c>
      <c r="Y3127" s="157">
        <v>0</v>
      </c>
      <c r="Z3127" s="57" t="s">
        <v>1746</v>
      </c>
      <c r="AA3127" s="55" t="s">
        <v>6987</v>
      </c>
      <c r="AB3127" s="55">
        <v>305</v>
      </c>
      <c r="AC3127" s="55" t="s">
        <v>2024</v>
      </c>
      <c r="AD3127" s="89" t="s">
        <v>2625</v>
      </c>
      <c r="AE3127" s="243">
        <v>16205</v>
      </c>
      <c r="AF3127" s="157" t="s">
        <v>3901</v>
      </c>
      <c r="AG3127" s="89" t="s">
        <v>8174</v>
      </c>
      <c r="AH3127" s="58" t="s">
        <v>8175</v>
      </c>
      <c r="AI3127" s="58" t="s">
        <v>3805</v>
      </c>
      <c r="AJ3127" s="59" t="s">
        <v>1575</v>
      </c>
      <c r="AK3127" s="56">
        <v>25.863738333333334</v>
      </c>
      <c r="AL3127" s="56">
        <v>-81.388710555555562</v>
      </c>
      <c r="AM3127" s="60">
        <v>10.332599999824765</v>
      </c>
      <c r="AN3127" s="60">
        <v>19.85967904169371</v>
      </c>
      <c r="AO3127" s="60">
        <v>22.386814744296856</v>
      </c>
    </row>
    <row r="3128" spans="1:41" s="290" customFormat="1" x14ac:dyDescent="0.2">
      <c r="A3128" s="45" t="s">
        <v>622</v>
      </c>
      <c r="B3128" s="42" t="s">
        <v>642</v>
      </c>
      <c r="C3128" s="46"/>
      <c r="D3128" s="35" t="s">
        <v>424</v>
      </c>
      <c r="E3128" s="34">
        <v>44620</v>
      </c>
      <c r="F3128" s="347" t="s">
        <v>725</v>
      </c>
      <c r="G3128" s="347" t="s">
        <v>2970</v>
      </c>
      <c r="H3128" s="344">
        <v>25.863766666666667</v>
      </c>
      <c r="I3128" s="344">
        <v>-81.388649999999998</v>
      </c>
      <c r="J3128" s="56" t="s">
        <v>8173</v>
      </c>
      <c r="K3128" s="56" t="s">
        <v>8154</v>
      </c>
      <c r="L3128" s="49" t="s">
        <v>3777</v>
      </c>
      <c r="M3128" s="120" t="s">
        <v>2833</v>
      </c>
      <c r="N3128" s="35" t="s">
        <v>364</v>
      </c>
      <c r="O3128" s="240" t="s">
        <v>4282</v>
      </c>
      <c r="P3128" s="216" t="s">
        <v>1969</v>
      </c>
      <c r="Q3128" s="443">
        <v>0</v>
      </c>
      <c r="R3128" s="47"/>
      <c r="S3128" s="36">
        <v>0</v>
      </c>
      <c r="T3128" s="35"/>
      <c r="U3128" s="34"/>
      <c r="V3128" s="82">
        <v>0</v>
      </c>
      <c r="W3128" s="55" t="s">
        <v>2689</v>
      </c>
      <c r="X3128" s="55" t="s">
        <v>1897</v>
      </c>
      <c r="Y3128" s="157">
        <v>0</v>
      </c>
      <c r="Z3128" s="57" t="s">
        <v>1746</v>
      </c>
      <c r="AA3128" s="55" t="s">
        <v>6987</v>
      </c>
      <c r="AB3128" s="55">
        <v>305</v>
      </c>
      <c r="AC3128" s="55" t="s">
        <v>2024</v>
      </c>
      <c r="AD3128" s="89" t="s">
        <v>2625</v>
      </c>
      <c r="AE3128" s="243">
        <v>16205</v>
      </c>
      <c r="AF3128" s="157" t="s">
        <v>3901</v>
      </c>
      <c r="AG3128" s="89" t="s">
        <v>8174</v>
      </c>
      <c r="AH3128" s="58" t="s">
        <v>8175</v>
      </c>
      <c r="AI3128" s="58" t="s">
        <v>3805</v>
      </c>
      <c r="AJ3128" s="59" t="s">
        <v>1575</v>
      </c>
      <c r="AK3128" s="56">
        <v>25.863738333333334</v>
      </c>
      <c r="AL3128" s="56">
        <v>-81.388710555555562</v>
      </c>
      <c r="AM3128" s="60">
        <v>10.332599999824765</v>
      </c>
      <c r="AN3128" s="60">
        <v>19.85967904169371</v>
      </c>
      <c r="AO3128" s="60">
        <v>22.386814744296856</v>
      </c>
    </row>
    <row r="3129" spans="1:41" s="290" customFormat="1" x14ac:dyDescent="0.2">
      <c r="A3129" s="45" t="s">
        <v>622</v>
      </c>
      <c r="B3129" s="42" t="s">
        <v>642</v>
      </c>
      <c r="C3129" s="46"/>
      <c r="D3129" s="35" t="s">
        <v>424</v>
      </c>
      <c r="E3129" s="34">
        <v>44992</v>
      </c>
      <c r="F3129" s="347" t="s">
        <v>725</v>
      </c>
      <c r="G3129" s="347" t="s">
        <v>2970</v>
      </c>
      <c r="H3129" s="344">
        <v>25.863766666666667</v>
      </c>
      <c r="I3129" s="344">
        <v>-81.388649999999998</v>
      </c>
      <c r="J3129" s="56" t="s">
        <v>8173</v>
      </c>
      <c r="K3129" s="56" t="s">
        <v>8154</v>
      </c>
      <c r="L3129" s="49" t="s">
        <v>3777</v>
      </c>
      <c r="M3129" s="120" t="s">
        <v>2833</v>
      </c>
      <c r="N3129" s="35" t="s">
        <v>364</v>
      </c>
      <c r="O3129" s="240" t="s">
        <v>5238</v>
      </c>
      <c r="P3129" s="216" t="s">
        <v>1969</v>
      </c>
      <c r="Q3129" s="443">
        <v>0</v>
      </c>
      <c r="R3129" s="47"/>
      <c r="S3129" s="36">
        <v>0</v>
      </c>
      <c r="T3129" s="35"/>
      <c r="U3129" s="34"/>
      <c r="V3129" s="82">
        <v>0</v>
      </c>
      <c r="W3129" s="55" t="s">
        <v>2689</v>
      </c>
      <c r="X3129" s="55" t="s">
        <v>1897</v>
      </c>
      <c r="Y3129" s="157">
        <v>0</v>
      </c>
      <c r="Z3129" s="57" t="s">
        <v>1746</v>
      </c>
      <c r="AA3129" s="55" t="s">
        <v>6987</v>
      </c>
      <c r="AB3129" s="55">
        <v>305</v>
      </c>
      <c r="AC3129" s="55" t="s">
        <v>2024</v>
      </c>
      <c r="AD3129" s="89" t="s">
        <v>2625</v>
      </c>
      <c r="AE3129" s="243">
        <v>16205</v>
      </c>
      <c r="AF3129" s="157" t="s">
        <v>3901</v>
      </c>
      <c r="AG3129" s="89" t="s">
        <v>8174</v>
      </c>
      <c r="AH3129" s="58" t="s">
        <v>8175</v>
      </c>
      <c r="AI3129" s="58" t="s">
        <v>3805</v>
      </c>
      <c r="AJ3129" s="59" t="s">
        <v>1575</v>
      </c>
      <c r="AK3129" s="56">
        <v>25.863738333333334</v>
      </c>
      <c r="AL3129" s="56">
        <v>-81.388710555555562</v>
      </c>
      <c r="AM3129" s="60">
        <v>10.332599999824765</v>
      </c>
      <c r="AN3129" s="60">
        <v>19.85967904169371</v>
      </c>
      <c r="AO3129" s="60">
        <v>22.386814744296856</v>
      </c>
    </row>
    <row r="3130" spans="1:41" s="290" customFormat="1" x14ac:dyDescent="0.2">
      <c r="A3130" s="45" t="s">
        <v>622</v>
      </c>
      <c r="B3130" s="42" t="s">
        <v>642</v>
      </c>
      <c r="C3130" s="46"/>
      <c r="D3130" s="35" t="s">
        <v>424</v>
      </c>
      <c r="E3130" s="34">
        <v>45384</v>
      </c>
      <c r="F3130" s="347" t="s">
        <v>725</v>
      </c>
      <c r="G3130" s="347" t="s">
        <v>2970</v>
      </c>
      <c r="H3130" s="344">
        <v>25.863766666666667</v>
      </c>
      <c r="I3130" s="344">
        <v>-81.388649999999998</v>
      </c>
      <c r="J3130" s="56" t="s">
        <v>8173</v>
      </c>
      <c r="K3130" s="56" t="s">
        <v>8154</v>
      </c>
      <c r="L3130" s="49" t="s">
        <v>3777</v>
      </c>
      <c r="M3130" s="120" t="s">
        <v>2833</v>
      </c>
      <c r="N3130" s="35" t="s">
        <v>364</v>
      </c>
      <c r="O3130" s="240" t="s">
        <v>5953</v>
      </c>
      <c r="P3130" s="216" t="s">
        <v>1969</v>
      </c>
      <c r="Q3130" s="443">
        <v>0</v>
      </c>
      <c r="R3130" s="47"/>
      <c r="S3130" s="36">
        <v>0</v>
      </c>
      <c r="T3130" s="35"/>
      <c r="U3130" s="34"/>
      <c r="V3130" s="82">
        <v>0</v>
      </c>
      <c r="W3130" s="55" t="s">
        <v>2689</v>
      </c>
      <c r="X3130" s="55" t="s">
        <v>1897</v>
      </c>
      <c r="Y3130" s="157">
        <v>0</v>
      </c>
      <c r="Z3130" s="57" t="s">
        <v>1746</v>
      </c>
      <c r="AA3130" s="55" t="s">
        <v>6987</v>
      </c>
      <c r="AB3130" s="55">
        <v>305</v>
      </c>
      <c r="AC3130" s="55" t="s">
        <v>2024</v>
      </c>
      <c r="AD3130" s="89" t="s">
        <v>2625</v>
      </c>
      <c r="AE3130" s="243">
        <v>16205</v>
      </c>
      <c r="AF3130" s="157" t="s">
        <v>3901</v>
      </c>
      <c r="AG3130" s="89" t="s">
        <v>8174</v>
      </c>
      <c r="AH3130" s="58" t="s">
        <v>8175</v>
      </c>
      <c r="AI3130" s="58" t="s">
        <v>3805</v>
      </c>
      <c r="AJ3130" s="59" t="s">
        <v>1575</v>
      </c>
      <c r="AK3130" s="56">
        <v>25.863738333333334</v>
      </c>
      <c r="AL3130" s="56">
        <v>-81.388710555555562</v>
      </c>
      <c r="AM3130" s="60">
        <v>10.332599999824765</v>
      </c>
      <c r="AN3130" s="60">
        <v>19.85967904169371</v>
      </c>
      <c r="AO3130" s="60">
        <v>22.386814744296856</v>
      </c>
    </row>
    <row r="3131" spans="1:41" s="290" customFormat="1" x14ac:dyDescent="0.2">
      <c r="A3131" s="45" t="s">
        <v>622</v>
      </c>
      <c r="B3131" s="42" t="s">
        <v>642</v>
      </c>
      <c r="C3131" s="46"/>
      <c r="D3131" s="35" t="s">
        <v>424</v>
      </c>
      <c r="E3131" s="34">
        <v>45783</v>
      </c>
      <c r="F3131" s="347" t="s">
        <v>725</v>
      </c>
      <c r="G3131" s="347" t="s">
        <v>2970</v>
      </c>
      <c r="H3131" s="344">
        <v>25.863766666666667</v>
      </c>
      <c r="I3131" s="344">
        <v>-81.388649999999998</v>
      </c>
      <c r="J3131" s="56" t="s">
        <v>8173</v>
      </c>
      <c r="K3131" s="56" t="s">
        <v>8154</v>
      </c>
      <c r="L3131" s="49" t="s">
        <v>3777</v>
      </c>
      <c r="M3131" s="120" t="s">
        <v>2833</v>
      </c>
      <c r="N3131" s="35" t="s">
        <v>364</v>
      </c>
      <c r="O3131" s="240" t="s">
        <v>6629</v>
      </c>
      <c r="P3131" s="216" t="s">
        <v>1969</v>
      </c>
      <c r="Q3131" s="443">
        <v>0</v>
      </c>
      <c r="R3131" s="47"/>
      <c r="S3131" s="36">
        <v>0</v>
      </c>
      <c r="T3131" s="35"/>
      <c r="U3131" s="34"/>
      <c r="V3131" s="82">
        <v>0</v>
      </c>
      <c r="W3131" s="55" t="s">
        <v>2689</v>
      </c>
      <c r="X3131" s="55" t="s">
        <v>1897</v>
      </c>
      <c r="Y3131" s="157">
        <v>0</v>
      </c>
      <c r="Z3131" s="57" t="s">
        <v>1746</v>
      </c>
      <c r="AA3131" s="55" t="s">
        <v>6987</v>
      </c>
      <c r="AB3131" s="55">
        <v>305</v>
      </c>
      <c r="AC3131" s="55" t="s">
        <v>2024</v>
      </c>
      <c r="AD3131" s="89" t="s">
        <v>2625</v>
      </c>
      <c r="AE3131" s="243">
        <v>16205</v>
      </c>
      <c r="AF3131" s="157" t="s">
        <v>3901</v>
      </c>
      <c r="AG3131" s="89" t="s">
        <v>8174</v>
      </c>
      <c r="AH3131" s="58" t="s">
        <v>8175</v>
      </c>
      <c r="AI3131" s="58" t="s">
        <v>3805</v>
      </c>
      <c r="AJ3131" s="59" t="s">
        <v>1575</v>
      </c>
      <c r="AK3131" s="56">
        <v>25.863738333333334</v>
      </c>
      <c r="AL3131" s="56">
        <v>-81.388710555555562</v>
      </c>
      <c r="AM3131" s="60">
        <v>10.332599999824765</v>
      </c>
      <c r="AN3131" s="60">
        <v>19.85967904169371</v>
      </c>
      <c r="AO3131" s="60">
        <v>22.386814744296856</v>
      </c>
    </row>
    <row r="3132" spans="1:41" s="290" customFormat="1" x14ac:dyDescent="0.2">
      <c r="A3132" s="45" t="s">
        <v>622</v>
      </c>
      <c r="B3132" s="42" t="s">
        <v>642</v>
      </c>
      <c r="C3132" s="46" t="s">
        <v>473</v>
      </c>
      <c r="D3132" s="35" t="s">
        <v>424</v>
      </c>
      <c r="E3132" s="34">
        <v>46079</v>
      </c>
      <c r="F3132" s="347" t="s">
        <v>725</v>
      </c>
      <c r="G3132" s="347" t="s">
        <v>2970</v>
      </c>
      <c r="H3132" s="344">
        <v>25.863766666666667</v>
      </c>
      <c r="I3132" s="344">
        <v>-81.388649999999998</v>
      </c>
      <c r="J3132" s="56" t="s">
        <v>8173</v>
      </c>
      <c r="K3132" s="56" t="s">
        <v>8154</v>
      </c>
      <c r="L3132" s="49" t="s">
        <v>6713</v>
      </c>
      <c r="M3132" s="120" t="s">
        <v>2833</v>
      </c>
      <c r="N3132" s="35" t="s">
        <v>364</v>
      </c>
      <c r="O3132" s="240" t="s">
        <v>6712</v>
      </c>
      <c r="P3132" s="216" t="s">
        <v>6005</v>
      </c>
      <c r="Q3132" s="443">
        <v>0</v>
      </c>
      <c r="R3132" s="47"/>
      <c r="S3132" s="36">
        <v>0</v>
      </c>
      <c r="T3132" s="35"/>
      <c r="U3132" s="34"/>
      <c r="V3132" s="82">
        <v>0</v>
      </c>
      <c r="W3132" s="55" t="s">
        <v>2689</v>
      </c>
      <c r="X3132" s="55" t="s">
        <v>1897</v>
      </c>
      <c r="Y3132" s="157">
        <v>0</v>
      </c>
      <c r="Z3132" s="57" t="s">
        <v>1746</v>
      </c>
      <c r="AA3132" s="55" t="s">
        <v>6987</v>
      </c>
      <c r="AB3132" s="55">
        <v>305</v>
      </c>
      <c r="AC3132" s="55" t="s">
        <v>2024</v>
      </c>
      <c r="AD3132" s="89" t="s">
        <v>2625</v>
      </c>
      <c r="AE3132" s="243">
        <v>16205</v>
      </c>
      <c r="AF3132" s="157" t="s">
        <v>3901</v>
      </c>
      <c r="AG3132" s="89" t="s">
        <v>8174</v>
      </c>
      <c r="AH3132" s="58" t="s">
        <v>8175</v>
      </c>
      <c r="AI3132" s="58" t="s">
        <v>3805</v>
      </c>
      <c r="AJ3132" s="59" t="s">
        <v>1575</v>
      </c>
      <c r="AK3132" s="56">
        <v>25.863738333333334</v>
      </c>
      <c r="AL3132" s="56">
        <v>-81.388710555555562</v>
      </c>
      <c r="AM3132" s="60">
        <v>10.332599999824765</v>
      </c>
      <c r="AN3132" s="60">
        <v>19.85967904169371</v>
      </c>
      <c r="AO3132" s="60">
        <v>22.386814744296856</v>
      </c>
    </row>
    <row r="3133" spans="1:41" s="290" customFormat="1" x14ac:dyDescent="0.2">
      <c r="A3133" s="45" t="s">
        <v>623</v>
      </c>
      <c r="B3133" s="42" t="s">
        <v>643</v>
      </c>
      <c r="C3133" s="46"/>
      <c r="D3133" s="35" t="s">
        <v>424</v>
      </c>
      <c r="E3133" s="34">
        <v>42837</v>
      </c>
      <c r="F3133" s="347" t="s">
        <v>727</v>
      </c>
      <c r="G3133" s="347" t="s">
        <v>728</v>
      </c>
      <c r="H3133" s="344">
        <v>25.864833333333333</v>
      </c>
      <c r="I3133" s="344">
        <v>-81.388466666666673</v>
      </c>
      <c r="J3133" s="56" t="s">
        <v>10014</v>
      </c>
      <c r="K3133" s="56" t="s">
        <v>10015</v>
      </c>
      <c r="L3133" s="49" t="s">
        <v>1746</v>
      </c>
      <c r="M3133" s="117"/>
      <c r="N3133" s="35" t="s">
        <v>364</v>
      </c>
      <c r="O3133" s="203" t="s">
        <v>1969</v>
      </c>
      <c r="P3133" s="216">
        <v>0</v>
      </c>
      <c r="Q3133" s="443">
        <v>0</v>
      </c>
      <c r="R3133" s="47"/>
      <c r="S3133" s="36">
        <v>0</v>
      </c>
      <c r="T3133" s="35"/>
      <c r="U3133" s="34"/>
      <c r="V3133" s="82">
        <v>0</v>
      </c>
      <c r="W3133" s="55" t="s">
        <v>2689</v>
      </c>
      <c r="X3133" s="55" t="s">
        <v>1897</v>
      </c>
      <c r="Y3133" s="157">
        <v>0</v>
      </c>
      <c r="Z3133" s="57" t="s">
        <v>1746</v>
      </c>
      <c r="AA3133" s="55" t="s">
        <v>6987</v>
      </c>
      <c r="AB3133" s="55">
        <v>306</v>
      </c>
      <c r="AC3133" s="55" t="s">
        <v>2024</v>
      </c>
      <c r="AD3133" s="89" t="s">
        <v>2625</v>
      </c>
      <c r="AE3133" s="243">
        <v>16210</v>
      </c>
      <c r="AF3133" s="157" t="s">
        <v>3901</v>
      </c>
      <c r="AG3133" s="89" t="s">
        <v>8178</v>
      </c>
      <c r="AH3133" s="58" t="s">
        <v>8179</v>
      </c>
      <c r="AI3133" s="58" t="s">
        <v>8180</v>
      </c>
      <c r="AJ3133" s="59" t="s">
        <v>1574</v>
      </c>
      <c r="AK3133" s="56">
        <v>25.864729722222222</v>
      </c>
      <c r="AL3133" s="56">
        <v>-81.388359722222219</v>
      </c>
      <c r="AM3133" s="60">
        <v>37.784900000045099</v>
      </c>
      <c r="AN3133" s="60">
        <v>-35.073286379348055</v>
      </c>
      <c r="AO3133" s="60">
        <v>51.554185915996868</v>
      </c>
    </row>
    <row r="3134" spans="1:41" s="290" customFormat="1" x14ac:dyDescent="0.2">
      <c r="A3134" s="45" t="s">
        <v>623</v>
      </c>
      <c r="B3134" s="42" t="s">
        <v>643</v>
      </c>
      <c r="C3134" s="46"/>
      <c r="D3134" s="35" t="s">
        <v>424</v>
      </c>
      <c r="E3134" s="34">
        <v>43160</v>
      </c>
      <c r="F3134" s="347" t="s">
        <v>2233</v>
      </c>
      <c r="G3134" s="347" t="s">
        <v>2234</v>
      </c>
      <c r="H3134" s="344">
        <v>25.864816666666666</v>
      </c>
      <c r="I3134" s="344">
        <v>-81.388450000000006</v>
      </c>
      <c r="J3134" s="56" t="s">
        <v>10016</v>
      </c>
      <c r="K3134" s="56" t="s">
        <v>10017</v>
      </c>
      <c r="L3134" s="49" t="s">
        <v>2232</v>
      </c>
      <c r="M3134" s="120"/>
      <c r="N3134" s="35" t="s">
        <v>364</v>
      </c>
      <c r="O3134" s="203" t="s">
        <v>1969</v>
      </c>
      <c r="P3134" s="216" t="s">
        <v>1969</v>
      </c>
      <c r="Q3134" s="443">
        <v>0</v>
      </c>
      <c r="R3134" s="47"/>
      <c r="S3134" s="36">
        <v>0</v>
      </c>
      <c r="T3134" s="35"/>
      <c r="U3134" s="34"/>
      <c r="V3134" s="82">
        <v>0</v>
      </c>
      <c r="W3134" s="55" t="s">
        <v>2689</v>
      </c>
      <c r="X3134" s="55" t="s">
        <v>1897</v>
      </c>
      <c r="Y3134" s="157">
        <v>0</v>
      </c>
      <c r="Z3134" s="57" t="s">
        <v>1746</v>
      </c>
      <c r="AA3134" s="55" t="s">
        <v>6987</v>
      </c>
      <c r="AB3134" s="55">
        <v>306</v>
      </c>
      <c r="AC3134" s="55" t="s">
        <v>2024</v>
      </c>
      <c r="AD3134" s="89" t="s">
        <v>2625</v>
      </c>
      <c r="AE3134" s="243">
        <v>16210</v>
      </c>
      <c r="AF3134" s="157" t="s">
        <v>3901</v>
      </c>
      <c r="AG3134" s="89" t="s">
        <v>8178</v>
      </c>
      <c r="AH3134" s="58" t="s">
        <v>8179</v>
      </c>
      <c r="AI3134" s="58" t="s">
        <v>8180</v>
      </c>
      <c r="AJ3134" s="59" t="s">
        <v>1574</v>
      </c>
      <c r="AK3134" s="56">
        <v>25.864729722222222</v>
      </c>
      <c r="AL3134" s="56">
        <v>-81.388359722222219</v>
      </c>
      <c r="AM3134" s="60">
        <v>31.70689999984333</v>
      </c>
      <c r="AN3134" s="60">
        <v>-29.607319671180861</v>
      </c>
      <c r="AO3134" s="60">
        <v>43.381112084772077</v>
      </c>
    </row>
    <row r="3135" spans="1:41" s="290" customFormat="1" x14ac:dyDescent="0.2">
      <c r="A3135" s="45" t="s">
        <v>623</v>
      </c>
      <c r="B3135" s="42" t="s">
        <v>643</v>
      </c>
      <c r="C3135" s="46"/>
      <c r="D3135" s="35" t="s">
        <v>424</v>
      </c>
      <c r="E3135" s="34">
        <v>43532</v>
      </c>
      <c r="F3135" s="347" t="s">
        <v>2233</v>
      </c>
      <c r="G3135" s="347" t="s">
        <v>2234</v>
      </c>
      <c r="H3135" s="344">
        <v>25.864816666666666</v>
      </c>
      <c r="I3135" s="344">
        <v>-81.388450000000006</v>
      </c>
      <c r="J3135" s="56" t="s">
        <v>10016</v>
      </c>
      <c r="K3135" s="56" t="s">
        <v>10017</v>
      </c>
      <c r="L3135" s="49" t="s">
        <v>2232</v>
      </c>
      <c r="M3135" s="120" t="s">
        <v>2833</v>
      </c>
      <c r="N3135" s="35" t="s">
        <v>364</v>
      </c>
      <c r="O3135" s="203" t="s">
        <v>1969</v>
      </c>
      <c r="P3135" s="216" t="s">
        <v>1969</v>
      </c>
      <c r="Q3135" s="443">
        <v>0</v>
      </c>
      <c r="R3135" s="47"/>
      <c r="S3135" s="36">
        <v>0</v>
      </c>
      <c r="T3135" s="35"/>
      <c r="U3135" s="34"/>
      <c r="V3135" s="82">
        <v>0</v>
      </c>
      <c r="W3135" s="55" t="s">
        <v>2689</v>
      </c>
      <c r="X3135" s="55" t="s">
        <v>1897</v>
      </c>
      <c r="Y3135" s="157">
        <v>0</v>
      </c>
      <c r="Z3135" s="57" t="s">
        <v>1746</v>
      </c>
      <c r="AA3135" s="55" t="s">
        <v>6987</v>
      </c>
      <c r="AB3135" s="55">
        <v>306</v>
      </c>
      <c r="AC3135" s="55" t="s">
        <v>2024</v>
      </c>
      <c r="AD3135" s="89" t="s">
        <v>2625</v>
      </c>
      <c r="AE3135" s="243">
        <v>16210</v>
      </c>
      <c r="AF3135" s="157" t="s">
        <v>3901</v>
      </c>
      <c r="AG3135" s="89" t="s">
        <v>8178</v>
      </c>
      <c r="AH3135" s="58" t="s">
        <v>8179</v>
      </c>
      <c r="AI3135" s="58" t="s">
        <v>8180</v>
      </c>
      <c r="AJ3135" s="59" t="s">
        <v>1574</v>
      </c>
      <c r="AK3135" s="56">
        <v>25.864729722222222</v>
      </c>
      <c r="AL3135" s="56">
        <v>-81.388359722222219</v>
      </c>
      <c r="AM3135" s="60">
        <v>31.70689999984333</v>
      </c>
      <c r="AN3135" s="60">
        <v>-29.607319671180861</v>
      </c>
      <c r="AO3135" s="60">
        <v>43.381112084772077</v>
      </c>
    </row>
    <row r="3136" spans="1:41" s="290" customFormat="1" x14ac:dyDescent="0.2">
      <c r="A3136" s="45" t="s">
        <v>623</v>
      </c>
      <c r="B3136" s="42" t="s">
        <v>643</v>
      </c>
      <c r="C3136" s="46"/>
      <c r="D3136" s="35" t="s">
        <v>424</v>
      </c>
      <c r="E3136" s="34">
        <v>43881</v>
      </c>
      <c r="F3136" s="347" t="s">
        <v>2233</v>
      </c>
      <c r="G3136" s="347" t="s">
        <v>2971</v>
      </c>
      <c r="H3136" s="344">
        <v>25.864816666666666</v>
      </c>
      <c r="I3136" s="344">
        <v>-81.388433333333339</v>
      </c>
      <c r="J3136" s="56" t="s">
        <v>10016</v>
      </c>
      <c r="K3136" s="56" t="s">
        <v>10018</v>
      </c>
      <c r="L3136" s="49" t="s">
        <v>2232</v>
      </c>
      <c r="M3136" s="120" t="s">
        <v>2833</v>
      </c>
      <c r="N3136" s="35" t="s">
        <v>364</v>
      </c>
      <c r="O3136" s="203" t="s">
        <v>1969</v>
      </c>
      <c r="P3136" s="216" t="s">
        <v>1969</v>
      </c>
      <c r="Q3136" s="443">
        <v>0</v>
      </c>
      <c r="R3136" s="47"/>
      <c r="S3136" s="36">
        <v>0</v>
      </c>
      <c r="T3136" s="35"/>
      <c r="U3136" s="34"/>
      <c r="V3136" s="82">
        <v>0</v>
      </c>
      <c r="W3136" s="55" t="s">
        <v>2689</v>
      </c>
      <c r="X3136" s="55" t="s">
        <v>1897</v>
      </c>
      <c r="Y3136" s="157">
        <v>0</v>
      </c>
      <c r="Z3136" s="57" t="s">
        <v>1746</v>
      </c>
      <c r="AA3136" s="55" t="s">
        <v>6987</v>
      </c>
      <c r="AB3136" s="55">
        <v>306</v>
      </c>
      <c r="AC3136" s="55" t="s">
        <v>2024</v>
      </c>
      <c r="AD3136" s="89" t="s">
        <v>2625</v>
      </c>
      <c r="AE3136" s="243">
        <v>16210</v>
      </c>
      <c r="AF3136" s="157" t="s">
        <v>3901</v>
      </c>
      <c r="AG3136" s="89" t="s">
        <v>8178</v>
      </c>
      <c r="AH3136" s="58" t="s">
        <v>8179</v>
      </c>
      <c r="AI3136" s="58" t="s">
        <v>8180</v>
      </c>
      <c r="AJ3136" s="59" t="s">
        <v>1574</v>
      </c>
      <c r="AK3136" s="56">
        <v>25.864729722222222</v>
      </c>
      <c r="AL3136" s="56">
        <v>-81.388359722222219</v>
      </c>
      <c r="AM3136" s="60">
        <v>31.70689999984333</v>
      </c>
      <c r="AN3136" s="60">
        <v>-24.14135296301367</v>
      </c>
      <c r="AO3136" s="60">
        <v>39.851379279579191</v>
      </c>
    </row>
    <row r="3137" spans="1:41" s="290" customFormat="1" x14ac:dyDescent="0.2">
      <c r="A3137" s="45" t="s">
        <v>623</v>
      </c>
      <c r="B3137" s="42" t="s">
        <v>643</v>
      </c>
      <c r="C3137" s="46"/>
      <c r="D3137" s="35" t="s">
        <v>424</v>
      </c>
      <c r="E3137" s="34">
        <v>44293</v>
      </c>
      <c r="F3137" s="347" t="s">
        <v>3779</v>
      </c>
      <c r="G3137" s="347" t="s">
        <v>3780</v>
      </c>
      <c r="H3137" s="344">
        <v>25.864783333333332</v>
      </c>
      <c r="I3137" s="344">
        <v>-81.388400000000004</v>
      </c>
      <c r="J3137" s="56" t="s">
        <v>10019</v>
      </c>
      <c r="K3137" s="56" t="s">
        <v>8177</v>
      </c>
      <c r="L3137" s="49" t="s">
        <v>3777</v>
      </c>
      <c r="M3137" s="120" t="s">
        <v>2833</v>
      </c>
      <c r="N3137" s="35" t="s">
        <v>364</v>
      </c>
      <c r="O3137" s="240" t="s">
        <v>3781</v>
      </c>
      <c r="P3137" s="216" t="s">
        <v>1969</v>
      </c>
      <c r="Q3137" s="443">
        <v>0</v>
      </c>
      <c r="R3137" s="47"/>
      <c r="S3137" s="36">
        <v>0</v>
      </c>
      <c r="T3137" s="35"/>
      <c r="U3137" s="34"/>
      <c r="V3137" s="82">
        <v>0</v>
      </c>
      <c r="W3137" s="55" t="s">
        <v>2689</v>
      </c>
      <c r="X3137" s="55" t="s">
        <v>1897</v>
      </c>
      <c r="Y3137" s="157">
        <v>0</v>
      </c>
      <c r="Z3137" s="57" t="s">
        <v>1746</v>
      </c>
      <c r="AA3137" s="55" t="s">
        <v>6987</v>
      </c>
      <c r="AB3137" s="55">
        <v>306</v>
      </c>
      <c r="AC3137" s="55" t="s">
        <v>2024</v>
      </c>
      <c r="AD3137" s="89" t="s">
        <v>2625</v>
      </c>
      <c r="AE3137" s="243">
        <v>16210</v>
      </c>
      <c r="AF3137" s="157" t="s">
        <v>3901</v>
      </c>
      <c r="AG3137" s="89" t="s">
        <v>8178</v>
      </c>
      <c r="AH3137" s="58" t="s">
        <v>8179</v>
      </c>
      <c r="AI3137" s="58" t="s">
        <v>8180</v>
      </c>
      <c r="AJ3137" s="59" t="s">
        <v>1574</v>
      </c>
      <c r="AK3137" s="56">
        <v>25.864729722222222</v>
      </c>
      <c r="AL3137" s="56">
        <v>-81.388359722222219</v>
      </c>
      <c r="AM3137" s="60">
        <v>19.550899999439793</v>
      </c>
      <c r="AN3137" s="60">
        <v>-13.209419546679284</v>
      </c>
      <c r="AO3137" s="60">
        <v>23.595051505523095</v>
      </c>
    </row>
    <row r="3138" spans="1:41" s="290" customFormat="1" x14ac:dyDescent="0.2">
      <c r="A3138" s="45" t="s">
        <v>623</v>
      </c>
      <c r="B3138" s="42" t="s">
        <v>643</v>
      </c>
      <c r="C3138" s="46"/>
      <c r="D3138" s="35" t="s">
        <v>424</v>
      </c>
      <c r="E3138" s="34">
        <v>44620</v>
      </c>
      <c r="F3138" s="347" t="s">
        <v>3779</v>
      </c>
      <c r="G3138" s="347" t="s">
        <v>3780</v>
      </c>
      <c r="H3138" s="344">
        <v>25.864783333333332</v>
      </c>
      <c r="I3138" s="344">
        <v>-81.388400000000004</v>
      </c>
      <c r="J3138" s="56" t="s">
        <v>10019</v>
      </c>
      <c r="K3138" s="56" t="s">
        <v>8177</v>
      </c>
      <c r="L3138" s="49" t="s">
        <v>3777</v>
      </c>
      <c r="M3138" s="120" t="s">
        <v>2833</v>
      </c>
      <c r="N3138" s="35" t="s">
        <v>364</v>
      </c>
      <c r="O3138" s="240" t="s">
        <v>4283</v>
      </c>
      <c r="P3138" s="216" t="s">
        <v>1969</v>
      </c>
      <c r="Q3138" s="443">
        <v>0</v>
      </c>
      <c r="R3138" s="47"/>
      <c r="S3138" s="36">
        <v>0</v>
      </c>
      <c r="T3138" s="35"/>
      <c r="U3138" s="34"/>
      <c r="V3138" s="82">
        <v>0</v>
      </c>
      <c r="W3138" s="55" t="s">
        <v>2689</v>
      </c>
      <c r="X3138" s="55" t="s">
        <v>1897</v>
      </c>
      <c r="Y3138" s="157">
        <v>0</v>
      </c>
      <c r="Z3138" s="57" t="s">
        <v>1746</v>
      </c>
      <c r="AA3138" s="55" t="s">
        <v>6987</v>
      </c>
      <c r="AB3138" s="55">
        <v>306</v>
      </c>
      <c r="AC3138" s="55" t="s">
        <v>2024</v>
      </c>
      <c r="AD3138" s="89" t="s">
        <v>2625</v>
      </c>
      <c r="AE3138" s="243">
        <v>16210</v>
      </c>
      <c r="AF3138" s="157" t="s">
        <v>3901</v>
      </c>
      <c r="AG3138" s="89" t="s">
        <v>8178</v>
      </c>
      <c r="AH3138" s="58" t="s">
        <v>8179</v>
      </c>
      <c r="AI3138" s="58" t="s">
        <v>8180</v>
      </c>
      <c r="AJ3138" s="59" t="s">
        <v>1574</v>
      </c>
      <c r="AK3138" s="56">
        <v>25.864729722222222</v>
      </c>
      <c r="AL3138" s="56">
        <v>-81.388359722222219</v>
      </c>
      <c r="AM3138" s="60">
        <v>19.550899999439793</v>
      </c>
      <c r="AN3138" s="60">
        <v>-13.209419546679284</v>
      </c>
      <c r="AO3138" s="60">
        <v>23.595051505523095</v>
      </c>
    </row>
    <row r="3139" spans="1:41" s="290" customFormat="1" x14ac:dyDescent="0.2">
      <c r="A3139" s="45" t="s">
        <v>623</v>
      </c>
      <c r="B3139" s="42" t="s">
        <v>643</v>
      </c>
      <c r="C3139" s="46"/>
      <c r="D3139" s="35" t="s">
        <v>424</v>
      </c>
      <c r="E3139" s="34">
        <v>44992</v>
      </c>
      <c r="F3139" s="347" t="s">
        <v>5239</v>
      </c>
      <c r="G3139" s="347" t="s">
        <v>3780</v>
      </c>
      <c r="H3139" s="344">
        <v>25.864799999999999</v>
      </c>
      <c r="I3139" s="344">
        <v>-81.388400000000004</v>
      </c>
      <c r="J3139" s="56" t="s">
        <v>8176</v>
      </c>
      <c r="K3139" s="56" t="s">
        <v>8177</v>
      </c>
      <c r="L3139" s="49" t="s">
        <v>3777</v>
      </c>
      <c r="M3139" s="120" t="s">
        <v>2833</v>
      </c>
      <c r="N3139" s="35" t="s">
        <v>364</v>
      </c>
      <c r="O3139" s="240" t="s">
        <v>5240</v>
      </c>
      <c r="P3139" s="216" t="s">
        <v>1969</v>
      </c>
      <c r="Q3139" s="443">
        <v>0</v>
      </c>
      <c r="R3139" s="47"/>
      <c r="S3139" s="36">
        <v>0</v>
      </c>
      <c r="T3139" s="35"/>
      <c r="U3139" s="34"/>
      <c r="V3139" s="82">
        <v>0</v>
      </c>
      <c r="W3139" s="55" t="s">
        <v>2689</v>
      </c>
      <c r="X3139" s="55" t="s">
        <v>1897</v>
      </c>
      <c r="Y3139" s="157">
        <v>0</v>
      </c>
      <c r="Z3139" s="57" t="s">
        <v>1746</v>
      </c>
      <c r="AA3139" s="55" t="s">
        <v>6987</v>
      </c>
      <c r="AB3139" s="55">
        <v>306</v>
      </c>
      <c r="AC3139" s="55" t="s">
        <v>2024</v>
      </c>
      <c r="AD3139" s="89" t="s">
        <v>2625</v>
      </c>
      <c r="AE3139" s="243">
        <v>16210</v>
      </c>
      <c r="AF3139" s="157" t="s">
        <v>3901</v>
      </c>
      <c r="AG3139" s="89" t="s">
        <v>8178</v>
      </c>
      <c r="AH3139" s="58" t="s">
        <v>8179</v>
      </c>
      <c r="AI3139" s="58" t="s">
        <v>8180</v>
      </c>
      <c r="AJ3139" s="59" t="s">
        <v>1574</v>
      </c>
      <c r="AK3139" s="56">
        <v>25.864729722222222</v>
      </c>
      <c r="AL3139" s="56">
        <v>-81.388359722222219</v>
      </c>
      <c r="AM3139" s="60">
        <v>25.628899999641561</v>
      </c>
      <c r="AN3139" s="60">
        <v>-13.209419546679284</v>
      </c>
      <c r="AO3139" s="60">
        <v>28.83278134262839</v>
      </c>
    </row>
    <row r="3140" spans="1:41" s="290" customFormat="1" x14ac:dyDescent="0.2">
      <c r="A3140" s="45" t="s">
        <v>623</v>
      </c>
      <c r="B3140" s="42" t="s">
        <v>643</v>
      </c>
      <c r="C3140" s="46"/>
      <c r="D3140" s="35" t="s">
        <v>424</v>
      </c>
      <c r="E3140" s="34">
        <v>45384</v>
      </c>
      <c r="F3140" s="347" t="s">
        <v>5239</v>
      </c>
      <c r="G3140" s="347" t="s">
        <v>3780</v>
      </c>
      <c r="H3140" s="344">
        <v>25.864799999999999</v>
      </c>
      <c r="I3140" s="344">
        <v>-81.388400000000004</v>
      </c>
      <c r="J3140" s="56" t="s">
        <v>8176</v>
      </c>
      <c r="K3140" s="56" t="s">
        <v>8177</v>
      </c>
      <c r="L3140" s="49" t="s">
        <v>5954</v>
      </c>
      <c r="M3140" s="120" t="s">
        <v>2833</v>
      </c>
      <c r="N3140" s="35" t="s">
        <v>364</v>
      </c>
      <c r="O3140" s="240" t="s">
        <v>5955</v>
      </c>
      <c r="P3140" s="216" t="s">
        <v>1969</v>
      </c>
      <c r="Q3140" s="443">
        <v>0</v>
      </c>
      <c r="R3140" s="47"/>
      <c r="S3140" s="36">
        <v>0</v>
      </c>
      <c r="T3140" s="35"/>
      <c r="U3140" s="34"/>
      <c r="V3140" s="82">
        <v>0</v>
      </c>
      <c r="W3140" s="55" t="s">
        <v>2689</v>
      </c>
      <c r="X3140" s="55" t="s">
        <v>1897</v>
      </c>
      <c r="Y3140" s="157">
        <v>0</v>
      </c>
      <c r="Z3140" s="57" t="s">
        <v>1746</v>
      </c>
      <c r="AA3140" s="55" t="s">
        <v>6987</v>
      </c>
      <c r="AB3140" s="55">
        <v>306</v>
      </c>
      <c r="AC3140" s="55" t="s">
        <v>2024</v>
      </c>
      <c r="AD3140" s="89" t="s">
        <v>2625</v>
      </c>
      <c r="AE3140" s="243">
        <v>16210</v>
      </c>
      <c r="AF3140" s="157" t="s">
        <v>3901</v>
      </c>
      <c r="AG3140" s="89" t="s">
        <v>8178</v>
      </c>
      <c r="AH3140" s="58" t="s">
        <v>8179</v>
      </c>
      <c r="AI3140" s="58" t="s">
        <v>8180</v>
      </c>
      <c r="AJ3140" s="59" t="s">
        <v>1574</v>
      </c>
      <c r="AK3140" s="56">
        <v>25.864729722222222</v>
      </c>
      <c r="AL3140" s="56">
        <v>-81.388359722222219</v>
      </c>
      <c r="AM3140" s="60">
        <v>25.628899999641561</v>
      </c>
      <c r="AN3140" s="60">
        <v>-13.209419546679284</v>
      </c>
      <c r="AO3140" s="60">
        <v>28.83278134262839</v>
      </c>
    </row>
    <row r="3141" spans="1:41" s="290" customFormat="1" x14ac:dyDescent="0.2">
      <c r="A3141" s="45" t="s">
        <v>623</v>
      </c>
      <c r="B3141" s="42" t="s">
        <v>643</v>
      </c>
      <c r="C3141" s="46"/>
      <c r="D3141" s="35" t="s">
        <v>424</v>
      </c>
      <c r="E3141" s="34">
        <v>45783</v>
      </c>
      <c r="F3141" s="347" t="s">
        <v>5239</v>
      </c>
      <c r="G3141" s="347" t="s">
        <v>3780</v>
      </c>
      <c r="H3141" s="344">
        <v>25.864799999999999</v>
      </c>
      <c r="I3141" s="344">
        <v>-81.388400000000004</v>
      </c>
      <c r="J3141" s="56" t="s">
        <v>8176</v>
      </c>
      <c r="K3141" s="56" t="s">
        <v>8177</v>
      </c>
      <c r="L3141" s="49" t="s">
        <v>5954</v>
      </c>
      <c r="M3141" s="120" t="s">
        <v>2833</v>
      </c>
      <c r="N3141" s="35" t="s">
        <v>364</v>
      </c>
      <c r="O3141" s="240" t="s">
        <v>6630</v>
      </c>
      <c r="P3141" s="216" t="s">
        <v>1969</v>
      </c>
      <c r="Q3141" s="443">
        <v>0</v>
      </c>
      <c r="R3141" s="47"/>
      <c r="S3141" s="36">
        <v>0</v>
      </c>
      <c r="T3141" s="35"/>
      <c r="U3141" s="34"/>
      <c r="V3141" s="82">
        <v>0</v>
      </c>
      <c r="W3141" s="55" t="s">
        <v>2689</v>
      </c>
      <c r="X3141" s="55" t="s">
        <v>1897</v>
      </c>
      <c r="Y3141" s="157">
        <v>0</v>
      </c>
      <c r="Z3141" s="57" t="s">
        <v>1746</v>
      </c>
      <c r="AA3141" s="55" t="s">
        <v>6987</v>
      </c>
      <c r="AB3141" s="55">
        <v>306</v>
      </c>
      <c r="AC3141" s="55" t="s">
        <v>2024</v>
      </c>
      <c r="AD3141" s="89" t="s">
        <v>2625</v>
      </c>
      <c r="AE3141" s="243">
        <v>16210</v>
      </c>
      <c r="AF3141" s="157" t="s">
        <v>3901</v>
      </c>
      <c r="AG3141" s="89" t="s">
        <v>8178</v>
      </c>
      <c r="AH3141" s="58" t="s">
        <v>8179</v>
      </c>
      <c r="AI3141" s="58" t="s">
        <v>8180</v>
      </c>
      <c r="AJ3141" s="59" t="s">
        <v>1574</v>
      </c>
      <c r="AK3141" s="56">
        <v>25.864729722222222</v>
      </c>
      <c r="AL3141" s="56">
        <v>-81.388359722222219</v>
      </c>
      <c r="AM3141" s="60">
        <v>25.628899999641561</v>
      </c>
      <c r="AN3141" s="60">
        <v>-13.209419546679284</v>
      </c>
      <c r="AO3141" s="60">
        <v>28.83278134262839</v>
      </c>
    </row>
    <row r="3142" spans="1:41" s="290" customFormat="1" x14ac:dyDescent="0.2">
      <c r="A3142" s="45" t="s">
        <v>623</v>
      </c>
      <c r="B3142" s="42" t="s">
        <v>643</v>
      </c>
      <c r="C3142" s="46" t="s">
        <v>473</v>
      </c>
      <c r="D3142" s="35" t="s">
        <v>424</v>
      </c>
      <c r="E3142" s="34">
        <v>46079</v>
      </c>
      <c r="F3142" s="347" t="s">
        <v>5239</v>
      </c>
      <c r="G3142" s="347" t="s">
        <v>3780</v>
      </c>
      <c r="H3142" s="344">
        <v>25.864799999999999</v>
      </c>
      <c r="I3142" s="344">
        <v>-81.388400000000004</v>
      </c>
      <c r="J3142" s="56" t="s">
        <v>8176</v>
      </c>
      <c r="K3142" s="56" t="s">
        <v>8177</v>
      </c>
      <c r="L3142" s="49" t="s">
        <v>5954</v>
      </c>
      <c r="M3142" s="120" t="s">
        <v>2833</v>
      </c>
      <c r="N3142" s="35" t="s">
        <v>364</v>
      </c>
      <c r="O3142" s="240" t="s">
        <v>6714</v>
      </c>
      <c r="P3142" s="216" t="s">
        <v>6005</v>
      </c>
      <c r="Q3142" s="443">
        <v>0</v>
      </c>
      <c r="R3142" s="47"/>
      <c r="S3142" s="36">
        <v>0</v>
      </c>
      <c r="T3142" s="35"/>
      <c r="U3142" s="34"/>
      <c r="V3142" s="82">
        <v>0</v>
      </c>
      <c r="W3142" s="55" t="s">
        <v>2689</v>
      </c>
      <c r="X3142" s="55" t="s">
        <v>1897</v>
      </c>
      <c r="Y3142" s="157">
        <v>0</v>
      </c>
      <c r="Z3142" s="57" t="s">
        <v>1746</v>
      </c>
      <c r="AA3142" s="55" t="s">
        <v>6987</v>
      </c>
      <c r="AB3142" s="55">
        <v>306</v>
      </c>
      <c r="AC3142" s="55" t="s">
        <v>2024</v>
      </c>
      <c r="AD3142" s="89" t="s">
        <v>2625</v>
      </c>
      <c r="AE3142" s="243">
        <v>16210</v>
      </c>
      <c r="AF3142" s="157" t="s">
        <v>3901</v>
      </c>
      <c r="AG3142" s="89" t="s">
        <v>8178</v>
      </c>
      <c r="AH3142" s="58" t="s">
        <v>8179</v>
      </c>
      <c r="AI3142" s="58" t="s">
        <v>8180</v>
      </c>
      <c r="AJ3142" s="59" t="s">
        <v>1574</v>
      </c>
      <c r="AK3142" s="56">
        <v>25.864729722222222</v>
      </c>
      <c r="AL3142" s="56">
        <v>-81.388359722222219</v>
      </c>
      <c r="AM3142" s="60">
        <v>25.628899999641561</v>
      </c>
      <c r="AN3142" s="60">
        <v>-13.209419546679284</v>
      </c>
      <c r="AO3142" s="60">
        <v>28.83278134262839</v>
      </c>
    </row>
    <row r="3143" spans="1:41" s="290" customFormat="1" x14ac:dyDescent="0.2">
      <c r="A3143" s="45" t="s">
        <v>624</v>
      </c>
      <c r="B3143" s="42" t="s">
        <v>644</v>
      </c>
      <c r="C3143" s="46"/>
      <c r="D3143" s="35" t="s">
        <v>424</v>
      </c>
      <c r="E3143" s="34">
        <v>42837</v>
      </c>
      <c r="F3143" s="347" t="s">
        <v>656</v>
      </c>
      <c r="G3143" s="347" t="s">
        <v>716</v>
      </c>
      <c r="H3143" s="344">
        <v>25.865300000000001</v>
      </c>
      <c r="I3143" s="344">
        <v>-81.388683333333333</v>
      </c>
      <c r="J3143" s="56" t="s">
        <v>9318</v>
      </c>
      <c r="K3143" s="56" t="s">
        <v>9992</v>
      </c>
      <c r="L3143" s="49" t="s">
        <v>1746</v>
      </c>
      <c r="M3143" s="117"/>
      <c r="N3143" s="35" t="s">
        <v>364</v>
      </c>
      <c r="O3143" s="203" t="s">
        <v>1969</v>
      </c>
      <c r="P3143" s="216">
        <v>0</v>
      </c>
      <c r="Q3143" s="443">
        <v>0</v>
      </c>
      <c r="R3143" s="47"/>
      <c r="S3143" s="36">
        <v>0</v>
      </c>
      <c r="T3143" s="35"/>
      <c r="U3143" s="34"/>
      <c r="V3143" s="82">
        <v>0</v>
      </c>
      <c r="W3143" s="55" t="s">
        <v>2689</v>
      </c>
      <c r="X3143" s="55" t="s">
        <v>1897</v>
      </c>
      <c r="Y3143" s="157">
        <v>0</v>
      </c>
      <c r="Z3143" s="57" t="s">
        <v>1746</v>
      </c>
      <c r="AA3143" s="55" t="s">
        <v>6987</v>
      </c>
      <c r="AB3143" s="55">
        <v>307</v>
      </c>
      <c r="AC3143" s="55" t="s">
        <v>2024</v>
      </c>
      <c r="AD3143" s="89" t="s">
        <v>2625</v>
      </c>
      <c r="AE3143" s="243">
        <v>16215</v>
      </c>
      <c r="AF3143" s="157" t="s">
        <v>3901</v>
      </c>
      <c r="AG3143" s="89" t="s">
        <v>8183</v>
      </c>
      <c r="AH3143" s="58" t="s">
        <v>2972</v>
      </c>
      <c r="AI3143" s="58" t="s">
        <v>8184</v>
      </c>
      <c r="AJ3143" s="59" t="s">
        <v>1573</v>
      </c>
      <c r="AK3143" s="56">
        <v>25.865313055555557</v>
      </c>
      <c r="AL3143" s="56">
        <v>-81.388754722222217</v>
      </c>
      <c r="AM3143" s="60">
        <v>-4.7611000000716786</v>
      </c>
      <c r="AN3143" s="60">
        <v>23.412557397574851</v>
      </c>
      <c r="AO3143" s="60">
        <v>23.891754165515337</v>
      </c>
    </row>
    <row r="3144" spans="1:41" s="290" customFormat="1" x14ac:dyDescent="0.2">
      <c r="A3144" s="45" t="s">
        <v>624</v>
      </c>
      <c r="B3144" s="42" t="s">
        <v>644</v>
      </c>
      <c r="C3144" s="46"/>
      <c r="D3144" s="35" t="s">
        <v>424</v>
      </c>
      <c r="E3144" s="34">
        <v>43160</v>
      </c>
      <c r="F3144" s="347" t="s">
        <v>2235</v>
      </c>
      <c r="G3144" s="347" t="s">
        <v>2236</v>
      </c>
      <c r="H3144" s="344">
        <v>25.865333333333332</v>
      </c>
      <c r="I3144" s="344">
        <v>-81.388666666666666</v>
      </c>
      <c r="J3144" s="56" t="s">
        <v>8181</v>
      </c>
      <c r="K3144" s="56" t="s">
        <v>9994</v>
      </c>
      <c r="L3144" s="49" t="s">
        <v>2237</v>
      </c>
      <c r="M3144" s="120"/>
      <c r="N3144" s="35" t="s">
        <v>364</v>
      </c>
      <c r="O3144" s="203" t="s">
        <v>1969</v>
      </c>
      <c r="P3144" s="216" t="s">
        <v>1969</v>
      </c>
      <c r="Q3144" s="443">
        <v>0</v>
      </c>
      <c r="R3144" s="47"/>
      <c r="S3144" s="36">
        <v>0</v>
      </c>
      <c r="T3144" s="35"/>
      <c r="U3144" s="34"/>
      <c r="V3144" s="82">
        <v>0</v>
      </c>
      <c r="W3144" s="55" t="s">
        <v>2689</v>
      </c>
      <c r="X3144" s="55" t="s">
        <v>1897</v>
      </c>
      <c r="Y3144" s="157">
        <v>0</v>
      </c>
      <c r="Z3144" s="57" t="s">
        <v>1746</v>
      </c>
      <c r="AA3144" s="55" t="s">
        <v>6987</v>
      </c>
      <c r="AB3144" s="55">
        <v>307</v>
      </c>
      <c r="AC3144" s="55" t="s">
        <v>2024</v>
      </c>
      <c r="AD3144" s="89" t="s">
        <v>2625</v>
      </c>
      <c r="AE3144" s="243">
        <v>16215</v>
      </c>
      <c r="AF3144" s="157" t="s">
        <v>3901</v>
      </c>
      <c r="AG3144" s="89" t="s">
        <v>8183</v>
      </c>
      <c r="AH3144" s="58" t="s">
        <v>2972</v>
      </c>
      <c r="AI3144" s="58" t="s">
        <v>8184</v>
      </c>
      <c r="AJ3144" s="59" t="s">
        <v>1573</v>
      </c>
      <c r="AK3144" s="56">
        <v>25.865313055555557</v>
      </c>
      <c r="AL3144" s="56">
        <v>-81.388754722222217</v>
      </c>
      <c r="AM3144" s="60">
        <v>7.3948999990362552</v>
      </c>
      <c r="AN3144" s="60">
        <v>28.878524105742045</v>
      </c>
      <c r="AO3144" s="60">
        <v>29.810295210240216</v>
      </c>
    </row>
    <row r="3145" spans="1:41" s="290" customFormat="1" x14ac:dyDescent="0.2">
      <c r="A3145" s="45" t="s">
        <v>624</v>
      </c>
      <c r="B3145" s="42" t="s">
        <v>644</v>
      </c>
      <c r="C3145" s="46"/>
      <c r="D3145" s="35" t="s">
        <v>424</v>
      </c>
      <c r="E3145" s="34">
        <v>43532</v>
      </c>
      <c r="F3145" s="347" t="s">
        <v>656</v>
      </c>
      <c r="G3145" s="347" t="s">
        <v>716</v>
      </c>
      <c r="H3145" s="344">
        <v>25.865300000000001</v>
      </c>
      <c r="I3145" s="344">
        <v>-81.388683333333333</v>
      </c>
      <c r="J3145" s="56" t="s">
        <v>9318</v>
      </c>
      <c r="K3145" s="56" t="s">
        <v>9992</v>
      </c>
      <c r="L3145" s="49" t="s">
        <v>2237</v>
      </c>
      <c r="M3145" s="120" t="s">
        <v>2836</v>
      </c>
      <c r="N3145" s="35" t="s">
        <v>364</v>
      </c>
      <c r="O3145" s="203" t="s">
        <v>1969</v>
      </c>
      <c r="P3145" s="216" t="s">
        <v>1969</v>
      </c>
      <c r="Q3145" s="443">
        <v>0</v>
      </c>
      <c r="R3145" s="47"/>
      <c r="S3145" s="36">
        <v>0</v>
      </c>
      <c r="T3145" s="35"/>
      <c r="U3145" s="34"/>
      <c r="V3145" s="82">
        <v>0</v>
      </c>
      <c r="W3145" s="55" t="s">
        <v>2689</v>
      </c>
      <c r="X3145" s="55" t="s">
        <v>1897</v>
      </c>
      <c r="Y3145" s="157">
        <v>0</v>
      </c>
      <c r="Z3145" s="57" t="s">
        <v>1746</v>
      </c>
      <c r="AA3145" s="55" t="s">
        <v>6987</v>
      </c>
      <c r="AB3145" s="55">
        <v>307</v>
      </c>
      <c r="AC3145" s="55" t="s">
        <v>2024</v>
      </c>
      <c r="AD3145" s="89" t="s">
        <v>2625</v>
      </c>
      <c r="AE3145" s="243">
        <v>16215</v>
      </c>
      <c r="AF3145" s="157" t="s">
        <v>3901</v>
      </c>
      <c r="AG3145" s="89" t="s">
        <v>8183</v>
      </c>
      <c r="AH3145" s="58" t="s">
        <v>2972</v>
      </c>
      <c r="AI3145" s="58" t="s">
        <v>8184</v>
      </c>
      <c r="AJ3145" s="59" t="s">
        <v>1573</v>
      </c>
      <c r="AK3145" s="56">
        <v>25.865313055555557</v>
      </c>
      <c r="AL3145" s="56">
        <v>-81.388754722222217</v>
      </c>
      <c r="AM3145" s="60">
        <v>-4.7611000000716786</v>
      </c>
      <c r="AN3145" s="60">
        <v>23.412557397574851</v>
      </c>
      <c r="AO3145" s="60">
        <v>23.891754165515337</v>
      </c>
    </row>
    <row r="3146" spans="1:41" s="290" customFormat="1" x14ac:dyDescent="0.2">
      <c r="A3146" s="45" t="s">
        <v>624</v>
      </c>
      <c r="B3146" s="42" t="s">
        <v>644</v>
      </c>
      <c r="C3146" s="46"/>
      <c r="D3146" s="35" t="s">
        <v>424</v>
      </c>
      <c r="E3146" s="34">
        <v>43881</v>
      </c>
      <c r="F3146" s="347" t="s">
        <v>2972</v>
      </c>
      <c r="G3146" s="347" t="s">
        <v>716</v>
      </c>
      <c r="H3146" s="344">
        <v>25.865316666666665</v>
      </c>
      <c r="I3146" s="344">
        <v>-81.388683333333333</v>
      </c>
      <c r="J3146" s="56" t="s">
        <v>10020</v>
      </c>
      <c r="K3146" s="56" t="s">
        <v>9992</v>
      </c>
      <c r="L3146" s="49" t="s">
        <v>2237</v>
      </c>
      <c r="M3146" s="120" t="s">
        <v>2836</v>
      </c>
      <c r="N3146" s="35" t="s">
        <v>364</v>
      </c>
      <c r="O3146" s="203" t="s">
        <v>1969</v>
      </c>
      <c r="P3146" s="216" t="s">
        <v>1969</v>
      </c>
      <c r="Q3146" s="443">
        <v>0</v>
      </c>
      <c r="R3146" s="47"/>
      <c r="S3146" s="36">
        <v>0</v>
      </c>
      <c r="T3146" s="35"/>
      <c r="U3146" s="34"/>
      <c r="V3146" s="82">
        <v>0</v>
      </c>
      <c r="W3146" s="55" t="s">
        <v>2689</v>
      </c>
      <c r="X3146" s="55" t="s">
        <v>1897</v>
      </c>
      <c r="Y3146" s="157">
        <v>0</v>
      </c>
      <c r="Z3146" s="57" t="s">
        <v>1746</v>
      </c>
      <c r="AA3146" s="55" t="s">
        <v>6987</v>
      </c>
      <c r="AB3146" s="55">
        <v>307</v>
      </c>
      <c r="AC3146" s="55" t="s">
        <v>2024</v>
      </c>
      <c r="AD3146" s="89" t="s">
        <v>2625</v>
      </c>
      <c r="AE3146" s="243">
        <v>16215</v>
      </c>
      <c r="AF3146" s="157" t="s">
        <v>3901</v>
      </c>
      <c r="AG3146" s="89" t="s">
        <v>8183</v>
      </c>
      <c r="AH3146" s="58" t="s">
        <v>2972</v>
      </c>
      <c r="AI3146" s="58" t="s">
        <v>8184</v>
      </c>
      <c r="AJ3146" s="59" t="s">
        <v>1573</v>
      </c>
      <c r="AK3146" s="56">
        <v>25.865313055555557</v>
      </c>
      <c r="AL3146" s="56">
        <v>-81.388754722222217</v>
      </c>
      <c r="AM3146" s="60">
        <v>1.3168999988344865</v>
      </c>
      <c r="AN3146" s="60">
        <v>23.412557397574851</v>
      </c>
      <c r="AO3146" s="60">
        <v>23.449564377652457</v>
      </c>
    </row>
    <row r="3147" spans="1:41" s="290" customFormat="1" x14ac:dyDescent="0.2">
      <c r="A3147" s="45" t="s">
        <v>624</v>
      </c>
      <c r="B3147" s="42" t="s">
        <v>644</v>
      </c>
      <c r="C3147" s="46"/>
      <c r="D3147" s="35" t="s">
        <v>424</v>
      </c>
      <c r="E3147" s="34">
        <v>44293</v>
      </c>
      <c r="F3147" s="347" t="s">
        <v>2972</v>
      </c>
      <c r="G3147" s="347" t="s">
        <v>3681</v>
      </c>
      <c r="H3147" s="344">
        <v>25.865316666666665</v>
      </c>
      <c r="I3147" s="344">
        <v>-81.3887</v>
      </c>
      <c r="J3147" s="56" t="s">
        <v>10020</v>
      </c>
      <c r="K3147" s="56" t="s">
        <v>8182</v>
      </c>
      <c r="L3147" s="49" t="s">
        <v>3783</v>
      </c>
      <c r="M3147" s="120" t="s">
        <v>2836</v>
      </c>
      <c r="N3147" s="35" t="s">
        <v>1919</v>
      </c>
      <c r="O3147" s="240" t="s">
        <v>3782</v>
      </c>
      <c r="P3147" s="216" t="s">
        <v>1969</v>
      </c>
      <c r="Q3147" s="443">
        <v>0</v>
      </c>
      <c r="R3147" s="47"/>
      <c r="S3147" s="36">
        <v>0</v>
      </c>
      <c r="T3147" s="35" t="s">
        <v>3310</v>
      </c>
      <c r="U3147" s="34"/>
      <c r="V3147" s="82" t="s">
        <v>1969</v>
      </c>
      <c r="W3147" s="55" t="s">
        <v>2689</v>
      </c>
      <c r="X3147" s="55" t="s">
        <v>1897</v>
      </c>
      <c r="Y3147" s="157" t="s">
        <v>1919</v>
      </c>
      <c r="Z3147" s="57" t="s">
        <v>1746</v>
      </c>
      <c r="AA3147" s="55" t="s">
        <v>6966</v>
      </c>
      <c r="AB3147" s="55">
        <v>307</v>
      </c>
      <c r="AC3147" s="55" t="s">
        <v>2024</v>
      </c>
      <c r="AD3147" s="89" t="s">
        <v>2625</v>
      </c>
      <c r="AE3147" s="243">
        <v>16215</v>
      </c>
      <c r="AF3147" s="157" t="s">
        <v>3901</v>
      </c>
      <c r="AG3147" s="89" t="s">
        <v>8183</v>
      </c>
      <c r="AH3147" s="58" t="s">
        <v>2972</v>
      </c>
      <c r="AI3147" s="58" t="s">
        <v>8184</v>
      </c>
      <c r="AJ3147" s="59" t="s">
        <v>1573</v>
      </c>
      <c r="AK3147" s="56">
        <v>25.865313055555557</v>
      </c>
      <c r="AL3147" s="56">
        <v>-81.388754722222217</v>
      </c>
      <c r="AM3147" s="60">
        <v>1.3168999988344865</v>
      </c>
      <c r="AN3147" s="60">
        <v>17.946590689407657</v>
      </c>
      <c r="AO3147" s="60">
        <v>17.994842121565387</v>
      </c>
    </row>
    <row r="3148" spans="1:41" s="290" customFormat="1" x14ac:dyDescent="0.2">
      <c r="A3148" s="45" t="s">
        <v>624</v>
      </c>
      <c r="B3148" s="42" t="s">
        <v>644</v>
      </c>
      <c r="C3148" s="46"/>
      <c r="D3148" s="35" t="s">
        <v>424</v>
      </c>
      <c r="E3148" s="34">
        <v>44620</v>
      </c>
      <c r="F3148" s="347" t="s">
        <v>2972</v>
      </c>
      <c r="G3148" s="347" t="s">
        <v>3681</v>
      </c>
      <c r="H3148" s="344">
        <v>25.865316666666665</v>
      </c>
      <c r="I3148" s="344">
        <v>-81.3887</v>
      </c>
      <c r="J3148" s="56" t="s">
        <v>10020</v>
      </c>
      <c r="K3148" s="56" t="s">
        <v>8182</v>
      </c>
      <c r="L3148" s="49" t="s">
        <v>3783</v>
      </c>
      <c r="M3148" s="120" t="s">
        <v>2836</v>
      </c>
      <c r="N3148" s="35" t="s">
        <v>1919</v>
      </c>
      <c r="O3148" s="240" t="s">
        <v>4284</v>
      </c>
      <c r="P3148" s="216" t="s">
        <v>1969</v>
      </c>
      <c r="Q3148" s="443">
        <v>0</v>
      </c>
      <c r="R3148" s="47"/>
      <c r="S3148" s="36">
        <v>0</v>
      </c>
      <c r="T3148" s="35"/>
      <c r="U3148" s="34"/>
      <c r="V3148" s="82" t="s">
        <v>1969</v>
      </c>
      <c r="W3148" s="55" t="s">
        <v>2689</v>
      </c>
      <c r="X3148" s="55" t="s">
        <v>1897</v>
      </c>
      <c r="Y3148" s="157" t="s">
        <v>1919</v>
      </c>
      <c r="Z3148" s="57" t="s">
        <v>1746</v>
      </c>
      <c r="AA3148" s="55" t="s">
        <v>6966</v>
      </c>
      <c r="AB3148" s="55">
        <v>307</v>
      </c>
      <c r="AC3148" s="55" t="s">
        <v>2024</v>
      </c>
      <c r="AD3148" s="89" t="s">
        <v>2625</v>
      </c>
      <c r="AE3148" s="243">
        <v>16215</v>
      </c>
      <c r="AF3148" s="157" t="s">
        <v>3901</v>
      </c>
      <c r="AG3148" s="89" t="s">
        <v>8183</v>
      </c>
      <c r="AH3148" s="58" t="s">
        <v>2972</v>
      </c>
      <c r="AI3148" s="58" t="s">
        <v>8184</v>
      </c>
      <c r="AJ3148" s="59" t="s">
        <v>1573</v>
      </c>
      <c r="AK3148" s="56">
        <v>25.865313055555557</v>
      </c>
      <c r="AL3148" s="56">
        <v>-81.388754722222217</v>
      </c>
      <c r="AM3148" s="60">
        <v>1.3168999988344865</v>
      </c>
      <c r="AN3148" s="60">
        <v>17.946590689407657</v>
      </c>
      <c r="AO3148" s="60">
        <v>17.994842121565387</v>
      </c>
    </row>
    <row r="3149" spans="1:41" s="290" customFormat="1" x14ac:dyDescent="0.2">
      <c r="A3149" s="45" t="s">
        <v>624</v>
      </c>
      <c r="B3149" s="42" t="s">
        <v>644</v>
      </c>
      <c r="C3149" s="46"/>
      <c r="D3149" s="35" t="s">
        <v>424</v>
      </c>
      <c r="E3149" s="34">
        <v>44992</v>
      </c>
      <c r="F3149" s="347" t="s">
        <v>656</v>
      </c>
      <c r="G3149" s="347" t="s">
        <v>3681</v>
      </c>
      <c r="H3149" s="344">
        <v>25.865300000000001</v>
      </c>
      <c r="I3149" s="344">
        <v>-81.3887</v>
      </c>
      <c r="J3149" s="56" t="s">
        <v>9318</v>
      </c>
      <c r="K3149" s="56" t="s">
        <v>8182</v>
      </c>
      <c r="L3149" s="49" t="s">
        <v>5242</v>
      </c>
      <c r="M3149" s="120" t="s">
        <v>2836</v>
      </c>
      <c r="N3149" s="35" t="s">
        <v>364</v>
      </c>
      <c r="O3149" s="240" t="s">
        <v>5241</v>
      </c>
      <c r="P3149" s="216" t="s">
        <v>1969</v>
      </c>
      <c r="Q3149" s="443">
        <v>0</v>
      </c>
      <c r="R3149" s="47"/>
      <c r="S3149" s="36">
        <v>0</v>
      </c>
      <c r="T3149" s="35" t="s">
        <v>2011</v>
      </c>
      <c r="U3149" s="34"/>
      <c r="V3149" s="82">
        <v>0</v>
      </c>
      <c r="W3149" s="55" t="s">
        <v>2689</v>
      </c>
      <c r="X3149" s="55" t="s">
        <v>1897</v>
      </c>
      <c r="Y3149" s="157">
        <v>0</v>
      </c>
      <c r="Z3149" s="57" t="s">
        <v>1746</v>
      </c>
      <c r="AA3149" s="55" t="s">
        <v>6987</v>
      </c>
      <c r="AB3149" s="55">
        <v>307</v>
      </c>
      <c r="AC3149" s="55" t="s">
        <v>2024</v>
      </c>
      <c r="AD3149" s="89" t="s">
        <v>2625</v>
      </c>
      <c r="AE3149" s="243">
        <v>16215</v>
      </c>
      <c r="AF3149" s="157" t="s">
        <v>3901</v>
      </c>
      <c r="AG3149" s="89" t="s">
        <v>8183</v>
      </c>
      <c r="AH3149" s="58" t="s">
        <v>2972</v>
      </c>
      <c r="AI3149" s="58" t="s">
        <v>8184</v>
      </c>
      <c r="AJ3149" s="59" t="s">
        <v>1573</v>
      </c>
      <c r="AK3149" s="56">
        <v>25.865313055555557</v>
      </c>
      <c r="AL3149" s="56">
        <v>-81.388754722222217</v>
      </c>
      <c r="AM3149" s="60">
        <v>-4.7611000000716786</v>
      </c>
      <c r="AN3149" s="60">
        <v>17.946590689407657</v>
      </c>
      <c r="AO3149" s="60">
        <v>18.567395902059506</v>
      </c>
    </row>
    <row r="3150" spans="1:41" s="290" customFormat="1" x14ac:dyDescent="0.2">
      <c r="A3150" s="45" t="s">
        <v>624</v>
      </c>
      <c r="B3150" s="42" t="s">
        <v>644</v>
      </c>
      <c r="C3150" s="46"/>
      <c r="D3150" s="35" t="s">
        <v>424</v>
      </c>
      <c r="E3150" s="34">
        <v>45384</v>
      </c>
      <c r="F3150" s="347" t="s">
        <v>5956</v>
      </c>
      <c r="G3150" s="347" t="s">
        <v>3681</v>
      </c>
      <c r="H3150" s="344">
        <v>25.865383333333334</v>
      </c>
      <c r="I3150" s="344">
        <v>-81.3887</v>
      </c>
      <c r="J3150" s="56" t="s">
        <v>10021</v>
      </c>
      <c r="K3150" s="56" t="s">
        <v>8182</v>
      </c>
      <c r="L3150" s="49" t="s">
        <v>5957</v>
      </c>
      <c r="M3150" s="120" t="s">
        <v>2836</v>
      </c>
      <c r="N3150" s="35" t="s">
        <v>364</v>
      </c>
      <c r="O3150" s="240" t="s">
        <v>5958</v>
      </c>
      <c r="P3150" s="216" t="s">
        <v>1969</v>
      </c>
      <c r="Q3150" s="443">
        <v>0</v>
      </c>
      <c r="R3150" s="47"/>
      <c r="S3150" s="36">
        <v>0</v>
      </c>
      <c r="T3150" s="35"/>
      <c r="U3150" s="34"/>
      <c r="V3150" s="82">
        <v>0</v>
      </c>
      <c r="W3150" s="55" t="s">
        <v>2689</v>
      </c>
      <c r="X3150" s="55" t="s">
        <v>1897</v>
      </c>
      <c r="Y3150" s="157">
        <v>0</v>
      </c>
      <c r="Z3150" s="57" t="s">
        <v>1746</v>
      </c>
      <c r="AA3150" s="55" t="s">
        <v>6987</v>
      </c>
      <c r="AB3150" s="55">
        <v>307</v>
      </c>
      <c r="AC3150" s="55" t="s">
        <v>2024</v>
      </c>
      <c r="AD3150" s="89" t="s">
        <v>2625</v>
      </c>
      <c r="AE3150" s="243">
        <v>16215</v>
      </c>
      <c r="AF3150" s="157" t="s">
        <v>3901</v>
      </c>
      <c r="AG3150" s="89" t="s">
        <v>8183</v>
      </c>
      <c r="AH3150" s="58" t="s">
        <v>2972</v>
      </c>
      <c r="AI3150" s="58" t="s">
        <v>8184</v>
      </c>
      <c r="AJ3150" s="59" t="s">
        <v>1573</v>
      </c>
      <c r="AK3150" s="56">
        <v>25.865313055555557</v>
      </c>
      <c r="AL3150" s="56">
        <v>-81.388754722222217</v>
      </c>
      <c r="AM3150" s="60">
        <v>25.628899999641561</v>
      </c>
      <c r="AN3150" s="60">
        <v>17.946590689407657</v>
      </c>
      <c r="AO3150" s="60">
        <v>31.287707371502322</v>
      </c>
    </row>
    <row r="3151" spans="1:41" s="290" customFormat="1" x14ac:dyDescent="0.2">
      <c r="A3151" s="45" t="s">
        <v>624</v>
      </c>
      <c r="B3151" s="42" t="s">
        <v>644</v>
      </c>
      <c r="C3151" s="46"/>
      <c r="D3151" s="35" t="s">
        <v>424</v>
      </c>
      <c r="E3151" s="34">
        <v>45783</v>
      </c>
      <c r="F3151" s="347" t="s">
        <v>2235</v>
      </c>
      <c r="G3151" s="347" t="s">
        <v>3681</v>
      </c>
      <c r="H3151" s="344">
        <v>25.865333333333332</v>
      </c>
      <c r="I3151" s="344">
        <v>-81.3887</v>
      </c>
      <c r="J3151" s="56" t="s">
        <v>8181</v>
      </c>
      <c r="K3151" s="56" t="s">
        <v>8182</v>
      </c>
      <c r="L3151" s="49" t="s">
        <v>5957</v>
      </c>
      <c r="M3151" s="120" t="s">
        <v>2836</v>
      </c>
      <c r="N3151" s="35" t="s">
        <v>364</v>
      </c>
      <c r="O3151" s="240" t="s">
        <v>6631</v>
      </c>
      <c r="P3151" s="216" t="s">
        <v>1969</v>
      </c>
      <c r="Q3151" s="443">
        <v>0</v>
      </c>
      <c r="R3151" s="47"/>
      <c r="S3151" s="36">
        <v>0</v>
      </c>
      <c r="T3151" s="35"/>
      <c r="U3151" s="34"/>
      <c r="V3151" s="82">
        <v>0</v>
      </c>
      <c r="W3151" s="55" t="s">
        <v>2689</v>
      </c>
      <c r="X3151" s="55" t="s">
        <v>1897</v>
      </c>
      <c r="Y3151" s="157">
        <v>0</v>
      </c>
      <c r="Z3151" s="57" t="s">
        <v>1746</v>
      </c>
      <c r="AA3151" s="55" t="s">
        <v>6987</v>
      </c>
      <c r="AB3151" s="55">
        <v>307</v>
      </c>
      <c r="AC3151" s="55" t="s">
        <v>2024</v>
      </c>
      <c r="AD3151" s="89" t="s">
        <v>2625</v>
      </c>
      <c r="AE3151" s="243">
        <v>16215</v>
      </c>
      <c r="AF3151" s="157" t="s">
        <v>3901</v>
      </c>
      <c r="AG3151" s="89" t="s">
        <v>8183</v>
      </c>
      <c r="AH3151" s="58" t="s">
        <v>2972</v>
      </c>
      <c r="AI3151" s="58" t="s">
        <v>8184</v>
      </c>
      <c r="AJ3151" s="59" t="s">
        <v>1573</v>
      </c>
      <c r="AK3151" s="56">
        <v>25.865313055555557</v>
      </c>
      <c r="AL3151" s="56">
        <v>-81.388754722222217</v>
      </c>
      <c r="AM3151" s="60">
        <v>7.3948999990362552</v>
      </c>
      <c r="AN3151" s="60">
        <v>17.946590689407657</v>
      </c>
      <c r="AO3151" s="60">
        <v>19.41042666632756</v>
      </c>
    </row>
    <row r="3152" spans="1:41" s="290" customFormat="1" x14ac:dyDescent="0.2">
      <c r="A3152" s="45" t="s">
        <v>624</v>
      </c>
      <c r="B3152" s="42" t="s">
        <v>644</v>
      </c>
      <c r="C3152" s="46" t="s">
        <v>473</v>
      </c>
      <c r="D3152" s="35" t="s">
        <v>424</v>
      </c>
      <c r="E3152" s="34">
        <v>46079</v>
      </c>
      <c r="F3152" s="347" t="s">
        <v>2235</v>
      </c>
      <c r="G3152" s="347" t="s">
        <v>3681</v>
      </c>
      <c r="H3152" s="344">
        <v>25.865333333333332</v>
      </c>
      <c r="I3152" s="344">
        <v>-81.3887</v>
      </c>
      <c r="J3152" s="56" t="s">
        <v>8181</v>
      </c>
      <c r="K3152" s="56" t="s">
        <v>8182</v>
      </c>
      <c r="L3152" s="49" t="s">
        <v>5957</v>
      </c>
      <c r="M3152" s="120" t="s">
        <v>2836</v>
      </c>
      <c r="N3152" s="35" t="s">
        <v>364</v>
      </c>
      <c r="O3152" s="240" t="s">
        <v>6715</v>
      </c>
      <c r="P3152" s="216" t="s">
        <v>6005</v>
      </c>
      <c r="Q3152" s="443">
        <v>0</v>
      </c>
      <c r="R3152" s="47"/>
      <c r="S3152" s="36">
        <v>0</v>
      </c>
      <c r="T3152" s="35"/>
      <c r="U3152" s="34"/>
      <c r="V3152" s="82">
        <v>0</v>
      </c>
      <c r="W3152" s="55" t="s">
        <v>2689</v>
      </c>
      <c r="X3152" s="55" t="s">
        <v>1897</v>
      </c>
      <c r="Y3152" s="157">
        <v>0</v>
      </c>
      <c r="Z3152" s="57" t="s">
        <v>1746</v>
      </c>
      <c r="AA3152" s="55" t="s">
        <v>6987</v>
      </c>
      <c r="AB3152" s="55">
        <v>307</v>
      </c>
      <c r="AC3152" s="55" t="s">
        <v>2024</v>
      </c>
      <c r="AD3152" s="89" t="s">
        <v>2625</v>
      </c>
      <c r="AE3152" s="243">
        <v>16215</v>
      </c>
      <c r="AF3152" s="157" t="s">
        <v>3901</v>
      </c>
      <c r="AG3152" s="89" t="s">
        <v>8183</v>
      </c>
      <c r="AH3152" s="58" t="s">
        <v>2972</v>
      </c>
      <c r="AI3152" s="58" t="s">
        <v>8184</v>
      </c>
      <c r="AJ3152" s="59" t="s">
        <v>1573</v>
      </c>
      <c r="AK3152" s="56">
        <v>25.865313055555557</v>
      </c>
      <c r="AL3152" s="56">
        <v>-81.388754722222217</v>
      </c>
      <c r="AM3152" s="60">
        <v>7.3948999990362552</v>
      </c>
      <c r="AN3152" s="60">
        <v>17.946590689407657</v>
      </c>
      <c r="AO3152" s="60">
        <v>19.41042666632756</v>
      </c>
    </row>
    <row r="3153" spans="1:41" s="290" customFormat="1" x14ac:dyDescent="0.2">
      <c r="A3153" s="45" t="s">
        <v>625</v>
      </c>
      <c r="B3153" s="42" t="s">
        <v>645</v>
      </c>
      <c r="C3153" s="46"/>
      <c r="D3153" s="35" t="s">
        <v>424</v>
      </c>
      <c r="E3153" s="34">
        <v>42837</v>
      </c>
      <c r="F3153" s="347" t="s">
        <v>729</v>
      </c>
      <c r="G3153" s="347" t="s">
        <v>730</v>
      </c>
      <c r="H3153" s="344">
        <v>25.865549999999999</v>
      </c>
      <c r="I3153" s="344">
        <v>-81.387716666666662</v>
      </c>
      <c r="J3153" s="56" t="s">
        <v>10022</v>
      </c>
      <c r="K3153" s="56" t="s">
        <v>8186</v>
      </c>
      <c r="L3153" s="49" t="s">
        <v>1746</v>
      </c>
      <c r="M3153" s="117"/>
      <c r="N3153" s="35" t="s">
        <v>364</v>
      </c>
      <c r="O3153" s="203"/>
      <c r="P3153" s="216">
        <v>0</v>
      </c>
      <c r="Q3153" s="443">
        <v>0</v>
      </c>
      <c r="R3153" s="47"/>
      <c r="S3153" s="36">
        <v>0</v>
      </c>
      <c r="T3153" s="35"/>
      <c r="U3153" s="34"/>
      <c r="V3153" s="82">
        <v>0</v>
      </c>
      <c r="W3153" s="55" t="s">
        <v>2689</v>
      </c>
      <c r="X3153" s="55" t="s">
        <v>1897</v>
      </c>
      <c r="Y3153" s="157">
        <v>0</v>
      </c>
      <c r="Z3153" s="57" t="s">
        <v>1746</v>
      </c>
      <c r="AA3153" s="55" t="s">
        <v>6987</v>
      </c>
      <c r="AB3153" s="55">
        <v>308</v>
      </c>
      <c r="AC3153" s="55" t="s">
        <v>2024</v>
      </c>
      <c r="AD3153" s="89" t="s">
        <v>2625</v>
      </c>
      <c r="AE3153" s="243">
        <v>16220</v>
      </c>
      <c r="AF3153" s="157" t="s">
        <v>3901</v>
      </c>
      <c r="AG3153" s="89" t="s">
        <v>8187</v>
      </c>
      <c r="AH3153" s="58" t="s">
        <v>8188</v>
      </c>
      <c r="AI3153" s="58" t="s">
        <v>8189</v>
      </c>
      <c r="AJ3153" s="59" t="s">
        <v>1572</v>
      </c>
      <c r="AK3153" s="56">
        <v>25.865499166666666</v>
      </c>
      <c r="AL3153" s="56">
        <v>-81.38768972222222</v>
      </c>
      <c r="AM3153" s="60">
        <v>18.537899999838032</v>
      </c>
      <c r="AN3153" s="60">
        <v>-8.8366461773491913</v>
      </c>
      <c r="AO3153" s="60">
        <v>20.536310575847235</v>
      </c>
    </row>
    <row r="3154" spans="1:41" s="290" customFormat="1" ht="25.5" x14ac:dyDescent="0.2">
      <c r="A3154" s="45" t="s">
        <v>625</v>
      </c>
      <c r="B3154" s="42" t="s">
        <v>645</v>
      </c>
      <c r="C3154" s="46"/>
      <c r="D3154" s="35" t="s">
        <v>424</v>
      </c>
      <c r="E3154" s="34">
        <v>43160</v>
      </c>
      <c r="F3154" s="347" t="s">
        <v>2238</v>
      </c>
      <c r="G3154" s="347" t="s">
        <v>2239</v>
      </c>
      <c r="H3154" s="344">
        <v>25.865516666666668</v>
      </c>
      <c r="I3154" s="344">
        <v>-81.38773333333333</v>
      </c>
      <c r="J3154" s="56" t="s">
        <v>10023</v>
      </c>
      <c r="K3154" s="56" t="s">
        <v>8239</v>
      </c>
      <c r="L3154" s="49" t="s">
        <v>2228</v>
      </c>
      <c r="M3154" s="120"/>
      <c r="N3154" s="35" t="s">
        <v>364</v>
      </c>
      <c r="O3154" s="203" t="s">
        <v>1969</v>
      </c>
      <c r="P3154" s="216" t="s">
        <v>1969</v>
      </c>
      <c r="Q3154" s="443">
        <v>0</v>
      </c>
      <c r="R3154" s="47"/>
      <c r="S3154" s="36">
        <v>0</v>
      </c>
      <c r="T3154" s="35"/>
      <c r="U3154" s="34"/>
      <c r="V3154" s="82">
        <v>0</v>
      </c>
      <c r="W3154" s="55" t="s">
        <v>2689</v>
      </c>
      <c r="X3154" s="55" t="s">
        <v>1897</v>
      </c>
      <c r="Y3154" s="157">
        <v>0</v>
      </c>
      <c r="Z3154" s="57" t="s">
        <v>1746</v>
      </c>
      <c r="AA3154" s="55" t="s">
        <v>6987</v>
      </c>
      <c r="AB3154" s="55">
        <v>308</v>
      </c>
      <c r="AC3154" s="55" t="s">
        <v>2024</v>
      </c>
      <c r="AD3154" s="89" t="s">
        <v>2625</v>
      </c>
      <c r="AE3154" s="243">
        <v>16220</v>
      </c>
      <c r="AF3154" s="157" t="s">
        <v>3901</v>
      </c>
      <c r="AG3154" s="89" t="s">
        <v>8187</v>
      </c>
      <c r="AH3154" s="58" t="s">
        <v>8188</v>
      </c>
      <c r="AI3154" s="58" t="s">
        <v>8189</v>
      </c>
      <c r="AJ3154" s="59" t="s">
        <v>1572</v>
      </c>
      <c r="AK3154" s="56">
        <v>25.865499166666666</v>
      </c>
      <c r="AL3154" s="56">
        <v>-81.38768972222222</v>
      </c>
      <c r="AM3154" s="60">
        <v>6.3819000007300986</v>
      </c>
      <c r="AN3154" s="60">
        <v>-14.302612885516384</v>
      </c>
      <c r="AO3154" s="60">
        <v>15.661844813822482</v>
      </c>
    </row>
    <row r="3155" spans="1:41" s="290" customFormat="1" ht="25.5" x14ac:dyDescent="0.2">
      <c r="A3155" s="45" t="s">
        <v>625</v>
      </c>
      <c r="B3155" s="42" t="s">
        <v>645</v>
      </c>
      <c r="C3155" s="46"/>
      <c r="D3155" s="35" t="s">
        <v>424</v>
      </c>
      <c r="E3155" s="34">
        <v>43532</v>
      </c>
      <c r="F3155" s="347" t="s">
        <v>2238</v>
      </c>
      <c r="G3155" s="347" t="s">
        <v>730</v>
      </c>
      <c r="H3155" s="344">
        <v>25.865516666666668</v>
      </c>
      <c r="I3155" s="344">
        <v>-81.387716666666662</v>
      </c>
      <c r="J3155" s="56" t="s">
        <v>10023</v>
      </c>
      <c r="K3155" s="56" t="s">
        <v>8186</v>
      </c>
      <c r="L3155" s="49" t="s">
        <v>2228</v>
      </c>
      <c r="M3155" s="120" t="s">
        <v>2836</v>
      </c>
      <c r="N3155" s="35" t="s">
        <v>364</v>
      </c>
      <c r="O3155" s="203" t="s">
        <v>1969</v>
      </c>
      <c r="P3155" s="216" t="s">
        <v>1969</v>
      </c>
      <c r="Q3155" s="443">
        <v>0</v>
      </c>
      <c r="R3155" s="47"/>
      <c r="S3155" s="36">
        <v>0</v>
      </c>
      <c r="T3155" s="35"/>
      <c r="U3155" s="34"/>
      <c r="V3155" s="82">
        <v>0</v>
      </c>
      <c r="W3155" s="55" t="s">
        <v>2689</v>
      </c>
      <c r="X3155" s="55" t="s">
        <v>1897</v>
      </c>
      <c r="Y3155" s="157">
        <v>0</v>
      </c>
      <c r="Z3155" s="57" t="s">
        <v>1746</v>
      </c>
      <c r="AA3155" s="55" t="s">
        <v>6987</v>
      </c>
      <c r="AB3155" s="55">
        <v>308</v>
      </c>
      <c r="AC3155" s="55" t="s">
        <v>2024</v>
      </c>
      <c r="AD3155" s="89" t="s">
        <v>2625</v>
      </c>
      <c r="AE3155" s="243">
        <v>16220</v>
      </c>
      <c r="AF3155" s="157" t="s">
        <v>3901</v>
      </c>
      <c r="AG3155" s="89" t="s">
        <v>8187</v>
      </c>
      <c r="AH3155" s="58" t="s">
        <v>8188</v>
      </c>
      <c r="AI3155" s="58" t="s">
        <v>8189</v>
      </c>
      <c r="AJ3155" s="59" t="s">
        <v>1572</v>
      </c>
      <c r="AK3155" s="56">
        <v>25.865499166666666</v>
      </c>
      <c r="AL3155" s="56">
        <v>-81.38768972222222</v>
      </c>
      <c r="AM3155" s="60">
        <v>6.3819000007300986</v>
      </c>
      <c r="AN3155" s="60">
        <v>-8.8366461773491913</v>
      </c>
      <c r="AO3155" s="60">
        <v>10.900227671153429</v>
      </c>
    </row>
    <row r="3156" spans="1:41" s="290" customFormat="1" ht="25.5" x14ac:dyDescent="0.2">
      <c r="A3156" s="45" t="s">
        <v>625</v>
      </c>
      <c r="B3156" s="42" t="s">
        <v>645</v>
      </c>
      <c r="C3156" s="46"/>
      <c r="D3156" s="35" t="s">
        <v>424</v>
      </c>
      <c r="E3156" s="34">
        <v>43881</v>
      </c>
      <c r="F3156" s="347" t="s">
        <v>2238</v>
      </c>
      <c r="G3156" s="347" t="s">
        <v>730</v>
      </c>
      <c r="H3156" s="344">
        <v>25.865516666666668</v>
      </c>
      <c r="I3156" s="344">
        <v>-81.387716666666662</v>
      </c>
      <c r="J3156" s="56" t="s">
        <v>10023</v>
      </c>
      <c r="K3156" s="56" t="s">
        <v>8186</v>
      </c>
      <c r="L3156" s="49" t="s">
        <v>2228</v>
      </c>
      <c r="M3156" s="120" t="s">
        <v>2836</v>
      </c>
      <c r="N3156" s="35" t="s">
        <v>364</v>
      </c>
      <c r="O3156" s="203" t="s">
        <v>1969</v>
      </c>
      <c r="P3156" s="216" t="s">
        <v>1969</v>
      </c>
      <c r="Q3156" s="443">
        <v>0</v>
      </c>
      <c r="R3156" s="47"/>
      <c r="S3156" s="36">
        <v>0</v>
      </c>
      <c r="T3156" s="35"/>
      <c r="U3156" s="34"/>
      <c r="V3156" s="82">
        <v>0</v>
      </c>
      <c r="W3156" s="55" t="s">
        <v>2689</v>
      </c>
      <c r="X3156" s="55" t="s">
        <v>1897</v>
      </c>
      <c r="Y3156" s="157">
        <v>0</v>
      </c>
      <c r="Z3156" s="57" t="s">
        <v>1746</v>
      </c>
      <c r="AA3156" s="55" t="s">
        <v>6987</v>
      </c>
      <c r="AB3156" s="55">
        <v>308</v>
      </c>
      <c r="AC3156" s="55" t="s">
        <v>2024</v>
      </c>
      <c r="AD3156" s="89" t="s">
        <v>2625</v>
      </c>
      <c r="AE3156" s="243">
        <v>16220</v>
      </c>
      <c r="AF3156" s="157" t="s">
        <v>3901</v>
      </c>
      <c r="AG3156" s="89" t="s">
        <v>8187</v>
      </c>
      <c r="AH3156" s="58" t="s">
        <v>8188</v>
      </c>
      <c r="AI3156" s="58" t="s">
        <v>8189</v>
      </c>
      <c r="AJ3156" s="59" t="s">
        <v>1572</v>
      </c>
      <c r="AK3156" s="56">
        <v>25.865499166666666</v>
      </c>
      <c r="AL3156" s="56">
        <v>-81.38768972222222</v>
      </c>
      <c r="AM3156" s="60">
        <v>6.3819000007300986</v>
      </c>
      <c r="AN3156" s="60">
        <v>-8.8366461773491913</v>
      </c>
      <c r="AO3156" s="60">
        <v>10.900227671153429</v>
      </c>
    </row>
    <row r="3157" spans="1:41" s="290" customFormat="1" ht="25.5" x14ac:dyDescent="0.2">
      <c r="A3157" s="45" t="s">
        <v>625</v>
      </c>
      <c r="B3157" s="42" t="s">
        <v>645</v>
      </c>
      <c r="C3157" s="46"/>
      <c r="D3157" s="35" t="s">
        <v>424</v>
      </c>
      <c r="E3157" s="34">
        <v>44293</v>
      </c>
      <c r="F3157" s="347" t="s">
        <v>2238</v>
      </c>
      <c r="G3157" s="347" t="s">
        <v>730</v>
      </c>
      <c r="H3157" s="344">
        <v>25.865516666666668</v>
      </c>
      <c r="I3157" s="344">
        <v>-81.387716666666662</v>
      </c>
      <c r="J3157" s="56" t="s">
        <v>10023</v>
      </c>
      <c r="K3157" s="56" t="s">
        <v>8186</v>
      </c>
      <c r="L3157" s="49" t="s">
        <v>3784</v>
      </c>
      <c r="M3157" s="120" t="s">
        <v>2836</v>
      </c>
      <c r="N3157" s="35" t="s">
        <v>387</v>
      </c>
      <c r="O3157" s="240" t="s">
        <v>3829</v>
      </c>
      <c r="P3157" s="216" t="s">
        <v>1969</v>
      </c>
      <c r="Q3157" s="443">
        <v>0</v>
      </c>
      <c r="R3157" s="47"/>
      <c r="S3157" s="36">
        <v>0</v>
      </c>
      <c r="T3157" s="35"/>
      <c r="U3157" s="34"/>
      <c r="V3157" s="82">
        <v>0</v>
      </c>
      <c r="W3157" s="55" t="s">
        <v>2689</v>
      </c>
      <c r="X3157" s="55" t="s">
        <v>1897</v>
      </c>
      <c r="Y3157" s="157" t="s">
        <v>387</v>
      </c>
      <c r="Z3157" s="57" t="s">
        <v>1746</v>
      </c>
      <c r="AA3157" s="55" t="s">
        <v>6982</v>
      </c>
      <c r="AB3157" s="55">
        <v>308</v>
      </c>
      <c r="AC3157" s="55" t="s">
        <v>2024</v>
      </c>
      <c r="AD3157" s="89" t="s">
        <v>2625</v>
      </c>
      <c r="AE3157" s="243">
        <v>16220</v>
      </c>
      <c r="AF3157" s="157" t="s">
        <v>3901</v>
      </c>
      <c r="AG3157" s="89" t="s">
        <v>8187</v>
      </c>
      <c r="AH3157" s="58" t="s">
        <v>8188</v>
      </c>
      <c r="AI3157" s="58" t="s">
        <v>8189</v>
      </c>
      <c r="AJ3157" s="59" t="s">
        <v>1572</v>
      </c>
      <c r="AK3157" s="56">
        <v>25.865499166666666</v>
      </c>
      <c r="AL3157" s="56">
        <v>-81.38768972222222</v>
      </c>
      <c r="AM3157" s="60">
        <v>6.3819000007300986</v>
      </c>
      <c r="AN3157" s="60">
        <v>-8.8366461773491913</v>
      </c>
      <c r="AO3157" s="60">
        <v>10.900227671153429</v>
      </c>
    </row>
    <row r="3158" spans="1:41" s="290" customFormat="1" ht="25.5" x14ac:dyDescent="0.2">
      <c r="A3158" s="45" t="s">
        <v>625</v>
      </c>
      <c r="B3158" s="42" t="s">
        <v>645</v>
      </c>
      <c r="C3158" s="46"/>
      <c r="D3158" s="35" t="s">
        <v>424</v>
      </c>
      <c r="E3158" s="34">
        <v>44620</v>
      </c>
      <c r="F3158" s="347" t="s">
        <v>2238</v>
      </c>
      <c r="G3158" s="347" t="s">
        <v>730</v>
      </c>
      <c r="H3158" s="344">
        <v>25.865516666666668</v>
      </c>
      <c r="I3158" s="344">
        <v>-81.387716666666662</v>
      </c>
      <c r="J3158" s="56" t="s">
        <v>10023</v>
      </c>
      <c r="K3158" s="56" t="s">
        <v>8186</v>
      </c>
      <c r="L3158" s="49" t="s">
        <v>4286</v>
      </c>
      <c r="M3158" s="120" t="s">
        <v>2836</v>
      </c>
      <c r="N3158" s="35" t="s">
        <v>387</v>
      </c>
      <c r="O3158" s="240" t="s">
        <v>4285</v>
      </c>
      <c r="P3158" s="216" t="s">
        <v>1969</v>
      </c>
      <c r="Q3158" s="443">
        <v>0</v>
      </c>
      <c r="R3158" s="47"/>
      <c r="S3158" s="36">
        <v>0</v>
      </c>
      <c r="T3158" s="35"/>
      <c r="U3158" s="34"/>
      <c r="V3158" s="82">
        <v>0</v>
      </c>
      <c r="W3158" s="55" t="s">
        <v>2689</v>
      </c>
      <c r="X3158" s="55" t="s">
        <v>1897</v>
      </c>
      <c r="Y3158" s="157" t="s">
        <v>387</v>
      </c>
      <c r="Z3158" s="57" t="s">
        <v>1746</v>
      </c>
      <c r="AA3158" s="55" t="s">
        <v>6982</v>
      </c>
      <c r="AB3158" s="55">
        <v>308</v>
      </c>
      <c r="AC3158" s="55" t="s">
        <v>2024</v>
      </c>
      <c r="AD3158" s="89" t="s">
        <v>2625</v>
      </c>
      <c r="AE3158" s="243">
        <v>16220</v>
      </c>
      <c r="AF3158" s="157" t="s">
        <v>3901</v>
      </c>
      <c r="AG3158" s="89" t="s">
        <v>8187</v>
      </c>
      <c r="AH3158" s="58" t="s">
        <v>8188</v>
      </c>
      <c r="AI3158" s="58" t="s">
        <v>8189</v>
      </c>
      <c r="AJ3158" s="59" t="s">
        <v>1572</v>
      </c>
      <c r="AK3158" s="56">
        <v>25.865499166666666</v>
      </c>
      <c r="AL3158" s="56">
        <v>-81.38768972222222</v>
      </c>
      <c r="AM3158" s="60">
        <v>6.3819000007300986</v>
      </c>
      <c r="AN3158" s="60">
        <v>-8.8366461773491913</v>
      </c>
      <c r="AO3158" s="60">
        <v>10.900227671153429</v>
      </c>
    </row>
    <row r="3159" spans="1:41" s="290" customFormat="1" x14ac:dyDescent="0.2">
      <c r="A3159" s="45" t="s">
        <v>625</v>
      </c>
      <c r="B3159" s="42" t="s">
        <v>645</v>
      </c>
      <c r="C3159" s="46"/>
      <c r="D3159" s="35" t="s">
        <v>424</v>
      </c>
      <c r="E3159" s="34">
        <v>44992</v>
      </c>
      <c r="F3159" s="347" t="s">
        <v>5243</v>
      </c>
      <c r="G3159" s="347" t="s">
        <v>730</v>
      </c>
      <c r="H3159" s="344">
        <v>25.865533333333332</v>
      </c>
      <c r="I3159" s="344">
        <v>-81.387716666666662</v>
      </c>
      <c r="J3159" s="56" t="s">
        <v>8185</v>
      </c>
      <c r="K3159" s="56" t="s">
        <v>8186</v>
      </c>
      <c r="L3159" s="49" t="s">
        <v>5244</v>
      </c>
      <c r="M3159" s="120" t="s">
        <v>2836</v>
      </c>
      <c r="N3159" s="35" t="s">
        <v>364</v>
      </c>
      <c r="O3159" s="240" t="s">
        <v>5245</v>
      </c>
      <c r="P3159" s="216" t="s">
        <v>1969</v>
      </c>
      <c r="Q3159" s="443">
        <v>0</v>
      </c>
      <c r="R3159" s="47"/>
      <c r="S3159" s="36">
        <v>0</v>
      </c>
      <c r="T3159" s="35" t="s">
        <v>2011</v>
      </c>
      <c r="U3159" s="34"/>
      <c r="V3159" s="82">
        <v>0</v>
      </c>
      <c r="W3159" s="55" t="s">
        <v>2689</v>
      </c>
      <c r="X3159" s="55" t="s">
        <v>1897</v>
      </c>
      <c r="Y3159" s="157">
        <v>0</v>
      </c>
      <c r="Z3159" s="57" t="s">
        <v>1746</v>
      </c>
      <c r="AA3159" s="55" t="s">
        <v>6987</v>
      </c>
      <c r="AB3159" s="55">
        <v>308</v>
      </c>
      <c r="AC3159" s="55" t="s">
        <v>2024</v>
      </c>
      <c r="AD3159" s="89" t="s">
        <v>2625</v>
      </c>
      <c r="AE3159" s="243">
        <v>16220</v>
      </c>
      <c r="AF3159" s="157" t="s">
        <v>3901</v>
      </c>
      <c r="AG3159" s="89" t="s">
        <v>8187</v>
      </c>
      <c r="AH3159" s="58" t="s">
        <v>8188</v>
      </c>
      <c r="AI3159" s="58" t="s">
        <v>8189</v>
      </c>
      <c r="AJ3159" s="59" t="s">
        <v>1572</v>
      </c>
      <c r="AK3159" s="56">
        <v>25.865499166666666</v>
      </c>
      <c r="AL3159" s="56">
        <v>-81.38768972222222</v>
      </c>
      <c r="AM3159" s="60">
        <v>12.459899999636264</v>
      </c>
      <c r="AN3159" s="60">
        <v>-8.8366461773491913</v>
      </c>
      <c r="AO3159" s="60">
        <v>15.275320738517927</v>
      </c>
    </row>
    <row r="3160" spans="1:41" s="290" customFormat="1" x14ac:dyDescent="0.2">
      <c r="A3160" s="45" t="s">
        <v>625</v>
      </c>
      <c r="B3160" s="42" t="s">
        <v>645</v>
      </c>
      <c r="C3160" s="46"/>
      <c r="D3160" s="35" t="s">
        <v>424</v>
      </c>
      <c r="E3160" s="34">
        <v>45384</v>
      </c>
      <c r="F3160" s="347" t="s">
        <v>5243</v>
      </c>
      <c r="G3160" s="347" t="s">
        <v>730</v>
      </c>
      <c r="H3160" s="344">
        <v>25.865533333333332</v>
      </c>
      <c r="I3160" s="344">
        <v>-81.387716666666662</v>
      </c>
      <c r="J3160" s="56" t="s">
        <v>8185</v>
      </c>
      <c r="K3160" s="56" t="s">
        <v>8186</v>
      </c>
      <c r="L3160" s="49" t="s">
        <v>5959</v>
      </c>
      <c r="M3160" s="120" t="s">
        <v>2836</v>
      </c>
      <c r="N3160" s="35" t="s">
        <v>364</v>
      </c>
      <c r="O3160" s="240" t="s">
        <v>5960</v>
      </c>
      <c r="P3160" s="216" t="s">
        <v>1969</v>
      </c>
      <c r="Q3160" s="443">
        <v>0</v>
      </c>
      <c r="R3160" s="47"/>
      <c r="S3160" s="36">
        <v>0</v>
      </c>
      <c r="T3160" s="35"/>
      <c r="U3160" s="34"/>
      <c r="V3160" s="82">
        <v>0</v>
      </c>
      <c r="W3160" s="55" t="s">
        <v>2689</v>
      </c>
      <c r="X3160" s="55" t="s">
        <v>1897</v>
      </c>
      <c r="Y3160" s="157">
        <v>0</v>
      </c>
      <c r="Z3160" s="57" t="s">
        <v>1746</v>
      </c>
      <c r="AA3160" s="55" t="s">
        <v>6987</v>
      </c>
      <c r="AB3160" s="55">
        <v>308</v>
      </c>
      <c r="AC3160" s="55" t="s">
        <v>2024</v>
      </c>
      <c r="AD3160" s="89" t="s">
        <v>2625</v>
      </c>
      <c r="AE3160" s="243">
        <v>16220</v>
      </c>
      <c r="AF3160" s="157" t="s">
        <v>3901</v>
      </c>
      <c r="AG3160" s="89" t="s">
        <v>8187</v>
      </c>
      <c r="AH3160" s="58" t="s">
        <v>8188</v>
      </c>
      <c r="AI3160" s="58" t="s">
        <v>8189</v>
      </c>
      <c r="AJ3160" s="59" t="s">
        <v>1572</v>
      </c>
      <c r="AK3160" s="56">
        <v>25.865499166666666</v>
      </c>
      <c r="AL3160" s="56">
        <v>-81.38768972222222</v>
      </c>
      <c r="AM3160" s="60">
        <v>12.459899999636264</v>
      </c>
      <c r="AN3160" s="60">
        <v>-8.8366461773491913</v>
      </c>
      <c r="AO3160" s="60">
        <v>15.275320738517927</v>
      </c>
    </row>
    <row r="3161" spans="1:41" s="290" customFormat="1" x14ac:dyDescent="0.2">
      <c r="A3161" s="45" t="s">
        <v>625</v>
      </c>
      <c r="B3161" s="42" t="s">
        <v>645</v>
      </c>
      <c r="C3161" s="46"/>
      <c r="D3161" s="35" t="s">
        <v>424</v>
      </c>
      <c r="E3161" s="34">
        <v>45783</v>
      </c>
      <c r="F3161" s="347" t="s">
        <v>5243</v>
      </c>
      <c r="G3161" s="347" t="s">
        <v>730</v>
      </c>
      <c r="H3161" s="344">
        <v>25.865533333333332</v>
      </c>
      <c r="I3161" s="344">
        <v>-81.387716666666662</v>
      </c>
      <c r="J3161" s="56" t="s">
        <v>8185</v>
      </c>
      <c r="K3161" s="56" t="s">
        <v>8186</v>
      </c>
      <c r="L3161" s="49" t="s">
        <v>5959</v>
      </c>
      <c r="M3161" s="120" t="s">
        <v>2836</v>
      </c>
      <c r="N3161" s="35" t="s">
        <v>364</v>
      </c>
      <c r="O3161" s="240" t="s">
        <v>6632</v>
      </c>
      <c r="P3161" s="216" t="s">
        <v>1969</v>
      </c>
      <c r="Q3161" s="443">
        <v>0</v>
      </c>
      <c r="R3161" s="47"/>
      <c r="S3161" s="36">
        <v>0</v>
      </c>
      <c r="T3161" s="35"/>
      <c r="U3161" s="34"/>
      <c r="V3161" s="82">
        <v>0</v>
      </c>
      <c r="W3161" s="55" t="s">
        <v>2689</v>
      </c>
      <c r="X3161" s="55" t="s">
        <v>1897</v>
      </c>
      <c r="Y3161" s="157">
        <v>0</v>
      </c>
      <c r="Z3161" s="57" t="s">
        <v>1746</v>
      </c>
      <c r="AA3161" s="55" t="s">
        <v>6987</v>
      </c>
      <c r="AB3161" s="55">
        <v>308</v>
      </c>
      <c r="AC3161" s="55" t="s">
        <v>2024</v>
      </c>
      <c r="AD3161" s="89" t="s">
        <v>2625</v>
      </c>
      <c r="AE3161" s="243">
        <v>16220</v>
      </c>
      <c r="AF3161" s="157" t="s">
        <v>3901</v>
      </c>
      <c r="AG3161" s="89" t="s">
        <v>8187</v>
      </c>
      <c r="AH3161" s="58" t="s">
        <v>8188</v>
      </c>
      <c r="AI3161" s="58" t="s">
        <v>8189</v>
      </c>
      <c r="AJ3161" s="59" t="s">
        <v>1572</v>
      </c>
      <c r="AK3161" s="56">
        <v>25.865499166666666</v>
      </c>
      <c r="AL3161" s="56">
        <v>-81.38768972222222</v>
      </c>
      <c r="AM3161" s="60">
        <v>12.459899999636264</v>
      </c>
      <c r="AN3161" s="60">
        <v>-8.8366461773491913</v>
      </c>
      <c r="AO3161" s="60">
        <v>15.275320738517927</v>
      </c>
    </row>
    <row r="3162" spans="1:41" s="290" customFormat="1" x14ac:dyDescent="0.2">
      <c r="A3162" s="45" t="s">
        <v>625</v>
      </c>
      <c r="B3162" s="42" t="s">
        <v>645</v>
      </c>
      <c r="C3162" s="46" t="s">
        <v>473</v>
      </c>
      <c r="D3162" s="35" t="s">
        <v>424</v>
      </c>
      <c r="E3162" s="34">
        <v>46079</v>
      </c>
      <c r="F3162" s="347" t="s">
        <v>5243</v>
      </c>
      <c r="G3162" s="347" t="s">
        <v>730</v>
      </c>
      <c r="H3162" s="344">
        <v>25.865533333333332</v>
      </c>
      <c r="I3162" s="344">
        <v>-81.387716666666662</v>
      </c>
      <c r="J3162" s="56" t="s">
        <v>8185</v>
      </c>
      <c r="K3162" s="56" t="s">
        <v>8186</v>
      </c>
      <c r="L3162" s="49" t="s">
        <v>5959</v>
      </c>
      <c r="M3162" s="120" t="s">
        <v>2836</v>
      </c>
      <c r="N3162" s="35" t="s">
        <v>364</v>
      </c>
      <c r="O3162" s="240" t="s">
        <v>6716</v>
      </c>
      <c r="P3162" s="216" t="s">
        <v>6005</v>
      </c>
      <c r="Q3162" s="443">
        <v>0</v>
      </c>
      <c r="R3162" s="47"/>
      <c r="S3162" s="36">
        <v>0</v>
      </c>
      <c r="T3162" s="35"/>
      <c r="U3162" s="34"/>
      <c r="V3162" s="82">
        <v>0</v>
      </c>
      <c r="W3162" s="55" t="s">
        <v>2689</v>
      </c>
      <c r="X3162" s="55" t="s">
        <v>1897</v>
      </c>
      <c r="Y3162" s="157">
        <v>0</v>
      </c>
      <c r="Z3162" s="57" t="s">
        <v>1746</v>
      </c>
      <c r="AA3162" s="55" t="s">
        <v>6987</v>
      </c>
      <c r="AB3162" s="55">
        <v>308</v>
      </c>
      <c r="AC3162" s="55" t="s">
        <v>2024</v>
      </c>
      <c r="AD3162" s="89" t="s">
        <v>2625</v>
      </c>
      <c r="AE3162" s="243">
        <v>16220</v>
      </c>
      <c r="AF3162" s="157" t="s">
        <v>3901</v>
      </c>
      <c r="AG3162" s="89" t="s">
        <v>8187</v>
      </c>
      <c r="AH3162" s="58" t="s">
        <v>8188</v>
      </c>
      <c r="AI3162" s="58" t="s">
        <v>8189</v>
      </c>
      <c r="AJ3162" s="59" t="s">
        <v>1572</v>
      </c>
      <c r="AK3162" s="56">
        <v>25.865499166666666</v>
      </c>
      <c r="AL3162" s="56">
        <v>-81.38768972222222</v>
      </c>
      <c r="AM3162" s="60">
        <v>12.459899999636264</v>
      </c>
      <c r="AN3162" s="60">
        <v>-8.8366461773491913</v>
      </c>
      <c r="AO3162" s="60">
        <v>15.275320738517927</v>
      </c>
    </row>
    <row r="3163" spans="1:41" s="290" customFormat="1" x14ac:dyDescent="0.2">
      <c r="A3163" s="45" t="s">
        <v>626</v>
      </c>
      <c r="B3163" s="42" t="s">
        <v>646</v>
      </c>
      <c r="C3163" s="46"/>
      <c r="D3163" s="35" t="s">
        <v>424</v>
      </c>
      <c r="E3163" s="34">
        <v>42837</v>
      </c>
      <c r="F3163" s="347" t="s">
        <v>731</v>
      </c>
      <c r="G3163" s="347" t="s">
        <v>732</v>
      </c>
      <c r="H3163" s="344">
        <v>25.866866666666667</v>
      </c>
      <c r="I3163" s="344">
        <v>-81.385633333333331</v>
      </c>
      <c r="J3163" s="56" t="s">
        <v>10024</v>
      </c>
      <c r="K3163" s="56" t="s">
        <v>10025</v>
      </c>
      <c r="L3163" s="49" t="s">
        <v>1746</v>
      </c>
      <c r="M3163" s="117"/>
      <c r="N3163" s="35" t="s">
        <v>364</v>
      </c>
      <c r="O3163" s="203" t="s">
        <v>1969</v>
      </c>
      <c r="P3163" s="216">
        <v>0</v>
      </c>
      <c r="Q3163" s="443">
        <v>0</v>
      </c>
      <c r="R3163" s="47"/>
      <c r="S3163" s="36">
        <v>0</v>
      </c>
      <c r="T3163" s="35"/>
      <c r="U3163" s="34"/>
      <c r="V3163" s="82">
        <v>0</v>
      </c>
      <c r="W3163" s="55" t="s">
        <v>2689</v>
      </c>
      <c r="X3163" s="55" t="s">
        <v>1897</v>
      </c>
      <c r="Y3163" s="157">
        <v>0</v>
      </c>
      <c r="Z3163" s="57" t="s">
        <v>1746</v>
      </c>
      <c r="AA3163" s="55" t="s">
        <v>6987</v>
      </c>
      <c r="AB3163" s="55">
        <v>309</v>
      </c>
      <c r="AC3163" s="55" t="s">
        <v>2024</v>
      </c>
      <c r="AD3163" s="89" t="s">
        <v>2625</v>
      </c>
      <c r="AE3163" s="243">
        <v>16225</v>
      </c>
      <c r="AF3163" s="157" t="s">
        <v>3901</v>
      </c>
      <c r="AG3163" s="89" t="s">
        <v>8191</v>
      </c>
      <c r="AH3163" s="58" t="s">
        <v>8192</v>
      </c>
      <c r="AI3163" s="58" t="s">
        <v>8193</v>
      </c>
      <c r="AJ3163" s="59" t="s">
        <v>1571</v>
      </c>
      <c r="AK3163" s="56">
        <v>25.866922500000001</v>
      </c>
      <c r="AL3163" s="56">
        <v>-81.385701944444449</v>
      </c>
      <c r="AM3163" s="60">
        <v>-20.361300000416804</v>
      </c>
      <c r="AN3163" s="60">
        <v>22.501562950097455</v>
      </c>
      <c r="AO3163" s="60">
        <v>30.346381545485315</v>
      </c>
    </row>
    <row r="3164" spans="1:41" s="290" customFormat="1" x14ac:dyDescent="0.2">
      <c r="A3164" s="45" t="s">
        <v>626</v>
      </c>
      <c r="B3164" s="42" t="s">
        <v>646</v>
      </c>
      <c r="C3164" s="46"/>
      <c r="D3164" s="35" t="s">
        <v>424</v>
      </c>
      <c r="E3164" s="34">
        <v>43160</v>
      </c>
      <c r="F3164" s="347" t="s">
        <v>2240</v>
      </c>
      <c r="G3164" s="347" t="s">
        <v>2241</v>
      </c>
      <c r="H3164" s="344">
        <v>25.866933333333332</v>
      </c>
      <c r="I3164" s="344">
        <v>-81.385616666666664</v>
      </c>
      <c r="J3164" s="56" t="s">
        <v>9594</v>
      </c>
      <c r="K3164" s="56" t="s">
        <v>8190</v>
      </c>
      <c r="L3164" s="49" t="s">
        <v>2237</v>
      </c>
      <c r="M3164" s="120"/>
      <c r="N3164" s="35" t="s">
        <v>364</v>
      </c>
      <c r="O3164" s="203" t="s">
        <v>1969</v>
      </c>
      <c r="P3164" s="216" t="s">
        <v>1969</v>
      </c>
      <c r="Q3164" s="443">
        <v>0</v>
      </c>
      <c r="R3164" s="47"/>
      <c r="S3164" s="36">
        <v>0</v>
      </c>
      <c r="T3164" s="35"/>
      <c r="U3164" s="34"/>
      <c r="V3164" s="82">
        <v>0</v>
      </c>
      <c r="W3164" s="55" t="s">
        <v>2689</v>
      </c>
      <c r="X3164" s="55" t="s">
        <v>1897</v>
      </c>
      <c r="Y3164" s="157">
        <v>0</v>
      </c>
      <c r="Z3164" s="57" t="s">
        <v>1746</v>
      </c>
      <c r="AA3164" s="55" t="s">
        <v>6987</v>
      </c>
      <c r="AB3164" s="55">
        <v>309</v>
      </c>
      <c r="AC3164" s="55" t="s">
        <v>2024</v>
      </c>
      <c r="AD3164" s="89" t="s">
        <v>2625</v>
      </c>
      <c r="AE3164" s="243">
        <v>16225</v>
      </c>
      <c r="AF3164" s="157" t="s">
        <v>3901</v>
      </c>
      <c r="AG3164" s="89" t="s">
        <v>8191</v>
      </c>
      <c r="AH3164" s="58" t="s">
        <v>8192</v>
      </c>
      <c r="AI3164" s="58" t="s">
        <v>8193</v>
      </c>
      <c r="AJ3164" s="59" t="s">
        <v>1571</v>
      </c>
      <c r="AK3164" s="56">
        <v>25.866922500000001</v>
      </c>
      <c r="AL3164" s="56">
        <v>-81.385701944444449</v>
      </c>
      <c r="AM3164" s="60">
        <v>3.9506999990946667</v>
      </c>
      <c r="AN3164" s="60">
        <v>27.967529658264649</v>
      </c>
      <c r="AO3164" s="60">
        <v>28.245189779301526</v>
      </c>
    </row>
    <row r="3165" spans="1:41" s="290" customFormat="1" x14ac:dyDescent="0.2">
      <c r="A3165" s="45" t="s">
        <v>626</v>
      </c>
      <c r="B3165" s="42" t="s">
        <v>646</v>
      </c>
      <c r="C3165" s="46"/>
      <c r="D3165" s="35" t="s">
        <v>424</v>
      </c>
      <c r="E3165" s="34">
        <v>43532</v>
      </c>
      <c r="F3165" s="347" t="s">
        <v>2683</v>
      </c>
      <c r="G3165" s="347" t="s">
        <v>732</v>
      </c>
      <c r="H3165" s="344">
        <v>25.866883333333334</v>
      </c>
      <c r="I3165" s="344">
        <v>-81.385633333333331</v>
      </c>
      <c r="J3165" s="56" t="s">
        <v>10026</v>
      </c>
      <c r="K3165" s="56" t="s">
        <v>10025</v>
      </c>
      <c r="L3165" s="49" t="s">
        <v>2237</v>
      </c>
      <c r="M3165" s="120" t="s">
        <v>2836</v>
      </c>
      <c r="N3165" s="35" t="s">
        <v>364</v>
      </c>
      <c r="O3165" s="203" t="s">
        <v>1969</v>
      </c>
      <c r="P3165" s="216" t="s">
        <v>1969</v>
      </c>
      <c r="Q3165" s="443">
        <v>0</v>
      </c>
      <c r="R3165" s="47"/>
      <c r="S3165" s="36">
        <v>0</v>
      </c>
      <c r="T3165" s="35"/>
      <c r="U3165" s="34"/>
      <c r="V3165" s="82">
        <v>0</v>
      </c>
      <c r="W3165" s="55" t="s">
        <v>2689</v>
      </c>
      <c r="X3165" s="55" t="s">
        <v>1897</v>
      </c>
      <c r="Y3165" s="157">
        <v>0</v>
      </c>
      <c r="Z3165" s="57" t="s">
        <v>1746</v>
      </c>
      <c r="AA3165" s="55" t="s">
        <v>6987</v>
      </c>
      <c r="AB3165" s="55">
        <v>309</v>
      </c>
      <c r="AC3165" s="55" t="s">
        <v>2024</v>
      </c>
      <c r="AD3165" s="89" t="s">
        <v>2625</v>
      </c>
      <c r="AE3165" s="243">
        <v>16225</v>
      </c>
      <c r="AF3165" s="157" t="s">
        <v>3901</v>
      </c>
      <c r="AG3165" s="89" t="s">
        <v>8191</v>
      </c>
      <c r="AH3165" s="58" t="s">
        <v>8192</v>
      </c>
      <c r="AI3165" s="58" t="s">
        <v>8193</v>
      </c>
      <c r="AJ3165" s="59" t="s">
        <v>1571</v>
      </c>
      <c r="AK3165" s="56">
        <v>25.866922500000001</v>
      </c>
      <c r="AL3165" s="56">
        <v>-81.385701944444449</v>
      </c>
      <c r="AM3165" s="60">
        <v>-14.283300000215036</v>
      </c>
      <c r="AN3165" s="60">
        <v>22.501562950097455</v>
      </c>
      <c r="AO3165" s="60">
        <v>26.652072979288896</v>
      </c>
    </row>
    <row r="3166" spans="1:41" s="290" customFormat="1" x14ac:dyDescent="0.2">
      <c r="A3166" s="45" t="s">
        <v>626</v>
      </c>
      <c r="B3166" s="42" t="s">
        <v>646</v>
      </c>
      <c r="C3166" s="46"/>
      <c r="D3166" s="35" t="s">
        <v>424</v>
      </c>
      <c r="E3166" s="34">
        <v>43881</v>
      </c>
      <c r="F3166" s="347" t="s">
        <v>2500</v>
      </c>
      <c r="G3166" s="347" t="s">
        <v>732</v>
      </c>
      <c r="H3166" s="344">
        <v>25.866900000000001</v>
      </c>
      <c r="I3166" s="344">
        <v>-81.385633333333331</v>
      </c>
      <c r="J3166" s="56" t="s">
        <v>7868</v>
      </c>
      <c r="K3166" s="56" t="s">
        <v>10025</v>
      </c>
      <c r="L3166" s="49" t="s">
        <v>2237</v>
      </c>
      <c r="M3166" s="120" t="s">
        <v>2836</v>
      </c>
      <c r="N3166" s="35" t="s">
        <v>364</v>
      </c>
      <c r="O3166" s="203" t="s">
        <v>1969</v>
      </c>
      <c r="P3166" s="216">
        <v>0</v>
      </c>
      <c r="Q3166" s="443">
        <v>0</v>
      </c>
      <c r="R3166" s="47"/>
      <c r="S3166" s="36">
        <v>0</v>
      </c>
      <c r="T3166" s="35"/>
      <c r="U3166" s="34"/>
      <c r="V3166" s="82">
        <v>0</v>
      </c>
      <c r="W3166" s="55" t="s">
        <v>2689</v>
      </c>
      <c r="X3166" s="55" t="s">
        <v>1897</v>
      </c>
      <c r="Y3166" s="157">
        <v>0</v>
      </c>
      <c r="Z3166" s="57" t="s">
        <v>1746</v>
      </c>
      <c r="AA3166" s="55" t="s">
        <v>6987</v>
      </c>
      <c r="AB3166" s="55">
        <v>309</v>
      </c>
      <c r="AC3166" s="55" t="s">
        <v>2024</v>
      </c>
      <c r="AD3166" s="89" t="s">
        <v>2625</v>
      </c>
      <c r="AE3166" s="243">
        <v>16225</v>
      </c>
      <c r="AF3166" s="157" t="s">
        <v>3901</v>
      </c>
      <c r="AG3166" s="89" t="s">
        <v>8191</v>
      </c>
      <c r="AH3166" s="58" t="s">
        <v>8192</v>
      </c>
      <c r="AI3166" s="58" t="s">
        <v>8193</v>
      </c>
      <c r="AJ3166" s="59" t="s">
        <v>1571</v>
      </c>
      <c r="AK3166" s="56">
        <v>25.866922500000001</v>
      </c>
      <c r="AL3166" s="56">
        <v>-81.385701944444449</v>
      </c>
      <c r="AM3166" s="60">
        <v>-8.205300000013267</v>
      </c>
      <c r="AN3166" s="60">
        <v>22.501562950097455</v>
      </c>
      <c r="AO3166" s="60">
        <v>23.950934914683732</v>
      </c>
    </row>
    <row r="3167" spans="1:41" s="290" customFormat="1" x14ac:dyDescent="0.2">
      <c r="A3167" s="45" t="s">
        <v>626</v>
      </c>
      <c r="B3167" s="42" t="s">
        <v>646</v>
      </c>
      <c r="C3167" s="46"/>
      <c r="D3167" s="35" t="s">
        <v>424</v>
      </c>
      <c r="E3167" s="34">
        <v>44293</v>
      </c>
      <c r="F3167" s="347" t="s">
        <v>2683</v>
      </c>
      <c r="G3167" s="347" t="s">
        <v>2241</v>
      </c>
      <c r="H3167" s="344">
        <v>25.866883333333334</v>
      </c>
      <c r="I3167" s="344">
        <v>-81.385616666666664</v>
      </c>
      <c r="J3167" s="56" t="s">
        <v>10026</v>
      </c>
      <c r="K3167" s="56" t="s">
        <v>8190</v>
      </c>
      <c r="L3167" s="49" t="s">
        <v>2237</v>
      </c>
      <c r="M3167" s="120" t="s">
        <v>2836</v>
      </c>
      <c r="N3167" s="35" t="s">
        <v>364</v>
      </c>
      <c r="O3167" s="240" t="s">
        <v>3785</v>
      </c>
      <c r="P3167" s="216" t="s">
        <v>1969</v>
      </c>
      <c r="Q3167" s="443">
        <v>0</v>
      </c>
      <c r="R3167" s="47"/>
      <c r="S3167" s="36">
        <v>0</v>
      </c>
      <c r="T3167" s="35"/>
      <c r="U3167" s="34"/>
      <c r="V3167" s="82">
        <v>0</v>
      </c>
      <c r="W3167" s="55" t="s">
        <v>2689</v>
      </c>
      <c r="X3167" s="55" t="s">
        <v>1897</v>
      </c>
      <c r="Y3167" s="157">
        <v>0</v>
      </c>
      <c r="Z3167" s="57" t="s">
        <v>1746</v>
      </c>
      <c r="AA3167" s="55" t="s">
        <v>6987</v>
      </c>
      <c r="AB3167" s="55">
        <v>309</v>
      </c>
      <c r="AC3167" s="55" t="s">
        <v>2024</v>
      </c>
      <c r="AD3167" s="89" t="s">
        <v>2625</v>
      </c>
      <c r="AE3167" s="243">
        <v>16225</v>
      </c>
      <c r="AF3167" s="157" t="s">
        <v>3901</v>
      </c>
      <c r="AG3167" s="89" t="s">
        <v>8191</v>
      </c>
      <c r="AH3167" s="58" t="s">
        <v>8192</v>
      </c>
      <c r="AI3167" s="58" t="s">
        <v>8193</v>
      </c>
      <c r="AJ3167" s="59" t="s">
        <v>1571</v>
      </c>
      <c r="AK3167" s="56">
        <v>25.866922500000001</v>
      </c>
      <c r="AL3167" s="56">
        <v>-81.385701944444449</v>
      </c>
      <c r="AM3167" s="60">
        <v>-14.283300000215036</v>
      </c>
      <c r="AN3167" s="60">
        <v>27.967529658264649</v>
      </c>
      <c r="AO3167" s="60">
        <v>31.403747771278123</v>
      </c>
    </row>
    <row r="3168" spans="1:41" s="290" customFormat="1" x14ac:dyDescent="0.2">
      <c r="A3168" s="45" t="s">
        <v>626</v>
      </c>
      <c r="B3168" s="42" t="s">
        <v>646</v>
      </c>
      <c r="C3168" s="46"/>
      <c r="D3168" s="35" t="s">
        <v>424</v>
      </c>
      <c r="E3168" s="34">
        <v>44620</v>
      </c>
      <c r="F3168" s="347" t="s">
        <v>2683</v>
      </c>
      <c r="G3168" s="347" t="s">
        <v>2241</v>
      </c>
      <c r="H3168" s="344">
        <v>25.866883333333334</v>
      </c>
      <c r="I3168" s="344">
        <v>-81.385616666666664</v>
      </c>
      <c r="J3168" s="56" t="s">
        <v>10026</v>
      </c>
      <c r="K3168" s="56" t="s">
        <v>8190</v>
      </c>
      <c r="L3168" s="49" t="s">
        <v>4287</v>
      </c>
      <c r="M3168" s="120" t="s">
        <v>2836</v>
      </c>
      <c r="N3168" s="35" t="s">
        <v>364</v>
      </c>
      <c r="O3168" s="240" t="s">
        <v>4288</v>
      </c>
      <c r="P3168" s="216" t="s">
        <v>1969</v>
      </c>
      <c r="Q3168" s="443">
        <v>0</v>
      </c>
      <c r="R3168" s="47"/>
      <c r="S3168" s="36">
        <v>0</v>
      </c>
      <c r="T3168" s="35"/>
      <c r="U3168" s="34"/>
      <c r="V3168" s="82">
        <v>0</v>
      </c>
      <c r="W3168" s="55" t="s">
        <v>2689</v>
      </c>
      <c r="X3168" s="55" t="s">
        <v>1897</v>
      </c>
      <c r="Y3168" s="157">
        <v>0</v>
      </c>
      <c r="Z3168" s="57" t="s">
        <v>1746</v>
      </c>
      <c r="AA3168" s="55" t="s">
        <v>6987</v>
      </c>
      <c r="AB3168" s="55">
        <v>309</v>
      </c>
      <c r="AC3168" s="55" t="s">
        <v>2024</v>
      </c>
      <c r="AD3168" s="89" t="s">
        <v>2625</v>
      </c>
      <c r="AE3168" s="243">
        <v>16225</v>
      </c>
      <c r="AF3168" s="157" t="s">
        <v>3901</v>
      </c>
      <c r="AG3168" s="89" t="s">
        <v>8191</v>
      </c>
      <c r="AH3168" s="58" t="s">
        <v>8192</v>
      </c>
      <c r="AI3168" s="58" t="s">
        <v>8193</v>
      </c>
      <c r="AJ3168" s="59" t="s">
        <v>1571</v>
      </c>
      <c r="AK3168" s="56">
        <v>25.866922500000001</v>
      </c>
      <c r="AL3168" s="56">
        <v>-81.385701944444449</v>
      </c>
      <c r="AM3168" s="60">
        <v>-14.283300000215036</v>
      </c>
      <c r="AN3168" s="60">
        <v>27.967529658264649</v>
      </c>
      <c r="AO3168" s="60">
        <v>31.403747771278123</v>
      </c>
    </row>
    <row r="3169" spans="1:41" s="290" customFormat="1" x14ac:dyDescent="0.2">
      <c r="A3169" s="45" t="s">
        <v>626</v>
      </c>
      <c r="B3169" s="42" t="s">
        <v>646</v>
      </c>
      <c r="C3169" s="46"/>
      <c r="D3169" s="35" t="s">
        <v>424</v>
      </c>
      <c r="E3169" s="34">
        <v>44992</v>
      </c>
      <c r="F3169" s="347" t="s">
        <v>2683</v>
      </c>
      <c r="G3169" s="347" t="s">
        <v>2241</v>
      </c>
      <c r="H3169" s="344">
        <v>25.866883333333334</v>
      </c>
      <c r="I3169" s="344">
        <v>-81.385616666666664</v>
      </c>
      <c r="J3169" s="56" t="s">
        <v>10026</v>
      </c>
      <c r="K3169" s="56" t="s">
        <v>8190</v>
      </c>
      <c r="L3169" s="49" t="s">
        <v>4287</v>
      </c>
      <c r="M3169" s="120" t="s">
        <v>2836</v>
      </c>
      <c r="N3169" s="35" t="s">
        <v>364</v>
      </c>
      <c r="O3169" s="240" t="s">
        <v>5246</v>
      </c>
      <c r="P3169" s="216" t="s">
        <v>1969</v>
      </c>
      <c r="Q3169" s="443">
        <v>0</v>
      </c>
      <c r="R3169" s="47"/>
      <c r="S3169" s="36">
        <v>0</v>
      </c>
      <c r="T3169" s="35"/>
      <c r="U3169" s="34"/>
      <c r="V3169" s="82">
        <v>0</v>
      </c>
      <c r="W3169" s="55" t="s">
        <v>2689</v>
      </c>
      <c r="X3169" s="55" t="s">
        <v>1897</v>
      </c>
      <c r="Y3169" s="157">
        <v>0</v>
      </c>
      <c r="Z3169" s="57" t="s">
        <v>1746</v>
      </c>
      <c r="AA3169" s="55" t="s">
        <v>6987</v>
      </c>
      <c r="AB3169" s="55">
        <v>309</v>
      </c>
      <c r="AC3169" s="55" t="s">
        <v>2024</v>
      </c>
      <c r="AD3169" s="89" t="s">
        <v>2625</v>
      </c>
      <c r="AE3169" s="243">
        <v>16225</v>
      </c>
      <c r="AF3169" s="157" t="s">
        <v>3901</v>
      </c>
      <c r="AG3169" s="89" t="s">
        <v>8191</v>
      </c>
      <c r="AH3169" s="58" t="s">
        <v>8192</v>
      </c>
      <c r="AI3169" s="58" t="s">
        <v>8193</v>
      </c>
      <c r="AJ3169" s="59" t="s">
        <v>1571</v>
      </c>
      <c r="AK3169" s="56">
        <v>25.866922500000001</v>
      </c>
      <c r="AL3169" s="56">
        <v>-81.385701944444449</v>
      </c>
      <c r="AM3169" s="60">
        <v>-14.283300000215036</v>
      </c>
      <c r="AN3169" s="60">
        <v>27.967529658264649</v>
      </c>
      <c r="AO3169" s="60">
        <v>31.403747771278123</v>
      </c>
    </row>
    <row r="3170" spans="1:41" s="290" customFormat="1" x14ac:dyDescent="0.2">
      <c r="A3170" s="45" t="s">
        <v>626</v>
      </c>
      <c r="B3170" s="42" t="s">
        <v>646</v>
      </c>
      <c r="C3170" s="46"/>
      <c r="D3170" s="35" t="s">
        <v>424</v>
      </c>
      <c r="E3170" s="34">
        <v>45384</v>
      </c>
      <c r="F3170" s="347" t="s">
        <v>5961</v>
      </c>
      <c r="G3170" s="347" t="s">
        <v>2241</v>
      </c>
      <c r="H3170" s="344">
        <v>25.866949999999999</v>
      </c>
      <c r="I3170" s="344">
        <v>-81.385616666666664</v>
      </c>
      <c r="J3170" s="56" t="s">
        <v>10027</v>
      </c>
      <c r="K3170" s="56" t="s">
        <v>8190</v>
      </c>
      <c r="L3170" s="49" t="s">
        <v>4287</v>
      </c>
      <c r="M3170" s="120" t="s">
        <v>2836</v>
      </c>
      <c r="N3170" s="35" t="s">
        <v>364</v>
      </c>
      <c r="O3170" s="240" t="s">
        <v>5962</v>
      </c>
      <c r="P3170" s="216" t="s">
        <v>1969</v>
      </c>
      <c r="Q3170" s="443">
        <v>0</v>
      </c>
      <c r="R3170" s="47"/>
      <c r="S3170" s="36">
        <v>0</v>
      </c>
      <c r="T3170" s="35"/>
      <c r="U3170" s="34"/>
      <c r="V3170" s="82">
        <v>0</v>
      </c>
      <c r="W3170" s="55" t="s">
        <v>2689</v>
      </c>
      <c r="X3170" s="55" t="s">
        <v>1897</v>
      </c>
      <c r="Y3170" s="157">
        <v>0</v>
      </c>
      <c r="Z3170" s="57" t="s">
        <v>1746</v>
      </c>
      <c r="AA3170" s="55" t="s">
        <v>6987</v>
      </c>
      <c r="AB3170" s="55">
        <v>309</v>
      </c>
      <c r="AC3170" s="55" t="s">
        <v>2024</v>
      </c>
      <c r="AD3170" s="89" t="s">
        <v>2625</v>
      </c>
      <c r="AE3170" s="243">
        <v>16225</v>
      </c>
      <c r="AF3170" s="157" t="s">
        <v>3901</v>
      </c>
      <c r="AG3170" s="89" t="s">
        <v>8191</v>
      </c>
      <c r="AH3170" s="58" t="s">
        <v>8192</v>
      </c>
      <c r="AI3170" s="58" t="s">
        <v>8193</v>
      </c>
      <c r="AJ3170" s="59" t="s">
        <v>1571</v>
      </c>
      <c r="AK3170" s="56">
        <v>25.866922500000001</v>
      </c>
      <c r="AL3170" s="56">
        <v>-81.385701944444449</v>
      </c>
      <c r="AM3170" s="60">
        <v>10.028699999296435</v>
      </c>
      <c r="AN3170" s="60">
        <v>27.967529658264649</v>
      </c>
      <c r="AO3170" s="60">
        <v>29.711235902631199</v>
      </c>
    </row>
    <row r="3171" spans="1:41" s="290" customFormat="1" x14ac:dyDescent="0.2">
      <c r="A3171" s="45" t="s">
        <v>626</v>
      </c>
      <c r="B3171" s="42" t="s">
        <v>646</v>
      </c>
      <c r="C3171" s="46"/>
      <c r="D3171" s="35" t="s">
        <v>424</v>
      </c>
      <c r="E3171" s="34">
        <v>45783</v>
      </c>
      <c r="F3171" s="347" t="s">
        <v>2500</v>
      </c>
      <c r="G3171" s="347" t="s">
        <v>2241</v>
      </c>
      <c r="H3171" s="344">
        <v>25.866900000000001</v>
      </c>
      <c r="I3171" s="344">
        <v>-81.385616666666664</v>
      </c>
      <c r="J3171" s="56" t="s">
        <v>7868</v>
      </c>
      <c r="K3171" s="56" t="s">
        <v>8190</v>
      </c>
      <c r="L3171" s="49" t="s">
        <v>4287</v>
      </c>
      <c r="M3171" s="120" t="s">
        <v>2836</v>
      </c>
      <c r="N3171" s="35" t="s">
        <v>364</v>
      </c>
      <c r="O3171" s="240" t="s">
        <v>6634</v>
      </c>
      <c r="P3171" s="216" t="s">
        <v>1969</v>
      </c>
      <c r="Q3171" s="443">
        <v>0</v>
      </c>
      <c r="R3171" s="47"/>
      <c r="S3171" s="36">
        <v>0</v>
      </c>
      <c r="T3171" s="35"/>
      <c r="U3171" s="34"/>
      <c r="V3171" s="82">
        <v>0</v>
      </c>
      <c r="W3171" s="55" t="s">
        <v>2689</v>
      </c>
      <c r="X3171" s="55" t="s">
        <v>1897</v>
      </c>
      <c r="Y3171" s="157">
        <v>0</v>
      </c>
      <c r="Z3171" s="57" t="s">
        <v>1746</v>
      </c>
      <c r="AA3171" s="55" t="s">
        <v>6987</v>
      </c>
      <c r="AB3171" s="55">
        <v>309</v>
      </c>
      <c r="AC3171" s="55" t="s">
        <v>2024</v>
      </c>
      <c r="AD3171" s="89" t="s">
        <v>2625</v>
      </c>
      <c r="AE3171" s="243">
        <v>16225</v>
      </c>
      <c r="AF3171" s="157" t="s">
        <v>3901</v>
      </c>
      <c r="AG3171" s="89" t="s">
        <v>8191</v>
      </c>
      <c r="AH3171" s="58" t="s">
        <v>8192</v>
      </c>
      <c r="AI3171" s="58" t="s">
        <v>8193</v>
      </c>
      <c r="AJ3171" s="59" t="s">
        <v>1571</v>
      </c>
      <c r="AK3171" s="56">
        <v>25.866922500000001</v>
      </c>
      <c r="AL3171" s="56">
        <v>-81.385701944444449</v>
      </c>
      <c r="AM3171" s="60">
        <v>-8.205300000013267</v>
      </c>
      <c r="AN3171" s="60">
        <v>27.967529658264649</v>
      </c>
      <c r="AO3171" s="60">
        <v>29.146349055690155</v>
      </c>
    </row>
    <row r="3172" spans="1:41" s="290" customFormat="1" x14ac:dyDescent="0.2">
      <c r="A3172" s="45" t="s">
        <v>626</v>
      </c>
      <c r="B3172" s="42" t="s">
        <v>646</v>
      </c>
      <c r="C3172" s="46" t="s">
        <v>473</v>
      </c>
      <c r="D3172" s="35" t="s">
        <v>424</v>
      </c>
      <c r="E3172" s="34">
        <v>46079</v>
      </c>
      <c r="F3172" s="347" t="s">
        <v>2500</v>
      </c>
      <c r="G3172" s="347" t="s">
        <v>2241</v>
      </c>
      <c r="H3172" s="344">
        <v>25.866900000000001</v>
      </c>
      <c r="I3172" s="344">
        <v>-81.385616666666664</v>
      </c>
      <c r="J3172" s="56" t="s">
        <v>7868</v>
      </c>
      <c r="K3172" s="56" t="s">
        <v>8190</v>
      </c>
      <c r="L3172" s="49" t="s">
        <v>4287</v>
      </c>
      <c r="M3172" s="120" t="s">
        <v>2836</v>
      </c>
      <c r="N3172" s="35" t="s">
        <v>364</v>
      </c>
      <c r="O3172" s="240" t="s">
        <v>6717</v>
      </c>
      <c r="P3172" s="216" t="s">
        <v>6005</v>
      </c>
      <c r="Q3172" s="443">
        <v>0</v>
      </c>
      <c r="R3172" s="47"/>
      <c r="S3172" s="36">
        <v>0</v>
      </c>
      <c r="T3172" s="35"/>
      <c r="U3172" s="34"/>
      <c r="V3172" s="82">
        <v>0</v>
      </c>
      <c r="W3172" s="55" t="s">
        <v>2689</v>
      </c>
      <c r="X3172" s="55" t="s">
        <v>1897</v>
      </c>
      <c r="Y3172" s="157">
        <v>0</v>
      </c>
      <c r="Z3172" s="57" t="s">
        <v>1746</v>
      </c>
      <c r="AA3172" s="55" t="s">
        <v>6987</v>
      </c>
      <c r="AB3172" s="55">
        <v>309</v>
      </c>
      <c r="AC3172" s="55" t="s">
        <v>2024</v>
      </c>
      <c r="AD3172" s="89" t="s">
        <v>2625</v>
      </c>
      <c r="AE3172" s="243">
        <v>16225</v>
      </c>
      <c r="AF3172" s="157" t="s">
        <v>3901</v>
      </c>
      <c r="AG3172" s="89" t="s">
        <v>8191</v>
      </c>
      <c r="AH3172" s="58" t="s">
        <v>8192</v>
      </c>
      <c r="AI3172" s="58" t="s">
        <v>8193</v>
      </c>
      <c r="AJ3172" s="59" t="s">
        <v>1571</v>
      </c>
      <c r="AK3172" s="56">
        <v>25.866922500000001</v>
      </c>
      <c r="AL3172" s="56">
        <v>-81.385701944444449</v>
      </c>
      <c r="AM3172" s="60">
        <v>-8.205300000013267</v>
      </c>
      <c r="AN3172" s="60">
        <v>27.967529658264649</v>
      </c>
      <c r="AO3172" s="60">
        <v>29.146349055690155</v>
      </c>
    </row>
    <row r="3173" spans="1:41" s="290" customFormat="1" x14ac:dyDescent="0.2">
      <c r="A3173" s="45" t="s">
        <v>627</v>
      </c>
      <c r="B3173" s="42" t="s">
        <v>647</v>
      </c>
      <c r="C3173" s="46"/>
      <c r="D3173" s="35" t="s">
        <v>424</v>
      </c>
      <c r="E3173" s="34">
        <v>42837</v>
      </c>
      <c r="F3173" s="347" t="s">
        <v>657</v>
      </c>
      <c r="G3173" s="347" t="s">
        <v>658</v>
      </c>
      <c r="H3173" s="344">
        <v>25.8673</v>
      </c>
      <c r="I3173" s="344">
        <v>-81.385266666666666</v>
      </c>
      <c r="J3173" s="56" t="s">
        <v>10028</v>
      </c>
      <c r="K3173" s="56" t="s">
        <v>10029</v>
      </c>
      <c r="L3173" s="49" t="s">
        <v>1746</v>
      </c>
      <c r="M3173" s="117"/>
      <c r="N3173" s="35" t="s">
        <v>364</v>
      </c>
      <c r="O3173" s="203" t="s">
        <v>1969</v>
      </c>
      <c r="P3173" s="216">
        <v>0</v>
      </c>
      <c r="Q3173" s="443">
        <v>0</v>
      </c>
      <c r="R3173" s="47"/>
      <c r="S3173" s="36">
        <v>0</v>
      </c>
      <c r="T3173" s="35"/>
      <c r="U3173" s="34"/>
      <c r="V3173" s="82">
        <v>0</v>
      </c>
      <c r="W3173" s="55" t="s">
        <v>2689</v>
      </c>
      <c r="X3173" s="55" t="s">
        <v>1897</v>
      </c>
      <c r="Y3173" s="157">
        <v>0</v>
      </c>
      <c r="Z3173" s="57" t="s">
        <v>1746</v>
      </c>
      <c r="AA3173" s="55" t="s">
        <v>6987</v>
      </c>
      <c r="AB3173" s="55">
        <v>310</v>
      </c>
      <c r="AC3173" s="55" t="s">
        <v>2024</v>
      </c>
      <c r="AD3173" s="89" t="s">
        <v>2625</v>
      </c>
      <c r="AE3173" s="243">
        <v>16230</v>
      </c>
      <c r="AF3173" s="157" t="s">
        <v>3901</v>
      </c>
      <c r="AG3173" s="89" t="s">
        <v>8196</v>
      </c>
      <c r="AH3173" s="58" t="s">
        <v>657</v>
      </c>
      <c r="AI3173" s="58" t="s">
        <v>658</v>
      </c>
      <c r="AJ3173" s="59" t="s">
        <v>1570</v>
      </c>
      <c r="AK3173" s="56">
        <v>25.867305833333333</v>
      </c>
      <c r="AL3173" s="56">
        <v>-81.385271388888896</v>
      </c>
      <c r="AM3173" s="60">
        <v>-2.1272999998114983</v>
      </c>
      <c r="AN3173" s="60">
        <v>1.5486905695666437</v>
      </c>
      <c r="AO3173" s="60">
        <v>2.6313205371947097</v>
      </c>
    </row>
    <row r="3174" spans="1:41" s="290" customFormat="1" x14ac:dyDescent="0.2">
      <c r="A3174" s="45" t="s">
        <v>627</v>
      </c>
      <c r="B3174" s="42" t="s">
        <v>647</v>
      </c>
      <c r="C3174" s="46"/>
      <c r="D3174" s="35" t="s">
        <v>424</v>
      </c>
      <c r="E3174" s="34">
        <v>43160</v>
      </c>
      <c r="F3174" s="347" t="s">
        <v>2242</v>
      </c>
      <c r="G3174" s="347" t="s">
        <v>658</v>
      </c>
      <c r="H3174" s="344">
        <v>25.867283333333333</v>
      </c>
      <c r="I3174" s="344">
        <v>-81.385266666666666</v>
      </c>
      <c r="J3174" s="56" t="s">
        <v>8194</v>
      </c>
      <c r="K3174" s="56" t="s">
        <v>10029</v>
      </c>
      <c r="L3174" s="49" t="s">
        <v>2243</v>
      </c>
      <c r="M3174" s="120"/>
      <c r="N3174" s="35" t="s">
        <v>364</v>
      </c>
      <c r="O3174" s="203" t="s">
        <v>1969</v>
      </c>
      <c r="P3174" s="216" t="s">
        <v>1969</v>
      </c>
      <c r="Q3174" s="443">
        <v>0</v>
      </c>
      <c r="R3174" s="47"/>
      <c r="S3174" s="36">
        <v>0</v>
      </c>
      <c r="T3174" s="35"/>
      <c r="U3174" s="34"/>
      <c r="V3174" s="82">
        <v>0</v>
      </c>
      <c r="W3174" s="55" t="s">
        <v>2689</v>
      </c>
      <c r="X3174" s="55" t="s">
        <v>1897</v>
      </c>
      <c r="Y3174" s="157">
        <v>0</v>
      </c>
      <c r="Z3174" s="57" t="s">
        <v>1746</v>
      </c>
      <c r="AA3174" s="55" t="s">
        <v>6987</v>
      </c>
      <c r="AB3174" s="55">
        <v>310</v>
      </c>
      <c r="AC3174" s="55" t="s">
        <v>2024</v>
      </c>
      <c r="AD3174" s="89" t="s">
        <v>2625</v>
      </c>
      <c r="AE3174" s="243">
        <v>16230</v>
      </c>
      <c r="AF3174" s="157" t="s">
        <v>3901</v>
      </c>
      <c r="AG3174" s="89" t="s">
        <v>8196</v>
      </c>
      <c r="AH3174" s="58" t="s">
        <v>657</v>
      </c>
      <c r="AI3174" s="58" t="s">
        <v>658</v>
      </c>
      <c r="AJ3174" s="59" t="s">
        <v>1570</v>
      </c>
      <c r="AK3174" s="56">
        <v>25.867305833333333</v>
      </c>
      <c r="AL3174" s="56">
        <v>-81.385271388888896</v>
      </c>
      <c r="AM3174" s="60">
        <v>-8.205300000013267</v>
      </c>
      <c r="AN3174" s="60">
        <v>1.5486905695666437</v>
      </c>
      <c r="AO3174" s="60">
        <v>8.3501730862588932</v>
      </c>
    </row>
    <row r="3175" spans="1:41" s="290" customFormat="1" x14ac:dyDescent="0.2">
      <c r="A3175" s="45" t="s">
        <v>627</v>
      </c>
      <c r="B3175" s="42" t="s">
        <v>647</v>
      </c>
      <c r="C3175" s="46"/>
      <c r="D3175" s="35" t="s">
        <v>424</v>
      </c>
      <c r="E3175" s="34">
        <v>43532</v>
      </c>
      <c r="F3175" s="347" t="s">
        <v>657</v>
      </c>
      <c r="G3175" s="347" t="s">
        <v>658</v>
      </c>
      <c r="H3175" s="344">
        <v>25.8673</v>
      </c>
      <c r="I3175" s="344">
        <v>-81.385266666666666</v>
      </c>
      <c r="J3175" s="56" t="s">
        <v>10028</v>
      </c>
      <c r="K3175" s="56" t="s">
        <v>10029</v>
      </c>
      <c r="L3175" s="49" t="s">
        <v>2243</v>
      </c>
      <c r="M3175" s="120" t="s">
        <v>2835</v>
      </c>
      <c r="N3175" s="35" t="s">
        <v>364</v>
      </c>
      <c r="O3175" s="203" t="s">
        <v>1969</v>
      </c>
      <c r="P3175" s="216" t="s">
        <v>1969</v>
      </c>
      <c r="Q3175" s="443">
        <v>0</v>
      </c>
      <c r="R3175" s="47"/>
      <c r="S3175" s="36">
        <v>0</v>
      </c>
      <c r="T3175" s="35"/>
      <c r="U3175" s="34"/>
      <c r="V3175" s="82">
        <v>0</v>
      </c>
      <c r="W3175" s="55" t="s">
        <v>2689</v>
      </c>
      <c r="X3175" s="55" t="s">
        <v>1897</v>
      </c>
      <c r="Y3175" s="157">
        <v>0</v>
      </c>
      <c r="Z3175" s="57" t="s">
        <v>1746</v>
      </c>
      <c r="AA3175" s="55" t="s">
        <v>6987</v>
      </c>
      <c r="AB3175" s="55">
        <v>310</v>
      </c>
      <c r="AC3175" s="55" t="s">
        <v>2024</v>
      </c>
      <c r="AD3175" s="89" t="s">
        <v>2625</v>
      </c>
      <c r="AE3175" s="243">
        <v>16230</v>
      </c>
      <c r="AF3175" s="157" t="s">
        <v>3901</v>
      </c>
      <c r="AG3175" s="89" t="s">
        <v>8196</v>
      </c>
      <c r="AH3175" s="58" t="s">
        <v>657</v>
      </c>
      <c r="AI3175" s="58" t="s">
        <v>658</v>
      </c>
      <c r="AJ3175" s="59" t="s">
        <v>1570</v>
      </c>
      <c r="AK3175" s="56">
        <v>25.867305833333333</v>
      </c>
      <c r="AL3175" s="56">
        <v>-81.385271388888896</v>
      </c>
      <c r="AM3175" s="60">
        <v>-2.1272999998114983</v>
      </c>
      <c r="AN3175" s="60">
        <v>1.5486905695666437</v>
      </c>
      <c r="AO3175" s="60">
        <v>2.6313205371947097</v>
      </c>
    </row>
    <row r="3176" spans="1:41" s="290" customFormat="1" x14ac:dyDescent="0.2">
      <c r="A3176" s="45" t="s">
        <v>627</v>
      </c>
      <c r="B3176" s="42" t="s">
        <v>647</v>
      </c>
      <c r="C3176" s="46"/>
      <c r="D3176" s="35" t="s">
        <v>424</v>
      </c>
      <c r="E3176" s="34">
        <v>43881</v>
      </c>
      <c r="F3176" s="347" t="s">
        <v>657</v>
      </c>
      <c r="G3176" s="347" t="s">
        <v>658</v>
      </c>
      <c r="H3176" s="344">
        <v>25.8673</v>
      </c>
      <c r="I3176" s="344">
        <v>-81.385266666666666</v>
      </c>
      <c r="J3176" s="56" t="s">
        <v>10028</v>
      </c>
      <c r="K3176" s="56" t="s">
        <v>10029</v>
      </c>
      <c r="L3176" s="49" t="s">
        <v>2973</v>
      </c>
      <c r="M3176" s="120" t="s">
        <v>2835</v>
      </c>
      <c r="N3176" s="35" t="s">
        <v>364</v>
      </c>
      <c r="O3176" s="203" t="s">
        <v>1969</v>
      </c>
      <c r="P3176" s="216" t="s">
        <v>1969</v>
      </c>
      <c r="Q3176" s="443">
        <v>0</v>
      </c>
      <c r="R3176" s="47"/>
      <c r="S3176" s="36">
        <v>0</v>
      </c>
      <c r="T3176" s="35"/>
      <c r="U3176" s="34"/>
      <c r="V3176" s="82">
        <v>0</v>
      </c>
      <c r="W3176" s="55" t="s">
        <v>2689</v>
      </c>
      <c r="X3176" s="55" t="s">
        <v>1897</v>
      </c>
      <c r="Y3176" s="157">
        <v>0</v>
      </c>
      <c r="Z3176" s="57" t="s">
        <v>1746</v>
      </c>
      <c r="AA3176" s="55" t="s">
        <v>6987</v>
      </c>
      <c r="AB3176" s="55">
        <v>310</v>
      </c>
      <c r="AC3176" s="55" t="s">
        <v>2024</v>
      </c>
      <c r="AD3176" s="89" t="s">
        <v>2625</v>
      </c>
      <c r="AE3176" s="243">
        <v>16230</v>
      </c>
      <c r="AF3176" s="157" t="s">
        <v>3901</v>
      </c>
      <c r="AG3176" s="89" t="s">
        <v>8196</v>
      </c>
      <c r="AH3176" s="58" t="s">
        <v>657</v>
      </c>
      <c r="AI3176" s="58" t="s">
        <v>658</v>
      </c>
      <c r="AJ3176" s="59" t="s">
        <v>1570</v>
      </c>
      <c r="AK3176" s="56">
        <v>25.867305833333333</v>
      </c>
      <c r="AL3176" s="56">
        <v>-81.385271388888896</v>
      </c>
      <c r="AM3176" s="60">
        <v>-2.1272999998114983</v>
      </c>
      <c r="AN3176" s="60">
        <v>1.5486905695666437</v>
      </c>
      <c r="AO3176" s="60">
        <v>2.6313205371947097</v>
      </c>
    </row>
    <row r="3177" spans="1:41" s="290" customFormat="1" x14ac:dyDescent="0.2">
      <c r="A3177" s="45" t="s">
        <v>627</v>
      </c>
      <c r="B3177" s="42" t="s">
        <v>647</v>
      </c>
      <c r="C3177" s="46"/>
      <c r="D3177" s="35" t="s">
        <v>424</v>
      </c>
      <c r="E3177" s="34">
        <v>44293</v>
      </c>
      <c r="F3177" s="347" t="s">
        <v>657</v>
      </c>
      <c r="G3177" s="347" t="s">
        <v>3786</v>
      </c>
      <c r="H3177" s="344">
        <v>25.8673</v>
      </c>
      <c r="I3177" s="344">
        <v>-81.385283333333334</v>
      </c>
      <c r="J3177" s="56" t="s">
        <v>10028</v>
      </c>
      <c r="K3177" s="56" t="s">
        <v>10030</v>
      </c>
      <c r="L3177" s="49" t="s">
        <v>2973</v>
      </c>
      <c r="M3177" s="120" t="s">
        <v>2835</v>
      </c>
      <c r="N3177" s="35" t="s">
        <v>364</v>
      </c>
      <c r="O3177" s="240" t="s">
        <v>3787</v>
      </c>
      <c r="P3177" s="216" t="s">
        <v>1969</v>
      </c>
      <c r="Q3177" s="443">
        <v>0</v>
      </c>
      <c r="R3177" s="47"/>
      <c r="S3177" s="36">
        <v>0</v>
      </c>
      <c r="T3177" s="35"/>
      <c r="U3177" s="34"/>
      <c r="V3177" s="82">
        <v>0</v>
      </c>
      <c r="W3177" s="55" t="s">
        <v>2689</v>
      </c>
      <c r="X3177" s="55" t="s">
        <v>1897</v>
      </c>
      <c r="Y3177" s="157">
        <v>0</v>
      </c>
      <c r="Z3177" s="57" t="s">
        <v>1746</v>
      </c>
      <c r="AA3177" s="55" t="s">
        <v>6987</v>
      </c>
      <c r="AB3177" s="55">
        <v>310</v>
      </c>
      <c r="AC3177" s="55" t="s">
        <v>2024</v>
      </c>
      <c r="AD3177" s="89" t="s">
        <v>2625</v>
      </c>
      <c r="AE3177" s="243">
        <v>16230</v>
      </c>
      <c r="AF3177" s="157" t="s">
        <v>3901</v>
      </c>
      <c r="AG3177" s="89" t="s">
        <v>8196</v>
      </c>
      <c r="AH3177" s="58" t="s">
        <v>657</v>
      </c>
      <c r="AI3177" s="58" t="s">
        <v>658</v>
      </c>
      <c r="AJ3177" s="59" t="s">
        <v>1570</v>
      </c>
      <c r="AK3177" s="56">
        <v>25.867305833333333</v>
      </c>
      <c r="AL3177" s="56">
        <v>-81.385271388888896</v>
      </c>
      <c r="AM3177" s="60">
        <v>-2.1272999998114983</v>
      </c>
      <c r="AN3177" s="60">
        <v>-3.917276138600549</v>
      </c>
      <c r="AO3177" s="60">
        <v>4.4576291495869445</v>
      </c>
    </row>
    <row r="3178" spans="1:41" s="290" customFormat="1" x14ac:dyDescent="0.2">
      <c r="A3178" s="45" t="s">
        <v>627</v>
      </c>
      <c r="B3178" s="42" t="s">
        <v>647</v>
      </c>
      <c r="C3178" s="46"/>
      <c r="D3178" s="35" t="s">
        <v>424</v>
      </c>
      <c r="E3178" s="34">
        <v>44620</v>
      </c>
      <c r="F3178" s="347" t="s">
        <v>657</v>
      </c>
      <c r="G3178" s="347" t="s">
        <v>3786</v>
      </c>
      <c r="H3178" s="344">
        <v>25.8673</v>
      </c>
      <c r="I3178" s="344">
        <v>-81.385283333333334</v>
      </c>
      <c r="J3178" s="56" t="s">
        <v>10028</v>
      </c>
      <c r="K3178" s="56" t="s">
        <v>10030</v>
      </c>
      <c r="L3178" s="49" t="s">
        <v>2973</v>
      </c>
      <c r="M3178" s="120" t="s">
        <v>2835</v>
      </c>
      <c r="N3178" s="35" t="s">
        <v>364</v>
      </c>
      <c r="O3178" s="240" t="s">
        <v>4289</v>
      </c>
      <c r="P3178" s="216" t="s">
        <v>1969</v>
      </c>
      <c r="Q3178" s="443">
        <v>0</v>
      </c>
      <c r="R3178" s="47"/>
      <c r="S3178" s="36">
        <v>0</v>
      </c>
      <c r="T3178" s="35"/>
      <c r="U3178" s="34"/>
      <c r="V3178" s="82">
        <v>0</v>
      </c>
      <c r="W3178" s="55" t="s">
        <v>2689</v>
      </c>
      <c r="X3178" s="55" t="s">
        <v>1897</v>
      </c>
      <c r="Y3178" s="157">
        <v>0</v>
      </c>
      <c r="Z3178" s="57" t="s">
        <v>1746</v>
      </c>
      <c r="AA3178" s="55" t="s">
        <v>6987</v>
      </c>
      <c r="AB3178" s="55">
        <v>310</v>
      </c>
      <c r="AC3178" s="55" t="s">
        <v>2024</v>
      </c>
      <c r="AD3178" s="89" t="s">
        <v>2625</v>
      </c>
      <c r="AE3178" s="243">
        <v>16230</v>
      </c>
      <c r="AF3178" s="157" t="s">
        <v>3901</v>
      </c>
      <c r="AG3178" s="89" t="s">
        <v>8196</v>
      </c>
      <c r="AH3178" s="58" t="s">
        <v>657</v>
      </c>
      <c r="AI3178" s="58" t="s">
        <v>658</v>
      </c>
      <c r="AJ3178" s="59" t="s">
        <v>1570</v>
      </c>
      <c r="AK3178" s="56">
        <v>25.867305833333333</v>
      </c>
      <c r="AL3178" s="56">
        <v>-81.385271388888896</v>
      </c>
      <c r="AM3178" s="60">
        <v>-2.1272999998114983</v>
      </c>
      <c r="AN3178" s="60">
        <v>-3.917276138600549</v>
      </c>
      <c r="AO3178" s="60">
        <v>4.4576291495869445</v>
      </c>
    </row>
    <row r="3179" spans="1:41" s="290" customFormat="1" x14ac:dyDescent="0.2">
      <c r="A3179" s="45" t="s">
        <v>627</v>
      </c>
      <c r="B3179" s="42" t="s">
        <v>647</v>
      </c>
      <c r="C3179" s="46"/>
      <c r="D3179" s="35" t="s">
        <v>424</v>
      </c>
      <c r="E3179" s="34">
        <v>44992</v>
      </c>
      <c r="F3179" s="347" t="s">
        <v>2242</v>
      </c>
      <c r="G3179" s="347" t="s">
        <v>3786</v>
      </c>
      <c r="H3179" s="344">
        <v>25.867283333333333</v>
      </c>
      <c r="I3179" s="344">
        <v>-81.385283333333334</v>
      </c>
      <c r="J3179" s="56" t="s">
        <v>8194</v>
      </c>
      <c r="K3179" s="56" t="s">
        <v>10030</v>
      </c>
      <c r="L3179" s="49" t="s">
        <v>2973</v>
      </c>
      <c r="M3179" s="120" t="s">
        <v>2835</v>
      </c>
      <c r="N3179" s="35" t="s">
        <v>364</v>
      </c>
      <c r="O3179" s="240" t="s">
        <v>5247</v>
      </c>
      <c r="P3179" s="216" t="s">
        <v>1969</v>
      </c>
      <c r="Q3179" s="443">
        <v>0</v>
      </c>
      <c r="R3179" s="47"/>
      <c r="S3179" s="36">
        <v>0</v>
      </c>
      <c r="T3179" s="35"/>
      <c r="U3179" s="34"/>
      <c r="V3179" s="82">
        <v>0</v>
      </c>
      <c r="W3179" s="55" t="s">
        <v>2689</v>
      </c>
      <c r="X3179" s="55" t="s">
        <v>1897</v>
      </c>
      <c r="Y3179" s="157">
        <v>0</v>
      </c>
      <c r="Z3179" s="57" t="s">
        <v>1746</v>
      </c>
      <c r="AA3179" s="55" t="s">
        <v>6987</v>
      </c>
      <c r="AB3179" s="55">
        <v>310</v>
      </c>
      <c r="AC3179" s="55" t="s">
        <v>2024</v>
      </c>
      <c r="AD3179" s="89" t="s">
        <v>2625</v>
      </c>
      <c r="AE3179" s="243">
        <v>16230</v>
      </c>
      <c r="AF3179" s="157" t="s">
        <v>3901</v>
      </c>
      <c r="AG3179" s="89" t="s">
        <v>8196</v>
      </c>
      <c r="AH3179" s="58" t="s">
        <v>657</v>
      </c>
      <c r="AI3179" s="58" t="s">
        <v>658</v>
      </c>
      <c r="AJ3179" s="59" t="s">
        <v>1570</v>
      </c>
      <c r="AK3179" s="56">
        <v>25.867305833333333</v>
      </c>
      <c r="AL3179" s="56">
        <v>-81.385271388888896</v>
      </c>
      <c r="AM3179" s="60">
        <v>-8.205300000013267</v>
      </c>
      <c r="AN3179" s="60">
        <v>-3.917276138600549</v>
      </c>
      <c r="AO3179" s="60">
        <v>9.0924144448142563</v>
      </c>
    </row>
    <row r="3180" spans="1:41" s="290" customFormat="1" x14ac:dyDescent="0.2">
      <c r="A3180" s="45" t="s">
        <v>627</v>
      </c>
      <c r="B3180" s="42" t="s">
        <v>647</v>
      </c>
      <c r="C3180" s="46"/>
      <c r="D3180" s="35" t="s">
        <v>424</v>
      </c>
      <c r="E3180" s="34">
        <v>45384</v>
      </c>
      <c r="F3180" s="347" t="s">
        <v>2242</v>
      </c>
      <c r="G3180" s="347" t="s">
        <v>5963</v>
      </c>
      <c r="H3180" s="344">
        <v>25.867283333333333</v>
      </c>
      <c r="I3180" s="344">
        <v>-81.385233333333332</v>
      </c>
      <c r="J3180" s="56" t="s">
        <v>8194</v>
      </c>
      <c r="K3180" s="56" t="s">
        <v>8195</v>
      </c>
      <c r="L3180" s="49" t="s">
        <v>2973</v>
      </c>
      <c r="M3180" s="120" t="s">
        <v>2835</v>
      </c>
      <c r="N3180" s="35" t="s">
        <v>364</v>
      </c>
      <c r="O3180" s="240" t="s">
        <v>5964</v>
      </c>
      <c r="P3180" s="216" t="s">
        <v>1969</v>
      </c>
      <c r="Q3180" s="443">
        <v>0</v>
      </c>
      <c r="R3180" s="47"/>
      <c r="S3180" s="36">
        <v>0</v>
      </c>
      <c r="T3180" s="35"/>
      <c r="U3180" s="34"/>
      <c r="V3180" s="82">
        <v>0</v>
      </c>
      <c r="W3180" s="55" t="s">
        <v>2689</v>
      </c>
      <c r="X3180" s="55" t="s">
        <v>1897</v>
      </c>
      <c r="Y3180" s="157">
        <v>0</v>
      </c>
      <c r="Z3180" s="57" t="s">
        <v>1746</v>
      </c>
      <c r="AA3180" s="55" t="s">
        <v>6987</v>
      </c>
      <c r="AB3180" s="55">
        <v>310</v>
      </c>
      <c r="AC3180" s="55" t="s">
        <v>2024</v>
      </c>
      <c r="AD3180" s="89" t="s">
        <v>2625</v>
      </c>
      <c r="AE3180" s="243">
        <v>16230</v>
      </c>
      <c r="AF3180" s="157" t="s">
        <v>3901</v>
      </c>
      <c r="AG3180" s="89" t="s">
        <v>8196</v>
      </c>
      <c r="AH3180" s="58" t="s">
        <v>657</v>
      </c>
      <c r="AI3180" s="58" t="s">
        <v>658</v>
      </c>
      <c r="AJ3180" s="59" t="s">
        <v>1570</v>
      </c>
      <c r="AK3180" s="56">
        <v>25.867305833333333</v>
      </c>
      <c r="AL3180" s="56">
        <v>-81.385271388888896</v>
      </c>
      <c r="AM3180" s="60">
        <v>-8.205300000013267</v>
      </c>
      <c r="AN3180" s="60">
        <v>12.48062398590103</v>
      </c>
      <c r="AO3180" s="60">
        <v>14.93629549679792</v>
      </c>
    </row>
    <row r="3181" spans="1:41" s="290" customFormat="1" x14ac:dyDescent="0.2">
      <c r="A3181" s="45" t="s">
        <v>627</v>
      </c>
      <c r="B3181" s="42" t="s">
        <v>647</v>
      </c>
      <c r="C3181" s="46"/>
      <c r="D3181" s="35" t="s">
        <v>424</v>
      </c>
      <c r="E3181" s="34">
        <v>45783</v>
      </c>
      <c r="F3181" s="347" t="s">
        <v>2242</v>
      </c>
      <c r="G3181" s="347" t="s">
        <v>5963</v>
      </c>
      <c r="H3181" s="344">
        <v>25.867283333333333</v>
      </c>
      <c r="I3181" s="344">
        <v>-81.385233333333332</v>
      </c>
      <c r="J3181" s="56" t="s">
        <v>8194</v>
      </c>
      <c r="K3181" s="56" t="s">
        <v>8195</v>
      </c>
      <c r="L3181" s="49" t="s">
        <v>2973</v>
      </c>
      <c r="M3181" s="120" t="s">
        <v>2835</v>
      </c>
      <c r="N3181" s="35" t="s">
        <v>364</v>
      </c>
      <c r="O3181" s="240" t="s">
        <v>6633</v>
      </c>
      <c r="P3181" s="216" t="s">
        <v>6005</v>
      </c>
      <c r="Q3181" s="443">
        <v>0</v>
      </c>
      <c r="R3181" s="47"/>
      <c r="S3181" s="36">
        <v>0</v>
      </c>
      <c r="T3181" s="35"/>
      <c r="U3181" s="34"/>
      <c r="V3181" s="82">
        <v>0</v>
      </c>
      <c r="W3181" s="55" t="s">
        <v>2689</v>
      </c>
      <c r="X3181" s="55" t="s">
        <v>1897</v>
      </c>
      <c r="Y3181" s="157">
        <v>0</v>
      </c>
      <c r="Z3181" s="57" t="s">
        <v>1746</v>
      </c>
      <c r="AA3181" s="55" t="s">
        <v>6987</v>
      </c>
      <c r="AB3181" s="55">
        <v>310</v>
      </c>
      <c r="AC3181" s="55" t="s">
        <v>2024</v>
      </c>
      <c r="AD3181" s="89" t="s">
        <v>2625</v>
      </c>
      <c r="AE3181" s="243">
        <v>16230</v>
      </c>
      <c r="AF3181" s="157" t="s">
        <v>3901</v>
      </c>
      <c r="AG3181" s="89" t="s">
        <v>8196</v>
      </c>
      <c r="AH3181" s="58" t="s">
        <v>657</v>
      </c>
      <c r="AI3181" s="58" t="s">
        <v>658</v>
      </c>
      <c r="AJ3181" s="59" t="s">
        <v>1570</v>
      </c>
      <c r="AK3181" s="56">
        <v>25.867305833333333</v>
      </c>
      <c r="AL3181" s="56">
        <v>-81.385271388888896</v>
      </c>
      <c r="AM3181" s="60">
        <v>-8.205300000013267</v>
      </c>
      <c r="AN3181" s="60">
        <v>12.48062398590103</v>
      </c>
      <c r="AO3181" s="60">
        <v>14.93629549679792</v>
      </c>
    </row>
    <row r="3182" spans="1:41" s="290" customFormat="1" x14ac:dyDescent="0.2">
      <c r="A3182" s="45" t="s">
        <v>627</v>
      </c>
      <c r="B3182" s="42" t="s">
        <v>647</v>
      </c>
      <c r="C3182" s="46" t="s">
        <v>473</v>
      </c>
      <c r="D3182" s="35" t="s">
        <v>424</v>
      </c>
      <c r="E3182" s="34">
        <v>46079</v>
      </c>
      <c r="F3182" s="347" t="s">
        <v>2242</v>
      </c>
      <c r="G3182" s="347" t="s">
        <v>5963</v>
      </c>
      <c r="H3182" s="344">
        <v>25.867283333333333</v>
      </c>
      <c r="I3182" s="344">
        <v>-81.385233333333332</v>
      </c>
      <c r="J3182" s="56" t="s">
        <v>8194</v>
      </c>
      <c r="K3182" s="56" t="s">
        <v>8195</v>
      </c>
      <c r="L3182" s="49" t="s">
        <v>2973</v>
      </c>
      <c r="M3182" s="120" t="s">
        <v>2835</v>
      </c>
      <c r="N3182" s="35" t="s">
        <v>364</v>
      </c>
      <c r="O3182" s="240" t="s">
        <v>6718</v>
      </c>
      <c r="P3182" s="216" t="s">
        <v>6005</v>
      </c>
      <c r="Q3182" s="443">
        <v>0</v>
      </c>
      <c r="R3182" s="47"/>
      <c r="S3182" s="36">
        <v>0</v>
      </c>
      <c r="T3182" s="35"/>
      <c r="U3182" s="34"/>
      <c r="V3182" s="82">
        <v>0</v>
      </c>
      <c r="W3182" s="55" t="s">
        <v>2689</v>
      </c>
      <c r="X3182" s="55" t="s">
        <v>1897</v>
      </c>
      <c r="Y3182" s="157">
        <v>0</v>
      </c>
      <c r="Z3182" s="57" t="s">
        <v>1746</v>
      </c>
      <c r="AA3182" s="55" t="s">
        <v>6987</v>
      </c>
      <c r="AB3182" s="55">
        <v>310</v>
      </c>
      <c r="AC3182" s="55" t="s">
        <v>2024</v>
      </c>
      <c r="AD3182" s="89" t="s">
        <v>2625</v>
      </c>
      <c r="AE3182" s="243">
        <v>16230</v>
      </c>
      <c r="AF3182" s="157" t="s">
        <v>3901</v>
      </c>
      <c r="AG3182" s="89" t="s">
        <v>8196</v>
      </c>
      <c r="AH3182" s="58" t="s">
        <v>657</v>
      </c>
      <c r="AI3182" s="58" t="s">
        <v>658</v>
      </c>
      <c r="AJ3182" s="59" t="s">
        <v>1570</v>
      </c>
      <c r="AK3182" s="56">
        <v>25.867305833333333</v>
      </c>
      <c r="AL3182" s="56">
        <v>-81.385271388888896</v>
      </c>
      <c r="AM3182" s="60">
        <v>-8.205300000013267</v>
      </c>
      <c r="AN3182" s="60">
        <v>12.48062398590103</v>
      </c>
      <c r="AO3182" s="60">
        <v>14.93629549679792</v>
      </c>
    </row>
    <row r="3183" spans="1:41" s="290" customFormat="1" x14ac:dyDescent="0.2">
      <c r="A3183" s="45" t="s">
        <v>1877</v>
      </c>
      <c r="B3183" s="42" t="s">
        <v>104</v>
      </c>
      <c r="C3183" s="46"/>
      <c r="D3183" s="35" t="s">
        <v>424</v>
      </c>
      <c r="E3183" s="34">
        <v>42837</v>
      </c>
      <c r="F3183" s="347" t="s">
        <v>707</v>
      </c>
      <c r="G3183" s="347" t="s">
        <v>708</v>
      </c>
      <c r="H3183" s="344">
        <v>25.852133333333335</v>
      </c>
      <c r="I3183" s="344">
        <v>-81.394049999999993</v>
      </c>
      <c r="J3183" s="56" t="s">
        <v>10031</v>
      </c>
      <c r="K3183" s="56" t="s">
        <v>10032</v>
      </c>
      <c r="L3183" s="49" t="s">
        <v>1802</v>
      </c>
      <c r="M3183" s="120"/>
      <c r="N3183" s="35" t="s">
        <v>427</v>
      </c>
      <c r="O3183" s="203"/>
      <c r="P3183" s="216">
        <v>0</v>
      </c>
      <c r="Q3183" s="443">
        <v>0</v>
      </c>
      <c r="R3183" s="47"/>
      <c r="S3183" s="36">
        <v>0</v>
      </c>
      <c r="T3183" s="35"/>
      <c r="U3183" s="34"/>
      <c r="V3183" s="82" t="s">
        <v>1969</v>
      </c>
      <c r="W3183" s="55" t="s">
        <v>2688</v>
      </c>
      <c r="X3183" s="55" t="s">
        <v>1898</v>
      </c>
      <c r="Y3183" s="157" t="s">
        <v>427</v>
      </c>
      <c r="Z3183" s="57" t="s">
        <v>1746</v>
      </c>
      <c r="AA3183" s="55" t="s">
        <v>7125</v>
      </c>
      <c r="AB3183" s="55">
        <v>311</v>
      </c>
      <c r="AC3183" s="55" t="s">
        <v>2028</v>
      </c>
      <c r="AD3183" s="89" t="s">
        <v>2627</v>
      </c>
      <c r="AE3183" s="243">
        <v>16135</v>
      </c>
      <c r="AF3183" s="157" t="s">
        <v>3901</v>
      </c>
      <c r="AG3183" s="89" t="s">
        <v>8199</v>
      </c>
      <c r="AH3183" s="58" t="s">
        <v>8200</v>
      </c>
      <c r="AI3183" s="58" t="s">
        <v>8201</v>
      </c>
      <c r="AJ3183" s="59" t="s">
        <v>1601</v>
      </c>
      <c r="AK3183" s="56">
        <v>25.852074999999999</v>
      </c>
      <c r="AL3183" s="56">
        <v>-81.39384444444444</v>
      </c>
      <c r="AM3183" s="60">
        <v>21.27300000070619</v>
      </c>
      <c r="AN3183" s="60">
        <v>-67.413589397621664</v>
      </c>
      <c r="AO3183" s="60">
        <v>70.69039937998069</v>
      </c>
    </row>
    <row r="3184" spans="1:41" s="290" customFormat="1" x14ac:dyDescent="0.2">
      <c r="A3184" s="45" t="s">
        <v>1877</v>
      </c>
      <c r="B3184" s="42" t="s">
        <v>104</v>
      </c>
      <c r="C3184" s="46"/>
      <c r="D3184" s="35" t="s">
        <v>1658</v>
      </c>
      <c r="E3184" s="34">
        <v>43070</v>
      </c>
      <c r="F3184" s="347" t="s">
        <v>707</v>
      </c>
      <c r="G3184" s="347" t="s">
        <v>708</v>
      </c>
      <c r="H3184" s="344">
        <v>25.852133333333335</v>
      </c>
      <c r="I3184" s="344">
        <v>-81.394049999999993</v>
      </c>
      <c r="J3184" s="56" t="s">
        <v>10031</v>
      </c>
      <c r="K3184" s="56" t="s">
        <v>10032</v>
      </c>
      <c r="L3184" s="49" t="s">
        <v>2402</v>
      </c>
      <c r="M3184" s="120"/>
      <c r="N3184" s="35" t="s">
        <v>448</v>
      </c>
      <c r="O3184" s="203"/>
      <c r="P3184" s="216">
        <v>0</v>
      </c>
      <c r="Q3184" s="443">
        <v>0</v>
      </c>
      <c r="R3184" s="47"/>
      <c r="S3184" s="36">
        <v>0</v>
      </c>
      <c r="T3184" s="35"/>
      <c r="U3184" s="34"/>
      <c r="V3184" s="82" t="s">
        <v>1969</v>
      </c>
      <c r="W3184" s="55" t="s">
        <v>2688</v>
      </c>
      <c r="X3184" s="55" t="s">
        <v>1898</v>
      </c>
      <c r="Y3184" s="157" t="s">
        <v>448</v>
      </c>
      <c r="Z3184" s="57" t="s">
        <v>1746</v>
      </c>
      <c r="AA3184" s="55" t="s">
        <v>6972</v>
      </c>
      <c r="AB3184" s="55">
        <v>311</v>
      </c>
      <c r="AC3184" s="55" t="s">
        <v>2028</v>
      </c>
      <c r="AD3184" s="89" t="s">
        <v>2627</v>
      </c>
      <c r="AE3184" s="243">
        <v>16135</v>
      </c>
      <c r="AF3184" s="157" t="s">
        <v>3901</v>
      </c>
      <c r="AG3184" s="89" t="s">
        <v>8199</v>
      </c>
      <c r="AH3184" s="58" t="s">
        <v>8200</v>
      </c>
      <c r="AI3184" s="58" t="s">
        <v>8201</v>
      </c>
      <c r="AJ3184" s="59" t="s">
        <v>1601</v>
      </c>
      <c r="AK3184" s="56">
        <v>25.852074999999999</v>
      </c>
      <c r="AL3184" s="56">
        <v>-81.39384444444444</v>
      </c>
      <c r="AM3184" s="60">
        <v>21.27300000070619</v>
      </c>
      <c r="AN3184" s="60">
        <v>-67.413589397621664</v>
      </c>
      <c r="AO3184" s="60">
        <v>70.69039937998069</v>
      </c>
    </row>
    <row r="3185" spans="1:41" s="290" customFormat="1" x14ac:dyDescent="0.2">
      <c r="A3185" s="45" t="s">
        <v>1877</v>
      </c>
      <c r="B3185" s="42" t="s">
        <v>104</v>
      </c>
      <c r="C3185" s="46"/>
      <c r="D3185" s="35" t="s">
        <v>424</v>
      </c>
      <c r="E3185" s="34">
        <v>43532</v>
      </c>
      <c r="F3185" s="347" t="s">
        <v>707</v>
      </c>
      <c r="G3185" s="347" t="s">
        <v>708</v>
      </c>
      <c r="H3185" s="344">
        <v>25.852133333333335</v>
      </c>
      <c r="I3185" s="344">
        <v>-81.394049999999993</v>
      </c>
      <c r="J3185" s="56" t="s">
        <v>10031</v>
      </c>
      <c r="K3185" s="56" t="s">
        <v>10032</v>
      </c>
      <c r="L3185" s="49" t="s">
        <v>2815</v>
      </c>
      <c r="M3185" s="120"/>
      <c r="N3185" s="35" t="s">
        <v>448</v>
      </c>
      <c r="O3185" s="203"/>
      <c r="P3185" s="216">
        <v>0</v>
      </c>
      <c r="Q3185" s="443">
        <v>0</v>
      </c>
      <c r="R3185" s="47"/>
      <c r="S3185" s="36">
        <v>0</v>
      </c>
      <c r="T3185" s="35"/>
      <c r="U3185" s="34"/>
      <c r="V3185" s="82" t="s">
        <v>1969</v>
      </c>
      <c r="W3185" s="55" t="s">
        <v>2688</v>
      </c>
      <c r="X3185" s="55" t="s">
        <v>1898</v>
      </c>
      <c r="Y3185" s="157" t="s">
        <v>448</v>
      </c>
      <c r="Z3185" s="57" t="s">
        <v>1746</v>
      </c>
      <c r="AA3185" s="55" t="s">
        <v>6972</v>
      </c>
      <c r="AB3185" s="55">
        <v>311</v>
      </c>
      <c r="AC3185" s="55" t="s">
        <v>2028</v>
      </c>
      <c r="AD3185" s="89" t="s">
        <v>2627</v>
      </c>
      <c r="AE3185" s="243">
        <v>16135</v>
      </c>
      <c r="AF3185" s="157" t="s">
        <v>3901</v>
      </c>
      <c r="AG3185" s="89" t="s">
        <v>8199</v>
      </c>
      <c r="AH3185" s="58" t="s">
        <v>8200</v>
      </c>
      <c r="AI3185" s="58" t="s">
        <v>8201</v>
      </c>
      <c r="AJ3185" s="59" t="s">
        <v>1601</v>
      </c>
      <c r="AK3185" s="56">
        <v>25.852074999999999</v>
      </c>
      <c r="AL3185" s="56">
        <v>-81.39384444444444</v>
      </c>
      <c r="AM3185" s="60">
        <v>21.27300000070619</v>
      </c>
      <c r="AN3185" s="60">
        <v>-67.413589397621664</v>
      </c>
      <c r="AO3185" s="60">
        <v>70.69039937998069</v>
      </c>
    </row>
    <row r="3186" spans="1:41" s="290" customFormat="1" ht="25.5" x14ac:dyDescent="0.2">
      <c r="A3186" s="45" t="s">
        <v>1877</v>
      </c>
      <c r="B3186" s="42" t="s">
        <v>104</v>
      </c>
      <c r="C3186" s="46"/>
      <c r="D3186" s="35" t="s">
        <v>424</v>
      </c>
      <c r="E3186" s="34">
        <v>43560</v>
      </c>
      <c r="F3186" s="347" t="s">
        <v>707</v>
      </c>
      <c r="G3186" s="347" t="s">
        <v>708</v>
      </c>
      <c r="H3186" s="344">
        <v>25.852133333333335</v>
      </c>
      <c r="I3186" s="344">
        <v>-81.394049999999993</v>
      </c>
      <c r="J3186" s="56" t="s">
        <v>10031</v>
      </c>
      <c r="K3186" s="56" t="s">
        <v>10032</v>
      </c>
      <c r="L3186" s="49" t="s">
        <v>2816</v>
      </c>
      <c r="M3186" s="120"/>
      <c r="N3186" s="35" t="s">
        <v>448</v>
      </c>
      <c r="O3186" s="203"/>
      <c r="P3186" s="216">
        <v>0</v>
      </c>
      <c r="Q3186" s="443">
        <v>0</v>
      </c>
      <c r="R3186" s="47"/>
      <c r="S3186" s="36">
        <v>0</v>
      </c>
      <c r="T3186" s="35"/>
      <c r="U3186" s="34"/>
      <c r="V3186" s="82" t="s">
        <v>1969</v>
      </c>
      <c r="W3186" s="55" t="s">
        <v>2688</v>
      </c>
      <c r="X3186" s="55" t="s">
        <v>1898</v>
      </c>
      <c r="Y3186" s="157" t="s">
        <v>448</v>
      </c>
      <c r="Z3186" s="57" t="s">
        <v>1746</v>
      </c>
      <c r="AA3186" s="55" t="s">
        <v>6972</v>
      </c>
      <c r="AB3186" s="55">
        <v>311</v>
      </c>
      <c r="AC3186" s="55" t="s">
        <v>2028</v>
      </c>
      <c r="AD3186" s="89" t="s">
        <v>2627</v>
      </c>
      <c r="AE3186" s="243">
        <v>16135</v>
      </c>
      <c r="AF3186" s="157" t="s">
        <v>3901</v>
      </c>
      <c r="AG3186" s="89" t="s">
        <v>8199</v>
      </c>
      <c r="AH3186" s="58" t="s">
        <v>8200</v>
      </c>
      <c r="AI3186" s="58" t="s">
        <v>8201</v>
      </c>
      <c r="AJ3186" s="59" t="s">
        <v>1601</v>
      </c>
      <c r="AK3186" s="56">
        <v>25.852074999999999</v>
      </c>
      <c r="AL3186" s="56">
        <v>-81.39384444444444</v>
      </c>
      <c r="AM3186" s="60">
        <v>21.27300000070619</v>
      </c>
      <c r="AN3186" s="60">
        <v>-67.413589397621664</v>
      </c>
      <c r="AO3186" s="60">
        <v>70.69039937998069</v>
      </c>
    </row>
    <row r="3187" spans="1:41" s="290" customFormat="1" x14ac:dyDescent="0.2">
      <c r="A3187" s="45" t="s">
        <v>1877</v>
      </c>
      <c r="B3187" s="42" t="s">
        <v>104</v>
      </c>
      <c r="C3187" s="46"/>
      <c r="D3187" s="35" t="s">
        <v>424</v>
      </c>
      <c r="E3187" s="34">
        <v>43881</v>
      </c>
      <c r="F3187" s="347" t="s">
        <v>1697</v>
      </c>
      <c r="G3187" s="347" t="s">
        <v>2975</v>
      </c>
      <c r="H3187" s="344">
        <v>25.851983333333333</v>
      </c>
      <c r="I3187" s="344">
        <v>-81.393683333333328</v>
      </c>
      <c r="J3187" s="56" t="s">
        <v>10033</v>
      </c>
      <c r="K3187" s="56" t="s">
        <v>8198</v>
      </c>
      <c r="L3187" s="49" t="s">
        <v>2974</v>
      </c>
      <c r="M3187" s="120" t="s">
        <v>2834</v>
      </c>
      <c r="N3187" s="35" t="s">
        <v>364</v>
      </c>
      <c r="O3187" s="203" t="s">
        <v>1969</v>
      </c>
      <c r="P3187" s="216" t="s">
        <v>1969</v>
      </c>
      <c r="Q3187" s="443">
        <v>0</v>
      </c>
      <c r="R3187" s="47"/>
      <c r="S3187" s="36">
        <v>0</v>
      </c>
      <c r="T3187" s="35" t="s">
        <v>2011</v>
      </c>
      <c r="U3187" s="34"/>
      <c r="V3187" s="82">
        <v>0</v>
      </c>
      <c r="W3187" s="55" t="s">
        <v>2688</v>
      </c>
      <c r="X3187" s="55" t="s">
        <v>1898</v>
      </c>
      <c r="Y3187" s="157">
        <v>0</v>
      </c>
      <c r="Z3187" s="57" t="s">
        <v>1746</v>
      </c>
      <c r="AA3187" s="55" t="s">
        <v>6987</v>
      </c>
      <c r="AB3187" s="55">
        <v>311</v>
      </c>
      <c r="AC3187" s="55" t="s">
        <v>2028</v>
      </c>
      <c r="AD3187" s="89" t="s">
        <v>2627</v>
      </c>
      <c r="AE3187" s="243">
        <v>16135</v>
      </c>
      <c r="AF3187" s="157" t="s">
        <v>3901</v>
      </c>
      <c r="AG3187" s="89" t="s">
        <v>8199</v>
      </c>
      <c r="AH3187" s="58" t="s">
        <v>8200</v>
      </c>
      <c r="AI3187" s="58" t="s">
        <v>8201</v>
      </c>
      <c r="AJ3187" s="59" t="s">
        <v>1601</v>
      </c>
      <c r="AK3187" s="56">
        <v>25.852074999999999</v>
      </c>
      <c r="AL3187" s="56">
        <v>-81.39384444444444</v>
      </c>
      <c r="AM3187" s="60">
        <v>-33.428999999814124</v>
      </c>
      <c r="AN3187" s="60">
        <v>52.837678177396008</v>
      </c>
      <c r="AO3187" s="60">
        <v>62.524541391086132</v>
      </c>
    </row>
    <row r="3188" spans="1:41" s="290" customFormat="1" x14ac:dyDescent="0.2">
      <c r="A3188" s="45" t="s">
        <v>1877</v>
      </c>
      <c r="B3188" s="42" t="s">
        <v>104</v>
      </c>
      <c r="C3188" s="46"/>
      <c r="D3188" s="35" t="s">
        <v>424</v>
      </c>
      <c r="E3188" s="34">
        <v>44293</v>
      </c>
      <c r="F3188" s="347" t="s">
        <v>3810</v>
      </c>
      <c r="G3188" s="347" t="s">
        <v>2975</v>
      </c>
      <c r="H3188" s="344">
        <v>25.852016666666668</v>
      </c>
      <c r="I3188" s="344">
        <v>-81.393683333333328</v>
      </c>
      <c r="J3188" s="56" t="s">
        <v>8197</v>
      </c>
      <c r="K3188" s="56" t="s">
        <v>8198</v>
      </c>
      <c r="L3188" s="49" t="s">
        <v>2974</v>
      </c>
      <c r="M3188" s="120" t="s">
        <v>2834</v>
      </c>
      <c r="N3188" s="35" t="s">
        <v>364</v>
      </c>
      <c r="O3188" s="240" t="s">
        <v>3811</v>
      </c>
      <c r="P3188" s="216" t="s">
        <v>1969</v>
      </c>
      <c r="Q3188" s="443">
        <v>0</v>
      </c>
      <c r="R3188" s="47"/>
      <c r="S3188" s="36">
        <v>0</v>
      </c>
      <c r="T3188" s="35"/>
      <c r="U3188" s="34"/>
      <c r="V3188" s="82">
        <v>0</v>
      </c>
      <c r="W3188" s="55" t="s">
        <v>2688</v>
      </c>
      <c r="X3188" s="55" t="s">
        <v>1898</v>
      </c>
      <c r="Y3188" s="157">
        <v>0</v>
      </c>
      <c r="Z3188" s="57" t="s">
        <v>1746</v>
      </c>
      <c r="AA3188" s="55" t="s">
        <v>6987</v>
      </c>
      <c r="AB3188" s="55">
        <v>311</v>
      </c>
      <c r="AC3188" s="55" t="s">
        <v>2028</v>
      </c>
      <c r="AD3188" s="89" t="s">
        <v>2627</v>
      </c>
      <c r="AE3188" s="243">
        <v>16135</v>
      </c>
      <c r="AF3188" s="157" t="s">
        <v>3901</v>
      </c>
      <c r="AG3188" s="89" t="s">
        <v>8199</v>
      </c>
      <c r="AH3188" s="58" t="s">
        <v>8200</v>
      </c>
      <c r="AI3188" s="58" t="s">
        <v>8201</v>
      </c>
      <c r="AJ3188" s="59" t="s">
        <v>1601</v>
      </c>
      <c r="AK3188" s="56">
        <v>25.852074999999999</v>
      </c>
      <c r="AL3188" s="56">
        <v>-81.39384444444444</v>
      </c>
      <c r="AM3188" s="60">
        <v>-21.272999999410587</v>
      </c>
      <c r="AN3188" s="60">
        <v>52.837678177396008</v>
      </c>
      <c r="AO3188" s="60">
        <v>56.959290411248915</v>
      </c>
    </row>
    <row r="3189" spans="1:41" s="290" customFormat="1" x14ac:dyDescent="0.2">
      <c r="A3189" s="45" t="s">
        <v>1877</v>
      </c>
      <c r="B3189" s="42" t="s">
        <v>104</v>
      </c>
      <c r="C3189" s="46"/>
      <c r="D3189" s="35" t="s">
        <v>424</v>
      </c>
      <c r="E3189" s="34">
        <v>44620</v>
      </c>
      <c r="F3189" s="347" t="s">
        <v>3810</v>
      </c>
      <c r="G3189" s="347" t="s">
        <v>2975</v>
      </c>
      <c r="H3189" s="344">
        <v>25.852016666666668</v>
      </c>
      <c r="I3189" s="344">
        <v>-81.393683333333328</v>
      </c>
      <c r="J3189" s="56" t="s">
        <v>8197</v>
      </c>
      <c r="K3189" s="56" t="s">
        <v>8198</v>
      </c>
      <c r="L3189" s="49" t="s">
        <v>2974</v>
      </c>
      <c r="M3189" s="120" t="s">
        <v>2834</v>
      </c>
      <c r="N3189" s="35" t="s">
        <v>364</v>
      </c>
      <c r="O3189" s="240" t="s">
        <v>4290</v>
      </c>
      <c r="P3189" s="216" t="s">
        <v>1969</v>
      </c>
      <c r="Q3189" s="443">
        <v>0</v>
      </c>
      <c r="R3189" s="47"/>
      <c r="S3189" s="36">
        <v>0</v>
      </c>
      <c r="T3189" s="35"/>
      <c r="U3189" s="34"/>
      <c r="V3189" s="82">
        <v>0</v>
      </c>
      <c r="W3189" s="55" t="s">
        <v>2688</v>
      </c>
      <c r="X3189" s="55" t="s">
        <v>1898</v>
      </c>
      <c r="Y3189" s="157">
        <v>0</v>
      </c>
      <c r="Z3189" s="57" t="s">
        <v>1746</v>
      </c>
      <c r="AA3189" s="55" t="s">
        <v>6987</v>
      </c>
      <c r="AB3189" s="55">
        <v>311</v>
      </c>
      <c r="AC3189" s="55" t="s">
        <v>2028</v>
      </c>
      <c r="AD3189" s="89" t="s">
        <v>2627</v>
      </c>
      <c r="AE3189" s="243">
        <v>16135</v>
      </c>
      <c r="AF3189" s="157" t="s">
        <v>3901</v>
      </c>
      <c r="AG3189" s="89" t="s">
        <v>8199</v>
      </c>
      <c r="AH3189" s="58" t="s">
        <v>8200</v>
      </c>
      <c r="AI3189" s="58" t="s">
        <v>8201</v>
      </c>
      <c r="AJ3189" s="59" t="s">
        <v>1601</v>
      </c>
      <c r="AK3189" s="56">
        <v>25.852074999999999</v>
      </c>
      <c r="AL3189" s="56">
        <v>-81.39384444444444</v>
      </c>
      <c r="AM3189" s="60">
        <v>-21.272999999410587</v>
      </c>
      <c r="AN3189" s="60">
        <v>52.837678177396008</v>
      </c>
      <c r="AO3189" s="60">
        <v>56.959290411248915</v>
      </c>
    </row>
    <row r="3190" spans="1:41" s="290" customFormat="1" x14ac:dyDescent="0.2">
      <c r="A3190" s="45" t="s">
        <v>1877</v>
      </c>
      <c r="B3190" s="42" t="s">
        <v>104</v>
      </c>
      <c r="C3190" s="46"/>
      <c r="D3190" s="35" t="s">
        <v>424</v>
      </c>
      <c r="E3190" s="34">
        <v>44992</v>
      </c>
      <c r="F3190" s="347" t="s">
        <v>3810</v>
      </c>
      <c r="G3190" s="347" t="s">
        <v>2975</v>
      </c>
      <c r="H3190" s="344">
        <v>25.852016666666668</v>
      </c>
      <c r="I3190" s="344">
        <v>-81.393683333333328</v>
      </c>
      <c r="J3190" s="56" t="s">
        <v>8197</v>
      </c>
      <c r="K3190" s="56" t="s">
        <v>8198</v>
      </c>
      <c r="L3190" s="49" t="s">
        <v>5248</v>
      </c>
      <c r="M3190" s="120" t="s">
        <v>2834</v>
      </c>
      <c r="N3190" s="35" t="s">
        <v>1919</v>
      </c>
      <c r="O3190" s="240" t="s">
        <v>5249</v>
      </c>
      <c r="P3190" s="216">
        <v>0</v>
      </c>
      <c r="Q3190" s="443">
        <v>0</v>
      </c>
      <c r="R3190" s="47"/>
      <c r="S3190" s="36">
        <v>0</v>
      </c>
      <c r="T3190" s="35" t="s">
        <v>3310</v>
      </c>
      <c r="U3190" s="34"/>
      <c r="V3190" s="82" t="s">
        <v>1969</v>
      </c>
      <c r="W3190" s="55" t="s">
        <v>2688</v>
      </c>
      <c r="X3190" s="55" t="s">
        <v>1898</v>
      </c>
      <c r="Y3190" s="157" t="s">
        <v>1919</v>
      </c>
      <c r="Z3190" s="57" t="s">
        <v>1746</v>
      </c>
      <c r="AA3190" s="55" t="s">
        <v>6966</v>
      </c>
      <c r="AB3190" s="55">
        <v>311</v>
      </c>
      <c r="AC3190" s="55" t="s">
        <v>2028</v>
      </c>
      <c r="AD3190" s="89" t="s">
        <v>2627</v>
      </c>
      <c r="AE3190" s="243">
        <v>16135</v>
      </c>
      <c r="AF3190" s="157" t="s">
        <v>3901</v>
      </c>
      <c r="AG3190" s="89" t="s">
        <v>8199</v>
      </c>
      <c r="AH3190" s="58" t="s">
        <v>8200</v>
      </c>
      <c r="AI3190" s="58" t="s">
        <v>8201</v>
      </c>
      <c r="AJ3190" s="59" t="s">
        <v>1601</v>
      </c>
      <c r="AK3190" s="56">
        <v>25.852074999999999</v>
      </c>
      <c r="AL3190" s="56">
        <v>-81.39384444444444</v>
      </c>
      <c r="AM3190" s="60">
        <v>-21.272999999410587</v>
      </c>
      <c r="AN3190" s="60">
        <v>52.837678177396008</v>
      </c>
      <c r="AO3190" s="60">
        <v>56.959290411248915</v>
      </c>
    </row>
    <row r="3191" spans="1:41" s="290" customFormat="1" x14ac:dyDescent="0.2">
      <c r="A3191" s="45" t="s">
        <v>1877</v>
      </c>
      <c r="B3191" s="42" t="s">
        <v>104</v>
      </c>
      <c r="C3191" s="46"/>
      <c r="D3191" s="35" t="s">
        <v>424</v>
      </c>
      <c r="E3191" s="34">
        <v>45384</v>
      </c>
      <c r="F3191" s="347" t="s">
        <v>3810</v>
      </c>
      <c r="G3191" s="347" t="s">
        <v>2975</v>
      </c>
      <c r="H3191" s="344">
        <v>25.852016666666668</v>
      </c>
      <c r="I3191" s="344">
        <v>-81.393683333333328</v>
      </c>
      <c r="J3191" s="56" t="s">
        <v>8197</v>
      </c>
      <c r="K3191" s="56" t="s">
        <v>8198</v>
      </c>
      <c r="L3191" s="49" t="s">
        <v>5248</v>
      </c>
      <c r="M3191" s="120" t="s">
        <v>2834</v>
      </c>
      <c r="N3191" s="35" t="s">
        <v>1919</v>
      </c>
      <c r="O3191" s="240" t="s">
        <v>5965</v>
      </c>
      <c r="P3191" s="216">
        <v>0</v>
      </c>
      <c r="Q3191" s="443">
        <v>0</v>
      </c>
      <c r="R3191" s="47"/>
      <c r="S3191" s="36">
        <v>0</v>
      </c>
      <c r="T3191" s="35"/>
      <c r="U3191" s="34"/>
      <c r="V3191" s="82" t="s">
        <v>1969</v>
      </c>
      <c r="W3191" s="55" t="s">
        <v>2688</v>
      </c>
      <c r="X3191" s="55" t="s">
        <v>1898</v>
      </c>
      <c r="Y3191" s="157" t="s">
        <v>1919</v>
      </c>
      <c r="Z3191" s="57" t="s">
        <v>1746</v>
      </c>
      <c r="AA3191" s="55" t="s">
        <v>6966</v>
      </c>
      <c r="AB3191" s="55">
        <v>311</v>
      </c>
      <c r="AC3191" s="55" t="s">
        <v>2028</v>
      </c>
      <c r="AD3191" s="89" t="s">
        <v>2627</v>
      </c>
      <c r="AE3191" s="243">
        <v>16135</v>
      </c>
      <c r="AF3191" s="157" t="s">
        <v>3901</v>
      </c>
      <c r="AG3191" s="89" t="s">
        <v>8199</v>
      </c>
      <c r="AH3191" s="58" t="s">
        <v>8200</v>
      </c>
      <c r="AI3191" s="58" t="s">
        <v>8201</v>
      </c>
      <c r="AJ3191" s="59" t="s">
        <v>1601</v>
      </c>
      <c r="AK3191" s="56">
        <v>25.852074999999999</v>
      </c>
      <c r="AL3191" s="56">
        <v>-81.39384444444444</v>
      </c>
      <c r="AM3191" s="60">
        <v>-21.272999999410587</v>
      </c>
      <c r="AN3191" s="60">
        <v>52.837678177396008</v>
      </c>
      <c r="AO3191" s="60">
        <v>56.959290411248915</v>
      </c>
    </row>
    <row r="3192" spans="1:41" s="290" customFormat="1" x14ac:dyDescent="0.2">
      <c r="A3192" s="45" t="s">
        <v>1877</v>
      </c>
      <c r="B3192" s="42" t="s">
        <v>104</v>
      </c>
      <c r="C3192" s="46"/>
      <c r="D3192" s="35" t="s">
        <v>424</v>
      </c>
      <c r="E3192" s="34">
        <v>45783</v>
      </c>
      <c r="F3192" s="347" t="s">
        <v>3810</v>
      </c>
      <c r="G3192" s="347" t="s">
        <v>2975</v>
      </c>
      <c r="H3192" s="344">
        <v>25.852016666666668</v>
      </c>
      <c r="I3192" s="344">
        <v>-81.393683333333328</v>
      </c>
      <c r="J3192" s="56" t="s">
        <v>8197</v>
      </c>
      <c r="K3192" s="56" t="s">
        <v>8198</v>
      </c>
      <c r="L3192" s="49" t="s">
        <v>6588</v>
      </c>
      <c r="M3192" s="120" t="s">
        <v>2834</v>
      </c>
      <c r="N3192" s="35" t="s">
        <v>1919</v>
      </c>
      <c r="O3192" s="240" t="s">
        <v>6635</v>
      </c>
      <c r="P3192" s="216">
        <v>0</v>
      </c>
      <c r="Q3192" s="443">
        <v>0</v>
      </c>
      <c r="R3192" s="47"/>
      <c r="S3192" s="36">
        <v>0</v>
      </c>
      <c r="T3192" s="35"/>
      <c r="U3192" s="34">
        <v>44992</v>
      </c>
      <c r="V3192" s="82" t="s">
        <v>1969</v>
      </c>
      <c r="W3192" s="55" t="s">
        <v>2688</v>
      </c>
      <c r="X3192" s="55" t="s">
        <v>1898</v>
      </c>
      <c r="Y3192" s="157" t="s">
        <v>1919</v>
      </c>
      <c r="Z3192" s="57" t="s">
        <v>1746</v>
      </c>
      <c r="AA3192" s="55" t="s">
        <v>6966</v>
      </c>
      <c r="AB3192" s="55">
        <v>311</v>
      </c>
      <c r="AC3192" s="55" t="s">
        <v>2028</v>
      </c>
      <c r="AD3192" s="89" t="s">
        <v>2627</v>
      </c>
      <c r="AE3192" s="243">
        <v>16135</v>
      </c>
      <c r="AF3192" s="157" t="s">
        <v>3901</v>
      </c>
      <c r="AG3192" s="89" t="s">
        <v>8199</v>
      </c>
      <c r="AH3192" s="58" t="s">
        <v>8200</v>
      </c>
      <c r="AI3192" s="58" t="s">
        <v>8201</v>
      </c>
      <c r="AJ3192" s="59" t="s">
        <v>1601</v>
      </c>
      <c r="AK3192" s="56">
        <v>25.852074999999999</v>
      </c>
      <c r="AL3192" s="56">
        <v>-81.39384444444444</v>
      </c>
      <c r="AM3192" s="60">
        <v>-21.272999999410587</v>
      </c>
      <c r="AN3192" s="60">
        <v>52.837678177396008</v>
      </c>
      <c r="AO3192" s="60">
        <v>56.959290411248915</v>
      </c>
    </row>
    <row r="3193" spans="1:41" s="290" customFormat="1" ht="25.5" x14ac:dyDescent="0.2">
      <c r="A3193" s="45" t="s">
        <v>1877</v>
      </c>
      <c r="B3193" s="42" t="s">
        <v>104</v>
      </c>
      <c r="C3193" s="46" t="s">
        <v>473</v>
      </c>
      <c r="D3193" s="35" t="s">
        <v>424</v>
      </c>
      <c r="E3193" s="34">
        <v>46079</v>
      </c>
      <c r="F3193" s="347" t="s">
        <v>3810</v>
      </c>
      <c r="G3193" s="347" t="s">
        <v>2975</v>
      </c>
      <c r="H3193" s="344">
        <v>25.852016666666668</v>
      </c>
      <c r="I3193" s="344">
        <v>-81.393683333333328</v>
      </c>
      <c r="J3193" s="56" t="s">
        <v>8197</v>
      </c>
      <c r="K3193" s="56" t="s">
        <v>8198</v>
      </c>
      <c r="L3193" s="49" t="s">
        <v>6720</v>
      </c>
      <c r="M3193" s="120" t="s">
        <v>2834</v>
      </c>
      <c r="N3193" s="35" t="s">
        <v>1919</v>
      </c>
      <c r="O3193" s="240" t="s">
        <v>6719</v>
      </c>
      <c r="P3193" s="216" t="s">
        <v>6005</v>
      </c>
      <c r="Q3193" s="443">
        <v>0</v>
      </c>
      <c r="R3193" s="47"/>
      <c r="S3193" s="36">
        <v>0</v>
      </c>
      <c r="T3193" s="35"/>
      <c r="U3193" s="34">
        <v>44992</v>
      </c>
      <c r="V3193" s="82" t="s">
        <v>1969</v>
      </c>
      <c r="W3193" s="55" t="s">
        <v>2688</v>
      </c>
      <c r="X3193" s="55" t="s">
        <v>1898</v>
      </c>
      <c r="Y3193" s="157" t="s">
        <v>1919</v>
      </c>
      <c r="Z3193" s="57" t="s">
        <v>1746</v>
      </c>
      <c r="AA3193" s="55" t="s">
        <v>6966</v>
      </c>
      <c r="AB3193" s="55">
        <v>311</v>
      </c>
      <c r="AC3193" s="55" t="s">
        <v>2028</v>
      </c>
      <c r="AD3193" s="89" t="s">
        <v>2627</v>
      </c>
      <c r="AE3193" s="243">
        <v>16135</v>
      </c>
      <c r="AF3193" s="157" t="s">
        <v>3901</v>
      </c>
      <c r="AG3193" s="89" t="s">
        <v>8199</v>
      </c>
      <c r="AH3193" s="58" t="s">
        <v>8200</v>
      </c>
      <c r="AI3193" s="58" t="s">
        <v>8201</v>
      </c>
      <c r="AJ3193" s="59" t="s">
        <v>1601</v>
      </c>
      <c r="AK3193" s="56">
        <v>25.852074999999999</v>
      </c>
      <c r="AL3193" s="56">
        <v>-81.39384444444444</v>
      </c>
      <c r="AM3193" s="60">
        <v>-21.272999999410587</v>
      </c>
      <c r="AN3193" s="60">
        <v>52.837678177396008</v>
      </c>
      <c r="AO3193" s="60">
        <v>56.959290411248915</v>
      </c>
    </row>
    <row r="3194" spans="1:41" s="290" customFormat="1" x14ac:dyDescent="0.2">
      <c r="A3194" s="45" t="s">
        <v>1877</v>
      </c>
      <c r="B3194" s="42" t="s">
        <v>104</v>
      </c>
      <c r="C3194" s="46"/>
      <c r="D3194" s="35" t="s">
        <v>424</v>
      </c>
      <c r="E3194" s="34">
        <v>46079</v>
      </c>
      <c r="F3194" s="347" t="s">
        <v>3810</v>
      </c>
      <c r="G3194" s="347" t="s">
        <v>2975</v>
      </c>
      <c r="H3194" s="344">
        <v>25.852016666666668</v>
      </c>
      <c r="I3194" s="344">
        <v>-81.393683333333328</v>
      </c>
      <c r="J3194" s="56" t="s">
        <v>8197</v>
      </c>
      <c r="K3194" s="56" t="s">
        <v>8198</v>
      </c>
      <c r="L3194" s="49" t="s">
        <v>6588</v>
      </c>
      <c r="M3194" s="120" t="s">
        <v>2834</v>
      </c>
      <c r="N3194" s="35" t="s">
        <v>1919</v>
      </c>
      <c r="O3194" s="240" t="s">
        <v>6635</v>
      </c>
      <c r="P3194" s="216" t="s">
        <v>6005</v>
      </c>
      <c r="Q3194" s="443">
        <v>0</v>
      </c>
      <c r="R3194" s="47"/>
      <c r="S3194" s="36">
        <v>0</v>
      </c>
      <c r="T3194" s="35"/>
      <c r="U3194" s="34">
        <v>44992</v>
      </c>
      <c r="V3194" s="82" t="s">
        <v>1969</v>
      </c>
      <c r="W3194" s="55" t="s">
        <v>2688</v>
      </c>
      <c r="X3194" s="55" t="s">
        <v>1898</v>
      </c>
      <c r="Y3194" s="157" t="s">
        <v>1919</v>
      </c>
      <c r="Z3194" s="57" t="s">
        <v>1746</v>
      </c>
      <c r="AA3194" s="55" t="s">
        <v>6966</v>
      </c>
      <c r="AB3194" s="55">
        <v>311</v>
      </c>
      <c r="AC3194" s="55" t="s">
        <v>2028</v>
      </c>
      <c r="AD3194" s="89" t="s">
        <v>2627</v>
      </c>
      <c r="AE3194" s="243">
        <v>16135</v>
      </c>
      <c r="AF3194" s="157" t="s">
        <v>3901</v>
      </c>
      <c r="AG3194" s="89" t="s">
        <v>8199</v>
      </c>
      <c r="AH3194" s="58" t="s">
        <v>8200</v>
      </c>
      <c r="AI3194" s="58" t="s">
        <v>8201</v>
      </c>
      <c r="AJ3194" s="59" t="s">
        <v>1601</v>
      </c>
      <c r="AK3194" s="56">
        <v>25.852074999999999</v>
      </c>
      <c r="AL3194" s="56">
        <v>-81.39384444444444</v>
      </c>
      <c r="AM3194" s="60">
        <v>-21.272999999410587</v>
      </c>
      <c r="AN3194" s="60">
        <v>52.837678177396008</v>
      </c>
      <c r="AO3194" s="60">
        <v>56.959290411248915</v>
      </c>
    </row>
    <row r="3195" spans="1:41" s="290" customFormat="1" x14ac:dyDescent="0.2">
      <c r="A3195" s="45" t="s">
        <v>1878</v>
      </c>
      <c r="B3195" s="42" t="s">
        <v>98</v>
      </c>
      <c r="C3195" s="46"/>
      <c r="D3195" s="35" t="s">
        <v>424</v>
      </c>
      <c r="E3195" s="34">
        <v>42837</v>
      </c>
      <c r="F3195" s="347" t="s">
        <v>1697</v>
      </c>
      <c r="G3195" s="347" t="s">
        <v>709</v>
      </c>
      <c r="H3195" s="344">
        <v>25.851983333333333</v>
      </c>
      <c r="I3195" s="344">
        <v>-81.394116666666662</v>
      </c>
      <c r="J3195" s="56" t="s">
        <v>10033</v>
      </c>
      <c r="K3195" s="56" t="s">
        <v>10034</v>
      </c>
      <c r="L3195" s="49" t="s">
        <v>1803</v>
      </c>
      <c r="M3195" s="120"/>
      <c r="N3195" s="35" t="s">
        <v>427</v>
      </c>
      <c r="O3195" s="203"/>
      <c r="P3195" s="216">
        <v>0</v>
      </c>
      <c r="Q3195" s="443">
        <v>0</v>
      </c>
      <c r="R3195" s="47"/>
      <c r="S3195" s="36">
        <v>0</v>
      </c>
      <c r="T3195" s="35"/>
      <c r="U3195" s="34"/>
      <c r="V3195" s="82" t="s">
        <v>1969</v>
      </c>
      <c r="W3195" s="55" t="s">
        <v>2688</v>
      </c>
      <c r="X3195" s="55" t="s">
        <v>1898</v>
      </c>
      <c r="Y3195" s="157" t="s">
        <v>427</v>
      </c>
      <c r="Z3195" s="57" t="s">
        <v>1746</v>
      </c>
      <c r="AA3195" s="55" t="s">
        <v>7125</v>
      </c>
      <c r="AB3195" s="55">
        <v>312</v>
      </c>
      <c r="AC3195" s="55" t="s">
        <v>2028</v>
      </c>
      <c r="AD3195" s="89" t="s">
        <v>2627</v>
      </c>
      <c r="AE3195" s="243">
        <v>16140</v>
      </c>
      <c r="AF3195" s="157" t="s">
        <v>3901</v>
      </c>
      <c r="AG3195" s="89" t="s">
        <v>8204</v>
      </c>
      <c r="AH3195" s="58" t="s">
        <v>8205</v>
      </c>
      <c r="AI3195" s="58" t="s">
        <v>8206</v>
      </c>
      <c r="AJ3195" s="59" t="s">
        <v>1598</v>
      </c>
      <c r="AK3195" s="56">
        <v>25.851688888888887</v>
      </c>
      <c r="AL3195" s="56">
        <v>-81.394127777777783</v>
      </c>
      <c r="AM3195" s="60">
        <v>107.3780000005415</v>
      </c>
      <c r="AN3195" s="60">
        <v>3.6439778085518375</v>
      </c>
      <c r="AO3195" s="60">
        <v>107.43981319038818</v>
      </c>
    </row>
    <row r="3196" spans="1:41" s="290" customFormat="1" x14ac:dyDescent="0.2">
      <c r="A3196" s="45" t="s">
        <v>1878</v>
      </c>
      <c r="B3196" s="42" t="s">
        <v>98</v>
      </c>
      <c r="C3196" s="46"/>
      <c r="D3196" s="35" t="s">
        <v>1658</v>
      </c>
      <c r="E3196" s="34">
        <v>43070</v>
      </c>
      <c r="F3196" s="347" t="s">
        <v>1697</v>
      </c>
      <c r="G3196" s="347" t="s">
        <v>709</v>
      </c>
      <c r="H3196" s="344">
        <v>25.851983333333333</v>
      </c>
      <c r="I3196" s="344">
        <v>-81.394116666666662</v>
      </c>
      <c r="J3196" s="56" t="s">
        <v>10033</v>
      </c>
      <c r="K3196" s="56" t="s">
        <v>10034</v>
      </c>
      <c r="L3196" s="49" t="s">
        <v>8380</v>
      </c>
      <c r="M3196" s="120"/>
      <c r="N3196" s="35" t="s">
        <v>1919</v>
      </c>
      <c r="O3196" s="203"/>
      <c r="P3196" s="216">
        <v>0</v>
      </c>
      <c r="Q3196" s="443">
        <v>0</v>
      </c>
      <c r="R3196" s="47"/>
      <c r="S3196" s="36">
        <v>0</v>
      </c>
      <c r="T3196" s="35"/>
      <c r="U3196" s="34"/>
      <c r="V3196" s="82" t="s">
        <v>1969</v>
      </c>
      <c r="W3196" s="55" t="s">
        <v>2688</v>
      </c>
      <c r="X3196" s="55" t="s">
        <v>1898</v>
      </c>
      <c r="Y3196" s="157" t="s">
        <v>1919</v>
      </c>
      <c r="Z3196" s="57" t="s">
        <v>1746</v>
      </c>
      <c r="AA3196" s="55" t="s">
        <v>6966</v>
      </c>
      <c r="AB3196" s="55">
        <v>312</v>
      </c>
      <c r="AC3196" s="55" t="s">
        <v>2028</v>
      </c>
      <c r="AD3196" s="89" t="s">
        <v>2627</v>
      </c>
      <c r="AE3196" s="243">
        <v>16140</v>
      </c>
      <c r="AF3196" s="157" t="s">
        <v>3901</v>
      </c>
      <c r="AG3196" s="89" t="s">
        <v>8204</v>
      </c>
      <c r="AH3196" s="58" t="s">
        <v>8205</v>
      </c>
      <c r="AI3196" s="58" t="s">
        <v>8206</v>
      </c>
      <c r="AJ3196" s="59" t="s">
        <v>1598</v>
      </c>
      <c r="AK3196" s="56">
        <v>25.851688888888887</v>
      </c>
      <c r="AL3196" s="56">
        <v>-81.394127777777783</v>
      </c>
      <c r="AM3196" s="60">
        <v>107.3780000005415</v>
      </c>
      <c r="AN3196" s="60">
        <v>3.6439778085518375</v>
      </c>
      <c r="AO3196" s="60">
        <v>107.43981319038818</v>
      </c>
    </row>
    <row r="3197" spans="1:41" s="290" customFormat="1" x14ac:dyDescent="0.2">
      <c r="A3197" s="45" t="s">
        <v>1878</v>
      </c>
      <c r="B3197" s="42" t="s">
        <v>98</v>
      </c>
      <c r="C3197" s="46"/>
      <c r="D3197" s="35" t="s">
        <v>424</v>
      </c>
      <c r="E3197" s="34">
        <v>43532</v>
      </c>
      <c r="F3197" s="347" t="s">
        <v>2041</v>
      </c>
      <c r="G3197" s="347" t="s">
        <v>2684</v>
      </c>
      <c r="H3197" s="344">
        <v>25.851949999999999</v>
      </c>
      <c r="I3197" s="344">
        <v>-81.394099999999995</v>
      </c>
      <c r="J3197" s="56" t="s">
        <v>9529</v>
      </c>
      <c r="K3197" s="56" t="s">
        <v>10035</v>
      </c>
      <c r="L3197" s="49" t="s">
        <v>8359</v>
      </c>
      <c r="M3197" s="120"/>
      <c r="N3197" s="35" t="s">
        <v>1919</v>
      </c>
      <c r="O3197" s="203" t="s">
        <v>1969</v>
      </c>
      <c r="P3197" s="216">
        <v>0</v>
      </c>
      <c r="Q3197" s="443">
        <v>0</v>
      </c>
      <c r="R3197" s="47"/>
      <c r="S3197" s="36">
        <v>0</v>
      </c>
      <c r="T3197" s="35"/>
      <c r="U3197" s="34"/>
      <c r="V3197" s="82" t="s">
        <v>1969</v>
      </c>
      <c r="W3197" s="55" t="s">
        <v>2688</v>
      </c>
      <c r="X3197" s="55" t="s">
        <v>1898</v>
      </c>
      <c r="Y3197" s="157" t="s">
        <v>1919</v>
      </c>
      <c r="Z3197" s="57" t="s">
        <v>1746</v>
      </c>
      <c r="AA3197" s="55" t="s">
        <v>6966</v>
      </c>
      <c r="AB3197" s="55">
        <v>312</v>
      </c>
      <c r="AC3197" s="55" t="s">
        <v>2028</v>
      </c>
      <c r="AD3197" s="89" t="s">
        <v>2627</v>
      </c>
      <c r="AE3197" s="243">
        <v>16140</v>
      </c>
      <c r="AF3197" s="157" t="s">
        <v>3901</v>
      </c>
      <c r="AG3197" s="89" t="s">
        <v>8204</v>
      </c>
      <c r="AH3197" s="58" t="s">
        <v>8205</v>
      </c>
      <c r="AI3197" s="58" t="s">
        <v>8206</v>
      </c>
      <c r="AJ3197" s="59" t="s">
        <v>1598</v>
      </c>
      <c r="AK3197" s="56">
        <v>25.851688888888887</v>
      </c>
      <c r="AL3197" s="56">
        <v>-81.394127777777783</v>
      </c>
      <c r="AM3197" s="60">
        <v>95.222000000137967</v>
      </c>
      <c r="AN3197" s="60">
        <v>9.1099445167190307</v>
      </c>
      <c r="AO3197" s="60">
        <v>95.656784250381179</v>
      </c>
    </row>
    <row r="3198" spans="1:41" s="290" customFormat="1" ht="25.5" x14ac:dyDescent="0.2">
      <c r="A3198" s="45" t="s">
        <v>1878</v>
      </c>
      <c r="B3198" s="42" t="s">
        <v>98</v>
      </c>
      <c r="C3198" s="46"/>
      <c r="D3198" s="35" t="s">
        <v>424</v>
      </c>
      <c r="E3198" s="34">
        <v>43560</v>
      </c>
      <c r="F3198" s="347" t="s">
        <v>2774</v>
      </c>
      <c r="G3198" s="347" t="s">
        <v>2775</v>
      </c>
      <c r="H3198" s="344">
        <v>25.852</v>
      </c>
      <c r="I3198" s="344">
        <v>-81.39406666666666</v>
      </c>
      <c r="J3198" s="56" t="s">
        <v>10036</v>
      </c>
      <c r="K3198" s="56" t="s">
        <v>10037</v>
      </c>
      <c r="L3198" s="49" t="s">
        <v>8437</v>
      </c>
      <c r="M3198" s="120"/>
      <c r="N3198" s="35" t="s">
        <v>1919</v>
      </c>
      <c r="O3198" s="203" t="s">
        <v>1969</v>
      </c>
      <c r="P3198" s="216">
        <v>0</v>
      </c>
      <c r="Q3198" s="443">
        <v>0</v>
      </c>
      <c r="R3198" s="47"/>
      <c r="S3198" s="36">
        <v>0</v>
      </c>
      <c r="T3198" s="35"/>
      <c r="U3198" s="34"/>
      <c r="V3198" s="82" t="s">
        <v>1969</v>
      </c>
      <c r="W3198" s="55" t="s">
        <v>2688</v>
      </c>
      <c r="X3198" s="55" t="s">
        <v>1898</v>
      </c>
      <c r="Y3198" s="157" t="s">
        <v>1919</v>
      </c>
      <c r="Z3198" s="57" t="s">
        <v>1746</v>
      </c>
      <c r="AA3198" s="55" t="s">
        <v>6966</v>
      </c>
      <c r="AB3198" s="55">
        <v>312</v>
      </c>
      <c r="AC3198" s="55" t="s">
        <v>2028</v>
      </c>
      <c r="AD3198" s="89" t="s">
        <v>2627</v>
      </c>
      <c r="AE3198" s="243">
        <v>16140</v>
      </c>
      <c r="AF3198" s="157" t="s">
        <v>3901</v>
      </c>
      <c r="AG3198" s="89" t="s">
        <v>8204</v>
      </c>
      <c r="AH3198" s="58" t="s">
        <v>8205</v>
      </c>
      <c r="AI3198" s="58" t="s">
        <v>8206</v>
      </c>
      <c r="AJ3198" s="59" t="s">
        <v>1598</v>
      </c>
      <c r="AK3198" s="56">
        <v>25.851688888888887</v>
      </c>
      <c r="AL3198" s="56">
        <v>-81.394127777777783</v>
      </c>
      <c r="AM3198" s="60">
        <v>113.45600000074327</v>
      </c>
      <c r="AN3198" s="60">
        <v>20.041877933053417</v>
      </c>
      <c r="AO3198" s="60">
        <v>115.21258962132598</v>
      </c>
    </row>
    <row r="3199" spans="1:41" s="290" customFormat="1" x14ac:dyDescent="0.2">
      <c r="A3199" s="45" t="s">
        <v>1878</v>
      </c>
      <c r="B3199" s="42" t="s">
        <v>98</v>
      </c>
      <c r="C3199" s="46"/>
      <c r="D3199" s="35" t="s">
        <v>424</v>
      </c>
      <c r="E3199" s="34">
        <v>43881</v>
      </c>
      <c r="F3199" s="347" t="s">
        <v>2976</v>
      </c>
      <c r="G3199" s="347" t="s">
        <v>2977</v>
      </c>
      <c r="H3199" s="344">
        <v>25.851883333333333</v>
      </c>
      <c r="I3199" s="344">
        <v>-81.39403333333334</v>
      </c>
      <c r="J3199" s="56" t="s">
        <v>10038</v>
      </c>
      <c r="K3199" s="56" t="s">
        <v>10039</v>
      </c>
      <c r="L3199" s="49" t="s">
        <v>2978</v>
      </c>
      <c r="M3199" s="120"/>
      <c r="N3199" s="35" t="s">
        <v>364</v>
      </c>
      <c r="O3199" s="203" t="s">
        <v>1969</v>
      </c>
      <c r="P3199" s="216" t="s">
        <v>1969</v>
      </c>
      <c r="Q3199" s="443">
        <v>0</v>
      </c>
      <c r="R3199" s="47"/>
      <c r="S3199" s="36">
        <v>0</v>
      </c>
      <c r="T3199" s="35" t="s">
        <v>2011</v>
      </c>
      <c r="U3199" s="34"/>
      <c r="V3199" s="82">
        <v>0</v>
      </c>
      <c r="W3199" s="55" t="s">
        <v>2688</v>
      </c>
      <c r="X3199" s="55" t="s">
        <v>1898</v>
      </c>
      <c r="Y3199" s="157">
        <v>0</v>
      </c>
      <c r="Z3199" s="57" t="s">
        <v>1746</v>
      </c>
      <c r="AA3199" s="55" t="s">
        <v>6987</v>
      </c>
      <c r="AB3199" s="55">
        <v>312</v>
      </c>
      <c r="AC3199" s="55" t="s">
        <v>2028</v>
      </c>
      <c r="AD3199" s="89" t="s">
        <v>2627</v>
      </c>
      <c r="AE3199" s="243">
        <v>16140</v>
      </c>
      <c r="AF3199" s="157" t="s">
        <v>3901</v>
      </c>
      <c r="AG3199" s="89" t="s">
        <v>8204</v>
      </c>
      <c r="AH3199" s="58" t="s">
        <v>8205</v>
      </c>
      <c r="AI3199" s="58" t="s">
        <v>8206</v>
      </c>
      <c r="AJ3199" s="59" t="s">
        <v>1598</v>
      </c>
      <c r="AK3199" s="56">
        <v>25.851688888888887</v>
      </c>
      <c r="AL3199" s="56">
        <v>-81.394127777777783</v>
      </c>
      <c r="AM3199" s="60">
        <v>70.910000000626496</v>
      </c>
      <c r="AN3199" s="60">
        <v>30.973811344727238</v>
      </c>
      <c r="AO3199" s="60">
        <v>77.379616756014002</v>
      </c>
    </row>
    <row r="3200" spans="1:41" s="290" customFormat="1" x14ac:dyDescent="0.2">
      <c r="A3200" s="45" t="s">
        <v>1878</v>
      </c>
      <c r="B3200" s="42" t="s">
        <v>98</v>
      </c>
      <c r="C3200" s="46"/>
      <c r="D3200" s="35" t="s">
        <v>424</v>
      </c>
      <c r="E3200" s="34">
        <v>44293</v>
      </c>
      <c r="F3200" s="347" t="s">
        <v>2976</v>
      </c>
      <c r="G3200" s="347" t="s">
        <v>2977</v>
      </c>
      <c r="H3200" s="344">
        <v>25.851883333333333</v>
      </c>
      <c r="I3200" s="344">
        <v>-81.39403333333334</v>
      </c>
      <c r="J3200" s="56" t="s">
        <v>10038</v>
      </c>
      <c r="K3200" s="56" t="s">
        <v>10039</v>
      </c>
      <c r="L3200" s="49" t="s">
        <v>2978</v>
      </c>
      <c r="M3200" s="120" t="s">
        <v>2833</v>
      </c>
      <c r="N3200" s="35" t="s">
        <v>364</v>
      </c>
      <c r="O3200" s="203"/>
      <c r="P3200" s="216">
        <v>0</v>
      </c>
      <c r="Q3200" s="443">
        <v>0</v>
      </c>
      <c r="R3200" s="47"/>
      <c r="S3200" s="36">
        <v>0</v>
      </c>
      <c r="T3200" s="35"/>
      <c r="U3200" s="34"/>
      <c r="V3200" s="82">
        <v>0</v>
      </c>
      <c r="W3200" s="55" t="s">
        <v>2688</v>
      </c>
      <c r="X3200" s="55" t="s">
        <v>1898</v>
      </c>
      <c r="Y3200" s="157">
        <v>0</v>
      </c>
      <c r="Z3200" s="57" t="s">
        <v>1746</v>
      </c>
      <c r="AA3200" s="55" t="s">
        <v>6987</v>
      </c>
      <c r="AB3200" s="55">
        <v>312</v>
      </c>
      <c r="AC3200" s="55" t="s">
        <v>2028</v>
      </c>
      <c r="AD3200" s="89" t="s">
        <v>2627</v>
      </c>
      <c r="AE3200" s="243">
        <v>16140</v>
      </c>
      <c r="AF3200" s="157" t="s">
        <v>3901</v>
      </c>
      <c r="AG3200" s="89" t="s">
        <v>8204</v>
      </c>
      <c r="AH3200" s="58" t="s">
        <v>8205</v>
      </c>
      <c r="AI3200" s="58" t="s">
        <v>8206</v>
      </c>
      <c r="AJ3200" s="59" t="s">
        <v>1598</v>
      </c>
      <c r="AK3200" s="56">
        <v>25.851688888888887</v>
      </c>
      <c r="AL3200" s="56">
        <v>-81.394127777777783</v>
      </c>
      <c r="AM3200" s="60">
        <v>70.910000000626496</v>
      </c>
      <c r="AN3200" s="60">
        <v>30.973811344727238</v>
      </c>
      <c r="AO3200" s="60">
        <v>77.379616756014002</v>
      </c>
    </row>
    <row r="3201" spans="1:41" s="290" customFormat="1" ht="28.5" customHeight="1" x14ac:dyDescent="0.2">
      <c r="A3201" s="45" t="s">
        <v>1878</v>
      </c>
      <c r="B3201" s="42" t="s">
        <v>98</v>
      </c>
      <c r="C3201" s="46"/>
      <c r="D3201" s="35" t="s">
        <v>424</v>
      </c>
      <c r="E3201" s="34">
        <v>44620</v>
      </c>
      <c r="F3201" s="347" t="s">
        <v>2976</v>
      </c>
      <c r="G3201" s="347" t="s">
        <v>2977</v>
      </c>
      <c r="H3201" s="344">
        <v>25.851883333333333</v>
      </c>
      <c r="I3201" s="344">
        <v>-81.39403333333334</v>
      </c>
      <c r="J3201" s="56" t="s">
        <v>10038</v>
      </c>
      <c r="K3201" s="56" t="s">
        <v>10039</v>
      </c>
      <c r="L3201" s="49" t="s">
        <v>2978</v>
      </c>
      <c r="M3201" s="120" t="s">
        <v>2833</v>
      </c>
      <c r="N3201" s="35" t="s">
        <v>364</v>
      </c>
      <c r="O3201" s="240" t="s">
        <v>4291</v>
      </c>
      <c r="P3201" s="216" t="s">
        <v>1969</v>
      </c>
      <c r="Q3201" s="443">
        <v>0</v>
      </c>
      <c r="R3201" s="47"/>
      <c r="S3201" s="36">
        <v>0</v>
      </c>
      <c r="T3201" s="35"/>
      <c r="U3201" s="34"/>
      <c r="V3201" s="82">
        <v>0</v>
      </c>
      <c r="W3201" s="55" t="s">
        <v>2688</v>
      </c>
      <c r="X3201" s="55" t="s">
        <v>1898</v>
      </c>
      <c r="Y3201" s="157">
        <v>0</v>
      </c>
      <c r="Z3201" s="57" t="s">
        <v>1746</v>
      </c>
      <c r="AA3201" s="55" t="s">
        <v>6987</v>
      </c>
      <c r="AB3201" s="55">
        <v>312</v>
      </c>
      <c r="AC3201" s="55" t="s">
        <v>2028</v>
      </c>
      <c r="AD3201" s="89" t="s">
        <v>2627</v>
      </c>
      <c r="AE3201" s="243">
        <v>16140</v>
      </c>
      <c r="AF3201" s="157" t="s">
        <v>3901</v>
      </c>
      <c r="AG3201" s="89" t="s">
        <v>8204</v>
      </c>
      <c r="AH3201" s="58" t="s">
        <v>8205</v>
      </c>
      <c r="AI3201" s="58" t="s">
        <v>8206</v>
      </c>
      <c r="AJ3201" s="59" t="s">
        <v>1598</v>
      </c>
      <c r="AK3201" s="56">
        <v>25.851688888888887</v>
      </c>
      <c r="AL3201" s="56">
        <v>-81.394127777777783</v>
      </c>
      <c r="AM3201" s="60">
        <v>70.910000000626496</v>
      </c>
      <c r="AN3201" s="60">
        <v>30.973811344727238</v>
      </c>
      <c r="AO3201" s="60">
        <v>77.379616756014002</v>
      </c>
    </row>
    <row r="3202" spans="1:41" s="290" customFormat="1" ht="25.5" x14ac:dyDescent="0.2">
      <c r="A3202" s="45" t="s">
        <v>1878</v>
      </c>
      <c r="B3202" s="42" t="s">
        <v>98</v>
      </c>
      <c r="C3202" s="46"/>
      <c r="D3202" s="35" t="s">
        <v>424</v>
      </c>
      <c r="E3202" s="34">
        <v>44992</v>
      </c>
      <c r="F3202" s="347" t="s">
        <v>5250</v>
      </c>
      <c r="G3202" s="347" t="s">
        <v>5251</v>
      </c>
      <c r="H3202" s="344">
        <v>25.851900000000001</v>
      </c>
      <c r="I3202" s="344">
        <v>-81.394016666666673</v>
      </c>
      <c r="J3202" s="56" t="s">
        <v>10040</v>
      </c>
      <c r="K3202" s="56" t="s">
        <v>8203</v>
      </c>
      <c r="L3202" s="49" t="s">
        <v>5253</v>
      </c>
      <c r="M3202" s="120" t="s">
        <v>2833</v>
      </c>
      <c r="N3202" s="35" t="s">
        <v>427</v>
      </c>
      <c r="O3202" s="240" t="s">
        <v>5252</v>
      </c>
      <c r="P3202" s="216" t="s">
        <v>1969</v>
      </c>
      <c r="Q3202" s="443">
        <v>0</v>
      </c>
      <c r="R3202" s="47"/>
      <c r="S3202" s="36">
        <v>0</v>
      </c>
      <c r="T3202" s="35" t="s">
        <v>3310</v>
      </c>
      <c r="U3202" s="34"/>
      <c r="V3202" s="82" t="s">
        <v>1969</v>
      </c>
      <c r="W3202" s="55" t="s">
        <v>2688</v>
      </c>
      <c r="X3202" s="55" t="s">
        <v>1898</v>
      </c>
      <c r="Y3202" s="157" t="s">
        <v>427</v>
      </c>
      <c r="Z3202" s="57" t="s">
        <v>1746</v>
      </c>
      <c r="AA3202" s="55" t="s">
        <v>7125</v>
      </c>
      <c r="AB3202" s="55">
        <v>312</v>
      </c>
      <c r="AC3202" s="55" t="s">
        <v>2028</v>
      </c>
      <c r="AD3202" s="89" t="s">
        <v>2627</v>
      </c>
      <c r="AE3202" s="243">
        <v>16140</v>
      </c>
      <c r="AF3202" s="157" t="s">
        <v>3901</v>
      </c>
      <c r="AG3202" s="89" t="s">
        <v>8204</v>
      </c>
      <c r="AH3202" s="58" t="s">
        <v>8205</v>
      </c>
      <c r="AI3202" s="58" t="s">
        <v>8206</v>
      </c>
      <c r="AJ3202" s="59" t="s">
        <v>1598</v>
      </c>
      <c r="AK3202" s="56">
        <v>25.851688888888887</v>
      </c>
      <c r="AL3202" s="56">
        <v>-81.394127777777783</v>
      </c>
      <c r="AM3202" s="60">
        <v>76.988000000828265</v>
      </c>
      <c r="AN3202" s="60">
        <v>36.439778052894432</v>
      </c>
      <c r="AO3202" s="60">
        <v>85.176343949900428</v>
      </c>
    </row>
    <row r="3203" spans="1:41" s="290" customFormat="1" ht="21" customHeight="1" x14ac:dyDescent="0.2">
      <c r="A3203" s="45" t="s">
        <v>1878</v>
      </c>
      <c r="B3203" s="42" t="s">
        <v>98</v>
      </c>
      <c r="C3203" s="46"/>
      <c r="D3203" s="35" t="s">
        <v>424</v>
      </c>
      <c r="E3203" s="34">
        <v>45384</v>
      </c>
      <c r="F3203" s="347" t="s">
        <v>5250</v>
      </c>
      <c r="G3203" s="347" t="s">
        <v>5251</v>
      </c>
      <c r="H3203" s="344">
        <v>25.851900000000001</v>
      </c>
      <c r="I3203" s="344">
        <v>-81.394016666666673</v>
      </c>
      <c r="J3203" s="56" t="s">
        <v>10040</v>
      </c>
      <c r="K3203" s="56" t="s">
        <v>8203</v>
      </c>
      <c r="L3203" s="49" t="s">
        <v>5253</v>
      </c>
      <c r="M3203" s="120" t="s">
        <v>2833</v>
      </c>
      <c r="N3203" s="35" t="s">
        <v>427</v>
      </c>
      <c r="O3203" s="240" t="s">
        <v>5966</v>
      </c>
      <c r="P3203" s="216" t="s">
        <v>1969</v>
      </c>
      <c r="Q3203" s="443">
        <v>0</v>
      </c>
      <c r="R3203" s="47"/>
      <c r="S3203" s="36">
        <v>0</v>
      </c>
      <c r="T3203" s="35"/>
      <c r="U3203" s="34"/>
      <c r="V3203" s="82" t="s">
        <v>1969</v>
      </c>
      <c r="W3203" s="55" t="s">
        <v>2688</v>
      </c>
      <c r="X3203" s="55" t="s">
        <v>1898</v>
      </c>
      <c r="Y3203" s="157" t="s">
        <v>427</v>
      </c>
      <c r="Z3203" s="57" t="s">
        <v>1746</v>
      </c>
      <c r="AA3203" s="55" t="s">
        <v>7125</v>
      </c>
      <c r="AB3203" s="55">
        <v>312</v>
      </c>
      <c r="AC3203" s="55" t="s">
        <v>2028</v>
      </c>
      <c r="AD3203" s="89" t="s">
        <v>2627</v>
      </c>
      <c r="AE3203" s="243">
        <v>16140</v>
      </c>
      <c r="AF3203" s="157" t="s">
        <v>3901</v>
      </c>
      <c r="AG3203" s="89" t="s">
        <v>8204</v>
      </c>
      <c r="AH3203" s="58" t="s">
        <v>8205</v>
      </c>
      <c r="AI3203" s="58" t="s">
        <v>8206</v>
      </c>
      <c r="AJ3203" s="59" t="s">
        <v>1598</v>
      </c>
      <c r="AK3203" s="56">
        <v>25.851688888888887</v>
      </c>
      <c r="AL3203" s="56">
        <v>-81.394127777777783</v>
      </c>
      <c r="AM3203" s="60">
        <v>76.988000000828265</v>
      </c>
      <c r="AN3203" s="60">
        <v>36.439778052894432</v>
      </c>
      <c r="AO3203" s="60">
        <v>85.176343949900428</v>
      </c>
    </row>
    <row r="3204" spans="1:41" s="290" customFormat="1" ht="27.75" customHeight="1" x14ac:dyDescent="0.2">
      <c r="A3204" s="45" t="s">
        <v>1878</v>
      </c>
      <c r="B3204" s="42" t="s">
        <v>98</v>
      </c>
      <c r="C3204" s="46"/>
      <c r="D3204" s="35" t="s">
        <v>424</v>
      </c>
      <c r="E3204" s="34">
        <v>45783</v>
      </c>
      <c r="F3204" s="347" t="s">
        <v>6589</v>
      </c>
      <c r="G3204" s="347" t="s">
        <v>5251</v>
      </c>
      <c r="H3204" s="344">
        <v>25.851916666666668</v>
      </c>
      <c r="I3204" s="344">
        <v>-81.394016666666673</v>
      </c>
      <c r="J3204" s="56" t="s">
        <v>8202</v>
      </c>
      <c r="K3204" s="56" t="s">
        <v>8203</v>
      </c>
      <c r="L3204" s="49" t="s">
        <v>5253</v>
      </c>
      <c r="M3204" s="120" t="s">
        <v>2833</v>
      </c>
      <c r="N3204" s="35" t="s">
        <v>427</v>
      </c>
      <c r="O3204" s="240" t="s">
        <v>6636</v>
      </c>
      <c r="P3204" s="216" t="s">
        <v>1969</v>
      </c>
      <c r="Q3204" s="443">
        <v>0</v>
      </c>
      <c r="R3204" s="47"/>
      <c r="S3204" s="36">
        <v>0</v>
      </c>
      <c r="T3204" s="35"/>
      <c r="U3204" s="34">
        <v>44992</v>
      </c>
      <c r="V3204" s="82" t="s">
        <v>1969</v>
      </c>
      <c r="W3204" s="55" t="s">
        <v>2688</v>
      </c>
      <c r="X3204" s="55" t="s">
        <v>1898</v>
      </c>
      <c r="Y3204" s="157" t="s">
        <v>427</v>
      </c>
      <c r="Z3204" s="57" t="s">
        <v>1746</v>
      </c>
      <c r="AA3204" s="55" t="s">
        <v>7125</v>
      </c>
      <c r="AB3204" s="55">
        <v>312</v>
      </c>
      <c r="AC3204" s="55" t="s">
        <v>2028</v>
      </c>
      <c r="AD3204" s="89" t="s">
        <v>2627</v>
      </c>
      <c r="AE3204" s="243">
        <v>16140</v>
      </c>
      <c r="AF3204" s="157" t="s">
        <v>3901</v>
      </c>
      <c r="AG3204" s="89" t="s">
        <v>8204</v>
      </c>
      <c r="AH3204" s="58" t="s">
        <v>8205</v>
      </c>
      <c r="AI3204" s="58" t="s">
        <v>8206</v>
      </c>
      <c r="AJ3204" s="59" t="s">
        <v>1598</v>
      </c>
      <c r="AK3204" s="56">
        <v>25.851688888888887</v>
      </c>
      <c r="AL3204" s="56">
        <v>-81.394127777777783</v>
      </c>
      <c r="AM3204" s="60">
        <v>83.066000001030034</v>
      </c>
      <c r="AN3204" s="60">
        <v>36.439778052894432</v>
      </c>
      <c r="AO3204" s="60">
        <v>90.70731933375238</v>
      </c>
    </row>
    <row r="3205" spans="1:41" s="290" customFormat="1" ht="27.75" customHeight="1" x14ac:dyDescent="0.2">
      <c r="A3205" s="45" t="s">
        <v>1878</v>
      </c>
      <c r="B3205" s="42" t="s">
        <v>98</v>
      </c>
      <c r="C3205" s="46" t="s">
        <v>473</v>
      </c>
      <c r="D3205" s="35" t="s">
        <v>424</v>
      </c>
      <c r="E3205" s="34">
        <v>46079</v>
      </c>
      <c r="F3205" s="347" t="s">
        <v>6589</v>
      </c>
      <c r="G3205" s="347" t="s">
        <v>5251</v>
      </c>
      <c r="H3205" s="344">
        <v>25.851916666666668</v>
      </c>
      <c r="I3205" s="344">
        <v>-81.394016666666673</v>
      </c>
      <c r="J3205" s="56" t="s">
        <v>8202</v>
      </c>
      <c r="K3205" s="56" t="s">
        <v>8203</v>
      </c>
      <c r="L3205" s="49" t="s">
        <v>6722</v>
      </c>
      <c r="M3205" s="120" t="s">
        <v>2833</v>
      </c>
      <c r="N3205" s="35" t="s">
        <v>427</v>
      </c>
      <c r="O3205" s="240" t="s">
        <v>6721</v>
      </c>
      <c r="P3205" s="216" t="s">
        <v>6005</v>
      </c>
      <c r="Q3205" s="443">
        <v>0</v>
      </c>
      <c r="R3205" s="47"/>
      <c r="S3205" s="36">
        <v>0</v>
      </c>
      <c r="T3205" s="35"/>
      <c r="U3205" s="34">
        <v>44992</v>
      </c>
      <c r="V3205" s="82" t="s">
        <v>1969</v>
      </c>
      <c r="W3205" s="55" t="s">
        <v>2688</v>
      </c>
      <c r="X3205" s="55" t="s">
        <v>1898</v>
      </c>
      <c r="Y3205" s="157" t="s">
        <v>427</v>
      </c>
      <c r="Z3205" s="57" t="s">
        <v>1746</v>
      </c>
      <c r="AA3205" s="55" t="s">
        <v>7125</v>
      </c>
      <c r="AB3205" s="55">
        <v>312</v>
      </c>
      <c r="AC3205" s="55" t="s">
        <v>2028</v>
      </c>
      <c r="AD3205" s="89" t="s">
        <v>2627</v>
      </c>
      <c r="AE3205" s="243">
        <v>16140</v>
      </c>
      <c r="AF3205" s="157" t="s">
        <v>3901</v>
      </c>
      <c r="AG3205" s="89" t="s">
        <v>8204</v>
      </c>
      <c r="AH3205" s="58" t="s">
        <v>8205</v>
      </c>
      <c r="AI3205" s="58" t="s">
        <v>8206</v>
      </c>
      <c r="AJ3205" s="59" t="s">
        <v>1598</v>
      </c>
      <c r="AK3205" s="56">
        <v>25.851688888888887</v>
      </c>
      <c r="AL3205" s="56">
        <v>-81.394127777777783</v>
      </c>
      <c r="AM3205" s="60">
        <v>83.066000001030034</v>
      </c>
      <c r="AN3205" s="60">
        <v>36.439778052894432</v>
      </c>
      <c r="AO3205" s="60">
        <v>90.70731933375238</v>
      </c>
    </row>
    <row r="3206" spans="1:41" s="290" customFormat="1" ht="27.75" customHeight="1" x14ac:dyDescent="0.2">
      <c r="A3206" s="45" t="s">
        <v>3788</v>
      </c>
      <c r="B3206" s="42" t="s">
        <v>100</v>
      </c>
      <c r="C3206" s="46"/>
      <c r="D3206" s="35" t="s">
        <v>424</v>
      </c>
      <c r="E3206" s="34">
        <v>44293</v>
      </c>
      <c r="F3206" s="347" t="s">
        <v>2776</v>
      </c>
      <c r="G3206" s="347" t="s">
        <v>3790</v>
      </c>
      <c r="H3206" s="344">
        <v>25.848983333333333</v>
      </c>
      <c r="I3206" s="344">
        <v>-81.391900000000007</v>
      </c>
      <c r="J3206" s="56" t="s">
        <v>8207</v>
      </c>
      <c r="K3206" s="56" t="s">
        <v>10041</v>
      </c>
      <c r="L3206" s="49" t="s">
        <v>3794</v>
      </c>
      <c r="M3206" s="120" t="s">
        <v>2834</v>
      </c>
      <c r="N3206" s="35" t="s">
        <v>364</v>
      </c>
      <c r="O3206" s="240" t="s">
        <v>3792</v>
      </c>
      <c r="P3206" s="216" t="s">
        <v>1969</v>
      </c>
      <c r="Q3206" s="443">
        <v>0</v>
      </c>
      <c r="R3206" s="47"/>
      <c r="S3206" s="36"/>
      <c r="T3206" s="35"/>
      <c r="U3206" s="34"/>
      <c r="V3206" s="82">
        <v>0</v>
      </c>
      <c r="W3206" s="55" t="s">
        <v>2688</v>
      </c>
      <c r="X3206" s="55" t="s">
        <v>1898</v>
      </c>
      <c r="Y3206" s="157">
        <v>0</v>
      </c>
      <c r="Z3206" s="57" t="s">
        <v>3903</v>
      </c>
      <c r="AA3206" s="55" t="s">
        <v>3904</v>
      </c>
      <c r="AB3206" s="55">
        <v>313</v>
      </c>
      <c r="AC3206" s="55" t="s">
        <v>2028</v>
      </c>
      <c r="AD3206" s="89" t="s">
        <v>2627</v>
      </c>
      <c r="AE3206" s="243" t="s">
        <v>1746</v>
      </c>
      <c r="AF3206" s="157">
        <v>0</v>
      </c>
      <c r="AG3206" s="89" t="s">
        <v>8209</v>
      </c>
      <c r="AH3206" s="58" t="s">
        <v>3903</v>
      </c>
      <c r="AI3206" s="58" t="s">
        <v>3903</v>
      </c>
      <c r="AJ3206" s="59" t="s">
        <v>3903</v>
      </c>
      <c r="AK3206" s="56" t="s">
        <v>3903</v>
      </c>
      <c r="AL3206" s="56" t="s">
        <v>3903</v>
      </c>
      <c r="AM3206" s="60" t="s">
        <v>3903</v>
      </c>
      <c r="AN3206" s="60" t="s">
        <v>3903</v>
      </c>
      <c r="AO3206" s="60" t="s">
        <v>3903</v>
      </c>
    </row>
    <row r="3207" spans="1:41" s="290" customFormat="1" ht="23.25" customHeight="1" x14ac:dyDescent="0.2">
      <c r="A3207" s="45" t="s">
        <v>3788</v>
      </c>
      <c r="B3207" s="42" t="s">
        <v>100</v>
      </c>
      <c r="C3207" s="46"/>
      <c r="D3207" s="35" t="s">
        <v>424</v>
      </c>
      <c r="E3207" s="34">
        <v>44620</v>
      </c>
      <c r="F3207" s="347" t="s">
        <v>2776</v>
      </c>
      <c r="G3207" s="347" t="s">
        <v>3790</v>
      </c>
      <c r="H3207" s="344">
        <v>25.848983333333333</v>
      </c>
      <c r="I3207" s="344">
        <v>-81.391900000000007</v>
      </c>
      <c r="J3207" s="56" t="s">
        <v>8207</v>
      </c>
      <c r="K3207" s="56" t="s">
        <v>10041</v>
      </c>
      <c r="L3207" s="49" t="s">
        <v>3794</v>
      </c>
      <c r="M3207" s="120" t="s">
        <v>2834</v>
      </c>
      <c r="N3207" s="35" t="s">
        <v>364</v>
      </c>
      <c r="O3207" s="240" t="s">
        <v>4292</v>
      </c>
      <c r="P3207" s="216" t="s">
        <v>1969</v>
      </c>
      <c r="Q3207" s="443">
        <v>0</v>
      </c>
      <c r="R3207" s="47"/>
      <c r="S3207" s="36"/>
      <c r="T3207" s="35"/>
      <c r="U3207" s="34"/>
      <c r="V3207" s="82">
        <v>0</v>
      </c>
      <c r="W3207" s="55" t="s">
        <v>2688</v>
      </c>
      <c r="X3207" s="55" t="s">
        <v>1898</v>
      </c>
      <c r="Y3207" s="157">
        <v>0</v>
      </c>
      <c r="Z3207" s="57" t="s">
        <v>3903</v>
      </c>
      <c r="AA3207" s="55" t="s">
        <v>3904</v>
      </c>
      <c r="AB3207" s="55">
        <v>313</v>
      </c>
      <c r="AC3207" s="55" t="s">
        <v>2028</v>
      </c>
      <c r="AD3207" s="89" t="s">
        <v>2627</v>
      </c>
      <c r="AE3207" s="243" t="s">
        <v>1746</v>
      </c>
      <c r="AF3207" s="157">
        <v>0</v>
      </c>
      <c r="AG3207" s="89" t="s">
        <v>8209</v>
      </c>
      <c r="AH3207" s="58" t="s">
        <v>3903</v>
      </c>
      <c r="AI3207" s="58" t="s">
        <v>3903</v>
      </c>
      <c r="AJ3207" s="59" t="s">
        <v>3903</v>
      </c>
      <c r="AK3207" s="56" t="s">
        <v>3903</v>
      </c>
      <c r="AL3207" s="56" t="s">
        <v>3903</v>
      </c>
      <c r="AM3207" s="60" t="s">
        <v>3903</v>
      </c>
      <c r="AN3207" s="60" t="s">
        <v>3903</v>
      </c>
      <c r="AO3207" s="60" t="s">
        <v>3903</v>
      </c>
    </row>
    <row r="3208" spans="1:41" s="290" customFormat="1" x14ac:dyDescent="0.2">
      <c r="A3208" s="45" t="s">
        <v>3788</v>
      </c>
      <c r="B3208" s="42" t="s">
        <v>100</v>
      </c>
      <c r="C3208" s="46"/>
      <c r="D3208" s="35" t="s">
        <v>424</v>
      </c>
      <c r="E3208" s="34">
        <v>44992</v>
      </c>
      <c r="F3208" s="347" t="s">
        <v>4972</v>
      </c>
      <c r="G3208" s="347" t="s">
        <v>5254</v>
      </c>
      <c r="H3208" s="344">
        <v>25.849</v>
      </c>
      <c r="I3208" s="344">
        <v>-81.39188333333334</v>
      </c>
      <c r="J3208" s="56" t="s">
        <v>7619</v>
      </c>
      <c r="K3208" s="56" t="s">
        <v>8208</v>
      </c>
      <c r="L3208" s="49" t="s">
        <v>5255</v>
      </c>
      <c r="M3208" s="120" t="s">
        <v>2834</v>
      </c>
      <c r="N3208" s="35" t="s">
        <v>364</v>
      </c>
      <c r="O3208" s="240" t="s">
        <v>5307</v>
      </c>
      <c r="P3208" s="216" t="s">
        <v>1969</v>
      </c>
      <c r="Q3208" s="443">
        <v>0</v>
      </c>
      <c r="R3208" s="47"/>
      <c r="S3208" s="36"/>
      <c r="T3208" s="35"/>
      <c r="U3208" s="34"/>
      <c r="V3208" s="82">
        <v>0</v>
      </c>
      <c r="W3208" s="55" t="s">
        <v>2688</v>
      </c>
      <c r="X3208" s="55" t="s">
        <v>1898</v>
      </c>
      <c r="Y3208" s="157">
        <v>0</v>
      </c>
      <c r="Z3208" s="57" t="s">
        <v>3903</v>
      </c>
      <c r="AA3208" s="55" t="s">
        <v>3904</v>
      </c>
      <c r="AB3208" s="55">
        <v>313</v>
      </c>
      <c r="AC3208" s="55" t="s">
        <v>2028</v>
      </c>
      <c r="AD3208" s="89" t="s">
        <v>2627</v>
      </c>
      <c r="AE3208" s="243" t="s">
        <v>1746</v>
      </c>
      <c r="AF3208" s="157">
        <v>0</v>
      </c>
      <c r="AG3208" s="89" t="s">
        <v>8209</v>
      </c>
      <c r="AH3208" s="58" t="s">
        <v>3903</v>
      </c>
      <c r="AI3208" s="58" t="s">
        <v>3903</v>
      </c>
      <c r="AJ3208" s="59" t="s">
        <v>3903</v>
      </c>
      <c r="AK3208" s="56" t="s">
        <v>3903</v>
      </c>
      <c r="AL3208" s="56" t="s">
        <v>3903</v>
      </c>
      <c r="AM3208" s="60" t="s">
        <v>3903</v>
      </c>
      <c r="AN3208" s="60" t="s">
        <v>3903</v>
      </c>
      <c r="AO3208" s="60" t="s">
        <v>3903</v>
      </c>
    </row>
    <row r="3209" spans="1:41" s="290" customFormat="1" ht="25.5" x14ac:dyDescent="0.2">
      <c r="A3209" s="45" t="s">
        <v>3788</v>
      </c>
      <c r="B3209" s="42" t="s">
        <v>100</v>
      </c>
      <c r="C3209" s="46"/>
      <c r="D3209" s="35" t="s">
        <v>424</v>
      </c>
      <c r="E3209" s="34">
        <v>45384</v>
      </c>
      <c r="F3209" s="347" t="s">
        <v>2776</v>
      </c>
      <c r="G3209" s="347" t="s">
        <v>5254</v>
      </c>
      <c r="H3209" s="344">
        <v>25.848983333333333</v>
      </c>
      <c r="I3209" s="344">
        <v>-81.39188333333334</v>
      </c>
      <c r="J3209" s="56" t="s">
        <v>8207</v>
      </c>
      <c r="K3209" s="56" t="s">
        <v>8208</v>
      </c>
      <c r="L3209" s="49" t="s">
        <v>5967</v>
      </c>
      <c r="M3209" s="120" t="s">
        <v>2834</v>
      </c>
      <c r="N3209" s="35" t="s">
        <v>427</v>
      </c>
      <c r="O3209" s="240" t="s">
        <v>5968</v>
      </c>
      <c r="P3209" s="377" t="s">
        <v>5969</v>
      </c>
      <c r="Q3209" s="443">
        <v>0</v>
      </c>
      <c r="R3209" s="47"/>
      <c r="S3209" s="36"/>
      <c r="T3209" s="35" t="s">
        <v>3310</v>
      </c>
      <c r="U3209" s="34"/>
      <c r="V3209" s="82" t="s">
        <v>1969</v>
      </c>
      <c r="W3209" s="55" t="s">
        <v>2688</v>
      </c>
      <c r="X3209" s="55" t="s">
        <v>1898</v>
      </c>
      <c r="Y3209" s="157" t="s">
        <v>427</v>
      </c>
      <c r="Z3209" s="57" t="s">
        <v>3903</v>
      </c>
      <c r="AA3209" s="55" t="s">
        <v>8904</v>
      </c>
      <c r="AB3209" s="55">
        <v>313</v>
      </c>
      <c r="AC3209" s="55" t="s">
        <v>2028</v>
      </c>
      <c r="AD3209" s="89" t="s">
        <v>2627</v>
      </c>
      <c r="AE3209" s="243" t="s">
        <v>1746</v>
      </c>
      <c r="AF3209" s="157">
        <v>0</v>
      </c>
      <c r="AG3209" s="89" t="s">
        <v>8209</v>
      </c>
      <c r="AH3209" s="58" t="s">
        <v>3903</v>
      </c>
      <c r="AI3209" s="58" t="s">
        <v>3903</v>
      </c>
      <c r="AJ3209" s="59" t="s">
        <v>3903</v>
      </c>
      <c r="AK3209" s="56" t="s">
        <v>3903</v>
      </c>
      <c r="AL3209" s="56" t="s">
        <v>3903</v>
      </c>
      <c r="AM3209" s="60" t="s">
        <v>3903</v>
      </c>
      <c r="AN3209" s="60" t="s">
        <v>3903</v>
      </c>
      <c r="AO3209" s="60" t="s">
        <v>3903</v>
      </c>
    </row>
    <row r="3210" spans="1:41" s="290" customFormat="1" x14ac:dyDescent="0.2">
      <c r="A3210" s="45" t="s">
        <v>3788</v>
      </c>
      <c r="B3210" s="42" t="s">
        <v>100</v>
      </c>
      <c r="C3210" s="46"/>
      <c r="D3210" s="35" t="s">
        <v>424</v>
      </c>
      <c r="E3210" s="34">
        <v>45783</v>
      </c>
      <c r="F3210" s="347" t="s">
        <v>2776</v>
      </c>
      <c r="G3210" s="347" t="s">
        <v>5254</v>
      </c>
      <c r="H3210" s="344">
        <v>25.848983333333333</v>
      </c>
      <c r="I3210" s="344">
        <v>-81.39188333333334</v>
      </c>
      <c r="J3210" s="56" t="s">
        <v>8207</v>
      </c>
      <c r="K3210" s="56" t="s">
        <v>8208</v>
      </c>
      <c r="L3210" s="49" t="s">
        <v>6660</v>
      </c>
      <c r="M3210" s="120" t="s">
        <v>2834</v>
      </c>
      <c r="N3210" s="35" t="s">
        <v>1920</v>
      </c>
      <c r="O3210" s="240" t="s">
        <v>5968</v>
      </c>
      <c r="P3210" s="377" t="s">
        <v>5969</v>
      </c>
      <c r="Q3210" s="443">
        <v>0</v>
      </c>
      <c r="R3210" s="47"/>
      <c r="S3210" s="36"/>
      <c r="T3210" s="35" t="s">
        <v>3310</v>
      </c>
      <c r="U3210" s="34">
        <v>45384</v>
      </c>
      <c r="V3210" s="82" t="s">
        <v>1969</v>
      </c>
      <c r="W3210" s="55" t="s">
        <v>2688</v>
      </c>
      <c r="X3210" s="55" t="s">
        <v>1898</v>
      </c>
      <c r="Y3210" s="157" t="s">
        <v>1920</v>
      </c>
      <c r="Z3210" s="57" t="s">
        <v>3903</v>
      </c>
      <c r="AA3210" s="55" t="s">
        <v>5109</v>
      </c>
      <c r="AB3210" s="55">
        <v>313</v>
      </c>
      <c r="AC3210" s="55" t="s">
        <v>2028</v>
      </c>
      <c r="AD3210" s="89" t="s">
        <v>2627</v>
      </c>
      <c r="AE3210" s="243" t="s">
        <v>1746</v>
      </c>
      <c r="AF3210" s="157">
        <v>0</v>
      </c>
      <c r="AG3210" s="89" t="s">
        <v>8209</v>
      </c>
      <c r="AH3210" s="58" t="s">
        <v>3903</v>
      </c>
      <c r="AI3210" s="58" t="s">
        <v>3903</v>
      </c>
      <c r="AJ3210" s="59" t="s">
        <v>3903</v>
      </c>
      <c r="AK3210" s="56" t="s">
        <v>3903</v>
      </c>
      <c r="AL3210" s="56" t="s">
        <v>3903</v>
      </c>
      <c r="AM3210" s="60" t="s">
        <v>3903</v>
      </c>
      <c r="AN3210" s="60" t="s">
        <v>3903</v>
      </c>
      <c r="AO3210" s="60" t="s">
        <v>3903</v>
      </c>
    </row>
    <row r="3211" spans="1:41" s="290" customFormat="1" x14ac:dyDescent="0.2">
      <c r="A3211" s="45" t="s">
        <v>3788</v>
      </c>
      <c r="B3211" s="42" t="s">
        <v>100</v>
      </c>
      <c r="C3211" s="46" t="s">
        <v>473</v>
      </c>
      <c r="D3211" s="35" t="s">
        <v>424</v>
      </c>
      <c r="E3211" s="34">
        <v>46079</v>
      </c>
      <c r="F3211" s="347" t="s">
        <v>2776</v>
      </c>
      <c r="G3211" s="347" t="s">
        <v>5254</v>
      </c>
      <c r="H3211" s="344">
        <v>25.848983333333333</v>
      </c>
      <c r="I3211" s="344">
        <v>-81.39188333333334</v>
      </c>
      <c r="J3211" s="56" t="s">
        <v>8207</v>
      </c>
      <c r="K3211" s="56" t="s">
        <v>8208</v>
      </c>
      <c r="L3211" s="49" t="s">
        <v>6724</v>
      </c>
      <c r="M3211" s="120" t="s">
        <v>2834</v>
      </c>
      <c r="N3211" s="35" t="s">
        <v>1920</v>
      </c>
      <c r="O3211" s="240" t="s">
        <v>6725</v>
      </c>
      <c r="P3211" s="377" t="s">
        <v>6723</v>
      </c>
      <c r="Q3211" s="443">
        <v>0</v>
      </c>
      <c r="R3211" s="47"/>
      <c r="S3211" s="36"/>
      <c r="T3211" s="35"/>
      <c r="U3211" s="34">
        <v>45384</v>
      </c>
      <c r="V3211" s="82" t="s">
        <v>1969</v>
      </c>
      <c r="W3211" s="55" t="s">
        <v>2688</v>
      </c>
      <c r="X3211" s="55" t="s">
        <v>1898</v>
      </c>
      <c r="Y3211" s="157" t="s">
        <v>1920</v>
      </c>
      <c r="Z3211" s="57" t="s">
        <v>3903</v>
      </c>
      <c r="AA3211" s="55" t="s">
        <v>5109</v>
      </c>
      <c r="AB3211" s="55">
        <v>313</v>
      </c>
      <c r="AC3211" s="55" t="s">
        <v>2028</v>
      </c>
      <c r="AD3211" s="89" t="s">
        <v>2627</v>
      </c>
      <c r="AE3211" s="243" t="s">
        <v>1746</v>
      </c>
      <c r="AF3211" s="157">
        <v>0</v>
      </c>
      <c r="AG3211" s="89" t="s">
        <v>8209</v>
      </c>
      <c r="AH3211" s="58" t="s">
        <v>3903</v>
      </c>
      <c r="AI3211" s="58" t="s">
        <v>3903</v>
      </c>
      <c r="AJ3211" s="59" t="s">
        <v>3903</v>
      </c>
      <c r="AK3211" s="56" t="s">
        <v>3903</v>
      </c>
      <c r="AL3211" s="56" t="s">
        <v>3903</v>
      </c>
      <c r="AM3211" s="60" t="s">
        <v>3903</v>
      </c>
      <c r="AN3211" s="60" t="s">
        <v>3903</v>
      </c>
      <c r="AO3211" s="60" t="s">
        <v>3903</v>
      </c>
    </row>
    <row r="3212" spans="1:41" s="290" customFormat="1" x14ac:dyDescent="0.2">
      <c r="A3212" s="45" t="s">
        <v>1879</v>
      </c>
      <c r="B3212" s="42" t="s">
        <v>99</v>
      </c>
      <c r="C3212" s="46"/>
      <c r="D3212" s="35" t="s">
        <v>1658</v>
      </c>
      <c r="E3212" s="34">
        <v>43076</v>
      </c>
      <c r="F3212" s="347" t="s">
        <v>1738</v>
      </c>
      <c r="G3212" s="347" t="s">
        <v>1739</v>
      </c>
      <c r="H3212" s="344">
        <v>25.848883333333333</v>
      </c>
      <c r="I3212" s="344">
        <v>-81.392066666666665</v>
      </c>
      <c r="J3212" s="56" t="s">
        <v>10042</v>
      </c>
      <c r="K3212" s="56" t="s">
        <v>10043</v>
      </c>
      <c r="L3212" s="49" t="s">
        <v>2403</v>
      </c>
      <c r="M3212" s="120"/>
      <c r="N3212" s="35" t="s">
        <v>364</v>
      </c>
      <c r="O3212" s="203"/>
      <c r="P3212" s="216">
        <v>0</v>
      </c>
      <c r="Q3212" s="443">
        <v>0</v>
      </c>
      <c r="R3212" s="47"/>
      <c r="S3212" s="36"/>
      <c r="T3212" s="35"/>
      <c r="U3212" s="34"/>
      <c r="V3212" s="82">
        <v>0</v>
      </c>
      <c r="W3212" s="55" t="s">
        <v>2688</v>
      </c>
      <c r="X3212" s="55" t="s">
        <v>1898</v>
      </c>
      <c r="Y3212" s="157">
        <v>0</v>
      </c>
      <c r="Z3212" s="57" t="s">
        <v>1746</v>
      </c>
      <c r="AA3212" s="55" t="s">
        <v>6987</v>
      </c>
      <c r="AB3212" s="55">
        <v>314</v>
      </c>
      <c r="AC3212" s="55" t="s">
        <v>2028</v>
      </c>
      <c r="AD3212" s="89" t="s">
        <v>2627</v>
      </c>
      <c r="AE3212" s="243">
        <v>16145</v>
      </c>
      <c r="AF3212" s="157" t="s">
        <v>3901</v>
      </c>
      <c r="AG3212" s="89" t="s">
        <v>8212</v>
      </c>
      <c r="AH3212" s="58" t="s">
        <v>1738</v>
      </c>
      <c r="AI3212" s="58" t="s">
        <v>1739</v>
      </c>
      <c r="AJ3212" s="59" t="s">
        <v>1595</v>
      </c>
      <c r="AK3212" s="56">
        <v>25.848878333333332</v>
      </c>
      <c r="AL3212" s="56">
        <v>-81.392068333333327</v>
      </c>
      <c r="AM3212" s="60">
        <v>1.8234000005787721</v>
      </c>
      <c r="AN3212" s="60">
        <v>0.54659666941855023</v>
      </c>
      <c r="AO3212" s="60">
        <v>1.9035638894269133</v>
      </c>
    </row>
    <row r="3213" spans="1:41" s="290" customFormat="1" x14ac:dyDescent="0.2">
      <c r="A3213" s="45" t="s">
        <v>1879</v>
      </c>
      <c r="B3213" s="42" t="s">
        <v>99</v>
      </c>
      <c r="C3213" s="46"/>
      <c r="D3213" s="35" t="s">
        <v>424</v>
      </c>
      <c r="E3213" s="34">
        <v>43560</v>
      </c>
      <c r="F3213" s="347" t="s">
        <v>2771</v>
      </c>
      <c r="G3213" s="347" t="s">
        <v>2772</v>
      </c>
      <c r="H3213" s="344">
        <v>25.849016666666667</v>
      </c>
      <c r="I3213" s="344">
        <v>-81.392016666666663</v>
      </c>
      <c r="J3213" s="56" t="s">
        <v>10044</v>
      </c>
      <c r="K3213" s="56" t="s">
        <v>10045</v>
      </c>
      <c r="L3213" s="49" t="s">
        <v>2773</v>
      </c>
      <c r="M3213" s="120"/>
      <c r="N3213" s="35" t="s">
        <v>387</v>
      </c>
      <c r="O3213" s="203" t="s">
        <v>1969</v>
      </c>
      <c r="P3213" s="216">
        <v>0</v>
      </c>
      <c r="Q3213" s="443">
        <v>0</v>
      </c>
      <c r="R3213" s="47"/>
      <c r="S3213" s="36"/>
      <c r="T3213" s="35"/>
      <c r="U3213" s="34"/>
      <c r="V3213" s="82">
        <v>0</v>
      </c>
      <c r="W3213" s="55" t="s">
        <v>2688</v>
      </c>
      <c r="X3213" s="55" t="s">
        <v>1898</v>
      </c>
      <c r="Y3213" s="157" t="s">
        <v>387</v>
      </c>
      <c r="Z3213" s="57" t="s">
        <v>1746</v>
      </c>
      <c r="AA3213" s="55" t="s">
        <v>6982</v>
      </c>
      <c r="AB3213" s="55">
        <v>314</v>
      </c>
      <c r="AC3213" s="55" t="s">
        <v>2028</v>
      </c>
      <c r="AD3213" s="89" t="s">
        <v>2627</v>
      </c>
      <c r="AE3213" s="243">
        <v>16145</v>
      </c>
      <c r="AF3213" s="157" t="s">
        <v>3901</v>
      </c>
      <c r="AG3213" s="89" t="s">
        <v>8212</v>
      </c>
      <c r="AH3213" s="58" t="s">
        <v>1738</v>
      </c>
      <c r="AI3213" s="58" t="s">
        <v>1739</v>
      </c>
      <c r="AJ3213" s="59" t="s">
        <v>1595</v>
      </c>
      <c r="AK3213" s="56">
        <v>25.848878333333332</v>
      </c>
      <c r="AL3213" s="56">
        <v>-81.392068333333327</v>
      </c>
      <c r="AM3213" s="60">
        <v>50.447400000897318</v>
      </c>
      <c r="AN3213" s="60">
        <v>16.944496793920127</v>
      </c>
      <c r="AO3213" s="60">
        <v>53.217066233020624</v>
      </c>
    </row>
    <row r="3214" spans="1:41" s="290" customFormat="1" x14ac:dyDescent="0.2">
      <c r="A3214" s="45" t="s">
        <v>1879</v>
      </c>
      <c r="B3214" s="42" t="s">
        <v>99</v>
      </c>
      <c r="C3214" s="46"/>
      <c r="D3214" s="35" t="s">
        <v>424</v>
      </c>
      <c r="E3214" s="34">
        <v>43560</v>
      </c>
      <c r="F3214" s="347" t="s">
        <v>2771</v>
      </c>
      <c r="G3214" s="347" t="s">
        <v>2772</v>
      </c>
      <c r="H3214" s="344">
        <v>25.849016666666667</v>
      </c>
      <c r="I3214" s="344">
        <v>-81.392016666666663</v>
      </c>
      <c r="J3214" s="56" t="s">
        <v>10044</v>
      </c>
      <c r="K3214" s="56" t="s">
        <v>10045</v>
      </c>
      <c r="L3214" s="49" t="s">
        <v>2773</v>
      </c>
      <c r="M3214" s="120"/>
      <c r="N3214" s="35" t="s">
        <v>387</v>
      </c>
      <c r="O3214" s="203" t="s">
        <v>1969</v>
      </c>
      <c r="P3214" s="216">
        <v>0</v>
      </c>
      <c r="Q3214" s="443">
        <v>0</v>
      </c>
      <c r="R3214" s="47"/>
      <c r="S3214" s="36"/>
      <c r="T3214" s="35"/>
      <c r="U3214" s="34"/>
      <c r="V3214" s="82">
        <v>0</v>
      </c>
      <c r="W3214" s="55" t="s">
        <v>2688</v>
      </c>
      <c r="X3214" s="55" t="s">
        <v>1898</v>
      </c>
      <c r="Y3214" s="157" t="s">
        <v>387</v>
      </c>
      <c r="Z3214" s="57" t="s">
        <v>1746</v>
      </c>
      <c r="AA3214" s="55" t="s">
        <v>6982</v>
      </c>
      <c r="AB3214" s="55">
        <v>314</v>
      </c>
      <c r="AC3214" s="55" t="s">
        <v>2028</v>
      </c>
      <c r="AD3214" s="89" t="s">
        <v>2627</v>
      </c>
      <c r="AE3214" s="243">
        <v>16145</v>
      </c>
      <c r="AF3214" s="157" t="s">
        <v>3901</v>
      </c>
      <c r="AG3214" s="89" t="s">
        <v>8212</v>
      </c>
      <c r="AH3214" s="58" t="s">
        <v>1738</v>
      </c>
      <c r="AI3214" s="58" t="s">
        <v>1739</v>
      </c>
      <c r="AJ3214" s="59" t="s">
        <v>1595</v>
      </c>
      <c r="AK3214" s="56">
        <v>25.848878333333332</v>
      </c>
      <c r="AL3214" s="56">
        <v>-81.392068333333327</v>
      </c>
      <c r="AM3214" s="60">
        <v>50.447400000897318</v>
      </c>
      <c r="AN3214" s="60">
        <v>16.944496793920127</v>
      </c>
      <c r="AO3214" s="60">
        <v>53.217066233020624</v>
      </c>
    </row>
    <row r="3215" spans="1:41" s="290" customFormat="1" x14ac:dyDescent="0.2">
      <c r="A3215" s="45" t="s">
        <v>1879</v>
      </c>
      <c r="B3215" s="42" t="s">
        <v>99</v>
      </c>
      <c r="C3215" s="46"/>
      <c r="D3215" s="35" t="s">
        <v>2384</v>
      </c>
      <c r="E3215" s="34">
        <v>43770</v>
      </c>
      <c r="F3215" s="347" t="s">
        <v>2771</v>
      </c>
      <c r="G3215" s="347" t="s">
        <v>2772</v>
      </c>
      <c r="H3215" s="344">
        <v>25.849016666666667</v>
      </c>
      <c r="I3215" s="344">
        <v>-81.392016666666663</v>
      </c>
      <c r="J3215" s="56" t="s">
        <v>10044</v>
      </c>
      <c r="K3215" s="56" t="s">
        <v>10045</v>
      </c>
      <c r="L3215" s="49" t="s">
        <v>3214</v>
      </c>
      <c r="M3215" s="120"/>
      <c r="N3215" s="35" t="s">
        <v>364</v>
      </c>
      <c r="O3215" s="203"/>
      <c r="P3215" s="216">
        <v>0</v>
      </c>
      <c r="Q3215" s="443">
        <v>0</v>
      </c>
      <c r="R3215" s="47"/>
      <c r="S3215" s="36"/>
      <c r="T3215" s="35" t="s">
        <v>2011</v>
      </c>
      <c r="U3215" s="34"/>
      <c r="V3215" s="82">
        <v>0</v>
      </c>
      <c r="W3215" s="55" t="s">
        <v>2688</v>
      </c>
      <c r="X3215" s="55" t="s">
        <v>1898</v>
      </c>
      <c r="Y3215" s="157">
        <v>0</v>
      </c>
      <c r="Z3215" s="57" t="s">
        <v>1746</v>
      </c>
      <c r="AA3215" s="55" t="s">
        <v>6987</v>
      </c>
      <c r="AB3215" s="55">
        <v>314</v>
      </c>
      <c r="AC3215" s="55" t="s">
        <v>2028</v>
      </c>
      <c r="AD3215" s="89" t="s">
        <v>2627</v>
      </c>
      <c r="AE3215" s="243">
        <v>16145</v>
      </c>
      <c r="AF3215" s="157" t="s">
        <v>3901</v>
      </c>
      <c r="AG3215" s="89" t="s">
        <v>8212</v>
      </c>
      <c r="AH3215" s="58" t="s">
        <v>1738</v>
      </c>
      <c r="AI3215" s="58" t="s">
        <v>1739</v>
      </c>
      <c r="AJ3215" s="59" t="s">
        <v>1595</v>
      </c>
      <c r="AK3215" s="56">
        <v>25.848878333333332</v>
      </c>
      <c r="AL3215" s="56">
        <v>-81.392068333333327</v>
      </c>
      <c r="AM3215" s="60">
        <v>50.447400000897318</v>
      </c>
      <c r="AN3215" s="60">
        <v>16.944496793920127</v>
      </c>
      <c r="AO3215" s="60">
        <v>53.217066233020624</v>
      </c>
    </row>
    <row r="3216" spans="1:41" s="290" customFormat="1" x14ac:dyDescent="0.2">
      <c r="A3216" s="45" t="s">
        <v>1879</v>
      </c>
      <c r="B3216" s="42" t="s">
        <v>99</v>
      </c>
      <c r="C3216" s="46"/>
      <c r="D3216" s="35" t="s">
        <v>424</v>
      </c>
      <c r="E3216" s="34">
        <v>44293</v>
      </c>
      <c r="F3216" s="347" t="s">
        <v>2776</v>
      </c>
      <c r="G3216" s="347" t="s">
        <v>2772</v>
      </c>
      <c r="H3216" s="344">
        <v>25.848983333333333</v>
      </c>
      <c r="I3216" s="344">
        <v>-81.392016666666663</v>
      </c>
      <c r="J3216" s="56" t="s">
        <v>8207</v>
      </c>
      <c r="K3216" s="56" t="s">
        <v>10045</v>
      </c>
      <c r="L3216" s="49" t="s">
        <v>3009</v>
      </c>
      <c r="M3216" s="120"/>
      <c r="N3216" s="35" t="s">
        <v>364</v>
      </c>
      <c r="O3216" s="240" t="s">
        <v>3812</v>
      </c>
      <c r="P3216" s="216">
        <v>0</v>
      </c>
      <c r="Q3216" s="443">
        <v>0</v>
      </c>
      <c r="R3216" s="47"/>
      <c r="S3216" s="36"/>
      <c r="T3216" s="35"/>
      <c r="U3216" s="34"/>
      <c r="V3216" s="82">
        <v>0</v>
      </c>
      <c r="W3216" s="55" t="s">
        <v>2688</v>
      </c>
      <c r="X3216" s="55" t="s">
        <v>1898</v>
      </c>
      <c r="Y3216" s="157">
        <v>0</v>
      </c>
      <c r="Z3216" s="57" t="s">
        <v>1746</v>
      </c>
      <c r="AA3216" s="55" t="s">
        <v>6987</v>
      </c>
      <c r="AB3216" s="55">
        <v>314</v>
      </c>
      <c r="AC3216" s="55" t="s">
        <v>2028</v>
      </c>
      <c r="AD3216" s="89" t="s">
        <v>2627</v>
      </c>
      <c r="AE3216" s="243">
        <v>16145</v>
      </c>
      <c r="AF3216" s="157" t="s">
        <v>3901</v>
      </c>
      <c r="AG3216" s="89" t="s">
        <v>8212</v>
      </c>
      <c r="AH3216" s="58" t="s">
        <v>1738</v>
      </c>
      <c r="AI3216" s="58" t="s">
        <v>1739</v>
      </c>
      <c r="AJ3216" s="59" t="s">
        <v>1595</v>
      </c>
      <c r="AK3216" s="56">
        <v>25.848878333333332</v>
      </c>
      <c r="AL3216" s="56">
        <v>-81.392068333333327</v>
      </c>
      <c r="AM3216" s="60">
        <v>38.29140000049378</v>
      </c>
      <c r="AN3216" s="60">
        <v>16.944496793920127</v>
      </c>
      <c r="AO3216" s="60">
        <v>41.87298992903402</v>
      </c>
    </row>
    <row r="3217" spans="1:41" s="290" customFormat="1" x14ac:dyDescent="0.2">
      <c r="A3217" s="45" t="s">
        <v>1879</v>
      </c>
      <c r="B3217" s="42" t="s">
        <v>99</v>
      </c>
      <c r="C3217" s="46"/>
      <c r="D3217" s="35" t="s">
        <v>424</v>
      </c>
      <c r="E3217" s="34">
        <v>44620</v>
      </c>
      <c r="F3217" s="347" t="s">
        <v>4293</v>
      </c>
      <c r="G3217" s="347" t="s">
        <v>2772</v>
      </c>
      <c r="H3217" s="344">
        <v>25.849033333333335</v>
      </c>
      <c r="I3217" s="344">
        <v>-81.392016666666663</v>
      </c>
      <c r="J3217" s="56" t="s">
        <v>8210</v>
      </c>
      <c r="K3217" s="56" t="s">
        <v>10045</v>
      </c>
      <c r="L3217" s="49" t="s">
        <v>3009</v>
      </c>
      <c r="M3217" s="120"/>
      <c r="N3217" s="35" t="s">
        <v>364</v>
      </c>
      <c r="O3217" s="240" t="s">
        <v>4294</v>
      </c>
      <c r="P3217" s="216" t="s">
        <v>1969</v>
      </c>
      <c r="Q3217" s="443">
        <v>0</v>
      </c>
      <c r="R3217" s="47"/>
      <c r="S3217" s="36"/>
      <c r="T3217" s="35"/>
      <c r="U3217" s="34"/>
      <c r="V3217" s="82">
        <v>0</v>
      </c>
      <c r="W3217" s="55" t="s">
        <v>2688</v>
      </c>
      <c r="X3217" s="55" t="s">
        <v>1898</v>
      </c>
      <c r="Y3217" s="157">
        <v>0</v>
      </c>
      <c r="Z3217" s="57" t="s">
        <v>1746</v>
      </c>
      <c r="AA3217" s="55" t="s">
        <v>6987</v>
      </c>
      <c r="AB3217" s="55">
        <v>314</v>
      </c>
      <c r="AC3217" s="55" t="s">
        <v>2028</v>
      </c>
      <c r="AD3217" s="89" t="s">
        <v>2627</v>
      </c>
      <c r="AE3217" s="243">
        <v>16145</v>
      </c>
      <c r="AF3217" s="157" t="s">
        <v>3901</v>
      </c>
      <c r="AG3217" s="89" t="s">
        <v>8212</v>
      </c>
      <c r="AH3217" s="58" t="s">
        <v>1738</v>
      </c>
      <c r="AI3217" s="58" t="s">
        <v>1739</v>
      </c>
      <c r="AJ3217" s="59" t="s">
        <v>1595</v>
      </c>
      <c r="AK3217" s="56">
        <v>25.848878333333332</v>
      </c>
      <c r="AL3217" s="56">
        <v>-81.392068333333327</v>
      </c>
      <c r="AM3217" s="60">
        <v>56.525400001099086</v>
      </c>
      <c r="AN3217" s="60">
        <v>16.944496793920127</v>
      </c>
      <c r="AO3217" s="60">
        <v>59.010480568145027</v>
      </c>
    </row>
    <row r="3218" spans="1:41" s="290" customFormat="1" x14ac:dyDescent="0.2">
      <c r="A3218" s="45" t="s">
        <v>1879</v>
      </c>
      <c r="B3218" s="42" t="s">
        <v>99</v>
      </c>
      <c r="C3218" s="46"/>
      <c r="D3218" s="35" t="s">
        <v>424</v>
      </c>
      <c r="E3218" s="34">
        <v>44992</v>
      </c>
      <c r="F3218" s="347" t="s">
        <v>4293</v>
      </c>
      <c r="G3218" s="347" t="s">
        <v>5256</v>
      </c>
      <c r="H3218" s="344">
        <v>25.849033333333335</v>
      </c>
      <c r="I3218" s="344">
        <v>-81.391999999999996</v>
      </c>
      <c r="J3218" s="56" t="s">
        <v>8210</v>
      </c>
      <c r="K3218" s="56" t="s">
        <v>8211</v>
      </c>
      <c r="L3218" s="49" t="s">
        <v>3009</v>
      </c>
      <c r="M3218" s="120"/>
      <c r="N3218" s="35" t="s">
        <v>364</v>
      </c>
      <c r="O3218" s="240" t="s">
        <v>5257</v>
      </c>
      <c r="P3218" s="216" t="s">
        <v>1969</v>
      </c>
      <c r="Q3218" s="443">
        <v>0</v>
      </c>
      <c r="R3218" s="47"/>
      <c r="S3218" s="36"/>
      <c r="T3218" s="35"/>
      <c r="U3218" s="34"/>
      <c r="V3218" s="82">
        <v>0</v>
      </c>
      <c r="W3218" s="55" t="s">
        <v>2688</v>
      </c>
      <c r="X3218" s="55" t="s">
        <v>1898</v>
      </c>
      <c r="Y3218" s="157">
        <v>0</v>
      </c>
      <c r="Z3218" s="57" t="s">
        <v>1746</v>
      </c>
      <c r="AA3218" s="55" t="s">
        <v>6987</v>
      </c>
      <c r="AB3218" s="55">
        <v>314</v>
      </c>
      <c r="AC3218" s="55" t="s">
        <v>2028</v>
      </c>
      <c r="AD3218" s="89" t="s">
        <v>2627</v>
      </c>
      <c r="AE3218" s="243">
        <v>16145</v>
      </c>
      <c r="AF3218" s="157" t="s">
        <v>3901</v>
      </c>
      <c r="AG3218" s="89" t="s">
        <v>8212</v>
      </c>
      <c r="AH3218" s="58" t="s">
        <v>1738</v>
      </c>
      <c r="AI3218" s="58" t="s">
        <v>1739</v>
      </c>
      <c r="AJ3218" s="59" t="s">
        <v>1595</v>
      </c>
      <c r="AK3218" s="56">
        <v>25.848878333333332</v>
      </c>
      <c r="AL3218" s="56">
        <v>-81.392068333333327</v>
      </c>
      <c r="AM3218" s="60">
        <v>56.525400001099086</v>
      </c>
      <c r="AN3218" s="60">
        <v>22.410463502087321</v>
      </c>
      <c r="AO3218" s="60">
        <v>60.805836230271844</v>
      </c>
    </row>
    <row r="3219" spans="1:41" s="290" customFormat="1" x14ac:dyDescent="0.2">
      <c r="A3219" s="45" t="s">
        <v>1879</v>
      </c>
      <c r="B3219" s="42" t="s">
        <v>99</v>
      </c>
      <c r="C3219" s="46"/>
      <c r="D3219" s="35" t="s">
        <v>424</v>
      </c>
      <c r="E3219" s="34">
        <v>45384</v>
      </c>
      <c r="F3219" s="347" t="s">
        <v>4293</v>
      </c>
      <c r="G3219" s="347" t="s">
        <v>5256</v>
      </c>
      <c r="H3219" s="344">
        <v>25.849033333333335</v>
      </c>
      <c r="I3219" s="344">
        <v>-81.391999999999996</v>
      </c>
      <c r="J3219" s="56" t="s">
        <v>8210</v>
      </c>
      <c r="K3219" s="56" t="s">
        <v>8211</v>
      </c>
      <c r="L3219" s="49" t="s">
        <v>3009</v>
      </c>
      <c r="M3219" s="120"/>
      <c r="N3219" s="35" t="s">
        <v>364</v>
      </c>
      <c r="O3219" s="240" t="s">
        <v>5970</v>
      </c>
      <c r="P3219" s="216" t="s">
        <v>1969</v>
      </c>
      <c r="Q3219" s="443">
        <v>0</v>
      </c>
      <c r="R3219" s="47"/>
      <c r="S3219" s="36"/>
      <c r="T3219" s="35"/>
      <c r="U3219" s="34"/>
      <c r="V3219" s="82">
        <v>0</v>
      </c>
      <c r="W3219" s="55" t="s">
        <v>2688</v>
      </c>
      <c r="X3219" s="55" t="s">
        <v>1898</v>
      </c>
      <c r="Y3219" s="157">
        <v>0</v>
      </c>
      <c r="Z3219" s="57" t="s">
        <v>1746</v>
      </c>
      <c r="AA3219" s="55" t="s">
        <v>6987</v>
      </c>
      <c r="AB3219" s="55">
        <v>314</v>
      </c>
      <c r="AC3219" s="55" t="s">
        <v>2028</v>
      </c>
      <c r="AD3219" s="89" t="s">
        <v>2627</v>
      </c>
      <c r="AE3219" s="243">
        <v>16145</v>
      </c>
      <c r="AF3219" s="157" t="s">
        <v>3901</v>
      </c>
      <c r="AG3219" s="89" t="s">
        <v>8212</v>
      </c>
      <c r="AH3219" s="58" t="s">
        <v>1738</v>
      </c>
      <c r="AI3219" s="58" t="s">
        <v>1739</v>
      </c>
      <c r="AJ3219" s="59" t="s">
        <v>1595</v>
      </c>
      <c r="AK3219" s="56">
        <v>25.848878333333332</v>
      </c>
      <c r="AL3219" s="56">
        <v>-81.392068333333327</v>
      </c>
      <c r="AM3219" s="60">
        <v>56.525400001099086</v>
      </c>
      <c r="AN3219" s="60">
        <v>22.410463502087321</v>
      </c>
      <c r="AO3219" s="60">
        <v>60.805836230271844</v>
      </c>
    </row>
    <row r="3220" spans="1:41" s="290" customFormat="1" x14ac:dyDescent="0.2">
      <c r="A3220" s="45" t="s">
        <v>1879</v>
      </c>
      <c r="B3220" s="42" t="s">
        <v>99</v>
      </c>
      <c r="C3220" s="46"/>
      <c r="D3220" s="35" t="s">
        <v>424</v>
      </c>
      <c r="E3220" s="34">
        <v>45783</v>
      </c>
      <c r="F3220" s="347" t="s">
        <v>4293</v>
      </c>
      <c r="G3220" s="347" t="s">
        <v>5256</v>
      </c>
      <c r="H3220" s="344">
        <v>25.849033333333335</v>
      </c>
      <c r="I3220" s="344">
        <v>-81.391999999999996</v>
      </c>
      <c r="J3220" s="56" t="s">
        <v>8210</v>
      </c>
      <c r="K3220" s="56" t="s">
        <v>8211</v>
      </c>
      <c r="L3220" s="49" t="s">
        <v>3009</v>
      </c>
      <c r="M3220" s="120"/>
      <c r="N3220" s="35" t="s">
        <v>364</v>
      </c>
      <c r="O3220" s="240" t="s">
        <v>6637</v>
      </c>
      <c r="P3220" s="216" t="s">
        <v>1969</v>
      </c>
      <c r="Q3220" s="443">
        <v>0</v>
      </c>
      <c r="R3220" s="47"/>
      <c r="S3220" s="36"/>
      <c r="T3220" s="35"/>
      <c r="U3220" s="34"/>
      <c r="V3220" s="82">
        <v>0</v>
      </c>
      <c r="W3220" s="55" t="s">
        <v>2688</v>
      </c>
      <c r="X3220" s="55" t="s">
        <v>1898</v>
      </c>
      <c r="Y3220" s="157">
        <v>0</v>
      </c>
      <c r="Z3220" s="57" t="s">
        <v>1746</v>
      </c>
      <c r="AA3220" s="55" t="s">
        <v>6987</v>
      </c>
      <c r="AB3220" s="55">
        <v>314</v>
      </c>
      <c r="AC3220" s="55" t="s">
        <v>2028</v>
      </c>
      <c r="AD3220" s="89" t="s">
        <v>2627</v>
      </c>
      <c r="AE3220" s="243">
        <v>16145</v>
      </c>
      <c r="AF3220" s="157" t="s">
        <v>3901</v>
      </c>
      <c r="AG3220" s="89" t="s">
        <v>8212</v>
      </c>
      <c r="AH3220" s="58" t="s">
        <v>1738</v>
      </c>
      <c r="AI3220" s="58" t="s">
        <v>1739</v>
      </c>
      <c r="AJ3220" s="59" t="s">
        <v>1595</v>
      </c>
      <c r="AK3220" s="56">
        <v>25.848878333333332</v>
      </c>
      <c r="AL3220" s="56">
        <v>-81.392068333333327</v>
      </c>
      <c r="AM3220" s="60">
        <v>56.525400001099086</v>
      </c>
      <c r="AN3220" s="60">
        <v>22.410463502087321</v>
      </c>
      <c r="AO3220" s="60">
        <v>60.805836230271844</v>
      </c>
    </row>
    <row r="3221" spans="1:41" s="290" customFormat="1" x14ac:dyDescent="0.2">
      <c r="A3221" s="45" t="s">
        <v>1879</v>
      </c>
      <c r="B3221" s="42" t="s">
        <v>99</v>
      </c>
      <c r="C3221" s="46"/>
      <c r="D3221" s="35" t="s">
        <v>424</v>
      </c>
      <c r="E3221" s="34">
        <v>45783</v>
      </c>
      <c r="F3221" s="347" t="s">
        <v>4293</v>
      </c>
      <c r="G3221" s="347" t="s">
        <v>5256</v>
      </c>
      <c r="H3221" s="344">
        <v>25.849033333333335</v>
      </c>
      <c r="I3221" s="344">
        <v>-81.391999999999996</v>
      </c>
      <c r="J3221" s="56" t="s">
        <v>8210</v>
      </c>
      <c r="K3221" s="56" t="s">
        <v>8211</v>
      </c>
      <c r="L3221" s="49" t="s">
        <v>3009</v>
      </c>
      <c r="M3221" s="120"/>
      <c r="N3221" s="35" t="s">
        <v>364</v>
      </c>
      <c r="O3221" s="240" t="s">
        <v>6637</v>
      </c>
      <c r="P3221" s="216" t="s">
        <v>1969</v>
      </c>
      <c r="Q3221" s="443">
        <v>0</v>
      </c>
      <c r="R3221" s="47"/>
      <c r="S3221" s="36"/>
      <c r="T3221" s="35"/>
      <c r="U3221" s="34"/>
      <c r="V3221" s="82">
        <v>0</v>
      </c>
      <c r="W3221" s="55" t="s">
        <v>2688</v>
      </c>
      <c r="X3221" s="55" t="s">
        <v>1898</v>
      </c>
      <c r="Y3221" s="157">
        <v>0</v>
      </c>
      <c r="Z3221" s="57" t="s">
        <v>1746</v>
      </c>
      <c r="AA3221" s="55" t="s">
        <v>6987</v>
      </c>
      <c r="AB3221" s="55">
        <v>314</v>
      </c>
      <c r="AC3221" s="55" t="s">
        <v>2028</v>
      </c>
      <c r="AD3221" s="89" t="s">
        <v>2627</v>
      </c>
      <c r="AE3221" s="243">
        <v>16145</v>
      </c>
      <c r="AF3221" s="157" t="s">
        <v>3901</v>
      </c>
      <c r="AG3221" s="89" t="s">
        <v>8212</v>
      </c>
      <c r="AH3221" s="58" t="s">
        <v>1738</v>
      </c>
      <c r="AI3221" s="58" t="s">
        <v>1739</v>
      </c>
      <c r="AJ3221" s="59" t="s">
        <v>1595</v>
      </c>
      <c r="AK3221" s="56">
        <v>25.848878333333332</v>
      </c>
      <c r="AL3221" s="56">
        <v>-81.392068333333327</v>
      </c>
      <c r="AM3221" s="60">
        <v>56.525400001099086</v>
      </c>
      <c r="AN3221" s="60">
        <v>22.410463502087321</v>
      </c>
      <c r="AO3221" s="60">
        <v>60.805836230271844</v>
      </c>
    </row>
    <row r="3222" spans="1:41" s="290" customFormat="1" x14ac:dyDescent="0.2">
      <c r="A3222" s="45" t="s">
        <v>1879</v>
      </c>
      <c r="B3222" s="42" t="s">
        <v>99</v>
      </c>
      <c r="C3222" s="46" t="s">
        <v>473</v>
      </c>
      <c r="D3222" s="35" t="s">
        <v>424</v>
      </c>
      <c r="E3222" s="34">
        <v>46079</v>
      </c>
      <c r="F3222" s="347" t="s">
        <v>4293</v>
      </c>
      <c r="G3222" s="347" t="s">
        <v>5256</v>
      </c>
      <c r="H3222" s="344">
        <v>25.849033333333335</v>
      </c>
      <c r="I3222" s="344">
        <v>-81.391999999999996</v>
      </c>
      <c r="J3222" s="56" t="s">
        <v>8210</v>
      </c>
      <c r="K3222" s="56" t="s">
        <v>8211</v>
      </c>
      <c r="L3222" s="49" t="s">
        <v>3009</v>
      </c>
      <c r="M3222" s="120"/>
      <c r="N3222" s="35" t="s">
        <v>364</v>
      </c>
      <c r="O3222" s="240" t="s">
        <v>6726</v>
      </c>
      <c r="P3222" s="216" t="s">
        <v>6005</v>
      </c>
      <c r="Q3222" s="443">
        <v>0</v>
      </c>
      <c r="R3222" s="47"/>
      <c r="S3222" s="36"/>
      <c r="T3222" s="35"/>
      <c r="U3222" s="34"/>
      <c r="V3222" s="82">
        <v>0</v>
      </c>
      <c r="W3222" s="55" t="s">
        <v>2688</v>
      </c>
      <c r="X3222" s="55" t="s">
        <v>1898</v>
      </c>
      <c r="Y3222" s="157">
        <v>0</v>
      </c>
      <c r="Z3222" s="57" t="s">
        <v>1746</v>
      </c>
      <c r="AA3222" s="55" t="s">
        <v>6987</v>
      </c>
      <c r="AB3222" s="55">
        <v>314</v>
      </c>
      <c r="AC3222" s="55" t="s">
        <v>2028</v>
      </c>
      <c r="AD3222" s="89" t="s">
        <v>2627</v>
      </c>
      <c r="AE3222" s="243">
        <v>16145</v>
      </c>
      <c r="AF3222" s="157" t="s">
        <v>3901</v>
      </c>
      <c r="AG3222" s="89" t="s">
        <v>8212</v>
      </c>
      <c r="AH3222" s="58" t="s">
        <v>1738</v>
      </c>
      <c r="AI3222" s="58" t="s">
        <v>1739</v>
      </c>
      <c r="AJ3222" s="59" t="s">
        <v>1595</v>
      </c>
      <c r="AK3222" s="56">
        <v>25.848878333333332</v>
      </c>
      <c r="AL3222" s="56">
        <v>-81.392068333333327</v>
      </c>
      <c r="AM3222" s="60">
        <v>56.525400001099086</v>
      </c>
      <c r="AN3222" s="60">
        <v>22.410463502087321</v>
      </c>
      <c r="AO3222" s="60">
        <v>60.805836230271844</v>
      </c>
    </row>
    <row r="3223" spans="1:41" s="290" customFormat="1" x14ac:dyDescent="0.2">
      <c r="A3223" s="45" t="s">
        <v>1880</v>
      </c>
      <c r="B3223" s="42" t="s">
        <v>103</v>
      </c>
      <c r="C3223" s="46"/>
      <c r="D3223" s="35" t="s">
        <v>1658</v>
      </c>
      <c r="E3223" s="34">
        <v>43077</v>
      </c>
      <c r="F3223" s="347" t="s">
        <v>1740</v>
      </c>
      <c r="G3223" s="347" t="s">
        <v>1741</v>
      </c>
      <c r="H3223" s="344">
        <v>25.846766666666667</v>
      </c>
      <c r="I3223" s="344">
        <v>-81.390283333333329</v>
      </c>
      <c r="J3223" s="56" t="s">
        <v>10046</v>
      </c>
      <c r="K3223" s="56" t="s">
        <v>10047</v>
      </c>
      <c r="L3223" s="49" t="s">
        <v>2403</v>
      </c>
      <c r="M3223" s="120"/>
      <c r="N3223" s="35" t="s">
        <v>364</v>
      </c>
      <c r="O3223" s="203"/>
      <c r="P3223" s="216">
        <v>0</v>
      </c>
      <c r="Q3223" s="443">
        <v>0</v>
      </c>
      <c r="R3223" s="47"/>
      <c r="S3223" s="36" t="s">
        <v>473</v>
      </c>
      <c r="T3223" s="35"/>
      <c r="U3223" s="34"/>
      <c r="V3223" s="82">
        <v>0</v>
      </c>
      <c r="W3223" s="55" t="s">
        <v>2688</v>
      </c>
      <c r="X3223" s="55" t="s">
        <v>1898</v>
      </c>
      <c r="Y3223" s="157">
        <v>0</v>
      </c>
      <c r="Z3223" s="57" t="s">
        <v>3905</v>
      </c>
      <c r="AA3223" s="55" t="s">
        <v>9434</v>
      </c>
      <c r="AB3223" s="55">
        <v>315</v>
      </c>
      <c r="AC3223" s="55" t="s">
        <v>2028</v>
      </c>
      <c r="AD3223" s="89" t="s">
        <v>2627</v>
      </c>
      <c r="AE3223" s="243">
        <v>16150</v>
      </c>
      <c r="AF3223" s="157" t="s">
        <v>3901</v>
      </c>
      <c r="AG3223" s="89" t="s">
        <v>8215</v>
      </c>
      <c r="AH3223" s="58" t="s">
        <v>1740</v>
      </c>
      <c r="AI3223" s="58" t="s">
        <v>1741</v>
      </c>
      <c r="AJ3223" s="59" t="s">
        <v>1592</v>
      </c>
      <c r="AK3223" s="56">
        <v>25.846758333333334</v>
      </c>
      <c r="AL3223" s="56">
        <v>-81.390277777777783</v>
      </c>
      <c r="AM3223" s="60">
        <v>3.0390000001008843</v>
      </c>
      <c r="AN3223" s="60">
        <v>-1.8219888996153553</v>
      </c>
      <c r="AO3223" s="60" t="s">
        <v>3905</v>
      </c>
    </row>
    <row r="3224" spans="1:41" s="290" customFormat="1" x14ac:dyDescent="0.2">
      <c r="A3224" s="45" t="s">
        <v>1880</v>
      </c>
      <c r="B3224" s="42" t="s">
        <v>103</v>
      </c>
      <c r="C3224" s="46"/>
      <c r="D3224" s="35" t="s">
        <v>424</v>
      </c>
      <c r="E3224" s="34">
        <v>43560</v>
      </c>
      <c r="F3224" s="347" t="s">
        <v>2776</v>
      </c>
      <c r="G3224" s="347" t="s">
        <v>2777</v>
      </c>
      <c r="H3224" s="344">
        <v>25.848983333333333</v>
      </c>
      <c r="I3224" s="344">
        <v>-81.391850000000005</v>
      </c>
      <c r="J3224" s="56" t="s">
        <v>8207</v>
      </c>
      <c r="K3224" s="56" t="s">
        <v>10048</v>
      </c>
      <c r="L3224" s="49" t="s">
        <v>8315</v>
      </c>
      <c r="M3224" s="120"/>
      <c r="N3224" s="35" t="s">
        <v>1919</v>
      </c>
      <c r="O3224" s="203" t="s">
        <v>1969</v>
      </c>
      <c r="P3224" s="216">
        <v>0</v>
      </c>
      <c r="Q3224" s="443">
        <v>0</v>
      </c>
      <c r="R3224" s="47"/>
      <c r="S3224" s="36"/>
      <c r="T3224" s="35"/>
      <c r="U3224" s="34"/>
      <c r="V3224" s="82" t="s">
        <v>1969</v>
      </c>
      <c r="W3224" s="55" t="s">
        <v>2688</v>
      </c>
      <c r="X3224" s="55" t="s">
        <v>1898</v>
      </c>
      <c r="Y3224" s="157" t="s">
        <v>1919</v>
      </c>
      <c r="Z3224" s="57">
        <v>961.38337293683639</v>
      </c>
      <c r="AA3224" s="55" t="s">
        <v>10049</v>
      </c>
      <c r="AB3224" s="55">
        <v>315</v>
      </c>
      <c r="AC3224" s="55" t="s">
        <v>2028</v>
      </c>
      <c r="AD3224" s="89" t="s">
        <v>2627</v>
      </c>
      <c r="AE3224" s="243">
        <v>16150</v>
      </c>
      <c r="AF3224" s="157" t="s">
        <v>3901</v>
      </c>
      <c r="AG3224" s="89" t="s">
        <v>8215</v>
      </c>
      <c r="AH3224" s="58" t="s">
        <v>1740</v>
      </c>
      <c r="AI3224" s="58" t="s">
        <v>1741</v>
      </c>
      <c r="AJ3224" s="59" t="s">
        <v>1592</v>
      </c>
      <c r="AK3224" s="56">
        <v>25.846758333333334</v>
      </c>
      <c r="AL3224" s="56">
        <v>-81.390277777777783</v>
      </c>
      <c r="AM3224" s="60">
        <v>811.41299999972841</v>
      </c>
      <c r="AN3224" s="60">
        <v>-515.62285945334975</v>
      </c>
      <c r="AO3224" s="60">
        <v>961.38337293683639</v>
      </c>
    </row>
    <row r="3225" spans="1:41" s="290" customFormat="1" x14ac:dyDescent="0.2">
      <c r="A3225" s="45" t="s">
        <v>1880</v>
      </c>
      <c r="B3225" s="42" t="s">
        <v>103</v>
      </c>
      <c r="C3225" s="46"/>
      <c r="D3225" s="35" t="s">
        <v>2384</v>
      </c>
      <c r="E3225" s="34">
        <v>43770</v>
      </c>
      <c r="F3225" s="347" t="s">
        <v>2776</v>
      </c>
      <c r="G3225" s="347" t="s">
        <v>2777</v>
      </c>
      <c r="H3225" s="344">
        <v>25.848983333333333</v>
      </c>
      <c r="I3225" s="344">
        <v>-81.391850000000005</v>
      </c>
      <c r="J3225" s="56" t="s">
        <v>8207</v>
      </c>
      <c r="K3225" s="56" t="s">
        <v>10048</v>
      </c>
      <c r="L3225" s="49" t="s">
        <v>3218</v>
      </c>
      <c r="M3225" s="120"/>
      <c r="N3225" s="35" t="s">
        <v>364</v>
      </c>
      <c r="O3225" s="203"/>
      <c r="P3225" s="216">
        <v>0</v>
      </c>
      <c r="Q3225" s="443">
        <v>0</v>
      </c>
      <c r="R3225" s="47"/>
      <c r="S3225" s="36"/>
      <c r="T3225" s="35" t="s">
        <v>2011</v>
      </c>
      <c r="U3225" s="34"/>
      <c r="V3225" s="82">
        <v>0</v>
      </c>
      <c r="W3225" s="55" t="s">
        <v>2688</v>
      </c>
      <c r="X3225" s="55" t="s">
        <v>1898</v>
      </c>
      <c r="Y3225" s="157">
        <v>0</v>
      </c>
      <c r="Z3225" s="57">
        <v>961.38337293683639</v>
      </c>
      <c r="AA3225" s="55" t="s">
        <v>8759</v>
      </c>
      <c r="AB3225" s="55">
        <v>315</v>
      </c>
      <c r="AC3225" s="55" t="s">
        <v>2028</v>
      </c>
      <c r="AD3225" s="89" t="s">
        <v>2627</v>
      </c>
      <c r="AE3225" s="243">
        <v>16150</v>
      </c>
      <c r="AF3225" s="157" t="s">
        <v>3901</v>
      </c>
      <c r="AG3225" s="89" t="s">
        <v>8215</v>
      </c>
      <c r="AH3225" s="58" t="s">
        <v>1740</v>
      </c>
      <c r="AI3225" s="58" t="s">
        <v>1741</v>
      </c>
      <c r="AJ3225" s="59" t="s">
        <v>1592</v>
      </c>
      <c r="AK3225" s="56">
        <v>25.846758333333334</v>
      </c>
      <c r="AL3225" s="56">
        <v>-81.390277777777783</v>
      </c>
      <c r="AM3225" s="60">
        <v>811.41299999972841</v>
      </c>
      <c r="AN3225" s="60">
        <v>-515.62285945334975</v>
      </c>
      <c r="AO3225" s="60">
        <v>961.38337293683639</v>
      </c>
    </row>
    <row r="3226" spans="1:41" s="290" customFormat="1" x14ac:dyDescent="0.2">
      <c r="A3226" s="45" t="s">
        <v>1880</v>
      </c>
      <c r="B3226" s="42" t="s">
        <v>103</v>
      </c>
      <c r="C3226" s="46"/>
      <c r="D3226" s="35" t="s">
        <v>424</v>
      </c>
      <c r="E3226" s="34">
        <v>44203</v>
      </c>
      <c r="F3226" s="347" t="s">
        <v>3813</v>
      </c>
      <c r="G3226" s="347" t="s">
        <v>3814</v>
      </c>
      <c r="H3226" s="344">
        <v>25.846566666666668</v>
      </c>
      <c r="I3226" s="344">
        <v>-81.390383333333332</v>
      </c>
      <c r="J3226" s="56" t="s">
        <v>10050</v>
      </c>
      <c r="K3226" s="56" t="s">
        <v>8214</v>
      </c>
      <c r="L3226" s="49" t="s">
        <v>3009</v>
      </c>
      <c r="M3226" s="120"/>
      <c r="N3226" s="35" t="s">
        <v>364</v>
      </c>
      <c r="O3226" s="240" t="s">
        <v>3815</v>
      </c>
      <c r="P3226" s="216">
        <v>0</v>
      </c>
      <c r="Q3226" s="443">
        <v>0</v>
      </c>
      <c r="R3226" s="47"/>
      <c r="S3226" s="36"/>
      <c r="T3226" s="35"/>
      <c r="U3226" s="34"/>
      <c r="V3226" s="82">
        <v>0</v>
      </c>
      <c r="W3226" s="55" t="s">
        <v>2688</v>
      </c>
      <c r="X3226" s="55" t="s">
        <v>1898</v>
      </c>
      <c r="Y3226" s="157">
        <v>0</v>
      </c>
      <c r="Z3226" s="57" t="s">
        <v>1746</v>
      </c>
      <c r="AA3226" s="55" t="s">
        <v>6987</v>
      </c>
      <c r="AB3226" s="55">
        <v>315</v>
      </c>
      <c r="AC3226" s="55" t="s">
        <v>2028</v>
      </c>
      <c r="AD3226" s="89" t="s">
        <v>2627</v>
      </c>
      <c r="AE3226" s="243">
        <v>16150</v>
      </c>
      <c r="AF3226" s="157" t="s">
        <v>3901</v>
      </c>
      <c r="AG3226" s="89" t="s">
        <v>8215</v>
      </c>
      <c r="AH3226" s="58" t="s">
        <v>1740</v>
      </c>
      <c r="AI3226" s="58" t="s">
        <v>1741</v>
      </c>
      <c r="AJ3226" s="59" t="s">
        <v>1592</v>
      </c>
      <c r="AK3226" s="56">
        <v>25.846758333333334</v>
      </c>
      <c r="AL3226" s="56">
        <v>-81.390277777777783</v>
      </c>
      <c r="AM3226" s="60">
        <v>-69.896999999729132</v>
      </c>
      <c r="AN3226" s="60">
        <v>-34.617789148618513</v>
      </c>
      <c r="AO3226" s="60">
        <v>77.999884195429061</v>
      </c>
    </row>
    <row r="3227" spans="1:41" s="290" customFormat="1" x14ac:dyDescent="0.2">
      <c r="A3227" s="45" t="s">
        <v>1880</v>
      </c>
      <c r="B3227" s="42" t="s">
        <v>103</v>
      </c>
      <c r="C3227" s="46"/>
      <c r="D3227" s="35" t="s">
        <v>424</v>
      </c>
      <c r="E3227" s="34">
        <v>44620</v>
      </c>
      <c r="F3227" s="347" t="s">
        <v>3813</v>
      </c>
      <c r="G3227" s="347" t="s">
        <v>3814</v>
      </c>
      <c r="H3227" s="344">
        <v>25.846566666666668</v>
      </c>
      <c r="I3227" s="344">
        <v>-81.390383333333332</v>
      </c>
      <c r="J3227" s="56" t="s">
        <v>10050</v>
      </c>
      <c r="K3227" s="56" t="s">
        <v>8214</v>
      </c>
      <c r="L3227" s="49" t="s">
        <v>3009</v>
      </c>
      <c r="M3227" s="120"/>
      <c r="N3227" s="35" t="s">
        <v>364</v>
      </c>
      <c r="O3227" s="240" t="s">
        <v>4295</v>
      </c>
      <c r="P3227" s="216" t="s">
        <v>1969</v>
      </c>
      <c r="Q3227" s="443">
        <v>0</v>
      </c>
      <c r="R3227" s="47"/>
      <c r="S3227" s="36"/>
      <c r="T3227" s="35"/>
      <c r="U3227" s="34"/>
      <c r="V3227" s="82">
        <v>0</v>
      </c>
      <c r="W3227" s="55" t="s">
        <v>2688</v>
      </c>
      <c r="X3227" s="55" t="s">
        <v>1898</v>
      </c>
      <c r="Y3227" s="157">
        <v>0</v>
      </c>
      <c r="Z3227" s="57" t="s">
        <v>1746</v>
      </c>
      <c r="AA3227" s="55" t="s">
        <v>6987</v>
      </c>
      <c r="AB3227" s="55">
        <v>315</v>
      </c>
      <c r="AC3227" s="55" t="s">
        <v>2028</v>
      </c>
      <c r="AD3227" s="89" t="s">
        <v>2627</v>
      </c>
      <c r="AE3227" s="243">
        <v>16150</v>
      </c>
      <c r="AF3227" s="157" t="s">
        <v>3901</v>
      </c>
      <c r="AG3227" s="89" t="s">
        <v>8215</v>
      </c>
      <c r="AH3227" s="58" t="s">
        <v>1740</v>
      </c>
      <c r="AI3227" s="58" t="s">
        <v>1741</v>
      </c>
      <c r="AJ3227" s="59" t="s">
        <v>1592</v>
      </c>
      <c r="AK3227" s="56">
        <v>25.846758333333334</v>
      </c>
      <c r="AL3227" s="56">
        <v>-81.390277777777783</v>
      </c>
      <c r="AM3227" s="60">
        <v>-69.896999999729132</v>
      </c>
      <c r="AN3227" s="60">
        <v>-34.617789148618513</v>
      </c>
      <c r="AO3227" s="60">
        <v>77.999884195429061</v>
      </c>
    </row>
    <row r="3228" spans="1:41" s="290" customFormat="1" x14ac:dyDescent="0.2">
      <c r="A3228" s="45" t="s">
        <v>1880</v>
      </c>
      <c r="B3228" s="42" t="s">
        <v>103</v>
      </c>
      <c r="C3228" s="46"/>
      <c r="D3228" s="35" t="s">
        <v>424</v>
      </c>
      <c r="E3228" s="34">
        <v>44992</v>
      </c>
      <c r="F3228" s="347" t="s">
        <v>5258</v>
      </c>
      <c r="G3228" s="347" t="s">
        <v>3814</v>
      </c>
      <c r="H3228" s="344">
        <v>25.846583333333335</v>
      </c>
      <c r="I3228" s="344">
        <v>-81.390383333333332</v>
      </c>
      <c r="J3228" s="56" t="s">
        <v>8213</v>
      </c>
      <c r="K3228" s="56" t="s">
        <v>8214</v>
      </c>
      <c r="L3228" s="49" t="s">
        <v>5971</v>
      </c>
      <c r="M3228" s="120"/>
      <c r="N3228" s="35" t="s">
        <v>427</v>
      </c>
      <c r="O3228" s="240" t="s">
        <v>5305</v>
      </c>
      <c r="P3228" s="216" t="s">
        <v>1969</v>
      </c>
      <c r="Q3228" s="443">
        <v>0</v>
      </c>
      <c r="R3228" s="47"/>
      <c r="S3228" s="36"/>
      <c r="T3228" s="35" t="s">
        <v>3310</v>
      </c>
      <c r="U3228" s="34"/>
      <c r="V3228" s="82" t="s">
        <v>1969</v>
      </c>
      <c r="W3228" s="55" t="s">
        <v>2688</v>
      </c>
      <c r="X3228" s="55" t="s">
        <v>1898</v>
      </c>
      <c r="Y3228" s="157" t="s">
        <v>427</v>
      </c>
      <c r="Z3228" s="57" t="s">
        <v>1746</v>
      </c>
      <c r="AA3228" s="55" t="s">
        <v>7125</v>
      </c>
      <c r="AB3228" s="55">
        <v>315</v>
      </c>
      <c r="AC3228" s="55" t="s">
        <v>2028</v>
      </c>
      <c r="AD3228" s="89" t="s">
        <v>2627</v>
      </c>
      <c r="AE3228" s="243">
        <v>16150</v>
      </c>
      <c r="AF3228" s="157" t="s">
        <v>3901</v>
      </c>
      <c r="AG3228" s="89" t="s">
        <v>8215</v>
      </c>
      <c r="AH3228" s="58" t="s">
        <v>1740</v>
      </c>
      <c r="AI3228" s="58" t="s">
        <v>1741</v>
      </c>
      <c r="AJ3228" s="59" t="s">
        <v>1592</v>
      </c>
      <c r="AK3228" s="56">
        <v>25.846758333333334</v>
      </c>
      <c r="AL3228" s="56">
        <v>-81.390277777777783</v>
      </c>
      <c r="AM3228" s="60">
        <v>-63.818999999527364</v>
      </c>
      <c r="AN3228" s="60">
        <v>-34.617789148618513</v>
      </c>
      <c r="AO3228" s="60">
        <v>72.603416493150533</v>
      </c>
    </row>
    <row r="3229" spans="1:41" s="290" customFormat="1" x14ac:dyDescent="0.2">
      <c r="A3229" s="45" t="s">
        <v>1880</v>
      </c>
      <c r="B3229" s="42" t="s">
        <v>103</v>
      </c>
      <c r="C3229" s="46"/>
      <c r="D3229" s="35" t="s">
        <v>424</v>
      </c>
      <c r="E3229" s="34">
        <v>45384</v>
      </c>
      <c r="F3229" s="347" t="s">
        <v>5258</v>
      </c>
      <c r="G3229" s="347" t="s">
        <v>3814</v>
      </c>
      <c r="H3229" s="344">
        <v>25.846583333333335</v>
      </c>
      <c r="I3229" s="344">
        <v>-81.390383333333332</v>
      </c>
      <c r="J3229" s="56" t="s">
        <v>8213</v>
      </c>
      <c r="K3229" s="56" t="s">
        <v>8214</v>
      </c>
      <c r="L3229" s="49" t="s">
        <v>5971</v>
      </c>
      <c r="M3229" s="120"/>
      <c r="N3229" s="35" t="s">
        <v>427</v>
      </c>
      <c r="O3229" s="240" t="s">
        <v>5972</v>
      </c>
      <c r="P3229" s="216" t="s">
        <v>1969</v>
      </c>
      <c r="Q3229" s="443">
        <v>0</v>
      </c>
      <c r="R3229" s="47"/>
      <c r="S3229" s="36"/>
      <c r="T3229" s="35"/>
      <c r="U3229" s="34"/>
      <c r="V3229" s="82" t="s">
        <v>1969</v>
      </c>
      <c r="W3229" s="55" t="s">
        <v>2688</v>
      </c>
      <c r="X3229" s="55" t="s">
        <v>1898</v>
      </c>
      <c r="Y3229" s="157" t="s">
        <v>427</v>
      </c>
      <c r="Z3229" s="57" t="s">
        <v>1746</v>
      </c>
      <c r="AA3229" s="55" t="s">
        <v>7125</v>
      </c>
      <c r="AB3229" s="55">
        <v>315</v>
      </c>
      <c r="AC3229" s="55" t="s">
        <v>2028</v>
      </c>
      <c r="AD3229" s="89" t="s">
        <v>2627</v>
      </c>
      <c r="AE3229" s="243">
        <v>16150</v>
      </c>
      <c r="AF3229" s="157" t="s">
        <v>3901</v>
      </c>
      <c r="AG3229" s="89" t="s">
        <v>8215</v>
      </c>
      <c r="AH3229" s="58" t="s">
        <v>1740</v>
      </c>
      <c r="AI3229" s="58" t="s">
        <v>1741</v>
      </c>
      <c r="AJ3229" s="59" t="s">
        <v>1592</v>
      </c>
      <c r="AK3229" s="56">
        <v>25.846758333333334</v>
      </c>
      <c r="AL3229" s="56">
        <v>-81.390277777777783</v>
      </c>
      <c r="AM3229" s="60">
        <v>-63.818999999527364</v>
      </c>
      <c r="AN3229" s="60">
        <v>-34.617789148618513</v>
      </c>
      <c r="AO3229" s="60">
        <v>72.603416493150533</v>
      </c>
    </row>
    <row r="3230" spans="1:41" s="290" customFormat="1" x14ac:dyDescent="0.2">
      <c r="A3230" s="45" t="s">
        <v>1880</v>
      </c>
      <c r="B3230" s="42" t="s">
        <v>103</v>
      </c>
      <c r="C3230" s="46"/>
      <c r="D3230" s="35" t="s">
        <v>424</v>
      </c>
      <c r="E3230" s="34">
        <v>45783</v>
      </c>
      <c r="F3230" s="347" t="s">
        <v>5258</v>
      </c>
      <c r="G3230" s="347" t="s">
        <v>3814</v>
      </c>
      <c r="H3230" s="344">
        <v>25.846583333333335</v>
      </c>
      <c r="I3230" s="344">
        <v>-81.390383333333332</v>
      </c>
      <c r="J3230" s="56" t="s">
        <v>8213</v>
      </c>
      <c r="K3230" s="56" t="s">
        <v>8214</v>
      </c>
      <c r="L3230" s="49" t="s">
        <v>6638</v>
      </c>
      <c r="M3230" s="120"/>
      <c r="N3230" s="35" t="s">
        <v>427</v>
      </c>
      <c r="O3230" s="240" t="s">
        <v>5972</v>
      </c>
      <c r="P3230" s="216" t="s">
        <v>1969</v>
      </c>
      <c r="Q3230" s="443">
        <v>0</v>
      </c>
      <c r="R3230" s="47"/>
      <c r="S3230" s="36"/>
      <c r="T3230" s="35"/>
      <c r="U3230" s="34">
        <v>44992</v>
      </c>
      <c r="V3230" s="82" t="s">
        <v>1969</v>
      </c>
      <c r="W3230" s="55" t="s">
        <v>2688</v>
      </c>
      <c r="X3230" s="55" t="s">
        <v>1898</v>
      </c>
      <c r="Y3230" s="157" t="s">
        <v>427</v>
      </c>
      <c r="Z3230" s="57" t="s">
        <v>1746</v>
      </c>
      <c r="AA3230" s="55" t="s">
        <v>7125</v>
      </c>
      <c r="AB3230" s="55">
        <v>315</v>
      </c>
      <c r="AC3230" s="55" t="s">
        <v>2028</v>
      </c>
      <c r="AD3230" s="89" t="s">
        <v>2627</v>
      </c>
      <c r="AE3230" s="243">
        <v>16150</v>
      </c>
      <c r="AF3230" s="157" t="s">
        <v>3901</v>
      </c>
      <c r="AG3230" s="89" t="s">
        <v>8215</v>
      </c>
      <c r="AH3230" s="58" t="s">
        <v>1740</v>
      </c>
      <c r="AI3230" s="58" t="s">
        <v>1741</v>
      </c>
      <c r="AJ3230" s="59" t="s">
        <v>1592</v>
      </c>
      <c r="AK3230" s="56">
        <v>25.846758333333334</v>
      </c>
      <c r="AL3230" s="56">
        <v>-81.390277777777783</v>
      </c>
      <c r="AM3230" s="60">
        <v>-63.818999999527364</v>
      </c>
      <c r="AN3230" s="60">
        <v>-34.617789148618513</v>
      </c>
      <c r="AO3230" s="60">
        <v>72.603416493150533</v>
      </c>
    </row>
    <row r="3231" spans="1:41" s="290" customFormat="1" x14ac:dyDescent="0.2">
      <c r="A3231" s="45" t="s">
        <v>1880</v>
      </c>
      <c r="B3231" s="42" t="s">
        <v>103</v>
      </c>
      <c r="C3231" s="46" t="s">
        <v>473</v>
      </c>
      <c r="D3231" s="35" t="s">
        <v>424</v>
      </c>
      <c r="E3231" s="34">
        <v>46079</v>
      </c>
      <c r="F3231" s="347" t="s">
        <v>5258</v>
      </c>
      <c r="G3231" s="347" t="s">
        <v>3814</v>
      </c>
      <c r="H3231" s="344">
        <v>25.846583333333335</v>
      </c>
      <c r="I3231" s="344">
        <v>-81.390383333333332</v>
      </c>
      <c r="J3231" s="56" t="s">
        <v>8213</v>
      </c>
      <c r="K3231" s="56" t="s">
        <v>8214</v>
      </c>
      <c r="L3231" s="49" t="s">
        <v>6728</v>
      </c>
      <c r="M3231" s="120"/>
      <c r="N3231" s="35" t="s">
        <v>427</v>
      </c>
      <c r="O3231" s="240" t="s">
        <v>6727</v>
      </c>
      <c r="P3231" s="216" t="s">
        <v>6005</v>
      </c>
      <c r="Q3231" s="443">
        <v>0</v>
      </c>
      <c r="R3231" s="47"/>
      <c r="S3231" s="36"/>
      <c r="T3231" s="35"/>
      <c r="U3231" s="34">
        <v>44992</v>
      </c>
      <c r="V3231" s="82" t="s">
        <v>1969</v>
      </c>
      <c r="W3231" s="55" t="s">
        <v>2688</v>
      </c>
      <c r="X3231" s="55" t="s">
        <v>1898</v>
      </c>
      <c r="Y3231" s="157" t="s">
        <v>427</v>
      </c>
      <c r="Z3231" s="57" t="s">
        <v>1746</v>
      </c>
      <c r="AA3231" s="55" t="s">
        <v>7125</v>
      </c>
      <c r="AB3231" s="55">
        <v>315</v>
      </c>
      <c r="AC3231" s="55" t="s">
        <v>2028</v>
      </c>
      <c r="AD3231" s="89" t="s">
        <v>2627</v>
      </c>
      <c r="AE3231" s="243">
        <v>16150</v>
      </c>
      <c r="AF3231" s="157" t="s">
        <v>3901</v>
      </c>
      <c r="AG3231" s="89" t="s">
        <v>8215</v>
      </c>
      <c r="AH3231" s="58" t="s">
        <v>1740</v>
      </c>
      <c r="AI3231" s="58" t="s">
        <v>1741</v>
      </c>
      <c r="AJ3231" s="59" t="s">
        <v>1592</v>
      </c>
      <c r="AK3231" s="56">
        <v>25.846758333333334</v>
      </c>
      <c r="AL3231" s="56">
        <v>-81.390277777777783</v>
      </c>
      <c r="AM3231" s="60">
        <v>-63.818999999527364</v>
      </c>
      <c r="AN3231" s="60">
        <v>-34.617789148618513</v>
      </c>
      <c r="AO3231" s="60">
        <v>72.603416493150533</v>
      </c>
    </row>
    <row r="3232" spans="1:41" s="290" customFormat="1" x14ac:dyDescent="0.2">
      <c r="A3232" s="45" t="s">
        <v>1881</v>
      </c>
      <c r="B3232" s="42" t="s">
        <v>102</v>
      </c>
      <c r="C3232" s="46"/>
      <c r="D3232" s="35" t="s">
        <v>1658</v>
      </c>
      <c r="E3232" s="34">
        <v>43078</v>
      </c>
      <c r="F3232" s="347" t="s">
        <v>1742</v>
      </c>
      <c r="G3232" s="347" t="s">
        <v>1743</v>
      </c>
      <c r="H3232" s="344">
        <v>25.844883333333332</v>
      </c>
      <c r="I3232" s="344">
        <v>-81.389683333333338</v>
      </c>
      <c r="J3232" s="56" t="s">
        <v>10051</v>
      </c>
      <c r="K3232" s="56" t="s">
        <v>10052</v>
      </c>
      <c r="L3232" s="49" t="s">
        <v>2403</v>
      </c>
      <c r="M3232" s="120"/>
      <c r="N3232" s="35" t="s">
        <v>364</v>
      </c>
      <c r="O3232" s="203"/>
      <c r="P3232" s="216">
        <v>0</v>
      </c>
      <c r="Q3232" s="443">
        <v>0</v>
      </c>
      <c r="R3232" s="47"/>
      <c r="S3232" s="36" t="s">
        <v>473</v>
      </c>
      <c r="T3232" s="35"/>
      <c r="U3232" s="34"/>
      <c r="V3232" s="82">
        <v>0</v>
      </c>
      <c r="W3232" s="55" t="s">
        <v>2688</v>
      </c>
      <c r="X3232" s="55" t="s">
        <v>1898</v>
      </c>
      <c r="Y3232" s="157">
        <v>0</v>
      </c>
      <c r="Z3232" s="57" t="s">
        <v>3905</v>
      </c>
      <c r="AA3232" s="55" t="s">
        <v>9434</v>
      </c>
      <c r="AB3232" s="55">
        <v>316</v>
      </c>
      <c r="AC3232" s="55" t="s">
        <v>2028</v>
      </c>
      <c r="AD3232" s="89" t="s">
        <v>2627</v>
      </c>
      <c r="AE3232" s="243">
        <v>16155</v>
      </c>
      <c r="AF3232" s="157" t="s">
        <v>3901</v>
      </c>
      <c r="AG3232" s="89" t="s">
        <v>8218</v>
      </c>
      <c r="AH3232" s="58" t="s">
        <v>1742</v>
      </c>
      <c r="AI3232" s="58" t="s">
        <v>1743</v>
      </c>
      <c r="AJ3232" s="59" t="s">
        <v>1589</v>
      </c>
      <c r="AK3232" s="56">
        <v>25.844875000000002</v>
      </c>
      <c r="AL3232" s="56">
        <v>-81.389680555555557</v>
      </c>
      <c r="AM3232" s="60">
        <v>3.0389999988052807</v>
      </c>
      <c r="AN3232" s="60">
        <v>-0.91099445213795938</v>
      </c>
      <c r="AO3232" s="60" t="s">
        <v>3905</v>
      </c>
    </row>
    <row r="3233" spans="1:41" s="290" customFormat="1" x14ac:dyDescent="0.2">
      <c r="A3233" s="45" t="s">
        <v>1881</v>
      </c>
      <c r="B3233" s="42" t="s">
        <v>102</v>
      </c>
      <c r="C3233" s="46"/>
      <c r="D3233" s="35" t="s">
        <v>424</v>
      </c>
      <c r="E3233" s="34">
        <v>43560</v>
      </c>
      <c r="F3233" s="347" t="s">
        <v>2838</v>
      </c>
      <c r="G3233" s="347" t="s">
        <v>2839</v>
      </c>
      <c r="H3233" s="344">
        <v>25.846599999999999</v>
      </c>
      <c r="I3233" s="344">
        <v>-81.390649999999994</v>
      </c>
      <c r="J3233" s="56" t="s">
        <v>10053</v>
      </c>
      <c r="K3233" s="56" t="s">
        <v>10054</v>
      </c>
      <c r="L3233" s="49" t="s">
        <v>2778</v>
      </c>
      <c r="M3233" s="120"/>
      <c r="N3233" s="35" t="s">
        <v>387</v>
      </c>
      <c r="O3233" s="203" t="s">
        <v>1969</v>
      </c>
      <c r="P3233" s="216" t="s">
        <v>1969</v>
      </c>
      <c r="Q3233" s="443">
        <v>0</v>
      </c>
      <c r="R3233" s="47"/>
      <c r="S3233" s="36"/>
      <c r="T3233" s="35"/>
      <c r="U3233" s="34"/>
      <c r="V3233" s="82">
        <v>0</v>
      </c>
      <c r="W3233" s="55" t="s">
        <v>2688</v>
      </c>
      <c r="X3233" s="55" t="s">
        <v>1898</v>
      </c>
      <c r="Y3233" s="157" t="s">
        <v>387</v>
      </c>
      <c r="Z3233" s="57">
        <v>704.85233608331271</v>
      </c>
      <c r="AA3233" s="55" t="s">
        <v>10055</v>
      </c>
      <c r="AB3233" s="55">
        <v>316</v>
      </c>
      <c r="AC3233" s="55" t="s">
        <v>2028</v>
      </c>
      <c r="AD3233" s="89" t="s">
        <v>2627</v>
      </c>
      <c r="AE3233" s="243">
        <v>16155</v>
      </c>
      <c r="AF3233" s="157" t="s">
        <v>3901</v>
      </c>
      <c r="AG3233" s="89" t="s">
        <v>8218</v>
      </c>
      <c r="AH3233" s="58" t="s">
        <v>1742</v>
      </c>
      <c r="AI3233" s="58" t="s">
        <v>1743</v>
      </c>
      <c r="AJ3233" s="59" t="s">
        <v>1589</v>
      </c>
      <c r="AK3233" s="56">
        <v>25.844875000000002</v>
      </c>
      <c r="AL3233" s="56">
        <v>-81.389680555555557</v>
      </c>
      <c r="AM3233" s="60">
        <v>629.07299999885777</v>
      </c>
      <c r="AN3233" s="60">
        <v>-317.93706351185347</v>
      </c>
      <c r="AO3233" s="60">
        <v>704.85233608331271</v>
      </c>
    </row>
    <row r="3234" spans="1:41" s="290" customFormat="1" x14ac:dyDescent="0.2">
      <c r="A3234" s="45" t="s">
        <v>1881</v>
      </c>
      <c r="B3234" s="42" t="s">
        <v>102</v>
      </c>
      <c r="C3234" s="46"/>
      <c r="D3234" s="35" t="s">
        <v>2384</v>
      </c>
      <c r="E3234" s="34">
        <v>43770</v>
      </c>
      <c r="F3234" s="347" t="s">
        <v>2838</v>
      </c>
      <c r="G3234" s="347" t="s">
        <v>2839</v>
      </c>
      <c r="H3234" s="344">
        <v>25.846599999999999</v>
      </c>
      <c r="I3234" s="344">
        <v>-81.390649999999994</v>
      </c>
      <c r="J3234" s="56" t="s">
        <v>10053</v>
      </c>
      <c r="K3234" s="56" t="s">
        <v>10054</v>
      </c>
      <c r="L3234" s="49" t="s">
        <v>3218</v>
      </c>
      <c r="M3234" s="120"/>
      <c r="N3234" s="35" t="s">
        <v>364</v>
      </c>
      <c r="O3234" s="203"/>
      <c r="P3234" s="216">
        <v>0</v>
      </c>
      <c r="Q3234" s="443">
        <v>0</v>
      </c>
      <c r="R3234" s="47"/>
      <c r="S3234" s="36"/>
      <c r="T3234" s="35" t="s">
        <v>2011</v>
      </c>
      <c r="U3234" s="34"/>
      <c r="V3234" s="82">
        <v>0</v>
      </c>
      <c r="W3234" s="55" t="s">
        <v>2688</v>
      </c>
      <c r="X3234" s="55" t="s">
        <v>1898</v>
      </c>
      <c r="Y3234" s="157">
        <v>0</v>
      </c>
      <c r="Z3234" s="57">
        <v>704.85233608331271</v>
      </c>
      <c r="AA3234" s="55" t="s">
        <v>10056</v>
      </c>
      <c r="AB3234" s="55">
        <v>316</v>
      </c>
      <c r="AC3234" s="55" t="s">
        <v>2028</v>
      </c>
      <c r="AD3234" s="89" t="s">
        <v>2627</v>
      </c>
      <c r="AE3234" s="243">
        <v>16155</v>
      </c>
      <c r="AF3234" s="157" t="s">
        <v>3901</v>
      </c>
      <c r="AG3234" s="89" t="s">
        <v>8218</v>
      </c>
      <c r="AH3234" s="58" t="s">
        <v>1742</v>
      </c>
      <c r="AI3234" s="58" t="s">
        <v>1743</v>
      </c>
      <c r="AJ3234" s="59" t="s">
        <v>1589</v>
      </c>
      <c r="AK3234" s="56">
        <v>25.844875000000002</v>
      </c>
      <c r="AL3234" s="56">
        <v>-81.389680555555557</v>
      </c>
      <c r="AM3234" s="60">
        <v>629.07299999885777</v>
      </c>
      <c r="AN3234" s="60">
        <v>-317.93706351185347</v>
      </c>
      <c r="AO3234" s="60">
        <v>704.85233608331271</v>
      </c>
    </row>
    <row r="3235" spans="1:41" s="290" customFormat="1" x14ac:dyDescent="0.2">
      <c r="A3235" s="45" t="s">
        <v>1881</v>
      </c>
      <c r="B3235" s="42" t="s">
        <v>102</v>
      </c>
      <c r="C3235" s="46"/>
      <c r="D3235" s="35" t="s">
        <v>424</v>
      </c>
      <c r="E3235" s="34">
        <v>44293</v>
      </c>
      <c r="F3235" s="347" t="s">
        <v>3813</v>
      </c>
      <c r="G3235" s="347" t="s">
        <v>3816</v>
      </c>
      <c r="H3235" s="344">
        <v>25.846566666666668</v>
      </c>
      <c r="I3235" s="344">
        <v>-81.390633333333327</v>
      </c>
      <c r="J3235" s="56" t="s">
        <v>10050</v>
      </c>
      <c r="K3235" s="56" t="s">
        <v>10057</v>
      </c>
      <c r="L3235" s="49" t="s">
        <v>3071</v>
      </c>
      <c r="M3235" s="120"/>
      <c r="N3235" s="35" t="s">
        <v>364</v>
      </c>
      <c r="O3235" s="240" t="s">
        <v>3817</v>
      </c>
      <c r="P3235" s="216" t="s">
        <v>1969</v>
      </c>
      <c r="Q3235" s="443">
        <v>0</v>
      </c>
      <c r="R3235" s="47"/>
      <c r="S3235" s="36"/>
      <c r="T3235" s="35"/>
      <c r="U3235" s="34"/>
      <c r="V3235" s="82">
        <v>0</v>
      </c>
      <c r="W3235" s="55" t="s">
        <v>2688</v>
      </c>
      <c r="X3235" s="55" t="s">
        <v>1898</v>
      </c>
      <c r="Y3235" s="157">
        <v>0</v>
      </c>
      <c r="Z3235" s="57">
        <v>691.53797525977552</v>
      </c>
      <c r="AA3235" s="55" t="s">
        <v>10058</v>
      </c>
      <c r="AB3235" s="55">
        <v>316</v>
      </c>
      <c r="AC3235" s="55" t="s">
        <v>2028</v>
      </c>
      <c r="AD3235" s="89" t="s">
        <v>2627</v>
      </c>
      <c r="AE3235" s="243">
        <v>16155</v>
      </c>
      <c r="AF3235" s="157" t="s">
        <v>3901</v>
      </c>
      <c r="AG3235" s="89" t="s">
        <v>8218</v>
      </c>
      <c r="AH3235" s="58" t="s">
        <v>1742</v>
      </c>
      <c r="AI3235" s="58" t="s">
        <v>1743</v>
      </c>
      <c r="AJ3235" s="59" t="s">
        <v>1589</v>
      </c>
      <c r="AK3235" s="56">
        <v>25.844875000000002</v>
      </c>
      <c r="AL3235" s="56">
        <v>-81.389680555555557</v>
      </c>
      <c r="AM3235" s="60">
        <v>616.91699999974981</v>
      </c>
      <c r="AN3235" s="60">
        <v>-312.47109680368624</v>
      </c>
      <c r="AO3235" s="60">
        <v>691.53797525977552</v>
      </c>
    </row>
    <row r="3236" spans="1:41" s="290" customFormat="1" x14ac:dyDescent="0.2">
      <c r="A3236" s="45" t="s">
        <v>1881</v>
      </c>
      <c r="B3236" s="42" t="s">
        <v>102</v>
      </c>
      <c r="C3236" s="46"/>
      <c r="D3236" s="35" t="s">
        <v>424</v>
      </c>
      <c r="E3236" s="34">
        <v>44620</v>
      </c>
      <c r="F3236" s="347" t="s">
        <v>3813</v>
      </c>
      <c r="G3236" s="347" t="s">
        <v>3816</v>
      </c>
      <c r="H3236" s="344">
        <v>25.846566666666668</v>
      </c>
      <c r="I3236" s="344">
        <v>-81.390633333333327</v>
      </c>
      <c r="J3236" s="56" t="s">
        <v>10050</v>
      </c>
      <c r="K3236" s="56" t="s">
        <v>10057</v>
      </c>
      <c r="L3236" s="49" t="s">
        <v>3071</v>
      </c>
      <c r="M3236" s="120"/>
      <c r="N3236" s="35" t="s">
        <v>364</v>
      </c>
      <c r="O3236" s="240" t="s">
        <v>4296</v>
      </c>
      <c r="P3236" s="216" t="s">
        <v>1969</v>
      </c>
      <c r="Q3236" s="443">
        <v>0</v>
      </c>
      <c r="R3236" s="47"/>
      <c r="S3236" s="36"/>
      <c r="T3236" s="35"/>
      <c r="U3236" s="34"/>
      <c r="V3236" s="82">
        <v>0</v>
      </c>
      <c r="W3236" s="55" t="s">
        <v>2688</v>
      </c>
      <c r="X3236" s="55" t="s">
        <v>1898</v>
      </c>
      <c r="Y3236" s="157">
        <v>0</v>
      </c>
      <c r="Z3236" s="57">
        <v>691.53797525977552</v>
      </c>
      <c r="AA3236" s="55" t="s">
        <v>10058</v>
      </c>
      <c r="AB3236" s="55">
        <v>316</v>
      </c>
      <c r="AC3236" s="55" t="s">
        <v>2028</v>
      </c>
      <c r="AD3236" s="89" t="s">
        <v>2627</v>
      </c>
      <c r="AE3236" s="243">
        <v>16155</v>
      </c>
      <c r="AF3236" s="157" t="s">
        <v>3901</v>
      </c>
      <c r="AG3236" s="89" t="s">
        <v>8218</v>
      </c>
      <c r="AH3236" s="58" t="s">
        <v>1742</v>
      </c>
      <c r="AI3236" s="58" t="s">
        <v>1743</v>
      </c>
      <c r="AJ3236" s="59" t="s">
        <v>1589</v>
      </c>
      <c r="AK3236" s="56">
        <v>25.844875000000002</v>
      </c>
      <c r="AL3236" s="56">
        <v>-81.389680555555557</v>
      </c>
      <c r="AM3236" s="60">
        <v>616.91699999974981</v>
      </c>
      <c r="AN3236" s="60">
        <v>-312.47109680368624</v>
      </c>
      <c r="AO3236" s="60">
        <v>691.53797525977552</v>
      </c>
    </row>
    <row r="3237" spans="1:41" s="290" customFormat="1" x14ac:dyDescent="0.2">
      <c r="A3237" s="45" t="s">
        <v>1881</v>
      </c>
      <c r="B3237" s="42" t="s">
        <v>102</v>
      </c>
      <c r="C3237" s="46"/>
      <c r="D3237" s="35" t="s">
        <v>424</v>
      </c>
      <c r="E3237" s="34">
        <v>44992</v>
      </c>
      <c r="F3237" s="347" t="s">
        <v>5258</v>
      </c>
      <c r="G3237" s="347" t="s">
        <v>5259</v>
      </c>
      <c r="H3237" s="344">
        <v>25.846583333333335</v>
      </c>
      <c r="I3237" s="344">
        <v>-81.390616666666673</v>
      </c>
      <c r="J3237" s="56" t="s">
        <v>8213</v>
      </c>
      <c r="K3237" s="56" t="s">
        <v>8216</v>
      </c>
      <c r="L3237" s="49" t="s">
        <v>5260</v>
      </c>
      <c r="M3237" s="120"/>
      <c r="N3237" s="35" t="s">
        <v>364</v>
      </c>
      <c r="O3237" s="240" t="s">
        <v>5306</v>
      </c>
      <c r="P3237" s="216" t="s">
        <v>1969</v>
      </c>
      <c r="Q3237" s="443">
        <v>0</v>
      </c>
      <c r="R3237" s="47"/>
      <c r="S3237" s="36"/>
      <c r="T3237" s="35"/>
      <c r="U3237" s="34"/>
      <c r="V3237" s="82">
        <v>0</v>
      </c>
      <c r="W3237" s="55" t="s">
        <v>2688</v>
      </c>
      <c r="X3237" s="55" t="s">
        <v>1898</v>
      </c>
      <c r="Y3237" s="157">
        <v>0</v>
      </c>
      <c r="Z3237" s="57">
        <v>694.5321590342437</v>
      </c>
      <c r="AA3237" s="55" t="s">
        <v>9718</v>
      </c>
      <c r="AB3237" s="55">
        <v>316</v>
      </c>
      <c r="AC3237" s="55" t="s">
        <v>2028</v>
      </c>
      <c r="AD3237" s="89" t="s">
        <v>2627</v>
      </c>
      <c r="AE3237" s="243">
        <v>16155</v>
      </c>
      <c r="AF3237" s="157" t="s">
        <v>3901</v>
      </c>
      <c r="AG3237" s="89" t="s">
        <v>8218</v>
      </c>
      <c r="AH3237" s="58" t="s">
        <v>1742</v>
      </c>
      <c r="AI3237" s="58" t="s">
        <v>1743</v>
      </c>
      <c r="AJ3237" s="59" t="s">
        <v>1589</v>
      </c>
      <c r="AK3237" s="56">
        <v>25.844875000000002</v>
      </c>
      <c r="AL3237" s="56">
        <v>-81.389680555555557</v>
      </c>
      <c r="AM3237" s="60">
        <v>622.99499999995169</v>
      </c>
      <c r="AN3237" s="60">
        <v>-307.0051301001796</v>
      </c>
      <c r="AO3237" s="60">
        <v>694.5321590342437</v>
      </c>
    </row>
    <row r="3238" spans="1:41" s="290" customFormat="1" x14ac:dyDescent="0.2">
      <c r="A3238" s="45" t="s">
        <v>1881</v>
      </c>
      <c r="B3238" s="42" t="s">
        <v>102</v>
      </c>
      <c r="C3238" s="46"/>
      <c r="D3238" s="35" t="s">
        <v>424</v>
      </c>
      <c r="E3238" s="34">
        <v>45384</v>
      </c>
      <c r="F3238" s="347" t="s">
        <v>5258</v>
      </c>
      <c r="G3238" s="347" t="s">
        <v>5259</v>
      </c>
      <c r="H3238" s="344">
        <v>25.846583333333335</v>
      </c>
      <c r="I3238" s="344">
        <v>-81.390616666666673</v>
      </c>
      <c r="J3238" s="56" t="s">
        <v>8213</v>
      </c>
      <c r="K3238" s="56" t="s">
        <v>8216</v>
      </c>
      <c r="L3238" s="49" t="s">
        <v>5260</v>
      </c>
      <c r="M3238" s="120"/>
      <c r="N3238" s="35" t="s">
        <v>387</v>
      </c>
      <c r="O3238" s="240" t="s">
        <v>5973</v>
      </c>
      <c r="P3238" s="216" t="s">
        <v>1969</v>
      </c>
      <c r="Q3238" s="443">
        <v>0</v>
      </c>
      <c r="R3238" s="47"/>
      <c r="S3238" s="36"/>
      <c r="T3238" s="35"/>
      <c r="U3238" s="34"/>
      <c r="V3238" s="82">
        <v>0</v>
      </c>
      <c r="W3238" s="55" t="s">
        <v>2688</v>
      </c>
      <c r="X3238" s="55" t="s">
        <v>1898</v>
      </c>
      <c r="Y3238" s="157" t="s">
        <v>387</v>
      </c>
      <c r="Z3238" s="57">
        <v>694.5321590342437</v>
      </c>
      <c r="AA3238" s="55" t="s">
        <v>8217</v>
      </c>
      <c r="AB3238" s="55">
        <v>316</v>
      </c>
      <c r="AC3238" s="55" t="s">
        <v>2028</v>
      </c>
      <c r="AD3238" s="89" t="s">
        <v>2627</v>
      </c>
      <c r="AE3238" s="243">
        <v>16155</v>
      </c>
      <c r="AF3238" s="157" t="s">
        <v>3901</v>
      </c>
      <c r="AG3238" s="89" t="s">
        <v>8218</v>
      </c>
      <c r="AH3238" s="58" t="s">
        <v>1742</v>
      </c>
      <c r="AI3238" s="58" t="s">
        <v>1743</v>
      </c>
      <c r="AJ3238" s="59" t="s">
        <v>1589</v>
      </c>
      <c r="AK3238" s="56">
        <v>25.844875000000002</v>
      </c>
      <c r="AL3238" s="56">
        <v>-81.389680555555557</v>
      </c>
      <c r="AM3238" s="60">
        <v>622.99499999995169</v>
      </c>
      <c r="AN3238" s="60">
        <v>-307.0051301001796</v>
      </c>
      <c r="AO3238" s="60">
        <v>694.5321590342437</v>
      </c>
    </row>
    <row r="3239" spans="1:41" s="290" customFormat="1" x14ac:dyDescent="0.2">
      <c r="A3239" s="45" t="s">
        <v>1881</v>
      </c>
      <c r="B3239" s="42" t="s">
        <v>102</v>
      </c>
      <c r="C3239" s="46"/>
      <c r="D3239" s="35" t="s">
        <v>424</v>
      </c>
      <c r="E3239" s="34">
        <v>45783</v>
      </c>
      <c r="F3239" s="347" t="s">
        <v>5258</v>
      </c>
      <c r="G3239" s="347" t="s">
        <v>5259</v>
      </c>
      <c r="H3239" s="344">
        <v>25.846583333333335</v>
      </c>
      <c r="I3239" s="344">
        <v>-81.390616666666673</v>
      </c>
      <c r="J3239" s="56" t="s">
        <v>8213</v>
      </c>
      <c r="K3239" s="56" t="s">
        <v>8216</v>
      </c>
      <c r="L3239" s="49" t="s">
        <v>5260</v>
      </c>
      <c r="M3239" s="120"/>
      <c r="N3239" s="35" t="s">
        <v>387</v>
      </c>
      <c r="O3239" s="240" t="s">
        <v>6639</v>
      </c>
      <c r="P3239" s="216" t="s">
        <v>1969</v>
      </c>
      <c r="Q3239" s="443">
        <v>0</v>
      </c>
      <c r="R3239" s="47"/>
      <c r="S3239" s="36"/>
      <c r="T3239" s="35"/>
      <c r="U3239" s="34"/>
      <c r="V3239" s="82">
        <v>0</v>
      </c>
      <c r="W3239" s="55" t="s">
        <v>2688</v>
      </c>
      <c r="X3239" s="55" t="s">
        <v>1898</v>
      </c>
      <c r="Y3239" s="157" t="s">
        <v>387</v>
      </c>
      <c r="Z3239" s="57">
        <v>694.5321590342437</v>
      </c>
      <c r="AA3239" s="55" t="s">
        <v>8217</v>
      </c>
      <c r="AB3239" s="55">
        <v>316</v>
      </c>
      <c r="AC3239" s="55" t="s">
        <v>2028</v>
      </c>
      <c r="AD3239" s="89" t="s">
        <v>2627</v>
      </c>
      <c r="AE3239" s="243">
        <v>16155</v>
      </c>
      <c r="AF3239" s="157" t="s">
        <v>3901</v>
      </c>
      <c r="AG3239" s="89" t="s">
        <v>8218</v>
      </c>
      <c r="AH3239" s="58" t="s">
        <v>1742</v>
      </c>
      <c r="AI3239" s="58" t="s">
        <v>1743</v>
      </c>
      <c r="AJ3239" s="59" t="s">
        <v>1589</v>
      </c>
      <c r="AK3239" s="56">
        <v>25.844875000000002</v>
      </c>
      <c r="AL3239" s="56">
        <v>-81.389680555555557</v>
      </c>
      <c r="AM3239" s="60">
        <v>622.99499999995169</v>
      </c>
      <c r="AN3239" s="60">
        <v>-307.0051301001796</v>
      </c>
      <c r="AO3239" s="60">
        <v>694.5321590342437</v>
      </c>
    </row>
    <row r="3240" spans="1:41" s="290" customFormat="1" ht="25.5" x14ac:dyDescent="0.2">
      <c r="A3240" s="45" t="s">
        <v>1881</v>
      </c>
      <c r="B3240" s="42" t="s">
        <v>102</v>
      </c>
      <c r="C3240" s="46" t="s">
        <v>473</v>
      </c>
      <c r="D3240" s="35" t="s">
        <v>424</v>
      </c>
      <c r="E3240" s="34">
        <v>46079</v>
      </c>
      <c r="F3240" s="347" t="s">
        <v>5258</v>
      </c>
      <c r="G3240" s="347" t="s">
        <v>5259</v>
      </c>
      <c r="H3240" s="344">
        <v>25.846583333333335</v>
      </c>
      <c r="I3240" s="344">
        <v>-81.390616666666673</v>
      </c>
      <c r="J3240" s="56" t="s">
        <v>8213</v>
      </c>
      <c r="K3240" s="56" t="s">
        <v>8216</v>
      </c>
      <c r="L3240" s="49" t="s">
        <v>6730</v>
      </c>
      <c r="M3240" s="120"/>
      <c r="N3240" s="35" t="s">
        <v>387</v>
      </c>
      <c r="O3240" s="240" t="s">
        <v>6729</v>
      </c>
      <c r="P3240" s="216" t="s">
        <v>6005</v>
      </c>
      <c r="Q3240" s="443">
        <v>0</v>
      </c>
      <c r="R3240" s="47"/>
      <c r="S3240" s="36"/>
      <c r="T3240" s="35"/>
      <c r="U3240" s="34"/>
      <c r="V3240" s="82">
        <v>0</v>
      </c>
      <c r="W3240" s="55" t="s">
        <v>2688</v>
      </c>
      <c r="X3240" s="55" t="s">
        <v>1898</v>
      </c>
      <c r="Y3240" s="157" t="s">
        <v>387</v>
      </c>
      <c r="Z3240" s="57">
        <v>694.5321590342437</v>
      </c>
      <c r="AA3240" s="55" t="s">
        <v>8217</v>
      </c>
      <c r="AB3240" s="55">
        <v>316</v>
      </c>
      <c r="AC3240" s="55" t="s">
        <v>2028</v>
      </c>
      <c r="AD3240" s="89" t="s">
        <v>2627</v>
      </c>
      <c r="AE3240" s="243">
        <v>16155</v>
      </c>
      <c r="AF3240" s="157" t="s">
        <v>3901</v>
      </c>
      <c r="AG3240" s="89" t="s">
        <v>8218</v>
      </c>
      <c r="AH3240" s="58" t="s">
        <v>1742</v>
      </c>
      <c r="AI3240" s="58" t="s">
        <v>1743</v>
      </c>
      <c r="AJ3240" s="59" t="s">
        <v>1589</v>
      </c>
      <c r="AK3240" s="56">
        <v>25.844875000000002</v>
      </c>
      <c r="AL3240" s="56">
        <v>-81.389680555555557</v>
      </c>
      <c r="AM3240" s="60">
        <v>622.99499999995169</v>
      </c>
      <c r="AN3240" s="60">
        <v>-307.0051301001796</v>
      </c>
      <c r="AO3240" s="60">
        <v>694.5321590342437</v>
      </c>
    </row>
    <row r="3241" spans="1:41" s="290" customFormat="1" x14ac:dyDescent="0.2">
      <c r="A3241" s="45" t="s">
        <v>1882</v>
      </c>
      <c r="B3241" s="42" t="s">
        <v>107</v>
      </c>
      <c r="C3241" s="46"/>
      <c r="D3241" s="35" t="s">
        <v>1658</v>
      </c>
      <c r="E3241" s="34">
        <v>43079</v>
      </c>
      <c r="F3241" s="347" t="s">
        <v>1744</v>
      </c>
      <c r="G3241" s="347" t="s">
        <v>1745</v>
      </c>
      <c r="H3241" s="344">
        <v>25.845099999999999</v>
      </c>
      <c r="I3241" s="344">
        <v>-81.389166666666668</v>
      </c>
      <c r="J3241" s="56" t="s">
        <v>10059</v>
      </c>
      <c r="K3241" s="56" t="s">
        <v>10060</v>
      </c>
      <c r="L3241" s="49" t="s">
        <v>2402</v>
      </c>
      <c r="M3241" s="120"/>
      <c r="N3241" s="35" t="s">
        <v>448</v>
      </c>
      <c r="O3241" s="203"/>
      <c r="P3241" s="216">
        <v>0</v>
      </c>
      <c r="Q3241" s="443">
        <v>0</v>
      </c>
      <c r="R3241" s="47"/>
      <c r="S3241" s="36" t="s">
        <v>473</v>
      </c>
      <c r="T3241" s="35"/>
      <c r="U3241" s="34"/>
      <c r="V3241" s="82" t="s">
        <v>1969</v>
      </c>
      <c r="W3241" s="55" t="s">
        <v>2688</v>
      </c>
      <c r="X3241" s="55" t="s">
        <v>1898</v>
      </c>
      <c r="Y3241" s="157" t="s">
        <v>448</v>
      </c>
      <c r="Z3241" s="57" t="s">
        <v>3905</v>
      </c>
      <c r="AA3241" s="55" t="s">
        <v>3906</v>
      </c>
      <c r="AB3241" s="55">
        <v>317</v>
      </c>
      <c r="AC3241" s="55" t="s">
        <v>2028</v>
      </c>
      <c r="AD3241" s="89" t="s">
        <v>2627</v>
      </c>
      <c r="AE3241" s="243">
        <v>16160</v>
      </c>
      <c r="AF3241" s="157" t="s">
        <v>3901</v>
      </c>
      <c r="AG3241" s="89" t="s">
        <v>8221</v>
      </c>
      <c r="AH3241" s="58" t="s">
        <v>1744</v>
      </c>
      <c r="AI3241" s="58" t="s">
        <v>1745</v>
      </c>
      <c r="AJ3241" s="59" t="s">
        <v>1586</v>
      </c>
      <c r="AK3241" s="56">
        <v>25.845105555555556</v>
      </c>
      <c r="AL3241" s="56">
        <v>-81.389166666666668</v>
      </c>
      <c r="AM3241" s="60">
        <v>-2.0260000004991241</v>
      </c>
      <c r="AN3241" s="60">
        <v>0</v>
      </c>
      <c r="AO3241" s="60" t="s">
        <v>3905</v>
      </c>
    </row>
    <row r="3242" spans="1:41" s="290" customFormat="1" x14ac:dyDescent="0.2">
      <c r="A3242" s="45" t="s">
        <v>1882</v>
      </c>
      <c r="B3242" s="42" t="s">
        <v>107</v>
      </c>
      <c r="C3242" s="46"/>
      <c r="D3242" s="35" t="s">
        <v>424</v>
      </c>
      <c r="E3242" s="34">
        <v>43560</v>
      </c>
      <c r="F3242" s="347" t="s">
        <v>2779</v>
      </c>
      <c r="G3242" s="347" t="s">
        <v>2780</v>
      </c>
      <c r="H3242" s="344">
        <v>25.846616666666666</v>
      </c>
      <c r="I3242" s="344">
        <v>-81.390366666666665</v>
      </c>
      <c r="J3242" s="56" t="s">
        <v>10061</v>
      </c>
      <c r="K3242" s="56" t="s">
        <v>10062</v>
      </c>
      <c r="L3242" s="49" t="s">
        <v>8315</v>
      </c>
      <c r="M3242" s="120"/>
      <c r="N3242" s="35" t="s">
        <v>1919</v>
      </c>
      <c r="O3242" s="203" t="s">
        <v>1969</v>
      </c>
      <c r="P3242" s="216">
        <v>0</v>
      </c>
      <c r="Q3242" s="443">
        <v>0</v>
      </c>
      <c r="R3242" s="47"/>
      <c r="S3242" s="36"/>
      <c r="T3242" s="35"/>
      <c r="U3242" s="34"/>
      <c r="V3242" s="82" t="s">
        <v>1969</v>
      </c>
      <c r="W3242" s="55" t="s">
        <v>2688</v>
      </c>
      <c r="X3242" s="55" t="s">
        <v>1898</v>
      </c>
      <c r="Y3242" s="157" t="s">
        <v>1919</v>
      </c>
      <c r="Z3242" s="57">
        <v>677.17179443973623</v>
      </c>
      <c r="AA3242" s="55" t="s">
        <v>10063</v>
      </c>
      <c r="AB3242" s="55">
        <v>317</v>
      </c>
      <c r="AC3242" s="55" t="s">
        <v>2028</v>
      </c>
      <c r="AD3242" s="89" t="s">
        <v>2627</v>
      </c>
      <c r="AE3242" s="243">
        <v>16160</v>
      </c>
      <c r="AF3242" s="157" t="s">
        <v>3901</v>
      </c>
      <c r="AG3242" s="89" t="s">
        <v>8221</v>
      </c>
      <c r="AH3242" s="58" t="s">
        <v>1744</v>
      </c>
      <c r="AI3242" s="58" t="s">
        <v>1745</v>
      </c>
      <c r="AJ3242" s="59" t="s">
        <v>1586</v>
      </c>
      <c r="AK3242" s="56">
        <v>25.845105555555556</v>
      </c>
      <c r="AL3242" s="56">
        <v>-81.389166666666668</v>
      </c>
      <c r="AM3242" s="60">
        <v>551.0719999997234</v>
      </c>
      <c r="AN3242" s="60">
        <v>-393.5496029740562</v>
      </c>
      <c r="AO3242" s="60">
        <v>677.17179443973623</v>
      </c>
    </row>
    <row r="3243" spans="1:41" s="290" customFormat="1" x14ac:dyDescent="0.2">
      <c r="A3243" s="45" t="s">
        <v>1882</v>
      </c>
      <c r="B3243" s="42" t="s">
        <v>107</v>
      </c>
      <c r="C3243" s="46"/>
      <c r="D3243" s="35" t="s">
        <v>2384</v>
      </c>
      <c r="E3243" s="34">
        <v>43770</v>
      </c>
      <c r="F3243" s="347" t="s">
        <v>2779</v>
      </c>
      <c r="G3243" s="347" t="s">
        <v>2780</v>
      </c>
      <c r="H3243" s="344">
        <v>25.846616666666666</v>
      </c>
      <c r="I3243" s="344">
        <v>-81.390366666666665</v>
      </c>
      <c r="J3243" s="56" t="s">
        <v>10061</v>
      </c>
      <c r="K3243" s="56" t="s">
        <v>10062</v>
      </c>
      <c r="L3243" s="49" t="s">
        <v>3218</v>
      </c>
      <c r="M3243" s="120"/>
      <c r="N3243" s="35" t="s">
        <v>364</v>
      </c>
      <c r="O3243" s="240" t="s">
        <v>3819</v>
      </c>
      <c r="P3243" s="216" t="s">
        <v>1969</v>
      </c>
      <c r="Q3243" s="443">
        <v>0</v>
      </c>
      <c r="R3243" s="47"/>
      <c r="S3243" s="36"/>
      <c r="T3243" s="35" t="s">
        <v>2011</v>
      </c>
      <c r="U3243" s="34"/>
      <c r="V3243" s="82">
        <v>0</v>
      </c>
      <c r="W3243" s="55" t="s">
        <v>2688</v>
      </c>
      <c r="X3243" s="55" t="s">
        <v>1898</v>
      </c>
      <c r="Y3243" s="157">
        <v>0</v>
      </c>
      <c r="Z3243" s="57">
        <v>677.17179443973623</v>
      </c>
      <c r="AA3243" s="55" t="s">
        <v>10064</v>
      </c>
      <c r="AB3243" s="55">
        <v>317</v>
      </c>
      <c r="AC3243" s="55" t="s">
        <v>2028</v>
      </c>
      <c r="AD3243" s="89" t="s">
        <v>2627</v>
      </c>
      <c r="AE3243" s="243">
        <v>16160</v>
      </c>
      <c r="AF3243" s="157" t="s">
        <v>3901</v>
      </c>
      <c r="AG3243" s="89" t="s">
        <v>8221</v>
      </c>
      <c r="AH3243" s="58" t="s">
        <v>1744</v>
      </c>
      <c r="AI3243" s="58" t="s">
        <v>1745</v>
      </c>
      <c r="AJ3243" s="59" t="s">
        <v>1586</v>
      </c>
      <c r="AK3243" s="56">
        <v>25.845105555555556</v>
      </c>
      <c r="AL3243" s="56">
        <v>-81.389166666666668</v>
      </c>
      <c r="AM3243" s="60">
        <v>551.0719999997234</v>
      </c>
      <c r="AN3243" s="60">
        <v>-393.5496029740562</v>
      </c>
      <c r="AO3243" s="60">
        <v>677.17179443973623</v>
      </c>
    </row>
    <row r="3244" spans="1:41" s="290" customFormat="1" x14ac:dyDescent="0.2">
      <c r="A3244" s="45" t="s">
        <v>1882</v>
      </c>
      <c r="B3244" s="42" t="s">
        <v>107</v>
      </c>
      <c r="C3244" s="46"/>
      <c r="D3244" s="35" t="s">
        <v>424</v>
      </c>
      <c r="E3244" s="34">
        <v>44293</v>
      </c>
      <c r="F3244" s="347" t="s">
        <v>3830</v>
      </c>
      <c r="G3244" s="347" t="s">
        <v>3832</v>
      </c>
      <c r="H3244" s="344">
        <v>25.844833333333334</v>
      </c>
      <c r="I3244" s="344">
        <v>-81.38936666666666</v>
      </c>
      <c r="J3244" s="56" t="s">
        <v>10065</v>
      </c>
      <c r="K3244" s="56" t="s">
        <v>10066</v>
      </c>
      <c r="L3244" s="49" t="s">
        <v>3071</v>
      </c>
      <c r="M3244" s="120"/>
      <c r="N3244" s="35" t="s">
        <v>364</v>
      </c>
      <c r="O3244" s="240" t="s">
        <v>3819</v>
      </c>
      <c r="P3244" s="216" t="s">
        <v>1969</v>
      </c>
      <c r="Q3244" s="443">
        <v>0</v>
      </c>
      <c r="R3244" s="47"/>
      <c r="S3244" s="36"/>
      <c r="T3244" s="35"/>
      <c r="U3244" s="34"/>
      <c r="V3244" s="82">
        <v>0</v>
      </c>
      <c r="W3244" s="55" t="s">
        <v>2688</v>
      </c>
      <c r="X3244" s="55" t="s">
        <v>1898</v>
      </c>
      <c r="Y3244" s="157">
        <v>0</v>
      </c>
      <c r="Z3244" s="57" t="s">
        <v>1746</v>
      </c>
      <c r="AA3244" s="55" t="s">
        <v>6987</v>
      </c>
      <c r="AB3244" s="55">
        <v>317</v>
      </c>
      <c r="AC3244" s="55" t="s">
        <v>2028</v>
      </c>
      <c r="AD3244" s="89" t="s">
        <v>2627</v>
      </c>
      <c r="AE3244" s="243">
        <v>16160</v>
      </c>
      <c r="AF3244" s="157" t="s">
        <v>3901</v>
      </c>
      <c r="AG3244" s="89" t="s">
        <v>8221</v>
      </c>
      <c r="AH3244" s="58" t="s">
        <v>1744</v>
      </c>
      <c r="AI3244" s="58" t="s">
        <v>1745</v>
      </c>
      <c r="AJ3244" s="59" t="s">
        <v>1586</v>
      </c>
      <c r="AK3244" s="56">
        <v>25.845105555555556</v>
      </c>
      <c r="AL3244" s="56">
        <v>-81.389166666666668</v>
      </c>
      <c r="AM3244" s="60">
        <v>-99.273999999840612</v>
      </c>
      <c r="AN3244" s="60">
        <v>-65.591600493345751</v>
      </c>
      <c r="AO3244" s="60">
        <v>118.9856509468559</v>
      </c>
    </row>
    <row r="3245" spans="1:41" s="290" customFormat="1" x14ac:dyDescent="0.2">
      <c r="A3245" s="45" t="s">
        <v>1882</v>
      </c>
      <c r="B3245" s="42" t="s">
        <v>107</v>
      </c>
      <c r="C3245" s="46"/>
      <c r="D3245" s="35" t="s">
        <v>424</v>
      </c>
      <c r="E3245" s="34">
        <v>44620</v>
      </c>
      <c r="F3245" s="347" t="s">
        <v>3830</v>
      </c>
      <c r="G3245" s="347" t="s">
        <v>3832</v>
      </c>
      <c r="H3245" s="344">
        <v>25.844833333333334</v>
      </c>
      <c r="I3245" s="344">
        <v>-81.38936666666666</v>
      </c>
      <c r="J3245" s="56" t="s">
        <v>10065</v>
      </c>
      <c r="K3245" s="56" t="s">
        <v>10066</v>
      </c>
      <c r="L3245" s="49" t="s">
        <v>3071</v>
      </c>
      <c r="M3245" s="120"/>
      <c r="N3245" s="35" t="s">
        <v>364</v>
      </c>
      <c r="O3245" s="240" t="s">
        <v>4297</v>
      </c>
      <c r="P3245" s="216" t="s">
        <v>1969</v>
      </c>
      <c r="Q3245" s="443">
        <v>0</v>
      </c>
      <c r="R3245" s="47"/>
      <c r="S3245" s="36"/>
      <c r="T3245" s="35"/>
      <c r="U3245" s="34"/>
      <c r="V3245" s="82">
        <v>0</v>
      </c>
      <c r="W3245" s="55" t="s">
        <v>2688</v>
      </c>
      <c r="X3245" s="55" t="s">
        <v>1898</v>
      </c>
      <c r="Y3245" s="157">
        <v>0</v>
      </c>
      <c r="Z3245" s="57" t="s">
        <v>1746</v>
      </c>
      <c r="AA3245" s="55" t="s">
        <v>6987</v>
      </c>
      <c r="AB3245" s="55">
        <v>317</v>
      </c>
      <c r="AC3245" s="55" t="s">
        <v>2028</v>
      </c>
      <c r="AD3245" s="89" t="s">
        <v>2627</v>
      </c>
      <c r="AE3245" s="243">
        <v>16160</v>
      </c>
      <c r="AF3245" s="157" t="s">
        <v>3901</v>
      </c>
      <c r="AG3245" s="89" t="s">
        <v>8221</v>
      </c>
      <c r="AH3245" s="58" t="s">
        <v>1744</v>
      </c>
      <c r="AI3245" s="58" t="s">
        <v>1745</v>
      </c>
      <c r="AJ3245" s="59" t="s">
        <v>1586</v>
      </c>
      <c r="AK3245" s="56">
        <v>25.845105555555556</v>
      </c>
      <c r="AL3245" s="56">
        <v>-81.389166666666668</v>
      </c>
      <c r="AM3245" s="60">
        <v>-99.273999999840612</v>
      </c>
      <c r="AN3245" s="60">
        <v>-65.591600493345751</v>
      </c>
      <c r="AO3245" s="60">
        <v>118.9856509468559</v>
      </c>
    </row>
    <row r="3246" spans="1:41" s="290" customFormat="1" x14ac:dyDescent="0.2">
      <c r="A3246" s="45" t="s">
        <v>1882</v>
      </c>
      <c r="B3246" s="42" t="s">
        <v>107</v>
      </c>
      <c r="C3246" s="46"/>
      <c r="D3246" s="35" t="s">
        <v>424</v>
      </c>
      <c r="E3246" s="34">
        <v>44992</v>
      </c>
      <c r="F3246" s="347" t="s">
        <v>5261</v>
      </c>
      <c r="G3246" s="347" t="s">
        <v>5262</v>
      </c>
      <c r="H3246" s="344">
        <v>25.844866666666668</v>
      </c>
      <c r="I3246" s="344">
        <v>-81.389383333333328</v>
      </c>
      <c r="J3246" s="56" t="s">
        <v>8219</v>
      </c>
      <c r="K3246" s="56" t="s">
        <v>8220</v>
      </c>
      <c r="L3246" s="49" t="s">
        <v>5974</v>
      </c>
      <c r="M3246" s="120"/>
      <c r="N3246" s="35" t="s">
        <v>1920</v>
      </c>
      <c r="O3246" s="240" t="s">
        <v>5263</v>
      </c>
      <c r="P3246" s="216" t="s">
        <v>5264</v>
      </c>
      <c r="Q3246" s="443">
        <v>0</v>
      </c>
      <c r="R3246" s="47"/>
      <c r="S3246" s="36"/>
      <c r="T3246" s="35" t="s">
        <v>3310</v>
      </c>
      <c r="U3246" s="34"/>
      <c r="V3246" s="82" t="s">
        <v>1969</v>
      </c>
      <c r="W3246" s="55" t="s">
        <v>2688</v>
      </c>
      <c r="X3246" s="55" t="s">
        <v>1898</v>
      </c>
      <c r="Y3246" s="157" t="s">
        <v>1920</v>
      </c>
      <c r="Z3246" s="57" t="s">
        <v>1746</v>
      </c>
      <c r="AA3246" s="55" t="s">
        <v>7301</v>
      </c>
      <c r="AB3246" s="55">
        <v>317</v>
      </c>
      <c r="AC3246" s="55" t="s">
        <v>2028</v>
      </c>
      <c r="AD3246" s="89" t="s">
        <v>2627</v>
      </c>
      <c r="AE3246" s="243">
        <v>16160</v>
      </c>
      <c r="AF3246" s="157" t="s">
        <v>3901</v>
      </c>
      <c r="AG3246" s="89" t="s">
        <v>8221</v>
      </c>
      <c r="AH3246" s="58" t="s">
        <v>1744</v>
      </c>
      <c r="AI3246" s="58" t="s">
        <v>1745</v>
      </c>
      <c r="AJ3246" s="59" t="s">
        <v>1586</v>
      </c>
      <c r="AK3246" s="56">
        <v>25.845105555555556</v>
      </c>
      <c r="AL3246" s="56">
        <v>-81.389166666666668</v>
      </c>
      <c r="AM3246" s="60">
        <v>-87.117999999437075</v>
      </c>
      <c r="AN3246" s="60">
        <v>-71.057567201512938</v>
      </c>
      <c r="AO3246" s="60">
        <v>112.42207870565036</v>
      </c>
    </row>
    <row r="3247" spans="1:41" s="290" customFormat="1" x14ac:dyDescent="0.2">
      <c r="A3247" s="45" t="s">
        <v>1882</v>
      </c>
      <c r="B3247" s="42" t="s">
        <v>107</v>
      </c>
      <c r="C3247" s="46"/>
      <c r="D3247" s="35" t="s">
        <v>424</v>
      </c>
      <c r="E3247" s="34">
        <v>45384</v>
      </c>
      <c r="F3247" s="347" t="s">
        <v>5261</v>
      </c>
      <c r="G3247" s="347" t="s">
        <v>5262</v>
      </c>
      <c r="H3247" s="344">
        <v>25.844866666666668</v>
      </c>
      <c r="I3247" s="344">
        <v>-81.389383333333328</v>
      </c>
      <c r="J3247" s="56" t="s">
        <v>8219</v>
      </c>
      <c r="K3247" s="56" t="s">
        <v>8220</v>
      </c>
      <c r="L3247" s="49" t="s">
        <v>5974</v>
      </c>
      <c r="M3247" s="120"/>
      <c r="N3247" s="35" t="s">
        <v>1920</v>
      </c>
      <c r="O3247" s="240" t="s">
        <v>5975</v>
      </c>
      <c r="P3247" s="216" t="s">
        <v>5976</v>
      </c>
      <c r="Q3247" s="443">
        <v>0</v>
      </c>
      <c r="R3247" s="47"/>
      <c r="S3247" s="36"/>
      <c r="T3247" s="35"/>
      <c r="U3247" s="34"/>
      <c r="V3247" s="82" t="s">
        <v>1969</v>
      </c>
      <c r="W3247" s="55" t="s">
        <v>2688</v>
      </c>
      <c r="X3247" s="55" t="s">
        <v>1898</v>
      </c>
      <c r="Y3247" s="157" t="s">
        <v>1920</v>
      </c>
      <c r="Z3247" s="57" t="s">
        <v>1746</v>
      </c>
      <c r="AA3247" s="55" t="s">
        <v>7301</v>
      </c>
      <c r="AB3247" s="55">
        <v>317</v>
      </c>
      <c r="AC3247" s="55" t="s">
        <v>2028</v>
      </c>
      <c r="AD3247" s="89" t="s">
        <v>2627</v>
      </c>
      <c r="AE3247" s="243">
        <v>16160</v>
      </c>
      <c r="AF3247" s="157" t="s">
        <v>3901</v>
      </c>
      <c r="AG3247" s="89" t="s">
        <v>8221</v>
      </c>
      <c r="AH3247" s="58" t="s">
        <v>1744</v>
      </c>
      <c r="AI3247" s="58" t="s">
        <v>1745</v>
      </c>
      <c r="AJ3247" s="59" t="s">
        <v>1586</v>
      </c>
      <c r="AK3247" s="56">
        <v>25.845105555555556</v>
      </c>
      <c r="AL3247" s="56">
        <v>-81.389166666666668</v>
      </c>
      <c r="AM3247" s="60">
        <v>-87.117999999437075</v>
      </c>
      <c r="AN3247" s="60">
        <v>-71.057567201512938</v>
      </c>
      <c r="AO3247" s="60">
        <v>112.42207870565036</v>
      </c>
    </row>
    <row r="3248" spans="1:41" s="290" customFormat="1" x14ac:dyDescent="0.2">
      <c r="A3248" s="45" t="s">
        <v>1882</v>
      </c>
      <c r="B3248" s="42" t="s">
        <v>107</v>
      </c>
      <c r="C3248" s="46"/>
      <c r="D3248" s="35" t="s">
        <v>424</v>
      </c>
      <c r="E3248" s="34">
        <v>45384</v>
      </c>
      <c r="F3248" s="347" t="s">
        <v>5261</v>
      </c>
      <c r="G3248" s="347" t="s">
        <v>5262</v>
      </c>
      <c r="H3248" s="344">
        <v>25.844866666666668</v>
      </c>
      <c r="I3248" s="344">
        <v>-81.389383333333328</v>
      </c>
      <c r="J3248" s="56" t="s">
        <v>8219</v>
      </c>
      <c r="K3248" s="56" t="s">
        <v>8220</v>
      </c>
      <c r="L3248" s="49" t="s">
        <v>6732</v>
      </c>
      <c r="M3248" s="120"/>
      <c r="N3248" s="35" t="s">
        <v>1920</v>
      </c>
      <c r="O3248" s="240" t="s">
        <v>5263</v>
      </c>
      <c r="P3248" s="216" t="s">
        <v>5264</v>
      </c>
      <c r="Q3248" s="443">
        <v>0</v>
      </c>
      <c r="R3248" s="47"/>
      <c r="S3248" s="36"/>
      <c r="T3248" s="35"/>
      <c r="U3248" s="34">
        <v>44992</v>
      </c>
      <c r="V3248" s="82" t="s">
        <v>1969</v>
      </c>
      <c r="W3248" s="55" t="s">
        <v>2688</v>
      </c>
      <c r="X3248" s="55" t="s">
        <v>1898</v>
      </c>
      <c r="Y3248" s="157" t="s">
        <v>1920</v>
      </c>
      <c r="Z3248" s="57" t="s">
        <v>1746</v>
      </c>
      <c r="AA3248" s="55" t="s">
        <v>7301</v>
      </c>
      <c r="AB3248" s="55">
        <v>317</v>
      </c>
      <c r="AC3248" s="55" t="s">
        <v>2028</v>
      </c>
      <c r="AD3248" s="89" t="s">
        <v>2627</v>
      </c>
      <c r="AE3248" s="243">
        <v>16160</v>
      </c>
      <c r="AF3248" s="157" t="s">
        <v>3901</v>
      </c>
      <c r="AG3248" s="89" t="s">
        <v>8221</v>
      </c>
      <c r="AH3248" s="58" t="s">
        <v>1744</v>
      </c>
      <c r="AI3248" s="58" t="s">
        <v>1745</v>
      </c>
      <c r="AJ3248" s="59" t="s">
        <v>1586</v>
      </c>
      <c r="AK3248" s="56">
        <v>25.845105555555556</v>
      </c>
      <c r="AL3248" s="56">
        <v>-81.389166666666668</v>
      </c>
      <c r="AM3248" s="60">
        <v>-87.117999999437075</v>
      </c>
      <c r="AN3248" s="60">
        <v>-71.057567201512938</v>
      </c>
      <c r="AO3248" s="60">
        <v>112.42207870565036</v>
      </c>
    </row>
    <row r="3249" spans="1:41" s="290" customFormat="1" ht="22.5" customHeight="1" x14ac:dyDescent="0.2">
      <c r="A3249" s="45" t="s">
        <v>1882</v>
      </c>
      <c r="B3249" s="42" t="s">
        <v>107</v>
      </c>
      <c r="C3249" s="46"/>
      <c r="D3249" s="35" t="s">
        <v>424</v>
      </c>
      <c r="E3249" s="34">
        <v>45783</v>
      </c>
      <c r="F3249" s="347" t="s">
        <v>5261</v>
      </c>
      <c r="G3249" s="347" t="s">
        <v>5262</v>
      </c>
      <c r="H3249" s="344">
        <v>25.844866666666668</v>
      </c>
      <c r="I3249" s="344">
        <v>-81.389383333333328</v>
      </c>
      <c r="J3249" s="56" t="s">
        <v>8219</v>
      </c>
      <c r="K3249" s="56" t="s">
        <v>8220</v>
      </c>
      <c r="L3249" s="49" t="s">
        <v>6640</v>
      </c>
      <c r="M3249" s="120"/>
      <c r="N3249" s="35" t="s">
        <v>1919</v>
      </c>
      <c r="O3249" s="240" t="s">
        <v>5975</v>
      </c>
      <c r="P3249" s="216" t="s">
        <v>6005</v>
      </c>
      <c r="Q3249" s="443">
        <v>0</v>
      </c>
      <c r="R3249" s="47"/>
      <c r="S3249" s="36"/>
      <c r="T3249" s="35" t="s">
        <v>3310</v>
      </c>
      <c r="U3249" s="34">
        <v>44992</v>
      </c>
      <c r="V3249" s="82" t="s">
        <v>1969</v>
      </c>
      <c r="W3249" s="55" t="s">
        <v>2688</v>
      </c>
      <c r="X3249" s="55" t="s">
        <v>1898</v>
      </c>
      <c r="Y3249" s="157" t="s">
        <v>1919</v>
      </c>
      <c r="Z3249" s="57" t="s">
        <v>1746</v>
      </c>
      <c r="AA3249" s="55" t="s">
        <v>6966</v>
      </c>
      <c r="AB3249" s="55">
        <v>317</v>
      </c>
      <c r="AC3249" s="55" t="s">
        <v>2028</v>
      </c>
      <c r="AD3249" s="89" t="s">
        <v>2627</v>
      </c>
      <c r="AE3249" s="243">
        <v>16160</v>
      </c>
      <c r="AF3249" s="157" t="s">
        <v>3901</v>
      </c>
      <c r="AG3249" s="89" t="s">
        <v>8221</v>
      </c>
      <c r="AH3249" s="58" t="s">
        <v>1744</v>
      </c>
      <c r="AI3249" s="58" t="s">
        <v>1745</v>
      </c>
      <c r="AJ3249" s="59" t="s">
        <v>1586</v>
      </c>
      <c r="AK3249" s="56">
        <v>25.845105555555556</v>
      </c>
      <c r="AL3249" s="56">
        <v>-81.389166666666668</v>
      </c>
      <c r="AM3249" s="60">
        <v>-87.117999999437075</v>
      </c>
      <c r="AN3249" s="60">
        <v>-71.057567201512938</v>
      </c>
      <c r="AO3249" s="60">
        <v>112.42207870565036</v>
      </c>
    </row>
    <row r="3250" spans="1:41" s="290" customFormat="1" ht="22.5" customHeight="1" x14ac:dyDescent="0.2">
      <c r="A3250" s="45" t="s">
        <v>1882</v>
      </c>
      <c r="B3250" s="42" t="s">
        <v>107</v>
      </c>
      <c r="C3250" s="46" t="s">
        <v>473</v>
      </c>
      <c r="D3250" s="35" t="s">
        <v>424</v>
      </c>
      <c r="E3250" s="34">
        <v>46079</v>
      </c>
      <c r="F3250" s="347" t="s">
        <v>5261</v>
      </c>
      <c r="G3250" s="347" t="s">
        <v>5262</v>
      </c>
      <c r="H3250" s="344">
        <v>25.844866666666668</v>
      </c>
      <c r="I3250" s="344">
        <v>-81.389383333333328</v>
      </c>
      <c r="J3250" s="56" t="s">
        <v>8219</v>
      </c>
      <c r="K3250" s="56" t="s">
        <v>8220</v>
      </c>
      <c r="L3250" s="49" t="s">
        <v>6733</v>
      </c>
      <c r="M3250" s="120"/>
      <c r="N3250" s="35" t="s">
        <v>1919</v>
      </c>
      <c r="O3250" s="240" t="s">
        <v>6731</v>
      </c>
      <c r="P3250" s="216" t="s">
        <v>6005</v>
      </c>
      <c r="Q3250" s="443">
        <v>0</v>
      </c>
      <c r="R3250" s="47"/>
      <c r="S3250" s="36"/>
      <c r="T3250" s="35"/>
      <c r="U3250" s="34">
        <v>44992</v>
      </c>
      <c r="V3250" s="82" t="s">
        <v>1969</v>
      </c>
      <c r="W3250" s="55" t="s">
        <v>2688</v>
      </c>
      <c r="X3250" s="55" t="s">
        <v>1898</v>
      </c>
      <c r="Y3250" s="157" t="s">
        <v>1919</v>
      </c>
      <c r="Z3250" s="57" t="s">
        <v>1746</v>
      </c>
      <c r="AA3250" s="55" t="s">
        <v>6966</v>
      </c>
      <c r="AB3250" s="55">
        <v>317</v>
      </c>
      <c r="AC3250" s="55" t="s">
        <v>2028</v>
      </c>
      <c r="AD3250" s="89" t="s">
        <v>2627</v>
      </c>
      <c r="AE3250" s="243">
        <v>16160</v>
      </c>
      <c r="AF3250" s="157" t="s">
        <v>3901</v>
      </c>
      <c r="AG3250" s="89" t="s">
        <v>8221</v>
      </c>
      <c r="AH3250" s="58" t="s">
        <v>1744</v>
      </c>
      <c r="AI3250" s="58" t="s">
        <v>1745</v>
      </c>
      <c r="AJ3250" s="59" t="s">
        <v>1586</v>
      </c>
      <c r="AK3250" s="56">
        <v>25.845105555555556</v>
      </c>
      <c r="AL3250" s="56">
        <v>-81.389166666666668</v>
      </c>
      <c r="AM3250" s="60">
        <v>-87.117999999437075</v>
      </c>
      <c r="AN3250" s="60">
        <v>-71.057567201512938</v>
      </c>
      <c r="AO3250" s="60">
        <v>112.42207870565036</v>
      </c>
    </row>
    <row r="3251" spans="1:41" s="290" customFormat="1" ht="22.5" customHeight="1" x14ac:dyDescent="0.2">
      <c r="A3251" s="45" t="s">
        <v>3789</v>
      </c>
      <c r="B3251" s="42" t="s">
        <v>108</v>
      </c>
      <c r="C3251" s="46"/>
      <c r="D3251" s="35" t="s">
        <v>424</v>
      </c>
      <c r="E3251" s="34">
        <v>44293</v>
      </c>
      <c r="F3251" s="347" t="s">
        <v>3791</v>
      </c>
      <c r="G3251" s="347" t="s">
        <v>3831</v>
      </c>
      <c r="H3251" s="344">
        <v>25.844433333333335</v>
      </c>
      <c r="I3251" s="344">
        <v>-81.389250000000004</v>
      </c>
      <c r="J3251" s="56"/>
      <c r="K3251" s="56"/>
      <c r="L3251" s="49" t="s">
        <v>3794</v>
      </c>
      <c r="M3251" s="120" t="s">
        <v>2834</v>
      </c>
      <c r="N3251" s="35" t="s">
        <v>364</v>
      </c>
      <c r="O3251" s="240" t="s">
        <v>3793</v>
      </c>
      <c r="P3251" s="216" t="s">
        <v>1969</v>
      </c>
      <c r="Q3251" s="443">
        <v>0</v>
      </c>
      <c r="R3251" s="47"/>
      <c r="S3251" s="36"/>
      <c r="T3251" s="35"/>
      <c r="U3251" s="34"/>
      <c r="V3251" s="82">
        <v>0</v>
      </c>
      <c r="W3251" s="55" t="s">
        <v>2688</v>
      </c>
      <c r="X3251" s="55" t="s">
        <v>1898</v>
      </c>
      <c r="Y3251" s="157">
        <v>0</v>
      </c>
      <c r="Z3251" s="57" t="s">
        <v>3903</v>
      </c>
      <c r="AA3251" s="55" t="s">
        <v>3904</v>
      </c>
      <c r="AB3251" s="55">
        <v>318</v>
      </c>
      <c r="AC3251" s="55" t="s">
        <v>2028</v>
      </c>
      <c r="AD3251" s="89" t="s">
        <v>2627</v>
      </c>
      <c r="AE3251" s="243" t="s">
        <v>1746</v>
      </c>
      <c r="AF3251" s="157">
        <v>0</v>
      </c>
      <c r="AG3251" s="89" t="s">
        <v>8224</v>
      </c>
      <c r="AH3251" s="58" t="s">
        <v>3903</v>
      </c>
      <c r="AI3251" s="58" t="s">
        <v>3903</v>
      </c>
      <c r="AJ3251" s="59" t="s">
        <v>3903</v>
      </c>
      <c r="AK3251" s="56" t="s">
        <v>3903</v>
      </c>
      <c r="AL3251" s="56" t="s">
        <v>3903</v>
      </c>
      <c r="AM3251" s="60" t="s">
        <v>3903</v>
      </c>
      <c r="AN3251" s="60" t="s">
        <v>3903</v>
      </c>
      <c r="AO3251" s="60" t="s">
        <v>3903</v>
      </c>
    </row>
    <row r="3252" spans="1:41" s="290" customFormat="1" ht="26.25" customHeight="1" x14ac:dyDescent="0.2">
      <c r="A3252" s="45" t="s">
        <v>3789</v>
      </c>
      <c r="B3252" s="42" t="s">
        <v>108</v>
      </c>
      <c r="C3252" s="46"/>
      <c r="D3252" s="35" t="s">
        <v>424</v>
      </c>
      <c r="E3252" s="34">
        <v>44620</v>
      </c>
      <c r="F3252" s="347" t="s">
        <v>3791</v>
      </c>
      <c r="G3252" s="347" t="s">
        <v>3831</v>
      </c>
      <c r="H3252" s="344">
        <v>25.844433333333335</v>
      </c>
      <c r="I3252" s="344">
        <v>-81.389250000000004</v>
      </c>
      <c r="J3252" s="56" t="s">
        <v>10067</v>
      </c>
      <c r="K3252" s="56" t="s">
        <v>10068</v>
      </c>
      <c r="L3252" s="49" t="s">
        <v>3794</v>
      </c>
      <c r="M3252" s="120" t="s">
        <v>2834</v>
      </c>
      <c r="N3252" s="35" t="s">
        <v>364</v>
      </c>
      <c r="O3252" s="240" t="s">
        <v>4298</v>
      </c>
      <c r="P3252" s="216" t="s">
        <v>5318</v>
      </c>
      <c r="Q3252" s="443">
        <v>0</v>
      </c>
      <c r="R3252" s="47"/>
      <c r="S3252" s="36"/>
      <c r="T3252" s="35"/>
      <c r="U3252" s="34"/>
      <c r="V3252" s="82">
        <v>0</v>
      </c>
      <c r="W3252" s="55" t="s">
        <v>2688</v>
      </c>
      <c r="X3252" s="55" t="s">
        <v>1898</v>
      </c>
      <c r="Y3252" s="157">
        <v>0</v>
      </c>
      <c r="Z3252" s="57" t="s">
        <v>3903</v>
      </c>
      <c r="AA3252" s="55" t="s">
        <v>3904</v>
      </c>
      <c r="AB3252" s="55">
        <v>318</v>
      </c>
      <c r="AC3252" s="55" t="s">
        <v>2028</v>
      </c>
      <c r="AD3252" s="89" t="s">
        <v>2627</v>
      </c>
      <c r="AE3252" s="243" t="s">
        <v>1746</v>
      </c>
      <c r="AF3252" s="157">
        <v>0</v>
      </c>
      <c r="AG3252" s="89" t="s">
        <v>8224</v>
      </c>
      <c r="AH3252" s="58" t="s">
        <v>3903</v>
      </c>
      <c r="AI3252" s="58" t="s">
        <v>3903</v>
      </c>
      <c r="AJ3252" s="59" t="s">
        <v>3903</v>
      </c>
      <c r="AK3252" s="56" t="s">
        <v>3903</v>
      </c>
      <c r="AL3252" s="56" t="s">
        <v>3903</v>
      </c>
      <c r="AM3252" s="60" t="s">
        <v>3903</v>
      </c>
      <c r="AN3252" s="60" t="s">
        <v>3903</v>
      </c>
      <c r="AO3252" s="60" t="s">
        <v>3903</v>
      </c>
    </row>
    <row r="3253" spans="1:41" s="290" customFormat="1" x14ac:dyDescent="0.2">
      <c r="A3253" s="45" t="s">
        <v>3789</v>
      </c>
      <c r="B3253" s="42" t="s">
        <v>108</v>
      </c>
      <c r="C3253" s="46"/>
      <c r="D3253" s="35" t="s">
        <v>424</v>
      </c>
      <c r="E3253" s="34">
        <v>44992</v>
      </c>
      <c r="F3253" s="347" t="s">
        <v>5265</v>
      </c>
      <c r="G3253" s="347" t="s">
        <v>5266</v>
      </c>
      <c r="H3253" s="344">
        <v>25.844466666666666</v>
      </c>
      <c r="I3253" s="344">
        <v>-81.389233333333337</v>
      </c>
      <c r="J3253" s="56" t="s">
        <v>8222</v>
      </c>
      <c r="K3253" s="56" t="s">
        <v>8223</v>
      </c>
      <c r="L3253" s="49" t="s">
        <v>3794</v>
      </c>
      <c r="M3253" s="120" t="s">
        <v>2834</v>
      </c>
      <c r="N3253" s="35" t="s">
        <v>364</v>
      </c>
      <c r="O3253" s="240" t="s">
        <v>5267</v>
      </c>
      <c r="P3253" s="216">
        <v>0</v>
      </c>
      <c r="Q3253" s="443">
        <v>0</v>
      </c>
      <c r="R3253" s="47"/>
      <c r="S3253" s="36"/>
      <c r="T3253" s="35"/>
      <c r="U3253" s="34"/>
      <c r="V3253" s="82">
        <v>0</v>
      </c>
      <c r="W3253" s="55" t="s">
        <v>2688</v>
      </c>
      <c r="X3253" s="55" t="s">
        <v>1898</v>
      </c>
      <c r="Y3253" s="157">
        <v>0</v>
      </c>
      <c r="Z3253" s="57" t="s">
        <v>3903</v>
      </c>
      <c r="AA3253" s="55" t="s">
        <v>3904</v>
      </c>
      <c r="AB3253" s="55">
        <v>318</v>
      </c>
      <c r="AC3253" s="55" t="s">
        <v>2028</v>
      </c>
      <c r="AD3253" s="89" t="s">
        <v>2627</v>
      </c>
      <c r="AE3253" s="243" t="s">
        <v>1746</v>
      </c>
      <c r="AF3253" s="157">
        <v>0</v>
      </c>
      <c r="AG3253" s="89" t="s">
        <v>8224</v>
      </c>
      <c r="AH3253" s="58" t="s">
        <v>3903</v>
      </c>
      <c r="AI3253" s="58" t="s">
        <v>3903</v>
      </c>
      <c r="AJ3253" s="59" t="s">
        <v>3903</v>
      </c>
      <c r="AK3253" s="56" t="s">
        <v>3903</v>
      </c>
      <c r="AL3253" s="56" t="s">
        <v>3903</v>
      </c>
      <c r="AM3253" s="60" t="s">
        <v>3903</v>
      </c>
      <c r="AN3253" s="60" t="s">
        <v>3903</v>
      </c>
      <c r="AO3253" s="60" t="s">
        <v>3903</v>
      </c>
    </row>
    <row r="3254" spans="1:41" s="290" customFormat="1" x14ac:dyDescent="0.2">
      <c r="A3254" s="45" t="s">
        <v>3789</v>
      </c>
      <c r="B3254" s="42" t="s">
        <v>108</v>
      </c>
      <c r="C3254" s="46"/>
      <c r="D3254" s="35" t="s">
        <v>424</v>
      </c>
      <c r="E3254" s="34">
        <v>45384</v>
      </c>
      <c r="F3254" s="347" t="s">
        <v>5265</v>
      </c>
      <c r="G3254" s="347" t="s">
        <v>5266</v>
      </c>
      <c r="H3254" s="344">
        <v>25.844466666666666</v>
      </c>
      <c r="I3254" s="344">
        <v>-81.389233333333337</v>
      </c>
      <c r="J3254" s="56" t="s">
        <v>8222</v>
      </c>
      <c r="K3254" s="56" t="s">
        <v>8223</v>
      </c>
      <c r="L3254" s="49" t="s">
        <v>3794</v>
      </c>
      <c r="M3254" s="120" t="s">
        <v>2834</v>
      </c>
      <c r="N3254" s="35" t="s">
        <v>364</v>
      </c>
      <c r="O3254" s="240" t="s">
        <v>5977</v>
      </c>
      <c r="P3254" s="216" t="s">
        <v>1969</v>
      </c>
      <c r="Q3254" s="443">
        <v>0</v>
      </c>
      <c r="R3254" s="47"/>
      <c r="S3254" s="36"/>
      <c r="T3254" s="35"/>
      <c r="U3254" s="34"/>
      <c r="V3254" s="82">
        <v>0</v>
      </c>
      <c r="W3254" s="55" t="s">
        <v>2688</v>
      </c>
      <c r="X3254" s="55" t="s">
        <v>1898</v>
      </c>
      <c r="Y3254" s="157">
        <v>0</v>
      </c>
      <c r="Z3254" s="57" t="s">
        <v>3903</v>
      </c>
      <c r="AA3254" s="55" t="s">
        <v>3904</v>
      </c>
      <c r="AB3254" s="55">
        <v>318</v>
      </c>
      <c r="AC3254" s="55" t="s">
        <v>2028</v>
      </c>
      <c r="AD3254" s="89" t="s">
        <v>2627</v>
      </c>
      <c r="AE3254" s="243" t="s">
        <v>1746</v>
      </c>
      <c r="AF3254" s="157">
        <v>0</v>
      </c>
      <c r="AG3254" s="89" t="s">
        <v>8224</v>
      </c>
      <c r="AH3254" s="58" t="s">
        <v>3903</v>
      </c>
      <c r="AI3254" s="58" t="s">
        <v>3903</v>
      </c>
      <c r="AJ3254" s="59" t="s">
        <v>3903</v>
      </c>
      <c r="AK3254" s="56" t="s">
        <v>3903</v>
      </c>
      <c r="AL3254" s="56" t="s">
        <v>3903</v>
      </c>
      <c r="AM3254" s="60" t="s">
        <v>3903</v>
      </c>
      <c r="AN3254" s="60" t="s">
        <v>3903</v>
      </c>
      <c r="AO3254" s="60" t="s">
        <v>3903</v>
      </c>
    </row>
    <row r="3255" spans="1:41" s="290" customFormat="1" x14ac:dyDescent="0.2">
      <c r="A3255" s="45" t="s">
        <v>3789</v>
      </c>
      <c r="B3255" s="42" t="s">
        <v>108</v>
      </c>
      <c r="C3255" s="46"/>
      <c r="D3255" s="35" t="s">
        <v>424</v>
      </c>
      <c r="E3255" s="34">
        <v>45783</v>
      </c>
      <c r="F3255" s="347" t="s">
        <v>5265</v>
      </c>
      <c r="G3255" s="347" t="s">
        <v>5266</v>
      </c>
      <c r="H3255" s="344">
        <v>25.844466666666666</v>
      </c>
      <c r="I3255" s="344">
        <v>-81.389233333333337</v>
      </c>
      <c r="J3255" s="56" t="s">
        <v>8222</v>
      </c>
      <c r="K3255" s="56" t="s">
        <v>8223</v>
      </c>
      <c r="L3255" s="49" t="s">
        <v>6590</v>
      </c>
      <c r="M3255" s="120" t="s">
        <v>2834</v>
      </c>
      <c r="N3255" s="35" t="s">
        <v>364</v>
      </c>
      <c r="O3255" s="240" t="s">
        <v>6641</v>
      </c>
      <c r="P3255" s="216" t="s">
        <v>6005</v>
      </c>
      <c r="Q3255" s="443">
        <v>0</v>
      </c>
      <c r="R3255" s="47"/>
      <c r="S3255" s="36"/>
      <c r="T3255" s="35"/>
      <c r="U3255" s="34"/>
      <c r="V3255" s="82">
        <v>0</v>
      </c>
      <c r="W3255" s="55" t="s">
        <v>2688</v>
      </c>
      <c r="X3255" s="55" t="s">
        <v>1898</v>
      </c>
      <c r="Y3255" s="157">
        <v>0</v>
      </c>
      <c r="Z3255" s="57" t="s">
        <v>3903</v>
      </c>
      <c r="AA3255" s="55" t="s">
        <v>3904</v>
      </c>
      <c r="AB3255" s="55">
        <v>318</v>
      </c>
      <c r="AC3255" s="55" t="s">
        <v>2028</v>
      </c>
      <c r="AD3255" s="89" t="s">
        <v>2627</v>
      </c>
      <c r="AE3255" s="243" t="s">
        <v>1746</v>
      </c>
      <c r="AF3255" s="157">
        <v>0</v>
      </c>
      <c r="AG3255" s="89" t="s">
        <v>8224</v>
      </c>
      <c r="AH3255" s="58" t="s">
        <v>3903</v>
      </c>
      <c r="AI3255" s="58" t="s">
        <v>3903</v>
      </c>
      <c r="AJ3255" s="59" t="s">
        <v>3903</v>
      </c>
      <c r="AK3255" s="56" t="s">
        <v>3903</v>
      </c>
      <c r="AL3255" s="56" t="s">
        <v>3903</v>
      </c>
      <c r="AM3255" s="60" t="s">
        <v>3903</v>
      </c>
      <c r="AN3255" s="60" t="s">
        <v>3903</v>
      </c>
      <c r="AO3255" s="60" t="s">
        <v>3903</v>
      </c>
    </row>
    <row r="3256" spans="1:41" s="290" customFormat="1" x14ac:dyDescent="0.2">
      <c r="A3256" s="45" t="s">
        <v>3789</v>
      </c>
      <c r="B3256" s="42" t="s">
        <v>108</v>
      </c>
      <c r="C3256" s="46" t="s">
        <v>473</v>
      </c>
      <c r="D3256" s="35" t="s">
        <v>424</v>
      </c>
      <c r="E3256" s="34">
        <v>46079</v>
      </c>
      <c r="F3256" s="347" t="s">
        <v>5265</v>
      </c>
      <c r="G3256" s="347" t="s">
        <v>5266</v>
      </c>
      <c r="H3256" s="344">
        <v>25.844466666666666</v>
      </c>
      <c r="I3256" s="344">
        <v>-81.389233333333337</v>
      </c>
      <c r="J3256" s="56" t="s">
        <v>8222</v>
      </c>
      <c r="K3256" s="56" t="s">
        <v>8223</v>
      </c>
      <c r="L3256" s="49" t="s">
        <v>6590</v>
      </c>
      <c r="M3256" s="120" t="s">
        <v>2834</v>
      </c>
      <c r="N3256" s="35" t="s">
        <v>364</v>
      </c>
      <c r="O3256" s="240" t="s">
        <v>6734</v>
      </c>
      <c r="P3256" s="216" t="s">
        <v>6005</v>
      </c>
      <c r="Q3256" s="443">
        <v>0</v>
      </c>
      <c r="R3256" s="47"/>
      <c r="S3256" s="36"/>
      <c r="T3256" s="35"/>
      <c r="U3256" s="34"/>
      <c r="V3256" s="82">
        <v>0</v>
      </c>
      <c r="W3256" s="55" t="s">
        <v>2688</v>
      </c>
      <c r="X3256" s="55" t="s">
        <v>1898</v>
      </c>
      <c r="Y3256" s="157">
        <v>0</v>
      </c>
      <c r="Z3256" s="57" t="s">
        <v>3903</v>
      </c>
      <c r="AA3256" s="55" t="s">
        <v>3904</v>
      </c>
      <c r="AB3256" s="55">
        <v>318</v>
      </c>
      <c r="AC3256" s="55" t="s">
        <v>2028</v>
      </c>
      <c r="AD3256" s="89" t="s">
        <v>2627</v>
      </c>
      <c r="AE3256" s="243" t="s">
        <v>1746</v>
      </c>
      <c r="AF3256" s="157">
        <v>0</v>
      </c>
      <c r="AG3256" s="89" t="s">
        <v>8224</v>
      </c>
      <c r="AH3256" s="58" t="s">
        <v>3903</v>
      </c>
      <c r="AI3256" s="58" t="s">
        <v>3903</v>
      </c>
      <c r="AJ3256" s="59" t="s">
        <v>3903</v>
      </c>
      <c r="AK3256" s="56" t="s">
        <v>3903</v>
      </c>
      <c r="AL3256" s="56" t="s">
        <v>3903</v>
      </c>
      <c r="AM3256" s="60" t="s">
        <v>3903</v>
      </c>
      <c r="AN3256" s="60" t="s">
        <v>3903</v>
      </c>
      <c r="AO3256" s="60" t="s">
        <v>3903</v>
      </c>
    </row>
    <row r="3257" spans="1:41" s="290" customFormat="1" x14ac:dyDescent="0.2">
      <c r="A3257" s="45" t="s">
        <v>1891</v>
      </c>
      <c r="B3257" s="42" t="s">
        <v>104</v>
      </c>
      <c r="C3257" s="46"/>
      <c r="D3257" s="35" t="s">
        <v>1658</v>
      </c>
      <c r="E3257" s="34">
        <v>43070</v>
      </c>
      <c r="F3257" s="347" t="s">
        <v>1726</v>
      </c>
      <c r="G3257" s="347" t="s">
        <v>1727</v>
      </c>
      <c r="H3257" s="344">
        <v>25.830083333333334</v>
      </c>
      <c r="I3257" s="344">
        <v>-81.392083333333332</v>
      </c>
      <c r="J3257" s="56" t="s">
        <v>10069</v>
      </c>
      <c r="K3257" s="56" t="s">
        <v>10070</v>
      </c>
      <c r="L3257" s="49" t="s">
        <v>1746</v>
      </c>
      <c r="M3257" s="117"/>
      <c r="N3257" s="35" t="s">
        <v>364</v>
      </c>
      <c r="O3257" s="203"/>
      <c r="P3257" s="216">
        <v>0</v>
      </c>
      <c r="Q3257" s="443">
        <v>0</v>
      </c>
      <c r="R3257" s="47"/>
      <c r="S3257" s="36" t="s">
        <v>473</v>
      </c>
      <c r="T3257" s="35"/>
      <c r="U3257" s="34"/>
      <c r="V3257" s="82">
        <v>0</v>
      </c>
      <c r="W3257" s="55" t="s">
        <v>2688</v>
      </c>
      <c r="X3257" s="55" t="s">
        <v>1898</v>
      </c>
      <c r="Y3257" s="157">
        <v>0</v>
      </c>
      <c r="Z3257" s="57" t="s">
        <v>3905</v>
      </c>
      <c r="AA3257" s="55" t="s">
        <v>9434</v>
      </c>
      <c r="AB3257" s="55">
        <v>319</v>
      </c>
      <c r="AC3257" s="55" t="s">
        <v>2027</v>
      </c>
      <c r="AD3257" s="89" t="s">
        <v>2626</v>
      </c>
      <c r="AE3257" s="243">
        <v>16105</v>
      </c>
      <c r="AF3257" s="157" t="s">
        <v>3901</v>
      </c>
      <c r="AG3257" s="89" t="s">
        <v>8228</v>
      </c>
      <c r="AH3257" s="58" t="s">
        <v>1726</v>
      </c>
      <c r="AI3257" s="58" t="s">
        <v>1727</v>
      </c>
      <c r="AJ3257" s="59" t="s">
        <v>1618</v>
      </c>
      <c r="AK3257" s="56">
        <v>25.830086111111111</v>
      </c>
      <c r="AL3257" s="56">
        <v>-81.392088888888892</v>
      </c>
      <c r="AM3257" s="60">
        <v>-1.0129999996017602</v>
      </c>
      <c r="AN3257" s="60">
        <v>1.8219889042759188</v>
      </c>
      <c r="AO3257" s="60" t="s">
        <v>3905</v>
      </c>
    </row>
    <row r="3258" spans="1:41" s="290" customFormat="1" x14ac:dyDescent="0.2">
      <c r="A3258" s="45" t="s">
        <v>1891</v>
      </c>
      <c r="B3258" s="42" t="s">
        <v>104</v>
      </c>
      <c r="C3258" s="46"/>
      <c r="D3258" s="35" t="s">
        <v>1658</v>
      </c>
      <c r="E3258" s="34">
        <v>43160</v>
      </c>
      <c r="F3258" s="347" t="s">
        <v>1726</v>
      </c>
      <c r="G3258" s="347" t="s">
        <v>1727</v>
      </c>
      <c r="H3258" s="344">
        <v>25.830083333333334</v>
      </c>
      <c r="I3258" s="344">
        <v>-81.392083333333332</v>
      </c>
      <c r="J3258" s="56" t="s">
        <v>10069</v>
      </c>
      <c r="K3258" s="56" t="s">
        <v>10070</v>
      </c>
      <c r="L3258" s="49" t="s">
        <v>2401</v>
      </c>
      <c r="M3258" s="120"/>
      <c r="N3258" s="35" t="s">
        <v>448</v>
      </c>
      <c r="O3258" s="203"/>
      <c r="P3258" s="216">
        <v>0</v>
      </c>
      <c r="Q3258" s="443">
        <v>0</v>
      </c>
      <c r="R3258" s="47"/>
      <c r="S3258" s="36" t="s">
        <v>473</v>
      </c>
      <c r="T3258" s="35"/>
      <c r="U3258" s="34"/>
      <c r="V3258" s="82" t="s">
        <v>1969</v>
      </c>
      <c r="W3258" s="55" t="s">
        <v>2688</v>
      </c>
      <c r="X3258" s="55" t="s">
        <v>1898</v>
      </c>
      <c r="Y3258" s="157" t="s">
        <v>448</v>
      </c>
      <c r="Z3258" s="57" t="s">
        <v>3905</v>
      </c>
      <c r="AA3258" s="55" t="s">
        <v>3906</v>
      </c>
      <c r="AB3258" s="55">
        <v>319</v>
      </c>
      <c r="AC3258" s="55" t="s">
        <v>2027</v>
      </c>
      <c r="AD3258" s="89" t="s">
        <v>2626</v>
      </c>
      <c r="AE3258" s="243">
        <v>16105</v>
      </c>
      <c r="AF3258" s="157" t="s">
        <v>3901</v>
      </c>
      <c r="AG3258" s="89" t="s">
        <v>8228</v>
      </c>
      <c r="AH3258" s="58" t="s">
        <v>1726</v>
      </c>
      <c r="AI3258" s="58" t="s">
        <v>1727</v>
      </c>
      <c r="AJ3258" s="59" t="s">
        <v>1618</v>
      </c>
      <c r="AK3258" s="56">
        <v>25.830086111111111</v>
      </c>
      <c r="AL3258" s="56">
        <v>-81.392088888888892</v>
      </c>
      <c r="AM3258" s="60">
        <v>-1.0129999996017602</v>
      </c>
      <c r="AN3258" s="60">
        <v>1.8219889042759188</v>
      </c>
      <c r="AO3258" s="60" t="s">
        <v>3905</v>
      </c>
    </row>
    <row r="3259" spans="1:41" s="290" customFormat="1" ht="38.25" x14ac:dyDescent="0.2">
      <c r="A3259" s="45" t="s">
        <v>1891</v>
      </c>
      <c r="B3259" s="42" t="s">
        <v>104</v>
      </c>
      <c r="C3259" s="46"/>
      <c r="D3259" s="35" t="s">
        <v>424</v>
      </c>
      <c r="E3259" s="34">
        <v>43560</v>
      </c>
      <c r="F3259" s="347" t="s">
        <v>2813</v>
      </c>
      <c r="G3259" s="347" t="s">
        <v>2782</v>
      </c>
      <c r="H3259" s="344">
        <v>25.830016666666666</v>
      </c>
      <c r="I3259" s="344">
        <v>-81.39203333333333</v>
      </c>
      <c r="J3259" s="56" t="s">
        <v>10071</v>
      </c>
      <c r="K3259" s="56" t="s">
        <v>10072</v>
      </c>
      <c r="L3259" s="49" t="s">
        <v>3217</v>
      </c>
      <c r="M3259" s="120"/>
      <c r="N3259" s="35" t="s">
        <v>427</v>
      </c>
      <c r="O3259" s="203" t="s">
        <v>1969</v>
      </c>
      <c r="P3259" s="216" t="s">
        <v>1969</v>
      </c>
      <c r="Q3259" s="443">
        <v>0</v>
      </c>
      <c r="R3259" s="47"/>
      <c r="S3259" s="36"/>
      <c r="T3259" s="35"/>
      <c r="U3259" s="34"/>
      <c r="V3259" s="82" t="s">
        <v>1969</v>
      </c>
      <c r="W3259" s="55" t="s">
        <v>2688</v>
      </c>
      <c r="X3259" s="55" t="s">
        <v>1898</v>
      </c>
      <c r="Y3259" s="157" t="s">
        <v>427</v>
      </c>
      <c r="Z3259" s="57" t="s">
        <v>1746</v>
      </c>
      <c r="AA3259" s="55" t="s">
        <v>7125</v>
      </c>
      <c r="AB3259" s="55">
        <v>319</v>
      </c>
      <c r="AC3259" s="55" t="s">
        <v>2027</v>
      </c>
      <c r="AD3259" s="89" t="s">
        <v>2626</v>
      </c>
      <c r="AE3259" s="243">
        <v>16105</v>
      </c>
      <c r="AF3259" s="157" t="s">
        <v>3901</v>
      </c>
      <c r="AG3259" s="89" t="s">
        <v>8228</v>
      </c>
      <c r="AH3259" s="58" t="s">
        <v>1726</v>
      </c>
      <c r="AI3259" s="58" t="s">
        <v>1727</v>
      </c>
      <c r="AJ3259" s="59" t="s">
        <v>1618</v>
      </c>
      <c r="AK3259" s="56">
        <v>25.830086111111111</v>
      </c>
      <c r="AL3259" s="56">
        <v>-81.392088888888892</v>
      </c>
      <c r="AM3259" s="60">
        <v>-25.325000000408835</v>
      </c>
      <c r="AN3259" s="60">
        <v>18.219889028777498</v>
      </c>
      <c r="AO3259" s="60">
        <v>31.198076563174119</v>
      </c>
    </row>
    <row r="3260" spans="1:41" s="290" customFormat="1" ht="25.5" x14ac:dyDescent="0.2">
      <c r="A3260" s="45" t="s">
        <v>1891</v>
      </c>
      <c r="B3260" s="42" t="s">
        <v>104</v>
      </c>
      <c r="C3260" s="46"/>
      <c r="D3260" s="35" t="s">
        <v>2384</v>
      </c>
      <c r="E3260" s="34">
        <v>43770</v>
      </c>
      <c r="F3260" s="347" t="s">
        <v>2781</v>
      </c>
      <c r="G3260" s="347" t="s">
        <v>3220</v>
      </c>
      <c r="H3260" s="344">
        <v>25.829916666666666</v>
      </c>
      <c r="I3260" s="344">
        <v>-81.391783333333336</v>
      </c>
      <c r="J3260" s="56" t="s">
        <v>10073</v>
      </c>
      <c r="K3260" s="56" t="s">
        <v>8226</v>
      </c>
      <c r="L3260" s="49" t="s">
        <v>8433</v>
      </c>
      <c r="M3260" s="120"/>
      <c r="N3260" s="35" t="s">
        <v>364</v>
      </c>
      <c r="O3260" s="203"/>
      <c r="P3260" s="216">
        <v>0</v>
      </c>
      <c r="Q3260" s="443">
        <v>0</v>
      </c>
      <c r="R3260" s="47"/>
      <c r="S3260" s="36"/>
      <c r="T3260" s="35" t="s">
        <v>2011</v>
      </c>
      <c r="U3260" s="34"/>
      <c r="V3260" s="82">
        <v>0</v>
      </c>
      <c r="W3260" s="55" t="s">
        <v>2688</v>
      </c>
      <c r="X3260" s="55" t="s">
        <v>1898</v>
      </c>
      <c r="Y3260" s="157">
        <v>0</v>
      </c>
      <c r="Z3260" s="57" t="s">
        <v>1746</v>
      </c>
      <c r="AA3260" s="55" t="s">
        <v>6987</v>
      </c>
      <c r="AB3260" s="55">
        <v>319</v>
      </c>
      <c r="AC3260" s="55" t="s">
        <v>2027</v>
      </c>
      <c r="AD3260" s="89" t="s">
        <v>2626</v>
      </c>
      <c r="AE3260" s="243">
        <v>16105</v>
      </c>
      <c r="AF3260" s="157" t="s">
        <v>3901</v>
      </c>
      <c r="AG3260" s="89" t="s">
        <v>8228</v>
      </c>
      <c r="AH3260" s="58" t="s">
        <v>1726</v>
      </c>
      <c r="AI3260" s="58" t="s">
        <v>1727</v>
      </c>
      <c r="AJ3260" s="59" t="s">
        <v>1618</v>
      </c>
      <c r="AK3260" s="56">
        <v>25.830086111111111</v>
      </c>
      <c r="AL3260" s="56">
        <v>-81.392088888888892</v>
      </c>
      <c r="AM3260" s="60">
        <v>-61.793000000323843</v>
      </c>
      <c r="AN3260" s="60">
        <v>100.20938964662483</v>
      </c>
      <c r="AO3260" s="60">
        <v>117.72976098841406</v>
      </c>
    </row>
    <row r="3261" spans="1:41" s="290" customFormat="1" ht="38.25" x14ac:dyDescent="0.2">
      <c r="A3261" s="45" t="s">
        <v>1891</v>
      </c>
      <c r="B3261" s="42" t="s">
        <v>104</v>
      </c>
      <c r="C3261" s="46"/>
      <c r="D3261" s="35" t="s">
        <v>424</v>
      </c>
      <c r="E3261" s="34">
        <v>44293</v>
      </c>
      <c r="F3261" s="347" t="s">
        <v>3795</v>
      </c>
      <c r="G3261" s="347" t="s">
        <v>3796</v>
      </c>
      <c r="H3261" s="344">
        <v>25.829550000000001</v>
      </c>
      <c r="I3261" s="344">
        <v>-81.391683333333333</v>
      </c>
      <c r="J3261" s="56" t="s">
        <v>10074</v>
      </c>
      <c r="K3261" s="56" t="s">
        <v>10075</v>
      </c>
      <c r="L3261" s="49" t="s">
        <v>3833</v>
      </c>
      <c r="M3261" s="120" t="s">
        <v>2834</v>
      </c>
      <c r="N3261" s="35" t="s">
        <v>2022</v>
      </c>
      <c r="O3261" s="240" t="s">
        <v>3797</v>
      </c>
      <c r="P3261" s="216" t="s">
        <v>3798</v>
      </c>
      <c r="Q3261" s="443">
        <v>0</v>
      </c>
      <c r="R3261" s="47"/>
      <c r="S3261" s="36"/>
      <c r="T3261" s="35"/>
      <c r="U3261" s="34"/>
      <c r="V3261" s="82" t="s">
        <v>1969</v>
      </c>
      <c r="W3261" s="55" t="s">
        <v>2688</v>
      </c>
      <c r="X3261" s="55" t="s">
        <v>1898</v>
      </c>
      <c r="Y3261" s="157" t="s">
        <v>2022</v>
      </c>
      <c r="Z3261" s="57">
        <v>236.46172971541921</v>
      </c>
      <c r="AA3261" s="55" t="s">
        <v>10076</v>
      </c>
      <c r="AB3261" s="55">
        <v>319</v>
      </c>
      <c r="AC3261" s="55" t="s">
        <v>2027</v>
      </c>
      <c r="AD3261" s="89" t="s">
        <v>2626</v>
      </c>
      <c r="AE3261" s="243">
        <v>16105</v>
      </c>
      <c r="AF3261" s="157" t="s">
        <v>3901</v>
      </c>
      <c r="AG3261" s="89" t="s">
        <v>8228</v>
      </c>
      <c r="AH3261" s="58" t="s">
        <v>1726</v>
      </c>
      <c r="AI3261" s="58" t="s">
        <v>1727</v>
      </c>
      <c r="AJ3261" s="59" t="s">
        <v>1618</v>
      </c>
      <c r="AK3261" s="56">
        <v>25.830086111111111</v>
      </c>
      <c r="AL3261" s="56">
        <v>-81.392088888888892</v>
      </c>
      <c r="AM3261" s="60">
        <v>-195.50899999958034</v>
      </c>
      <c r="AN3261" s="60">
        <v>133.00518989562798</v>
      </c>
      <c r="AO3261" s="60">
        <v>236.46172971541921</v>
      </c>
    </row>
    <row r="3262" spans="1:41" s="290" customFormat="1" ht="79.5" customHeight="1" x14ac:dyDescent="0.2">
      <c r="A3262" s="45" t="s">
        <v>1891</v>
      </c>
      <c r="B3262" s="42" t="s">
        <v>104</v>
      </c>
      <c r="C3262" s="46"/>
      <c r="D3262" s="35" t="s">
        <v>424</v>
      </c>
      <c r="E3262" s="34">
        <v>44620</v>
      </c>
      <c r="F3262" s="347" t="s">
        <v>3795</v>
      </c>
      <c r="G3262" s="347" t="s">
        <v>3796</v>
      </c>
      <c r="H3262" s="344">
        <v>25.829550000000001</v>
      </c>
      <c r="I3262" s="344">
        <v>-81.391683333333333</v>
      </c>
      <c r="J3262" s="56" t="s">
        <v>10074</v>
      </c>
      <c r="K3262" s="56" t="s">
        <v>10075</v>
      </c>
      <c r="L3262" s="49" t="s">
        <v>3833</v>
      </c>
      <c r="M3262" s="120" t="s">
        <v>2834</v>
      </c>
      <c r="N3262" s="35" t="s">
        <v>2022</v>
      </c>
      <c r="O3262" s="240" t="s">
        <v>4299</v>
      </c>
      <c r="P3262" s="216" t="s">
        <v>4300</v>
      </c>
      <c r="Q3262" s="443">
        <v>0</v>
      </c>
      <c r="R3262" s="47"/>
      <c r="S3262" s="36"/>
      <c r="T3262" s="35"/>
      <c r="U3262" s="34"/>
      <c r="V3262" s="82" t="s">
        <v>1969</v>
      </c>
      <c r="W3262" s="55" t="s">
        <v>2688</v>
      </c>
      <c r="X3262" s="55" t="s">
        <v>1898</v>
      </c>
      <c r="Y3262" s="157" t="s">
        <v>2022</v>
      </c>
      <c r="Z3262" s="57">
        <v>236.46172971541921</v>
      </c>
      <c r="AA3262" s="55" t="s">
        <v>10076</v>
      </c>
      <c r="AB3262" s="55">
        <v>319</v>
      </c>
      <c r="AC3262" s="55" t="s">
        <v>2027</v>
      </c>
      <c r="AD3262" s="89" t="s">
        <v>2626</v>
      </c>
      <c r="AE3262" s="243">
        <v>16105</v>
      </c>
      <c r="AF3262" s="157" t="s">
        <v>3901</v>
      </c>
      <c r="AG3262" s="89" t="s">
        <v>8228</v>
      </c>
      <c r="AH3262" s="58" t="s">
        <v>1726</v>
      </c>
      <c r="AI3262" s="58" t="s">
        <v>1727</v>
      </c>
      <c r="AJ3262" s="59" t="s">
        <v>1618</v>
      </c>
      <c r="AK3262" s="56">
        <v>25.830086111111111</v>
      </c>
      <c r="AL3262" s="56">
        <v>-81.392088888888892</v>
      </c>
      <c r="AM3262" s="60">
        <v>-195.50899999958034</v>
      </c>
      <c r="AN3262" s="60">
        <v>133.00518989562798</v>
      </c>
      <c r="AO3262" s="60">
        <v>236.46172971541921</v>
      </c>
    </row>
    <row r="3263" spans="1:41" s="290" customFormat="1" ht="63.75" x14ac:dyDescent="0.2">
      <c r="A3263" s="45" t="s">
        <v>1891</v>
      </c>
      <c r="B3263" s="42" t="s">
        <v>104</v>
      </c>
      <c r="C3263" s="46"/>
      <c r="D3263" s="35" t="s">
        <v>424</v>
      </c>
      <c r="E3263" s="34">
        <v>44992</v>
      </c>
      <c r="F3263" s="347" t="s">
        <v>5268</v>
      </c>
      <c r="G3263" s="347" t="s">
        <v>3220</v>
      </c>
      <c r="H3263" s="344">
        <v>25.829516666666667</v>
      </c>
      <c r="I3263" s="344">
        <v>-81.391783333333336</v>
      </c>
      <c r="J3263" s="56" t="s">
        <v>8225</v>
      </c>
      <c r="K3263" s="56" t="s">
        <v>8226</v>
      </c>
      <c r="L3263" s="49" t="s">
        <v>5490</v>
      </c>
      <c r="M3263" s="120" t="s">
        <v>2834</v>
      </c>
      <c r="N3263" s="35" t="s">
        <v>448</v>
      </c>
      <c r="O3263" s="240"/>
      <c r="P3263" s="216"/>
      <c r="Q3263" s="443">
        <v>0</v>
      </c>
      <c r="R3263" s="47"/>
      <c r="S3263" s="36"/>
      <c r="T3263" s="35"/>
      <c r="U3263" s="34"/>
      <c r="V3263" s="82" t="s">
        <v>1969</v>
      </c>
      <c r="W3263" s="55" t="s">
        <v>2688</v>
      </c>
      <c r="X3263" s="55" t="s">
        <v>1898</v>
      </c>
      <c r="Y3263" s="157" t="s">
        <v>448</v>
      </c>
      <c r="Z3263" s="57">
        <v>230.57899730535385</v>
      </c>
      <c r="AA3263" s="55" t="s">
        <v>8227</v>
      </c>
      <c r="AB3263" s="55">
        <v>319</v>
      </c>
      <c r="AC3263" s="55" t="s">
        <v>2027</v>
      </c>
      <c r="AD3263" s="89" t="s">
        <v>2626</v>
      </c>
      <c r="AE3263" s="243">
        <v>16105</v>
      </c>
      <c r="AF3263" s="157" t="s">
        <v>3901</v>
      </c>
      <c r="AG3263" s="89" t="s">
        <v>8228</v>
      </c>
      <c r="AH3263" s="58" t="s">
        <v>1726</v>
      </c>
      <c r="AI3263" s="58" t="s">
        <v>1727</v>
      </c>
      <c r="AJ3263" s="59" t="s">
        <v>1618</v>
      </c>
      <c r="AK3263" s="56">
        <v>25.830086111111111</v>
      </c>
      <c r="AL3263" s="56">
        <v>-81.392088888888892</v>
      </c>
      <c r="AM3263" s="60">
        <v>-207.66499999998388</v>
      </c>
      <c r="AN3263" s="60">
        <v>100.20938964662483</v>
      </c>
      <c r="AO3263" s="60">
        <v>230.57899730535385</v>
      </c>
    </row>
    <row r="3264" spans="1:41" s="290" customFormat="1" ht="38.25" x14ac:dyDescent="0.2">
      <c r="A3264" s="45" t="s">
        <v>1891</v>
      </c>
      <c r="B3264" s="42" t="s">
        <v>104</v>
      </c>
      <c r="C3264" s="46"/>
      <c r="D3264" s="35" t="s">
        <v>424</v>
      </c>
      <c r="E3264" s="34">
        <v>45384</v>
      </c>
      <c r="F3264" s="347" t="s">
        <v>5268</v>
      </c>
      <c r="G3264" s="347" t="s">
        <v>3220</v>
      </c>
      <c r="H3264" s="344">
        <v>25.829516666666667</v>
      </c>
      <c r="I3264" s="344">
        <v>-81.391783333333336</v>
      </c>
      <c r="J3264" s="56" t="s">
        <v>8225</v>
      </c>
      <c r="K3264" s="56" t="s">
        <v>8226</v>
      </c>
      <c r="L3264" s="49" t="s">
        <v>5978</v>
      </c>
      <c r="M3264" s="120" t="s">
        <v>2834</v>
      </c>
      <c r="N3264" s="35" t="s">
        <v>448</v>
      </c>
      <c r="O3264" s="240" t="s">
        <v>5979</v>
      </c>
      <c r="P3264" s="216">
        <v>0</v>
      </c>
      <c r="Q3264" s="443">
        <v>0</v>
      </c>
      <c r="R3264" s="47"/>
      <c r="S3264" s="36"/>
      <c r="T3264" s="35"/>
      <c r="U3264" s="34"/>
      <c r="V3264" s="82" t="s">
        <v>1969</v>
      </c>
      <c r="W3264" s="55" t="s">
        <v>2688</v>
      </c>
      <c r="X3264" s="55" t="s">
        <v>1898</v>
      </c>
      <c r="Y3264" s="157" t="s">
        <v>448</v>
      </c>
      <c r="Z3264" s="57">
        <v>230.57899730535385</v>
      </c>
      <c r="AA3264" s="55" t="s">
        <v>8227</v>
      </c>
      <c r="AB3264" s="55">
        <v>319</v>
      </c>
      <c r="AC3264" s="55" t="s">
        <v>2027</v>
      </c>
      <c r="AD3264" s="89" t="s">
        <v>2626</v>
      </c>
      <c r="AE3264" s="243">
        <v>16105</v>
      </c>
      <c r="AF3264" s="157" t="s">
        <v>3901</v>
      </c>
      <c r="AG3264" s="89" t="s">
        <v>8228</v>
      </c>
      <c r="AH3264" s="58" t="s">
        <v>1726</v>
      </c>
      <c r="AI3264" s="58" t="s">
        <v>1727</v>
      </c>
      <c r="AJ3264" s="59" t="s">
        <v>1618</v>
      </c>
      <c r="AK3264" s="56">
        <v>25.830086111111111</v>
      </c>
      <c r="AL3264" s="56">
        <v>-81.392088888888892</v>
      </c>
      <c r="AM3264" s="60">
        <v>-207.66499999998388</v>
      </c>
      <c r="AN3264" s="60">
        <v>100.20938964662483</v>
      </c>
      <c r="AO3264" s="60">
        <v>230.57899730535385</v>
      </c>
    </row>
    <row r="3265" spans="1:41" s="290" customFormat="1" ht="51" x14ac:dyDescent="0.2">
      <c r="A3265" s="45" t="s">
        <v>1891</v>
      </c>
      <c r="B3265" s="42" t="s">
        <v>104</v>
      </c>
      <c r="C3265" s="46" t="s">
        <v>473</v>
      </c>
      <c r="D3265" s="35" t="s">
        <v>424</v>
      </c>
      <c r="E3265" s="34">
        <v>45783</v>
      </c>
      <c r="F3265" s="347" t="s">
        <v>5268</v>
      </c>
      <c r="G3265" s="347" t="s">
        <v>3220</v>
      </c>
      <c r="H3265" s="344">
        <v>25.829516666666667</v>
      </c>
      <c r="I3265" s="344">
        <v>-81.391783333333336</v>
      </c>
      <c r="J3265" s="56" t="s">
        <v>8225</v>
      </c>
      <c r="K3265" s="56" t="s">
        <v>8226</v>
      </c>
      <c r="L3265" s="49" t="s">
        <v>6642</v>
      </c>
      <c r="M3265" s="120" t="s">
        <v>2834</v>
      </c>
      <c r="N3265" s="35" t="s">
        <v>448</v>
      </c>
      <c r="O3265" s="240" t="s">
        <v>5979</v>
      </c>
      <c r="P3265" s="216">
        <v>0</v>
      </c>
      <c r="Q3265" s="443">
        <v>0</v>
      </c>
      <c r="R3265" s="47"/>
      <c r="S3265" s="36"/>
      <c r="T3265" s="35"/>
      <c r="U3265" s="34">
        <v>44992</v>
      </c>
      <c r="V3265" s="82" t="s">
        <v>1969</v>
      </c>
      <c r="W3265" s="55" t="s">
        <v>2688</v>
      </c>
      <c r="X3265" s="55" t="s">
        <v>1898</v>
      </c>
      <c r="Y3265" s="157" t="s">
        <v>448</v>
      </c>
      <c r="Z3265" s="57">
        <v>230.57899730535385</v>
      </c>
      <c r="AA3265" s="55" t="s">
        <v>8227</v>
      </c>
      <c r="AB3265" s="55">
        <v>319</v>
      </c>
      <c r="AC3265" s="55" t="s">
        <v>2027</v>
      </c>
      <c r="AD3265" s="89" t="s">
        <v>2626</v>
      </c>
      <c r="AE3265" s="243">
        <v>16105</v>
      </c>
      <c r="AF3265" s="157" t="s">
        <v>3901</v>
      </c>
      <c r="AG3265" s="89" t="s">
        <v>8228</v>
      </c>
      <c r="AH3265" s="58" t="s">
        <v>1726</v>
      </c>
      <c r="AI3265" s="58" t="s">
        <v>1727</v>
      </c>
      <c r="AJ3265" s="59" t="s">
        <v>1618</v>
      </c>
      <c r="AK3265" s="56">
        <v>25.830086111111111</v>
      </c>
      <c r="AL3265" s="56">
        <v>-81.392088888888892</v>
      </c>
      <c r="AM3265" s="60">
        <v>-207.66499999998388</v>
      </c>
      <c r="AN3265" s="60">
        <v>100.20938964662483</v>
      </c>
      <c r="AO3265" s="60">
        <v>230.57899730535385</v>
      </c>
    </row>
    <row r="3266" spans="1:41" s="290" customFormat="1" x14ac:dyDescent="0.2">
      <c r="A3266" s="45" t="s">
        <v>1889</v>
      </c>
      <c r="B3266" s="42" t="s">
        <v>98</v>
      </c>
      <c r="C3266" s="46"/>
      <c r="D3266" s="35" t="s">
        <v>1658</v>
      </c>
      <c r="E3266" s="34">
        <v>43071</v>
      </c>
      <c r="F3266" s="347" t="s">
        <v>1728</v>
      </c>
      <c r="G3266" s="347" t="s">
        <v>1729</v>
      </c>
      <c r="H3266" s="344">
        <v>25.829699999999999</v>
      </c>
      <c r="I3266" s="344">
        <v>-81.391666666666666</v>
      </c>
      <c r="J3266" s="56" t="s">
        <v>10077</v>
      </c>
      <c r="K3266" s="56" t="s">
        <v>10078</v>
      </c>
      <c r="L3266" s="49" t="s">
        <v>1746</v>
      </c>
      <c r="M3266" s="117"/>
      <c r="N3266" s="35" t="s">
        <v>364</v>
      </c>
      <c r="O3266" s="203"/>
      <c r="P3266" s="216">
        <v>0</v>
      </c>
      <c r="Q3266" s="443">
        <v>0</v>
      </c>
      <c r="R3266" s="47"/>
      <c r="S3266" s="36" t="s">
        <v>473</v>
      </c>
      <c r="T3266" s="35"/>
      <c r="U3266" s="34"/>
      <c r="V3266" s="82">
        <v>0</v>
      </c>
      <c r="W3266" s="55" t="s">
        <v>2688</v>
      </c>
      <c r="X3266" s="55" t="s">
        <v>1898</v>
      </c>
      <c r="Y3266" s="157">
        <v>0</v>
      </c>
      <c r="Z3266" s="57" t="s">
        <v>3905</v>
      </c>
      <c r="AA3266" s="55" t="s">
        <v>9434</v>
      </c>
      <c r="AB3266" s="55">
        <v>320</v>
      </c>
      <c r="AC3266" s="55" t="s">
        <v>2027</v>
      </c>
      <c r="AD3266" s="89" t="s">
        <v>2626</v>
      </c>
      <c r="AE3266" s="243">
        <v>16110</v>
      </c>
      <c r="AF3266" s="157" t="s">
        <v>3901</v>
      </c>
      <c r="AG3266" s="89" t="s">
        <v>8231</v>
      </c>
      <c r="AH3266" s="58" t="s">
        <v>1728</v>
      </c>
      <c r="AI3266" s="58" t="s">
        <v>1729</v>
      </c>
      <c r="AJ3266" s="59" t="s">
        <v>1615</v>
      </c>
      <c r="AK3266" s="56">
        <v>25.829697222222222</v>
      </c>
      <c r="AL3266" s="56">
        <v>-81.391661111111105</v>
      </c>
      <c r="AM3266" s="60">
        <v>1.0129999996017602</v>
      </c>
      <c r="AN3266" s="60">
        <v>-1.8219889042759188</v>
      </c>
      <c r="AO3266" s="60" t="s">
        <v>3905</v>
      </c>
    </row>
    <row r="3267" spans="1:41" s="290" customFormat="1" x14ac:dyDescent="0.2">
      <c r="A3267" s="45" t="s">
        <v>1889</v>
      </c>
      <c r="B3267" s="42" t="s">
        <v>98</v>
      </c>
      <c r="C3267" s="46"/>
      <c r="D3267" s="35" t="s">
        <v>1658</v>
      </c>
      <c r="E3267" s="34">
        <v>43160</v>
      </c>
      <c r="F3267" s="347" t="s">
        <v>1728</v>
      </c>
      <c r="G3267" s="347" t="s">
        <v>1729</v>
      </c>
      <c r="H3267" s="344">
        <v>25.829699999999999</v>
      </c>
      <c r="I3267" s="344">
        <v>-81.391666666666666</v>
      </c>
      <c r="J3267" s="56" t="s">
        <v>10077</v>
      </c>
      <c r="K3267" s="56" t="s">
        <v>10078</v>
      </c>
      <c r="L3267" s="49" t="s">
        <v>2401</v>
      </c>
      <c r="M3267" s="120"/>
      <c r="N3267" s="35" t="s">
        <v>448</v>
      </c>
      <c r="O3267" s="203"/>
      <c r="P3267" s="216">
        <v>0</v>
      </c>
      <c r="Q3267" s="443">
        <v>0</v>
      </c>
      <c r="R3267" s="47"/>
      <c r="S3267" s="36" t="s">
        <v>473</v>
      </c>
      <c r="T3267" s="35"/>
      <c r="U3267" s="34"/>
      <c r="V3267" s="82" t="s">
        <v>1969</v>
      </c>
      <c r="W3267" s="55" t="s">
        <v>2688</v>
      </c>
      <c r="X3267" s="55" t="s">
        <v>1898</v>
      </c>
      <c r="Y3267" s="157" t="s">
        <v>448</v>
      </c>
      <c r="Z3267" s="57" t="s">
        <v>3905</v>
      </c>
      <c r="AA3267" s="55" t="s">
        <v>3906</v>
      </c>
      <c r="AB3267" s="55">
        <v>320</v>
      </c>
      <c r="AC3267" s="55" t="s">
        <v>2027</v>
      </c>
      <c r="AD3267" s="89" t="s">
        <v>2626</v>
      </c>
      <c r="AE3267" s="243">
        <v>16110</v>
      </c>
      <c r="AF3267" s="157" t="s">
        <v>3901</v>
      </c>
      <c r="AG3267" s="89" t="s">
        <v>8231</v>
      </c>
      <c r="AH3267" s="58" t="s">
        <v>1728</v>
      </c>
      <c r="AI3267" s="58" t="s">
        <v>1729</v>
      </c>
      <c r="AJ3267" s="59" t="s">
        <v>1615</v>
      </c>
      <c r="AK3267" s="56">
        <v>25.829697222222222</v>
      </c>
      <c r="AL3267" s="56">
        <v>-81.391661111111105</v>
      </c>
      <c r="AM3267" s="60">
        <v>1.0129999996017602</v>
      </c>
      <c r="AN3267" s="60">
        <v>-1.8219889042759188</v>
      </c>
      <c r="AO3267" s="60" t="s">
        <v>3905</v>
      </c>
    </row>
    <row r="3268" spans="1:41" s="290" customFormat="1" ht="38.25" x14ac:dyDescent="0.2">
      <c r="A3268" s="45" t="s">
        <v>1889</v>
      </c>
      <c r="B3268" s="42" t="s">
        <v>98</v>
      </c>
      <c r="C3268" s="46"/>
      <c r="D3268" s="35" t="s">
        <v>424</v>
      </c>
      <c r="E3268" s="34">
        <v>43560</v>
      </c>
      <c r="F3268" s="347" t="s">
        <v>2781</v>
      </c>
      <c r="G3268" s="347" t="s">
        <v>2811</v>
      </c>
      <c r="H3268" s="344">
        <v>25.829916666666666</v>
      </c>
      <c r="I3268" s="344">
        <v>-81.39191666666666</v>
      </c>
      <c r="J3268" s="56" t="s">
        <v>10073</v>
      </c>
      <c r="K3268" s="56" t="s">
        <v>10079</v>
      </c>
      <c r="L3268" s="49" t="s">
        <v>3216</v>
      </c>
      <c r="M3268" s="120"/>
      <c r="N3268" s="35" t="s">
        <v>364</v>
      </c>
      <c r="O3268" s="203" t="s">
        <v>1969</v>
      </c>
      <c r="P3268" s="216" t="s">
        <v>1969</v>
      </c>
      <c r="Q3268" s="443">
        <v>0</v>
      </c>
      <c r="R3268" s="47"/>
      <c r="S3268" s="36"/>
      <c r="T3268" s="35"/>
      <c r="U3268" s="34"/>
      <c r="V3268" s="82">
        <v>0</v>
      </c>
      <c r="W3268" s="55" t="s">
        <v>2688</v>
      </c>
      <c r="X3268" s="55" t="s">
        <v>1898</v>
      </c>
      <c r="Y3268" s="157">
        <v>0</v>
      </c>
      <c r="Z3268" s="57" t="s">
        <v>1746</v>
      </c>
      <c r="AA3268" s="55" t="s">
        <v>6987</v>
      </c>
      <c r="AB3268" s="55">
        <v>320</v>
      </c>
      <c r="AC3268" s="55" t="s">
        <v>2027</v>
      </c>
      <c r="AD3268" s="89" t="s">
        <v>2626</v>
      </c>
      <c r="AE3268" s="243">
        <v>16110</v>
      </c>
      <c r="AF3268" s="157" t="s">
        <v>3901</v>
      </c>
      <c r="AG3268" s="89" t="s">
        <v>8231</v>
      </c>
      <c r="AH3268" s="58" t="s">
        <v>1728</v>
      </c>
      <c r="AI3268" s="58" t="s">
        <v>1729</v>
      </c>
      <c r="AJ3268" s="59" t="s">
        <v>1615</v>
      </c>
      <c r="AK3268" s="56">
        <v>25.829697222222222</v>
      </c>
      <c r="AL3268" s="56">
        <v>-81.391661111111105</v>
      </c>
      <c r="AM3268" s="60">
        <v>80.026999999633546</v>
      </c>
      <c r="AN3268" s="60">
        <v>-83.811489522123253</v>
      </c>
      <c r="AO3268" s="60">
        <v>115.88220961328932</v>
      </c>
    </row>
    <row r="3269" spans="1:41" s="290" customFormat="1" ht="29.25" customHeight="1" x14ac:dyDescent="0.2">
      <c r="A3269" s="45" t="s">
        <v>1889</v>
      </c>
      <c r="B3269" s="42" t="s">
        <v>98</v>
      </c>
      <c r="C3269" s="46"/>
      <c r="D3269" s="35" t="s">
        <v>2384</v>
      </c>
      <c r="E3269" s="34">
        <v>43770</v>
      </c>
      <c r="F3269" s="347" t="s">
        <v>2781</v>
      </c>
      <c r="G3269" s="347" t="s">
        <v>3221</v>
      </c>
      <c r="H3269" s="344">
        <v>25.829916666666666</v>
      </c>
      <c r="I3269" s="344">
        <v>-81.391549999999995</v>
      </c>
      <c r="J3269" s="56" t="s">
        <v>10073</v>
      </c>
      <c r="K3269" s="56" t="s">
        <v>10080</v>
      </c>
      <c r="L3269" s="49" t="s">
        <v>8434</v>
      </c>
      <c r="M3269" s="120"/>
      <c r="N3269" s="35" t="s">
        <v>364</v>
      </c>
      <c r="O3269" s="240" t="s">
        <v>4299</v>
      </c>
      <c r="P3269" s="216" t="s">
        <v>4300</v>
      </c>
      <c r="Q3269" s="443">
        <v>0</v>
      </c>
      <c r="R3269" s="47"/>
      <c r="S3269" s="36"/>
      <c r="T3269" s="35"/>
      <c r="U3269" s="34"/>
      <c r="V3269" s="82">
        <v>0</v>
      </c>
      <c r="W3269" s="55" t="s">
        <v>2688</v>
      </c>
      <c r="X3269" s="55" t="s">
        <v>1898</v>
      </c>
      <c r="Y3269" s="157">
        <v>0</v>
      </c>
      <c r="Z3269" s="57" t="s">
        <v>1746</v>
      </c>
      <c r="AA3269" s="55" t="s">
        <v>6987</v>
      </c>
      <c r="AB3269" s="55">
        <v>320</v>
      </c>
      <c r="AC3269" s="55" t="s">
        <v>2027</v>
      </c>
      <c r="AD3269" s="89" t="s">
        <v>2626</v>
      </c>
      <c r="AE3269" s="243">
        <v>16110</v>
      </c>
      <c r="AF3269" s="157" t="s">
        <v>3901</v>
      </c>
      <c r="AG3269" s="89" t="s">
        <v>8231</v>
      </c>
      <c r="AH3269" s="58" t="s">
        <v>1728</v>
      </c>
      <c r="AI3269" s="58" t="s">
        <v>1729</v>
      </c>
      <c r="AJ3269" s="59" t="s">
        <v>1615</v>
      </c>
      <c r="AK3269" s="56">
        <v>25.829697222222222</v>
      </c>
      <c r="AL3269" s="56">
        <v>-81.391661111111105</v>
      </c>
      <c r="AM3269" s="60">
        <v>80.026999999633546</v>
      </c>
      <c r="AN3269" s="60">
        <v>36.439778052894432</v>
      </c>
      <c r="AO3269" s="60">
        <v>87.932804762986805</v>
      </c>
    </row>
    <row r="3270" spans="1:41" s="290" customFormat="1" ht="28.5" customHeight="1" x14ac:dyDescent="0.2">
      <c r="A3270" s="45" t="s">
        <v>1889</v>
      </c>
      <c r="B3270" s="42" t="s">
        <v>98</v>
      </c>
      <c r="C3270" s="46"/>
      <c r="D3270" s="35" t="s">
        <v>424</v>
      </c>
      <c r="E3270" s="34">
        <v>44293</v>
      </c>
      <c r="F3270" s="347" t="s">
        <v>3795</v>
      </c>
      <c r="G3270" s="347" t="s">
        <v>3796</v>
      </c>
      <c r="H3270" s="344">
        <v>25.829550000000001</v>
      </c>
      <c r="I3270" s="344">
        <v>-81.391683333333333</v>
      </c>
      <c r="J3270" s="56" t="s">
        <v>10074</v>
      </c>
      <c r="K3270" s="56" t="s">
        <v>10075</v>
      </c>
      <c r="L3270" s="49" t="s">
        <v>3853</v>
      </c>
      <c r="M3270" s="120" t="s">
        <v>2834</v>
      </c>
      <c r="N3270" s="35" t="s">
        <v>2022</v>
      </c>
      <c r="O3270" s="240" t="s">
        <v>3797</v>
      </c>
      <c r="P3270" s="216" t="s">
        <v>3798</v>
      </c>
      <c r="Q3270" s="443">
        <v>0</v>
      </c>
      <c r="R3270" s="47"/>
      <c r="S3270" s="36"/>
      <c r="T3270" s="35"/>
      <c r="U3270" s="34"/>
      <c r="V3270" s="82" t="s">
        <v>1969</v>
      </c>
      <c r="W3270" s="55" t="s">
        <v>2688</v>
      </c>
      <c r="X3270" s="55" t="s">
        <v>1898</v>
      </c>
      <c r="Y3270" s="157" t="s">
        <v>2022</v>
      </c>
      <c r="Z3270" s="57" t="s">
        <v>1746</v>
      </c>
      <c r="AA3270" s="55" t="s">
        <v>7019</v>
      </c>
      <c r="AB3270" s="55">
        <v>320</v>
      </c>
      <c r="AC3270" s="55" t="s">
        <v>2027</v>
      </c>
      <c r="AD3270" s="89" t="s">
        <v>2626</v>
      </c>
      <c r="AE3270" s="243">
        <v>16110</v>
      </c>
      <c r="AF3270" s="157" t="s">
        <v>3901</v>
      </c>
      <c r="AG3270" s="89" t="s">
        <v>8231</v>
      </c>
      <c r="AH3270" s="58" t="s">
        <v>1728</v>
      </c>
      <c r="AI3270" s="58" t="s">
        <v>1729</v>
      </c>
      <c r="AJ3270" s="59" t="s">
        <v>1615</v>
      </c>
      <c r="AK3270" s="56">
        <v>25.829697222222222</v>
      </c>
      <c r="AL3270" s="56">
        <v>-81.391661111111105</v>
      </c>
      <c r="AM3270" s="60">
        <v>-53.688999999622951</v>
      </c>
      <c r="AN3270" s="60">
        <v>-7.2879556124431115</v>
      </c>
      <c r="AO3270" s="60">
        <v>54.181389959731135</v>
      </c>
    </row>
    <row r="3271" spans="1:41" s="290" customFormat="1" ht="38.25" x14ac:dyDescent="0.2">
      <c r="A3271" s="45" t="s">
        <v>1889</v>
      </c>
      <c r="B3271" s="42" t="s">
        <v>98</v>
      </c>
      <c r="C3271" s="46"/>
      <c r="D3271" s="35" t="s">
        <v>424</v>
      </c>
      <c r="E3271" s="34">
        <v>44620</v>
      </c>
      <c r="F3271" s="347" t="s">
        <v>3795</v>
      </c>
      <c r="G3271" s="347" t="s">
        <v>3796</v>
      </c>
      <c r="H3271" s="344">
        <v>25.829550000000001</v>
      </c>
      <c r="I3271" s="344">
        <v>-81.391683333333333</v>
      </c>
      <c r="J3271" s="56" t="s">
        <v>10074</v>
      </c>
      <c r="K3271" s="56" t="s">
        <v>10075</v>
      </c>
      <c r="L3271" s="49" t="s">
        <v>3833</v>
      </c>
      <c r="M3271" s="120" t="s">
        <v>2834</v>
      </c>
      <c r="N3271" s="35" t="s">
        <v>2022</v>
      </c>
      <c r="O3271" s="240" t="s">
        <v>4299</v>
      </c>
      <c r="P3271" s="216" t="s">
        <v>4300</v>
      </c>
      <c r="Q3271" s="443">
        <v>0</v>
      </c>
      <c r="R3271" s="47"/>
      <c r="S3271" s="36"/>
      <c r="T3271" s="35"/>
      <c r="U3271" s="34"/>
      <c r="V3271" s="82" t="s">
        <v>1969</v>
      </c>
      <c r="W3271" s="55" t="s">
        <v>2688</v>
      </c>
      <c r="X3271" s="55" t="s">
        <v>1898</v>
      </c>
      <c r="Y3271" s="157" t="s">
        <v>2022</v>
      </c>
      <c r="Z3271" s="57" t="s">
        <v>1746</v>
      </c>
      <c r="AA3271" s="55" t="s">
        <v>7019</v>
      </c>
      <c r="AB3271" s="55">
        <v>320</v>
      </c>
      <c r="AC3271" s="55" t="s">
        <v>2027</v>
      </c>
      <c r="AD3271" s="89" t="s">
        <v>2626</v>
      </c>
      <c r="AE3271" s="243">
        <v>16110</v>
      </c>
      <c r="AF3271" s="157" t="s">
        <v>3901</v>
      </c>
      <c r="AG3271" s="89" t="s">
        <v>8231</v>
      </c>
      <c r="AH3271" s="58" t="s">
        <v>1728</v>
      </c>
      <c r="AI3271" s="58" t="s">
        <v>1729</v>
      </c>
      <c r="AJ3271" s="59" t="s">
        <v>1615</v>
      </c>
      <c r="AK3271" s="56">
        <v>25.829697222222222</v>
      </c>
      <c r="AL3271" s="56">
        <v>-81.391661111111105</v>
      </c>
      <c r="AM3271" s="60">
        <v>-53.688999999622951</v>
      </c>
      <c r="AN3271" s="60">
        <v>-7.2879556124431115</v>
      </c>
      <c r="AO3271" s="60">
        <v>54.181389959731135</v>
      </c>
    </row>
    <row r="3272" spans="1:41" s="290" customFormat="1" ht="38.25" x14ac:dyDescent="0.2">
      <c r="A3272" s="45" t="s">
        <v>1889</v>
      </c>
      <c r="B3272" s="42" t="s">
        <v>98</v>
      </c>
      <c r="C3272" s="46"/>
      <c r="D3272" s="35" t="s">
        <v>424</v>
      </c>
      <c r="E3272" s="34">
        <v>44992</v>
      </c>
      <c r="F3272" s="347" t="s">
        <v>3795</v>
      </c>
      <c r="G3272" s="347" t="s">
        <v>5271</v>
      </c>
      <c r="H3272" s="344">
        <v>25.829550000000001</v>
      </c>
      <c r="I3272" s="344">
        <v>-81.3917</v>
      </c>
      <c r="J3272" s="56" t="s">
        <v>10074</v>
      </c>
      <c r="K3272" s="56" t="s">
        <v>8230</v>
      </c>
      <c r="L3272" s="49" t="s">
        <v>5269</v>
      </c>
      <c r="M3272" s="120" t="s">
        <v>2834</v>
      </c>
      <c r="N3272" s="35" t="s">
        <v>387</v>
      </c>
      <c r="O3272" s="240" t="s">
        <v>5270</v>
      </c>
      <c r="P3272" s="216" t="s">
        <v>1969</v>
      </c>
      <c r="Q3272" s="443">
        <v>0</v>
      </c>
      <c r="R3272" s="47"/>
      <c r="S3272" s="36"/>
      <c r="T3272" s="35" t="s">
        <v>2011</v>
      </c>
      <c r="U3272" s="34"/>
      <c r="V3272" s="82">
        <v>0</v>
      </c>
      <c r="W3272" s="55" t="s">
        <v>2688</v>
      </c>
      <c r="X3272" s="55" t="s">
        <v>1898</v>
      </c>
      <c r="Y3272" s="157" t="s">
        <v>387</v>
      </c>
      <c r="Z3272" s="57" t="s">
        <v>1746</v>
      </c>
      <c r="AA3272" s="55" t="s">
        <v>6982</v>
      </c>
      <c r="AB3272" s="55">
        <v>320</v>
      </c>
      <c r="AC3272" s="55" t="s">
        <v>2027</v>
      </c>
      <c r="AD3272" s="89" t="s">
        <v>2626</v>
      </c>
      <c r="AE3272" s="243">
        <v>16110</v>
      </c>
      <c r="AF3272" s="157" t="s">
        <v>3901</v>
      </c>
      <c r="AG3272" s="89" t="s">
        <v>8231</v>
      </c>
      <c r="AH3272" s="58" t="s">
        <v>1728</v>
      </c>
      <c r="AI3272" s="58" t="s">
        <v>1729</v>
      </c>
      <c r="AJ3272" s="59" t="s">
        <v>1615</v>
      </c>
      <c r="AK3272" s="56">
        <v>25.829697222222222</v>
      </c>
      <c r="AL3272" s="56">
        <v>-81.391661111111105</v>
      </c>
      <c r="AM3272" s="60">
        <v>-53.688999999622951</v>
      </c>
      <c r="AN3272" s="60">
        <v>-12.753922320610304</v>
      </c>
      <c r="AO3272" s="60">
        <v>55.18307037053733</v>
      </c>
    </row>
    <row r="3273" spans="1:41" s="290" customFormat="1" ht="25.5" x14ac:dyDescent="0.2">
      <c r="A3273" s="45" t="s">
        <v>1889</v>
      </c>
      <c r="B3273" s="42" t="s">
        <v>98</v>
      </c>
      <c r="C3273" s="46"/>
      <c r="D3273" s="35" t="s">
        <v>424</v>
      </c>
      <c r="E3273" s="34">
        <v>45384</v>
      </c>
      <c r="F3273" s="347" t="s">
        <v>3795</v>
      </c>
      <c r="G3273" s="347" t="s">
        <v>5271</v>
      </c>
      <c r="H3273" s="344">
        <v>25.829550000000001</v>
      </c>
      <c r="I3273" s="344">
        <v>-81.3917</v>
      </c>
      <c r="J3273" s="56" t="s">
        <v>10074</v>
      </c>
      <c r="K3273" s="56" t="s">
        <v>8230</v>
      </c>
      <c r="L3273" s="49" t="s">
        <v>5980</v>
      </c>
      <c r="M3273" s="120" t="s">
        <v>2834</v>
      </c>
      <c r="N3273" s="35" t="s">
        <v>427</v>
      </c>
      <c r="O3273" s="240" t="s">
        <v>5981</v>
      </c>
      <c r="P3273" s="216" t="s">
        <v>5982</v>
      </c>
      <c r="Q3273" s="443">
        <v>0</v>
      </c>
      <c r="R3273" s="47"/>
      <c r="S3273" s="36"/>
      <c r="T3273" s="35" t="s">
        <v>3310</v>
      </c>
      <c r="U3273" s="34"/>
      <c r="V3273" s="82" t="s">
        <v>1969</v>
      </c>
      <c r="W3273" s="55" t="s">
        <v>2688</v>
      </c>
      <c r="X3273" s="55" t="s">
        <v>1898</v>
      </c>
      <c r="Y3273" s="157" t="s">
        <v>427</v>
      </c>
      <c r="Z3273" s="57" t="s">
        <v>1746</v>
      </c>
      <c r="AA3273" s="55" t="s">
        <v>7125</v>
      </c>
      <c r="AB3273" s="55">
        <v>320</v>
      </c>
      <c r="AC3273" s="55" t="s">
        <v>2027</v>
      </c>
      <c r="AD3273" s="89" t="s">
        <v>2626</v>
      </c>
      <c r="AE3273" s="243">
        <v>16110</v>
      </c>
      <c r="AF3273" s="157" t="s">
        <v>3901</v>
      </c>
      <c r="AG3273" s="89" t="s">
        <v>8231</v>
      </c>
      <c r="AH3273" s="58" t="s">
        <v>1728</v>
      </c>
      <c r="AI3273" s="58" t="s">
        <v>1729</v>
      </c>
      <c r="AJ3273" s="59" t="s">
        <v>1615</v>
      </c>
      <c r="AK3273" s="56">
        <v>25.829697222222222</v>
      </c>
      <c r="AL3273" s="56">
        <v>-81.391661111111105</v>
      </c>
      <c r="AM3273" s="60">
        <v>-53.688999999622951</v>
      </c>
      <c r="AN3273" s="60">
        <v>-12.753922320610304</v>
      </c>
      <c r="AO3273" s="60">
        <v>55.18307037053733</v>
      </c>
    </row>
    <row r="3274" spans="1:41" s="290" customFormat="1" ht="25.5" x14ac:dyDescent="0.2">
      <c r="A3274" s="45" t="s">
        <v>1889</v>
      </c>
      <c r="B3274" s="42" t="s">
        <v>98</v>
      </c>
      <c r="C3274" s="46" t="s">
        <v>473</v>
      </c>
      <c r="D3274" s="35" t="s">
        <v>424</v>
      </c>
      <c r="E3274" s="34">
        <v>45783</v>
      </c>
      <c r="F3274" s="347" t="s">
        <v>6591</v>
      </c>
      <c r="G3274" s="347" t="s">
        <v>5271</v>
      </c>
      <c r="H3274" s="344">
        <v>25.829583333333332</v>
      </c>
      <c r="I3274" s="344">
        <v>-81.3917</v>
      </c>
      <c r="J3274" s="56" t="s">
        <v>8229</v>
      </c>
      <c r="K3274" s="56" t="s">
        <v>8230</v>
      </c>
      <c r="L3274" s="49" t="s">
        <v>5980</v>
      </c>
      <c r="M3274" s="120" t="s">
        <v>2834</v>
      </c>
      <c r="N3274" s="35" t="s">
        <v>427</v>
      </c>
      <c r="O3274" s="240" t="s">
        <v>6643</v>
      </c>
      <c r="P3274" s="216" t="s">
        <v>6005</v>
      </c>
      <c r="Q3274" s="443">
        <v>0</v>
      </c>
      <c r="R3274" s="47"/>
      <c r="S3274" s="36"/>
      <c r="T3274" s="35"/>
      <c r="U3274" s="34">
        <v>45384</v>
      </c>
      <c r="V3274" s="82" t="s">
        <v>1969</v>
      </c>
      <c r="W3274" s="55" t="s">
        <v>2688</v>
      </c>
      <c r="X3274" s="55" t="s">
        <v>1898</v>
      </c>
      <c r="Y3274" s="157" t="s">
        <v>427</v>
      </c>
      <c r="Z3274" s="57" t="s">
        <v>1746</v>
      </c>
      <c r="AA3274" s="55" t="s">
        <v>7125</v>
      </c>
      <c r="AB3274" s="55">
        <v>320</v>
      </c>
      <c r="AC3274" s="55" t="s">
        <v>2027</v>
      </c>
      <c r="AD3274" s="89" t="s">
        <v>2626</v>
      </c>
      <c r="AE3274" s="243">
        <v>16110</v>
      </c>
      <c r="AF3274" s="157" t="s">
        <v>3901</v>
      </c>
      <c r="AG3274" s="89" t="s">
        <v>8231</v>
      </c>
      <c r="AH3274" s="58" t="s">
        <v>1728</v>
      </c>
      <c r="AI3274" s="58" t="s">
        <v>1729</v>
      </c>
      <c r="AJ3274" s="59" t="s">
        <v>1615</v>
      </c>
      <c r="AK3274" s="56">
        <v>25.829697222222222</v>
      </c>
      <c r="AL3274" s="56">
        <v>-81.391661111111105</v>
      </c>
      <c r="AM3274" s="60">
        <v>-41.533000000515017</v>
      </c>
      <c r="AN3274" s="60">
        <v>-12.753922320610304</v>
      </c>
      <c r="AO3274" s="60">
        <v>43.447124457240463</v>
      </c>
    </row>
    <row r="3275" spans="1:41" s="290" customFormat="1" x14ac:dyDescent="0.2">
      <c r="A3275" s="45" t="s">
        <v>1890</v>
      </c>
      <c r="B3275" s="42" t="s">
        <v>100</v>
      </c>
      <c r="C3275" s="46"/>
      <c r="D3275" s="35" t="s">
        <v>1658</v>
      </c>
      <c r="E3275" s="34">
        <v>43072</v>
      </c>
      <c r="F3275" s="347" t="s">
        <v>1730</v>
      </c>
      <c r="G3275" s="347" t="s">
        <v>1731</v>
      </c>
      <c r="H3275" s="344">
        <v>25.834216666666666</v>
      </c>
      <c r="I3275" s="344">
        <v>-81.390666666666661</v>
      </c>
      <c r="J3275" s="56" t="s">
        <v>10081</v>
      </c>
      <c r="K3275" s="56" t="s">
        <v>10082</v>
      </c>
      <c r="L3275" s="49" t="s">
        <v>2403</v>
      </c>
      <c r="M3275" s="120"/>
      <c r="N3275" s="35" t="s">
        <v>364</v>
      </c>
      <c r="O3275" s="203"/>
      <c r="P3275" s="216">
        <v>0</v>
      </c>
      <c r="Q3275" s="443">
        <v>0</v>
      </c>
      <c r="R3275" s="47"/>
      <c r="S3275" s="36" t="s">
        <v>473</v>
      </c>
      <c r="T3275" s="35"/>
      <c r="U3275" s="34"/>
      <c r="V3275" s="82">
        <v>0</v>
      </c>
      <c r="W3275" s="55" t="s">
        <v>2688</v>
      </c>
      <c r="X3275" s="55" t="s">
        <v>1898</v>
      </c>
      <c r="Y3275" s="157">
        <v>0</v>
      </c>
      <c r="Z3275" s="57" t="s">
        <v>3905</v>
      </c>
      <c r="AA3275" s="55" t="s">
        <v>9434</v>
      </c>
      <c r="AB3275" s="55">
        <v>321</v>
      </c>
      <c r="AC3275" s="55" t="s">
        <v>2027</v>
      </c>
      <c r="AD3275" s="89" t="s">
        <v>2626</v>
      </c>
      <c r="AE3275" s="243">
        <v>16115</v>
      </c>
      <c r="AF3275" s="157" t="s">
        <v>3901</v>
      </c>
      <c r="AG3275" s="89" t="s">
        <v>8234</v>
      </c>
      <c r="AH3275" s="58" t="s">
        <v>1730</v>
      </c>
      <c r="AI3275" s="58" t="s">
        <v>1731</v>
      </c>
      <c r="AJ3275" s="59" t="s">
        <v>1612</v>
      </c>
      <c r="AK3275" s="56">
        <v>25.83421388888889</v>
      </c>
      <c r="AL3275" s="56">
        <v>-81.390663888888895</v>
      </c>
      <c r="AM3275" s="60">
        <v>1.0129999996017602</v>
      </c>
      <c r="AN3275" s="60">
        <v>-0.91099444747739589</v>
      </c>
      <c r="AO3275" s="60" t="s">
        <v>3905</v>
      </c>
    </row>
    <row r="3276" spans="1:41" s="290" customFormat="1" ht="25.5" x14ac:dyDescent="0.2">
      <c r="A3276" s="45" t="s">
        <v>1890</v>
      </c>
      <c r="B3276" s="42" t="s">
        <v>100</v>
      </c>
      <c r="C3276" s="46"/>
      <c r="D3276" s="35" t="s">
        <v>424</v>
      </c>
      <c r="E3276" s="34">
        <v>43560</v>
      </c>
      <c r="F3276" s="347" t="s">
        <v>2665</v>
      </c>
      <c r="G3276" s="347" t="s">
        <v>2783</v>
      </c>
      <c r="H3276" s="344">
        <v>25.834083333333332</v>
      </c>
      <c r="I3276" s="344">
        <v>-81.390566666666672</v>
      </c>
      <c r="J3276" s="56" t="s">
        <v>9939</v>
      </c>
      <c r="K3276" s="56" t="s">
        <v>10083</v>
      </c>
      <c r="L3276" s="49" t="s">
        <v>2784</v>
      </c>
      <c r="M3276" s="120"/>
      <c r="N3276" s="35" t="s">
        <v>1920</v>
      </c>
      <c r="O3276" s="203" t="s">
        <v>1969</v>
      </c>
      <c r="P3276" s="216" t="s">
        <v>1969</v>
      </c>
      <c r="Q3276" s="443">
        <v>0</v>
      </c>
      <c r="R3276" s="47"/>
      <c r="S3276" s="36"/>
      <c r="T3276" s="35"/>
      <c r="U3276" s="34"/>
      <c r="V3276" s="82" t="s">
        <v>1969</v>
      </c>
      <c r="W3276" s="55" t="s">
        <v>2688</v>
      </c>
      <c r="X3276" s="55" t="s">
        <v>1898</v>
      </c>
      <c r="Y3276" s="157" t="s">
        <v>1920</v>
      </c>
      <c r="Z3276" s="57" t="s">
        <v>1746</v>
      </c>
      <c r="AA3276" s="55" t="s">
        <v>7301</v>
      </c>
      <c r="AB3276" s="55">
        <v>321</v>
      </c>
      <c r="AC3276" s="55" t="s">
        <v>2027</v>
      </c>
      <c r="AD3276" s="89" t="s">
        <v>2626</v>
      </c>
      <c r="AE3276" s="243">
        <v>16115</v>
      </c>
      <c r="AF3276" s="157" t="s">
        <v>3901</v>
      </c>
      <c r="AG3276" s="89" t="s">
        <v>8234</v>
      </c>
      <c r="AH3276" s="58" t="s">
        <v>1730</v>
      </c>
      <c r="AI3276" s="58" t="s">
        <v>1731</v>
      </c>
      <c r="AJ3276" s="59" t="s">
        <v>1612</v>
      </c>
      <c r="AK3276" s="56">
        <v>25.83421388888889</v>
      </c>
      <c r="AL3276" s="56">
        <v>-81.390663888888895</v>
      </c>
      <c r="AM3276" s="60">
        <v>-47.611000000716786</v>
      </c>
      <c r="AN3276" s="60">
        <v>31.884805796865198</v>
      </c>
      <c r="AO3276" s="60">
        <v>57.30138010355477</v>
      </c>
    </row>
    <row r="3277" spans="1:41" s="290" customFormat="1" x14ac:dyDescent="0.2">
      <c r="A3277" s="45" t="s">
        <v>1890</v>
      </c>
      <c r="B3277" s="42" t="s">
        <v>100</v>
      </c>
      <c r="C3277" s="46"/>
      <c r="D3277" s="35" t="s">
        <v>2384</v>
      </c>
      <c r="E3277" s="34">
        <v>43770</v>
      </c>
      <c r="F3277" s="347" t="s">
        <v>2665</v>
      </c>
      <c r="G3277" s="347" t="s">
        <v>2783</v>
      </c>
      <c r="H3277" s="344">
        <v>25.834083333333332</v>
      </c>
      <c r="I3277" s="344">
        <v>-81.390566666666672</v>
      </c>
      <c r="J3277" s="56" t="s">
        <v>9939</v>
      </c>
      <c r="K3277" s="56" t="s">
        <v>10083</v>
      </c>
      <c r="L3277" s="49" t="s">
        <v>3218</v>
      </c>
      <c r="M3277" s="120"/>
      <c r="N3277" s="35" t="s">
        <v>364</v>
      </c>
      <c r="O3277" s="203"/>
      <c r="P3277" s="216">
        <v>0</v>
      </c>
      <c r="Q3277" s="443">
        <v>0</v>
      </c>
      <c r="R3277" s="47"/>
      <c r="S3277" s="36"/>
      <c r="T3277" s="35" t="s">
        <v>2011</v>
      </c>
      <c r="U3277" s="34"/>
      <c r="V3277" s="82">
        <v>0</v>
      </c>
      <c r="W3277" s="55" t="s">
        <v>2688</v>
      </c>
      <c r="X3277" s="55" t="s">
        <v>1898</v>
      </c>
      <c r="Y3277" s="157">
        <v>0</v>
      </c>
      <c r="Z3277" s="57" t="s">
        <v>1746</v>
      </c>
      <c r="AA3277" s="55" t="s">
        <v>6987</v>
      </c>
      <c r="AB3277" s="55">
        <v>321</v>
      </c>
      <c r="AC3277" s="55" t="s">
        <v>2027</v>
      </c>
      <c r="AD3277" s="89" t="s">
        <v>2626</v>
      </c>
      <c r="AE3277" s="243">
        <v>16115</v>
      </c>
      <c r="AF3277" s="157" t="s">
        <v>3901</v>
      </c>
      <c r="AG3277" s="89" t="s">
        <v>8234</v>
      </c>
      <c r="AH3277" s="58" t="s">
        <v>1730</v>
      </c>
      <c r="AI3277" s="58" t="s">
        <v>1731</v>
      </c>
      <c r="AJ3277" s="59" t="s">
        <v>1612</v>
      </c>
      <c r="AK3277" s="56">
        <v>25.83421388888889</v>
      </c>
      <c r="AL3277" s="56">
        <v>-81.390663888888895</v>
      </c>
      <c r="AM3277" s="60">
        <v>-47.611000000716786</v>
      </c>
      <c r="AN3277" s="60">
        <v>31.884805796865198</v>
      </c>
      <c r="AO3277" s="60">
        <v>57.30138010355477</v>
      </c>
    </row>
    <row r="3278" spans="1:41" s="290" customFormat="1" x14ac:dyDescent="0.2">
      <c r="A3278" s="45" t="s">
        <v>1890</v>
      </c>
      <c r="B3278" s="42" t="s">
        <v>100</v>
      </c>
      <c r="C3278" s="46"/>
      <c r="D3278" s="35" t="s">
        <v>424</v>
      </c>
      <c r="E3278" s="34">
        <v>44293</v>
      </c>
      <c r="F3278" s="347" t="s">
        <v>3801</v>
      </c>
      <c r="G3278" s="347" t="s">
        <v>3802</v>
      </c>
      <c r="H3278" s="344">
        <v>25.833983333333332</v>
      </c>
      <c r="I3278" s="344">
        <v>-81.390416666666667</v>
      </c>
      <c r="J3278" s="56" t="s">
        <v>10084</v>
      </c>
      <c r="K3278" s="56" t="s">
        <v>8233</v>
      </c>
      <c r="L3278" s="49" t="s">
        <v>3800</v>
      </c>
      <c r="M3278" s="120" t="s">
        <v>2834</v>
      </c>
      <c r="N3278" s="35" t="s">
        <v>364</v>
      </c>
      <c r="O3278" s="240" t="s">
        <v>3799</v>
      </c>
      <c r="P3278" s="216">
        <v>0</v>
      </c>
      <c r="Q3278" s="443">
        <v>0</v>
      </c>
      <c r="R3278" s="47"/>
      <c r="S3278" s="36"/>
      <c r="T3278" s="35"/>
      <c r="U3278" s="34"/>
      <c r="V3278" s="82">
        <v>0</v>
      </c>
      <c r="W3278" s="55" t="s">
        <v>2688</v>
      </c>
      <c r="X3278" s="55" t="s">
        <v>1898</v>
      </c>
      <c r="Y3278" s="157">
        <v>0</v>
      </c>
      <c r="Z3278" s="57" t="s">
        <v>1746</v>
      </c>
      <c r="AA3278" s="55" t="s">
        <v>6987</v>
      </c>
      <c r="AB3278" s="55">
        <v>321</v>
      </c>
      <c r="AC3278" s="55" t="s">
        <v>2027</v>
      </c>
      <c r="AD3278" s="89" t="s">
        <v>2626</v>
      </c>
      <c r="AE3278" s="243">
        <v>16115</v>
      </c>
      <c r="AF3278" s="157" t="s">
        <v>3901</v>
      </c>
      <c r="AG3278" s="89" t="s">
        <v>8234</v>
      </c>
      <c r="AH3278" s="58" t="s">
        <v>1730</v>
      </c>
      <c r="AI3278" s="58" t="s">
        <v>1731</v>
      </c>
      <c r="AJ3278" s="59" t="s">
        <v>1612</v>
      </c>
      <c r="AK3278" s="56">
        <v>25.83421388888889</v>
      </c>
      <c r="AL3278" s="56">
        <v>-81.390663888888895</v>
      </c>
      <c r="AM3278" s="60">
        <v>-84.079000000631794</v>
      </c>
      <c r="AN3278" s="60">
        <v>81.078506170369934</v>
      </c>
      <c r="AO3278" s="60">
        <v>116.80326366983483</v>
      </c>
    </row>
    <row r="3279" spans="1:41" s="290" customFormat="1" x14ac:dyDescent="0.2">
      <c r="A3279" s="45" t="s">
        <v>1890</v>
      </c>
      <c r="B3279" s="42" t="s">
        <v>100</v>
      </c>
      <c r="C3279" s="46"/>
      <c r="D3279" s="35" t="s">
        <v>424</v>
      </c>
      <c r="E3279" s="34">
        <v>44620</v>
      </c>
      <c r="F3279" s="347" t="s">
        <v>3801</v>
      </c>
      <c r="G3279" s="347" t="s">
        <v>3802</v>
      </c>
      <c r="H3279" s="344">
        <v>25.833983333333332</v>
      </c>
      <c r="I3279" s="344">
        <v>-81.390416666666667</v>
      </c>
      <c r="J3279" s="56" t="s">
        <v>10084</v>
      </c>
      <c r="K3279" s="56" t="s">
        <v>8233</v>
      </c>
      <c r="L3279" s="49" t="s">
        <v>3800</v>
      </c>
      <c r="M3279" s="120" t="s">
        <v>2834</v>
      </c>
      <c r="N3279" s="35" t="s">
        <v>364</v>
      </c>
      <c r="O3279" s="240" t="s">
        <v>4301</v>
      </c>
      <c r="P3279" s="216" t="s">
        <v>1969</v>
      </c>
      <c r="Q3279" s="443">
        <v>0</v>
      </c>
      <c r="R3279" s="47"/>
      <c r="S3279" s="36"/>
      <c r="T3279" s="35"/>
      <c r="U3279" s="34"/>
      <c r="V3279" s="82">
        <v>0</v>
      </c>
      <c r="W3279" s="55" t="s">
        <v>2688</v>
      </c>
      <c r="X3279" s="55" t="s">
        <v>1898</v>
      </c>
      <c r="Y3279" s="157">
        <v>0</v>
      </c>
      <c r="Z3279" s="57" t="s">
        <v>1746</v>
      </c>
      <c r="AA3279" s="55" t="s">
        <v>6987</v>
      </c>
      <c r="AB3279" s="55">
        <v>321</v>
      </c>
      <c r="AC3279" s="55" t="s">
        <v>2027</v>
      </c>
      <c r="AD3279" s="89" t="s">
        <v>2626</v>
      </c>
      <c r="AE3279" s="243">
        <v>16115</v>
      </c>
      <c r="AF3279" s="157" t="s">
        <v>3901</v>
      </c>
      <c r="AG3279" s="89" t="s">
        <v>8234</v>
      </c>
      <c r="AH3279" s="58" t="s">
        <v>1730</v>
      </c>
      <c r="AI3279" s="58" t="s">
        <v>1731</v>
      </c>
      <c r="AJ3279" s="59" t="s">
        <v>1612</v>
      </c>
      <c r="AK3279" s="56">
        <v>25.83421388888889</v>
      </c>
      <c r="AL3279" s="56">
        <v>-81.390663888888895</v>
      </c>
      <c r="AM3279" s="60">
        <v>-84.079000000631794</v>
      </c>
      <c r="AN3279" s="60">
        <v>81.078506170369934</v>
      </c>
      <c r="AO3279" s="60">
        <v>116.80326366983483</v>
      </c>
    </row>
    <row r="3280" spans="1:41" s="290" customFormat="1" x14ac:dyDescent="0.2">
      <c r="A3280" s="45" t="s">
        <v>1890</v>
      </c>
      <c r="B3280" s="42" t="s">
        <v>100</v>
      </c>
      <c r="C3280" s="46"/>
      <c r="D3280" s="35" t="s">
        <v>424</v>
      </c>
      <c r="E3280" s="34">
        <v>44992</v>
      </c>
      <c r="F3280" s="347" t="s">
        <v>3801</v>
      </c>
      <c r="G3280" s="347" t="s">
        <v>3802</v>
      </c>
      <c r="H3280" s="344">
        <v>25.833983333333332</v>
      </c>
      <c r="I3280" s="344">
        <v>-81.390416666666667</v>
      </c>
      <c r="J3280" s="56" t="s">
        <v>10084</v>
      </c>
      <c r="K3280" s="56" t="s">
        <v>8233</v>
      </c>
      <c r="L3280" s="49" t="s">
        <v>5272</v>
      </c>
      <c r="M3280" s="120" t="s">
        <v>2834</v>
      </c>
      <c r="N3280" s="35" t="s">
        <v>364</v>
      </c>
      <c r="O3280" s="240" t="s">
        <v>5273</v>
      </c>
      <c r="P3280" s="216" t="s">
        <v>1969</v>
      </c>
      <c r="Q3280" s="443">
        <v>0</v>
      </c>
      <c r="R3280" s="47"/>
      <c r="S3280" s="36"/>
      <c r="T3280" s="35"/>
      <c r="U3280" s="34"/>
      <c r="V3280" s="82">
        <v>0</v>
      </c>
      <c r="W3280" s="55" t="s">
        <v>2688</v>
      </c>
      <c r="X3280" s="55" t="s">
        <v>1898</v>
      </c>
      <c r="Y3280" s="157">
        <v>0</v>
      </c>
      <c r="Z3280" s="57" t="s">
        <v>1746</v>
      </c>
      <c r="AA3280" s="55" t="s">
        <v>6987</v>
      </c>
      <c r="AB3280" s="55">
        <v>321</v>
      </c>
      <c r="AC3280" s="55" t="s">
        <v>2027</v>
      </c>
      <c r="AD3280" s="89" t="s">
        <v>2626</v>
      </c>
      <c r="AE3280" s="243">
        <v>16115</v>
      </c>
      <c r="AF3280" s="157" t="s">
        <v>3901</v>
      </c>
      <c r="AG3280" s="89" t="s">
        <v>8234</v>
      </c>
      <c r="AH3280" s="58" t="s">
        <v>1730</v>
      </c>
      <c r="AI3280" s="58" t="s">
        <v>1731</v>
      </c>
      <c r="AJ3280" s="59" t="s">
        <v>1612</v>
      </c>
      <c r="AK3280" s="56">
        <v>25.83421388888889</v>
      </c>
      <c r="AL3280" s="56">
        <v>-81.390663888888895</v>
      </c>
      <c r="AM3280" s="60">
        <v>-84.079000000631794</v>
      </c>
      <c r="AN3280" s="60">
        <v>81.078506170369934</v>
      </c>
      <c r="AO3280" s="60">
        <v>116.80326366983483</v>
      </c>
    </row>
    <row r="3281" spans="1:41" s="290" customFormat="1" x14ac:dyDescent="0.2">
      <c r="A3281" s="45" t="s">
        <v>1890</v>
      </c>
      <c r="B3281" s="42" t="s">
        <v>100</v>
      </c>
      <c r="C3281" s="46"/>
      <c r="D3281" s="35" t="s">
        <v>424</v>
      </c>
      <c r="E3281" s="34">
        <v>45384</v>
      </c>
      <c r="F3281" s="347" t="s">
        <v>2188</v>
      </c>
      <c r="G3281" s="347" t="s">
        <v>3802</v>
      </c>
      <c r="H3281" s="344">
        <v>25.834033333333334</v>
      </c>
      <c r="I3281" s="344">
        <v>-81.390416666666667</v>
      </c>
      <c r="J3281" s="56" t="s">
        <v>9938</v>
      </c>
      <c r="K3281" s="56" t="s">
        <v>8233</v>
      </c>
      <c r="L3281" s="49" t="s">
        <v>5272</v>
      </c>
      <c r="M3281" s="120" t="s">
        <v>2834</v>
      </c>
      <c r="N3281" s="35" t="s">
        <v>364</v>
      </c>
      <c r="O3281" s="240" t="s">
        <v>5983</v>
      </c>
      <c r="P3281" s="216" t="s">
        <v>1969</v>
      </c>
      <c r="Q3281" s="443">
        <v>0</v>
      </c>
      <c r="R3281" s="47"/>
      <c r="S3281" s="36"/>
      <c r="T3281" s="35"/>
      <c r="U3281" s="34"/>
      <c r="V3281" s="82">
        <v>0</v>
      </c>
      <c r="W3281" s="55" t="s">
        <v>2688</v>
      </c>
      <c r="X3281" s="55" t="s">
        <v>1898</v>
      </c>
      <c r="Y3281" s="157">
        <v>0</v>
      </c>
      <c r="Z3281" s="57" t="s">
        <v>1746</v>
      </c>
      <c r="AA3281" s="55" t="s">
        <v>6987</v>
      </c>
      <c r="AB3281" s="55">
        <v>321</v>
      </c>
      <c r="AC3281" s="55" t="s">
        <v>2027</v>
      </c>
      <c r="AD3281" s="89" t="s">
        <v>2626</v>
      </c>
      <c r="AE3281" s="243">
        <v>16115</v>
      </c>
      <c r="AF3281" s="157" t="s">
        <v>3901</v>
      </c>
      <c r="AG3281" s="89" t="s">
        <v>8234</v>
      </c>
      <c r="AH3281" s="58" t="s">
        <v>1730</v>
      </c>
      <c r="AI3281" s="58" t="s">
        <v>1731</v>
      </c>
      <c r="AJ3281" s="59" t="s">
        <v>1612</v>
      </c>
      <c r="AK3281" s="56">
        <v>25.83421388888889</v>
      </c>
      <c r="AL3281" s="56">
        <v>-81.390663888888895</v>
      </c>
      <c r="AM3281" s="60">
        <v>-65.845000000026488</v>
      </c>
      <c r="AN3281" s="60">
        <v>81.078506170369934</v>
      </c>
      <c r="AO3281" s="60">
        <v>104.44753796917476</v>
      </c>
    </row>
    <row r="3282" spans="1:41" s="290" customFormat="1" x14ac:dyDescent="0.2">
      <c r="A3282" s="45" t="s">
        <v>1890</v>
      </c>
      <c r="B3282" s="42" t="s">
        <v>100</v>
      </c>
      <c r="C3282" s="46" t="s">
        <v>473</v>
      </c>
      <c r="D3282" s="35" t="s">
        <v>424</v>
      </c>
      <c r="E3282" s="34">
        <v>45783</v>
      </c>
      <c r="F3282" s="347" t="s">
        <v>6592</v>
      </c>
      <c r="G3282" s="347" t="s">
        <v>3802</v>
      </c>
      <c r="H3282" s="344">
        <v>25.834066666666665</v>
      </c>
      <c r="I3282" s="344">
        <v>-81.390416666666667</v>
      </c>
      <c r="J3282" s="56" t="s">
        <v>8232</v>
      </c>
      <c r="K3282" s="56" t="s">
        <v>8233</v>
      </c>
      <c r="L3282" s="49" t="s">
        <v>6593</v>
      </c>
      <c r="M3282" s="120" t="s">
        <v>2834</v>
      </c>
      <c r="N3282" s="35" t="s">
        <v>1920</v>
      </c>
      <c r="O3282" s="240" t="s">
        <v>6644</v>
      </c>
      <c r="P3282" s="377" t="s">
        <v>6645</v>
      </c>
      <c r="Q3282" s="443">
        <v>0</v>
      </c>
      <c r="R3282" s="47"/>
      <c r="S3282" s="36"/>
      <c r="T3282" s="35" t="s">
        <v>3310</v>
      </c>
      <c r="U3282" s="34">
        <v>45783</v>
      </c>
      <c r="V3282" s="82" t="s">
        <v>1969</v>
      </c>
      <c r="W3282" s="55" t="s">
        <v>2688</v>
      </c>
      <c r="X3282" s="55" t="s">
        <v>1898</v>
      </c>
      <c r="Y3282" s="157" t="s">
        <v>1920</v>
      </c>
      <c r="Z3282" s="57" t="s">
        <v>1746</v>
      </c>
      <c r="AA3282" s="55" t="s">
        <v>7301</v>
      </c>
      <c r="AB3282" s="55">
        <v>321</v>
      </c>
      <c r="AC3282" s="55" t="s">
        <v>2027</v>
      </c>
      <c r="AD3282" s="89" t="s">
        <v>2626</v>
      </c>
      <c r="AE3282" s="243">
        <v>16115</v>
      </c>
      <c r="AF3282" s="157" t="s">
        <v>3901</v>
      </c>
      <c r="AG3282" s="89" t="s">
        <v>8234</v>
      </c>
      <c r="AH3282" s="58" t="s">
        <v>1730</v>
      </c>
      <c r="AI3282" s="58" t="s">
        <v>1731</v>
      </c>
      <c r="AJ3282" s="59" t="s">
        <v>1612</v>
      </c>
      <c r="AK3282" s="56">
        <v>25.83421388888889</v>
      </c>
      <c r="AL3282" s="56">
        <v>-81.390663888888895</v>
      </c>
      <c r="AM3282" s="60">
        <v>-53.689000000918554</v>
      </c>
      <c r="AN3282" s="60">
        <v>81.078506170369934</v>
      </c>
      <c r="AO3282" s="60">
        <v>97.243163687311963</v>
      </c>
    </row>
    <row r="3283" spans="1:41" s="290" customFormat="1" x14ac:dyDescent="0.2">
      <c r="A3283" s="45" t="s">
        <v>1874</v>
      </c>
      <c r="B3283" s="42" t="s">
        <v>99</v>
      </c>
      <c r="C3283" s="46"/>
      <c r="D3283" s="35" t="s">
        <v>1658</v>
      </c>
      <c r="E3283" s="34">
        <v>43073</v>
      </c>
      <c r="F3283" s="347" t="s">
        <v>1732</v>
      </c>
      <c r="G3283" s="347" t="s">
        <v>1733</v>
      </c>
      <c r="H3283" s="344">
        <v>25.837766666666667</v>
      </c>
      <c r="I3283" s="344">
        <v>-81.388949999999994</v>
      </c>
      <c r="J3283" s="56" t="s">
        <v>10085</v>
      </c>
      <c r="K3283" s="56" t="s">
        <v>10086</v>
      </c>
      <c r="L3283" s="49" t="s">
        <v>2403</v>
      </c>
      <c r="M3283" s="120"/>
      <c r="N3283" s="35" t="s">
        <v>364</v>
      </c>
      <c r="O3283" s="203"/>
      <c r="P3283" s="216">
        <v>0</v>
      </c>
      <c r="Q3283" s="443">
        <v>0</v>
      </c>
      <c r="R3283" s="47"/>
      <c r="S3283" s="36" t="s">
        <v>473</v>
      </c>
      <c r="T3283" s="35"/>
      <c r="U3283" s="34"/>
      <c r="V3283" s="82">
        <v>0</v>
      </c>
      <c r="W3283" s="55" t="s">
        <v>2688</v>
      </c>
      <c r="X3283" s="55" t="s">
        <v>1898</v>
      </c>
      <c r="Y3283" s="157">
        <v>0</v>
      </c>
      <c r="Z3283" s="57" t="s">
        <v>3905</v>
      </c>
      <c r="AA3283" s="55" t="s">
        <v>9434</v>
      </c>
      <c r="AB3283" s="55">
        <v>322</v>
      </c>
      <c r="AC3283" s="55" t="s">
        <v>2027</v>
      </c>
      <c r="AD3283" s="89" t="s">
        <v>2626</v>
      </c>
      <c r="AE3283" s="243">
        <v>16120</v>
      </c>
      <c r="AF3283" s="157" t="s">
        <v>3901</v>
      </c>
      <c r="AG3283" s="89" t="s">
        <v>8237</v>
      </c>
      <c r="AH3283" s="58" t="s">
        <v>1732</v>
      </c>
      <c r="AI3283" s="58" t="s">
        <v>1733</v>
      </c>
      <c r="AJ3283" s="59" t="s">
        <v>1609</v>
      </c>
      <c r="AK3283" s="56">
        <v>25.83776388888889</v>
      </c>
      <c r="AL3283" s="56">
        <v>-81.388952777777774</v>
      </c>
      <c r="AM3283" s="60">
        <v>1.0129999996017602</v>
      </c>
      <c r="AN3283" s="60">
        <v>0.91099445213795938</v>
      </c>
      <c r="AO3283" s="60" t="s">
        <v>3905</v>
      </c>
    </row>
    <row r="3284" spans="1:41" s="290" customFormat="1" x14ac:dyDescent="0.2">
      <c r="A3284" s="45" t="s">
        <v>1874</v>
      </c>
      <c r="B3284" s="42" t="s">
        <v>99</v>
      </c>
      <c r="C3284" s="46"/>
      <c r="D3284" s="35" t="s">
        <v>424</v>
      </c>
      <c r="E3284" s="34">
        <v>43560</v>
      </c>
      <c r="F3284" s="347" t="s">
        <v>2788</v>
      </c>
      <c r="G3284" s="347" t="s">
        <v>2812</v>
      </c>
      <c r="H3284" s="344">
        <v>25.833916666666667</v>
      </c>
      <c r="I3284" s="344">
        <v>-81.390433333333334</v>
      </c>
      <c r="J3284" s="56" t="s">
        <v>10087</v>
      </c>
      <c r="K3284" s="56" t="s">
        <v>10088</v>
      </c>
      <c r="L3284" s="49" t="s">
        <v>2068</v>
      </c>
      <c r="M3284" s="120"/>
      <c r="N3284" s="35" t="s">
        <v>364</v>
      </c>
      <c r="O3284" s="203" t="s">
        <v>1969</v>
      </c>
      <c r="P3284" s="216" t="s">
        <v>1969</v>
      </c>
      <c r="Q3284" s="443">
        <v>0</v>
      </c>
      <c r="R3284" s="47"/>
      <c r="S3284" s="36"/>
      <c r="T3284" s="35"/>
      <c r="U3284" s="34"/>
      <c r="V3284" s="82">
        <v>0</v>
      </c>
      <c r="W3284" s="55" t="s">
        <v>2688</v>
      </c>
      <c r="X3284" s="55" t="s">
        <v>1898</v>
      </c>
      <c r="Y3284" s="157">
        <v>0</v>
      </c>
      <c r="Z3284" s="57">
        <v>1484.6520080334085</v>
      </c>
      <c r="AA3284" s="55" t="s">
        <v>10089</v>
      </c>
      <c r="AB3284" s="55">
        <v>322</v>
      </c>
      <c r="AC3284" s="55" t="s">
        <v>2027</v>
      </c>
      <c r="AD3284" s="89" t="s">
        <v>2626</v>
      </c>
      <c r="AE3284" s="243">
        <v>16120</v>
      </c>
      <c r="AF3284" s="157" t="s">
        <v>3901</v>
      </c>
      <c r="AG3284" s="89" t="s">
        <v>8237</v>
      </c>
      <c r="AH3284" s="58" t="s">
        <v>1732</v>
      </c>
      <c r="AI3284" s="58" t="s">
        <v>1733</v>
      </c>
      <c r="AJ3284" s="59" t="s">
        <v>1609</v>
      </c>
      <c r="AK3284" s="56">
        <v>25.83776388888889</v>
      </c>
      <c r="AL3284" s="56">
        <v>-81.388952777777774</v>
      </c>
      <c r="AM3284" s="60">
        <v>-1403.005000000365</v>
      </c>
      <c r="AN3284" s="60">
        <v>-485.56004256076051</v>
      </c>
      <c r="AO3284" s="60">
        <v>1484.6520080334085</v>
      </c>
    </row>
    <row r="3285" spans="1:41" s="290" customFormat="1" x14ac:dyDescent="0.2">
      <c r="A3285" s="45" t="s">
        <v>1874</v>
      </c>
      <c r="B3285" s="42" t="s">
        <v>99</v>
      </c>
      <c r="C3285" s="46"/>
      <c r="D3285" s="35" t="s">
        <v>2384</v>
      </c>
      <c r="E3285" s="34">
        <v>43770</v>
      </c>
      <c r="F3285" s="347" t="s">
        <v>2788</v>
      </c>
      <c r="G3285" s="347" t="s">
        <v>2812</v>
      </c>
      <c r="H3285" s="344">
        <v>25.833916666666667</v>
      </c>
      <c r="I3285" s="344">
        <v>-81.390433333333334</v>
      </c>
      <c r="J3285" s="56" t="s">
        <v>10087</v>
      </c>
      <c r="K3285" s="56" t="s">
        <v>10088</v>
      </c>
      <c r="L3285" s="49" t="s">
        <v>2068</v>
      </c>
      <c r="M3285" s="120"/>
      <c r="N3285" s="35" t="s">
        <v>364</v>
      </c>
      <c r="O3285" s="203"/>
      <c r="P3285" s="216">
        <v>0</v>
      </c>
      <c r="Q3285" s="443">
        <v>0</v>
      </c>
      <c r="R3285" s="47"/>
      <c r="S3285" s="36"/>
      <c r="T3285" s="35"/>
      <c r="U3285" s="34"/>
      <c r="V3285" s="82">
        <v>0</v>
      </c>
      <c r="W3285" s="55" t="s">
        <v>2688</v>
      </c>
      <c r="X3285" s="55" t="s">
        <v>1898</v>
      </c>
      <c r="Y3285" s="157">
        <v>0</v>
      </c>
      <c r="Z3285" s="57">
        <v>1484.6520080334085</v>
      </c>
      <c r="AA3285" s="55" t="s">
        <v>10089</v>
      </c>
      <c r="AB3285" s="55">
        <v>322</v>
      </c>
      <c r="AC3285" s="55" t="s">
        <v>2027</v>
      </c>
      <c r="AD3285" s="89" t="s">
        <v>2626</v>
      </c>
      <c r="AE3285" s="243">
        <v>16120</v>
      </c>
      <c r="AF3285" s="157" t="s">
        <v>3901</v>
      </c>
      <c r="AG3285" s="89" t="s">
        <v>8237</v>
      </c>
      <c r="AH3285" s="58" t="s">
        <v>1732</v>
      </c>
      <c r="AI3285" s="58" t="s">
        <v>1733</v>
      </c>
      <c r="AJ3285" s="59" t="s">
        <v>1609</v>
      </c>
      <c r="AK3285" s="56">
        <v>25.83776388888889</v>
      </c>
      <c r="AL3285" s="56">
        <v>-81.388952777777774</v>
      </c>
      <c r="AM3285" s="60">
        <v>-1403.005000000365</v>
      </c>
      <c r="AN3285" s="60">
        <v>-485.56004256076051</v>
      </c>
      <c r="AO3285" s="60">
        <v>1484.6520080334085</v>
      </c>
    </row>
    <row r="3286" spans="1:41" s="290" customFormat="1" ht="25.5" x14ac:dyDescent="0.2">
      <c r="A3286" s="45" t="s">
        <v>1874</v>
      </c>
      <c r="B3286" s="42" t="s">
        <v>99</v>
      </c>
      <c r="C3286" s="46"/>
      <c r="D3286" s="35" t="s">
        <v>3803</v>
      </c>
      <c r="E3286" s="34">
        <v>44293</v>
      </c>
      <c r="F3286" s="347" t="s">
        <v>3804</v>
      </c>
      <c r="G3286" s="347" t="s">
        <v>3805</v>
      </c>
      <c r="H3286" s="344">
        <v>25.837900000000001</v>
      </c>
      <c r="I3286" s="344">
        <v>-81.388716666666667</v>
      </c>
      <c r="J3286" s="56" t="s">
        <v>10090</v>
      </c>
      <c r="K3286" s="56" t="s">
        <v>10091</v>
      </c>
      <c r="L3286" s="49" t="s">
        <v>3806</v>
      </c>
      <c r="M3286" s="120" t="s">
        <v>2834</v>
      </c>
      <c r="N3286" s="35" t="s">
        <v>364</v>
      </c>
      <c r="O3286" s="240" t="s">
        <v>3807</v>
      </c>
      <c r="P3286" s="216" t="s">
        <v>1969</v>
      </c>
      <c r="Q3286" s="443">
        <v>0</v>
      </c>
      <c r="R3286" s="47"/>
      <c r="S3286" s="36"/>
      <c r="T3286" s="35"/>
      <c r="U3286" s="34"/>
      <c r="V3286" s="82">
        <v>0</v>
      </c>
      <c r="W3286" s="55" t="s">
        <v>2688</v>
      </c>
      <c r="X3286" s="55" t="s">
        <v>1898</v>
      </c>
      <c r="Y3286" s="157">
        <v>0</v>
      </c>
      <c r="Z3286" s="57" t="s">
        <v>1746</v>
      </c>
      <c r="AA3286" s="55" t="s">
        <v>6987</v>
      </c>
      <c r="AB3286" s="55">
        <v>322</v>
      </c>
      <c r="AC3286" s="55" t="s">
        <v>2027</v>
      </c>
      <c r="AD3286" s="89" t="s">
        <v>2626</v>
      </c>
      <c r="AE3286" s="243">
        <v>16120</v>
      </c>
      <c r="AF3286" s="157" t="s">
        <v>3901</v>
      </c>
      <c r="AG3286" s="89" t="s">
        <v>8237</v>
      </c>
      <c r="AH3286" s="58" t="s">
        <v>1732</v>
      </c>
      <c r="AI3286" s="58" t="s">
        <v>1733</v>
      </c>
      <c r="AJ3286" s="59" t="s">
        <v>1609</v>
      </c>
      <c r="AK3286" s="56">
        <v>25.83776388888889</v>
      </c>
      <c r="AL3286" s="56">
        <v>-81.388952777777774</v>
      </c>
      <c r="AM3286" s="60">
        <v>49.636999999920306</v>
      </c>
      <c r="AN3286" s="60">
        <v>77.434528361818096</v>
      </c>
      <c r="AO3286" s="60">
        <v>91.977921000690699</v>
      </c>
    </row>
    <row r="3287" spans="1:41" s="290" customFormat="1" ht="25.5" x14ac:dyDescent="0.2">
      <c r="A3287" s="45" t="s">
        <v>1874</v>
      </c>
      <c r="B3287" s="42" t="s">
        <v>99</v>
      </c>
      <c r="C3287" s="46"/>
      <c r="D3287" s="35" t="s">
        <v>3803</v>
      </c>
      <c r="E3287" s="34">
        <v>44620</v>
      </c>
      <c r="F3287" s="347" t="s">
        <v>4304</v>
      </c>
      <c r="G3287" s="347" t="s">
        <v>3805</v>
      </c>
      <c r="H3287" s="344">
        <v>25.837933333333332</v>
      </c>
      <c r="I3287" s="344">
        <v>-81.388716666666667</v>
      </c>
      <c r="J3287" s="56" t="s">
        <v>8235</v>
      </c>
      <c r="K3287" s="56" t="s">
        <v>10091</v>
      </c>
      <c r="L3287" s="49" t="s">
        <v>3806</v>
      </c>
      <c r="M3287" s="120" t="s">
        <v>2834</v>
      </c>
      <c r="N3287" s="35" t="s">
        <v>364</v>
      </c>
      <c r="O3287" s="240" t="s">
        <v>4302</v>
      </c>
      <c r="P3287" s="216" t="s">
        <v>1969</v>
      </c>
      <c r="Q3287" s="443">
        <v>0</v>
      </c>
      <c r="R3287" s="47"/>
      <c r="S3287" s="36"/>
      <c r="T3287" s="35"/>
      <c r="U3287" s="34"/>
      <c r="V3287" s="82">
        <v>0</v>
      </c>
      <c r="W3287" s="55" t="s">
        <v>2688</v>
      </c>
      <c r="X3287" s="55" t="s">
        <v>1898</v>
      </c>
      <c r="Y3287" s="157">
        <v>0</v>
      </c>
      <c r="Z3287" s="57" t="s">
        <v>1746</v>
      </c>
      <c r="AA3287" s="55" t="s">
        <v>6987</v>
      </c>
      <c r="AB3287" s="55">
        <v>322</v>
      </c>
      <c r="AC3287" s="55" t="s">
        <v>2027</v>
      </c>
      <c r="AD3287" s="89" t="s">
        <v>2626</v>
      </c>
      <c r="AE3287" s="243">
        <v>16120</v>
      </c>
      <c r="AF3287" s="157" t="s">
        <v>3901</v>
      </c>
      <c r="AG3287" s="89" t="s">
        <v>8237</v>
      </c>
      <c r="AH3287" s="58" t="s">
        <v>1732</v>
      </c>
      <c r="AI3287" s="58" t="s">
        <v>1733</v>
      </c>
      <c r="AJ3287" s="59" t="s">
        <v>1609</v>
      </c>
      <c r="AK3287" s="56">
        <v>25.83776388888889</v>
      </c>
      <c r="AL3287" s="56">
        <v>-81.388952777777774</v>
      </c>
      <c r="AM3287" s="60">
        <v>61.79299999902824</v>
      </c>
      <c r="AN3287" s="60">
        <v>77.434528361818096</v>
      </c>
      <c r="AO3287" s="60">
        <v>99.068062621094569</v>
      </c>
    </row>
    <row r="3288" spans="1:41" s="290" customFormat="1" ht="25.5" x14ac:dyDescent="0.2">
      <c r="A3288" s="45" t="s">
        <v>1874</v>
      </c>
      <c r="B3288" s="42" t="s">
        <v>99</v>
      </c>
      <c r="C3288" s="46"/>
      <c r="D3288" s="35" t="s">
        <v>3803</v>
      </c>
      <c r="E3288" s="34">
        <v>44992</v>
      </c>
      <c r="F3288" s="347" t="s">
        <v>3804</v>
      </c>
      <c r="G3288" s="347" t="s">
        <v>5274</v>
      </c>
      <c r="H3288" s="344">
        <v>25.837900000000001</v>
      </c>
      <c r="I3288" s="344">
        <v>-81.388733333333334</v>
      </c>
      <c r="J3288" s="56" t="s">
        <v>10090</v>
      </c>
      <c r="K3288" s="56" t="s">
        <v>8236</v>
      </c>
      <c r="L3288" s="49" t="s">
        <v>3806</v>
      </c>
      <c r="M3288" s="120" t="s">
        <v>2834</v>
      </c>
      <c r="N3288" s="35" t="s">
        <v>364</v>
      </c>
      <c r="O3288" s="240" t="s">
        <v>5275</v>
      </c>
      <c r="P3288" s="216" t="s">
        <v>1969</v>
      </c>
      <c r="Q3288" s="443">
        <v>0</v>
      </c>
      <c r="R3288" s="47"/>
      <c r="S3288" s="36"/>
      <c r="T3288" s="35"/>
      <c r="U3288" s="34"/>
      <c r="V3288" s="82">
        <v>0</v>
      </c>
      <c r="W3288" s="55" t="s">
        <v>2688</v>
      </c>
      <c r="X3288" s="55" t="s">
        <v>1898</v>
      </c>
      <c r="Y3288" s="157">
        <v>0</v>
      </c>
      <c r="Z3288" s="57" t="s">
        <v>1746</v>
      </c>
      <c r="AA3288" s="55" t="s">
        <v>6987</v>
      </c>
      <c r="AB3288" s="55">
        <v>322</v>
      </c>
      <c r="AC3288" s="55" t="s">
        <v>2027</v>
      </c>
      <c r="AD3288" s="89" t="s">
        <v>2626</v>
      </c>
      <c r="AE3288" s="243">
        <v>16120</v>
      </c>
      <c r="AF3288" s="157" t="s">
        <v>3901</v>
      </c>
      <c r="AG3288" s="89" t="s">
        <v>8237</v>
      </c>
      <c r="AH3288" s="58" t="s">
        <v>1732</v>
      </c>
      <c r="AI3288" s="58" t="s">
        <v>1733</v>
      </c>
      <c r="AJ3288" s="59" t="s">
        <v>1609</v>
      </c>
      <c r="AK3288" s="56">
        <v>25.83776388888889</v>
      </c>
      <c r="AL3288" s="56">
        <v>-81.388952777777774</v>
      </c>
      <c r="AM3288" s="60">
        <v>49.636999999920306</v>
      </c>
      <c r="AN3288" s="60">
        <v>71.968561653650895</v>
      </c>
      <c r="AO3288" s="60">
        <v>87.426000912128188</v>
      </c>
    </row>
    <row r="3289" spans="1:41" s="290" customFormat="1" ht="25.5" x14ac:dyDescent="0.2">
      <c r="A3289" s="45" t="s">
        <v>1874</v>
      </c>
      <c r="B3289" s="42" t="s">
        <v>99</v>
      </c>
      <c r="C3289" s="46"/>
      <c r="D3289" s="35" t="s">
        <v>3803</v>
      </c>
      <c r="E3289" s="34">
        <v>45384</v>
      </c>
      <c r="F3289" s="347" t="s">
        <v>4304</v>
      </c>
      <c r="G3289" s="347" t="s">
        <v>5274</v>
      </c>
      <c r="H3289" s="344">
        <v>25.837933333333332</v>
      </c>
      <c r="I3289" s="344">
        <v>-81.388733333333334</v>
      </c>
      <c r="J3289" s="56" t="s">
        <v>8235</v>
      </c>
      <c r="K3289" s="56" t="s">
        <v>8236</v>
      </c>
      <c r="L3289" s="49" t="s">
        <v>3806</v>
      </c>
      <c r="M3289" s="120" t="s">
        <v>2834</v>
      </c>
      <c r="N3289" s="35" t="s">
        <v>364</v>
      </c>
      <c r="O3289" s="240" t="s">
        <v>5984</v>
      </c>
      <c r="P3289" s="216" t="s">
        <v>1969</v>
      </c>
      <c r="Q3289" s="443">
        <v>0</v>
      </c>
      <c r="R3289" s="47"/>
      <c r="S3289" s="36"/>
      <c r="T3289" s="35"/>
      <c r="U3289" s="34"/>
      <c r="V3289" s="82">
        <v>0</v>
      </c>
      <c r="W3289" s="55" t="s">
        <v>2688</v>
      </c>
      <c r="X3289" s="55" t="s">
        <v>1898</v>
      </c>
      <c r="Y3289" s="157">
        <v>0</v>
      </c>
      <c r="Z3289" s="57" t="s">
        <v>1746</v>
      </c>
      <c r="AA3289" s="55" t="s">
        <v>6987</v>
      </c>
      <c r="AB3289" s="55">
        <v>322</v>
      </c>
      <c r="AC3289" s="55" t="s">
        <v>2027</v>
      </c>
      <c r="AD3289" s="89" t="s">
        <v>2626</v>
      </c>
      <c r="AE3289" s="243">
        <v>16120</v>
      </c>
      <c r="AF3289" s="157" t="s">
        <v>3901</v>
      </c>
      <c r="AG3289" s="89" t="s">
        <v>8237</v>
      </c>
      <c r="AH3289" s="58" t="s">
        <v>1732</v>
      </c>
      <c r="AI3289" s="58" t="s">
        <v>1733</v>
      </c>
      <c r="AJ3289" s="59" t="s">
        <v>1609</v>
      </c>
      <c r="AK3289" s="56">
        <v>25.83776388888889</v>
      </c>
      <c r="AL3289" s="56">
        <v>-81.388952777777774</v>
      </c>
      <c r="AM3289" s="60">
        <v>61.79299999902824</v>
      </c>
      <c r="AN3289" s="60">
        <v>71.968561653650895</v>
      </c>
      <c r="AO3289" s="60">
        <v>94.856990861903554</v>
      </c>
    </row>
    <row r="3290" spans="1:41" s="290" customFormat="1" x14ac:dyDescent="0.2">
      <c r="A3290" s="45" t="s">
        <v>1874</v>
      </c>
      <c r="B3290" s="42" t="s">
        <v>99</v>
      </c>
      <c r="C3290" s="46"/>
      <c r="D3290" s="35" t="s">
        <v>424</v>
      </c>
      <c r="E3290" s="34">
        <v>45783</v>
      </c>
      <c r="F3290" s="347" t="s">
        <v>4304</v>
      </c>
      <c r="G3290" s="347" t="s">
        <v>5274</v>
      </c>
      <c r="H3290" s="344">
        <v>25.837933333333332</v>
      </c>
      <c r="I3290" s="344">
        <v>-81.388733333333334</v>
      </c>
      <c r="J3290" s="56" t="s">
        <v>8235</v>
      </c>
      <c r="K3290" s="56" t="s">
        <v>8236</v>
      </c>
      <c r="L3290" s="49" t="s">
        <v>5748</v>
      </c>
      <c r="M3290" s="120" t="s">
        <v>2834</v>
      </c>
      <c r="N3290" s="35" t="s">
        <v>364</v>
      </c>
      <c r="O3290" s="240" t="s">
        <v>6646</v>
      </c>
      <c r="P3290" s="216" t="s">
        <v>1969</v>
      </c>
      <c r="Q3290" s="443">
        <v>0</v>
      </c>
      <c r="R3290" s="47"/>
      <c r="S3290" s="36"/>
      <c r="T3290" s="35"/>
      <c r="U3290" s="34"/>
      <c r="V3290" s="82">
        <v>0</v>
      </c>
      <c r="W3290" s="55" t="s">
        <v>2688</v>
      </c>
      <c r="X3290" s="55" t="s">
        <v>1898</v>
      </c>
      <c r="Y3290" s="157">
        <v>0</v>
      </c>
      <c r="Z3290" s="57" t="s">
        <v>1746</v>
      </c>
      <c r="AA3290" s="55" t="s">
        <v>6987</v>
      </c>
      <c r="AB3290" s="55">
        <v>322</v>
      </c>
      <c r="AC3290" s="55" t="s">
        <v>2027</v>
      </c>
      <c r="AD3290" s="89" t="s">
        <v>2626</v>
      </c>
      <c r="AE3290" s="243">
        <v>16120</v>
      </c>
      <c r="AF3290" s="157" t="s">
        <v>3901</v>
      </c>
      <c r="AG3290" s="89" t="s">
        <v>8237</v>
      </c>
      <c r="AH3290" s="58" t="s">
        <v>1732</v>
      </c>
      <c r="AI3290" s="58" t="s">
        <v>1733</v>
      </c>
      <c r="AJ3290" s="59" t="s">
        <v>1609</v>
      </c>
      <c r="AK3290" s="56">
        <v>25.83776388888889</v>
      </c>
      <c r="AL3290" s="56">
        <v>-81.388952777777774</v>
      </c>
      <c r="AM3290" s="60">
        <v>61.79299999902824</v>
      </c>
      <c r="AN3290" s="60">
        <v>71.968561653650895</v>
      </c>
      <c r="AO3290" s="60">
        <v>94.856990861903554</v>
      </c>
    </row>
    <row r="3291" spans="1:41" s="290" customFormat="1" x14ac:dyDescent="0.2">
      <c r="A3291" s="45" t="s">
        <v>1874</v>
      </c>
      <c r="B3291" s="42" t="s">
        <v>99</v>
      </c>
      <c r="C3291" s="46" t="s">
        <v>473</v>
      </c>
      <c r="D3291" s="35" t="s">
        <v>424</v>
      </c>
      <c r="E3291" s="34">
        <v>46079</v>
      </c>
      <c r="F3291" s="347" t="s">
        <v>4304</v>
      </c>
      <c r="G3291" s="347" t="s">
        <v>5274</v>
      </c>
      <c r="H3291" s="344">
        <v>25.837933333333332</v>
      </c>
      <c r="I3291" s="344">
        <v>-81.388733333333334</v>
      </c>
      <c r="J3291" s="56" t="s">
        <v>8235</v>
      </c>
      <c r="K3291" s="56" t="s">
        <v>8236</v>
      </c>
      <c r="L3291" s="49" t="s">
        <v>5748</v>
      </c>
      <c r="M3291" s="120" t="s">
        <v>2834</v>
      </c>
      <c r="N3291" s="35" t="s">
        <v>364</v>
      </c>
      <c r="O3291" s="240" t="s">
        <v>6735</v>
      </c>
      <c r="P3291" s="216" t="s">
        <v>6005</v>
      </c>
      <c r="Q3291" s="443">
        <v>0</v>
      </c>
      <c r="R3291" s="47"/>
      <c r="S3291" s="36"/>
      <c r="T3291" s="35"/>
      <c r="U3291" s="34"/>
      <c r="V3291" s="82">
        <v>0</v>
      </c>
      <c r="W3291" s="55" t="s">
        <v>2688</v>
      </c>
      <c r="X3291" s="55" t="s">
        <v>1898</v>
      </c>
      <c r="Y3291" s="157">
        <v>0</v>
      </c>
      <c r="Z3291" s="57" t="s">
        <v>1746</v>
      </c>
      <c r="AA3291" s="55" t="s">
        <v>6987</v>
      </c>
      <c r="AB3291" s="55">
        <v>322</v>
      </c>
      <c r="AC3291" s="55" t="s">
        <v>2027</v>
      </c>
      <c r="AD3291" s="89" t="s">
        <v>2626</v>
      </c>
      <c r="AE3291" s="243">
        <v>16120</v>
      </c>
      <c r="AF3291" s="157" t="s">
        <v>3901</v>
      </c>
      <c r="AG3291" s="89" t="s">
        <v>8237</v>
      </c>
      <c r="AH3291" s="58" t="s">
        <v>1732</v>
      </c>
      <c r="AI3291" s="58" t="s">
        <v>1733</v>
      </c>
      <c r="AJ3291" s="59" t="s">
        <v>1609</v>
      </c>
      <c r="AK3291" s="56">
        <v>25.83776388888889</v>
      </c>
      <c r="AL3291" s="56">
        <v>-81.388952777777774</v>
      </c>
      <c r="AM3291" s="60">
        <v>61.79299999902824</v>
      </c>
      <c r="AN3291" s="60">
        <v>71.968561653650895</v>
      </c>
      <c r="AO3291" s="60">
        <v>94.856990861903554</v>
      </c>
    </row>
    <row r="3292" spans="1:41" s="290" customFormat="1" x14ac:dyDescent="0.2">
      <c r="A3292" s="45" t="s">
        <v>1875</v>
      </c>
      <c r="B3292" s="42" t="s">
        <v>103</v>
      </c>
      <c r="C3292" s="46"/>
      <c r="D3292" s="35" t="s">
        <v>1658</v>
      </c>
      <c r="E3292" s="34">
        <v>43074</v>
      </c>
      <c r="F3292" s="347" t="s">
        <v>1734</v>
      </c>
      <c r="G3292" s="347" t="s">
        <v>1735</v>
      </c>
      <c r="H3292" s="344">
        <v>25.842416666666665</v>
      </c>
      <c r="I3292" s="344">
        <v>-81.387883333333335</v>
      </c>
      <c r="J3292" s="56" t="s">
        <v>10092</v>
      </c>
      <c r="K3292" s="56" t="s">
        <v>10093</v>
      </c>
      <c r="L3292" s="49" t="s">
        <v>8435</v>
      </c>
      <c r="M3292" s="120"/>
      <c r="N3292" s="35" t="s">
        <v>1919</v>
      </c>
      <c r="O3292" s="203"/>
      <c r="P3292" s="216">
        <v>0</v>
      </c>
      <c r="Q3292" s="443">
        <v>0</v>
      </c>
      <c r="R3292" s="47"/>
      <c r="S3292" s="36" t="s">
        <v>473</v>
      </c>
      <c r="T3292" s="35"/>
      <c r="U3292" s="34"/>
      <c r="V3292" s="82" t="s">
        <v>1969</v>
      </c>
      <c r="W3292" s="55" t="s">
        <v>2688</v>
      </c>
      <c r="X3292" s="55" t="s">
        <v>1898</v>
      </c>
      <c r="Y3292" s="157" t="s">
        <v>1919</v>
      </c>
      <c r="Z3292" s="57" t="s">
        <v>3905</v>
      </c>
      <c r="AA3292" s="55" t="s">
        <v>9061</v>
      </c>
      <c r="AB3292" s="55">
        <v>323</v>
      </c>
      <c r="AC3292" s="55" t="s">
        <v>2027</v>
      </c>
      <c r="AD3292" s="89" t="s">
        <v>2626</v>
      </c>
      <c r="AE3292" s="243">
        <v>16125</v>
      </c>
      <c r="AF3292" s="157" t="s">
        <v>3901</v>
      </c>
      <c r="AG3292" s="89" t="s">
        <v>8240</v>
      </c>
      <c r="AH3292" s="58" t="s">
        <v>1734</v>
      </c>
      <c r="AI3292" s="58" t="s">
        <v>1735</v>
      </c>
      <c r="AJ3292" s="59" t="s">
        <v>1606</v>
      </c>
      <c r="AK3292" s="56">
        <v>25.842411111111112</v>
      </c>
      <c r="AL3292" s="56">
        <v>-81.387883333333335</v>
      </c>
      <c r="AM3292" s="60">
        <v>2.0259999992035205</v>
      </c>
      <c r="AN3292" s="60">
        <v>0</v>
      </c>
      <c r="AO3292" s="60" t="s">
        <v>3905</v>
      </c>
    </row>
    <row r="3293" spans="1:41" s="290" customFormat="1" ht="25.5" x14ac:dyDescent="0.2">
      <c r="A3293" s="45" t="s">
        <v>1875</v>
      </c>
      <c r="B3293" s="42" t="s">
        <v>103</v>
      </c>
      <c r="C3293" s="46"/>
      <c r="D3293" s="35" t="s">
        <v>424</v>
      </c>
      <c r="E3293" s="34">
        <v>43560</v>
      </c>
      <c r="F3293" s="347" t="s">
        <v>2814</v>
      </c>
      <c r="G3293" s="347" t="s">
        <v>2787</v>
      </c>
      <c r="H3293" s="344">
        <v>25.842016666666666</v>
      </c>
      <c r="I3293" s="344">
        <v>-81.387766666666664</v>
      </c>
      <c r="J3293" s="56" t="s">
        <v>10094</v>
      </c>
      <c r="K3293" s="56" t="s">
        <v>10095</v>
      </c>
      <c r="L3293" s="49" t="s">
        <v>8436</v>
      </c>
      <c r="M3293" s="120"/>
      <c r="N3293" s="35" t="s">
        <v>1919</v>
      </c>
      <c r="O3293" s="203" t="s">
        <v>1969</v>
      </c>
      <c r="P3293" s="216">
        <v>0</v>
      </c>
      <c r="Q3293" s="443">
        <v>0</v>
      </c>
      <c r="R3293" s="47"/>
      <c r="S3293" s="36"/>
      <c r="T3293" s="35"/>
      <c r="U3293" s="34"/>
      <c r="V3293" s="82" t="s">
        <v>1969</v>
      </c>
      <c r="W3293" s="55" t="s">
        <v>2688</v>
      </c>
      <c r="X3293" s="55" t="s">
        <v>1898</v>
      </c>
      <c r="Y3293" s="157" t="s">
        <v>1919</v>
      </c>
      <c r="Z3293" s="57" t="s">
        <v>1746</v>
      </c>
      <c r="AA3293" s="55" t="s">
        <v>6966</v>
      </c>
      <c r="AB3293" s="55">
        <v>323</v>
      </c>
      <c r="AC3293" s="55" t="s">
        <v>2027</v>
      </c>
      <c r="AD3293" s="89" t="s">
        <v>2626</v>
      </c>
      <c r="AE3293" s="243">
        <v>16125</v>
      </c>
      <c r="AF3293" s="157" t="s">
        <v>3901</v>
      </c>
      <c r="AG3293" s="89" t="s">
        <v>8240</v>
      </c>
      <c r="AH3293" s="58" t="s">
        <v>1734</v>
      </c>
      <c r="AI3293" s="58" t="s">
        <v>1735</v>
      </c>
      <c r="AJ3293" s="59" t="s">
        <v>1606</v>
      </c>
      <c r="AK3293" s="56">
        <v>25.842411111111112</v>
      </c>
      <c r="AL3293" s="56">
        <v>-81.387883333333335</v>
      </c>
      <c r="AM3293" s="60">
        <v>-143.84600000045651</v>
      </c>
      <c r="AN3293" s="60">
        <v>38.261766957170352</v>
      </c>
      <c r="AO3293" s="60">
        <v>148.84768902074413</v>
      </c>
    </row>
    <row r="3294" spans="1:41" s="290" customFormat="1" x14ac:dyDescent="0.2">
      <c r="A3294" s="45" t="s">
        <v>1875</v>
      </c>
      <c r="B3294" s="42" t="s">
        <v>103</v>
      </c>
      <c r="C3294" s="46"/>
      <c r="D3294" s="35" t="s">
        <v>2384</v>
      </c>
      <c r="E3294" s="34">
        <v>43770</v>
      </c>
      <c r="F3294" s="347" t="s">
        <v>2814</v>
      </c>
      <c r="G3294" s="347" t="s">
        <v>2787</v>
      </c>
      <c r="H3294" s="344">
        <v>25.842016666666666</v>
      </c>
      <c r="I3294" s="344">
        <v>-81.387766666666664</v>
      </c>
      <c r="J3294" s="56" t="s">
        <v>10094</v>
      </c>
      <c r="K3294" s="56" t="s">
        <v>10095</v>
      </c>
      <c r="L3294" s="49" t="s">
        <v>3218</v>
      </c>
      <c r="M3294" s="120"/>
      <c r="N3294" s="35" t="s">
        <v>364</v>
      </c>
      <c r="O3294" s="203"/>
      <c r="P3294" s="216">
        <v>0</v>
      </c>
      <c r="Q3294" s="443">
        <v>0</v>
      </c>
      <c r="R3294" s="47"/>
      <c r="S3294" s="36"/>
      <c r="T3294" s="35" t="s">
        <v>2011</v>
      </c>
      <c r="U3294" s="34"/>
      <c r="V3294" s="82">
        <v>0</v>
      </c>
      <c r="W3294" s="55" t="s">
        <v>2688</v>
      </c>
      <c r="X3294" s="55" t="s">
        <v>1898</v>
      </c>
      <c r="Y3294" s="157">
        <v>0</v>
      </c>
      <c r="Z3294" s="57" t="s">
        <v>1746</v>
      </c>
      <c r="AA3294" s="55" t="s">
        <v>6987</v>
      </c>
      <c r="AB3294" s="55">
        <v>323</v>
      </c>
      <c r="AC3294" s="55" t="s">
        <v>2027</v>
      </c>
      <c r="AD3294" s="89" t="s">
        <v>2626</v>
      </c>
      <c r="AE3294" s="243">
        <v>16125</v>
      </c>
      <c r="AF3294" s="157" t="s">
        <v>3901</v>
      </c>
      <c r="AG3294" s="89" t="s">
        <v>8240</v>
      </c>
      <c r="AH3294" s="58" t="s">
        <v>1734</v>
      </c>
      <c r="AI3294" s="58" t="s">
        <v>1735</v>
      </c>
      <c r="AJ3294" s="59" t="s">
        <v>1606</v>
      </c>
      <c r="AK3294" s="56">
        <v>25.842411111111112</v>
      </c>
      <c r="AL3294" s="56">
        <v>-81.387883333333335</v>
      </c>
      <c r="AM3294" s="60">
        <v>-143.84600000045651</v>
      </c>
      <c r="AN3294" s="60">
        <v>38.261766957170352</v>
      </c>
      <c r="AO3294" s="60">
        <v>148.84768902074413</v>
      </c>
    </row>
    <row r="3295" spans="1:41" s="290" customFormat="1" x14ac:dyDescent="0.2">
      <c r="A3295" s="45" t="s">
        <v>1875</v>
      </c>
      <c r="B3295" s="42" t="s">
        <v>103</v>
      </c>
      <c r="C3295" s="46"/>
      <c r="D3295" s="35" t="s">
        <v>424</v>
      </c>
      <c r="E3295" s="34">
        <v>44293</v>
      </c>
      <c r="F3295" s="347" t="s">
        <v>2785</v>
      </c>
      <c r="G3295" s="347" t="s">
        <v>2787</v>
      </c>
      <c r="H3295" s="344">
        <v>25.842033333333333</v>
      </c>
      <c r="I3295" s="344">
        <v>-81.387766666666664</v>
      </c>
      <c r="J3295" s="56" t="s">
        <v>10096</v>
      </c>
      <c r="K3295" s="56" t="s">
        <v>10095</v>
      </c>
      <c r="L3295" s="49" t="s">
        <v>3071</v>
      </c>
      <c r="M3295" s="120" t="s">
        <v>2833</v>
      </c>
      <c r="N3295" s="35" t="s">
        <v>364</v>
      </c>
      <c r="O3295" s="240" t="s">
        <v>3808</v>
      </c>
      <c r="P3295" s="216">
        <v>0</v>
      </c>
      <c r="Q3295" s="443">
        <v>0</v>
      </c>
      <c r="R3295" s="47"/>
      <c r="S3295" s="36"/>
      <c r="T3295" s="35"/>
      <c r="U3295" s="34"/>
      <c r="V3295" s="82">
        <v>0</v>
      </c>
      <c r="W3295" s="55" t="s">
        <v>2688</v>
      </c>
      <c r="X3295" s="55" t="s">
        <v>1898</v>
      </c>
      <c r="Y3295" s="157">
        <v>0</v>
      </c>
      <c r="Z3295" s="57" t="s">
        <v>1746</v>
      </c>
      <c r="AA3295" s="55" t="s">
        <v>6987</v>
      </c>
      <c r="AB3295" s="55">
        <v>323</v>
      </c>
      <c r="AC3295" s="55" t="s">
        <v>2027</v>
      </c>
      <c r="AD3295" s="89" t="s">
        <v>2626</v>
      </c>
      <c r="AE3295" s="243">
        <v>16125</v>
      </c>
      <c r="AF3295" s="157" t="s">
        <v>3901</v>
      </c>
      <c r="AG3295" s="89" t="s">
        <v>8240</v>
      </c>
      <c r="AH3295" s="58" t="s">
        <v>1734</v>
      </c>
      <c r="AI3295" s="58" t="s">
        <v>1735</v>
      </c>
      <c r="AJ3295" s="59" t="s">
        <v>1606</v>
      </c>
      <c r="AK3295" s="56">
        <v>25.842411111111112</v>
      </c>
      <c r="AL3295" s="56">
        <v>-81.387883333333335</v>
      </c>
      <c r="AM3295" s="60">
        <v>-137.76800000025474</v>
      </c>
      <c r="AN3295" s="60">
        <v>38.261766957170352</v>
      </c>
      <c r="AO3295" s="60">
        <v>142.98246268250875</v>
      </c>
    </row>
    <row r="3296" spans="1:41" s="290" customFormat="1" x14ac:dyDescent="0.2">
      <c r="A3296" s="45" t="s">
        <v>1875</v>
      </c>
      <c r="B3296" s="42" t="s">
        <v>103</v>
      </c>
      <c r="C3296" s="46"/>
      <c r="D3296" s="35" t="s">
        <v>424</v>
      </c>
      <c r="E3296" s="34">
        <v>44620</v>
      </c>
      <c r="F3296" s="347" t="s">
        <v>4303</v>
      </c>
      <c r="G3296" s="347" t="s">
        <v>2787</v>
      </c>
      <c r="H3296" s="344">
        <v>25.842099999999999</v>
      </c>
      <c r="I3296" s="344">
        <v>-81.387766666666664</v>
      </c>
      <c r="J3296" s="56" t="s">
        <v>8238</v>
      </c>
      <c r="K3296" s="56" t="s">
        <v>10095</v>
      </c>
      <c r="L3296" s="49" t="s">
        <v>3071</v>
      </c>
      <c r="M3296" s="120" t="s">
        <v>2833</v>
      </c>
      <c r="N3296" s="35" t="s">
        <v>364</v>
      </c>
      <c r="O3296" s="240" t="s">
        <v>4305</v>
      </c>
      <c r="P3296" s="216">
        <v>0</v>
      </c>
      <c r="Q3296" s="443">
        <v>0</v>
      </c>
      <c r="R3296" s="47"/>
      <c r="S3296" s="36"/>
      <c r="T3296" s="35"/>
      <c r="U3296" s="34"/>
      <c r="V3296" s="82">
        <v>0</v>
      </c>
      <c r="W3296" s="55" t="s">
        <v>2688</v>
      </c>
      <c r="X3296" s="55" t="s">
        <v>1898</v>
      </c>
      <c r="Y3296" s="157">
        <v>0</v>
      </c>
      <c r="Z3296" s="57" t="s">
        <v>1746</v>
      </c>
      <c r="AA3296" s="55" t="s">
        <v>6987</v>
      </c>
      <c r="AB3296" s="55">
        <v>323</v>
      </c>
      <c r="AC3296" s="55" t="s">
        <v>2027</v>
      </c>
      <c r="AD3296" s="89" t="s">
        <v>2626</v>
      </c>
      <c r="AE3296" s="243">
        <v>16125</v>
      </c>
      <c r="AF3296" s="157" t="s">
        <v>3901</v>
      </c>
      <c r="AG3296" s="89" t="s">
        <v>8240</v>
      </c>
      <c r="AH3296" s="58" t="s">
        <v>1734</v>
      </c>
      <c r="AI3296" s="58" t="s">
        <v>1735</v>
      </c>
      <c r="AJ3296" s="59" t="s">
        <v>1606</v>
      </c>
      <c r="AK3296" s="56">
        <v>25.842411111111112</v>
      </c>
      <c r="AL3296" s="56">
        <v>-81.387883333333335</v>
      </c>
      <c r="AM3296" s="60">
        <v>-113.45600000074327</v>
      </c>
      <c r="AN3296" s="60">
        <v>38.261766957170352</v>
      </c>
      <c r="AO3296" s="60">
        <v>119.73398325811044</v>
      </c>
    </row>
    <row r="3297" spans="1:41" s="290" customFormat="1" x14ac:dyDescent="0.2">
      <c r="A3297" s="45" t="s">
        <v>1875</v>
      </c>
      <c r="B3297" s="42" t="s">
        <v>103</v>
      </c>
      <c r="C3297" s="46"/>
      <c r="D3297" s="35" t="s">
        <v>424</v>
      </c>
      <c r="E3297" s="34">
        <v>44992</v>
      </c>
      <c r="F3297" s="347" t="s">
        <v>4303</v>
      </c>
      <c r="G3297" s="347" t="s">
        <v>2239</v>
      </c>
      <c r="H3297" s="344">
        <v>25.842099999999999</v>
      </c>
      <c r="I3297" s="344">
        <v>-81.38773333333333</v>
      </c>
      <c r="J3297" s="56" t="s">
        <v>8238</v>
      </c>
      <c r="K3297" s="56" t="s">
        <v>8239</v>
      </c>
      <c r="L3297" s="49" t="s">
        <v>5988</v>
      </c>
      <c r="M3297" s="120" t="s">
        <v>2833</v>
      </c>
      <c r="N3297" s="35" t="s">
        <v>427</v>
      </c>
      <c r="O3297" s="240" t="s">
        <v>5276</v>
      </c>
      <c r="P3297" s="216">
        <v>0</v>
      </c>
      <c r="Q3297" s="443">
        <v>0</v>
      </c>
      <c r="R3297" s="47"/>
      <c r="S3297" s="36"/>
      <c r="T3297" s="35" t="s">
        <v>3310</v>
      </c>
      <c r="U3297" s="34"/>
      <c r="V3297" s="82" t="s">
        <v>1969</v>
      </c>
      <c r="W3297" s="55" t="s">
        <v>2688</v>
      </c>
      <c r="X3297" s="55" t="s">
        <v>1898</v>
      </c>
      <c r="Y3297" s="157" t="s">
        <v>427</v>
      </c>
      <c r="Z3297" s="57" t="s">
        <v>1746</v>
      </c>
      <c r="AA3297" s="55" t="s">
        <v>7125</v>
      </c>
      <c r="AB3297" s="55">
        <v>323</v>
      </c>
      <c r="AC3297" s="55" t="s">
        <v>2027</v>
      </c>
      <c r="AD3297" s="89" t="s">
        <v>2626</v>
      </c>
      <c r="AE3297" s="243">
        <v>16125</v>
      </c>
      <c r="AF3297" s="157" t="s">
        <v>3901</v>
      </c>
      <c r="AG3297" s="89" t="s">
        <v>8240</v>
      </c>
      <c r="AH3297" s="58" t="s">
        <v>1734</v>
      </c>
      <c r="AI3297" s="58" t="s">
        <v>1735</v>
      </c>
      <c r="AJ3297" s="59" t="s">
        <v>1606</v>
      </c>
      <c r="AK3297" s="56">
        <v>25.842411111111112</v>
      </c>
      <c r="AL3297" s="56">
        <v>-81.387883333333335</v>
      </c>
      <c r="AM3297" s="60">
        <v>-113.45600000074327</v>
      </c>
      <c r="AN3297" s="60">
        <v>49.193700373504733</v>
      </c>
      <c r="AO3297" s="60">
        <v>123.66197512819701</v>
      </c>
    </row>
    <row r="3298" spans="1:41" s="290" customFormat="1" x14ac:dyDescent="0.2">
      <c r="A3298" s="45" t="s">
        <v>1875</v>
      </c>
      <c r="B3298" s="42" t="s">
        <v>103</v>
      </c>
      <c r="C3298" s="46"/>
      <c r="D3298" s="35" t="s">
        <v>424</v>
      </c>
      <c r="E3298" s="34">
        <v>45384</v>
      </c>
      <c r="F3298" s="347" t="s">
        <v>5985</v>
      </c>
      <c r="G3298" s="347" t="s">
        <v>2239</v>
      </c>
      <c r="H3298" s="344">
        <v>25.842066666666668</v>
      </c>
      <c r="I3298" s="344">
        <v>-81.38773333333333</v>
      </c>
      <c r="J3298" s="56" t="s">
        <v>10097</v>
      </c>
      <c r="K3298" s="56" t="s">
        <v>8239</v>
      </c>
      <c r="L3298" s="49" t="s">
        <v>5989</v>
      </c>
      <c r="M3298" s="120" t="s">
        <v>2833</v>
      </c>
      <c r="N3298" s="35" t="s">
        <v>427</v>
      </c>
      <c r="O3298" s="240" t="s">
        <v>5987</v>
      </c>
      <c r="P3298" s="216" t="s">
        <v>5986</v>
      </c>
      <c r="Q3298" s="443">
        <v>0</v>
      </c>
      <c r="R3298" s="47"/>
      <c r="S3298" s="36"/>
      <c r="T3298" s="35"/>
      <c r="U3298" s="34"/>
      <c r="V3298" s="82" t="s">
        <v>1969</v>
      </c>
      <c r="W3298" s="55" t="s">
        <v>2688</v>
      </c>
      <c r="X3298" s="55" t="s">
        <v>1898</v>
      </c>
      <c r="Y3298" s="157" t="s">
        <v>427</v>
      </c>
      <c r="Z3298" s="57" t="s">
        <v>1746</v>
      </c>
      <c r="AA3298" s="55" t="s">
        <v>7125</v>
      </c>
      <c r="AB3298" s="55">
        <v>323</v>
      </c>
      <c r="AC3298" s="55" t="s">
        <v>2027</v>
      </c>
      <c r="AD3298" s="89" t="s">
        <v>2626</v>
      </c>
      <c r="AE3298" s="243">
        <v>16125</v>
      </c>
      <c r="AF3298" s="157" t="s">
        <v>3901</v>
      </c>
      <c r="AG3298" s="89" t="s">
        <v>8240</v>
      </c>
      <c r="AH3298" s="58" t="s">
        <v>1734</v>
      </c>
      <c r="AI3298" s="58" t="s">
        <v>1735</v>
      </c>
      <c r="AJ3298" s="59" t="s">
        <v>1606</v>
      </c>
      <c r="AK3298" s="56">
        <v>25.842411111111112</v>
      </c>
      <c r="AL3298" s="56">
        <v>-81.387883333333335</v>
      </c>
      <c r="AM3298" s="60">
        <v>-125.61199999985121</v>
      </c>
      <c r="AN3298" s="60">
        <v>49.193700373504733</v>
      </c>
      <c r="AO3298" s="60">
        <v>134.90142586496549</v>
      </c>
    </row>
    <row r="3299" spans="1:41" s="290" customFormat="1" x14ac:dyDescent="0.2">
      <c r="A3299" s="45" t="s">
        <v>1875</v>
      </c>
      <c r="B3299" s="42" t="s">
        <v>103</v>
      </c>
      <c r="C3299" s="46"/>
      <c r="D3299" s="35" t="s">
        <v>424</v>
      </c>
      <c r="E3299" s="34">
        <v>45783</v>
      </c>
      <c r="F3299" s="347" t="s">
        <v>4303</v>
      </c>
      <c r="G3299" s="347" t="s">
        <v>2239</v>
      </c>
      <c r="H3299" s="344">
        <v>25.842099999999999</v>
      </c>
      <c r="I3299" s="344">
        <v>-81.38773333333333</v>
      </c>
      <c r="J3299" s="56" t="s">
        <v>8238</v>
      </c>
      <c r="K3299" s="56" t="s">
        <v>8239</v>
      </c>
      <c r="L3299" s="49" t="s">
        <v>6647</v>
      </c>
      <c r="M3299" s="120" t="s">
        <v>2833</v>
      </c>
      <c r="N3299" s="35" t="s">
        <v>427</v>
      </c>
      <c r="O3299" s="240" t="s">
        <v>6648</v>
      </c>
      <c r="P3299" s="216" t="s">
        <v>1969</v>
      </c>
      <c r="Q3299" s="443">
        <v>0</v>
      </c>
      <c r="R3299" s="47"/>
      <c r="S3299" s="36"/>
      <c r="T3299" s="35"/>
      <c r="U3299" s="34">
        <v>44992</v>
      </c>
      <c r="V3299" s="82" t="s">
        <v>1969</v>
      </c>
      <c r="W3299" s="55" t="s">
        <v>2688</v>
      </c>
      <c r="X3299" s="55" t="s">
        <v>1898</v>
      </c>
      <c r="Y3299" s="157" t="s">
        <v>427</v>
      </c>
      <c r="Z3299" s="57" t="s">
        <v>1746</v>
      </c>
      <c r="AA3299" s="55" t="s">
        <v>7125</v>
      </c>
      <c r="AB3299" s="55">
        <v>323</v>
      </c>
      <c r="AC3299" s="55" t="s">
        <v>2027</v>
      </c>
      <c r="AD3299" s="89" t="s">
        <v>2626</v>
      </c>
      <c r="AE3299" s="243">
        <v>16125</v>
      </c>
      <c r="AF3299" s="157" t="s">
        <v>3901</v>
      </c>
      <c r="AG3299" s="89" t="s">
        <v>8240</v>
      </c>
      <c r="AH3299" s="58" t="s">
        <v>1734</v>
      </c>
      <c r="AI3299" s="58" t="s">
        <v>1735</v>
      </c>
      <c r="AJ3299" s="59" t="s">
        <v>1606</v>
      </c>
      <c r="AK3299" s="56">
        <v>25.842411111111112</v>
      </c>
      <c r="AL3299" s="56">
        <v>-81.387883333333335</v>
      </c>
      <c r="AM3299" s="60">
        <v>-113.45600000074327</v>
      </c>
      <c r="AN3299" s="60">
        <v>49.193700373504733</v>
      </c>
      <c r="AO3299" s="60">
        <v>123.66197512819701</v>
      </c>
    </row>
    <row r="3300" spans="1:41" s="290" customFormat="1" ht="25.5" x14ac:dyDescent="0.2">
      <c r="A3300" s="45" t="s">
        <v>1875</v>
      </c>
      <c r="B3300" s="42" t="s">
        <v>103</v>
      </c>
      <c r="C3300" s="46" t="s">
        <v>473</v>
      </c>
      <c r="D3300" s="35" t="s">
        <v>424</v>
      </c>
      <c r="E3300" s="34">
        <v>46079</v>
      </c>
      <c r="F3300" s="347" t="s">
        <v>4303</v>
      </c>
      <c r="G3300" s="347" t="s">
        <v>2239</v>
      </c>
      <c r="H3300" s="344">
        <v>25.842099999999999</v>
      </c>
      <c r="I3300" s="344">
        <v>-81.38773333333333</v>
      </c>
      <c r="J3300" s="56" t="s">
        <v>8238</v>
      </c>
      <c r="K3300" s="56" t="s">
        <v>8239</v>
      </c>
      <c r="L3300" s="49" t="s">
        <v>6738</v>
      </c>
      <c r="M3300" s="120" t="s">
        <v>2833</v>
      </c>
      <c r="N3300" s="35" t="s">
        <v>427</v>
      </c>
      <c r="O3300" s="240" t="s">
        <v>6736</v>
      </c>
      <c r="P3300" s="216" t="s">
        <v>6005</v>
      </c>
      <c r="Q3300" s="443">
        <v>0</v>
      </c>
      <c r="R3300" s="47"/>
      <c r="S3300" s="36"/>
      <c r="T3300" s="35"/>
      <c r="U3300" s="34">
        <v>44992</v>
      </c>
      <c r="V3300" s="82" t="s">
        <v>1969</v>
      </c>
      <c r="W3300" s="55" t="s">
        <v>2688</v>
      </c>
      <c r="X3300" s="55" t="s">
        <v>1898</v>
      </c>
      <c r="Y3300" s="157" t="s">
        <v>427</v>
      </c>
      <c r="Z3300" s="57" t="s">
        <v>1746</v>
      </c>
      <c r="AA3300" s="55" t="s">
        <v>7125</v>
      </c>
      <c r="AB3300" s="55">
        <v>323</v>
      </c>
      <c r="AC3300" s="55" t="s">
        <v>2027</v>
      </c>
      <c r="AD3300" s="89" t="s">
        <v>2626</v>
      </c>
      <c r="AE3300" s="243">
        <v>16125</v>
      </c>
      <c r="AF3300" s="157" t="s">
        <v>3901</v>
      </c>
      <c r="AG3300" s="89" t="s">
        <v>8240</v>
      </c>
      <c r="AH3300" s="58" t="s">
        <v>1734</v>
      </c>
      <c r="AI3300" s="58" t="s">
        <v>1735</v>
      </c>
      <c r="AJ3300" s="59" t="s">
        <v>1606</v>
      </c>
      <c r="AK3300" s="56">
        <v>25.842411111111112</v>
      </c>
      <c r="AL3300" s="56">
        <v>-81.387883333333335</v>
      </c>
      <c r="AM3300" s="60">
        <v>-113.45600000074327</v>
      </c>
      <c r="AN3300" s="60">
        <v>49.193700373504733</v>
      </c>
      <c r="AO3300" s="60">
        <v>123.66197512819701</v>
      </c>
    </row>
    <row r="3301" spans="1:41" s="290" customFormat="1" x14ac:dyDescent="0.2">
      <c r="A3301" s="45" t="s">
        <v>1876</v>
      </c>
      <c r="B3301" s="42" t="s">
        <v>102</v>
      </c>
      <c r="C3301" s="46"/>
      <c r="D3301" s="35" t="s">
        <v>1658</v>
      </c>
      <c r="E3301" s="34">
        <v>43075</v>
      </c>
      <c r="F3301" s="347" t="s">
        <v>1736</v>
      </c>
      <c r="G3301" s="347" t="s">
        <v>1737</v>
      </c>
      <c r="H3301" s="344">
        <v>25.841966666666668</v>
      </c>
      <c r="I3301" s="344">
        <v>-81.387383333333332</v>
      </c>
      <c r="J3301" s="56" t="s">
        <v>10098</v>
      </c>
      <c r="K3301" s="56" t="s">
        <v>10099</v>
      </c>
      <c r="L3301" s="49" t="s">
        <v>2403</v>
      </c>
      <c r="M3301" s="120"/>
      <c r="N3301" s="35" t="s">
        <v>364</v>
      </c>
      <c r="O3301" s="203"/>
      <c r="P3301" s="216">
        <v>0</v>
      </c>
      <c r="Q3301" s="443">
        <v>0</v>
      </c>
      <c r="R3301" s="47"/>
      <c r="S3301" s="36" t="s">
        <v>473</v>
      </c>
      <c r="T3301" s="35"/>
      <c r="U3301" s="34"/>
      <c r="V3301" s="82">
        <v>0</v>
      </c>
      <c r="W3301" s="55" t="s">
        <v>2688</v>
      </c>
      <c r="X3301" s="55" t="s">
        <v>1898</v>
      </c>
      <c r="Y3301" s="157">
        <v>0</v>
      </c>
      <c r="Z3301" s="57" t="s">
        <v>3905</v>
      </c>
      <c r="AA3301" s="55" t="s">
        <v>9434</v>
      </c>
      <c r="AB3301" s="55">
        <v>324</v>
      </c>
      <c r="AC3301" s="55" t="s">
        <v>2027</v>
      </c>
      <c r="AD3301" s="89" t="s">
        <v>2626</v>
      </c>
      <c r="AE3301" s="243">
        <v>16130</v>
      </c>
      <c r="AF3301" s="157" t="s">
        <v>3901</v>
      </c>
      <c r="AG3301" s="89" t="s">
        <v>8242</v>
      </c>
      <c r="AH3301" s="58" t="s">
        <v>1736</v>
      </c>
      <c r="AI3301" s="58" t="s">
        <v>1737</v>
      </c>
      <c r="AJ3301" s="59" t="s">
        <v>1603</v>
      </c>
      <c r="AK3301" s="56">
        <v>25.841958333333334</v>
      </c>
      <c r="AL3301" s="56">
        <v>-81.387383333333332</v>
      </c>
      <c r="AM3301" s="60">
        <v>3.0390000001008843</v>
      </c>
      <c r="AN3301" s="60">
        <v>0</v>
      </c>
      <c r="AO3301" s="60" t="s">
        <v>3905</v>
      </c>
    </row>
    <row r="3302" spans="1:41" s="290" customFormat="1" ht="25.5" x14ac:dyDescent="0.2">
      <c r="A3302" s="45" t="s">
        <v>1876</v>
      </c>
      <c r="B3302" s="42" t="s">
        <v>102</v>
      </c>
      <c r="C3302" s="46"/>
      <c r="D3302" s="35" t="s">
        <v>424</v>
      </c>
      <c r="E3302" s="34">
        <v>43560</v>
      </c>
      <c r="F3302" s="347" t="s">
        <v>2785</v>
      </c>
      <c r="G3302" s="347" t="s">
        <v>2786</v>
      </c>
      <c r="H3302" s="344">
        <v>25.842033333333333</v>
      </c>
      <c r="I3302" s="344">
        <v>-81.387533333333337</v>
      </c>
      <c r="J3302" s="56" t="s">
        <v>10096</v>
      </c>
      <c r="K3302" s="56" t="s">
        <v>10100</v>
      </c>
      <c r="L3302" s="49" t="s">
        <v>3215</v>
      </c>
      <c r="M3302" s="120"/>
      <c r="N3302" s="35" t="s">
        <v>387</v>
      </c>
      <c r="O3302" s="203" t="s">
        <v>1969</v>
      </c>
      <c r="P3302" s="216" t="s">
        <v>1969</v>
      </c>
      <c r="Q3302" s="443">
        <v>0</v>
      </c>
      <c r="R3302" s="47"/>
      <c r="S3302" s="36"/>
      <c r="T3302" s="35"/>
      <c r="U3302" s="34"/>
      <c r="V3302" s="82">
        <v>0</v>
      </c>
      <c r="W3302" s="55" t="s">
        <v>2688</v>
      </c>
      <c r="X3302" s="55" t="s">
        <v>1898</v>
      </c>
      <c r="Y3302" s="157" t="s">
        <v>387</v>
      </c>
      <c r="Z3302" s="57" t="s">
        <v>1746</v>
      </c>
      <c r="AA3302" s="55" t="s">
        <v>6982</v>
      </c>
      <c r="AB3302" s="55">
        <v>324</v>
      </c>
      <c r="AC3302" s="55" t="s">
        <v>2027</v>
      </c>
      <c r="AD3302" s="89" t="s">
        <v>2626</v>
      </c>
      <c r="AE3302" s="243">
        <v>16130</v>
      </c>
      <c r="AF3302" s="157" t="s">
        <v>3901</v>
      </c>
      <c r="AG3302" s="89" t="s">
        <v>8242</v>
      </c>
      <c r="AH3302" s="58" t="s">
        <v>1736</v>
      </c>
      <c r="AI3302" s="58" t="s">
        <v>1737</v>
      </c>
      <c r="AJ3302" s="59" t="s">
        <v>1603</v>
      </c>
      <c r="AK3302" s="56">
        <v>25.841958333333334</v>
      </c>
      <c r="AL3302" s="56">
        <v>-81.387383333333332</v>
      </c>
      <c r="AM3302" s="60">
        <v>27.350999999612355</v>
      </c>
      <c r="AN3302" s="60">
        <v>-49.193700373504733</v>
      </c>
      <c r="AO3302" s="60">
        <v>56.285853972529857</v>
      </c>
    </row>
    <row r="3303" spans="1:41" s="290" customFormat="1" x14ac:dyDescent="0.2">
      <c r="A3303" s="45" t="s">
        <v>1876</v>
      </c>
      <c r="B3303" s="42" t="s">
        <v>102</v>
      </c>
      <c r="C3303" s="46"/>
      <c r="D3303" s="35" t="s">
        <v>2384</v>
      </c>
      <c r="E3303" s="34">
        <v>43770</v>
      </c>
      <c r="F3303" s="347" t="s">
        <v>2785</v>
      </c>
      <c r="G3303" s="347" t="s">
        <v>2786</v>
      </c>
      <c r="H3303" s="344">
        <v>25.842033333333333</v>
      </c>
      <c r="I3303" s="344">
        <v>-81.387533333333337</v>
      </c>
      <c r="J3303" s="56" t="s">
        <v>10096</v>
      </c>
      <c r="K3303" s="56" t="s">
        <v>10100</v>
      </c>
      <c r="L3303" s="49" t="s">
        <v>3219</v>
      </c>
      <c r="M3303" s="120"/>
      <c r="N3303" s="35" t="s">
        <v>364</v>
      </c>
      <c r="O3303" s="203"/>
      <c r="P3303" s="216">
        <v>0</v>
      </c>
      <c r="Q3303" s="443">
        <v>0</v>
      </c>
      <c r="R3303" s="47"/>
      <c r="S3303" s="36"/>
      <c r="T3303" s="35" t="s">
        <v>2011</v>
      </c>
      <c r="U3303" s="34"/>
      <c r="V3303" s="82">
        <v>0</v>
      </c>
      <c r="W3303" s="55" t="s">
        <v>2688</v>
      </c>
      <c r="X3303" s="55" t="s">
        <v>1898</v>
      </c>
      <c r="Y3303" s="157">
        <v>0</v>
      </c>
      <c r="Z3303" s="57" t="s">
        <v>1746</v>
      </c>
      <c r="AA3303" s="55" t="s">
        <v>6987</v>
      </c>
      <c r="AB3303" s="55">
        <v>324</v>
      </c>
      <c r="AC3303" s="55" t="s">
        <v>2027</v>
      </c>
      <c r="AD3303" s="89" t="s">
        <v>2626</v>
      </c>
      <c r="AE3303" s="243">
        <v>16130</v>
      </c>
      <c r="AF3303" s="157" t="s">
        <v>3901</v>
      </c>
      <c r="AG3303" s="89" t="s">
        <v>8242</v>
      </c>
      <c r="AH3303" s="58" t="s">
        <v>1736</v>
      </c>
      <c r="AI3303" s="58" t="s">
        <v>1737</v>
      </c>
      <c r="AJ3303" s="59" t="s">
        <v>1603</v>
      </c>
      <c r="AK3303" s="56">
        <v>25.841958333333334</v>
      </c>
      <c r="AL3303" s="56">
        <v>-81.387383333333332</v>
      </c>
      <c r="AM3303" s="60">
        <v>27.350999999612355</v>
      </c>
      <c r="AN3303" s="60">
        <v>-49.193700373504733</v>
      </c>
      <c r="AO3303" s="60">
        <v>56.285853972529857</v>
      </c>
    </row>
    <row r="3304" spans="1:41" s="290" customFormat="1" x14ac:dyDescent="0.2">
      <c r="A3304" s="45" t="s">
        <v>1876</v>
      </c>
      <c r="B3304" s="42" t="s">
        <v>102</v>
      </c>
      <c r="C3304" s="46"/>
      <c r="D3304" s="35" t="s">
        <v>424</v>
      </c>
      <c r="E3304" s="34">
        <v>44293</v>
      </c>
      <c r="F3304" s="347" t="s">
        <v>2785</v>
      </c>
      <c r="G3304" s="347" t="s">
        <v>3809</v>
      </c>
      <c r="H3304" s="344">
        <v>25.842033333333333</v>
      </c>
      <c r="I3304" s="344">
        <v>-81.387550000000005</v>
      </c>
      <c r="J3304" s="56" t="s">
        <v>10096</v>
      </c>
      <c r="K3304" s="56" t="s">
        <v>10101</v>
      </c>
      <c r="L3304" s="49" t="s">
        <v>3009</v>
      </c>
      <c r="M3304" s="120" t="s">
        <v>2833</v>
      </c>
      <c r="N3304" s="35" t="s">
        <v>364</v>
      </c>
      <c r="O3304" s="240" t="s">
        <v>3818</v>
      </c>
      <c r="P3304" s="216" t="s">
        <v>1969</v>
      </c>
      <c r="Q3304" s="443">
        <v>0</v>
      </c>
      <c r="R3304" s="47"/>
      <c r="S3304" s="36"/>
      <c r="T3304" s="35"/>
      <c r="U3304" s="34"/>
      <c r="V3304" s="82">
        <v>0</v>
      </c>
      <c r="W3304" s="55" t="s">
        <v>2688</v>
      </c>
      <c r="X3304" s="55" t="s">
        <v>1898</v>
      </c>
      <c r="Y3304" s="157">
        <v>0</v>
      </c>
      <c r="Z3304" s="57" t="s">
        <v>1746</v>
      </c>
      <c r="AA3304" s="55" t="s">
        <v>6987</v>
      </c>
      <c r="AB3304" s="55">
        <v>324</v>
      </c>
      <c r="AC3304" s="55" t="s">
        <v>2027</v>
      </c>
      <c r="AD3304" s="89" t="s">
        <v>2626</v>
      </c>
      <c r="AE3304" s="243">
        <v>16130</v>
      </c>
      <c r="AF3304" s="157" t="s">
        <v>3901</v>
      </c>
      <c r="AG3304" s="89" t="s">
        <v>8242</v>
      </c>
      <c r="AH3304" s="58" t="s">
        <v>1736</v>
      </c>
      <c r="AI3304" s="58" t="s">
        <v>1737</v>
      </c>
      <c r="AJ3304" s="59" t="s">
        <v>1603</v>
      </c>
      <c r="AK3304" s="56">
        <v>25.841958333333334</v>
      </c>
      <c r="AL3304" s="56">
        <v>-81.387383333333332</v>
      </c>
      <c r="AM3304" s="60">
        <v>27.350999999612355</v>
      </c>
      <c r="AN3304" s="60">
        <v>-54.659667081671927</v>
      </c>
      <c r="AO3304" s="60">
        <v>61.12083447121779</v>
      </c>
    </row>
    <row r="3305" spans="1:41" s="290" customFormat="1" x14ac:dyDescent="0.2">
      <c r="A3305" s="45" t="s">
        <v>1876</v>
      </c>
      <c r="B3305" s="42" t="s">
        <v>102</v>
      </c>
      <c r="C3305" s="46"/>
      <c r="D3305" s="35" t="s">
        <v>424</v>
      </c>
      <c r="E3305" s="34">
        <v>44620</v>
      </c>
      <c r="F3305" s="347" t="s">
        <v>2785</v>
      </c>
      <c r="G3305" s="347" t="s">
        <v>3809</v>
      </c>
      <c r="H3305" s="344">
        <v>25.842033333333333</v>
      </c>
      <c r="I3305" s="344">
        <v>-81.387550000000005</v>
      </c>
      <c r="J3305" s="56" t="s">
        <v>10096</v>
      </c>
      <c r="K3305" s="56" t="s">
        <v>10101</v>
      </c>
      <c r="L3305" s="49" t="s">
        <v>3009</v>
      </c>
      <c r="M3305" s="120" t="s">
        <v>2833</v>
      </c>
      <c r="N3305" s="35" t="s">
        <v>364</v>
      </c>
      <c r="O3305" s="240" t="s">
        <v>4306</v>
      </c>
      <c r="P3305" s="216" t="s">
        <v>1969</v>
      </c>
      <c r="Q3305" s="443">
        <v>0</v>
      </c>
      <c r="R3305" s="47"/>
      <c r="S3305" s="36"/>
      <c r="T3305" s="35"/>
      <c r="U3305" s="34"/>
      <c r="V3305" s="82">
        <v>0</v>
      </c>
      <c r="W3305" s="55" t="s">
        <v>2688</v>
      </c>
      <c r="X3305" s="55" t="s">
        <v>1898</v>
      </c>
      <c r="Y3305" s="157">
        <v>0</v>
      </c>
      <c r="Z3305" s="57" t="s">
        <v>1746</v>
      </c>
      <c r="AA3305" s="55" t="s">
        <v>6987</v>
      </c>
      <c r="AB3305" s="55">
        <v>324</v>
      </c>
      <c r="AC3305" s="55" t="s">
        <v>2027</v>
      </c>
      <c r="AD3305" s="89" t="s">
        <v>2626</v>
      </c>
      <c r="AE3305" s="243">
        <v>16130</v>
      </c>
      <c r="AF3305" s="157" t="s">
        <v>3901</v>
      </c>
      <c r="AG3305" s="89" t="s">
        <v>8242</v>
      </c>
      <c r="AH3305" s="58" t="s">
        <v>1736</v>
      </c>
      <c r="AI3305" s="58" t="s">
        <v>1737</v>
      </c>
      <c r="AJ3305" s="59" t="s">
        <v>1603</v>
      </c>
      <c r="AK3305" s="56">
        <v>25.841958333333334</v>
      </c>
      <c r="AL3305" s="56">
        <v>-81.387383333333332</v>
      </c>
      <c r="AM3305" s="60">
        <v>27.350999999612355</v>
      </c>
      <c r="AN3305" s="60">
        <v>-54.659667081671927</v>
      </c>
      <c r="AO3305" s="60">
        <v>61.12083447121779</v>
      </c>
    </row>
    <row r="3306" spans="1:41" s="290" customFormat="1" x14ac:dyDescent="0.2">
      <c r="A3306" s="45" t="s">
        <v>1876</v>
      </c>
      <c r="B3306" s="42" t="s">
        <v>102</v>
      </c>
      <c r="C3306" s="46"/>
      <c r="D3306" s="35" t="s">
        <v>424</v>
      </c>
      <c r="E3306" s="34">
        <v>44992</v>
      </c>
      <c r="F3306" s="347" t="s">
        <v>5277</v>
      </c>
      <c r="G3306" s="347" t="s">
        <v>3809</v>
      </c>
      <c r="H3306" s="344">
        <v>25.84205</v>
      </c>
      <c r="I3306" s="344">
        <v>-81.387550000000005</v>
      </c>
      <c r="J3306" s="56" t="s">
        <v>10102</v>
      </c>
      <c r="K3306" s="56" t="s">
        <v>10101</v>
      </c>
      <c r="L3306" s="49" t="s">
        <v>3009</v>
      </c>
      <c r="M3306" s="120" t="s">
        <v>2833</v>
      </c>
      <c r="N3306" s="35" t="s">
        <v>364</v>
      </c>
      <c r="O3306" s="240" t="s">
        <v>5278</v>
      </c>
      <c r="P3306" s="216" t="s">
        <v>1969</v>
      </c>
      <c r="Q3306" s="443">
        <v>0</v>
      </c>
      <c r="R3306" s="47"/>
      <c r="S3306" s="36"/>
      <c r="T3306" s="35"/>
      <c r="U3306" s="34"/>
      <c r="V3306" s="82">
        <v>0</v>
      </c>
      <c r="W3306" s="55" t="s">
        <v>2688</v>
      </c>
      <c r="X3306" s="55" t="s">
        <v>1898</v>
      </c>
      <c r="Y3306" s="157">
        <v>0</v>
      </c>
      <c r="Z3306" s="57" t="s">
        <v>1746</v>
      </c>
      <c r="AA3306" s="55" t="s">
        <v>6987</v>
      </c>
      <c r="AB3306" s="55">
        <v>324</v>
      </c>
      <c r="AC3306" s="55" t="s">
        <v>2027</v>
      </c>
      <c r="AD3306" s="89" t="s">
        <v>2626</v>
      </c>
      <c r="AE3306" s="243">
        <v>16130</v>
      </c>
      <c r="AF3306" s="157" t="s">
        <v>3901</v>
      </c>
      <c r="AG3306" s="89" t="s">
        <v>8242</v>
      </c>
      <c r="AH3306" s="58" t="s">
        <v>1736</v>
      </c>
      <c r="AI3306" s="58" t="s">
        <v>1737</v>
      </c>
      <c r="AJ3306" s="59" t="s">
        <v>1603</v>
      </c>
      <c r="AK3306" s="56">
        <v>25.841958333333334</v>
      </c>
      <c r="AL3306" s="56">
        <v>-81.387383333333332</v>
      </c>
      <c r="AM3306" s="60">
        <v>33.428999999814124</v>
      </c>
      <c r="AN3306" s="60">
        <v>-54.659667081671927</v>
      </c>
      <c r="AO3306" s="60">
        <v>64.071657122840065</v>
      </c>
    </row>
    <row r="3307" spans="1:41" s="290" customFormat="1" x14ac:dyDescent="0.2">
      <c r="A3307" s="45" t="s">
        <v>1876</v>
      </c>
      <c r="B3307" s="42" t="s">
        <v>102</v>
      </c>
      <c r="C3307" s="46"/>
      <c r="D3307" s="35" t="s">
        <v>424</v>
      </c>
      <c r="E3307" s="34">
        <v>45384</v>
      </c>
      <c r="F3307" s="347" t="s">
        <v>4303</v>
      </c>
      <c r="G3307" s="347" t="s">
        <v>5990</v>
      </c>
      <c r="H3307" s="344">
        <v>25.842099999999999</v>
      </c>
      <c r="I3307" s="344">
        <v>-81.387500000000003</v>
      </c>
      <c r="J3307" s="56" t="s">
        <v>8238</v>
      </c>
      <c r="K3307" s="56" t="s">
        <v>10103</v>
      </c>
      <c r="L3307" s="49" t="s">
        <v>3009</v>
      </c>
      <c r="M3307" s="120" t="s">
        <v>2833</v>
      </c>
      <c r="N3307" s="35" t="s">
        <v>364</v>
      </c>
      <c r="O3307" s="240" t="s">
        <v>5991</v>
      </c>
      <c r="P3307" s="216" t="s">
        <v>1969</v>
      </c>
      <c r="Q3307" s="443">
        <v>0</v>
      </c>
      <c r="R3307" s="47"/>
      <c r="S3307" s="36"/>
      <c r="T3307" s="35"/>
      <c r="U3307" s="34"/>
      <c r="V3307" s="82">
        <v>0</v>
      </c>
      <c r="W3307" s="55" t="s">
        <v>2688</v>
      </c>
      <c r="X3307" s="55" t="s">
        <v>1898</v>
      </c>
      <c r="Y3307" s="157">
        <v>0</v>
      </c>
      <c r="Z3307" s="57" t="s">
        <v>1746</v>
      </c>
      <c r="AA3307" s="55" t="s">
        <v>6987</v>
      </c>
      <c r="AB3307" s="55">
        <v>324</v>
      </c>
      <c r="AC3307" s="55" t="s">
        <v>2027</v>
      </c>
      <c r="AD3307" s="89" t="s">
        <v>2626</v>
      </c>
      <c r="AE3307" s="243">
        <v>16130</v>
      </c>
      <c r="AF3307" s="157" t="s">
        <v>3901</v>
      </c>
      <c r="AG3307" s="89" t="s">
        <v>8242</v>
      </c>
      <c r="AH3307" s="58" t="s">
        <v>1736</v>
      </c>
      <c r="AI3307" s="58" t="s">
        <v>1737</v>
      </c>
      <c r="AJ3307" s="59" t="s">
        <v>1603</v>
      </c>
      <c r="AK3307" s="56">
        <v>25.841958333333334</v>
      </c>
      <c r="AL3307" s="56">
        <v>-81.387383333333332</v>
      </c>
      <c r="AM3307" s="60">
        <v>51.662999999123826</v>
      </c>
      <c r="AN3307" s="60">
        <v>-38.261766957170352</v>
      </c>
      <c r="AO3307" s="60">
        <v>64.288633362315935</v>
      </c>
    </row>
    <row r="3308" spans="1:41" s="290" customFormat="1" x14ac:dyDescent="0.2">
      <c r="A3308" s="45" t="s">
        <v>1876</v>
      </c>
      <c r="B3308" s="42" t="s">
        <v>102</v>
      </c>
      <c r="C3308" s="46"/>
      <c r="D3308" s="35" t="s">
        <v>424</v>
      </c>
      <c r="E3308" s="34">
        <v>45384</v>
      </c>
      <c r="F3308" s="347" t="s">
        <v>4303</v>
      </c>
      <c r="G3308" s="347" t="s">
        <v>5990</v>
      </c>
      <c r="H3308" s="344">
        <v>25.842099999999999</v>
      </c>
      <c r="I3308" s="344">
        <v>-81.387500000000003</v>
      </c>
      <c r="J3308" s="56" t="s">
        <v>8238</v>
      </c>
      <c r="K3308" s="56" t="s">
        <v>10103</v>
      </c>
      <c r="L3308" s="49" t="s">
        <v>3009</v>
      </c>
      <c r="M3308" s="120" t="s">
        <v>2833</v>
      </c>
      <c r="N3308" s="35" t="s">
        <v>364</v>
      </c>
      <c r="O3308" s="240" t="s">
        <v>5991</v>
      </c>
      <c r="P3308" s="216" t="s">
        <v>1969</v>
      </c>
      <c r="Q3308" s="443">
        <v>0</v>
      </c>
      <c r="R3308" s="47"/>
      <c r="S3308" s="36"/>
      <c r="T3308" s="35"/>
      <c r="U3308" s="34"/>
      <c r="V3308" s="82">
        <v>0</v>
      </c>
      <c r="W3308" s="55" t="s">
        <v>2688</v>
      </c>
      <c r="X3308" s="55" t="s">
        <v>1898</v>
      </c>
      <c r="Y3308" s="157">
        <v>0</v>
      </c>
      <c r="Z3308" s="57" t="s">
        <v>1746</v>
      </c>
      <c r="AA3308" s="55" t="s">
        <v>6987</v>
      </c>
      <c r="AB3308" s="55">
        <v>324</v>
      </c>
      <c r="AC3308" s="55" t="s">
        <v>2027</v>
      </c>
      <c r="AD3308" s="89" t="s">
        <v>2626</v>
      </c>
      <c r="AE3308" s="243">
        <v>16130</v>
      </c>
      <c r="AF3308" s="157" t="s">
        <v>3901</v>
      </c>
      <c r="AG3308" s="89" t="s">
        <v>8242</v>
      </c>
      <c r="AH3308" s="58" t="s">
        <v>1736</v>
      </c>
      <c r="AI3308" s="58" t="s">
        <v>1737</v>
      </c>
      <c r="AJ3308" s="59" t="s">
        <v>1603</v>
      </c>
      <c r="AK3308" s="56">
        <v>25.841958333333334</v>
      </c>
      <c r="AL3308" s="56">
        <v>-81.387383333333332</v>
      </c>
      <c r="AM3308" s="60">
        <v>51.662999999123826</v>
      </c>
      <c r="AN3308" s="60">
        <v>-38.261766957170352</v>
      </c>
      <c r="AO3308" s="60">
        <v>64.288633362315935</v>
      </c>
    </row>
    <row r="3309" spans="1:41" s="290" customFormat="1" x14ac:dyDescent="0.2">
      <c r="A3309" s="45" t="s">
        <v>1876</v>
      </c>
      <c r="B3309" s="42" t="s">
        <v>102</v>
      </c>
      <c r="C3309" s="46"/>
      <c r="D3309" s="35" t="s">
        <v>424</v>
      </c>
      <c r="E3309" s="34">
        <v>45783</v>
      </c>
      <c r="F3309" s="347" t="s">
        <v>4303</v>
      </c>
      <c r="G3309" s="347" t="s">
        <v>6594</v>
      </c>
      <c r="H3309" s="344">
        <v>25.842099999999999</v>
      </c>
      <c r="I3309" s="344">
        <v>-81.38751666666667</v>
      </c>
      <c r="J3309" s="56" t="s">
        <v>8238</v>
      </c>
      <c r="K3309" s="56" t="s">
        <v>8241</v>
      </c>
      <c r="L3309" s="49" t="s">
        <v>6649</v>
      </c>
      <c r="M3309" s="120" t="s">
        <v>2833</v>
      </c>
      <c r="N3309" s="35" t="s">
        <v>364</v>
      </c>
      <c r="O3309" s="240" t="s">
        <v>5991</v>
      </c>
      <c r="P3309" s="216" t="s">
        <v>1969</v>
      </c>
      <c r="Q3309" s="443">
        <v>0</v>
      </c>
      <c r="R3309" s="47"/>
      <c r="S3309" s="36"/>
      <c r="T3309" s="35"/>
      <c r="U3309" s="34"/>
      <c r="V3309" s="82">
        <v>0</v>
      </c>
      <c r="W3309" s="55" t="s">
        <v>2688</v>
      </c>
      <c r="X3309" s="55" t="s">
        <v>1898</v>
      </c>
      <c r="Y3309" s="157">
        <v>0</v>
      </c>
      <c r="Z3309" s="57" t="s">
        <v>1746</v>
      </c>
      <c r="AA3309" s="55" t="s">
        <v>6987</v>
      </c>
      <c r="AB3309" s="55">
        <v>324</v>
      </c>
      <c r="AC3309" s="55" t="s">
        <v>2027</v>
      </c>
      <c r="AD3309" s="89" t="s">
        <v>2626</v>
      </c>
      <c r="AE3309" s="243">
        <v>16130</v>
      </c>
      <c r="AF3309" s="157" t="s">
        <v>3901</v>
      </c>
      <c r="AG3309" s="89" t="s">
        <v>8242</v>
      </c>
      <c r="AH3309" s="58" t="s">
        <v>1736</v>
      </c>
      <c r="AI3309" s="58" t="s">
        <v>1737</v>
      </c>
      <c r="AJ3309" s="59" t="s">
        <v>1603</v>
      </c>
      <c r="AK3309" s="56">
        <v>25.841958333333334</v>
      </c>
      <c r="AL3309" s="56">
        <v>-81.387383333333332</v>
      </c>
      <c r="AM3309" s="60">
        <v>51.662999999123826</v>
      </c>
      <c r="AN3309" s="60">
        <v>-43.727733665337539</v>
      </c>
      <c r="AO3309" s="60">
        <v>67.684416673383268</v>
      </c>
    </row>
    <row r="3310" spans="1:41" s="290" customFormat="1" x14ac:dyDescent="0.2">
      <c r="A3310" s="45" t="s">
        <v>1876</v>
      </c>
      <c r="B3310" s="42" t="s">
        <v>102</v>
      </c>
      <c r="C3310" s="46" t="s">
        <v>473</v>
      </c>
      <c r="D3310" s="35" t="s">
        <v>424</v>
      </c>
      <c r="E3310" s="34">
        <v>46079</v>
      </c>
      <c r="F3310" s="347" t="s">
        <v>4303</v>
      </c>
      <c r="G3310" s="347" t="s">
        <v>6594</v>
      </c>
      <c r="H3310" s="344">
        <v>25.842099999999999</v>
      </c>
      <c r="I3310" s="344">
        <v>-81.38751666666667</v>
      </c>
      <c r="J3310" s="56" t="s">
        <v>8238</v>
      </c>
      <c r="K3310" s="56" t="s">
        <v>8241</v>
      </c>
      <c r="L3310" s="49" t="s">
        <v>3009</v>
      </c>
      <c r="M3310" s="120" t="s">
        <v>2833</v>
      </c>
      <c r="N3310" s="35" t="s">
        <v>364</v>
      </c>
      <c r="O3310" s="240" t="s">
        <v>6737</v>
      </c>
      <c r="P3310" s="216" t="s">
        <v>6005</v>
      </c>
      <c r="Q3310" s="443">
        <v>0</v>
      </c>
      <c r="R3310" s="47"/>
      <c r="S3310" s="36"/>
      <c r="T3310" s="35"/>
      <c r="U3310" s="34"/>
      <c r="V3310" s="82">
        <v>0</v>
      </c>
      <c r="W3310" s="55" t="s">
        <v>2688</v>
      </c>
      <c r="X3310" s="55" t="s">
        <v>1898</v>
      </c>
      <c r="Y3310" s="157">
        <v>0</v>
      </c>
      <c r="Z3310" s="57" t="s">
        <v>1746</v>
      </c>
      <c r="AA3310" s="55" t="s">
        <v>6987</v>
      </c>
      <c r="AB3310" s="55">
        <v>324</v>
      </c>
      <c r="AC3310" s="55" t="s">
        <v>2027</v>
      </c>
      <c r="AD3310" s="89" t="s">
        <v>2626</v>
      </c>
      <c r="AE3310" s="243">
        <v>16130</v>
      </c>
      <c r="AF3310" s="157" t="s">
        <v>3901</v>
      </c>
      <c r="AG3310" s="89" t="s">
        <v>8242</v>
      </c>
      <c r="AH3310" s="58" t="s">
        <v>1736</v>
      </c>
      <c r="AI3310" s="58" t="s">
        <v>1737</v>
      </c>
      <c r="AJ3310" s="59" t="s">
        <v>1603</v>
      </c>
      <c r="AK3310" s="56">
        <v>25.841958333333334</v>
      </c>
      <c r="AL3310" s="56">
        <v>-81.387383333333332</v>
      </c>
      <c r="AM3310" s="60">
        <v>51.662999999123826</v>
      </c>
      <c r="AN3310" s="60">
        <v>-43.727733665337539</v>
      </c>
      <c r="AO3310" s="60">
        <v>67.684416673383268</v>
      </c>
    </row>
    <row r="3311" spans="1:41" s="290" customFormat="1" ht="25.5" x14ac:dyDescent="0.2">
      <c r="A3311" s="45" t="s">
        <v>3861</v>
      </c>
      <c r="B3311" s="42" t="s">
        <v>98</v>
      </c>
      <c r="C3311" s="46"/>
      <c r="D3311" s="35" t="s">
        <v>424</v>
      </c>
      <c r="E3311" s="34">
        <v>44513</v>
      </c>
      <c r="F3311" s="347" t="s">
        <v>1994</v>
      </c>
      <c r="G3311" s="347" t="s">
        <v>3889</v>
      </c>
      <c r="H3311" s="344">
        <v>25.976500000000001</v>
      </c>
      <c r="I3311" s="344">
        <v>-81.726533333333336</v>
      </c>
      <c r="J3311" s="56" t="s">
        <v>8243</v>
      </c>
      <c r="K3311" s="56" t="s">
        <v>10104</v>
      </c>
      <c r="L3311" s="49" t="s">
        <v>3881</v>
      </c>
      <c r="M3311" s="120" t="s">
        <v>2833</v>
      </c>
      <c r="N3311" s="35" t="s">
        <v>364</v>
      </c>
      <c r="O3311" s="240" t="s">
        <v>3868</v>
      </c>
      <c r="P3311" s="240" t="s">
        <v>3869</v>
      </c>
      <c r="Q3311" s="443">
        <v>0</v>
      </c>
      <c r="R3311" s="47"/>
      <c r="S3311" s="36"/>
      <c r="T3311" s="35" t="s">
        <v>2011</v>
      </c>
      <c r="U3311" s="34"/>
      <c r="V3311" s="82">
        <v>0</v>
      </c>
      <c r="W3311" s="55" t="s">
        <v>2688</v>
      </c>
      <c r="X3311" s="55" t="s">
        <v>1898</v>
      </c>
      <c r="Y3311" s="157">
        <v>0</v>
      </c>
      <c r="Z3311" s="57" t="s">
        <v>3903</v>
      </c>
      <c r="AA3311" s="55" t="s">
        <v>3904</v>
      </c>
      <c r="AB3311" s="55">
        <v>325</v>
      </c>
      <c r="AC3311" s="55" t="s">
        <v>3865</v>
      </c>
      <c r="AD3311" s="89" t="s">
        <v>3864</v>
      </c>
      <c r="AE3311" s="243" t="s">
        <v>1746</v>
      </c>
      <c r="AF3311" s="157">
        <v>0</v>
      </c>
      <c r="AG3311" s="89" t="s">
        <v>8245</v>
      </c>
      <c r="AH3311" s="58" t="s">
        <v>3903</v>
      </c>
      <c r="AI3311" s="58" t="s">
        <v>3903</v>
      </c>
      <c r="AJ3311" s="59" t="s">
        <v>3903</v>
      </c>
      <c r="AK3311" s="56" t="s">
        <v>3903</v>
      </c>
      <c r="AL3311" s="56" t="s">
        <v>3903</v>
      </c>
      <c r="AM3311" s="60" t="s">
        <v>3903</v>
      </c>
      <c r="AN3311" s="60" t="s">
        <v>3903</v>
      </c>
      <c r="AO3311" s="60" t="s">
        <v>3903</v>
      </c>
    </row>
    <row r="3312" spans="1:41" s="290" customFormat="1" x14ac:dyDescent="0.2">
      <c r="A3312" s="45" t="s">
        <v>3861</v>
      </c>
      <c r="B3312" s="42" t="s">
        <v>98</v>
      </c>
      <c r="C3312" s="46"/>
      <c r="D3312" s="35" t="s">
        <v>5482</v>
      </c>
      <c r="E3312" s="34">
        <v>44994</v>
      </c>
      <c r="F3312" s="347" t="s">
        <v>1994</v>
      </c>
      <c r="G3312" s="347" t="s">
        <v>5316</v>
      </c>
      <c r="H3312" s="344">
        <v>25.976500000000001</v>
      </c>
      <c r="I3312" s="344">
        <v>-81.726600000000005</v>
      </c>
      <c r="J3312" s="56" t="s">
        <v>8243</v>
      </c>
      <c r="K3312" s="56" t="s">
        <v>8244</v>
      </c>
      <c r="L3312" s="49" t="s">
        <v>5317</v>
      </c>
      <c r="M3312" s="120" t="s">
        <v>2833</v>
      </c>
      <c r="N3312" s="35" t="s">
        <v>364</v>
      </c>
      <c r="O3312" s="240" t="s">
        <v>5318</v>
      </c>
      <c r="P3312" s="216" t="s">
        <v>1969</v>
      </c>
      <c r="Q3312" s="443">
        <v>0</v>
      </c>
      <c r="R3312" s="47"/>
      <c r="S3312" s="36"/>
      <c r="T3312" s="35"/>
      <c r="U3312" s="34"/>
      <c r="V3312" s="82">
        <v>0</v>
      </c>
      <c r="W3312" s="55" t="s">
        <v>2688</v>
      </c>
      <c r="X3312" s="55" t="s">
        <v>1898</v>
      </c>
      <c r="Y3312" s="157">
        <v>0</v>
      </c>
      <c r="Z3312" s="57" t="s">
        <v>3903</v>
      </c>
      <c r="AA3312" s="55" t="s">
        <v>3904</v>
      </c>
      <c r="AB3312" s="55">
        <v>325</v>
      </c>
      <c r="AC3312" s="55" t="s">
        <v>3865</v>
      </c>
      <c r="AD3312" s="89" t="s">
        <v>3864</v>
      </c>
      <c r="AE3312" s="243" t="s">
        <v>1746</v>
      </c>
      <c r="AF3312" s="157">
        <v>0</v>
      </c>
      <c r="AG3312" s="89" t="s">
        <v>8245</v>
      </c>
      <c r="AH3312" s="58" t="s">
        <v>3903</v>
      </c>
      <c r="AI3312" s="58" t="s">
        <v>3903</v>
      </c>
      <c r="AJ3312" s="59" t="s">
        <v>3903</v>
      </c>
      <c r="AK3312" s="56" t="s">
        <v>3903</v>
      </c>
      <c r="AL3312" s="56" t="s">
        <v>3903</v>
      </c>
      <c r="AM3312" s="60" t="s">
        <v>3903</v>
      </c>
      <c r="AN3312" s="60" t="s">
        <v>3903</v>
      </c>
      <c r="AO3312" s="60" t="s">
        <v>3903</v>
      </c>
    </row>
    <row r="3313" spans="1:41" s="290" customFormat="1" x14ac:dyDescent="0.2">
      <c r="A3313" s="45" t="s">
        <v>3861</v>
      </c>
      <c r="B3313" s="42" t="s">
        <v>98</v>
      </c>
      <c r="C3313" s="46"/>
      <c r="D3313" s="35" t="s">
        <v>5482</v>
      </c>
      <c r="E3313" s="34">
        <v>45333</v>
      </c>
      <c r="F3313" s="347" t="s">
        <v>1994</v>
      </c>
      <c r="G3313" s="347" t="s">
        <v>5316</v>
      </c>
      <c r="H3313" s="344">
        <v>25.976500000000001</v>
      </c>
      <c r="I3313" s="344">
        <v>-81.726600000000005</v>
      </c>
      <c r="J3313" s="56" t="s">
        <v>8243</v>
      </c>
      <c r="K3313" s="56" t="s">
        <v>8244</v>
      </c>
      <c r="L3313" s="49" t="s">
        <v>5317</v>
      </c>
      <c r="M3313" s="120" t="s">
        <v>2833</v>
      </c>
      <c r="N3313" s="35" t="s">
        <v>364</v>
      </c>
      <c r="O3313" s="240" t="s">
        <v>5593</v>
      </c>
      <c r="P3313" s="216" t="s">
        <v>6005</v>
      </c>
      <c r="Q3313" s="443">
        <v>0</v>
      </c>
      <c r="R3313" s="47"/>
      <c r="S3313" s="36"/>
      <c r="T3313" s="35"/>
      <c r="U3313" s="34"/>
      <c r="V3313" s="82">
        <v>0</v>
      </c>
      <c r="W3313" s="55" t="s">
        <v>2688</v>
      </c>
      <c r="X3313" s="55" t="s">
        <v>1898</v>
      </c>
      <c r="Y3313" s="157">
        <v>0</v>
      </c>
      <c r="Z3313" s="57" t="s">
        <v>3903</v>
      </c>
      <c r="AA3313" s="55" t="s">
        <v>3904</v>
      </c>
      <c r="AB3313" s="55">
        <v>325</v>
      </c>
      <c r="AC3313" s="55" t="s">
        <v>3865</v>
      </c>
      <c r="AD3313" s="89" t="s">
        <v>3864</v>
      </c>
      <c r="AE3313" s="243" t="s">
        <v>1746</v>
      </c>
      <c r="AF3313" s="157">
        <v>0</v>
      </c>
      <c r="AG3313" s="89" t="s">
        <v>8245</v>
      </c>
      <c r="AH3313" s="58" t="s">
        <v>3903</v>
      </c>
      <c r="AI3313" s="58" t="s">
        <v>3903</v>
      </c>
      <c r="AJ3313" s="59" t="s">
        <v>3903</v>
      </c>
      <c r="AK3313" s="56" t="s">
        <v>3903</v>
      </c>
      <c r="AL3313" s="56" t="s">
        <v>3903</v>
      </c>
      <c r="AM3313" s="60" t="s">
        <v>3903</v>
      </c>
      <c r="AN3313" s="60" t="s">
        <v>3903</v>
      </c>
      <c r="AO3313" s="60" t="s">
        <v>3903</v>
      </c>
    </row>
    <row r="3314" spans="1:41" s="290" customFormat="1" x14ac:dyDescent="0.2">
      <c r="A3314" s="45" t="s">
        <v>3861</v>
      </c>
      <c r="B3314" s="42" t="s">
        <v>98</v>
      </c>
      <c r="C3314" s="46"/>
      <c r="D3314" s="35" t="s">
        <v>6273</v>
      </c>
      <c r="E3314" s="34">
        <v>45746</v>
      </c>
      <c r="F3314" s="347" t="s">
        <v>1994</v>
      </c>
      <c r="G3314" s="347" t="s">
        <v>5316</v>
      </c>
      <c r="H3314" s="344">
        <v>25.976500000000001</v>
      </c>
      <c r="I3314" s="344">
        <v>-81.726600000000005</v>
      </c>
      <c r="J3314" s="56" t="s">
        <v>8243</v>
      </c>
      <c r="K3314" s="56" t="s">
        <v>8244</v>
      </c>
      <c r="L3314" s="49" t="s">
        <v>5373</v>
      </c>
      <c r="M3314" s="120" t="s">
        <v>2833</v>
      </c>
      <c r="N3314" s="35" t="s">
        <v>364</v>
      </c>
      <c r="O3314" s="240" t="s">
        <v>6393</v>
      </c>
      <c r="P3314" s="216" t="s">
        <v>6005</v>
      </c>
      <c r="Q3314" s="443">
        <v>0</v>
      </c>
      <c r="R3314" s="47"/>
      <c r="S3314" s="36"/>
      <c r="T3314" s="35"/>
      <c r="U3314" s="34"/>
      <c r="V3314" s="82">
        <v>0</v>
      </c>
      <c r="W3314" s="55" t="s">
        <v>2688</v>
      </c>
      <c r="X3314" s="55" t="s">
        <v>1898</v>
      </c>
      <c r="Y3314" s="157">
        <v>0</v>
      </c>
      <c r="Z3314" s="57" t="s">
        <v>3903</v>
      </c>
      <c r="AA3314" s="55" t="s">
        <v>3904</v>
      </c>
      <c r="AB3314" s="55">
        <v>325</v>
      </c>
      <c r="AC3314" s="55" t="s">
        <v>3865</v>
      </c>
      <c r="AD3314" s="89" t="s">
        <v>3864</v>
      </c>
      <c r="AE3314" s="243" t="s">
        <v>1746</v>
      </c>
      <c r="AF3314" s="157">
        <v>0</v>
      </c>
      <c r="AG3314" s="89" t="s">
        <v>8245</v>
      </c>
      <c r="AH3314" s="58" t="s">
        <v>3903</v>
      </c>
      <c r="AI3314" s="58" t="s">
        <v>3903</v>
      </c>
      <c r="AJ3314" s="59" t="s">
        <v>3903</v>
      </c>
      <c r="AK3314" s="56" t="s">
        <v>3903</v>
      </c>
      <c r="AL3314" s="56" t="s">
        <v>3903</v>
      </c>
      <c r="AM3314" s="60" t="s">
        <v>3903</v>
      </c>
      <c r="AN3314" s="60" t="s">
        <v>3903</v>
      </c>
      <c r="AO3314" s="60" t="s">
        <v>3903</v>
      </c>
    </row>
    <row r="3315" spans="1:41" s="290" customFormat="1" x14ac:dyDescent="0.2">
      <c r="A3315" s="45" t="s">
        <v>3861</v>
      </c>
      <c r="B3315" s="42" t="s">
        <v>98</v>
      </c>
      <c r="C3315" s="46" t="s">
        <v>473</v>
      </c>
      <c r="D3315" s="35" t="s">
        <v>8506</v>
      </c>
      <c r="E3315" s="34">
        <v>46118</v>
      </c>
      <c r="F3315" s="347" t="s">
        <v>1994</v>
      </c>
      <c r="G3315" s="347" t="s">
        <v>5316</v>
      </c>
      <c r="H3315" s="344">
        <v>25.976500000000001</v>
      </c>
      <c r="I3315" s="344">
        <v>-81.726600000000005</v>
      </c>
      <c r="J3315" s="56" t="s">
        <v>8243</v>
      </c>
      <c r="K3315" s="56" t="s">
        <v>8244</v>
      </c>
      <c r="L3315" s="49" t="s">
        <v>5373</v>
      </c>
      <c r="M3315" s="120" t="s">
        <v>2833</v>
      </c>
      <c r="N3315" s="35" t="s">
        <v>364</v>
      </c>
      <c r="O3315" s="240" t="s">
        <v>8548</v>
      </c>
      <c r="P3315" s="216" t="s">
        <v>1969</v>
      </c>
      <c r="Q3315" s="443">
        <v>0</v>
      </c>
      <c r="R3315" s="47"/>
      <c r="S3315" s="36"/>
      <c r="T3315" s="35"/>
      <c r="U3315" s="34"/>
      <c r="V3315" s="82">
        <v>0</v>
      </c>
      <c r="W3315" s="55" t="s">
        <v>2688</v>
      </c>
      <c r="X3315" s="55" t="s">
        <v>1898</v>
      </c>
      <c r="Y3315" s="157">
        <v>0</v>
      </c>
      <c r="Z3315" s="57" t="s">
        <v>3903</v>
      </c>
      <c r="AA3315" s="55" t="s">
        <v>3904</v>
      </c>
      <c r="AB3315" s="55">
        <v>325</v>
      </c>
      <c r="AC3315" s="55" t="s">
        <v>3865</v>
      </c>
      <c r="AD3315" s="89" t="s">
        <v>3864</v>
      </c>
      <c r="AE3315" s="243" t="s">
        <v>1746</v>
      </c>
      <c r="AF3315" s="157">
        <v>0</v>
      </c>
      <c r="AG3315" s="89" t="s">
        <v>8245</v>
      </c>
      <c r="AH3315" s="58" t="s">
        <v>3903</v>
      </c>
      <c r="AI3315" s="58" t="s">
        <v>3903</v>
      </c>
      <c r="AJ3315" s="59" t="s">
        <v>3903</v>
      </c>
      <c r="AK3315" s="56" t="s">
        <v>3903</v>
      </c>
      <c r="AL3315" s="56" t="s">
        <v>3903</v>
      </c>
      <c r="AM3315" s="60" t="s">
        <v>3903</v>
      </c>
      <c r="AN3315" s="60" t="s">
        <v>3903</v>
      </c>
      <c r="AO3315" s="60" t="s">
        <v>3903</v>
      </c>
    </row>
    <row r="3316" spans="1:41" s="290" customFormat="1" ht="25.5" x14ac:dyDescent="0.2">
      <c r="A3316" s="45" t="s">
        <v>3860</v>
      </c>
      <c r="B3316" s="42" t="s">
        <v>99</v>
      </c>
      <c r="C3316" s="46"/>
      <c r="D3316" s="35" t="s">
        <v>424</v>
      </c>
      <c r="E3316" s="34">
        <v>44513</v>
      </c>
      <c r="F3316" s="347" t="s">
        <v>3887</v>
      </c>
      <c r="G3316" s="347" t="s">
        <v>3888</v>
      </c>
      <c r="H3316" s="344">
        <v>25.977933333333333</v>
      </c>
      <c r="I3316" s="344">
        <v>-81.728099999999998</v>
      </c>
      <c r="J3316" s="56" t="s">
        <v>8246</v>
      </c>
      <c r="K3316" s="56" t="s">
        <v>8247</v>
      </c>
      <c r="L3316" s="49" t="s">
        <v>3881</v>
      </c>
      <c r="M3316" s="120" t="s">
        <v>2833</v>
      </c>
      <c r="N3316" s="35" t="s">
        <v>364</v>
      </c>
      <c r="O3316" s="240" t="s">
        <v>3870</v>
      </c>
      <c r="P3316" s="240" t="s">
        <v>3871</v>
      </c>
      <c r="Q3316" s="443">
        <v>0</v>
      </c>
      <c r="R3316" s="47"/>
      <c r="S3316" s="36"/>
      <c r="T3316" s="35" t="s">
        <v>2011</v>
      </c>
      <c r="U3316" s="34"/>
      <c r="V3316" s="82">
        <v>0</v>
      </c>
      <c r="W3316" s="55" t="s">
        <v>2688</v>
      </c>
      <c r="X3316" s="55" t="s">
        <v>1898</v>
      </c>
      <c r="Y3316" s="157">
        <v>0</v>
      </c>
      <c r="Z3316" s="57" t="s">
        <v>3903</v>
      </c>
      <c r="AA3316" s="55" t="s">
        <v>3904</v>
      </c>
      <c r="AB3316" s="55">
        <v>326</v>
      </c>
      <c r="AC3316" s="55" t="s">
        <v>3865</v>
      </c>
      <c r="AD3316" s="89" t="s">
        <v>3864</v>
      </c>
      <c r="AE3316" s="243" t="s">
        <v>1746</v>
      </c>
      <c r="AF3316" s="157">
        <v>0</v>
      </c>
      <c r="AG3316" s="89" t="s">
        <v>8248</v>
      </c>
      <c r="AH3316" s="58" t="s">
        <v>3903</v>
      </c>
      <c r="AI3316" s="58" t="s">
        <v>3903</v>
      </c>
      <c r="AJ3316" s="59" t="s">
        <v>3903</v>
      </c>
      <c r="AK3316" s="56" t="s">
        <v>3903</v>
      </c>
      <c r="AL3316" s="56" t="s">
        <v>3903</v>
      </c>
      <c r="AM3316" s="60" t="s">
        <v>3903</v>
      </c>
      <c r="AN3316" s="60" t="s">
        <v>3903</v>
      </c>
      <c r="AO3316" s="60" t="s">
        <v>3903</v>
      </c>
    </row>
    <row r="3317" spans="1:41" s="290" customFormat="1" x14ac:dyDescent="0.2">
      <c r="A3317" s="45" t="s">
        <v>3860</v>
      </c>
      <c r="B3317" s="42" t="s">
        <v>99</v>
      </c>
      <c r="C3317" s="46"/>
      <c r="D3317" s="35" t="s">
        <v>5482</v>
      </c>
      <c r="E3317" s="34">
        <v>44994</v>
      </c>
      <c r="F3317" s="347" t="s">
        <v>3887</v>
      </c>
      <c r="G3317" s="347" t="s">
        <v>3888</v>
      </c>
      <c r="H3317" s="344">
        <v>25.977933333333333</v>
      </c>
      <c r="I3317" s="344">
        <v>-81.728099999999998</v>
      </c>
      <c r="J3317" s="56" t="s">
        <v>8246</v>
      </c>
      <c r="K3317" s="56" t="s">
        <v>8247</v>
      </c>
      <c r="L3317" s="49" t="s">
        <v>5317</v>
      </c>
      <c r="M3317" s="120" t="s">
        <v>2833</v>
      </c>
      <c r="N3317" s="35" t="s">
        <v>364</v>
      </c>
      <c r="O3317" s="240" t="s">
        <v>5319</v>
      </c>
      <c r="P3317" s="216" t="s">
        <v>1969</v>
      </c>
      <c r="Q3317" s="443">
        <v>0</v>
      </c>
      <c r="R3317" s="47"/>
      <c r="S3317" s="36"/>
      <c r="T3317" s="35"/>
      <c r="U3317" s="34"/>
      <c r="V3317" s="82">
        <v>0</v>
      </c>
      <c r="W3317" s="55" t="s">
        <v>2688</v>
      </c>
      <c r="X3317" s="55" t="s">
        <v>1898</v>
      </c>
      <c r="Y3317" s="157">
        <v>0</v>
      </c>
      <c r="Z3317" s="57" t="s">
        <v>3903</v>
      </c>
      <c r="AA3317" s="55" t="s">
        <v>3904</v>
      </c>
      <c r="AB3317" s="55">
        <v>326</v>
      </c>
      <c r="AC3317" s="55" t="s">
        <v>3865</v>
      </c>
      <c r="AD3317" s="89" t="s">
        <v>3864</v>
      </c>
      <c r="AE3317" s="243" t="s">
        <v>1746</v>
      </c>
      <c r="AF3317" s="157">
        <v>0</v>
      </c>
      <c r="AG3317" s="89" t="s">
        <v>8248</v>
      </c>
      <c r="AH3317" s="58" t="s">
        <v>3903</v>
      </c>
      <c r="AI3317" s="58" t="s">
        <v>3903</v>
      </c>
      <c r="AJ3317" s="59" t="s">
        <v>3903</v>
      </c>
      <c r="AK3317" s="56" t="s">
        <v>3903</v>
      </c>
      <c r="AL3317" s="56" t="s">
        <v>3903</v>
      </c>
      <c r="AM3317" s="60" t="s">
        <v>3903</v>
      </c>
      <c r="AN3317" s="60" t="s">
        <v>3903</v>
      </c>
      <c r="AO3317" s="60" t="s">
        <v>3903</v>
      </c>
    </row>
    <row r="3318" spans="1:41" s="290" customFormat="1" x14ac:dyDescent="0.2">
      <c r="A3318" s="45" t="s">
        <v>3860</v>
      </c>
      <c r="B3318" s="42" t="s">
        <v>99</v>
      </c>
      <c r="C3318" s="46"/>
      <c r="D3318" s="35" t="s">
        <v>5482</v>
      </c>
      <c r="E3318" s="34">
        <v>45333</v>
      </c>
      <c r="F3318" s="347" t="s">
        <v>3887</v>
      </c>
      <c r="G3318" s="347" t="s">
        <v>3888</v>
      </c>
      <c r="H3318" s="344">
        <v>25.977933333333333</v>
      </c>
      <c r="I3318" s="344">
        <v>-81.728099999999998</v>
      </c>
      <c r="J3318" s="56" t="s">
        <v>8246</v>
      </c>
      <c r="K3318" s="56" t="s">
        <v>8247</v>
      </c>
      <c r="L3318" s="49" t="s">
        <v>5317</v>
      </c>
      <c r="M3318" s="120" t="s">
        <v>2833</v>
      </c>
      <c r="N3318" s="35" t="s">
        <v>364</v>
      </c>
      <c r="O3318" s="240" t="s">
        <v>5594</v>
      </c>
      <c r="P3318" s="216" t="s">
        <v>1969</v>
      </c>
      <c r="Q3318" s="443">
        <v>0</v>
      </c>
      <c r="R3318" s="47"/>
      <c r="S3318" s="36"/>
      <c r="T3318" s="35"/>
      <c r="U3318" s="34"/>
      <c r="V3318" s="82">
        <v>0</v>
      </c>
      <c r="W3318" s="55" t="s">
        <v>2688</v>
      </c>
      <c r="X3318" s="55" t="s">
        <v>1898</v>
      </c>
      <c r="Y3318" s="157">
        <v>0</v>
      </c>
      <c r="Z3318" s="57" t="s">
        <v>3903</v>
      </c>
      <c r="AA3318" s="55" t="s">
        <v>3904</v>
      </c>
      <c r="AB3318" s="55">
        <v>326</v>
      </c>
      <c r="AC3318" s="55" t="s">
        <v>3865</v>
      </c>
      <c r="AD3318" s="89" t="s">
        <v>3864</v>
      </c>
      <c r="AE3318" s="243" t="s">
        <v>1746</v>
      </c>
      <c r="AF3318" s="157">
        <v>0</v>
      </c>
      <c r="AG3318" s="89" t="s">
        <v>8248</v>
      </c>
      <c r="AH3318" s="58" t="s">
        <v>3903</v>
      </c>
      <c r="AI3318" s="58" t="s">
        <v>3903</v>
      </c>
      <c r="AJ3318" s="59" t="s">
        <v>3903</v>
      </c>
      <c r="AK3318" s="56" t="s">
        <v>3903</v>
      </c>
      <c r="AL3318" s="56" t="s">
        <v>3903</v>
      </c>
      <c r="AM3318" s="60" t="s">
        <v>3903</v>
      </c>
      <c r="AN3318" s="60" t="s">
        <v>3903</v>
      </c>
      <c r="AO3318" s="60" t="s">
        <v>3903</v>
      </c>
    </row>
    <row r="3319" spans="1:41" s="290" customFormat="1" x14ac:dyDescent="0.2">
      <c r="A3319" s="45" t="s">
        <v>3860</v>
      </c>
      <c r="B3319" s="42" t="s">
        <v>99</v>
      </c>
      <c r="C3319" s="46"/>
      <c r="D3319" s="35" t="s">
        <v>6273</v>
      </c>
      <c r="E3319" s="34">
        <v>45746</v>
      </c>
      <c r="F3319" s="347" t="s">
        <v>3887</v>
      </c>
      <c r="G3319" s="347" t="s">
        <v>3888</v>
      </c>
      <c r="H3319" s="344">
        <v>25.977933333333333</v>
      </c>
      <c r="I3319" s="344">
        <v>-81.728099999999998</v>
      </c>
      <c r="J3319" s="56" t="s">
        <v>8246</v>
      </c>
      <c r="K3319" s="56" t="s">
        <v>8247</v>
      </c>
      <c r="L3319" s="49" t="s">
        <v>6285</v>
      </c>
      <c r="M3319" s="120" t="s">
        <v>2833</v>
      </c>
      <c r="N3319" s="35" t="s">
        <v>364</v>
      </c>
      <c r="O3319" s="240" t="s">
        <v>6394</v>
      </c>
      <c r="P3319" s="216" t="s">
        <v>1969</v>
      </c>
      <c r="Q3319" s="443">
        <v>0</v>
      </c>
      <c r="R3319" s="47"/>
      <c r="S3319" s="36"/>
      <c r="T3319" s="35"/>
      <c r="U3319" s="34"/>
      <c r="V3319" s="82">
        <v>0</v>
      </c>
      <c r="W3319" s="55" t="s">
        <v>2688</v>
      </c>
      <c r="X3319" s="55" t="s">
        <v>1898</v>
      </c>
      <c r="Y3319" s="157">
        <v>0</v>
      </c>
      <c r="Z3319" s="57" t="s">
        <v>3903</v>
      </c>
      <c r="AA3319" s="55" t="s">
        <v>3904</v>
      </c>
      <c r="AB3319" s="55">
        <v>326</v>
      </c>
      <c r="AC3319" s="55" t="s">
        <v>3865</v>
      </c>
      <c r="AD3319" s="89" t="s">
        <v>3864</v>
      </c>
      <c r="AE3319" s="243" t="s">
        <v>1746</v>
      </c>
      <c r="AF3319" s="157">
        <v>0</v>
      </c>
      <c r="AG3319" s="89" t="s">
        <v>8248</v>
      </c>
      <c r="AH3319" s="58" t="s">
        <v>3903</v>
      </c>
      <c r="AI3319" s="58" t="s">
        <v>3903</v>
      </c>
      <c r="AJ3319" s="59" t="s">
        <v>3903</v>
      </c>
      <c r="AK3319" s="56" t="s">
        <v>3903</v>
      </c>
      <c r="AL3319" s="56" t="s">
        <v>3903</v>
      </c>
      <c r="AM3319" s="60" t="s">
        <v>3903</v>
      </c>
      <c r="AN3319" s="60" t="s">
        <v>3903</v>
      </c>
      <c r="AO3319" s="60" t="s">
        <v>3903</v>
      </c>
    </row>
    <row r="3320" spans="1:41" s="290" customFormat="1" x14ac:dyDescent="0.2">
      <c r="A3320" s="45" t="s">
        <v>3860</v>
      </c>
      <c r="B3320" s="42" t="s">
        <v>99</v>
      </c>
      <c r="C3320" s="46" t="s">
        <v>473</v>
      </c>
      <c r="D3320" s="35" t="s">
        <v>8506</v>
      </c>
      <c r="E3320" s="34">
        <v>46118</v>
      </c>
      <c r="F3320" s="347" t="s">
        <v>3887</v>
      </c>
      <c r="G3320" s="347" t="s">
        <v>3888</v>
      </c>
      <c r="H3320" s="344">
        <v>25.977933333333333</v>
      </c>
      <c r="I3320" s="344">
        <v>-81.728099999999998</v>
      </c>
      <c r="J3320" s="56" t="s">
        <v>8246</v>
      </c>
      <c r="K3320" s="56" t="s">
        <v>8247</v>
      </c>
      <c r="L3320" s="49" t="s">
        <v>6285</v>
      </c>
      <c r="M3320" s="120" t="s">
        <v>2833</v>
      </c>
      <c r="N3320" s="35" t="s">
        <v>364</v>
      </c>
      <c r="O3320" s="240" t="s">
        <v>8549</v>
      </c>
      <c r="P3320" s="216" t="s">
        <v>1969</v>
      </c>
      <c r="Q3320" s="443">
        <v>0</v>
      </c>
      <c r="R3320" s="47"/>
      <c r="S3320" s="36"/>
      <c r="T3320" s="35" t="s">
        <v>2011</v>
      </c>
      <c r="U3320" s="34"/>
      <c r="V3320" s="82">
        <v>0</v>
      </c>
      <c r="W3320" s="55" t="s">
        <v>2688</v>
      </c>
      <c r="X3320" s="55" t="s">
        <v>1898</v>
      </c>
      <c r="Y3320" s="157">
        <v>0</v>
      </c>
      <c r="Z3320" s="57" t="s">
        <v>3903</v>
      </c>
      <c r="AA3320" s="55" t="s">
        <v>3904</v>
      </c>
      <c r="AB3320" s="55">
        <v>326</v>
      </c>
      <c r="AC3320" s="55" t="s">
        <v>3865</v>
      </c>
      <c r="AD3320" s="89" t="s">
        <v>3864</v>
      </c>
      <c r="AE3320" s="243" t="s">
        <v>1746</v>
      </c>
      <c r="AF3320" s="157">
        <v>0</v>
      </c>
      <c r="AG3320" s="89" t="s">
        <v>8248</v>
      </c>
      <c r="AH3320" s="58" t="s">
        <v>3903</v>
      </c>
      <c r="AI3320" s="58" t="s">
        <v>3903</v>
      </c>
      <c r="AJ3320" s="59" t="s">
        <v>3903</v>
      </c>
      <c r="AK3320" s="56" t="s">
        <v>3903</v>
      </c>
      <c r="AL3320" s="56" t="s">
        <v>3903</v>
      </c>
      <c r="AM3320" s="60" t="s">
        <v>3903</v>
      </c>
      <c r="AN3320" s="60" t="s">
        <v>3903</v>
      </c>
      <c r="AO3320" s="60" t="s">
        <v>3903</v>
      </c>
    </row>
    <row r="3321" spans="1:41" s="290" customFormat="1" ht="25.5" x14ac:dyDescent="0.2">
      <c r="A3321" s="45" t="s">
        <v>3862</v>
      </c>
      <c r="B3321" s="42" t="s">
        <v>102</v>
      </c>
      <c r="C3321" s="46"/>
      <c r="D3321" s="35" t="s">
        <v>424</v>
      </c>
      <c r="E3321" s="34">
        <v>44513</v>
      </c>
      <c r="F3321" s="347" t="s">
        <v>3885</v>
      </c>
      <c r="G3321" s="347" t="s">
        <v>3886</v>
      </c>
      <c r="H3321" s="344">
        <v>25.979166666666668</v>
      </c>
      <c r="I3321" s="344">
        <v>-81.725483333333329</v>
      </c>
      <c r="J3321" s="56" t="s">
        <v>8249</v>
      </c>
      <c r="K3321" s="56" t="s">
        <v>10105</v>
      </c>
      <c r="L3321" s="49" t="s">
        <v>3881</v>
      </c>
      <c r="M3321" s="120" t="s">
        <v>2833</v>
      </c>
      <c r="N3321" s="35" t="s">
        <v>364</v>
      </c>
      <c r="O3321" s="240" t="s">
        <v>3872</v>
      </c>
      <c r="P3321" s="240" t="s">
        <v>3873</v>
      </c>
      <c r="Q3321" s="443">
        <v>0</v>
      </c>
      <c r="R3321" s="47"/>
      <c r="S3321" s="36"/>
      <c r="T3321" s="35" t="s">
        <v>2011</v>
      </c>
      <c r="U3321" s="34"/>
      <c r="V3321" s="82">
        <v>0</v>
      </c>
      <c r="W3321" s="55" t="s">
        <v>2688</v>
      </c>
      <c r="X3321" s="55" t="s">
        <v>1898</v>
      </c>
      <c r="Y3321" s="157">
        <v>0</v>
      </c>
      <c r="Z3321" s="57" t="s">
        <v>3903</v>
      </c>
      <c r="AA3321" s="55" t="s">
        <v>3904</v>
      </c>
      <c r="AB3321" s="55">
        <v>327</v>
      </c>
      <c r="AC3321" s="55" t="s">
        <v>3865</v>
      </c>
      <c r="AD3321" s="89" t="s">
        <v>3864</v>
      </c>
      <c r="AE3321" s="243" t="s">
        <v>1746</v>
      </c>
      <c r="AF3321" s="157">
        <v>0</v>
      </c>
      <c r="AG3321" s="89" t="s">
        <v>8251</v>
      </c>
      <c r="AH3321" s="58" t="s">
        <v>3903</v>
      </c>
      <c r="AI3321" s="58" t="s">
        <v>3903</v>
      </c>
      <c r="AJ3321" s="59" t="s">
        <v>3903</v>
      </c>
      <c r="AK3321" s="56" t="s">
        <v>3903</v>
      </c>
      <c r="AL3321" s="56" t="s">
        <v>3903</v>
      </c>
      <c r="AM3321" s="60" t="s">
        <v>3903</v>
      </c>
      <c r="AN3321" s="60" t="s">
        <v>3903</v>
      </c>
      <c r="AO3321" s="60" t="s">
        <v>3903</v>
      </c>
    </row>
    <row r="3322" spans="1:41" s="290" customFormat="1" x14ac:dyDescent="0.2">
      <c r="A3322" s="45" t="s">
        <v>3862</v>
      </c>
      <c r="B3322" s="42" t="s">
        <v>102</v>
      </c>
      <c r="C3322" s="46"/>
      <c r="D3322" s="35" t="s">
        <v>5482</v>
      </c>
      <c r="E3322" s="34">
        <v>44994</v>
      </c>
      <c r="F3322" s="347" t="s">
        <v>3885</v>
      </c>
      <c r="G3322" s="347" t="s">
        <v>5320</v>
      </c>
      <c r="H3322" s="344">
        <v>25.979166666666668</v>
      </c>
      <c r="I3322" s="344">
        <v>-81.725449999999995</v>
      </c>
      <c r="J3322" s="56" t="s">
        <v>8249</v>
      </c>
      <c r="K3322" s="56" t="s">
        <v>8250</v>
      </c>
      <c r="L3322" s="49" t="s">
        <v>5317</v>
      </c>
      <c r="M3322" s="120" t="s">
        <v>2833</v>
      </c>
      <c r="N3322" s="35" t="s">
        <v>364</v>
      </c>
      <c r="O3322" s="240" t="s">
        <v>5321</v>
      </c>
      <c r="P3322" s="216" t="s">
        <v>1969</v>
      </c>
      <c r="Q3322" s="443">
        <v>0</v>
      </c>
      <c r="R3322" s="47"/>
      <c r="S3322" s="36"/>
      <c r="T3322" s="35"/>
      <c r="U3322" s="34"/>
      <c r="V3322" s="82">
        <v>0</v>
      </c>
      <c r="W3322" s="55" t="s">
        <v>2688</v>
      </c>
      <c r="X3322" s="55" t="s">
        <v>1898</v>
      </c>
      <c r="Y3322" s="157">
        <v>0</v>
      </c>
      <c r="Z3322" s="57" t="s">
        <v>3903</v>
      </c>
      <c r="AA3322" s="55" t="s">
        <v>3904</v>
      </c>
      <c r="AB3322" s="55">
        <v>327</v>
      </c>
      <c r="AC3322" s="55" t="s">
        <v>3865</v>
      </c>
      <c r="AD3322" s="89" t="s">
        <v>3864</v>
      </c>
      <c r="AE3322" s="243" t="s">
        <v>1746</v>
      </c>
      <c r="AF3322" s="157">
        <v>0</v>
      </c>
      <c r="AG3322" s="89" t="s">
        <v>8251</v>
      </c>
      <c r="AH3322" s="58" t="s">
        <v>3903</v>
      </c>
      <c r="AI3322" s="58" t="s">
        <v>3903</v>
      </c>
      <c r="AJ3322" s="59" t="s">
        <v>3903</v>
      </c>
      <c r="AK3322" s="56" t="s">
        <v>3903</v>
      </c>
      <c r="AL3322" s="56" t="s">
        <v>3903</v>
      </c>
      <c r="AM3322" s="60" t="s">
        <v>3903</v>
      </c>
      <c r="AN3322" s="60" t="s">
        <v>3903</v>
      </c>
      <c r="AO3322" s="60" t="s">
        <v>3903</v>
      </c>
    </row>
    <row r="3323" spans="1:41" s="290" customFormat="1" ht="25.5" x14ac:dyDescent="0.2">
      <c r="A3323" s="45" t="s">
        <v>3862</v>
      </c>
      <c r="B3323" s="42" t="s">
        <v>102</v>
      </c>
      <c r="C3323" s="46"/>
      <c r="D3323" s="35" t="s">
        <v>5482</v>
      </c>
      <c r="E3323" s="34">
        <v>45333</v>
      </c>
      <c r="F3323" s="347" t="s">
        <v>3885</v>
      </c>
      <c r="G3323" s="347" t="s">
        <v>5320</v>
      </c>
      <c r="H3323" s="344">
        <v>25.979166666666668</v>
      </c>
      <c r="I3323" s="344">
        <v>-81.725449999999995</v>
      </c>
      <c r="J3323" s="56" t="s">
        <v>8249</v>
      </c>
      <c r="K3323" s="56" t="s">
        <v>8250</v>
      </c>
      <c r="L3323" s="49" t="s">
        <v>5596</v>
      </c>
      <c r="M3323" s="120" t="s">
        <v>2833</v>
      </c>
      <c r="N3323" s="35" t="s">
        <v>387</v>
      </c>
      <c r="O3323" s="240" t="s">
        <v>5597</v>
      </c>
      <c r="P3323" s="240" t="s">
        <v>5595</v>
      </c>
      <c r="Q3323" s="443">
        <v>0</v>
      </c>
      <c r="R3323" s="47"/>
      <c r="S3323" s="36"/>
      <c r="T3323" s="35" t="s">
        <v>3310</v>
      </c>
      <c r="U3323" s="34"/>
      <c r="V3323" s="82">
        <v>0</v>
      </c>
      <c r="W3323" s="55" t="s">
        <v>2688</v>
      </c>
      <c r="X3323" s="55" t="s">
        <v>1898</v>
      </c>
      <c r="Y3323" s="157" t="s">
        <v>387</v>
      </c>
      <c r="Z3323" s="57" t="s">
        <v>3903</v>
      </c>
      <c r="AA3323" s="55" t="s">
        <v>3914</v>
      </c>
      <c r="AB3323" s="55">
        <v>327</v>
      </c>
      <c r="AC3323" s="55" t="s">
        <v>3865</v>
      </c>
      <c r="AD3323" s="89" t="s">
        <v>3864</v>
      </c>
      <c r="AE3323" s="243" t="s">
        <v>1746</v>
      </c>
      <c r="AF3323" s="157">
        <v>0</v>
      </c>
      <c r="AG3323" s="89" t="s">
        <v>8251</v>
      </c>
      <c r="AH3323" s="58" t="s">
        <v>3903</v>
      </c>
      <c r="AI3323" s="58" t="s">
        <v>3903</v>
      </c>
      <c r="AJ3323" s="59" t="s">
        <v>3903</v>
      </c>
      <c r="AK3323" s="56" t="s">
        <v>3903</v>
      </c>
      <c r="AL3323" s="56" t="s">
        <v>3903</v>
      </c>
      <c r="AM3323" s="60" t="s">
        <v>3903</v>
      </c>
      <c r="AN3323" s="60" t="s">
        <v>3903</v>
      </c>
      <c r="AO3323" s="60" t="s">
        <v>3903</v>
      </c>
    </row>
    <row r="3324" spans="1:41" s="290" customFormat="1" x14ac:dyDescent="0.2">
      <c r="A3324" s="45" t="s">
        <v>3862</v>
      </c>
      <c r="B3324" s="42" t="s">
        <v>102</v>
      </c>
      <c r="C3324" s="46"/>
      <c r="D3324" s="35" t="s">
        <v>6273</v>
      </c>
      <c r="E3324" s="34">
        <v>45746</v>
      </c>
      <c r="F3324" s="347" t="s">
        <v>3885</v>
      </c>
      <c r="G3324" s="347" t="s">
        <v>5320</v>
      </c>
      <c r="H3324" s="344">
        <v>25.979166666666668</v>
      </c>
      <c r="I3324" s="344">
        <v>-81.725449999999995</v>
      </c>
      <c r="J3324" s="56" t="s">
        <v>8249</v>
      </c>
      <c r="K3324" s="56" t="s">
        <v>8250</v>
      </c>
      <c r="L3324" s="49" t="s">
        <v>6286</v>
      </c>
      <c r="M3324" s="120" t="s">
        <v>2833</v>
      </c>
      <c r="N3324" s="35" t="s">
        <v>364</v>
      </c>
      <c r="O3324" s="240" t="s">
        <v>6395</v>
      </c>
      <c r="P3324" s="240" t="s">
        <v>5595</v>
      </c>
      <c r="Q3324" s="443">
        <v>0</v>
      </c>
      <c r="R3324" s="47"/>
      <c r="S3324" s="36"/>
      <c r="T3324" s="35" t="s">
        <v>2011</v>
      </c>
      <c r="U3324" s="34"/>
      <c r="V3324" s="82">
        <v>0</v>
      </c>
      <c r="W3324" s="55" t="s">
        <v>2688</v>
      </c>
      <c r="X3324" s="55" t="s">
        <v>1898</v>
      </c>
      <c r="Y3324" s="157">
        <v>0</v>
      </c>
      <c r="Z3324" s="57" t="s">
        <v>3903</v>
      </c>
      <c r="AA3324" s="55" t="s">
        <v>3904</v>
      </c>
      <c r="AB3324" s="55">
        <v>327</v>
      </c>
      <c r="AC3324" s="55" t="s">
        <v>3865</v>
      </c>
      <c r="AD3324" s="89" t="s">
        <v>3864</v>
      </c>
      <c r="AE3324" s="243" t="s">
        <v>1746</v>
      </c>
      <c r="AF3324" s="157">
        <v>0</v>
      </c>
      <c r="AG3324" s="89" t="s">
        <v>8251</v>
      </c>
      <c r="AH3324" s="58" t="s">
        <v>3903</v>
      </c>
      <c r="AI3324" s="58" t="s">
        <v>3903</v>
      </c>
      <c r="AJ3324" s="59" t="s">
        <v>3903</v>
      </c>
      <c r="AK3324" s="56" t="s">
        <v>3903</v>
      </c>
      <c r="AL3324" s="56" t="s">
        <v>3903</v>
      </c>
      <c r="AM3324" s="60" t="s">
        <v>3903</v>
      </c>
      <c r="AN3324" s="60" t="s">
        <v>3903</v>
      </c>
      <c r="AO3324" s="60" t="s">
        <v>3903</v>
      </c>
    </row>
    <row r="3325" spans="1:41" s="290" customFormat="1" ht="25.5" x14ac:dyDescent="0.2">
      <c r="A3325" s="45" t="s">
        <v>3862</v>
      </c>
      <c r="B3325" s="42" t="s">
        <v>102</v>
      </c>
      <c r="C3325" s="46" t="s">
        <v>473</v>
      </c>
      <c r="D3325" s="35" t="s">
        <v>8506</v>
      </c>
      <c r="E3325" s="34">
        <v>46118</v>
      </c>
      <c r="F3325" s="347" t="s">
        <v>3885</v>
      </c>
      <c r="G3325" s="347" t="s">
        <v>5320</v>
      </c>
      <c r="H3325" s="344">
        <v>25.979166666666668</v>
      </c>
      <c r="I3325" s="344">
        <v>-81.725449999999995</v>
      </c>
      <c r="J3325" s="56" t="s">
        <v>8249</v>
      </c>
      <c r="K3325" s="56" t="s">
        <v>8250</v>
      </c>
      <c r="L3325" s="49" t="s">
        <v>8551</v>
      </c>
      <c r="M3325" s="120" t="s">
        <v>2833</v>
      </c>
      <c r="N3325" s="35" t="s">
        <v>387</v>
      </c>
      <c r="O3325" s="240" t="s">
        <v>8550</v>
      </c>
      <c r="P3325" s="216" t="s">
        <v>1969</v>
      </c>
      <c r="Q3325" s="443">
        <v>0</v>
      </c>
      <c r="R3325" s="47"/>
      <c r="S3325" s="36"/>
      <c r="T3325" s="35" t="s">
        <v>3310</v>
      </c>
      <c r="U3325" s="34"/>
      <c r="V3325" s="82">
        <v>0</v>
      </c>
      <c r="W3325" s="55" t="s">
        <v>2688</v>
      </c>
      <c r="X3325" s="55" t="s">
        <v>1898</v>
      </c>
      <c r="Y3325" s="157" t="s">
        <v>387</v>
      </c>
      <c r="Z3325" s="57" t="s">
        <v>3903</v>
      </c>
      <c r="AA3325" s="55" t="s">
        <v>3914</v>
      </c>
      <c r="AB3325" s="55">
        <v>327</v>
      </c>
      <c r="AC3325" s="55" t="s">
        <v>3865</v>
      </c>
      <c r="AD3325" s="89" t="s">
        <v>3864</v>
      </c>
      <c r="AE3325" s="243" t="s">
        <v>1746</v>
      </c>
      <c r="AF3325" s="157">
        <v>0</v>
      </c>
      <c r="AG3325" s="89" t="s">
        <v>8251</v>
      </c>
      <c r="AH3325" s="58" t="s">
        <v>3903</v>
      </c>
      <c r="AI3325" s="58" t="s">
        <v>3903</v>
      </c>
      <c r="AJ3325" s="59" t="s">
        <v>3903</v>
      </c>
      <c r="AK3325" s="56" t="s">
        <v>3903</v>
      </c>
      <c r="AL3325" s="56" t="s">
        <v>3903</v>
      </c>
      <c r="AM3325" s="60" t="s">
        <v>3903</v>
      </c>
      <c r="AN3325" s="60" t="s">
        <v>3903</v>
      </c>
      <c r="AO3325" s="60" t="s">
        <v>3903</v>
      </c>
    </row>
    <row r="3326" spans="1:41" s="290" customFormat="1" ht="25.5" x14ac:dyDescent="0.2">
      <c r="A3326" s="45" t="s">
        <v>3863</v>
      </c>
      <c r="B3326" s="42" t="s">
        <v>108</v>
      </c>
      <c r="C3326" s="46"/>
      <c r="D3326" s="35" t="s">
        <v>424</v>
      </c>
      <c r="E3326" s="34">
        <v>44513</v>
      </c>
      <c r="F3326" s="347" t="s">
        <v>3883</v>
      </c>
      <c r="G3326" s="347" t="s">
        <v>3884</v>
      </c>
      <c r="H3326" s="344">
        <v>25.981200000000001</v>
      </c>
      <c r="I3326" s="344">
        <v>-81.725166666666667</v>
      </c>
      <c r="J3326" s="56" t="s">
        <v>10106</v>
      </c>
      <c r="K3326" s="56" t="s">
        <v>10107</v>
      </c>
      <c r="L3326" s="49" t="s">
        <v>3882</v>
      </c>
      <c r="M3326" s="120"/>
      <c r="N3326" s="35" t="s">
        <v>364</v>
      </c>
      <c r="O3326" s="240" t="s">
        <v>3874</v>
      </c>
      <c r="P3326" s="240" t="s">
        <v>3875</v>
      </c>
      <c r="Q3326" s="443">
        <v>0</v>
      </c>
      <c r="R3326" s="47"/>
      <c r="S3326" s="36"/>
      <c r="T3326" s="35"/>
      <c r="U3326" s="34"/>
      <c r="V3326" s="82">
        <v>0</v>
      </c>
      <c r="W3326" s="55" t="s">
        <v>2688</v>
      </c>
      <c r="X3326" s="55" t="s">
        <v>1898</v>
      </c>
      <c r="Y3326" s="157">
        <v>0</v>
      </c>
      <c r="Z3326" s="57" t="s">
        <v>3903</v>
      </c>
      <c r="AA3326" s="55" t="s">
        <v>3904</v>
      </c>
      <c r="AB3326" s="55">
        <v>328</v>
      </c>
      <c r="AC3326" s="55" t="s">
        <v>3865</v>
      </c>
      <c r="AD3326" s="89" t="s">
        <v>3864</v>
      </c>
      <c r="AE3326" s="243" t="s">
        <v>1746</v>
      </c>
      <c r="AF3326" s="157">
        <v>0</v>
      </c>
      <c r="AG3326" s="89" t="s">
        <v>8254</v>
      </c>
      <c r="AH3326" s="58" t="s">
        <v>3903</v>
      </c>
      <c r="AI3326" s="58" t="s">
        <v>3903</v>
      </c>
      <c r="AJ3326" s="59" t="s">
        <v>3903</v>
      </c>
      <c r="AK3326" s="56" t="s">
        <v>3903</v>
      </c>
      <c r="AL3326" s="56" t="s">
        <v>3903</v>
      </c>
      <c r="AM3326" s="60" t="s">
        <v>3903</v>
      </c>
      <c r="AN3326" s="60" t="s">
        <v>3903</v>
      </c>
      <c r="AO3326" s="60" t="s">
        <v>3903</v>
      </c>
    </row>
    <row r="3327" spans="1:41" s="290" customFormat="1" x14ac:dyDescent="0.2">
      <c r="A3327" s="45" t="s">
        <v>3863</v>
      </c>
      <c r="B3327" s="42" t="s">
        <v>108</v>
      </c>
      <c r="C3327" s="46"/>
      <c r="D3327" s="35" t="s">
        <v>5482</v>
      </c>
      <c r="E3327" s="34">
        <v>44994</v>
      </c>
      <c r="F3327" s="347" t="s">
        <v>5322</v>
      </c>
      <c r="G3327" s="347" t="s">
        <v>5323</v>
      </c>
      <c r="H3327" s="344">
        <v>25.981249999999999</v>
      </c>
      <c r="I3327" s="344">
        <v>-81.725149999999999</v>
      </c>
      <c r="J3327" s="56" t="s">
        <v>8252</v>
      </c>
      <c r="K3327" s="56" t="s">
        <v>8253</v>
      </c>
      <c r="L3327" s="49" t="s">
        <v>5324</v>
      </c>
      <c r="M3327" s="120"/>
      <c r="N3327" s="35" t="s">
        <v>364</v>
      </c>
      <c r="O3327" s="240" t="s">
        <v>5325</v>
      </c>
      <c r="P3327" s="216" t="s">
        <v>1969</v>
      </c>
      <c r="Q3327" s="443">
        <v>0</v>
      </c>
      <c r="R3327" s="47"/>
      <c r="S3327" s="36"/>
      <c r="T3327" s="35"/>
      <c r="U3327" s="34"/>
      <c r="V3327" s="82">
        <v>0</v>
      </c>
      <c r="W3327" s="55" t="s">
        <v>2688</v>
      </c>
      <c r="X3327" s="55" t="s">
        <v>1898</v>
      </c>
      <c r="Y3327" s="157">
        <v>0</v>
      </c>
      <c r="Z3327" s="57" t="s">
        <v>3903</v>
      </c>
      <c r="AA3327" s="55" t="s">
        <v>3904</v>
      </c>
      <c r="AB3327" s="55">
        <v>328</v>
      </c>
      <c r="AC3327" s="55" t="s">
        <v>3865</v>
      </c>
      <c r="AD3327" s="89" t="s">
        <v>3864</v>
      </c>
      <c r="AE3327" s="243" t="s">
        <v>1746</v>
      </c>
      <c r="AF3327" s="157">
        <v>0</v>
      </c>
      <c r="AG3327" s="89" t="s">
        <v>8254</v>
      </c>
      <c r="AH3327" s="58" t="s">
        <v>3903</v>
      </c>
      <c r="AI3327" s="58" t="s">
        <v>3903</v>
      </c>
      <c r="AJ3327" s="59" t="s">
        <v>3903</v>
      </c>
      <c r="AK3327" s="56" t="s">
        <v>3903</v>
      </c>
      <c r="AL3327" s="56" t="s">
        <v>3903</v>
      </c>
      <c r="AM3327" s="60" t="s">
        <v>3903</v>
      </c>
      <c r="AN3327" s="60" t="s">
        <v>3903</v>
      </c>
      <c r="AO3327" s="60" t="s">
        <v>3903</v>
      </c>
    </row>
    <row r="3328" spans="1:41" s="290" customFormat="1" ht="25.5" x14ac:dyDescent="0.2">
      <c r="A3328" s="45" t="s">
        <v>3863</v>
      </c>
      <c r="B3328" s="42" t="s">
        <v>108</v>
      </c>
      <c r="C3328" s="46"/>
      <c r="D3328" s="35" t="s">
        <v>5482</v>
      </c>
      <c r="E3328" s="34">
        <v>45333</v>
      </c>
      <c r="F3328" s="347" t="s">
        <v>5322</v>
      </c>
      <c r="G3328" s="347" t="s">
        <v>5323</v>
      </c>
      <c r="H3328" s="344">
        <v>25.981249999999999</v>
      </c>
      <c r="I3328" s="344">
        <v>-81.725149999999999</v>
      </c>
      <c r="J3328" s="56" t="s">
        <v>8252</v>
      </c>
      <c r="K3328" s="56" t="s">
        <v>8253</v>
      </c>
      <c r="L3328" s="49" t="s">
        <v>5598</v>
      </c>
      <c r="M3328" s="120"/>
      <c r="N3328" s="35" t="s">
        <v>387</v>
      </c>
      <c r="O3328" s="240" t="s">
        <v>5599</v>
      </c>
      <c r="P3328" s="216" t="s">
        <v>6005</v>
      </c>
      <c r="Q3328" s="443">
        <v>0</v>
      </c>
      <c r="R3328" s="47"/>
      <c r="S3328" s="36"/>
      <c r="T3328" s="35"/>
      <c r="U3328" s="34"/>
      <c r="V3328" s="82">
        <v>0</v>
      </c>
      <c r="W3328" s="55" t="s">
        <v>2688</v>
      </c>
      <c r="X3328" s="55" t="s">
        <v>1898</v>
      </c>
      <c r="Y3328" s="157" t="s">
        <v>387</v>
      </c>
      <c r="Z3328" s="57" t="s">
        <v>3903</v>
      </c>
      <c r="AA3328" s="55" t="s">
        <v>3914</v>
      </c>
      <c r="AB3328" s="55">
        <v>328</v>
      </c>
      <c r="AC3328" s="55" t="s">
        <v>3865</v>
      </c>
      <c r="AD3328" s="89" t="s">
        <v>3864</v>
      </c>
      <c r="AE3328" s="243" t="s">
        <v>1746</v>
      </c>
      <c r="AF3328" s="157">
        <v>0</v>
      </c>
      <c r="AG3328" s="89" t="s">
        <v>8254</v>
      </c>
      <c r="AH3328" s="58" t="s">
        <v>3903</v>
      </c>
      <c r="AI3328" s="58" t="s">
        <v>3903</v>
      </c>
      <c r="AJ3328" s="59" t="s">
        <v>3903</v>
      </c>
      <c r="AK3328" s="56" t="s">
        <v>3903</v>
      </c>
      <c r="AL3328" s="56" t="s">
        <v>3903</v>
      </c>
      <c r="AM3328" s="60" t="s">
        <v>3903</v>
      </c>
      <c r="AN3328" s="60" t="s">
        <v>3903</v>
      </c>
      <c r="AO3328" s="60" t="s">
        <v>3903</v>
      </c>
    </row>
    <row r="3329" spans="1:41" s="290" customFormat="1" ht="25.5" x14ac:dyDescent="0.2">
      <c r="A3329" s="45" t="s">
        <v>3863</v>
      </c>
      <c r="B3329" s="42" t="s">
        <v>108</v>
      </c>
      <c r="C3329" s="46"/>
      <c r="D3329" s="35" t="s">
        <v>6273</v>
      </c>
      <c r="E3329" s="34">
        <v>45746</v>
      </c>
      <c r="F3329" s="347" t="s">
        <v>5322</v>
      </c>
      <c r="G3329" s="347" t="s">
        <v>5323</v>
      </c>
      <c r="H3329" s="344">
        <v>25.981249999999999</v>
      </c>
      <c r="I3329" s="344">
        <v>-81.725149999999999</v>
      </c>
      <c r="J3329" s="56" t="s">
        <v>8252</v>
      </c>
      <c r="K3329" s="56" t="s">
        <v>8253</v>
      </c>
      <c r="L3329" s="49" t="s">
        <v>6287</v>
      </c>
      <c r="M3329" s="120"/>
      <c r="N3329" s="35" t="s">
        <v>387</v>
      </c>
      <c r="O3329" s="240" t="s">
        <v>6396</v>
      </c>
      <c r="P3329" s="216" t="s">
        <v>6005</v>
      </c>
      <c r="Q3329" s="443">
        <v>0</v>
      </c>
      <c r="R3329" s="47"/>
      <c r="S3329" s="36"/>
      <c r="T3329" s="35"/>
      <c r="U3329" s="34"/>
      <c r="V3329" s="82">
        <v>0</v>
      </c>
      <c r="W3329" s="55" t="s">
        <v>2688</v>
      </c>
      <c r="X3329" s="55" t="s">
        <v>1898</v>
      </c>
      <c r="Y3329" s="157" t="s">
        <v>387</v>
      </c>
      <c r="Z3329" s="57" t="s">
        <v>3903</v>
      </c>
      <c r="AA3329" s="55" t="s">
        <v>3914</v>
      </c>
      <c r="AB3329" s="55">
        <v>328</v>
      </c>
      <c r="AC3329" s="55" t="s">
        <v>3865</v>
      </c>
      <c r="AD3329" s="89" t="s">
        <v>3864</v>
      </c>
      <c r="AE3329" s="243" t="s">
        <v>1746</v>
      </c>
      <c r="AF3329" s="157">
        <v>0</v>
      </c>
      <c r="AG3329" s="89" t="s">
        <v>8254</v>
      </c>
      <c r="AH3329" s="58" t="s">
        <v>3903</v>
      </c>
      <c r="AI3329" s="58" t="s">
        <v>3903</v>
      </c>
      <c r="AJ3329" s="59" t="s">
        <v>3903</v>
      </c>
      <c r="AK3329" s="56" t="s">
        <v>3903</v>
      </c>
      <c r="AL3329" s="56" t="s">
        <v>3903</v>
      </c>
      <c r="AM3329" s="60" t="s">
        <v>3903</v>
      </c>
      <c r="AN3329" s="60" t="s">
        <v>3903</v>
      </c>
      <c r="AO3329" s="60" t="s">
        <v>3903</v>
      </c>
    </row>
    <row r="3330" spans="1:41" s="290" customFormat="1" ht="25.5" x14ac:dyDescent="0.2">
      <c r="A3330" s="45" t="s">
        <v>3863</v>
      </c>
      <c r="B3330" s="42" t="s">
        <v>108</v>
      </c>
      <c r="C3330" s="46" t="s">
        <v>473</v>
      </c>
      <c r="D3330" s="35" t="s">
        <v>8506</v>
      </c>
      <c r="E3330" s="34">
        <v>46118</v>
      </c>
      <c r="F3330" s="347" t="s">
        <v>5322</v>
      </c>
      <c r="G3330" s="347" t="s">
        <v>5323</v>
      </c>
      <c r="H3330" s="344">
        <v>25.981249999999999</v>
      </c>
      <c r="I3330" s="344">
        <v>-81.725149999999999</v>
      </c>
      <c r="J3330" s="56" t="s">
        <v>8252</v>
      </c>
      <c r="K3330" s="56" t="s">
        <v>8253</v>
      </c>
      <c r="L3330" s="49" t="s">
        <v>6287</v>
      </c>
      <c r="M3330" s="120"/>
      <c r="N3330" s="35" t="s">
        <v>387</v>
      </c>
      <c r="O3330" s="240" t="s">
        <v>8552</v>
      </c>
      <c r="P3330" s="216" t="s">
        <v>6005</v>
      </c>
      <c r="Q3330" s="443">
        <v>0</v>
      </c>
      <c r="R3330" s="47"/>
      <c r="S3330" s="36"/>
      <c r="T3330" s="35"/>
      <c r="U3330" s="34"/>
      <c r="V3330" s="82">
        <v>0</v>
      </c>
      <c r="W3330" s="55" t="s">
        <v>2688</v>
      </c>
      <c r="X3330" s="55" t="s">
        <v>1898</v>
      </c>
      <c r="Y3330" s="157" t="s">
        <v>387</v>
      </c>
      <c r="Z3330" s="57" t="s">
        <v>3903</v>
      </c>
      <c r="AA3330" s="55" t="s">
        <v>3914</v>
      </c>
      <c r="AB3330" s="55">
        <v>328</v>
      </c>
      <c r="AC3330" s="55" t="s">
        <v>3865</v>
      </c>
      <c r="AD3330" s="89" t="s">
        <v>3864</v>
      </c>
      <c r="AE3330" s="243" t="s">
        <v>1746</v>
      </c>
      <c r="AF3330" s="157">
        <v>0</v>
      </c>
      <c r="AG3330" s="89" t="s">
        <v>8254</v>
      </c>
      <c r="AH3330" s="58" t="s">
        <v>3903</v>
      </c>
      <c r="AI3330" s="58" t="s">
        <v>3903</v>
      </c>
      <c r="AJ3330" s="59" t="s">
        <v>3903</v>
      </c>
      <c r="AK3330" s="56" t="s">
        <v>3903</v>
      </c>
      <c r="AL3330" s="56" t="s">
        <v>3903</v>
      </c>
      <c r="AM3330" s="60" t="s">
        <v>3903</v>
      </c>
      <c r="AN3330" s="60" t="s">
        <v>3903</v>
      </c>
      <c r="AO3330" s="60" t="s">
        <v>3903</v>
      </c>
    </row>
    <row r="3331" spans="1:41" s="290" customFormat="1" ht="25.5" x14ac:dyDescent="0.2">
      <c r="A3331" s="45" t="s">
        <v>3866</v>
      </c>
      <c r="B3331" s="42" t="s">
        <v>110</v>
      </c>
      <c r="C3331" s="46"/>
      <c r="D3331" s="35" t="s">
        <v>424</v>
      </c>
      <c r="E3331" s="34">
        <v>44513</v>
      </c>
      <c r="F3331" s="347" t="s">
        <v>3933</v>
      </c>
      <c r="G3331" s="347" t="s">
        <v>2389</v>
      </c>
      <c r="H3331" s="344">
        <v>25.982533333333333</v>
      </c>
      <c r="I3331" s="344">
        <v>-81.725566666666666</v>
      </c>
      <c r="J3331" s="56" t="s">
        <v>10108</v>
      </c>
      <c r="K3331" s="56" t="s">
        <v>7079</v>
      </c>
      <c r="L3331" s="49" t="s">
        <v>3881</v>
      </c>
      <c r="M3331" s="120" t="s">
        <v>2833</v>
      </c>
      <c r="N3331" s="35" t="s">
        <v>364</v>
      </c>
      <c r="O3331" s="240" t="s">
        <v>3876</v>
      </c>
      <c r="P3331" s="216" t="s">
        <v>3877</v>
      </c>
      <c r="Q3331" s="443">
        <v>0</v>
      </c>
      <c r="R3331" s="47"/>
      <c r="S3331" s="36"/>
      <c r="T3331" s="35" t="s">
        <v>2011</v>
      </c>
      <c r="U3331" s="34"/>
      <c r="V3331" s="82">
        <v>0</v>
      </c>
      <c r="W3331" s="55" t="s">
        <v>2688</v>
      </c>
      <c r="X3331" s="55" t="s">
        <v>1898</v>
      </c>
      <c r="Y3331" s="157">
        <v>0</v>
      </c>
      <c r="Z3331" s="57" t="s">
        <v>3903</v>
      </c>
      <c r="AA3331" s="55" t="s">
        <v>3904</v>
      </c>
      <c r="AB3331" s="55">
        <v>329</v>
      </c>
      <c r="AC3331" s="55" t="s">
        <v>3865</v>
      </c>
      <c r="AD3331" s="89" t="s">
        <v>3864</v>
      </c>
      <c r="AE3331" s="243" t="s">
        <v>1746</v>
      </c>
      <c r="AF3331" s="157">
        <v>0</v>
      </c>
      <c r="AG3331" s="89" t="s">
        <v>8256</v>
      </c>
      <c r="AH3331" s="58" t="s">
        <v>3903</v>
      </c>
      <c r="AI3331" s="58" t="s">
        <v>3903</v>
      </c>
      <c r="AJ3331" s="59" t="s">
        <v>3903</v>
      </c>
      <c r="AK3331" s="56" t="s">
        <v>3903</v>
      </c>
      <c r="AL3331" s="56" t="s">
        <v>3903</v>
      </c>
      <c r="AM3331" s="60" t="s">
        <v>3903</v>
      </c>
      <c r="AN3331" s="60" t="s">
        <v>3903</v>
      </c>
      <c r="AO3331" s="60" t="s">
        <v>3903</v>
      </c>
    </row>
    <row r="3332" spans="1:41" s="290" customFormat="1" x14ac:dyDescent="0.2">
      <c r="A3332" s="45" t="s">
        <v>3866</v>
      </c>
      <c r="B3332" s="42" t="s">
        <v>110</v>
      </c>
      <c r="C3332" s="46"/>
      <c r="D3332" s="35" t="s">
        <v>5482</v>
      </c>
      <c r="E3332" s="34">
        <v>44994</v>
      </c>
      <c r="F3332" s="347" t="s">
        <v>5326</v>
      </c>
      <c r="G3332" s="347" t="s">
        <v>499</v>
      </c>
      <c r="H3332" s="344">
        <v>25.982466666666667</v>
      </c>
      <c r="I3332" s="344">
        <v>-81.725700000000003</v>
      </c>
      <c r="J3332" s="56" t="s">
        <v>8255</v>
      </c>
      <c r="K3332" s="56" t="s">
        <v>7071</v>
      </c>
      <c r="L3332" s="49" t="s">
        <v>5317</v>
      </c>
      <c r="M3332" s="120" t="s">
        <v>2833</v>
      </c>
      <c r="N3332" s="35" t="s">
        <v>364</v>
      </c>
      <c r="O3332" s="240" t="s">
        <v>5327</v>
      </c>
      <c r="P3332" s="216" t="s">
        <v>1969</v>
      </c>
      <c r="Q3332" s="443">
        <v>0</v>
      </c>
      <c r="R3332" s="47"/>
      <c r="S3332" s="36"/>
      <c r="T3332" s="35"/>
      <c r="U3332" s="34"/>
      <c r="V3332" s="82">
        <v>0</v>
      </c>
      <c r="W3332" s="55" t="s">
        <v>2688</v>
      </c>
      <c r="X3332" s="55" t="s">
        <v>1898</v>
      </c>
      <c r="Y3332" s="157">
        <v>0</v>
      </c>
      <c r="Z3332" s="57" t="s">
        <v>3903</v>
      </c>
      <c r="AA3332" s="55" t="s">
        <v>3904</v>
      </c>
      <c r="AB3332" s="55">
        <v>329</v>
      </c>
      <c r="AC3332" s="55" t="s">
        <v>3865</v>
      </c>
      <c r="AD3332" s="89" t="s">
        <v>3864</v>
      </c>
      <c r="AE3332" s="243" t="s">
        <v>1746</v>
      </c>
      <c r="AF3332" s="157">
        <v>0</v>
      </c>
      <c r="AG3332" s="89" t="s">
        <v>8256</v>
      </c>
      <c r="AH3332" s="58" t="s">
        <v>3903</v>
      </c>
      <c r="AI3332" s="58" t="s">
        <v>3903</v>
      </c>
      <c r="AJ3332" s="59" t="s">
        <v>3903</v>
      </c>
      <c r="AK3332" s="56" t="s">
        <v>3903</v>
      </c>
      <c r="AL3332" s="56" t="s">
        <v>3903</v>
      </c>
      <c r="AM3332" s="60" t="s">
        <v>3903</v>
      </c>
      <c r="AN3332" s="60" t="s">
        <v>3903</v>
      </c>
      <c r="AO3332" s="60" t="s">
        <v>3903</v>
      </c>
    </row>
    <row r="3333" spans="1:41" s="290" customFormat="1" x14ac:dyDescent="0.2">
      <c r="A3333" s="45" t="s">
        <v>3866</v>
      </c>
      <c r="B3333" s="42" t="s">
        <v>110</v>
      </c>
      <c r="C3333" s="46"/>
      <c r="D3333" s="35" t="s">
        <v>5482</v>
      </c>
      <c r="E3333" s="34">
        <v>45333</v>
      </c>
      <c r="F3333" s="347" t="s">
        <v>5326</v>
      </c>
      <c r="G3333" s="347" t="s">
        <v>499</v>
      </c>
      <c r="H3333" s="344">
        <v>25.982466666666667</v>
      </c>
      <c r="I3333" s="344">
        <v>-81.725700000000003</v>
      </c>
      <c r="J3333" s="56" t="s">
        <v>8255</v>
      </c>
      <c r="K3333" s="56" t="s">
        <v>7071</v>
      </c>
      <c r="L3333" s="49" t="s">
        <v>5317</v>
      </c>
      <c r="M3333" s="120" t="s">
        <v>2833</v>
      </c>
      <c r="N3333" s="35" t="s">
        <v>364</v>
      </c>
      <c r="O3333" s="240" t="s">
        <v>5600</v>
      </c>
      <c r="P3333" s="216" t="s">
        <v>1969</v>
      </c>
      <c r="Q3333" s="443">
        <v>0</v>
      </c>
      <c r="R3333" s="47"/>
      <c r="S3333" s="36"/>
      <c r="T3333" s="35"/>
      <c r="U3333" s="34"/>
      <c r="V3333" s="82">
        <v>0</v>
      </c>
      <c r="W3333" s="55" t="s">
        <v>2688</v>
      </c>
      <c r="X3333" s="55" t="s">
        <v>1898</v>
      </c>
      <c r="Y3333" s="157">
        <v>0</v>
      </c>
      <c r="Z3333" s="57" t="s">
        <v>3903</v>
      </c>
      <c r="AA3333" s="55" t="s">
        <v>3904</v>
      </c>
      <c r="AB3333" s="55">
        <v>329</v>
      </c>
      <c r="AC3333" s="55" t="s">
        <v>3865</v>
      </c>
      <c r="AD3333" s="89" t="s">
        <v>3864</v>
      </c>
      <c r="AE3333" s="243" t="s">
        <v>1746</v>
      </c>
      <c r="AF3333" s="157">
        <v>0</v>
      </c>
      <c r="AG3333" s="89" t="s">
        <v>8256</v>
      </c>
      <c r="AH3333" s="58" t="s">
        <v>3903</v>
      </c>
      <c r="AI3333" s="58" t="s">
        <v>3903</v>
      </c>
      <c r="AJ3333" s="59" t="s">
        <v>3903</v>
      </c>
      <c r="AK3333" s="56" t="s">
        <v>3903</v>
      </c>
      <c r="AL3333" s="56" t="s">
        <v>3903</v>
      </c>
      <c r="AM3333" s="60" t="s">
        <v>3903</v>
      </c>
      <c r="AN3333" s="60" t="s">
        <v>3903</v>
      </c>
      <c r="AO3333" s="60" t="s">
        <v>3903</v>
      </c>
    </row>
    <row r="3334" spans="1:41" s="290" customFormat="1" x14ac:dyDescent="0.2">
      <c r="A3334" s="45" t="s">
        <v>3866</v>
      </c>
      <c r="B3334" s="42" t="s">
        <v>110</v>
      </c>
      <c r="C3334" s="46"/>
      <c r="D3334" s="35" t="s">
        <v>6273</v>
      </c>
      <c r="E3334" s="34">
        <v>45746</v>
      </c>
      <c r="F3334" s="347" t="s">
        <v>5326</v>
      </c>
      <c r="G3334" s="347" t="s">
        <v>499</v>
      </c>
      <c r="H3334" s="344">
        <v>25.982466666666667</v>
      </c>
      <c r="I3334" s="344">
        <v>-81.725700000000003</v>
      </c>
      <c r="J3334" s="56" t="s">
        <v>8255</v>
      </c>
      <c r="K3334" s="56" t="s">
        <v>7071</v>
      </c>
      <c r="L3334" s="49" t="s">
        <v>2540</v>
      </c>
      <c r="M3334" s="120" t="s">
        <v>2833</v>
      </c>
      <c r="N3334" s="35" t="s">
        <v>364</v>
      </c>
      <c r="O3334" s="240" t="s">
        <v>6397</v>
      </c>
      <c r="P3334" s="216" t="s">
        <v>1969</v>
      </c>
      <c r="Q3334" s="443">
        <v>0</v>
      </c>
      <c r="R3334" s="47"/>
      <c r="S3334" s="36"/>
      <c r="T3334" s="35"/>
      <c r="U3334" s="34"/>
      <c r="V3334" s="82">
        <v>0</v>
      </c>
      <c r="W3334" s="55" t="s">
        <v>2688</v>
      </c>
      <c r="X3334" s="55" t="s">
        <v>1898</v>
      </c>
      <c r="Y3334" s="157">
        <v>0</v>
      </c>
      <c r="Z3334" s="57" t="s">
        <v>3903</v>
      </c>
      <c r="AA3334" s="55" t="s">
        <v>3904</v>
      </c>
      <c r="AB3334" s="55">
        <v>329</v>
      </c>
      <c r="AC3334" s="55" t="s">
        <v>3865</v>
      </c>
      <c r="AD3334" s="89" t="s">
        <v>3864</v>
      </c>
      <c r="AE3334" s="243" t="s">
        <v>1746</v>
      </c>
      <c r="AF3334" s="157">
        <v>0</v>
      </c>
      <c r="AG3334" s="89" t="s">
        <v>8256</v>
      </c>
      <c r="AH3334" s="58" t="s">
        <v>3903</v>
      </c>
      <c r="AI3334" s="58" t="s">
        <v>3903</v>
      </c>
      <c r="AJ3334" s="59" t="s">
        <v>3903</v>
      </c>
      <c r="AK3334" s="56" t="s">
        <v>3903</v>
      </c>
      <c r="AL3334" s="56" t="s">
        <v>3903</v>
      </c>
      <c r="AM3334" s="60" t="s">
        <v>3903</v>
      </c>
      <c r="AN3334" s="60" t="s">
        <v>3903</v>
      </c>
      <c r="AO3334" s="60" t="s">
        <v>3903</v>
      </c>
    </row>
    <row r="3335" spans="1:41" s="290" customFormat="1" x14ac:dyDescent="0.2">
      <c r="A3335" s="45" t="s">
        <v>3866</v>
      </c>
      <c r="B3335" s="42" t="s">
        <v>110</v>
      </c>
      <c r="C3335" s="46" t="s">
        <v>473</v>
      </c>
      <c r="D3335" s="35" t="s">
        <v>8506</v>
      </c>
      <c r="E3335" s="34">
        <v>46118</v>
      </c>
      <c r="F3335" s="347" t="s">
        <v>5326</v>
      </c>
      <c r="G3335" s="347" t="s">
        <v>499</v>
      </c>
      <c r="H3335" s="344">
        <v>25.982466666666667</v>
      </c>
      <c r="I3335" s="344">
        <v>-81.725700000000003</v>
      </c>
      <c r="J3335" s="56" t="s">
        <v>8255</v>
      </c>
      <c r="K3335" s="56" t="s">
        <v>7071</v>
      </c>
      <c r="L3335" s="49" t="s">
        <v>2540</v>
      </c>
      <c r="M3335" s="120" t="s">
        <v>2833</v>
      </c>
      <c r="N3335" s="35" t="s">
        <v>364</v>
      </c>
      <c r="O3335" s="240" t="s">
        <v>8553</v>
      </c>
      <c r="P3335" s="216" t="s">
        <v>1969</v>
      </c>
      <c r="Q3335" s="443">
        <v>0</v>
      </c>
      <c r="R3335" s="47"/>
      <c r="S3335" s="36"/>
      <c r="T3335" s="35"/>
      <c r="U3335" s="34"/>
      <c r="V3335" s="82">
        <v>0</v>
      </c>
      <c r="W3335" s="55" t="s">
        <v>2688</v>
      </c>
      <c r="X3335" s="55" t="s">
        <v>1898</v>
      </c>
      <c r="Y3335" s="157">
        <v>0</v>
      </c>
      <c r="Z3335" s="57" t="s">
        <v>3903</v>
      </c>
      <c r="AA3335" s="55" t="s">
        <v>3904</v>
      </c>
      <c r="AB3335" s="55">
        <v>329</v>
      </c>
      <c r="AC3335" s="55" t="s">
        <v>3865</v>
      </c>
      <c r="AD3335" s="89" t="s">
        <v>3864</v>
      </c>
      <c r="AE3335" s="243" t="s">
        <v>1746</v>
      </c>
      <c r="AF3335" s="157">
        <v>0</v>
      </c>
      <c r="AG3335" s="89" t="s">
        <v>8256</v>
      </c>
      <c r="AH3335" s="58" t="s">
        <v>3903</v>
      </c>
      <c r="AI3335" s="58" t="s">
        <v>3903</v>
      </c>
      <c r="AJ3335" s="59" t="s">
        <v>3903</v>
      </c>
      <c r="AK3335" s="56" t="s">
        <v>3903</v>
      </c>
      <c r="AL3335" s="56" t="s">
        <v>3903</v>
      </c>
      <c r="AM3335" s="60" t="s">
        <v>3903</v>
      </c>
      <c r="AN3335" s="60" t="s">
        <v>3903</v>
      </c>
      <c r="AO3335" s="60" t="s">
        <v>3903</v>
      </c>
    </row>
    <row r="3336" spans="1:41" s="290" customFormat="1" ht="25.5" x14ac:dyDescent="0.2">
      <c r="A3336" s="45" t="s">
        <v>3867</v>
      </c>
      <c r="B3336" s="42" t="s">
        <v>113</v>
      </c>
      <c r="C3336" s="46"/>
      <c r="D3336" s="35" t="s">
        <v>424</v>
      </c>
      <c r="E3336" s="34">
        <v>44513</v>
      </c>
      <c r="F3336" s="347" t="s">
        <v>3934</v>
      </c>
      <c r="G3336" s="347" t="s">
        <v>3880</v>
      </c>
      <c r="H3336" s="344">
        <v>25.982500000000002</v>
      </c>
      <c r="I3336" s="344">
        <v>-81.724833333333336</v>
      </c>
      <c r="J3336" s="56" t="s">
        <v>10109</v>
      </c>
      <c r="K3336" s="56" t="s">
        <v>10110</v>
      </c>
      <c r="L3336" s="49" t="s">
        <v>3881</v>
      </c>
      <c r="M3336" s="120" t="s">
        <v>2833</v>
      </c>
      <c r="N3336" s="35" t="s">
        <v>364</v>
      </c>
      <c r="O3336" s="240" t="s">
        <v>3878</v>
      </c>
      <c r="P3336" s="216" t="s">
        <v>3879</v>
      </c>
      <c r="Q3336" s="443">
        <v>0</v>
      </c>
      <c r="R3336" s="47"/>
      <c r="S3336" s="36"/>
      <c r="T3336" s="35" t="s">
        <v>2011</v>
      </c>
      <c r="U3336" s="34"/>
      <c r="V3336" s="82">
        <v>0</v>
      </c>
      <c r="W3336" s="55" t="s">
        <v>2688</v>
      </c>
      <c r="X3336" s="55" t="s">
        <v>1898</v>
      </c>
      <c r="Y3336" s="157">
        <v>0</v>
      </c>
      <c r="Z3336" s="57" t="s">
        <v>3903</v>
      </c>
      <c r="AA3336" s="55" t="s">
        <v>3904</v>
      </c>
      <c r="AB3336" s="55">
        <v>330</v>
      </c>
      <c r="AC3336" s="55" t="s">
        <v>3865</v>
      </c>
      <c r="AD3336" s="89" t="s">
        <v>3864</v>
      </c>
      <c r="AE3336" s="243" t="s">
        <v>1746</v>
      </c>
      <c r="AF3336" s="157">
        <v>0</v>
      </c>
      <c r="AG3336" s="89" t="s">
        <v>6570</v>
      </c>
      <c r="AH3336" s="58" t="s">
        <v>3903</v>
      </c>
      <c r="AI3336" s="58" t="s">
        <v>3903</v>
      </c>
      <c r="AJ3336" s="59" t="s">
        <v>3903</v>
      </c>
      <c r="AK3336" s="56" t="s">
        <v>3903</v>
      </c>
      <c r="AL3336" s="56" t="s">
        <v>3903</v>
      </c>
      <c r="AM3336" s="60" t="s">
        <v>3903</v>
      </c>
      <c r="AN3336" s="60" t="s">
        <v>3903</v>
      </c>
      <c r="AO3336" s="60" t="s">
        <v>3903</v>
      </c>
    </row>
    <row r="3337" spans="1:41" s="290" customFormat="1" ht="51" customHeight="1" x14ac:dyDescent="0.2">
      <c r="A3337" s="45" t="s">
        <v>3867</v>
      </c>
      <c r="B3337" s="42" t="s">
        <v>113</v>
      </c>
      <c r="C3337" s="46"/>
      <c r="D3337" s="35" t="s">
        <v>5482</v>
      </c>
      <c r="E3337" s="34">
        <v>44994</v>
      </c>
      <c r="F3337" s="347" t="s">
        <v>5328</v>
      </c>
      <c r="G3337" s="347" t="s">
        <v>5329</v>
      </c>
      <c r="H3337" s="344">
        <v>25.982616666666665</v>
      </c>
      <c r="I3337" s="344">
        <v>-81.724783333333335</v>
      </c>
      <c r="J3337" s="56" t="s">
        <v>6568</v>
      </c>
      <c r="K3337" s="56" t="s">
        <v>6569</v>
      </c>
      <c r="L3337" s="364" t="s">
        <v>5317</v>
      </c>
      <c r="M3337" s="120" t="s">
        <v>2833</v>
      </c>
      <c r="N3337" s="35" t="s">
        <v>364</v>
      </c>
      <c r="O3337" s="240" t="s">
        <v>5330</v>
      </c>
      <c r="P3337" s="216" t="s">
        <v>1969</v>
      </c>
      <c r="Q3337" s="443">
        <v>0</v>
      </c>
      <c r="R3337" s="47"/>
      <c r="S3337" s="36"/>
      <c r="T3337" s="35"/>
      <c r="U3337" s="34"/>
      <c r="V3337" s="82">
        <v>0</v>
      </c>
      <c r="W3337" s="55" t="s">
        <v>2688</v>
      </c>
      <c r="X3337" s="55" t="s">
        <v>1898</v>
      </c>
      <c r="Y3337" s="157">
        <v>0</v>
      </c>
      <c r="Z3337" s="57" t="s">
        <v>3903</v>
      </c>
      <c r="AA3337" s="55" t="s">
        <v>3904</v>
      </c>
      <c r="AB3337" s="55">
        <v>330</v>
      </c>
      <c r="AC3337" s="55" t="s">
        <v>3865</v>
      </c>
      <c r="AD3337" s="89" t="s">
        <v>3864</v>
      </c>
      <c r="AE3337" s="243" t="s">
        <v>1746</v>
      </c>
      <c r="AF3337" s="157">
        <v>0</v>
      </c>
      <c r="AG3337" s="89" t="s">
        <v>6570</v>
      </c>
      <c r="AH3337" s="58" t="s">
        <v>3903</v>
      </c>
      <c r="AI3337" s="58" t="s">
        <v>3903</v>
      </c>
      <c r="AJ3337" s="59" t="s">
        <v>3903</v>
      </c>
      <c r="AK3337" s="56" t="s">
        <v>3903</v>
      </c>
      <c r="AL3337" s="56" t="s">
        <v>3903</v>
      </c>
      <c r="AM3337" s="60" t="s">
        <v>3903</v>
      </c>
      <c r="AN3337" s="60" t="s">
        <v>3903</v>
      </c>
      <c r="AO3337" s="60" t="s">
        <v>3903</v>
      </c>
    </row>
    <row r="3338" spans="1:41" s="290" customFormat="1" ht="52.5" customHeight="1" x14ac:dyDescent="0.2">
      <c r="A3338" s="45" t="s">
        <v>3867</v>
      </c>
      <c r="B3338" s="42" t="s">
        <v>113</v>
      </c>
      <c r="C3338" s="46"/>
      <c r="D3338" s="35" t="s">
        <v>5482</v>
      </c>
      <c r="E3338" s="34">
        <v>45333</v>
      </c>
      <c r="F3338" s="347" t="s">
        <v>5328</v>
      </c>
      <c r="G3338" s="347" t="s">
        <v>5329</v>
      </c>
      <c r="H3338" s="344">
        <v>25.982616666666665</v>
      </c>
      <c r="I3338" s="344">
        <v>-81.724783333333335</v>
      </c>
      <c r="J3338" s="56" t="s">
        <v>6568</v>
      </c>
      <c r="K3338" s="56" t="s">
        <v>6569</v>
      </c>
      <c r="L3338" s="364" t="s">
        <v>5317</v>
      </c>
      <c r="M3338" s="120" t="s">
        <v>2833</v>
      </c>
      <c r="N3338" s="35" t="s">
        <v>364</v>
      </c>
      <c r="O3338" s="240" t="s">
        <v>5601</v>
      </c>
      <c r="P3338" s="216" t="s">
        <v>1969</v>
      </c>
      <c r="Q3338" s="443">
        <v>0</v>
      </c>
      <c r="R3338" s="47"/>
      <c r="S3338" s="36"/>
      <c r="T3338" s="35"/>
      <c r="U3338" s="34"/>
      <c r="V3338" s="82">
        <v>0</v>
      </c>
      <c r="W3338" s="55" t="s">
        <v>2688</v>
      </c>
      <c r="X3338" s="55" t="s">
        <v>1898</v>
      </c>
      <c r="Y3338" s="157">
        <v>0</v>
      </c>
      <c r="Z3338" s="57" t="s">
        <v>3903</v>
      </c>
      <c r="AA3338" s="55" t="s">
        <v>3904</v>
      </c>
      <c r="AB3338" s="55">
        <v>330</v>
      </c>
      <c r="AC3338" s="55" t="s">
        <v>3865</v>
      </c>
      <c r="AD3338" s="89" t="s">
        <v>3864</v>
      </c>
      <c r="AE3338" s="243" t="s">
        <v>1746</v>
      </c>
      <c r="AF3338" s="157">
        <v>0</v>
      </c>
      <c r="AG3338" s="89" t="s">
        <v>6570</v>
      </c>
      <c r="AH3338" s="58" t="s">
        <v>3903</v>
      </c>
      <c r="AI3338" s="58" t="s">
        <v>3903</v>
      </c>
      <c r="AJ3338" s="59" t="s">
        <v>3903</v>
      </c>
      <c r="AK3338" s="56" t="s">
        <v>3903</v>
      </c>
      <c r="AL3338" s="56" t="s">
        <v>3903</v>
      </c>
      <c r="AM3338" s="60" t="s">
        <v>3903</v>
      </c>
      <c r="AN3338" s="60" t="s">
        <v>3903</v>
      </c>
      <c r="AO3338" s="60" t="s">
        <v>3903</v>
      </c>
    </row>
    <row r="3339" spans="1:41" s="14" customFormat="1" x14ac:dyDescent="0.2">
      <c r="A3339" s="45" t="s">
        <v>3867</v>
      </c>
      <c r="B3339" s="42" t="s">
        <v>113</v>
      </c>
      <c r="C3339" s="46"/>
      <c r="D3339" s="35" t="s">
        <v>6273</v>
      </c>
      <c r="E3339" s="34">
        <v>45746</v>
      </c>
      <c r="F3339" s="347" t="s">
        <v>5328</v>
      </c>
      <c r="G3339" s="347" t="s">
        <v>5329</v>
      </c>
      <c r="H3339" s="344">
        <v>25.982616666666665</v>
      </c>
      <c r="I3339" s="344">
        <v>-81.724783333333335</v>
      </c>
      <c r="J3339" s="56" t="s">
        <v>6568</v>
      </c>
      <c r="K3339" s="56" t="s">
        <v>6569</v>
      </c>
      <c r="L3339" s="49" t="s">
        <v>2540</v>
      </c>
      <c r="M3339" s="120" t="s">
        <v>2833</v>
      </c>
      <c r="N3339" s="35" t="s">
        <v>364</v>
      </c>
      <c r="O3339" s="240" t="s">
        <v>6398</v>
      </c>
      <c r="P3339" s="216" t="s">
        <v>1969</v>
      </c>
      <c r="Q3339" s="443">
        <v>0</v>
      </c>
      <c r="R3339" s="47"/>
      <c r="S3339" s="36"/>
      <c r="T3339" s="35"/>
      <c r="U3339" s="34"/>
      <c r="V3339" s="82">
        <v>0</v>
      </c>
      <c r="W3339" s="55" t="s">
        <v>2688</v>
      </c>
      <c r="X3339" s="55" t="s">
        <v>1898</v>
      </c>
      <c r="Y3339" s="157">
        <v>0</v>
      </c>
      <c r="Z3339" s="57" t="s">
        <v>3903</v>
      </c>
      <c r="AA3339" s="55" t="s">
        <v>3904</v>
      </c>
      <c r="AB3339" s="55">
        <v>330</v>
      </c>
      <c r="AC3339" s="55" t="s">
        <v>3865</v>
      </c>
      <c r="AD3339" s="89" t="s">
        <v>3864</v>
      </c>
      <c r="AE3339" s="243" t="s">
        <v>1746</v>
      </c>
      <c r="AF3339" s="157">
        <v>0</v>
      </c>
      <c r="AG3339" s="89" t="s">
        <v>6570</v>
      </c>
      <c r="AH3339" s="58" t="s">
        <v>3903</v>
      </c>
      <c r="AI3339" s="58" t="s">
        <v>3903</v>
      </c>
      <c r="AJ3339" s="59" t="s">
        <v>3903</v>
      </c>
      <c r="AK3339" s="56" t="s">
        <v>3903</v>
      </c>
      <c r="AL3339" s="56" t="s">
        <v>3903</v>
      </c>
      <c r="AM3339" s="60" t="s">
        <v>3903</v>
      </c>
      <c r="AN3339" s="60" t="s">
        <v>3903</v>
      </c>
      <c r="AO3339" s="60" t="s">
        <v>3903</v>
      </c>
    </row>
    <row r="3340" spans="1:41" s="14" customFormat="1" x14ac:dyDescent="0.2">
      <c r="A3340" s="45" t="s">
        <v>3867</v>
      </c>
      <c r="B3340" s="42" t="s">
        <v>113</v>
      </c>
      <c r="C3340" s="46" t="s">
        <v>473</v>
      </c>
      <c r="D3340" s="35" t="s">
        <v>8506</v>
      </c>
      <c r="E3340" s="34">
        <v>46118</v>
      </c>
      <c r="F3340" s="347" t="s">
        <v>5328</v>
      </c>
      <c r="G3340" s="347" t="s">
        <v>5329</v>
      </c>
      <c r="H3340" s="344">
        <v>25.982616666666665</v>
      </c>
      <c r="I3340" s="344">
        <v>-81.724783333333335</v>
      </c>
      <c r="J3340" s="56" t="s">
        <v>6568</v>
      </c>
      <c r="K3340" s="56" t="s">
        <v>6569</v>
      </c>
      <c r="L3340" s="49" t="s">
        <v>2540</v>
      </c>
      <c r="M3340" s="120" t="s">
        <v>2833</v>
      </c>
      <c r="N3340" s="35" t="s">
        <v>364</v>
      </c>
      <c r="O3340" s="240" t="s">
        <v>8554</v>
      </c>
      <c r="P3340" s="216" t="s">
        <v>1969</v>
      </c>
      <c r="Q3340" s="443">
        <v>0</v>
      </c>
      <c r="R3340" s="47"/>
      <c r="S3340" s="36"/>
      <c r="T3340" s="35"/>
      <c r="U3340" s="34"/>
      <c r="V3340" s="82">
        <v>0</v>
      </c>
      <c r="W3340" s="55" t="s">
        <v>2688</v>
      </c>
      <c r="X3340" s="55" t="s">
        <v>1898</v>
      </c>
      <c r="Y3340" s="157">
        <v>0</v>
      </c>
      <c r="Z3340" s="57" t="s">
        <v>3903</v>
      </c>
      <c r="AA3340" s="55" t="s">
        <v>3904</v>
      </c>
      <c r="AB3340" s="55">
        <v>330</v>
      </c>
      <c r="AC3340" s="55" t="s">
        <v>3865</v>
      </c>
      <c r="AD3340" s="89" t="s">
        <v>3864</v>
      </c>
      <c r="AE3340" s="243" t="s">
        <v>1746</v>
      </c>
      <c r="AF3340" s="157">
        <v>0</v>
      </c>
      <c r="AG3340" s="89" t="s">
        <v>6570</v>
      </c>
      <c r="AH3340" s="58" t="s">
        <v>3903</v>
      </c>
      <c r="AI3340" s="58" t="s">
        <v>3903</v>
      </c>
      <c r="AJ3340" s="59" t="s">
        <v>3903</v>
      </c>
      <c r="AK3340" s="56" t="s">
        <v>3903</v>
      </c>
      <c r="AL3340" s="56" t="s">
        <v>3903</v>
      </c>
      <c r="AM3340" s="60" t="s">
        <v>3903</v>
      </c>
      <c r="AN3340" s="60" t="s">
        <v>3903</v>
      </c>
      <c r="AO3340" s="60" t="s">
        <v>3903</v>
      </c>
    </row>
    <row r="3341" spans="1:41" s="14" customFormat="1" ht="20.25" customHeight="1" x14ac:dyDescent="0.2">
      <c r="A3341" s="222" t="s">
        <v>3312</v>
      </c>
      <c r="B3341" s="176"/>
      <c r="C3341" s="235">
        <v>325</v>
      </c>
      <c r="D3341" s="235"/>
      <c r="E3341" s="235"/>
      <c r="F3341" s="356"/>
      <c r="G3341" s="356"/>
      <c r="H3341" s="235"/>
      <c r="I3341" s="235"/>
      <c r="J3341" s="235"/>
      <c r="K3341" s="235"/>
      <c r="L3341" s="235"/>
      <c r="M3341" s="235"/>
      <c r="N3341" s="235">
        <v>3337</v>
      </c>
      <c r="O3341" s="235">
        <v>2914</v>
      </c>
      <c r="P3341" s="235">
        <v>3297</v>
      </c>
      <c r="Q3341" s="177"/>
      <c r="R3341" s="177"/>
      <c r="S3341" s="176"/>
      <c r="T3341" s="235"/>
      <c r="U3341" s="224"/>
      <c r="V3341"/>
      <c r="W3341"/>
      <c r="Z3341" s="7"/>
      <c r="AA3341" s="2"/>
      <c r="AB3341" s="2"/>
      <c r="AC3341" s="176"/>
      <c r="AD3341" s="232"/>
      <c r="AE3341" s="236"/>
      <c r="AG3341" s="114"/>
      <c r="AJ3341" s="114"/>
      <c r="AK3341" s="177"/>
      <c r="AL3341" s="177"/>
      <c r="AM3341" s="176"/>
      <c r="AN3341" s="176"/>
      <c r="AO3341" s="176"/>
    </row>
    <row r="3342" spans="1:41" x14ac:dyDescent="0.2">
      <c r="A3342" s="222"/>
      <c r="B3342" s="176"/>
      <c r="C3342" s="223"/>
      <c r="D3342" s="220"/>
      <c r="E3342" s="224"/>
      <c r="F3342" s="355"/>
      <c r="G3342" s="355"/>
      <c r="H3342" s="225"/>
      <c r="I3342" s="225"/>
      <c r="J3342" s="225"/>
      <c r="K3342" s="225"/>
      <c r="L3342" s="226"/>
      <c r="M3342" s="221"/>
      <c r="N3342" s="220"/>
      <c r="O3342" s="227"/>
      <c r="P3342" s="228"/>
      <c r="Q3342" s="229"/>
      <c r="R3342" s="230"/>
      <c r="S3342" s="231"/>
      <c r="T3342" s="235"/>
      <c r="U3342" s="224"/>
      <c r="X3342" s="87"/>
      <c r="Y3342" s="87"/>
      <c r="Z3342" s="7"/>
      <c r="AA3342" s="2"/>
      <c r="AB3342" s="2"/>
      <c r="AC3342" s="176"/>
      <c r="AD3342" s="232"/>
      <c r="AE3342" s="233"/>
      <c r="AF3342" s="14"/>
      <c r="AG3342" s="114"/>
      <c r="AH3342" s="14"/>
      <c r="AI3342" s="14"/>
      <c r="AJ3342" s="114"/>
      <c r="AK3342" s="225"/>
      <c r="AL3342" s="225"/>
      <c r="AM3342" s="234"/>
      <c r="AN3342" s="234"/>
      <c r="AO3342" s="234"/>
    </row>
    <row r="3343" spans="1:41" x14ac:dyDescent="0.2">
      <c r="A3343" s="14" t="s">
        <v>8438</v>
      </c>
      <c r="B3343" s="4"/>
      <c r="D3343" s="14"/>
      <c r="F3343" s="14"/>
      <c r="G3343" s="14"/>
      <c r="H3343" s="2"/>
      <c r="I3343" s="2"/>
      <c r="J3343" s="2"/>
      <c r="K3343" s="2"/>
      <c r="L3343" s="78"/>
      <c r="M3343" s="72"/>
      <c r="N3343" s="14"/>
      <c r="O3343" s="213"/>
      <c r="P3343" s="218"/>
      <c r="Q3343" s="14"/>
      <c r="R3343" s="14"/>
      <c r="S3343" s="7"/>
      <c r="T3343" s="14"/>
      <c r="U3343" s="453"/>
      <c r="X3343" s="87"/>
      <c r="Y3343" s="87"/>
      <c r="Z3343" s="7"/>
      <c r="AA3343" s="2"/>
      <c r="AB3343" s="2"/>
      <c r="AD3343" s="2"/>
      <c r="AE3343" s="14"/>
      <c r="AF3343" s="2"/>
      <c r="AG3343" s="115"/>
      <c r="AJ3343" s="115"/>
      <c r="AK3343" s="14"/>
      <c r="AL3343" s="14"/>
      <c r="AM3343" s="114"/>
      <c r="AN3343" s="14"/>
      <c r="AO3343" s="14"/>
    </row>
    <row r="3344" spans="1:41" x14ac:dyDescent="0.2">
      <c r="A3344" s="14" t="s">
        <v>8439</v>
      </c>
      <c r="B3344" s="84"/>
      <c r="D3344" s="14"/>
      <c r="F3344" s="14"/>
      <c r="G3344" s="14"/>
      <c r="H3344" s="14"/>
      <c r="I3344" s="14"/>
      <c r="J3344" s="14"/>
      <c r="K3344" s="14"/>
      <c r="L3344" s="78"/>
      <c r="M3344" s="72"/>
      <c r="N3344" s="14"/>
      <c r="O3344" s="213"/>
      <c r="P3344" s="218"/>
      <c r="Q3344" s="14"/>
      <c r="R3344" s="14"/>
      <c r="S3344" s="14"/>
      <c r="T3344" s="14"/>
      <c r="U3344" s="454"/>
      <c r="V3344" s="14"/>
      <c r="W3344" s="14"/>
      <c r="X3344" s="87"/>
      <c r="Y3344" s="87"/>
      <c r="Z3344" s="14"/>
      <c r="AA3344" s="14"/>
      <c r="AB3344" s="14"/>
      <c r="AC3344" s="14"/>
      <c r="AD3344" s="14"/>
      <c r="AE3344" s="14"/>
      <c r="AF3344" s="14"/>
      <c r="AG3344" s="114"/>
      <c r="AH3344" s="14"/>
      <c r="AI3344" s="14"/>
      <c r="AJ3344" s="114"/>
      <c r="AK3344" s="14"/>
      <c r="AL3344" s="14"/>
      <c r="AM3344" s="14"/>
      <c r="AN3344" s="14"/>
      <c r="AO3344" s="14"/>
    </row>
    <row r="3345" spans="1:1" x14ac:dyDescent="0.2">
      <c r="A3345" s="145" t="s">
        <v>3236</v>
      </c>
    </row>
    <row r="3346" spans="1:1" x14ac:dyDescent="0.2">
      <c r="A3346" s="13" t="s">
        <v>4812</v>
      </c>
    </row>
    <row r="3347" spans="1:1" x14ac:dyDescent="0.2">
      <c r="A3347" s="13" t="s">
        <v>8440</v>
      </c>
    </row>
  </sheetData>
  <phoneticPr fontId="38" type="noConversion"/>
  <hyperlinks>
    <hyperlink ref="O65" r:id="rId1" xr:uid="{00000000-0004-0000-0200-000000000000}"/>
    <hyperlink ref="O45" r:id="rId2" xr:uid="{00000000-0004-0000-0200-000001000000}"/>
    <hyperlink ref="O85" r:id="rId3" xr:uid="{00000000-0004-0000-0200-000002000000}"/>
    <hyperlink ref="O75" r:id="rId4" xr:uid="{00000000-0004-0000-0200-000003000000}"/>
    <hyperlink ref="O26" r:id="rId5" xr:uid="{00000000-0004-0000-0200-000004000000}"/>
    <hyperlink ref="O36" r:id="rId6" xr:uid="{00000000-0004-0000-0200-000005000000}"/>
    <hyperlink ref="O3007" r:id="rId7" xr:uid="{00000000-0004-0000-0200-000006000000}"/>
    <hyperlink ref="O2987" r:id="rId8" xr:uid="{00000000-0004-0000-0200-000007000000}"/>
    <hyperlink ref="O2977" r:id="rId9" xr:uid="{00000000-0004-0000-0200-000008000000}"/>
    <hyperlink ref="O2966" r:id="rId10" xr:uid="{00000000-0004-0000-0200-000009000000}"/>
    <hyperlink ref="O2906" r:id="rId11" xr:uid="{00000000-0004-0000-0200-00000A000000}"/>
    <hyperlink ref="O2896" r:id="rId12" xr:uid="{00000000-0004-0000-0200-00000B000000}"/>
    <hyperlink ref="O2826" r:id="rId13" xr:uid="{00000000-0004-0000-0200-00000C000000}"/>
    <hyperlink ref="O2768" r:id="rId14" xr:uid="{00000000-0004-0000-0200-00000D000000}"/>
    <hyperlink ref="O2398" r:id="rId15" xr:uid="{00000000-0004-0000-0200-00000E000000}"/>
    <hyperlink ref="O2352" r:id="rId16" xr:uid="{00000000-0004-0000-0200-00000F000000}"/>
    <hyperlink ref="O2275" r:id="rId17" xr:uid="{00000000-0004-0000-0200-000010000000}"/>
    <hyperlink ref="O1922" r:id="rId18" xr:uid="{00000000-0004-0000-0200-000011000000}"/>
    <hyperlink ref="O1909" r:id="rId19" xr:uid="{00000000-0004-0000-0200-000012000000}"/>
    <hyperlink ref="O1846" r:id="rId20" xr:uid="{00000000-0004-0000-0200-000013000000}"/>
    <hyperlink ref="O1727" r:id="rId21" xr:uid="{00000000-0004-0000-0200-000014000000}"/>
    <hyperlink ref="O1645" r:id="rId22" xr:uid="{00000000-0004-0000-0200-000015000000}"/>
    <hyperlink ref="O1626" r:id="rId23" xr:uid="{00000000-0004-0000-0200-000016000000}"/>
    <hyperlink ref="O1499" r:id="rId24" xr:uid="{00000000-0004-0000-0200-000017000000}"/>
    <hyperlink ref="O1488" r:id="rId25" xr:uid="{00000000-0004-0000-0200-000018000000}"/>
    <hyperlink ref="O1422" r:id="rId26" xr:uid="{00000000-0004-0000-0200-000019000000}"/>
    <hyperlink ref="O1445" r:id="rId27" xr:uid="{00000000-0004-0000-0200-00001B000000}"/>
    <hyperlink ref="O1477" r:id="rId28" xr:uid="{00000000-0004-0000-0200-00001C000000}"/>
    <hyperlink ref="O1176" r:id="rId29" xr:uid="{00000000-0004-0000-0200-00001D000000}"/>
    <hyperlink ref="O1194" r:id="rId30" xr:uid="{00000000-0004-0000-0200-00001E000000}"/>
    <hyperlink ref="O1212" r:id="rId31" xr:uid="{00000000-0004-0000-0200-00001F000000}"/>
    <hyperlink ref="O1890" r:id="rId32" xr:uid="{00000000-0004-0000-0200-000020000000}"/>
    <hyperlink ref="O1203" r:id="rId33" xr:uid="{00000000-0004-0000-0200-000021000000}"/>
    <hyperlink ref="O1185" r:id="rId34" xr:uid="{00000000-0004-0000-0200-000022000000}"/>
    <hyperlink ref="O1323" r:id="rId35" xr:uid="{00000000-0004-0000-0200-000023000000}"/>
    <hyperlink ref="O811" r:id="rId36" xr:uid="{00000000-0004-0000-0200-000024000000}"/>
    <hyperlink ref="O876" r:id="rId37" xr:uid="{00000000-0004-0000-0200-000025000000}"/>
    <hyperlink ref="O924" r:id="rId38" xr:uid="{00000000-0004-0000-0200-000026000000}"/>
    <hyperlink ref="O758" r:id="rId39" xr:uid="{00000000-0004-0000-0200-000027000000}"/>
    <hyperlink ref="O445" r:id="rId40" xr:uid="{00000000-0004-0000-0200-000028000000}"/>
    <hyperlink ref="O216" r:id="rId41" xr:uid="{00000000-0004-0000-0200-000029000000}"/>
    <hyperlink ref="O194" r:id="rId42" xr:uid="{00000000-0004-0000-0200-00002A000000}"/>
    <hyperlink ref="O162" r:id="rId43" xr:uid="{00000000-0004-0000-0200-00002B000000}"/>
    <hyperlink ref="O151" r:id="rId44" xr:uid="{00000000-0004-0000-0200-00002C000000}"/>
    <hyperlink ref="P75" r:id="rId45" xr:uid="{00000000-0004-0000-0200-00002D000000}"/>
    <hyperlink ref="P758" r:id="rId46" xr:uid="{00000000-0004-0000-0200-00002E000000}"/>
    <hyperlink ref="P1488" r:id="rId47" xr:uid="{00000000-0004-0000-0200-00002F000000}"/>
    <hyperlink ref="P1499" r:id="rId48" xr:uid="{00000000-0004-0000-0200-000030000000}"/>
    <hyperlink ref="P2352" r:id="rId49" xr:uid="{00000000-0004-0000-0200-000031000000}"/>
    <hyperlink ref="O2774" r:id="rId50" xr:uid="{00000000-0004-0000-0200-000032000000}"/>
    <hyperlink ref="O2088" r:id="rId51" xr:uid="{00000000-0004-0000-0200-000033000000}"/>
    <hyperlink ref="O2142" r:id="rId52" xr:uid="{00000000-0004-0000-0200-000034000000}"/>
    <hyperlink ref="O373" r:id="rId53" xr:uid="{00000000-0004-0000-0200-000035000000}"/>
    <hyperlink ref="O390" r:id="rId54" xr:uid="{00000000-0004-0000-0200-000036000000}"/>
    <hyperlink ref="O407" r:id="rId55" xr:uid="{00000000-0004-0000-0200-000037000000}"/>
    <hyperlink ref="O426" r:id="rId56" xr:uid="{00000000-0004-0000-0200-000038000000}"/>
    <hyperlink ref="O446" r:id="rId57" xr:uid="{00000000-0004-0000-0200-000039000000}"/>
    <hyperlink ref="O460" r:id="rId58" xr:uid="{00000000-0004-0000-0200-00003A000000}"/>
    <hyperlink ref="O471" r:id="rId59" xr:uid="{00000000-0004-0000-0200-00003B000000}"/>
    <hyperlink ref="O483" r:id="rId60" xr:uid="{00000000-0004-0000-0200-00003C000000}"/>
    <hyperlink ref="O495" r:id="rId61" xr:uid="{00000000-0004-0000-0200-00003D000000}"/>
    <hyperlink ref="O507" r:id="rId62" xr:uid="{00000000-0004-0000-0200-00003E000000}"/>
    <hyperlink ref="O520" r:id="rId63" xr:uid="{00000000-0004-0000-0200-00003F000000}"/>
    <hyperlink ref="O533" r:id="rId64" xr:uid="{00000000-0004-0000-0200-000040000000}"/>
    <hyperlink ref="O547" r:id="rId65" xr:uid="{00000000-0004-0000-0200-000041000000}"/>
    <hyperlink ref="O559" r:id="rId66" xr:uid="{00000000-0004-0000-0200-000042000000}"/>
    <hyperlink ref="O572" r:id="rId67" xr:uid="{00000000-0004-0000-0200-000043000000}"/>
    <hyperlink ref="O584" r:id="rId68" xr:uid="{00000000-0004-0000-0200-000044000000}"/>
    <hyperlink ref="P584" r:id="rId69" xr:uid="{00000000-0004-0000-0200-000045000000}"/>
    <hyperlink ref="O610" r:id="rId70" xr:uid="{00000000-0004-0000-0200-000046000000}"/>
    <hyperlink ref="P610" r:id="rId71" xr:uid="{00000000-0004-0000-0200-000047000000}"/>
    <hyperlink ref="P520" r:id="rId72" xr:uid="{00000000-0004-0000-0200-000048000000}"/>
    <hyperlink ref="O2244" r:id="rId73" xr:uid="{00000000-0004-0000-0200-00004B000000}"/>
    <hyperlink ref="O2255" r:id="rId74" xr:uid="{00000000-0004-0000-0200-00004C000000}"/>
    <hyperlink ref="O2288" r:id="rId75" xr:uid="{00000000-0004-0000-0200-00004D000000}"/>
    <hyperlink ref="O2300" r:id="rId76" xr:uid="{00000000-0004-0000-0200-00004E000000}"/>
    <hyperlink ref="O2332" r:id="rId77" xr:uid="{00000000-0004-0000-0200-00004F000000}"/>
    <hyperlink ref="O2353" r:id="rId78" xr:uid="{00000000-0004-0000-0200-000050000000}"/>
    <hyperlink ref="O2365" r:id="rId79" xr:uid="{00000000-0004-0000-0200-000051000000}"/>
    <hyperlink ref="O2388" r:id="rId80" xr:uid="{00000000-0004-0000-0200-000052000000}"/>
    <hyperlink ref="O2377" r:id="rId81" xr:uid="{00000000-0004-0000-0200-000053000000}"/>
    <hyperlink ref="O2410" r:id="rId82" xr:uid="{00000000-0004-0000-0200-000054000000}"/>
    <hyperlink ref="O2421" r:id="rId83" xr:uid="{00000000-0004-0000-0200-000055000000}"/>
    <hyperlink ref="O2432" r:id="rId84" xr:uid="{00000000-0004-0000-0200-000056000000}"/>
    <hyperlink ref="O2444" r:id="rId85" xr:uid="{00000000-0004-0000-0200-000057000000}"/>
    <hyperlink ref="O2455" r:id="rId86" xr:uid="{00000000-0004-0000-0200-000058000000}"/>
    <hyperlink ref="O2467" r:id="rId87" xr:uid="{00000000-0004-0000-0200-000059000000}"/>
    <hyperlink ref="O2477" r:id="rId88" xr:uid="{00000000-0004-0000-0200-00005A000000}"/>
    <hyperlink ref="O2488" r:id="rId89" xr:uid="{00000000-0004-0000-0200-00005B000000}"/>
    <hyperlink ref="O2499" r:id="rId90" xr:uid="{00000000-0004-0000-0200-00005C000000}"/>
    <hyperlink ref="O2511" r:id="rId91" xr:uid="{00000000-0004-0000-0200-00005D000000}"/>
    <hyperlink ref="O2547" r:id="rId92" xr:uid="{00000000-0004-0000-0200-00005E000000}"/>
    <hyperlink ref="O2560" r:id="rId93" xr:uid="{00000000-0004-0000-0200-00005F000000}"/>
    <hyperlink ref="O2572" r:id="rId94" xr:uid="{00000000-0004-0000-0200-000060000000}"/>
    <hyperlink ref="O2582" r:id="rId95" xr:uid="{00000000-0004-0000-0200-000061000000}"/>
    <hyperlink ref="O2592" r:id="rId96" xr:uid="{00000000-0004-0000-0200-000062000000}"/>
    <hyperlink ref="O2603" r:id="rId97" xr:uid="{00000000-0004-0000-0200-000063000000}"/>
    <hyperlink ref="O2614" r:id="rId98" xr:uid="{00000000-0004-0000-0200-000065000000}"/>
    <hyperlink ref="O2625" r:id="rId99" xr:uid="{00000000-0004-0000-0200-000066000000}"/>
    <hyperlink ref="O2636" r:id="rId100" xr:uid="{00000000-0004-0000-0200-000067000000}"/>
    <hyperlink ref="O2648" r:id="rId101" xr:uid="{00000000-0004-0000-0200-000068000000}"/>
    <hyperlink ref="O2637" r:id="rId102" xr:uid="{00000000-0004-0000-0200-000069000000}"/>
    <hyperlink ref="O2660" r:id="rId103" xr:uid="{00000000-0004-0000-0200-00006A000000}"/>
    <hyperlink ref="O2671" r:id="rId104" xr:uid="{00000000-0004-0000-0200-00006B000000}"/>
    <hyperlink ref="O2706" r:id="rId105" xr:uid="{00000000-0004-0000-0200-00006C000000}"/>
    <hyperlink ref="O2729" r:id="rId106" xr:uid="{00000000-0004-0000-0200-00006D000000}"/>
    <hyperlink ref="O2769" r:id="rId107" xr:uid="{00000000-0004-0000-0200-00006E000000}"/>
    <hyperlink ref="O1073" r:id="rId108" xr:uid="{00000000-0004-0000-0200-00006F000000}"/>
    <hyperlink ref="O1113" r:id="rId109" xr:uid="{00000000-0004-0000-0200-000071000000}"/>
    <hyperlink ref="O1125" r:id="rId110" xr:uid="{00000000-0004-0000-0200-000072000000}"/>
    <hyperlink ref="O1139" r:id="rId111" xr:uid="{00000000-0004-0000-0200-000073000000}"/>
    <hyperlink ref="O1489" r:id="rId112" xr:uid="{00000000-0004-0000-0200-000074000000}"/>
    <hyperlink ref="P1489" r:id="rId113" xr:uid="{00000000-0004-0000-0200-000075000000}"/>
    <hyperlink ref="O1500" r:id="rId114" xr:uid="{00000000-0004-0000-0200-000076000000}"/>
    <hyperlink ref="P1500" r:id="rId115" xr:uid="{00000000-0004-0000-0200-000077000000}"/>
    <hyperlink ref="O1717" r:id="rId116" xr:uid="{00000000-0004-0000-0200-000078000000}"/>
    <hyperlink ref="O1747" r:id="rId117" xr:uid="{00000000-0004-0000-0200-000079000000}"/>
    <hyperlink ref="O1758" r:id="rId118" xr:uid="{00000000-0004-0000-0200-00007A000000}"/>
    <hyperlink ref="O1795" r:id="rId119" xr:uid="{00000000-0004-0000-0200-00007B000000}"/>
    <hyperlink ref="O1769" r:id="rId120" xr:uid="{00000000-0004-0000-0200-00007C000000}"/>
    <hyperlink ref="P1780" r:id="rId121" xr:uid="{00000000-0004-0000-0200-00007D000000}"/>
    <hyperlink ref="O1796" r:id="rId122" xr:uid="{00000000-0004-0000-0200-00007E000000}"/>
    <hyperlink ref="O1828" r:id="rId123" xr:uid="{00000000-0004-0000-0200-00007F000000}"/>
    <hyperlink ref="O1837" r:id="rId124" xr:uid="{00000000-0004-0000-0200-000080000000}"/>
    <hyperlink ref="O1847" r:id="rId125" xr:uid="{00000000-0004-0000-0200-000081000000}"/>
    <hyperlink ref="P1847" r:id="rId126" xr:uid="{00000000-0004-0000-0200-000082000000}"/>
    <hyperlink ref="O1868" r:id="rId127" xr:uid="{00000000-0004-0000-0200-000083000000}"/>
    <hyperlink ref="O1891" r:id="rId128" xr:uid="{00000000-0004-0000-0200-000084000000}"/>
    <hyperlink ref="O1910" r:id="rId129" xr:uid="{00000000-0004-0000-0200-000085000000}"/>
    <hyperlink ref="O1934" r:id="rId130" xr:uid="{00000000-0004-0000-0200-000087000000}"/>
    <hyperlink ref="O1946" r:id="rId131" xr:uid="{00000000-0004-0000-0200-000088000000}"/>
    <hyperlink ref="O1959" r:id="rId132" xr:uid="{00000000-0004-0000-0200-000089000000}"/>
    <hyperlink ref="P1959" r:id="rId133" xr:uid="{00000000-0004-0000-0200-00008A000000}"/>
    <hyperlink ref="O1707" r:id="rId134" xr:uid="{00000000-0004-0000-0200-00008B000000}"/>
    <hyperlink ref="O621" r:id="rId135" xr:uid="{00000000-0004-0000-0200-00008D000000}"/>
    <hyperlink ref="O630" r:id="rId136" xr:uid="{00000000-0004-0000-0200-00008E000000}"/>
    <hyperlink ref="O639" r:id="rId137" xr:uid="{00000000-0004-0000-0200-00008F000000}"/>
    <hyperlink ref="O650" r:id="rId138" xr:uid="{00000000-0004-0000-0200-000090000000}"/>
    <hyperlink ref="O661" r:id="rId139" xr:uid="{00000000-0004-0000-0200-000091000000}"/>
    <hyperlink ref="O673" r:id="rId140" xr:uid="{00000000-0004-0000-0200-000092000000}"/>
    <hyperlink ref="O715" r:id="rId141" xr:uid="{00000000-0004-0000-0200-000095000000}"/>
    <hyperlink ref="O704" r:id="rId142" xr:uid="{00000000-0004-0000-0200-000096000000}"/>
    <hyperlink ref="O793" r:id="rId143" xr:uid="{00000000-0004-0000-0200-000097000000}"/>
    <hyperlink ref="O662" r:id="rId144" xr:uid="{00000000-0004-0000-0200-000098000000}"/>
    <hyperlink ref="O1510" r:id="rId145" xr:uid="{00000000-0004-0000-0200-000099000000}"/>
    <hyperlink ref="O1520" r:id="rId146" xr:uid="{00000000-0004-0000-0200-00009A000000}"/>
    <hyperlink ref="O1530" r:id="rId147" xr:uid="{00000000-0004-0000-0200-00009B000000}"/>
    <hyperlink ref="O1547" r:id="rId148" xr:uid="{00000000-0004-0000-0200-00009C000000}"/>
    <hyperlink ref="O1559" r:id="rId149" xr:uid="{00000000-0004-0000-0200-00009D000000}"/>
    <hyperlink ref="O1568" r:id="rId150" xr:uid="{00000000-0004-0000-0200-00009E000000}"/>
    <hyperlink ref="O1578" r:id="rId151" xr:uid="{00000000-0004-0000-0200-00009F000000}"/>
    <hyperlink ref="O1587" r:id="rId152" xr:uid="{00000000-0004-0000-0200-0000A0000000}"/>
    <hyperlink ref="O1607" r:id="rId153" xr:uid="{00000000-0004-0000-0200-0000A1000000}"/>
    <hyperlink ref="O1617" r:id="rId154" xr:uid="{00000000-0004-0000-0200-0000A2000000}"/>
    <hyperlink ref="O1646" r:id="rId155" xr:uid="{00000000-0004-0000-0200-0000A3000000}"/>
    <hyperlink ref="O1665" r:id="rId156" xr:uid="{00000000-0004-0000-0200-0000A4000000}"/>
    <hyperlink ref="O1596" r:id="rId157" xr:uid="{00000000-0004-0000-0200-0000A5000000}"/>
    <hyperlink ref="O239" r:id="rId158" xr:uid="{00000000-0004-0000-0200-0000A6000000}"/>
    <hyperlink ref="O251" r:id="rId159" xr:uid="{00000000-0004-0000-0200-0000A7000000}"/>
    <hyperlink ref="O273" r:id="rId160" xr:uid="{00000000-0004-0000-0200-0000A8000000}"/>
    <hyperlink ref="O285" r:id="rId161" xr:uid="{00000000-0004-0000-0200-0000A9000000}"/>
    <hyperlink ref="O297" r:id="rId162" xr:uid="{00000000-0004-0000-0200-0000AA000000}"/>
    <hyperlink ref="O309" r:id="rId163" xr:uid="{00000000-0004-0000-0200-0000AB000000}"/>
    <hyperlink ref="O321" r:id="rId164" xr:uid="{00000000-0004-0000-0200-0000AC000000}"/>
    <hyperlink ref="O332" r:id="rId165" xr:uid="{00000000-0004-0000-0200-0000AD000000}"/>
    <hyperlink ref="P297" r:id="rId166" xr:uid="{00000000-0004-0000-0200-0000AE000000}"/>
    <hyperlink ref="O352" r:id="rId167" xr:uid="{00000000-0004-0000-0200-0000AF000000}"/>
    <hyperlink ref="O341" r:id="rId168" xr:uid="{00000000-0004-0000-0200-0000B0000000}"/>
    <hyperlink ref="O2313" r:id="rId169" xr:uid="{00000000-0004-0000-0200-0000B1000000}"/>
    <hyperlink ref="O2762" r:id="rId170" xr:uid="{00000000-0004-0000-0200-0000B2000000}"/>
    <hyperlink ref="O261" r:id="rId171" xr:uid="{00000000-0004-0000-0200-0000B3000000}"/>
    <hyperlink ref="O727" r:id="rId172" xr:uid="{00000000-0004-0000-0200-0000B4000000}"/>
    <hyperlink ref="O1085" r:id="rId173" xr:uid="{00000000-0004-0000-0200-0000B5000000}"/>
    <hyperlink ref="O1808" r:id="rId174" xr:uid="{00000000-0004-0000-0200-0000B6000000}"/>
    <hyperlink ref="O1789" r:id="rId175" xr:uid="{00000000-0004-0000-0200-0000B7000000}"/>
    <hyperlink ref="O1881" r:id="rId176" xr:uid="{00000000-0004-0000-0200-0000B8000000}"/>
    <hyperlink ref="O1728" r:id="rId177" xr:uid="{00000000-0004-0000-0200-0000B9000000}"/>
    <hyperlink ref="O596" r:id="rId178" xr:uid="{00000000-0004-0000-0200-0000BB000000}"/>
    <hyperlink ref="P596" r:id="rId179" xr:uid="{00000000-0004-0000-0200-0000BC000000}"/>
    <hyperlink ref="O777" r:id="rId180" xr:uid="{00000000-0004-0000-0200-0000BD000000}"/>
    <hyperlink ref="O759" r:id="rId181" xr:uid="{00000000-0004-0000-0200-0000BE000000}"/>
    <hyperlink ref="O990" r:id="rId182" xr:uid="{00000000-0004-0000-0200-0000BF000000}"/>
    <hyperlink ref="O979" r:id="rId183" xr:uid="{00000000-0004-0000-0200-0000C0000000}"/>
    <hyperlink ref="O968" r:id="rId184" xr:uid="{00000000-0004-0000-0200-0000C1000000}"/>
    <hyperlink ref="O955" r:id="rId185" xr:uid="{00000000-0004-0000-0200-0000C2000000}"/>
    <hyperlink ref="O925" r:id="rId186" xr:uid="{00000000-0004-0000-0200-0000C3000000}"/>
    <hyperlink ref="O914" r:id="rId187" xr:uid="{00000000-0004-0000-0200-0000C4000000}"/>
    <hyperlink ref="O1224" r:id="rId188" xr:uid="{00000000-0004-0000-0200-0000C5000000}"/>
    <hyperlink ref="O1235" r:id="rId189" xr:uid="{00000000-0004-0000-0200-0000C6000000}"/>
    <hyperlink ref="O1247" r:id="rId190" xr:uid="{00000000-0004-0000-0200-0000C7000000}"/>
    <hyperlink ref="O1289" r:id="rId191" xr:uid="{00000000-0004-0000-0200-0000C9000000}"/>
    <hyperlink ref="O1277" r:id="rId192" xr:uid="{00000000-0004-0000-0200-0000CA000000}"/>
    <hyperlink ref="O1300" r:id="rId193" xr:uid="{00000000-0004-0000-0200-0000CB000000}"/>
    <hyperlink ref="O1312" r:id="rId194" xr:uid="{00000000-0004-0000-0200-0000CC000000}"/>
    <hyperlink ref="O1324" r:id="rId195" xr:uid="{00000000-0004-0000-0200-0000CD000000}"/>
    <hyperlink ref="O1335" r:id="rId196" xr:uid="{00000000-0004-0000-0200-0000CE000000}"/>
    <hyperlink ref="O1348" r:id="rId197" xr:uid="{00000000-0004-0000-0200-0000CF000000}"/>
    <hyperlink ref="O1148" r:id="rId198" xr:uid="{00000000-0004-0000-0200-0000D0000000}"/>
    <hyperlink ref="O1159" r:id="rId199" xr:uid="{00000000-0004-0000-0200-0000D1000000}"/>
    <hyperlink ref="O1168" r:id="rId200" xr:uid="{00000000-0004-0000-0200-0000D2000000}"/>
    <hyperlink ref="O1186" r:id="rId201" xr:uid="{00000000-0004-0000-0200-0000D3000000}"/>
    <hyperlink ref="O1204" r:id="rId202" xr:uid="{00000000-0004-0000-0200-0000D4000000}"/>
    <hyperlink ref="O1195" r:id="rId203" xr:uid="{00000000-0004-0000-0200-0000D5000000}"/>
    <hyperlink ref="O1001" r:id="rId204" xr:uid="{00000000-0004-0000-0200-0000D6000000}"/>
    <hyperlink ref="O1023" r:id="rId205" xr:uid="{00000000-0004-0000-0200-0000D7000000}"/>
    <hyperlink ref="O1034" r:id="rId206" xr:uid="{00000000-0004-0000-0200-0000D8000000}"/>
    <hyperlink ref="O1047" r:id="rId207" xr:uid="{00000000-0004-0000-0200-0000D9000000}"/>
    <hyperlink ref="O1058" r:id="rId208" xr:uid="{00000000-0004-0000-0200-0000DA000000}"/>
    <hyperlink ref="O877" r:id="rId209" xr:uid="{00000000-0004-0000-0200-0000DB000000}"/>
    <hyperlink ref="O868" r:id="rId210" xr:uid="{00000000-0004-0000-0200-0000DC000000}"/>
    <hyperlink ref="O860" r:id="rId211" xr:uid="{00000000-0004-0000-0200-0000DD000000}"/>
    <hyperlink ref="O852" r:id="rId212" xr:uid="{00000000-0004-0000-0200-0000DE000000}"/>
    <hyperlink ref="O845" r:id="rId213" xr:uid="{00000000-0004-0000-0200-0000DF000000}"/>
    <hyperlink ref="O837" r:id="rId214" xr:uid="{00000000-0004-0000-0200-0000E0000000}"/>
    <hyperlink ref="O829" r:id="rId215" xr:uid="{00000000-0004-0000-0200-0000E1000000}"/>
    <hyperlink ref="O820" r:id="rId216" xr:uid="{00000000-0004-0000-0200-0000E2000000}"/>
    <hyperlink ref="O812" r:id="rId217" xr:uid="{00000000-0004-0000-0200-0000E3000000}"/>
    <hyperlink ref="P877" r:id="rId218" xr:uid="{00000000-0004-0000-0200-0000E4000000}"/>
    <hyperlink ref="P812" r:id="rId219" xr:uid="{00000000-0004-0000-0200-0000E5000000}"/>
    <hyperlink ref="O1012" r:id="rId220" xr:uid="{00000000-0004-0000-0200-0000E6000000}"/>
    <hyperlink ref="P46" r:id="rId221" xr:uid="{00000000-0004-0000-0200-0000E7000000}"/>
    <hyperlink ref="O46" r:id="rId222" xr:uid="{00000000-0004-0000-0200-0000E8000000}"/>
    <hyperlink ref="O76" r:id="rId223" xr:uid="{00000000-0004-0000-0200-0000E9000000}"/>
    <hyperlink ref="O86" r:id="rId224" xr:uid="{00000000-0004-0000-0200-0000EA000000}"/>
    <hyperlink ref="P86" r:id="rId225" xr:uid="{00000000-0004-0000-0200-0000EB000000}"/>
    <hyperlink ref="P96" r:id="rId226" xr:uid="{00000000-0004-0000-0200-0000EC000000}"/>
    <hyperlink ref="O116" r:id="rId227" xr:uid="{00000000-0004-0000-0200-0000ED000000}"/>
    <hyperlink ref="O126" r:id="rId228" xr:uid="{00000000-0004-0000-0200-0000EE000000}"/>
    <hyperlink ref="O1359" r:id="rId229" xr:uid="{00000000-0004-0000-0200-0000EF000000}"/>
    <hyperlink ref="O1389" r:id="rId230" xr:uid="{00000000-0004-0000-0200-0000F0000000}"/>
    <hyperlink ref="O1402" r:id="rId231" xr:uid="{00000000-0004-0000-0200-0000F1000000}"/>
    <hyperlink ref="O1414" r:id="rId232" xr:uid="{00000000-0004-0000-0200-0000F2000000}"/>
    <hyperlink ref="O1423" r:id="rId233" xr:uid="{00000000-0004-0000-0200-0000F3000000}"/>
    <hyperlink ref="O1436" r:id="rId234" xr:uid="{00000000-0004-0000-0200-0000F4000000}"/>
    <hyperlink ref="O1446" r:id="rId235" xr:uid="{00000000-0004-0000-0200-0000F5000000}"/>
    <hyperlink ref="O1455" r:id="rId236" xr:uid="{00000000-0004-0000-0200-0000F6000000}"/>
    <hyperlink ref="O1177" r:id="rId237" xr:uid="{00000000-0004-0000-0200-0000F8000000}"/>
    <hyperlink ref="O37" r:id="rId238" xr:uid="{00000000-0004-0000-0200-0000F9000000}"/>
    <hyperlink ref="P2353" r:id="rId239" xr:uid="{00000000-0004-0000-0200-0000FA000000}"/>
    <hyperlink ref="O2778" r:id="rId240" xr:uid="{00000000-0004-0000-0200-0000FB000000}"/>
    <hyperlink ref="O2787" r:id="rId241" xr:uid="{00000000-0004-0000-0200-0000FC000000}"/>
    <hyperlink ref="O2796" r:id="rId242" display="https://drive.google.com/file/d/11mNzZ9uDgFnp4SNVJB88WgggYf8hY9WK/view?usp=sharing" xr:uid="{00000000-0004-0000-0200-0000FD000000}"/>
    <hyperlink ref="O2836" r:id="rId243" xr:uid="{00000000-0004-0000-0200-0000FE000000}"/>
    <hyperlink ref="O2846" r:id="rId244" xr:uid="{00000000-0004-0000-0200-0000FF000000}"/>
    <hyperlink ref="O2856" r:id="rId245" xr:uid="{00000000-0004-0000-0200-000000010000}"/>
    <hyperlink ref="O2866" r:id="rId246" xr:uid="{00000000-0004-0000-0200-000001010000}"/>
    <hyperlink ref="O2876" r:id="rId247" xr:uid="{00000000-0004-0000-0200-000002010000}"/>
    <hyperlink ref="O2886" r:id="rId248" xr:uid="{00000000-0004-0000-0200-000003010000}"/>
    <hyperlink ref="O2897" r:id="rId249" xr:uid="{00000000-0004-0000-0200-000004010000}"/>
    <hyperlink ref="O2917" r:id="rId250" xr:uid="{00000000-0004-0000-0200-000005010000}"/>
    <hyperlink ref="O2937" r:id="rId251" xr:uid="{00000000-0004-0000-0200-000006010000}"/>
    <hyperlink ref="O2947" r:id="rId252" xr:uid="{00000000-0004-0000-0200-000007010000}"/>
    <hyperlink ref="O2957" r:id="rId253" xr:uid="{00000000-0004-0000-0200-000008010000}"/>
    <hyperlink ref="O2968" r:id="rId254" xr:uid="{00000000-0004-0000-0200-000009010000}"/>
    <hyperlink ref="O2978" r:id="rId255" xr:uid="{00000000-0004-0000-0200-00000A010000}"/>
    <hyperlink ref="O2988" r:id="rId256" xr:uid="{00000000-0004-0000-0200-00000B010000}"/>
    <hyperlink ref="O2998" r:id="rId257" xr:uid="{00000000-0004-0000-0200-00000C010000}"/>
    <hyperlink ref="O3008" r:id="rId258" xr:uid="{00000000-0004-0000-0200-00000D010000}"/>
    <hyperlink ref="O3018" r:id="rId259" xr:uid="{00000000-0004-0000-0200-00000E010000}"/>
    <hyperlink ref="O3028" r:id="rId260" xr:uid="{00000000-0004-0000-0200-00000F010000}"/>
    <hyperlink ref="O3040" r:id="rId261" xr:uid="{00000000-0004-0000-0200-000010010000}"/>
    <hyperlink ref="P3040" r:id="rId262" xr:uid="{00000000-0004-0000-0200-000011010000}"/>
    <hyperlink ref="O3050" r:id="rId263" xr:uid="{00000000-0004-0000-0200-000012010000}"/>
    <hyperlink ref="O3059" r:id="rId264" xr:uid="{00000000-0004-0000-0200-000013010000}"/>
    <hyperlink ref="O3069" r:id="rId265" xr:uid="{00000000-0004-0000-0200-000014010000}"/>
    <hyperlink ref="O3079" r:id="rId266" xr:uid="{00000000-0004-0000-0200-000015010000}"/>
    <hyperlink ref="O3087" r:id="rId267" xr:uid="{00000000-0004-0000-0200-000016010000}"/>
    <hyperlink ref="O3097" r:id="rId268" xr:uid="{00000000-0004-0000-0200-000017010000}"/>
    <hyperlink ref="O3117" r:id="rId269" xr:uid="{00000000-0004-0000-0200-000018010000}"/>
    <hyperlink ref="O3127" r:id="rId270" xr:uid="{00000000-0004-0000-0200-000019010000}"/>
    <hyperlink ref="O3137" r:id="rId271" xr:uid="{00000000-0004-0000-0200-00001A010000}"/>
    <hyperlink ref="O3147" r:id="rId272" xr:uid="{00000000-0004-0000-0200-00001B010000}"/>
    <hyperlink ref="O3167" r:id="rId273" xr:uid="{00000000-0004-0000-0200-00001C010000}"/>
    <hyperlink ref="O3177" r:id="rId274" xr:uid="{00000000-0004-0000-0200-00001D010000}"/>
    <hyperlink ref="O3206" r:id="rId275" xr:uid="{00000000-0004-0000-0200-00001E010000}"/>
    <hyperlink ref="O3251" r:id="rId276" xr:uid="{00000000-0004-0000-0200-00001F010000}"/>
    <hyperlink ref="O3261" r:id="rId277" xr:uid="{00000000-0004-0000-0200-000020010000}"/>
    <hyperlink ref="P3261" r:id="rId278" xr:uid="{00000000-0004-0000-0200-000021010000}"/>
    <hyperlink ref="O3270" r:id="rId279" xr:uid="{00000000-0004-0000-0200-000022010000}"/>
    <hyperlink ref="P3270" r:id="rId280" xr:uid="{00000000-0004-0000-0200-000023010000}"/>
    <hyperlink ref="O3278" r:id="rId281" xr:uid="{00000000-0004-0000-0200-000024010000}"/>
    <hyperlink ref="O3286" r:id="rId282" xr:uid="{00000000-0004-0000-0200-000025010000}"/>
    <hyperlink ref="O3295" r:id="rId283" xr:uid="{00000000-0004-0000-0200-000026010000}"/>
    <hyperlink ref="O3188" r:id="rId284" xr:uid="{00000000-0004-0000-0200-000027010000}"/>
    <hyperlink ref="O3216" r:id="rId285" xr:uid="{00000000-0004-0000-0200-000028010000}"/>
    <hyperlink ref="O3226" r:id="rId286" xr:uid="{00000000-0004-0000-0200-000029010000}"/>
    <hyperlink ref="O3235" r:id="rId287" xr:uid="{00000000-0004-0000-0200-00002A010000}"/>
    <hyperlink ref="O3304" r:id="rId288" xr:uid="{00000000-0004-0000-0200-00002B010000}"/>
    <hyperlink ref="O3243" r:id="rId289" xr:uid="{00000000-0004-0000-0200-00002C010000}"/>
    <hyperlink ref="O3244" r:id="rId290" xr:uid="{00000000-0004-0000-0200-00002D010000}"/>
    <hyperlink ref="O2807" r:id="rId291" xr:uid="{00000000-0004-0000-0200-00002E010000}"/>
    <hyperlink ref="O2797" r:id="rId292" xr:uid="{00000000-0004-0000-0200-00002F010000}"/>
    <hyperlink ref="O2817" r:id="rId293" xr:uid="{00000000-0004-0000-0200-000030010000}"/>
    <hyperlink ref="O2927" r:id="rId294" xr:uid="{00000000-0004-0000-0200-000031010000}"/>
    <hyperlink ref="O3157" r:id="rId295" xr:uid="{00000000-0004-0000-0200-000032010000}"/>
    <hyperlink ref="O1666" r:id="rId296" xr:uid="{00000000-0004-0000-0200-000033010000}"/>
    <hyperlink ref="O2523" r:id="rId297" xr:uid="{00000000-0004-0000-0200-000034010000}"/>
    <hyperlink ref="O163" r:id="rId298" xr:uid="{00000000-0004-0000-0200-000035010000}"/>
    <hyperlink ref="O174" r:id="rId299" xr:uid="{00000000-0004-0000-0200-000036010000}"/>
    <hyperlink ref="O185" r:id="rId300" xr:uid="{00000000-0004-0000-0200-000037010000}"/>
    <hyperlink ref="O195" r:id="rId301" xr:uid="{00000000-0004-0000-0200-000038010000}"/>
    <hyperlink ref="O205" r:id="rId302" xr:uid="{00000000-0004-0000-0200-000039010000}"/>
    <hyperlink ref="O217" r:id="rId303" xr:uid="{00000000-0004-0000-0200-00003A010000}"/>
    <hyperlink ref="O227" r:id="rId304" xr:uid="{00000000-0004-0000-0200-00003B010000}"/>
    <hyperlink ref="O419" r:id="rId305" xr:uid="{00000000-0004-0000-0200-00003C010000}"/>
    <hyperlink ref="P76" r:id="rId306" xr:uid="{00000000-0004-0000-0200-00003D010000}"/>
    <hyperlink ref="O799" r:id="rId307" xr:uid="{00000000-0004-0000-0200-00003E010000}"/>
    <hyperlink ref="O803" r:id="rId308" xr:uid="{00000000-0004-0000-0200-00003F010000}"/>
    <hyperlink ref="O1576" r:id="rId309" xr:uid="{00000000-0004-0000-0200-000040010000}"/>
    <hyperlink ref="O3311" r:id="rId310" xr:uid="{00000000-0004-0000-0200-000041010000}"/>
    <hyperlink ref="P3311" r:id="rId311" xr:uid="{00000000-0004-0000-0200-000042010000}"/>
    <hyperlink ref="O651" r:id="rId312" xr:uid="{00000000-0004-0000-0200-000043010000}"/>
    <hyperlink ref="O1549" r:id="rId313" xr:uid="{00000000-0004-0000-0200-000044010000}"/>
    <hyperlink ref="O1569" r:id="rId314" xr:uid="{00000000-0004-0000-0200-000045010000}"/>
    <hyperlink ref="P3316" r:id="rId315" xr:uid="{00000000-0004-0000-0200-000046010000}"/>
    <hyperlink ref="O3316" r:id="rId316" xr:uid="{00000000-0004-0000-0200-000047010000}"/>
    <hyperlink ref="O434" r:id="rId317" xr:uid="{00000000-0004-0000-0200-000048010000}"/>
    <hyperlink ref="O3321" r:id="rId318" xr:uid="{00000000-0004-0000-0200-000049010000}"/>
    <hyperlink ref="P3321" r:id="rId319" xr:uid="{00000000-0004-0000-0200-00004A010000}"/>
    <hyperlink ref="O3326" r:id="rId320" xr:uid="{00000000-0004-0000-0200-00004B010000}"/>
    <hyperlink ref="O3331" r:id="rId321" xr:uid="{00000000-0004-0000-0200-00004C010000}"/>
    <hyperlink ref="P3326" r:id="rId322" xr:uid="{00000000-0004-0000-0200-00004E010000}"/>
    <hyperlink ref="P3331" r:id="rId323" xr:uid="{00000000-0004-0000-0200-000050010000}"/>
    <hyperlink ref="O2245" r:id="rId324" xr:uid="{EDBC84B1-BEB9-419B-A6B7-20E832D3690E}"/>
    <hyperlink ref="O2289" r:id="rId325" xr:uid="{FBD7704D-A600-4B17-B822-A7B71E757E3A}"/>
    <hyperlink ref="O2301" r:id="rId326" xr:uid="{5A618DAD-508D-4310-ACAF-5A9CFC7C5978}"/>
    <hyperlink ref="O2314" r:id="rId327" xr:uid="{18E1EF19-22AA-4A6F-9F86-8A73F50BF5A0}"/>
    <hyperlink ref="O2333" r:id="rId328" xr:uid="{64E3DD59-AB03-4662-B26A-71F69D3831CC}"/>
    <hyperlink ref="O2366" r:id="rId329" xr:uid="{2C995926-06B4-4DDF-BC51-28FB1803D827}"/>
    <hyperlink ref="O2378" r:id="rId330" xr:uid="{2BB460B5-C691-4A6C-B811-33F9FE113FCC}"/>
    <hyperlink ref="O2400" r:id="rId331" xr:uid="{23807A19-D1A3-43D6-BB8F-0513A7694A52}"/>
    <hyperlink ref="O2411" r:id="rId332" xr:uid="{F6BDC61A-B85D-4EEB-991C-42F79473DFE4}"/>
    <hyperlink ref="O2422" r:id="rId333" xr:uid="{EEFC3896-02A8-4576-B52D-D0BEB0D535D7}"/>
    <hyperlink ref="O2433" r:id="rId334" xr:uid="{5D8A6248-E596-474C-9EBD-09AB79D67B85}"/>
    <hyperlink ref="O2456" r:id="rId335" xr:uid="{F3E21E7E-362B-4009-8018-95DF2349FC1F}"/>
    <hyperlink ref="O2489" r:id="rId336" xr:uid="{44B0B991-8E93-4FC8-942E-3D2850F87665}"/>
    <hyperlink ref="O2512" r:id="rId337" xr:uid="{7D7DE1C2-23B0-4E79-8584-80BAD83AB54C}"/>
    <hyperlink ref="O2548" r:id="rId338" xr:uid="{CCC0D76D-6EE5-4B8E-8BD6-C6D7E75A137E}"/>
    <hyperlink ref="P2603" r:id="rId339" xr:uid="{00000000-0004-0000-0200-000064000000}"/>
    <hyperlink ref="O2672" r:id="rId340" xr:uid="{9FE80ED0-2F08-40BD-9D61-D2EE2B6B08FE}"/>
    <hyperlink ref="P2661" r:id="rId341" xr:uid="{6351A1E8-279C-4BBC-8CD1-1554A14053C2}"/>
    <hyperlink ref="O2682" r:id="rId342" xr:uid="{00000000-0004-0000-0200-0000BA000000}"/>
    <hyperlink ref="O2694" r:id="rId343" xr:uid="{CB79A955-2238-4FFC-9EC5-D16DA5CCD7F5}"/>
    <hyperlink ref="O2707" r:id="rId344" xr:uid="{B4F6A005-E5C6-446D-88C9-561FBF820D4F}"/>
    <hyperlink ref="O2741" r:id="rId345" xr:uid="{7997EA5B-123F-4291-BA3A-0CAB54CC3224}"/>
    <hyperlink ref="O2763" r:id="rId346" xr:uid="{4CF6790A-B067-42B7-BE8F-D190F7196424}"/>
    <hyperlink ref="P2770" r:id="rId347" xr:uid="{BE4D72F4-B697-4BC8-BE05-9F10F622AA27}"/>
    <hyperlink ref="P521" r:id="rId348" xr:uid="{3362A30C-394F-496B-A9B4-7CFFF7A8210C}"/>
    <hyperlink ref="O521" r:id="rId349" xr:uid="{0FAEE789-8EA9-4637-860E-6C02F1ABF66B}"/>
    <hyperlink ref="O534" r:id="rId350" xr:uid="{2B7DD94E-35EA-48BD-8FAF-F0983F1DEC86}"/>
    <hyperlink ref="P534" r:id="rId351" xr:uid="{E41FD44F-D0A4-4D1C-9825-CB52304605F7}"/>
    <hyperlink ref="O374" r:id="rId352" xr:uid="{4D765C70-2FCF-4449-943D-8EC3F7AD41BC}"/>
    <hyperlink ref="O391" r:id="rId353" xr:uid="{9756B3A6-4C69-408B-9475-72D96171AD96}"/>
    <hyperlink ref="P391" r:id="rId354" xr:uid="{B67DB041-1B5A-43D4-B8D3-CAA53B0EEDC9}"/>
    <hyperlink ref="O408" r:id="rId355" xr:uid="{1517FE37-23F2-4249-938A-FA79A7365702}"/>
    <hyperlink ref="O420" r:id="rId356" xr:uid="{587D5C19-6D75-4E18-AF47-7134011F0AED}"/>
    <hyperlink ref="P420" r:id="rId357" xr:uid="{216D31B5-4BCF-4BD9-9C95-531E92515EF3}"/>
    <hyperlink ref="O427" r:id="rId358" xr:uid="{3777C650-0159-4421-A881-C2B890196CC1}"/>
    <hyperlink ref="P427" r:id="rId359" xr:uid="{D0C0B5CA-87CC-470F-8B80-9212983C10F6}"/>
    <hyperlink ref="O435" r:id="rId360" xr:uid="{3B2EB121-06C6-43CD-8E48-6E254801EF27}"/>
    <hyperlink ref="O447" r:id="rId361" xr:uid="{4F34BD3E-628D-464D-80A7-BEC74FAC76F4}"/>
    <hyperlink ref="P447" r:id="rId362" xr:uid="{BB572F8D-77FE-4923-ADE7-929C24564A55}"/>
    <hyperlink ref="O461" r:id="rId363" xr:uid="{378A35DC-93BB-42A7-9390-CC60F9D703E2}"/>
    <hyperlink ref="O472" r:id="rId364" xr:uid="{51E48841-2445-40E3-98CE-6DDEBAAA5FFE}"/>
    <hyperlink ref="P472" r:id="rId365" xr:uid="{757891EE-FE29-4257-BEB4-BF878D21ACE0}"/>
    <hyperlink ref="O496" r:id="rId366" xr:uid="{1BF0D29D-A453-42DA-B886-900D3D8E981B}"/>
    <hyperlink ref="O508" r:id="rId367" xr:uid="{EC458ABE-6278-46BE-8CB9-9E1BFC7F19D1}"/>
    <hyperlink ref="P508" r:id="rId368" xr:uid="{A5B99CF4-9C79-4E19-ACFD-0D5D03EEE1FD}"/>
    <hyperlink ref="P548" r:id="rId369" xr:uid="{13133C85-CCC3-4291-A5B1-B255020C87E5}"/>
    <hyperlink ref="O548" r:id="rId370" xr:uid="{E3D96300-9A94-4A85-B320-70009A8A45A8}"/>
    <hyperlink ref="O560" r:id="rId371" xr:uid="{91DB9CAF-554C-40C3-B5A1-42909104FF0B}"/>
    <hyperlink ref="O573" r:id="rId372" xr:uid="{9133B274-5E74-4718-AAFB-1AB65968C031}"/>
    <hyperlink ref="P573" r:id="rId373" xr:uid="{CD737537-6BCF-4FBA-95DD-2615DF940BCF}"/>
    <hyperlink ref="O585" r:id="rId374" xr:uid="{A83F9596-4126-4E65-8718-389E26507D1A}"/>
    <hyperlink ref="P585" r:id="rId375" xr:uid="{0874F43E-7747-4465-815E-9761A1B6C72A}"/>
    <hyperlink ref="O597" r:id="rId376" xr:uid="{1F0AFA14-92DE-48A2-8A7B-C921F2172803}"/>
    <hyperlink ref="O611" r:id="rId377" xr:uid="{9AAFD09E-E178-4A7E-90C5-036CD3904322}"/>
    <hyperlink ref="P611" r:id="rId378" xr:uid="{E7D36C15-2C2F-4AEC-8C0D-54726CD9DA6D}"/>
    <hyperlink ref="P813" r:id="rId379" xr:uid="{B06B2283-F6BD-4C91-824E-72A6507281BD}"/>
    <hyperlink ref="O830" r:id="rId380" xr:uid="{F9B30545-4005-42AE-900D-0ECCF85B12A5}"/>
    <hyperlink ref="O846" r:id="rId381" xr:uid="{B291A688-FD84-4931-BB6B-396A08766C2A}"/>
    <hyperlink ref="O869" r:id="rId382" xr:uid="{2F80CD98-07D1-4797-84A8-778CA7B666F4}"/>
    <hyperlink ref="O878" r:id="rId383" xr:uid="{109C0715-0D3B-462A-9935-76F966E33EDE}"/>
    <hyperlink ref="O892" r:id="rId384" xr:uid="{B7AEFDBA-D371-4209-8862-3287604A6E6B}"/>
    <hyperlink ref="O903" r:id="rId385" xr:uid="{A6CF9749-D346-43ED-B759-D28A6141E347}"/>
    <hyperlink ref="O926" r:id="rId386" xr:uid="{5D1204AC-67B7-48EB-A519-8D2ADDBFBE6B}"/>
    <hyperlink ref="O940" r:id="rId387" xr:uid="{EA060897-FCAD-4D2A-8FBB-245015A76FE1}"/>
    <hyperlink ref="O945" r:id="rId388" xr:uid="{1D693D61-9D48-435E-BADF-47E7FA1BB4B0}"/>
    <hyperlink ref="P945" r:id="rId389" xr:uid="{C2372F15-8AD0-41FB-BD99-B60A35E35CC6}"/>
    <hyperlink ref="O956" r:id="rId390" xr:uid="{9114E405-99BA-40D4-ABDD-A136D8A08392}"/>
    <hyperlink ref="P1024" r:id="rId391" xr:uid="{C04BA648-04E9-4BAC-85AA-E3E22F30D889}"/>
    <hyperlink ref="O1048" r:id="rId392" xr:uid="{A2B336CE-05E5-4281-BDA0-F2B57B44C22D}"/>
    <hyperlink ref="O1059" r:id="rId393" xr:uid="{F48AED57-F06E-43AD-BFDA-4E4416DCFBE6}"/>
    <hyperlink ref="O1102" r:id="rId394" xr:uid="{DF4668C5-1F41-4437-BEAB-24007AE2C95E}"/>
    <hyperlink ref="O1126" r:id="rId395" xr:uid="{8B10E131-7983-48D4-BAD9-8484F95BB9C5}"/>
    <hyperlink ref="P1126" r:id="rId396" xr:uid="{815D6376-029B-40B0-8188-9217083D5FFC}"/>
    <hyperlink ref="O1160" r:id="rId397" xr:uid="{4DF0B96F-DAB3-4518-A0B8-6109A67AD2A6}"/>
    <hyperlink ref="O1169" r:id="rId398" xr:uid="{5A7305F1-71BC-423A-82BD-43D5FF2173BA}"/>
    <hyperlink ref="P1178" r:id="rId399" xr:uid="{C24E1CD9-8C87-4391-8D73-F48EAC9643F7}"/>
    <hyperlink ref="O1178" r:id="rId400" xr:uid="{6DF2A455-99A5-468A-9179-DBB5765202A9}"/>
    <hyperlink ref="O1187" r:id="rId401" xr:uid="{0DA8C71F-F425-47BE-B1E9-B576222A0979}"/>
    <hyperlink ref="P1196" r:id="rId402" xr:uid="{462FCB6C-B7B1-4601-909C-E6CAEEF78E20}"/>
    <hyperlink ref="O1196" r:id="rId403" xr:uid="{D1A2741E-7B5D-40AD-A144-AFAB68E39F88}"/>
    <hyperlink ref="O1236" r:id="rId404" xr:uid="{F6D31173-8C3B-4EF5-B8AD-257EA33495CB}"/>
    <hyperlink ref="O1259" r:id="rId405" xr:uid="{CB5F9E4C-1904-41C6-A265-701DB3DB46B1}"/>
    <hyperlink ref="O1270" r:id="rId406" xr:uid="{1C600AD6-A551-4A6E-9FCC-49A3D1097C84}"/>
    <hyperlink ref="O1278" r:id="rId407" xr:uid="{7F640E6F-B0F1-4961-AE7B-50A0257FC0DF}"/>
    <hyperlink ref="O1301" r:id="rId408" xr:uid="{4E955BC0-D48F-44F9-AB0B-9958DD356DB9}"/>
    <hyperlink ref="O1336" r:id="rId409" xr:uid="{69283364-AF48-436B-9437-A081317B0EA6}"/>
    <hyperlink ref="O1349" r:id="rId410" xr:uid="{4FB31B2A-274D-4B49-AE8B-F16ED38B35DD}"/>
    <hyperlink ref="O752" r:id="rId411" xr:uid="{8749BA5A-9948-4607-ABF6-A9D9B761CBB5}"/>
    <hyperlink ref="O786" r:id="rId412" xr:uid="{9FE1EEDB-5409-417E-8A67-9B499F6730F3}"/>
    <hyperlink ref="O744" r:id="rId413" xr:uid="{1127682D-43D3-4C98-B5C0-A3D7E2C9CF61}"/>
    <hyperlink ref="P794" r:id="rId414" xr:uid="{13B8A0E0-5865-49AB-ACE8-D05C40EDDB17}"/>
    <hyperlink ref="O794" r:id="rId415" xr:uid="{ED02CD39-5576-44AF-BDC5-3C14AA94B637}"/>
    <hyperlink ref="P804" r:id="rId416" xr:uid="{90DE9B09-EF0C-4E96-9732-7E2A486B4374}"/>
    <hyperlink ref="O804" r:id="rId417" xr:uid="{29F12CA7-7CA0-4EE3-A78C-63FE3EE086EF}"/>
    <hyperlink ref="O735" r:id="rId418" xr:uid="{47130AA2-64A2-4F5F-97F7-CC950F4C092F}"/>
    <hyperlink ref="P3336" r:id="rId419" xr:uid="{00000000-0004-0000-0200-00004F010000}"/>
    <hyperlink ref="O3336" r:id="rId420" xr:uid="{00000000-0004-0000-0200-00004D010000}"/>
    <hyperlink ref="O2779" r:id="rId421" xr:uid="{CB8338A0-533E-42E1-90A7-711D8176E907}"/>
    <hyperlink ref="O2808" r:id="rId422" xr:uid="{631F4869-C7FF-4AD4-8199-400E83B9A743}"/>
    <hyperlink ref="O2798" r:id="rId423" xr:uid="{264E2D76-6FE4-43B7-AE8D-964E567CDB65}"/>
    <hyperlink ref="O2818" r:id="rId424" xr:uid="{70E9FA82-66A2-491F-BCE9-9A7CEF38AE5D}"/>
    <hyperlink ref="O2827" r:id="rId425" xr:uid="{CE7BAFF6-8FB4-4236-8795-6CBCCEE504F3}"/>
    <hyperlink ref="O2837" r:id="rId426" xr:uid="{DAE173E5-4A9D-4E2A-8657-8F8662EDBCE2}"/>
    <hyperlink ref="O2857" r:id="rId427" xr:uid="{12CFE1A1-28AC-4538-BE65-C956BD90704D}"/>
    <hyperlink ref="O2867" r:id="rId428" xr:uid="{58790861-DFA0-420A-9A34-637AE3F69280}"/>
    <hyperlink ref="O2888" r:id="rId429" xr:uid="{0C6ADFC0-8FC8-4E38-A07D-F033EE4175A0}"/>
    <hyperlink ref="O2887" r:id="rId430" xr:uid="{0E9D72BD-CDE7-47F4-AD7F-E8A599D675BD}"/>
    <hyperlink ref="O2898" r:id="rId431" xr:uid="{2D0E06FB-8DE3-4C5C-B459-6440DFBA6B90}"/>
    <hyperlink ref="O2908" r:id="rId432" xr:uid="{45C9A8D0-E782-443B-9F3E-12888290CAA6}"/>
    <hyperlink ref="O2918" r:id="rId433" xr:uid="{561433BD-8E96-485F-BD81-0A633D551993}"/>
    <hyperlink ref="O2928" r:id="rId434" xr:uid="{F17B87E8-203B-4835-91A5-097349D4C736}"/>
    <hyperlink ref="O2948" r:id="rId435" xr:uid="{F028F274-3C35-4B07-99ED-CC85ED392D50}"/>
    <hyperlink ref="O2958" r:id="rId436" xr:uid="{02BC9846-B0F8-4E85-BABC-794A43E4B9B4}"/>
    <hyperlink ref="O2969" r:id="rId437" xr:uid="{5B58618A-4B7C-4A29-85C1-C16ED689917B}"/>
    <hyperlink ref="O2979" r:id="rId438" xr:uid="{9DFB5B3C-06D9-4103-9BDD-C9176B23664D}"/>
    <hyperlink ref="P2989" r:id="rId439" xr:uid="{3DA48531-7E77-44B3-A920-BD0FFB41BBA2}"/>
    <hyperlink ref="O2989" r:id="rId440" xr:uid="{58D37320-C147-4219-BF20-37218DC6CBA9}"/>
    <hyperlink ref="O2999" r:id="rId441" xr:uid="{32FA193F-7FC7-4FEA-9C21-F945AE3D6A0F}"/>
    <hyperlink ref="O3019" r:id="rId442" xr:uid="{8483E72A-C624-4081-9D16-686D0538855E}"/>
    <hyperlink ref="O3029" r:id="rId443" xr:uid="{EE9C5E48-0392-4998-9708-8BD914DB6AF6}"/>
    <hyperlink ref="O3041" r:id="rId444" xr:uid="{523E7999-C06B-45E0-B570-52945765C3D5}"/>
    <hyperlink ref="P3041" r:id="rId445" xr:uid="{F28307AB-09AF-4F3F-8CAE-273CE36A30C1}"/>
    <hyperlink ref="O3060" r:id="rId446" xr:uid="{9C4D97C2-2B59-4567-A2E4-A585C10D0D0D}"/>
    <hyperlink ref="O3051" r:id="rId447" xr:uid="{BB4C2BF3-8399-430B-B76A-F9245C60B54E}"/>
    <hyperlink ref="O3088" r:id="rId448" xr:uid="{27A81806-5058-445D-A13C-56BF4E7335D8}"/>
    <hyperlink ref="O3098" r:id="rId449" xr:uid="{F0948420-6B6C-413E-9B5A-2CFE394D49ED}"/>
    <hyperlink ref="O3108" r:id="rId450" xr:uid="{0C932A7B-4351-41CA-A516-8E6B39027C03}"/>
    <hyperlink ref="O3138" r:id="rId451" xr:uid="{9489BB3A-83EA-4583-B39C-DAD01C27754A}"/>
    <hyperlink ref="O3128" r:id="rId452" xr:uid="{305CAB78-31E7-4B1C-9D11-39BA7E27F986}"/>
    <hyperlink ref="O3118" r:id="rId453" xr:uid="{FB290405-E248-4450-B13A-ABC83A5CF3E7}"/>
    <hyperlink ref="O3148" r:id="rId454" xr:uid="{69FBB8E3-FABE-4E51-AD8F-189D773AD682}"/>
    <hyperlink ref="O3158" r:id="rId455" xr:uid="{E42F72CF-EF93-407E-9595-5265476D3BB2}"/>
    <hyperlink ref="O3178" r:id="rId456" xr:uid="{200D2F5F-75FC-47B6-B815-F8006259A617}"/>
    <hyperlink ref="O3201" r:id="rId457" xr:uid="{617AA4A6-8B2B-4C94-9CAC-27343F9F8DD3}"/>
    <hyperlink ref="O3217" r:id="rId458" xr:uid="{75E8B3F3-029B-42CC-8282-8DFAB4831350}"/>
    <hyperlink ref="O3269" r:id="rId459" xr:uid="{CEA53749-7C65-4072-A9A1-A8520C1CA7B3}"/>
    <hyperlink ref="P3269" r:id="rId460" xr:uid="{D573C210-2CB7-41BA-AFB5-35BBD057E3AD}"/>
    <hyperlink ref="O3262" r:id="rId461" xr:uid="{AC7ED9C9-18EA-4198-B98A-2C269ED3AE63}"/>
    <hyperlink ref="P3262" r:id="rId462" xr:uid="{3B59461C-62A6-475D-BBDC-883C7E8134E8}"/>
    <hyperlink ref="O3287" r:id="rId463" xr:uid="{9E46F8B3-0940-44B6-A4BF-1730F38C2277}"/>
    <hyperlink ref="O3296" r:id="rId464" xr:uid="{22792A26-1D2B-4068-AF73-3CD0393A6865}"/>
    <hyperlink ref="O8" r:id="rId465" xr:uid="{87B431C2-9DE9-46FB-9FB1-7FE46C964792}"/>
    <hyperlink ref="O18" r:id="rId466" xr:uid="{512E5A9E-854F-4EE6-882A-933D7AD3BD4A}"/>
    <hyperlink ref="O28" r:id="rId467" xr:uid="{61876801-7BAB-42F1-A5FB-61A2CD191FD5}"/>
    <hyperlink ref="O47" r:id="rId468" xr:uid="{7AAA61F6-0D5D-47FD-A547-7D7E912D5ED3}"/>
    <hyperlink ref="O57" r:id="rId469" xr:uid="{A945DCC0-1DA1-4001-85AA-11FB5887F589}"/>
    <hyperlink ref="P67" r:id="rId470" xr:uid="{92EEF390-E454-4277-B5C1-6556804F925F}"/>
    <hyperlink ref="O77" r:id="rId471" xr:uid="{DBFF9133-7907-48E4-8E2B-238A2353C405}"/>
    <hyperlink ref="P87" r:id="rId472" xr:uid="{E2298D30-1634-4126-90E7-CAF96587C47E}"/>
    <hyperlink ref="O87" r:id="rId473" xr:uid="{82A9741E-C3A2-42EA-B2B8-AA9B7FD38D5A}"/>
    <hyperlink ref="O97" r:id="rId474" xr:uid="{2BF12FCC-92F3-4238-8CD3-3631A8069EF4}"/>
    <hyperlink ref="O142" r:id="rId475" xr:uid="{81194AA6-F532-4935-8534-F29B82F1001A}"/>
    <hyperlink ref="O165" r:id="rId476" xr:uid="{72EDAD00-3841-4029-BF98-A55513220386}"/>
    <hyperlink ref="O164" r:id="rId477" xr:uid="{402CAC8F-B4F6-4F99-9D35-46271AA2D5CD}"/>
    <hyperlink ref="O176" r:id="rId478" xr:uid="{E2FA84F4-B8CB-48E5-A2BC-93EAFC6F0A78}"/>
    <hyperlink ref="P196" r:id="rId479" xr:uid="{6C7C3909-A33A-4546-A7CE-A15F0BC7D987}"/>
    <hyperlink ref="O196" r:id="rId480" xr:uid="{F8E389F9-0C7F-468F-84C3-A556FCD455E7}"/>
    <hyperlink ref="O206" r:id="rId481" xr:uid="{25BEF03E-8290-4D8D-8441-846A8838676A}"/>
    <hyperlink ref="P206" r:id="rId482" xr:uid="{3654F396-B816-4430-8D1F-CAC05C41ABED}"/>
    <hyperlink ref="P218" r:id="rId483" xr:uid="{3241867E-1031-4864-9148-B80AB2FD6C60}"/>
    <hyperlink ref="O218" r:id="rId484" xr:uid="{3704CEA1-274F-4B74-9E8C-51BA14287F51}"/>
    <hyperlink ref="O228" r:id="rId485" xr:uid="{79621C6F-26E1-40F3-8576-5466192EDECF}"/>
    <hyperlink ref="O286" r:id="rId486" xr:uid="{183F6DAE-14FC-46E5-AAB8-B5A3F678FA75}"/>
    <hyperlink ref="P310" r:id="rId487" xr:uid="{87FC5A6D-95C0-4CCC-9CFF-E2E43B16CB38}"/>
    <hyperlink ref="O310" r:id="rId488" xr:uid="{41D90C46-FF7A-464E-B6A3-92947A5E6F0E}"/>
    <hyperlink ref="O322" r:id="rId489" xr:uid="{36BC3711-4767-44F5-8251-3380EDFC0E7E}"/>
    <hyperlink ref="O333" r:id="rId490" xr:uid="{6477A9CE-BC5E-4402-ABFC-0710C419B4D4}"/>
    <hyperlink ref="O343" r:id="rId491" xr:uid="{BB792674-1216-4F4E-95B9-FDA050DD0A71}"/>
    <hyperlink ref="O354" r:id="rId492" xr:uid="{5A0BCD58-D227-4C40-BF98-7297DF074288}"/>
    <hyperlink ref="O360" r:id="rId493" xr:uid="{3E8FF5D4-DC48-4A92-AABD-AD35D86FB882}"/>
    <hyperlink ref="O622" r:id="rId494" xr:uid="{ECDC461E-C79D-4A15-B4DA-B6027186526A}"/>
    <hyperlink ref="O631" r:id="rId495" xr:uid="{9218F8BD-E5A2-4873-99CF-365D473193A4}"/>
    <hyperlink ref="O641" r:id="rId496" xr:uid="{F1A1C51C-2D15-48F1-81D8-84AA21237355}"/>
    <hyperlink ref="P631" r:id="rId497" xr:uid="{A4F671B6-5057-492E-8BA6-3E6768C90DAF}"/>
    <hyperlink ref="O640" r:id="rId498" xr:uid="{FF4685E3-923B-4432-B542-CDE49274E8A7}"/>
    <hyperlink ref="O652" r:id="rId499" xr:uid="{5E29BD4F-D3DA-4F7B-87F4-FEC7649F1874}"/>
    <hyperlink ref="O663" r:id="rId500" xr:uid="{CD24BADF-02D3-40E5-BE49-81A9BE6C0D55}"/>
    <hyperlink ref="O693" r:id="rId501" xr:uid="{00000000-0004-0000-0200-000094000000}"/>
    <hyperlink ref="O694" r:id="rId502" xr:uid="{D15309F9-8D2B-4072-89AE-598B031FF0DA}"/>
    <hyperlink ref="O684" r:id="rId503" xr:uid="{3E6770E1-58EB-456A-968B-2944BAAC81C1}"/>
    <hyperlink ref="O705" r:id="rId504" xr:uid="{C20D3535-61F0-4B36-98E5-BE21C7E613F8}"/>
    <hyperlink ref="O716" r:id="rId505" xr:uid="{1DC9C0AE-DADC-4E8A-8060-592D5AE857D0}"/>
    <hyperlink ref="O1511" r:id="rId506" xr:uid="{F44B7118-6FD7-4850-8826-CD52138B15AC}"/>
    <hyperlink ref="O1521" r:id="rId507" xr:uid="{FCD8C731-6372-4736-935B-55350ABCAFFA}"/>
    <hyperlink ref="O1531" r:id="rId508" xr:uid="{30B20F0E-6442-415B-B8CD-161F2F03226B}"/>
    <hyperlink ref="O1539" r:id="rId509" xr:uid="{126EFE28-3AEA-4FD7-94A3-0F6086504C91}"/>
    <hyperlink ref="O1550" r:id="rId510" xr:uid="{BB6F6847-2006-4F26-BF5E-AFCE2CCAC7B4}"/>
    <hyperlink ref="P1560" r:id="rId511" xr:uid="{B88D6395-FD9F-4E46-8DEC-81403426DF1E}"/>
    <hyperlink ref="O1579" r:id="rId512" xr:uid="{9DA97A93-CE4D-4FA9-B651-FE3C70B2ACAF}"/>
    <hyperlink ref="O1588" r:id="rId513" xr:uid="{BE07855B-148E-47C6-A7C3-F17AC0A6747B}"/>
    <hyperlink ref="O1598" r:id="rId514" xr:uid="{8CCE50C6-AEB4-4B72-BCC7-86D1008D8366}"/>
    <hyperlink ref="O1618" r:id="rId515" xr:uid="{1888C310-55F4-4E37-926A-C282C5C68580}"/>
    <hyperlink ref="O1656" r:id="rId516" xr:uid="{3510D844-8504-426B-9946-6148ED88058A}"/>
    <hyperlink ref="O1657" r:id="rId517" xr:uid="{24B1DC98-582C-4AE6-A41B-F20087BE8944}"/>
    <hyperlink ref="O1667" r:id="rId518" xr:uid="{B1B46171-D0F7-4D25-9E9E-D9931DB9635E}"/>
    <hyperlink ref="O682" r:id="rId519" xr:uid="{53B05A27-D8E3-4F30-96F5-B148ADAEB562}"/>
    <hyperlink ref="O683" r:id="rId520" xr:uid="{B1616C7F-CCDF-4378-A2EA-6A69B57F386A}"/>
    <hyperlink ref="O1969" r:id="rId521" xr:uid="{EE636068-AF0A-4506-97BD-45F93086AC2E}"/>
    <hyperlink ref="O1978" r:id="rId522" xr:uid="{C826F88A-953C-464F-A1FA-27BE80B4375D}"/>
    <hyperlink ref="O1999" r:id="rId523" xr:uid="{DA9BCD85-9E83-44E5-9067-9BB453741453}"/>
    <hyperlink ref="O2007" r:id="rId524" xr:uid="{3E9399D6-3AC7-44A0-B5CF-5A50F2D2D4E1}"/>
    <hyperlink ref="O2017" r:id="rId525" xr:uid="{EBCCF98F-5C66-44D4-ABA7-7C8689EE82EF}"/>
    <hyperlink ref="O2025" r:id="rId526" xr:uid="{87E53E55-7585-4694-9870-64981DCFA1B0}"/>
    <hyperlink ref="O2037" r:id="rId527" xr:uid="{F36B9450-F652-4450-919B-DEDB818E361C}"/>
    <hyperlink ref="O2046" r:id="rId528" xr:uid="{516E96F0-112A-44E3-9BE9-EFD3E7632877}"/>
    <hyperlink ref="O2055" r:id="rId529" xr:uid="{C7CCF2C8-4C1F-4F56-BB4D-0074FBC151D3}"/>
    <hyperlink ref="O2063" r:id="rId530" xr:uid="{D04345FB-25FD-4806-9F8F-15FC59364790}"/>
    <hyperlink ref="O2080" r:id="rId531" xr:uid="{8852A905-2A2C-4B9B-96AD-AD2A3372AF60}"/>
    <hyperlink ref="P2080" r:id="rId532" xr:uid="{A6723DC6-A6E0-4BC8-A46D-528534F551F6}"/>
    <hyperlink ref="O2072" r:id="rId533" xr:uid="{1A76A918-8AA0-4FDD-8FD9-56AE5A797E20}"/>
    <hyperlink ref="O2089" r:id="rId534" xr:uid="{BB8D9694-7A10-4D03-BDD3-AE95B4C235B9}"/>
    <hyperlink ref="O2107" r:id="rId535" xr:uid="{2DE62D25-D1C4-47CA-A555-D2FAC7286C46}"/>
    <hyperlink ref="O2117" r:id="rId536" xr:uid="{146D1117-2A0E-4A84-813F-243889AA9CF6}"/>
    <hyperlink ref="O2125" r:id="rId537" xr:uid="{E3373CA1-4AC9-40E5-A8AB-1BC9314522F3}"/>
    <hyperlink ref="O2134" r:id="rId538" xr:uid="{E8CF9E81-15F6-4248-A0AB-9CB0E30B6D37}"/>
    <hyperlink ref="O2143" r:id="rId539" xr:uid="{A2C91541-24A7-46DE-A993-4CDF9D756EF2}"/>
    <hyperlink ref="P2143" r:id="rId540" xr:uid="{C97453C5-914A-4054-9F75-93B056784132}"/>
    <hyperlink ref="O2160" r:id="rId541" xr:uid="{63E6DDA9-8346-45D9-8FE3-739E68CB9E0F}"/>
    <hyperlink ref="O2169" r:id="rId542" xr:uid="{21D040D0-9973-4F7A-9E0A-A86CB8172ECC}"/>
    <hyperlink ref="P2178" r:id="rId543" xr:uid="{4CAF495C-A1D2-48D1-A76B-4BCA2F0E52CA}"/>
    <hyperlink ref="O2178" r:id="rId544" xr:uid="{72C05157-5E85-43A3-BE48-66E12AD26799}"/>
    <hyperlink ref="O2187" r:id="rId545" xr:uid="{959EAD3B-405C-4F70-A552-ECEF97787E99}"/>
    <hyperlink ref="O2195" r:id="rId546" xr:uid="{CD005F78-ACA1-4F8A-9399-DACC9067A174}"/>
    <hyperlink ref="O2213" r:id="rId547" xr:uid="{05C67D2C-3456-47BE-8D1A-059606722FFE}"/>
    <hyperlink ref="P2213" r:id="rId548" xr:uid="{2B153708-743F-4436-A5AA-C017A00F58D8}"/>
    <hyperlink ref="O2222" r:id="rId549" xr:uid="{FCF14247-CA6F-4415-A387-CC0DB02F9FBA}"/>
    <hyperlink ref="O2230" r:id="rId550" xr:uid="{D47677B3-5FAE-4B78-BAD1-A4FB5C504082}"/>
    <hyperlink ref="O2204" r:id="rId551" xr:uid="{854A06B1-0AD3-4420-8B41-99BF665E59C2}"/>
    <hyperlink ref="O2152" r:id="rId552" xr:uid="{D7914745-0B31-40C6-A908-B2A80FA67A9D}"/>
    <hyperlink ref="O2478" r:id="rId553" xr:uid="{2260A721-36CC-4DB2-B8E5-79683094C942}"/>
    <hyperlink ref="O1495" r:id="rId554" xr:uid="{F0882D79-5AC0-46F2-9128-E95BF72B4B8C}"/>
    <hyperlink ref="O1501" r:id="rId555" xr:uid="{B0E05483-A297-47DF-B534-14D780A232CE}"/>
    <hyperlink ref="O1490" r:id="rId556" xr:uid="{73EE632D-25F4-4F03-9C2F-8F719BE9D0E7}"/>
    <hyperlink ref="O1377" r:id="rId557" xr:uid="{B38F2850-13DD-438B-B6D6-503631FADC3D}"/>
    <hyperlink ref="O1390" r:id="rId558" xr:uid="{AEC71ED2-8612-414A-88CE-C78BF007027B}"/>
    <hyperlink ref="P1390" r:id="rId559" xr:uid="{92CA85F4-F540-46E6-84BC-642D79F2F920}"/>
    <hyperlink ref="O1403" r:id="rId560" xr:uid="{136A1BFC-EA0F-4CB1-9EB8-6C9F4DB17C47}"/>
    <hyperlink ref="O1415" r:id="rId561" xr:uid="{54790980-5A79-43CC-9C61-14DB2B2AD6D4}"/>
    <hyperlink ref="O1424" r:id="rId562" xr:uid="{AF67268B-DD81-483E-9BDA-C72D775FA0B1}"/>
    <hyperlink ref="O1437" r:id="rId563" xr:uid="{877F32BC-81E0-4367-9182-254FB4B1BCC2}"/>
    <hyperlink ref="O1447" r:id="rId564" xr:uid="{1897FAF0-129B-4549-AB73-720B920B3402}"/>
    <hyperlink ref="O1467" r:id="rId565" xr:uid="{00000000-0004-0000-0200-0000F7000000}"/>
    <hyperlink ref="O1466" r:id="rId566" xr:uid="{00000000-0004-0000-0200-00001A000000}"/>
    <hyperlink ref="O1456" r:id="rId567" xr:uid="{E48B17DE-BFB5-4081-B502-99431290B714}"/>
    <hyperlink ref="O1468" r:id="rId568" xr:uid="{7C771E0C-EB1E-41F4-95FA-62EFEC26A257}"/>
    <hyperlink ref="O1479" r:id="rId569" xr:uid="{994CEF67-105A-4ACA-A6EF-9F81C597E467}"/>
    <hyperlink ref="O1809" r:id="rId570" xr:uid="{DCDA2286-28A3-4C57-BF0A-7E7E226312D6}"/>
    <hyperlink ref="O1819" r:id="rId571" xr:uid="{54AB0E4B-0DBB-4C3E-8464-FE92A8D022E4}"/>
    <hyperlink ref="O1829" r:id="rId572" xr:uid="{EA796994-2AE0-4EF0-A75C-0562B756E4D9}"/>
    <hyperlink ref="O1838" r:id="rId573" xr:uid="{8EB5D9E3-CFE3-4098-9379-846C420CCD9F}"/>
    <hyperlink ref="P1848" r:id="rId574" xr:uid="{4990BD40-6C74-4050-A087-7CA0C2FB24C8}"/>
    <hyperlink ref="O1869" r:id="rId575" xr:uid="{8E5501DD-DE6D-4D9C-8168-8B663CC251C0}"/>
    <hyperlink ref="O1882" r:id="rId576" xr:uid="{3D14116E-AB27-4673-A4C5-85B8BA6E5E1D}"/>
    <hyperlink ref="O1892" r:id="rId577" xr:uid="{3E8D59C0-C248-4C35-9031-0DFBB5F84C1E}"/>
    <hyperlink ref="O1902" r:id="rId578" xr:uid="{8CB82D86-D7F1-41F8-96C8-A66D6426CB34}"/>
    <hyperlink ref="O1911" r:id="rId579" xr:uid="{96463740-788A-410B-82A1-47336F72B6DB}"/>
    <hyperlink ref="O1935" r:id="rId580" xr:uid="{6A098E82-E51C-4EE4-BFF5-FD3EFFB65640}"/>
    <hyperlink ref="O1947" r:id="rId581" xr:uid="{067CB25C-0BE7-4724-B10E-9705126BBAFD}"/>
    <hyperlink ref="P1960" r:id="rId582" xr:uid="{C41D69AD-248C-461F-BC50-0A85A8A4AD8B}"/>
    <hyperlink ref="O1960" r:id="rId583" xr:uid="{C5EE270F-8AE2-4042-90A1-4B282A85A2AC}"/>
    <hyperlink ref="O1698" r:id="rId584" xr:uid="{D3266EF5-573D-40BB-ACF3-F4FF65FB5844}"/>
    <hyperlink ref="O1708" r:id="rId585" xr:uid="{7E995F74-1CE2-4109-BB12-6B95E4AFCF06}"/>
    <hyperlink ref="O1718" r:id="rId586" xr:uid="{2403F0DD-FA48-4A3A-8DAA-E0E3CBF3BDFB}"/>
    <hyperlink ref="O1739" r:id="rId587" xr:uid="{9AD87799-EDD4-49B1-BEF9-1246710DF4C6}"/>
    <hyperlink ref="O1729" r:id="rId588" xr:uid="{77AC32CA-859C-48AF-9A36-0EDEA860F338}"/>
    <hyperlink ref="O1738" r:id="rId589" xr:uid="{D5E8798C-4A98-48FA-8A53-C69234EA467C}"/>
    <hyperlink ref="O1748" r:id="rId590" xr:uid="{9F9D0D8A-ABC3-446A-AB3E-259ABF6F78C0}"/>
    <hyperlink ref="O1759" r:id="rId591" xr:uid="{E6E7E6C6-C8BC-4E45-8169-40349C224F61}"/>
    <hyperlink ref="P1770" r:id="rId592" xr:uid="{A9A1C20E-983D-47C0-9F8D-6BD839A6E236}"/>
    <hyperlink ref="O1781" r:id="rId593" xr:uid="{15C8C402-965D-4D25-96C9-AF5D632F5B7A}"/>
    <hyperlink ref="P1781" r:id="rId594" xr:uid="{C87814BF-7047-49EA-A33E-97735D6E01D9}"/>
    <hyperlink ref="O1797" r:id="rId595" xr:uid="{E8593713-D2B6-41AB-938B-2A1D02213E63}"/>
    <hyperlink ref="O927" r:id="rId596" xr:uid="{383FBAFF-DC9C-4C9D-AC17-9138CF8F9936}"/>
    <hyperlink ref="O1798" r:id="rId597" xr:uid="{0734275D-3CA3-409F-9EAD-5DF7E0E006A8}"/>
    <hyperlink ref="O1782" r:id="rId598" xr:uid="{FEBE8AEB-0B3A-4296-84DB-48CA03E0BAA0}"/>
    <hyperlink ref="O1771" r:id="rId599" xr:uid="{7973D398-9028-4761-B2E8-15B6D50D038D}"/>
    <hyperlink ref="O1760" r:id="rId600" xr:uid="{9CD2125F-400C-4AFB-8441-E4501187C4EE}"/>
    <hyperlink ref="O1749" r:id="rId601" xr:uid="{07CA941A-108A-4947-A562-C75FD6A58E18}"/>
    <hyperlink ref="O1849" r:id="rId602" xr:uid="{29849032-0B6C-408B-A255-A1A548948922}"/>
    <hyperlink ref="O1893" r:id="rId603" xr:uid="{BAE17DC6-C0BB-4D39-AD4A-F0F38C31A163}"/>
    <hyperlink ref="O118" r:id="rId604" xr:uid="{D7B11735-B9E0-4F76-91C6-3DECB4BA5993}"/>
    <hyperlink ref="O67" r:id="rId605" xr:uid="{A1CBF1C7-4ADC-450E-853A-261257D4D27E}"/>
    <hyperlink ref="O127" r:id="rId606" xr:uid="{2BDCBEB5-A2F8-44A6-83A7-397CF9E42C39}"/>
    <hyperlink ref="O38" r:id="rId607" xr:uid="{A2C392AE-184B-46DA-BCFE-7FCA114FC068}"/>
    <hyperlink ref="O153" r:id="rId608" xr:uid="{9160FF6C-1501-41D0-8873-589F4C8D7FF8}"/>
    <hyperlink ref="O186" r:id="rId609" xr:uid="{E1C62F69-38B8-453E-8CC7-27159F6E28CE}"/>
    <hyperlink ref="O298" r:id="rId610" xr:uid="{C32AF3B2-A3AF-4099-80D6-1ACB363D9BB6}"/>
    <hyperlink ref="O274" r:id="rId611" xr:uid="{F05FC7EB-54EF-4B64-871D-2D14E47FB520}"/>
    <hyperlink ref="O252" r:id="rId612" xr:uid="{896FCF40-621D-4CC7-8344-D957982333C2}"/>
    <hyperlink ref="O240" r:id="rId613" xr:uid="{FB7D0779-D662-4A5D-AC3E-0CBFF9392CF6}"/>
    <hyperlink ref="O262" r:id="rId614" xr:uid="{6F59E0F2-569F-4854-9722-CFAEB7A6DC28}"/>
    <hyperlink ref="O484" r:id="rId615" xr:uid="{465357AF-51AC-4E47-A664-0CDD9BF12166}"/>
    <hyperlink ref="O728" r:id="rId616" xr:uid="{9AA5AB79-440B-40A3-BCF8-67BD4ECDAEF1}"/>
    <hyperlink ref="O760" r:id="rId617" xr:uid="{B2A7A8DD-4495-48B3-B86B-1185BB58CD2C}"/>
    <hyperlink ref="O778" r:id="rId618" xr:uid="{BDA89A2A-5EAC-4B79-B2C3-5BFDB209157A}"/>
    <hyperlink ref="O969" r:id="rId619" xr:uid="{F9511DCD-DB01-4BE1-A76A-BCCCE9B62812}"/>
    <hyperlink ref="O915" r:id="rId620" xr:uid="{F5D5278D-47E2-4439-B829-F2DA771FBEE8}"/>
    <hyperlink ref="O861" r:id="rId621" xr:uid="{A7AF87BF-6149-4834-83A3-6308E2362A94}"/>
    <hyperlink ref="O853" r:id="rId622" xr:uid="{6116E1D7-4A92-4C8C-953E-3FD0959DDFB5}"/>
    <hyperlink ref="O838" r:id="rId623" xr:uid="{E7928DAD-A540-4C59-9593-7F6FA2D3AD41}"/>
    <hyperlink ref="O821" r:id="rId624" xr:uid="{40B8ED28-7D1F-425C-A1FB-95437EF37C03}"/>
    <hyperlink ref="O813" r:id="rId625" xr:uid="{E5BF7341-7004-4C58-829B-37A87BAA3FFE}"/>
    <hyperlink ref="O980" r:id="rId626" xr:uid="{519FCBAB-714F-4081-A8C9-4BF25CF828C4}"/>
    <hyperlink ref="O992" r:id="rId627" xr:uid="{8C36A1C2-1DED-452E-BDBA-400EFAC68D17}"/>
    <hyperlink ref="O1013" r:id="rId628" xr:uid="{CBDD7E87-A8D4-4E6C-AEF8-376216C87ED2}"/>
    <hyperlink ref="O1024" r:id="rId629" xr:uid="{34229210-CD85-4EB7-8327-0AC92351DC27}"/>
    <hyperlink ref="O1035" r:id="rId630" xr:uid="{7535CBCB-7E21-48BC-AAF9-F352FFF77E34}"/>
    <hyperlink ref="O1060" r:id="rId631" xr:uid="{9AE4D79A-8917-4C12-BAF2-E579DFBEF678}"/>
    <hyperlink ref="O1074" r:id="rId632" xr:uid="{534E0197-1839-4CFC-9BBC-B83F580265B4}"/>
    <hyperlink ref="O1086" r:id="rId633" xr:uid="{2C17DDFF-0F84-49A4-8B62-D9768F129D67}"/>
    <hyperlink ref="O1140" r:id="rId634" xr:uid="{7E81220B-278D-4B92-AD13-6EC5973792D3}"/>
    <hyperlink ref="O1325" r:id="rId635" xr:uid="{334CAC1E-58A6-4066-AB6D-541B6DF0D16E}"/>
    <hyperlink ref="O1290" r:id="rId636" xr:uid="{6FDD7B36-CEC6-4F78-A9BC-CC98500C22C9}"/>
    <hyperlink ref="O1248" r:id="rId637" xr:uid="{5D6A6260-928C-40BE-9E93-8228FDD00647}"/>
    <hyperlink ref="O1225" r:id="rId638" xr:uid="{96EF3F26-E713-4325-B079-C2B99C8B930B}"/>
    <hyperlink ref="O1149" r:id="rId639" xr:uid="{19F7C77A-04CD-4380-B786-9EC67655B69C}"/>
    <hyperlink ref="O1205" r:id="rId640" xr:uid="{7F69712D-A0D0-48FB-B72C-D64AE7D7A99E}"/>
    <hyperlink ref="O1214" r:id="rId641" xr:uid="{BAE86A82-A9BD-4EFC-8504-FE419C69985A}"/>
    <hyperlink ref="O1570" r:id="rId642" xr:uid="{382BC2A4-F897-4892-851E-44A1B089F960}"/>
    <hyperlink ref="O1597" r:id="rId643" xr:uid="{5850FA42-2B9F-41CE-B0BC-F2047BDFF892}"/>
    <hyperlink ref="O1608" r:id="rId644" xr:uid="{81B4D825-B5E2-456D-814F-8F473B9D6325}"/>
    <hyperlink ref="O1628" r:id="rId645" xr:uid="{B5539204-8FD5-4A8E-AD37-08DB7CEC01AC}"/>
    <hyperlink ref="O1870" r:id="rId646" xr:uid="{D244FFB8-A0B4-4AB9-A9F7-4B537B1FD98E}"/>
    <hyperlink ref="O1924" r:id="rId647" xr:uid="{39DA704B-D262-435E-8485-B4A0F7AF7644}"/>
    <hyperlink ref="O2256" r:id="rId648" xr:uid="{F0DE408A-9AE1-4B89-9F93-26D95F14C9D5}"/>
    <hyperlink ref="O2561" r:id="rId649" xr:uid="{3CE10D04-5020-4CDD-9ED8-B5B79D5D6FD5}"/>
    <hyperlink ref="O2593" r:id="rId650" xr:uid="{F4A44549-D327-44BC-8FD0-4048C09AD8C2}"/>
    <hyperlink ref="O2604" r:id="rId651" xr:uid="{2F116444-8330-4262-B560-EE44D8B0BF5A}"/>
    <hyperlink ref="O2615" r:id="rId652" xr:uid="{BB41E512-9783-4997-9161-08FF960C94D3}"/>
    <hyperlink ref="O2626" r:id="rId653" xr:uid="{87509268-35DE-4738-AE5B-C4633AB787AF}"/>
    <hyperlink ref="O2638" r:id="rId654" xr:uid="{94AE49D3-D24E-4613-9288-EDD92F175500}"/>
    <hyperlink ref="O2649" r:id="rId655" xr:uid="{F5659771-A75D-4A5C-BC60-843456375926}"/>
    <hyperlink ref="O2661" r:id="rId656" xr:uid="{FED1AFC6-68D7-4A8D-858A-156812CA29C5}"/>
    <hyperlink ref="O2683" r:id="rId657" xr:uid="{0D5B6EA2-371C-421C-9AC6-B871562A1636}"/>
    <hyperlink ref="O2730" r:id="rId658" xr:uid="{233F0E06-D45C-4B73-B830-E99ED02DD2FA}"/>
    <hyperlink ref="O2788" r:id="rId659" xr:uid="{879CF73D-E8BD-49C0-9E19-D0057785F54A}"/>
    <hyperlink ref="O2847" r:id="rId660" xr:uid="{C32F488B-CCB6-4FC0-BDD3-AC8F13105BD9}"/>
    <hyperlink ref="O3009" r:id="rId661" xr:uid="{A6C0E825-8F6B-4936-87C4-C2C0178EEEE2}"/>
    <hyperlink ref="O3168" r:id="rId662" xr:uid="{B152FB68-9128-4673-8058-419855F5E93E}"/>
    <hyperlink ref="O3279" r:id="rId663" xr:uid="{A5D2C8B6-A2FF-48F5-97BE-90B2D9714DEA}"/>
    <hyperlink ref="O3305" r:id="rId664" xr:uid="{15E47C90-0C78-4E3A-B443-3F3E9C697ACB}"/>
    <hyperlink ref="O3189" r:id="rId665" xr:uid="{251E2B58-AE10-4778-A4E9-5E1CD8431673}"/>
    <hyperlink ref="O3227" r:id="rId666" xr:uid="{1B5D6598-3896-49C9-9A00-0C0789C735F8}"/>
    <hyperlink ref="O3236" r:id="rId667" xr:uid="{FAEBBAF9-3EBF-41BD-AC2B-E91267976A78}"/>
    <hyperlink ref="O3245" r:id="rId668" xr:uid="{F737A0F5-4A58-4D16-8A6E-EBEDB6CB7B48}"/>
    <hyperlink ref="O3207" r:id="rId669" xr:uid="{146D75BF-A188-4D99-9D88-9ED00C7BB660}"/>
    <hyperlink ref="O3252" r:id="rId670" xr:uid="{2A5BE5A5-F2CE-4BFF-A5DF-8B89B40893E9}"/>
    <hyperlink ref="P760" r:id="rId671" xr:uid="{45B652B9-E1F2-4332-8216-2A432979E178}"/>
    <hyperlink ref="P1313" r:id="rId672" xr:uid="{4B5A2294-8763-4657-AF61-B7483A290F96}"/>
    <hyperlink ref="O2383" r:id="rId673" xr:uid="{5D486518-4865-45AB-903F-4C20FB13D962}"/>
    <hyperlink ref="P2400" r:id="rId674" xr:uid="{AEFF3508-03B3-4527-9FCB-FFD04D38F1F7}"/>
    <hyperlink ref="P992" r:id="rId675" xr:uid="{3D181372-EC12-4E91-91E1-B21415DABD66}"/>
    <hyperlink ref="P991" r:id="rId676" xr:uid="{5286C636-26C0-477A-BE35-9B31227C3BC7}"/>
    <hyperlink ref="P2277" r:id="rId677" xr:uid="{A56F77D8-B77F-4470-BEFD-9068C76C50F1}"/>
    <hyperlink ref="O1883" r:id="rId678" xr:uid="{694930DE-6CAC-4B3B-96FC-73435EEFC4C5}"/>
    <hyperlink ref="O1912" r:id="rId679" xr:uid="{4DDD7061-92E5-4361-AB67-503A8FC361BB}"/>
    <hyperlink ref="O1936" r:id="rId680" xr:uid="{CCD40CF1-062B-49A8-9074-FF6C712F7A24}"/>
    <hyperlink ref="O1948" r:id="rId681" xr:uid="{AB9AF05B-B335-4655-BF69-22CDA733603E}"/>
    <hyperlink ref="O1961" r:id="rId682" xr:uid="{74175AC1-5024-44A2-A1C0-FB912311BB47}"/>
    <hyperlink ref="O1979" r:id="rId683" xr:uid="{3EB058F6-4741-4534-9A9F-2BAC4504D9E0}"/>
    <hyperlink ref="O1980" r:id="rId684" xr:uid="{C781FEC8-8C02-42DF-B63D-505DEFB60C1B}"/>
    <hyperlink ref="O2008" r:id="rId685" xr:uid="{43122F51-8426-49B3-98ED-8A09BAEC6717}"/>
    <hyperlink ref="O2027" r:id="rId686" xr:uid="{BB4A0A77-42EE-468A-A5C6-85D0C7588CF9}"/>
    <hyperlink ref="O2028" r:id="rId687" xr:uid="{484B3DCD-9A6A-42D2-8A81-4119CA94220C}"/>
    <hyperlink ref="O2047" r:id="rId688" xr:uid="{6342992E-E3C7-4302-A46A-C5E201071559}"/>
    <hyperlink ref="P2081" r:id="rId689" display="https://drive.google.com/file/d/1CWw3VhjK1Qh7ixbDA_fgsEwHmpKu5pjy/view?usp=sharing" xr:uid="{D358C28F-DAC2-419C-B777-D4B041389EF0}"/>
    <hyperlink ref="O2081" r:id="rId690" xr:uid="{78E64AB4-4F10-48D1-B86D-CE15F120A10A}"/>
    <hyperlink ref="O2090" r:id="rId691" xr:uid="{275702DA-77EB-4695-AD98-53D62C6029DE}"/>
    <hyperlink ref="O2108" r:id="rId692" xr:uid="{ED713E97-C278-4499-B36D-EC29DDF85098}"/>
    <hyperlink ref="P2108" r:id="rId693" xr:uid="{30BD5E30-ECB6-4539-B8C3-A92182C279BF}"/>
    <hyperlink ref="O2126" r:id="rId694" xr:uid="{AF4DE938-5F0A-4C64-9667-044B7F8EE705}"/>
    <hyperlink ref="P2126" r:id="rId695" xr:uid="{98D4858C-D150-476E-A829-3B7F5C47B9B9}"/>
    <hyperlink ref="O2135" r:id="rId696" xr:uid="{E2DA15C7-069B-45F4-BCCD-4C79D85FF486}"/>
    <hyperlink ref="P2161" r:id="rId697" xr:uid="{46126F82-3DC4-4761-BED4-81750133561C}"/>
    <hyperlink ref="O2170" r:id="rId698" xr:uid="{EF2B0374-7317-44BF-926B-D3504A5930C3}"/>
    <hyperlink ref="O2179" r:id="rId699" xr:uid="{01AFCC66-A40A-4BBA-BF39-795D80E3C853}"/>
    <hyperlink ref="O2196" r:id="rId700" xr:uid="{31577A35-C2B9-47C0-996D-724CD1BB8EB7}"/>
    <hyperlink ref="O2214" r:id="rId701" xr:uid="{A3EEC7A4-91B0-41E9-B41F-19C3A7A4C0D7}"/>
    <hyperlink ref="P2214" r:id="rId702" xr:uid="{BFD9CBBD-72B5-4CC6-83C6-7EC26B52797C}"/>
    <hyperlink ref="P2236" r:id="rId703" xr:uid="{B09B253B-019B-4406-86A5-2A5B72512975}"/>
    <hyperlink ref="P2237" r:id="rId704" xr:uid="{15FE2702-40BD-461E-85D3-001165B22FB8}"/>
    <hyperlink ref="P2238" r:id="rId705" xr:uid="{B0170542-89AE-4DE6-81D5-E48BDD32B113}"/>
    <hyperlink ref="O2098" r:id="rId706" xr:uid="{ED355193-8F30-498C-99ED-206A773AA357}"/>
    <hyperlink ref="P623" r:id="rId707" xr:uid="{88234B97-58CB-4970-97B1-7203AF66B27F}"/>
    <hyperlink ref="O642" r:id="rId708" xr:uid="{A55714E7-FFCA-44A3-9071-65D55E303FA0}"/>
    <hyperlink ref="O674" r:id="rId709" xr:uid="{4A63A94F-3E49-4418-B77B-2757009510C5}"/>
    <hyperlink ref="O685" r:id="rId710" xr:uid="{A9A3D4C9-3ABF-4122-9B74-217AE648FAFB}"/>
    <hyperlink ref="O695" r:id="rId711" xr:uid="{55BBC8AC-9074-4324-A9C9-1B73F328558E}"/>
    <hyperlink ref="O717" r:id="rId712" xr:uid="{660A5510-B862-4115-9DEA-674D9C6D1056}"/>
    <hyperlink ref="O1512" r:id="rId713" xr:uid="{DEED1C1B-3F9B-41CE-A381-8068EF703B0F}"/>
    <hyperlink ref="O1540" r:id="rId714" xr:uid="{D33C4C51-4DBA-42D3-BF51-AC5DDE80A699}"/>
    <hyperlink ref="O1551" r:id="rId715" xr:uid="{347C4408-D11F-4DD3-BFDC-C98D9F593AA5}"/>
    <hyperlink ref="O1560" r:id="rId716" xr:uid="{6522BF80-039A-4997-8D12-3E5B3E64BD32}"/>
    <hyperlink ref="O1571" r:id="rId717" xr:uid="{AC097C5C-11AB-4692-8B78-53D94FABE5AD}"/>
    <hyperlink ref="O1580" r:id="rId718" xr:uid="{12EAB61B-8D6C-4C02-B142-2A173ACAB690}"/>
    <hyperlink ref="O1609" r:id="rId719" xr:uid="{B66F658E-FB22-4F14-9E2A-44147E98769E}"/>
    <hyperlink ref="O1619" r:id="rId720" xr:uid="{0AE4E966-E129-4119-A514-C94C6CCAD5EC}"/>
    <hyperlink ref="O1648" r:id="rId721" xr:uid="{FC5E0CFB-C028-4126-8850-D65F293804B1}"/>
    <hyperlink ref="O1658" r:id="rId722" xr:uid="{09C0139F-4D4F-4892-8B67-B6851E966EF3}"/>
    <hyperlink ref="O1668" r:id="rId723" xr:uid="{3F8E6FCD-B9F9-4FA5-98BB-E7AD75692C09}"/>
    <hyperlink ref="O1481" r:id="rId724" xr:uid="{EB001CD0-CF92-4321-AC2C-9582F15A2467}"/>
    <hyperlink ref="O1457" r:id="rId725" xr:uid="{66D8F1D1-4427-4A05-88FF-544B29826426}"/>
    <hyperlink ref="O1448" r:id="rId726" xr:uid="{D65FA8BE-CABE-4F78-98C7-4EEC00A2DF4D}"/>
    <hyperlink ref="O1404" r:id="rId727" xr:uid="{FF601DE9-6FE5-4080-8CA2-8E3287932C6B}"/>
    <hyperlink ref="O1491" r:id="rId728" xr:uid="{EBBDA9A4-65F4-4819-A0EA-A2295FCC7AC8}"/>
    <hyperlink ref="O1502" r:id="rId729" xr:uid="{7ED703AF-20B7-4452-B3DA-B396B52195FC}"/>
    <hyperlink ref="O1810" r:id="rId730" xr:uid="{85457269-9821-4597-926B-E9AB4C2C0684}"/>
    <hyperlink ref="O1830" r:id="rId731" xr:uid="{7B552C70-36AA-48CB-94C5-3EA8407468ED}"/>
    <hyperlink ref="O1850" r:id="rId732" xr:uid="{416B37CC-9714-4115-A5BE-C81BDB6611CB}"/>
    <hyperlink ref="O1858" r:id="rId733" xr:uid="{5FF7D75B-B1BE-493C-910C-9B1976531C60}"/>
    <hyperlink ref="O1859" r:id="rId734" xr:uid="{3738E16E-3157-41CC-B2DD-E0F5CFCEB681}"/>
    <hyperlink ref="O1871" r:id="rId735" xr:uid="{D3F0CB8A-3D72-44DC-A40A-F328A05C2178}"/>
    <hyperlink ref="O1884" r:id="rId736" xr:uid="{0E9E7012-E25A-43EB-A871-12116227FBA7}"/>
    <hyperlink ref="O1926" r:id="rId737" xr:uid="{021F2534-BDCE-491B-A2C5-6F997DAD7974}"/>
    <hyperlink ref="O1925" r:id="rId738" xr:uid="{DA757231-B6DB-493B-8C8E-6B23DBA2FD41}"/>
    <hyperlink ref="O1949" r:id="rId739" xr:uid="{6109EDA5-4B53-47F3-BF8A-CC7C8E7B6029}"/>
    <hyperlink ref="O753" r:id="rId740" xr:uid="{9E1722E5-7E34-4F85-B44C-44CD93D776BB}"/>
    <hyperlink ref="O736" r:id="rId741" xr:uid="{44CC81B4-5CB6-4676-B191-DFF77B7FBDB4}"/>
    <hyperlink ref="O761" r:id="rId742" xr:uid="{91254424-2A57-45D9-8870-473FE742FAF1}"/>
    <hyperlink ref="P761" r:id="rId743" xr:uid="{74C7FEF4-062D-49CC-A5C9-A9649E9966FB}"/>
    <hyperlink ref="O745" r:id="rId744" xr:uid="{FF1BB3FE-2B5D-486E-85E8-A9DD5F08DE2B}"/>
    <hyperlink ref="P779" r:id="rId745" xr:uid="{8FF120E5-2C3C-448A-BED8-013D8AC6F71B}"/>
    <hyperlink ref="O795" r:id="rId746" xr:uid="{4C5C2D2C-5651-4958-A9B0-A1737FA2649D}"/>
    <hyperlink ref="P795" r:id="rId747" xr:uid="{FC1A2168-53EE-4311-896C-EC041FFA1260}"/>
    <hyperlink ref="P805" r:id="rId748" xr:uid="{92789143-4BEC-4DA6-B32B-91A530706878}"/>
    <hyperlink ref="O1699" r:id="rId749" xr:uid="{57019DDB-30F8-4DEA-8D43-7C4833A4FEDC}"/>
    <hyperlink ref="O1709" r:id="rId750" xr:uid="{FF5359D2-4659-4EFA-ACCC-FA9D35589140}"/>
    <hyperlink ref="O1719" r:id="rId751" xr:uid="{5F0FDD6A-2469-41F1-A00E-F6A5C212CD10}"/>
    <hyperlink ref="O1730" r:id="rId752" xr:uid="{D249411A-0639-4351-93A4-B3213AF149E8}"/>
    <hyperlink ref="O1750" r:id="rId753" xr:uid="{4C2A7676-231E-4626-9CF6-C13F648E587F}"/>
    <hyperlink ref="O1772" r:id="rId754" xr:uid="{9D8E9B47-3214-48D4-96B0-24ED564952D5}"/>
    <hyperlink ref="O1783" r:id="rId755" xr:uid="{8FBB9590-68BB-42DD-8BDD-D719357EF277}"/>
    <hyperlink ref="O1799" r:id="rId756" xr:uid="{736966FC-9992-4C9E-896D-C3D1CEBF71A5}"/>
    <hyperlink ref="O928" r:id="rId757" xr:uid="{F62C5E82-39F9-4981-A18A-24F4F519DFA8}"/>
    <hyperlink ref="O957" r:id="rId758" xr:uid="{FA34D3AD-D925-4527-9086-A5187BD09199}"/>
    <hyperlink ref="O981" r:id="rId759" xr:uid="{692028FF-C283-4DD6-9A90-B36A711B577E}"/>
    <hyperlink ref="O1002" r:id="rId760" xr:uid="{75E52015-C290-4007-B250-FD663C845E0F}"/>
    <hyperlink ref="P1025" r:id="rId761" xr:uid="{A0931292-6E7D-433D-B2A7-AD800D6076DD}"/>
    <hyperlink ref="O1025" r:id="rId762" xr:uid="{4EE1330F-2DB9-40C3-8B06-746A3CD82F06}"/>
    <hyperlink ref="O1036" r:id="rId763" xr:uid="{76DA4091-B074-4B14-AA6F-30FF169B4089}"/>
    <hyperlink ref="O1049" r:id="rId764" xr:uid="{31AF6F6E-5ECD-46EA-83E3-58DB03BFB0A1}"/>
    <hyperlink ref="O1075" r:id="rId765" xr:uid="{65C013AC-7AD5-4727-8DC0-EAD1DE764179}"/>
    <hyperlink ref="O1141" r:id="rId766" xr:uid="{DCF82AF8-C243-47AA-830F-ADF6AB00F8F1}"/>
    <hyperlink ref="O1249" r:id="rId767" xr:uid="{6D019656-33F9-4CB5-8023-C551871A90C2}"/>
    <hyperlink ref="O1260" r:id="rId768" xr:uid="{1DA48620-9492-49D2-9CD3-F50CAFC2DD6D}"/>
    <hyperlink ref="O1271" r:id="rId769" xr:uid="{63B99540-C482-475C-AD76-412B0AC7662A}"/>
    <hyperlink ref="O1291" r:id="rId770" xr:uid="{BA9413E7-F029-4F23-B768-F2DA4CF85A25}"/>
    <hyperlink ref="O1313" r:id="rId771" xr:uid="{50C7AFC3-0B30-4473-BD1D-9FE77062F8C2}"/>
    <hyperlink ref="O1350" r:id="rId772" xr:uid="{509727BB-527B-4DB6-AE7E-D2D8E148CE8D}"/>
    <hyperlink ref="O1150" r:id="rId773" xr:uid="{FCCF27BD-2166-440D-AB72-D0B591F1D191}"/>
    <hyperlink ref="O1161" r:id="rId774" xr:uid="{78584900-54BD-4375-9081-F14EA7BD4F2B}"/>
    <hyperlink ref="P1179" r:id="rId775" display="https://drive.google.com/file/d/1eNB1i8__g69man0YaA-xcHge6e3gLftc/view?usp=sharing" xr:uid="{1B69729C-D0E7-465E-B7E7-932B2F3C4143}"/>
    <hyperlink ref="O1197" r:id="rId776" xr:uid="{DFF4DD24-4A29-43B8-AFFB-3D9CDB4F75E1}"/>
    <hyperlink ref="P1197" r:id="rId777" xr:uid="{CB5A482A-2A61-4666-A3FC-552E90100710}"/>
    <hyperlink ref="O1215" r:id="rId778" xr:uid="{8FF19F39-6163-4A6E-9137-BE0C88DDD36E}"/>
    <hyperlink ref="O2246" r:id="rId779" xr:uid="{20ABA3E3-2B19-479C-A802-66C61865A821}"/>
    <hyperlink ref="O2315" r:id="rId780" xr:uid="{0F29820D-B7B4-4C07-BA1A-28A069EA4DD3}"/>
    <hyperlink ref="P2315" r:id="rId781" xr:uid="{A4EF444C-3A94-42D0-B490-20B9A3C309F8}"/>
    <hyperlink ref="O2325" r:id="rId782" xr:uid="{7DDA5D61-9366-4F71-B77E-E37C328C9380}"/>
    <hyperlink ref="O2354" r:id="rId783" xr:uid="{E9D98E48-9AEC-477F-BC08-37AA281F8F50}"/>
    <hyperlink ref="O2446" r:id="rId784" xr:uid="{CDA3ABE3-4C7C-4C88-B547-86D8BBD0AEB7}"/>
    <hyperlink ref="O2457" r:id="rId785" xr:uid="{2EBE6917-A4E8-44EF-8AE2-06815BB4C0DC}"/>
    <hyperlink ref="O2468" r:id="rId786" xr:uid="{046633AF-2F51-447A-B2B0-CA189959398C}"/>
    <hyperlink ref="O2469" r:id="rId787" xr:uid="{CC2CCACD-B269-4BD7-9FD7-77C640DB70E7}"/>
    <hyperlink ref="O2501" r:id="rId788" xr:uid="{B884A60B-571E-41E4-A211-3462B790B446}"/>
    <hyperlink ref="O2513" r:id="rId789" xr:uid="{779F65CA-B3BC-4EF3-953B-DE30A31A194F}"/>
    <hyperlink ref="P2524" r:id="rId790" xr:uid="{135D6778-1184-4B8D-A8FA-D6137631A755}"/>
    <hyperlink ref="P2525" r:id="rId791" xr:uid="{75AF1094-893E-4936-A621-EDF8D039A91B}"/>
    <hyperlink ref="O2549" r:id="rId792" xr:uid="{750B64AB-386B-424C-86BD-81F725E840EF}"/>
    <hyperlink ref="O2562" r:id="rId793" xr:uid="{741ED5A9-BD1F-40CC-B05D-78F93F614AA0}"/>
    <hyperlink ref="O2573" r:id="rId794" xr:uid="{48685787-8637-4E3E-9CF7-44CCDB4CFE8C}"/>
    <hyperlink ref="O2583" r:id="rId795" xr:uid="{8B35ABB3-AFEC-47A9-A155-0B750820065D}"/>
    <hyperlink ref="O2594" r:id="rId796" xr:uid="{83B370FF-78DA-4692-8EC8-AF0D188DAECB}"/>
    <hyperlink ref="O2605" r:id="rId797" xr:uid="{28D1456A-61FB-432D-8CDF-3ACF01639334}"/>
    <hyperlink ref="P2605" r:id="rId798" xr:uid="{EC68C6B1-1AE1-4EE7-A39E-47FD0BD8FF93}"/>
    <hyperlink ref="O2616" r:id="rId799" xr:uid="{EDF58735-31CA-4F2F-8922-F01D6F1FE342}"/>
    <hyperlink ref="O2639" r:id="rId800" xr:uid="{BBCC4C5A-973C-4021-8024-EBE3B3007C85}"/>
    <hyperlink ref="O2650" r:id="rId801" xr:uid="{24776CCC-499B-49C0-B8AD-8E49BCF81993}"/>
    <hyperlink ref="O2684" r:id="rId802" xr:uid="{D5DC6059-5AEE-421B-B32B-B1E01F85B198}"/>
    <hyperlink ref="O2695" r:id="rId803" xr:uid="{09591A6B-5817-433A-AC94-94F866C6CD1F}"/>
    <hyperlink ref="P2695" r:id="rId804" xr:uid="{849DA1F5-60FA-44DE-B1F1-12E6506FF4F0}"/>
    <hyperlink ref="O2708" r:id="rId805" xr:uid="{E9450E68-A8AA-4EF5-9380-6ED1775077AC}"/>
    <hyperlink ref="O2719" r:id="rId806" xr:uid="{D3B69C82-415F-4E93-98F3-DF5272214130}"/>
    <hyperlink ref="O2731" r:id="rId807" xr:uid="{7C29C972-1DB3-4353-BBE7-EC48C8973937}"/>
    <hyperlink ref="P2771" r:id="rId808" xr:uid="{41861E93-5033-4A2B-A36D-93F3138B911B}"/>
    <hyperlink ref="O2771" r:id="rId809" xr:uid="{3DE86B07-6C5D-4CFF-BF05-CAFC76C5D440}"/>
    <hyperlink ref="O2789" r:id="rId810" xr:uid="{D5651B9A-8485-44FB-B88C-E20DAC362AD2}"/>
    <hyperlink ref="O2799" r:id="rId811" xr:uid="{E869F8AB-BEDB-4C29-88C8-149C7F9D64EE}"/>
    <hyperlink ref="O2809" r:id="rId812" xr:uid="{F4B728D7-D06F-4737-8F25-3C7E3943C8FD}"/>
    <hyperlink ref="O2819" r:id="rId813" xr:uid="{9E8BDB57-65C4-4171-9425-2BCABF83EFD9}"/>
    <hyperlink ref="O2828" r:id="rId814" xr:uid="{074F11EC-2DA8-40B8-B882-EA9394F847B4}"/>
    <hyperlink ref="O2838" r:id="rId815" xr:uid="{46ECE9F4-9D10-405E-8EC3-49F9E5FC73DD}"/>
    <hyperlink ref="O2848" r:id="rId816" xr:uid="{23553794-F75A-4AE4-883F-B8C573DA3656}"/>
    <hyperlink ref="O2858" r:id="rId817" xr:uid="{CAC5021A-7AD3-43C9-80D6-45D24CD5D2D8}"/>
    <hyperlink ref="O2869" r:id="rId818" xr:uid="{AE287BE0-7AAC-41FD-8F27-4B6344FA12CC}"/>
    <hyperlink ref="O2877" r:id="rId819" xr:uid="{8CEEFC55-4305-4BB5-9F08-FCE5C5FE2E93}"/>
    <hyperlink ref="O2889" r:id="rId820" xr:uid="{E220A6D3-3772-4F01-B876-AF120B671FA5}"/>
    <hyperlink ref="O2899" r:id="rId821" xr:uid="{CF151BE6-69BF-40A7-B91C-66108AA1576F}"/>
    <hyperlink ref="O2909" r:id="rId822" xr:uid="{BBD4F1DC-9039-4318-9752-274B74D01285}"/>
    <hyperlink ref="O2919" r:id="rId823" xr:uid="{B18C79B4-2581-4366-A621-852A333B42B0}"/>
    <hyperlink ref="O2929" r:id="rId824" xr:uid="{3C298AB7-E7A7-4B9D-B61C-7A8BB52D4C65}"/>
    <hyperlink ref="P2929" r:id="rId825" xr:uid="{57129491-8DAB-4524-A389-1D9420517962}"/>
    <hyperlink ref="P2939" r:id="rId826" xr:uid="{ED112ECF-4751-495C-A698-9A8F1ED6CECC}"/>
    <hyperlink ref="O2949" r:id="rId827" xr:uid="{E3656403-E349-4F92-90D6-8176E53C30E5}"/>
    <hyperlink ref="O2959" r:id="rId828" xr:uid="{3DE6F9BD-C2F7-45B3-8D45-C64EB528E475}"/>
    <hyperlink ref="O2970" r:id="rId829" xr:uid="{F55FC414-E707-45B6-8994-07ADDFDE79F0}"/>
    <hyperlink ref="O2980" r:id="rId830" xr:uid="{6C52C9DD-4FBF-488A-8DC8-E8FE53C62F86}"/>
    <hyperlink ref="O3000" r:id="rId831" xr:uid="{17924CA3-178E-4B83-B7E9-018F5AC3D47E}"/>
    <hyperlink ref="O3010" r:id="rId832" xr:uid="{5B387F3D-359E-41FE-AC4A-79B6025F8C7B}"/>
    <hyperlink ref="P3010" r:id="rId833" xr:uid="{C67F014D-4A8C-4E16-BA12-AB3486C35F67}"/>
    <hyperlink ref="O3020" r:id="rId834" xr:uid="{3EC05DE7-CA6F-42CD-A583-AB79BB17FF14}"/>
    <hyperlink ref="O3030" r:id="rId835" xr:uid="{489E1FC6-A758-4FF3-9010-098C1DD196E4}"/>
    <hyperlink ref="O3052" r:id="rId836" xr:uid="{30163169-7EAE-4D15-B439-C8460B3D7920}"/>
    <hyperlink ref="O3071" r:id="rId837" xr:uid="{D9C9073A-D257-4784-9445-9E15E65E2799}"/>
    <hyperlink ref="O3080" r:id="rId838" xr:uid="{45E8C54D-EDD6-4541-A60F-0EBC802CACEC}"/>
    <hyperlink ref="O3099" r:id="rId839" xr:uid="{DB494DE9-F23D-4933-940F-C32F160EB8BB}"/>
    <hyperlink ref="O3109" r:id="rId840" xr:uid="{473820E7-CF6B-48C9-B9D0-DDC91867A095}"/>
    <hyperlink ref="O3119" r:id="rId841" xr:uid="{27E212D3-C6E9-4241-B272-7D65F0057A28}"/>
    <hyperlink ref="O3129" r:id="rId842" xr:uid="{80FB6529-0EF5-45A3-9966-6BE78CF6060A}"/>
    <hyperlink ref="O3149" r:id="rId843" xr:uid="{7CFAAD3C-61CC-45D4-9E2B-987A3D8C837C}"/>
    <hyperlink ref="O3159" r:id="rId844" xr:uid="{5058842A-DE19-4554-B43A-A07B43859F66}"/>
    <hyperlink ref="O3169" r:id="rId845" xr:uid="{3DB5184B-6ADF-463E-BEC4-696A5BF7D145}"/>
    <hyperlink ref="O3179" r:id="rId846" xr:uid="{E3202B41-0335-4F3A-9CF8-542DE2610657}"/>
    <hyperlink ref="O3190" r:id="rId847" xr:uid="{94962E46-AAB3-46A0-86AA-B60F386F8A67}"/>
    <hyperlink ref="O3202" r:id="rId848" xr:uid="{C31D249E-BB9D-4BBA-B2BF-1341627589A4}"/>
    <hyperlink ref="O3218" r:id="rId849" xr:uid="{B69705E5-C5E5-42F8-8CB4-8B2D2BE4AF0C}"/>
    <hyperlink ref="O3246" r:id="rId850" xr:uid="{96FF0EBF-3FE6-400A-BD42-529F117DCE02}"/>
    <hyperlink ref="P3246" r:id="rId851" xr:uid="{360147A2-A7B1-412B-A8A8-4FA26EA4F666}"/>
    <hyperlink ref="O3253" r:id="rId852" xr:uid="{E60FC48E-623B-41F2-9669-3AF2EBFE650B}"/>
    <hyperlink ref="O3272" r:id="rId853" xr:uid="{0324284C-32BB-40E6-83F3-47C147149490}"/>
    <hyperlink ref="O3271" r:id="rId854" xr:uid="{CFFA777E-B3C6-4057-918B-F5C98BB0600F}"/>
    <hyperlink ref="P3271" r:id="rId855" xr:uid="{3E7A15FF-0E27-46C7-86D7-2CF88FD4C104}"/>
    <hyperlink ref="O3288" r:id="rId856" xr:uid="{7B289C8C-A168-44C9-8011-E60F680082D4}"/>
    <hyperlink ref="O3297" r:id="rId857" xr:uid="{E774BD96-DBCD-416F-932F-855215B291C9}"/>
    <hyperlink ref="O3306" r:id="rId858" xr:uid="{48A0EC35-DCA4-4DF0-BEC1-56D196E7008A}"/>
    <hyperlink ref="O1532" r:id="rId859" xr:uid="{42679E47-323F-4857-A2A1-5B69694F80C5}"/>
    <hyperlink ref="O1522" r:id="rId860" xr:uid="{2B4DC4CC-9657-493E-82C9-F13E75C24F59}"/>
    <hyperlink ref="P1206" r:id="rId861" xr:uid="{BC56A27F-6E38-42D3-90C5-6781920F5A80}"/>
    <hyperlink ref="O1206" r:id="rId862" xr:uid="{63437227-6B1C-41EF-95B3-CEBAEDE8D06B}"/>
    <hyperlink ref="O917" r:id="rId863" xr:uid="{3AAAD709-E60C-4A9B-B151-BD0CEF98D757}"/>
    <hyperlink ref="O880" r:id="rId864" xr:uid="{F852D352-7B30-4960-93A7-DD7F8FF89FB0}"/>
    <hyperlink ref="P880" r:id="rId865" xr:uid="{CD6E4D5C-C054-41D7-8F56-A100E6682C67}"/>
    <hyperlink ref="O870" r:id="rId866" xr:uid="{87B45C7A-8840-4C32-A49A-AF9AC6629601}"/>
    <hyperlink ref="O862" r:id="rId867" xr:uid="{B9E5FD67-506B-41E1-92CB-4F350793B9C0}"/>
    <hyperlink ref="O854" r:id="rId868" xr:uid="{88FA3ECE-8513-40DB-9548-6689FF428AD7}"/>
    <hyperlink ref="O847" r:id="rId869" xr:uid="{42033749-0036-4E4F-81DD-8219573CB999}"/>
    <hyperlink ref="O839" r:id="rId870" xr:uid="{4A76DA2C-15D9-45E7-B54D-9A6DB3E3E818}"/>
    <hyperlink ref="O822" r:id="rId871" xr:uid="{F4D7D809-78F3-4C57-9A4C-A224C4B4AC41}"/>
    <hyperlink ref="O814" r:id="rId872" xr:uid="{0B0E5CAC-BDD4-4C1C-BF6C-496A7E4EB230}"/>
    <hyperlink ref="O831" r:id="rId873" xr:uid="{4C83FF58-EFD0-4DC2-A9C5-C9A6D38D98B9}"/>
    <hyperlink ref="P822" r:id="rId874" xr:uid="{D85ACF48-6F26-43CC-BF76-AC58532E07BF}"/>
    <hyperlink ref="P831" r:id="rId875" xr:uid="{BB6F697E-C972-4905-8354-F507FD6E0C04}"/>
    <hyperlink ref="P839" r:id="rId876" xr:uid="{AA639168-1DFF-4013-B1C9-239403796973}"/>
    <hyperlink ref="P847" r:id="rId877" xr:uid="{80CB3328-802C-4E37-83B2-91AA4622B24C}"/>
    <hyperlink ref="P854" r:id="rId878" xr:uid="{C1A71149-EB31-4247-9D6E-230FDD524F70}"/>
    <hyperlink ref="P862" r:id="rId879" xr:uid="{9B326A46-25AA-4A86-94EA-3AECEB6CDC38}"/>
    <hyperlink ref="P870" r:id="rId880" xr:uid="{26B4A0CA-625B-466F-ABA8-38F1866BAF9F}"/>
    <hyperlink ref="O993" r:id="rId881" xr:uid="{26231A5F-390F-443D-B304-A1312567F793}"/>
    <hyperlink ref="P1360" r:id="rId882" xr:uid="{806902E4-A37A-49B9-B610-E75112694972}"/>
    <hyperlink ref="O3312" r:id="rId883" xr:uid="{621AFCC0-E3DF-494A-A22D-D211834BCC79}"/>
    <hyperlink ref="O3322" r:id="rId884" xr:uid="{BAE01A16-6100-43BB-B728-A41D342AEEC3}"/>
    <hyperlink ref="O3327" r:id="rId885" xr:uid="{0EC713E0-44A1-4A04-8505-DACD452789E8}"/>
    <hyperlink ref="O3317" r:id="rId886" xr:uid="{4C935FA9-C6B5-461E-8B09-D6789122CE82}"/>
    <hyperlink ref="O3337" r:id="rId887" xr:uid="{3F8728AB-9A18-4C40-B28D-32BE0B3A9064}"/>
    <hyperlink ref="O9" r:id="rId888" xr:uid="{72E6F18F-B6C7-43BC-83FF-4F590874FB8E}"/>
    <hyperlink ref="O19" r:id="rId889" xr:uid="{AAA77F35-9D5B-4363-9A02-E90619392976}"/>
    <hyperlink ref="O29" r:id="rId890" xr:uid="{8664A341-DF72-44E3-BEB2-9237D4672D10}"/>
    <hyperlink ref="O39" r:id="rId891" xr:uid="{9AA44CD0-7A78-4777-9412-CB49D757155D}"/>
    <hyperlink ref="O48" r:id="rId892" xr:uid="{980294C1-9F92-4EFF-97AB-F5DB6C9058E0}"/>
    <hyperlink ref="P44" r:id="rId893" xr:uid="{3B2B010F-440C-4EE9-AE30-9F973251C580}"/>
    <hyperlink ref="P48" r:id="rId894" display="https://drive.google.com/file/d/1ORpRZxl1Cc9ZBxBx5EsU5hJ-ibIcZx5q/view?usp=sharing" xr:uid="{8DF81A98-887A-41EA-BC4C-F3609A0258FC}"/>
    <hyperlink ref="O58" r:id="rId895" xr:uid="{6F14245F-D0DA-403D-B584-6D195DA974F6}"/>
    <hyperlink ref="O68" r:id="rId896" xr:uid="{D7CC4D7B-80FC-468A-926E-79F8E300BF4D}"/>
    <hyperlink ref="P68" r:id="rId897" xr:uid="{9DB944F5-D77E-4D52-AFFB-092965697475}"/>
    <hyperlink ref="O78" r:id="rId898" xr:uid="{0696D1DD-9F27-4BDB-9671-EF4778997C5B}"/>
    <hyperlink ref="P88" r:id="rId899" display="https://drive.google.com/file/d/1cn15NFqs2E5foWxcxg0EENOP6vSDlreO/view?usp=sharing" xr:uid="{DEEA750F-3598-45C7-98B9-58D293B38E7B}"/>
    <hyperlink ref="O98" r:id="rId900" xr:uid="{D54537D7-F35B-4F1D-9393-862B95E877F2}"/>
    <hyperlink ref="O108" r:id="rId901" xr:uid="{2FB72147-99DF-4580-99B7-2ABA0084B3C0}"/>
    <hyperlink ref="O119" r:id="rId902" xr:uid="{9D145160-267E-496F-8DE9-A4208967BC9E}"/>
    <hyperlink ref="O143" r:id="rId903" xr:uid="{7ED840E0-3CBB-4BCB-83C5-F88174F8EF88}"/>
    <hyperlink ref="O166" r:id="rId904" xr:uid="{561932FC-6C22-4361-84C1-818697721107}"/>
    <hyperlink ref="O177" r:id="rId905" xr:uid="{15EC7E0A-24C6-48FE-8928-F8BBDF9E316B}"/>
    <hyperlink ref="O207" r:id="rId906" xr:uid="{A264EF75-B017-4914-B022-B4CBE3D789D2}"/>
    <hyperlink ref="O229" r:id="rId907" xr:uid="{1E38EECF-4E59-408D-814A-7971F0A691B8}"/>
    <hyperlink ref="O241" r:id="rId908" xr:uid="{43B4EF90-2708-48DF-AF75-1D43280925FC}"/>
    <hyperlink ref="O253" r:id="rId909" xr:uid="{5B809C57-DF7B-494E-93D9-6323A14C2372}"/>
    <hyperlink ref="O263" r:id="rId910" xr:uid="{76458187-7A48-4A16-8A89-62D5CEAC05CE}"/>
    <hyperlink ref="O275" r:id="rId911" xr:uid="{A8DD3E3B-B89F-4FFB-BD8E-72226F207A10}"/>
    <hyperlink ref="O299" r:id="rId912" xr:uid="{643081AA-511D-4738-9DD0-5B364A64E785}"/>
    <hyperlink ref="P311" r:id="rId913" xr:uid="{43E8CAF9-9CEB-4C8C-8CF5-C3292D97B402}"/>
    <hyperlink ref="O311" r:id="rId914" xr:uid="{E4FF0665-EE5D-4903-B855-20450F9597E1}"/>
    <hyperlink ref="O355" r:id="rId915" xr:uid="{D881D2BE-2592-4B1F-947B-64F765B0DEF7}"/>
    <hyperlink ref="O805" r:id="rId916" xr:uid="{167B6C5E-ADAA-4110-9CC9-835856403017}"/>
    <hyperlink ref="O375" r:id="rId917" xr:uid="{665E9BD4-6B01-4CDA-9A8B-224D58F06AB6}"/>
    <hyperlink ref="O392" r:id="rId918" xr:uid="{0A896BD0-18C3-4739-A1D8-70FCBD8A64B4}"/>
    <hyperlink ref="O409" r:id="rId919" xr:uid="{6065A24E-B8DD-41A6-99FB-AA7AD1E2CDD7}"/>
    <hyperlink ref="P409" r:id="rId920" xr:uid="{02ADD8F4-7526-4789-B765-5E5A489230DB}"/>
    <hyperlink ref="O421" r:id="rId921" xr:uid="{B9C28AFC-BBE2-46A3-8395-674A62A9F40B}"/>
    <hyperlink ref="O436" r:id="rId922" xr:uid="{177F3A2F-566C-492F-9CED-3D806786C86D}"/>
    <hyperlink ref="P436" r:id="rId923" xr:uid="{589B3983-860D-4DB5-AA56-5DB419F6713D}"/>
    <hyperlink ref="O448" r:id="rId924" xr:uid="{7B901277-1EE4-4051-B369-876CB076AF88}"/>
    <hyperlink ref="P448" r:id="rId925" xr:uid="{1BEDB15E-84D1-4A3A-A34E-88879AC75691}"/>
    <hyperlink ref="O462" r:id="rId926" xr:uid="{09A23AB2-A47B-4B41-8220-E9A8C4DD6443}"/>
    <hyperlink ref="O473" r:id="rId927" xr:uid="{4827B98C-C80B-40B0-BAA3-11EE644C712C}"/>
    <hyperlink ref="O497" r:id="rId928" xr:uid="{F33D4F84-7991-425C-802A-243D67062DA7}"/>
    <hyperlink ref="O509" r:id="rId929" xr:uid="{893BA37B-5AB8-437D-B138-59EB32BA1CD7}"/>
    <hyperlink ref="O522" r:id="rId930" xr:uid="{B4429998-CA8E-452F-9D96-B099F1F24B1E}"/>
    <hyperlink ref="P522" r:id="rId931" xr:uid="{749D9D36-AEB4-4ED7-A073-A63FEBA7B2E7}"/>
    <hyperlink ref="P535" r:id="rId932" xr:uid="{C8FB3142-BB9B-410F-9BA0-DACAD6AAA1CB}"/>
    <hyperlink ref="O535" r:id="rId933" xr:uid="{E8BAD7A7-A5CE-4E61-8566-D6C1C7A98E5D}"/>
    <hyperlink ref="O549" r:id="rId934" xr:uid="{A25535AE-1EED-4FB6-B2F2-7ED5A3FBABDF}"/>
    <hyperlink ref="P549" r:id="rId935" xr:uid="{F643C3FC-3DB6-4EE0-A7B9-1842EC91982D}"/>
    <hyperlink ref="O574" r:id="rId936" xr:uid="{700BD227-00C8-4B56-84E0-0E3D405FA2F3}"/>
    <hyperlink ref="O586" r:id="rId937" xr:uid="{04311B64-EDF7-43B4-B2E2-1B868F41F707}"/>
    <hyperlink ref="O599" r:id="rId938" xr:uid="{3E8A6596-7185-4E6C-ACCC-FE0E7E69945B}"/>
    <hyperlink ref="P599" r:id="rId939" xr:uid="{25F1F555-C855-4B88-A76F-78821F3EFC4B}"/>
    <hyperlink ref="O598" r:id="rId940" xr:uid="{1F3318A5-3948-4D29-A122-2E06136C671D}"/>
    <hyperlink ref="O1981" r:id="rId941" xr:uid="{A2D9A466-3EF4-423E-9D04-A96D4AA49776}"/>
    <hyperlink ref="O2000" r:id="rId942" xr:uid="{E7580B2C-B784-43D5-8972-4E7DC927A42D}"/>
    <hyperlink ref="O2029" r:id="rId943" xr:uid="{6976C0A1-6A1B-42B3-B5CF-D91FFB1A110F}"/>
    <hyperlink ref="O2039" r:id="rId944" xr:uid="{994B7986-C378-4EE5-BDC7-3C0DC59AB40C}"/>
    <hyperlink ref="P2039" r:id="rId945" xr:uid="{53A583A4-1241-41CC-9112-E5B002F72918}"/>
    <hyperlink ref="O2048" r:id="rId946" xr:uid="{CD4EBF23-9BBA-4088-8420-F9C18B01342A}"/>
    <hyperlink ref="O2065" r:id="rId947" xr:uid="{6F81BA99-2250-45F8-A1FD-E4B839AAEB4C}"/>
    <hyperlink ref="O2073" r:id="rId948" xr:uid="{D1F1C576-48F1-4C10-8FD0-10C8AC52E229}"/>
    <hyperlink ref="P2082" r:id="rId949" xr:uid="{401A210B-3629-4C96-8CF6-8BA608E7D1A9}"/>
    <hyperlink ref="O2091" r:id="rId950" xr:uid="{29141CE0-E084-4EBE-B182-846134DD6CDE}"/>
    <hyperlink ref="P2099" r:id="rId951" xr:uid="{67666B98-428B-4501-8DD5-DDDD96112B6E}"/>
    <hyperlink ref="O2109" r:id="rId952" xr:uid="{78B44CDC-1E19-475E-A0B6-FE92994521EB}"/>
    <hyperlink ref="O2127" r:id="rId953" xr:uid="{581409D5-7458-4D76-8A2F-6D2EAB53A998}"/>
    <hyperlink ref="O2153" r:id="rId954" xr:uid="{2BD0EF7B-EC6F-476E-81D6-C116259CE74A}"/>
    <hyperlink ref="O2162" r:id="rId955" xr:uid="{8E479D98-0827-46E8-8EA4-51120AF98027}"/>
    <hyperlink ref="O2171" r:id="rId956" xr:uid="{688945E8-4BC9-4921-B6C3-48187A873F6B}"/>
    <hyperlink ref="O2180" r:id="rId957" xr:uid="{974E84F6-215C-4890-B654-0423357B9933}"/>
    <hyperlink ref="O2197" r:id="rId958" xr:uid="{CCC27324-7D49-420D-91ED-521FF7F4513C}"/>
    <hyperlink ref="O2206" r:id="rId959" xr:uid="{475D0C3F-2123-4506-8E6B-89AE04AA7AC6}"/>
    <hyperlink ref="P2206" r:id="rId960" xr:uid="{E732A1B2-91D5-4074-9393-70C713CD444F}"/>
    <hyperlink ref="O2215" r:id="rId961" xr:uid="{03E23D1E-A9C6-4A7F-A12F-FBD7946A080E}"/>
    <hyperlink ref="P2215" r:id="rId962" xr:uid="{116204FB-F5F6-4387-A231-E968382CD12D}"/>
    <hyperlink ref="O2223" r:id="rId963" xr:uid="{7000E8A1-A906-42E0-805D-5741D76E61A4}"/>
    <hyperlink ref="O2231" r:id="rId964" xr:uid="{84DA3174-6F33-4D33-92C3-AB531849986C}"/>
    <hyperlink ref="O2326" r:id="rId965" xr:uid="{6EFE9D3B-4910-49E4-9002-27B2BB1E9DC7}"/>
    <hyperlink ref="O2355" r:id="rId966" xr:uid="{DF054A88-3771-4BE8-B3EA-22C303A0987B}"/>
    <hyperlink ref="O1003" r:id="rId967" xr:uid="{084AA444-6CED-4E0F-B98E-2275BDB8AD18}"/>
    <hyperlink ref="O1115" r:id="rId968" xr:uid="{154D291F-676A-458D-A6CE-21246D3C2EF6}"/>
    <hyperlink ref="O2878" r:id="rId969" xr:uid="{110CAE05-B3C1-4944-BE11-E8D166BAE4BE}"/>
    <hyperlink ref="O675" r:id="rId970" xr:uid="{A7DEFE41-91F0-4526-B4F3-4D4F7BBCD41A}"/>
    <hyperlink ref="O2412" r:id="rId971" xr:uid="{2C352165-F30A-4981-B175-3E6D08A3BE0F}"/>
    <hyperlink ref="O344" r:id="rId972" xr:uid="{F3BDDF9E-90E6-4B7B-B476-00AB5B4B49AC}"/>
    <hyperlink ref="P2278" r:id="rId973" xr:uid="{C02F6E6C-4994-4D23-91BD-72682CC5ACF2}"/>
    <hyperlink ref="P2355" r:id="rId974" xr:uid="{67E0599F-5121-4FE5-95C2-551722101F51}"/>
    <hyperlink ref="P2401" r:id="rId975" xr:uid="{3B65F316-ECE6-44BC-829C-EE2B870B88B9}"/>
    <hyperlink ref="O2401" r:id="rId976" xr:uid="{CB0AE355-2634-4F87-954F-B84C0C931976}"/>
    <hyperlink ref="O10" r:id="rId977" xr:uid="{3FB8DFBE-EFEB-4C1B-9D14-68CE13DCD778}"/>
    <hyperlink ref="O30" r:id="rId978" xr:uid="{640266BC-72B4-4F75-88E0-350B9EF7E589}"/>
    <hyperlink ref="O40" r:id="rId979" xr:uid="{F4FD863A-A2CA-4129-89D8-293359AE84DA}"/>
    <hyperlink ref="O69" r:id="rId980" xr:uid="{D855BC55-1A74-4391-9168-BB319FEDE657}"/>
    <hyperlink ref="O79" r:id="rId981" xr:uid="{5CE7FBEF-2828-4999-B600-29A5DC5A4799}"/>
    <hyperlink ref="O89" r:id="rId982" xr:uid="{5AA773D4-6C25-42EB-8BC6-14A50C9273EF}"/>
    <hyperlink ref="O109" r:id="rId983" xr:uid="{F93AE1AC-75C0-41AC-8E0E-78B6477A7B94}"/>
    <hyperlink ref="O120" r:id="rId984" xr:uid="{3E85C848-E06A-4D4A-8D44-68F43A45131A}"/>
    <hyperlink ref="O128" r:id="rId985" xr:uid="{D76229F7-F45E-4AAA-AAD4-D5F92B1FA135}"/>
    <hyperlink ref="O129" r:id="rId986" xr:uid="{DEE4A906-E22B-4601-9508-5D39BF6F2DC8}"/>
    <hyperlink ref="O144" r:id="rId987" xr:uid="{664AF997-0AD0-4502-958E-D9243F67D565}"/>
    <hyperlink ref="O155" r:id="rId988" xr:uid="{EC5C51CA-BA47-4F4B-8A80-5563F8C73FEC}"/>
    <hyperlink ref="O167" r:id="rId989" xr:uid="{A661970E-8991-425A-9A31-70CD052463EC}"/>
    <hyperlink ref="O178" r:id="rId990" xr:uid="{F87D42FA-F4EE-41F3-A9D3-77B1631E1AE4}"/>
    <hyperlink ref="O188" r:id="rId991" xr:uid="{05ECB786-224A-4290-B644-78D9B46A4C11}"/>
    <hyperlink ref="O209" r:id="rId992" xr:uid="{CAAA7592-B1F1-49EC-BAFF-B8F03573B63D}"/>
    <hyperlink ref="P197" r:id="rId993" xr:uid="{5ECD83F6-ECC9-4734-B7D7-3C963B3AC970}"/>
    <hyperlink ref="O197" r:id="rId994" xr:uid="{FC4B9B39-B84E-4FAB-B996-15431533AC4C}"/>
    <hyperlink ref="P198" r:id="rId995" xr:uid="{82477720-18B2-4AC5-9286-77242942A4EC}"/>
    <hyperlink ref="O198" r:id="rId996" xr:uid="{F955DE14-2891-413A-9E8D-8432C147A767}"/>
    <hyperlink ref="O210" r:id="rId997" xr:uid="{8A24B20A-EEF5-47CF-A658-13F115DFCBCF}"/>
    <hyperlink ref="O208" r:id="rId998" xr:uid="{89B18C84-04BF-4A0F-A414-5FACC8158458}"/>
    <hyperlink ref="O220" r:id="rId999" xr:uid="{A9E79925-7E5C-4679-8574-40545D349B15}"/>
    <hyperlink ref="O230" r:id="rId1000" xr:uid="{3054DE6A-0791-4D17-8E73-1B9004FA7D30}"/>
    <hyperlink ref="O242" r:id="rId1001" xr:uid="{8A4E985A-9CCB-4CB6-B0B5-C74748212859}"/>
    <hyperlink ref="O254" r:id="rId1002" xr:uid="{26D29BA1-4C76-49F3-93F8-C2D17925DA08}"/>
    <hyperlink ref="O264" r:id="rId1003" xr:uid="{66523CB4-3E64-46D7-9766-837C80625ED2}"/>
    <hyperlink ref="O276" r:id="rId1004" xr:uid="{A2A715B7-13CB-41CE-BDB3-7123384014D6}"/>
    <hyperlink ref="O287" r:id="rId1005" xr:uid="{D43A7A6D-D0EE-42D6-AD40-9C571D0475C7}"/>
    <hyperlink ref="P287" r:id="rId1006" xr:uid="{F3B6B49D-13EF-4915-9997-89F6950D4952}"/>
    <hyperlink ref="O300" r:id="rId1007" xr:uid="{7F25081D-7980-41CA-B1FD-5629A50B8565}"/>
    <hyperlink ref="O312" r:id="rId1008" xr:uid="{45C9C022-8F28-447C-9B84-9ECBC016F712}"/>
    <hyperlink ref="O323" r:id="rId1009" xr:uid="{C653041A-7D9E-4BD5-A3E3-867ED1806F80}"/>
    <hyperlink ref="O334" r:id="rId1010" xr:uid="{36701A78-11AB-4064-B6FA-F5CE2323B5F7}"/>
    <hyperlink ref="O345" r:id="rId1011" xr:uid="{4355931E-486B-4BC5-92C1-A80E5123EA80}"/>
    <hyperlink ref="O376" r:id="rId1012" xr:uid="{5F2312BF-73C6-46C3-B22F-FC75316CFA7D}"/>
    <hyperlink ref="O393" r:id="rId1013" xr:uid="{972C89C1-AE03-4530-A3C3-1028981266E3}"/>
    <hyperlink ref="O422" r:id="rId1014" xr:uid="{EA26A95C-1390-4BB2-BA71-777C8FDF33A5}"/>
    <hyperlink ref="O437" r:id="rId1015" xr:uid="{D9EDA97D-A475-4BAC-A4F4-1268195C9850}"/>
    <hyperlink ref="O449" r:id="rId1016" xr:uid="{00A9B187-8380-47F5-AF72-78717AB4A319}"/>
    <hyperlink ref="P449" r:id="rId1017" xr:uid="{1CF2F14C-CFC9-4F9C-9074-EA16E4E7F8B5}"/>
    <hyperlink ref="P450" r:id="rId1018" xr:uid="{72A0C745-D1A9-4691-B358-4719EFD3A141}"/>
    <hyperlink ref="O450" r:id="rId1019" xr:uid="{BE97D634-D884-4695-94F3-5EC3142C5680}"/>
    <hyperlink ref="O463" r:id="rId1020" xr:uid="{228C7D43-1B32-4D2A-B165-FAC293A9C211}"/>
    <hyperlink ref="P463" r:id="rId1021" xr:uid="{20E91BC5-B56F-4A87-86DA-8C0CF5D6855F}"/>
    <hyperlink ref="P474" r:id="rId1022" xr:uid="{B071C469-1984-45C8-A563-C27B2900F28A}"/>
    <hyperlink ref="O486" r:id="rId1023" xr:uid="{DD87052A-68DF-4D4E-8C13-A43FCECC7F56}"/>
    <hyperlink ref="O498" r:id="rId1024" xr:uid="{4EB6C2DC-5899-4DED-8E6E-3C80538FF3E0}"/>
    <hyperlink ref="O510" r:id="rId1025" xr:uid="{78341248-2CF0-4743-8513-F55861494F59}"/>
    <hyperlink ref="O523" r:id="rId1026" xr:uid="{6BABBE4D-2D17-4A0F-BD2A-95778365FA9A}"/>
    <hyperlink ref="O536" r:id="rId1027" xr:uid="{75AD61ED-DB92-4070-9438-7A0AA4850E1F}"/>
    <hyperlink ref="O550" r:id="rId1028" xr:uid="{4A81331D-67C0-4B58-914D-2E693BB4BF98}"/>
    <hyperlink ref="O575" r:id="rId1029" xr:uid="{8EB0C683-D4FB-451D-87C3-44D341C26EE8}"/>
    <hyperlink ref="O3318" r:id="rId1030" xr:uid="{EF26EED2-779E-4EDA-991B-A1622B3DD7BF}"/>
    <hyperlink ref="O3323" r:id="rId1031" xr:uid="{33F8FDEF-EA81-4E5F-97E3-61061873AB36}"/>
    <hyperlink ref="P3323" r:id="rId1032" xr:uid="{15038ACE-42C9-4B5E-ACBA-A06CEE2CEDE3}"/>
    <hyperlink ref="O3328" r:id="rId1033" xr:uid="{A945EDFD-15FA-48B1-B057-F3FDD48A6F78}"/>
    <hyperlink ref="O3333" r:id="rId1034" xr:uid="{A54EB46B-102F-4DEE-80C4-C4DE722C8573}"/>
    <hyperlink ref="O3338" r:id="rId1035" xr:uid="{3587C90B-DB22-4AD1-AFAB-E9088CE3FE5B}"/>
    <hyperlink ref="O356" r:id="rId1036" xr:uid="{D5AA5C6B-336C-46AC-AB42-AD10819BDB24}"/>
    <hyperlink ref="O754" r:id="rId1037" xr:uid="{17EE320F-68DD-4F2B-BC4F-3D8F7502FC72}"/>
    <hyperlink ref="O788" r:id="rId1038" xr:uid="{650B494C-7F4D-4F9B-8C6D-A99D12BADF09}"/>
    <hyperlink ref="P762" r:id="rId1039" xr:uid="{4DCD96C5-0482-440F-AAE3-05C4C078C470}"/>
    <hyperlink ref="P806" r:id="rId1040" xr:uid="{1675A40C-5594-4960-8C65-C7CAF69CD1B1}"/>
    <hyperlink ref="O806" r:id="rId1041" xr:uid="{97CCE355-01A3-494F-92E7-9586C38894B1}"/>
    <hyperlink ref="O2247" r:id="rId1042" xr:uid="{6FCEBA34-989A-487D-A165-2D02823DF0DF}"/>
    <hyperlink ref="O2258" r:id="rId1043" xr:uid="{746AFDEA-E1BE-4747-AAE5-A83335305D6E}"/>
    <hyperlink ref="O2269" r:id="rId1044" xr:uid="{A4C0D956-DEB6-41FD-80E7-EAEC5B88D8AF}"/>
    <hyperlink ref="O624" r:id="rId1045" xr:uid="{5DD808D9-428E-4CEC-85DE-7C146192F415}"/>
    <hyperlink ref="P624" r:id="rId1046" xr:uid="{F1597674-16E3-457C-BB16-5D263516ADB1}"/>
    <hyperlink ref="O633" r:id="rId1047" xr:uid="{D644F37A-4AB4-45CB-9875-69A3CD5391BC}"/>
    <hyperlink ref="O654" r:id="rId1048" xr:uid="{90017720-7F63-40D0-A265-2839C7F7358E}"/>
    <hyperlink ref="O665" r:id="rId1049" xr:uid="{F238FF91-3413-43CE-B0E5-024E55EEB0F0}"/>
    <hyperlink ref="O676" r:id="rId1050" xr:uid="{C8119C42-8F88-4672-A025-7A247523988C}"/>
    <hyperlink ref="P676" r:id="rId1051" xr:uid="{42746EA8-223B-4C82-BA02-00C22F78F547}"/>
    <hyperlink ref="O1513" r:id="rId1052" xr:uid="{054DDD51-F531-450B-8397-5212AAE9FA8D}"/>
    <hyperlink ref="O1523" r:id="rId1053" xr:uid="{208AF81C-D4E5-42C5-B52B-F9F8C1E54B03}"/>
    <hyperlink ref="O1533" r:id="rId1054" xr:uid="{499F33BE-FC34-4760-9FA2-04169B4B2DFE}"/>
    <hyperlink ref="O1552" r:id="rId1055" xr:uid="{96A9C1AD-63E3-41A5-8272-683F9BEE7C60}"/>
    <hyperlink ref="O1590" r:id="rId1056" xr:uid="{660153F7-E922-4BCB-9182-AC1CA2A9344E}"/>
    <hyperlink ref="O1610" r:id="rId1057" xr:uid="{5AF1EC5E-7A2A-4A56-A625-CF997DF8C477}"/>
    <hyperlink ref="O1620" r:id="rId1058" xr:uid="{017EBD1A-4143-436C-B0FB-7D976B5AC6D9}"/>
    <hyperlink ref="O1649" r:id="rId1059" xr:uid="{7A9AED80-5560-4ADA-ACA5-052AE44FAB89}"/>
    <hyperlink ref="O1659" r:id="rId1060" xr:uid="{2C814027-D31B-4CD1-BF1B-C63B136717E1}"/>
    <hyperlink ref="O1669" r:id="rId1061" xr:uid="{2D18F4B7-0123-4B95-9888-F44A21EC6ACD}"/>
    <hyperlink ref="O2279" r:id="rId1062" xr:uid="{4B68E112-2F53-4EC1-BA8A-5C39474B841C}"/>
    <hyperlink ref="O2303" r:id="rId1063" xr:uid="{BF99F7AD-2E29-4F1D-AC11-1795099BA8C0}"/>
    <hyperlink ref="O2316" r:id="rId1064" xr:uid="{DE4434DB-64D0-4ADC-82BF-C03D978B2AFA}"/>
    <hyperlink ref="P2316" r:id="rId1065" xr:uid="{DC69E5FD-8316-4A71-9C7C-DDA1BCFB1325}"/>
    <hyperlink ref="O2335" r:id="rId1066" xr:uid="{04FC4CDA-9127-49B4-8B6D-39B3B440C83D}"/>
    <hyperlink ref="O2356" r:id="rId1067" xr:uid="{5A4298FB-74BF-40C4-9A22-7B0783105145}"/>
    <hyperlink ref="P2356" r:id="rId1068" xr:uid="{93A55460-022C-4745-AA9C-188876F5E2B1}"/>
    <hyperlink ref="O2368" r:id="rId1069" xr:uid="{9D84AD7A-A388-464B-AEE7-1DBE2D2D5F96}"/>
    <hyperlink ref="P2380" r:id="rId1070" xr:uid="{3B35EB6F-D4C5-4BD2-B472-856B534E6023}"/>
    <hyperlink ref="O2390" r:id="rId1071" xr:uid="{E8D073AE-3E06-4811-813C-374DFEB212C1}"/>
    <hyperlink ref="O2413" r:id="rId1072" xr:uid="{3D4FDA29-B6B9-49AF-A2E9-604D478E952D}"/>
    <hyperlink ref="O2447" r:id="rId1073" xr:uid="{6E3D08BA-C030-4AFB-A87F-D7D0E6331766}"/>
    <hyperlink ref="O2458" r:id="rId1074" xr:uid="{952D704E-AFF4-44F9-9F94-E12EBF20A61A}"/>
    <hyperlink ref="O2470" r:id="rId1075" xr:uid="{9920DC17-9431-4C6B-8130-1AAB64F4FDF6}"/>
    <hyperlink ref="O2480" r:id="rId1076" xr:uid="{A52E7C3B-7704-42C4-A140-8F9F53A45B4B}"/>
    <hyperlink ref="O2502" r:id="rId1077" xr:uid="{10820D46-DB46-41E1-943E-AB78FD16B319}"/>
    <hyperlink ref="O2514" r:id="rId1078" xr:uid="{4A314BE5-5B54-4F9D-8E5E-A27EA9286034}"/>
    <hyperlink ref="O2526" r:id="rId1079" xr:uid="{AF7CFBC4-A872-4BE5-821C-3303F7B41078}"/>
    <hyperlink ref="P2526" r:id="rId1080" xr:uid="{9C1EF604-C7C0-4753-ADDE-55FA87937287}"/>
    <hyperlink ref="O2537" r:id="rId1081" xr:uid="{3C3AFB43-B2C7-4CAB-B25F-CE97E8FB015A}"/>
    <hyperlink ref="O2563" r:id="rId1082" xr:uid="{F20DF69A-2AE4-4E39-BC88-605CAEA9D74F}"/>
    <hyperlink ref="O2574" r:id="rId1083" xr:uid="{51932B53-C91F-49B0-8A32-438AAADBB31A}"/>
    <hyperlink ref="O2584" r:id="rId1084" xr:uid="{2CC9AA5A-4B33-45C2-9D75-A3CCC6B6013E}"/>
    <hyperlink ref="O2595" r:id="rId1085" xr:uid="{EA50A13B-F8D6-40CF-BFF9-75D081136EE2}"/>
    <hyperlink ref="P2606" r:id="rId1086" xr:uid="{6E26AEEE-2A0B-4A10-BA81-D9D80A0EDB22}"/>
    <hyperlink ref="O2606" r:id="rId1087" xr:uid="{252FD96A-0F7B-4578-905E-502AA94B3963}"/>
    <hyperlink ref="O2617" r:id="rId1088" xr:uid="{01B1CE54-9665-4849-85F0-F3555FBACEF5}"/>
    <hyperlink ref="O2640" r:id="rId1089" xr:uid="{48A33C52-4368-4850-AF81-4981A7A8F0CE}"/>
    <hyperlink ref="O2651" r:id="rId1090" xr:uid="{9142E1BF-1830-476B-8D0F-8B77B356A6A9}"/>
    <hyperlink ref="O2674" r:id="rId1091" xr:uid="{40A064EC-A2E3-4ECC-BD46-62522BA13D61}"/>
    <hyperlink ref="O2685" r:id="rId1092" xr:uid="{A7F37167-85AD-4523-B961-05042F4D4B3F}"/>
    <hyperlink ref="P2696" r:id="rId1093" xr:uid="{008E1F9E-38D6-421B-9640-74C67F936257}"/>
    <hyperlink ref="O2696" r:id="rId1094" xr:uid="{40E146D7-CA03-4297-92B0-DAFEFE7DACCD}"/>
    <hyperlink ref="O2709" r:id="rId1095" xr:uid="{A908909F-904E-4BBF-8567-2006C5D7F3E6}"/>
    <hyperlink ref="O2720" r:id="rId1096" xr:uid="{80D7FD8D-0535-4090-BCD5-C7517D385058}"/>
    <hyperlink ref="O2732" r:id="rId1097" xr:uid="{535782BE-38A1-4E6B-BB20-36EF99BEAD57}"/>
    <hyperlink ref="O2742" r:id="rId1098" xr:uid="{68B76280-D5A5-4799-995B-7FF59A1712C8}"/>
    <hyperlink ref="O2755" r:id="rId1099" xr:uid="{25D31CA8-5A5B-414B-8167-857D0AB19028}"/>
    <hyperlink ref="O2765" r:id="rId1100" xr:uid="{E8D1276E-3023-4C8A-8B4C-5CA222081770}"/>
    <hyperlink ref="P2772" r:id="rId1101" xr:uid="{00979542-8C3F-4DE7-ABE6-A125323E8EFC}"/>
    <hyperlink ref="O1361" r:id="rId1102" xr:uid="{7A188E09-DD53-4E45-A72F-532B37F6BC96}"/>
    <hyperlink ref="O1392" r:id="rId1103" xr:uid="{8FED576C-A1F7-4E83-B9CE-5AECE216BF80}"/>
    <hyperlink ref="O1405" r:id="rId1104" xr:uid="{891A2870-951D-487E-8B9D-D7068AF7BAFA}"/>
    <hyperlink ref="O1417" r:id="rId1105" xr:uid="{A8FE906F-EFF2-4811-85F6-DE1AA87FF85B}"/>
    <hyperlink ref="O1426" r:id="rId1106" xr:uid="{FDF350CD-84E0-4211-93F6-7D903C84498A}"/>
    <hyperlink ref="O1439" r:id="rId1107" xr:uid="{E4CE1D26-E4F3-4F31-880F-F7ACF353E4F3}"/>
    <hyperlink ref="O1449" r:id="rId1108" xr:uid="{0870DA79-AF88-4D8F-A496-3645394418BF}"/>
    <hyperlink ref="O1458" r:id="rId1109" xr:uid="{60596827-0ED9-4914-9441-69A143E91779}"/>
    <hyperlink ref="O1470" r:id="rId1110" xr:uid="{7C6A8DAC-B8EF-412F-A557-183B094E16D8}"/>
    <hyperlink ref="O1482" r:id="rId1111" xr:uid="{055FDC03-1055-4B20-9F9B-BCA277752C78}"/>
    <hyperlink ref="O1503" r:id="rId1112" xr:uid="{6479774B-584B-40C9-B508-E155A35EA4E2}"/>
    <hyperlink ref="O1492" r:id="rId1113" xr:uid="{A1D7F124-D2F4-4415-9482-2DD6C3723950}"/>
    <hyperlink ref="O1811" r:id="rId1114" xr:uid="{B6C529D6-4A00-49D2-941E-2E3062B0252B}"/>
    <hyperlink ref="O1821" r:id="rId1115" xr:uid="{8B0A2594-50B3-4864-B801-32F2A5893928}"/>
    <hyperlink ref="O1831" r:id="rId1116" xr:uid="{E79968B7-7BBD-4D56-8F82-E210C64163BA}"/>
    <hyperlink ref="O1840" r:id="rId1117" xr:uid="{634E7724-FF60-4657-B17D-B428D0558490}"/>
    <hyperlink ref="O1851" r:id="rId1118" xr:uid="{D9123CC8-343C-4E42-BE6C-F5675F1C0EC5}"/>
    <hyperlink ref="O1860" r:id="rId1119" xr:uid="{364E0D9A-7C71-4676-ACEF-6487B862B671}"/>
    <hyperlink ref="O1872" r:id="rId1120" xr:uid="{8C6629E6-F2E4-4B6F-BF7E-505104409A1E}"/>
    <hyperlink ref="O1885" r:id="rId1121" xr:uid="{9297EF09-EB84-48B0-9AF6-32894F25400B}"/>
    <hyperlink ref="O1895" r:id="rId1122" xr:uid="{810C8DE9-308E-4FA6-966C-C51F7F856AC7}"/>
    <hyperlink ref="O1914" r:id="rId1123" xr:uid="{27713DC0-BC6A-4381-924F-BAE7E138D398}"/>
    <hyperlink ref="O1927" r:id="rId1124" xr:uid="{FF6266D2-6974-437C-8F31-AF2A4ECEBF8F}"/>
    <hyperlink ref="O1939" r:id="rId1125" xr:uid="{FBCCA14B-090D-491A-BBB9-1FB8768C58E2}"/>
    <hyperlink ref="O1950" r:id="rId1126" xr:uid="{E20BFEE4-D523-41F2-8E19-EE2A736B1D03}"/>
    <hyperlink ref="O1963" r:id="rId1127" xr:uid="{17C4CBF5-C710-453A-AF18-AEEE5DA5F97F}"/>
    <hyperlink ref="O1700" r:id="rId1128" xr:uid="{3362FEFE-421E-407F-94B5-7E5993498040}"/>
    <hyperlink ref="O1710" r:id="rId1129" xr:uid="{B2FF9456-BF05-472A-AE9C-268222CD9252}"/>
    <hyperlink ref="O1720" r:id="rId1130" xr:uid="{5B541573-3FAE-421F-9E0D-E3587BFB7B3C}"/>
    <hyperlink ref="O1731" r:id="rId1131" xr:uid="{1E5DCDEA-AAE6-4003-A4A1-D10E55791C6D}"/>
    <hyperlink ref="O1751" r:id="rId1132" xr:uid="{8F1B2929-F2C9-4B96-9CB5-EAB4F57984BA}"/>
    <hyperlink ref="O1762" r:id="rId1133" xr:uid="{54678065-C508-401E-BB4D-86961BBE643A}"/>
    <hyperlink ref="O1784" r:id="rId1134" xr:uid="{CF27F568-59AB-4BE6-B60D-66303D94BE7A}"/>
    <hyperlink ref="O1800" r:id="rId1135" xr:uid="{7BC11D2B-96FC-44DB-8DB5-7D1A2ECFB2BB}"/>
    <hyperlink ref="O770" r:id="rId1136" xr:uid="{5C628B80-2D25-49DC-A06D-5884B2753600}"/>
    <hyperlink ref="O737" r:id="rId1137" xr:uid="{55288C62-9FD3-4ED6-B7AE-259AA0714A71}"/>
    <hyperlink ref="O769" r:id="rId1138" xr:uid="{EBCC4814-ABE1-42B9-945E-CB934A93B851}"/>
    <hyperlink ref="O1972" r:id="rId1139" xr:uid="{6808AAFD-F98B-4EA9-A719-4BCF8BD9CE96}"/>
    <hyperlink ref="O2010" r:id="rId1140" xr:uid="{FF035EF3-697B-4553-BCE9-C01025C4DBEA}"/>
    <hyperlink ref="O2030" r:id="rId1141" xr:uid="{78B27011-290C-411D-9B2F-46285F3FBF53}"/>
    <hyperlink ref="O2018" r:id="rId1142" xr:uid="{D763086D-30C8-4011-9D4A-7B1CE35CD063}"/>
    <hyperlink ref="O2040" r:id="rId1143" xr:uid="{86E074A7-66B3-464C-90F9-D64DEFAC83B5}"/>
    <hyperlink ref="O2049" r:id="rId1144" xr:uid="{7E4F2C6C-140A-4C1F-8D64-EC3D3732DE61}"/>
    <hyperlink ref="O2057" r:id="rId1145" xr:uid="{2BE074AE-FE8D-4460-AECE-AE4D5484AEDF}"/>
    <hyperlink ref="O2066" r:id="rId1146" xr:uid="{4D4AE409-0B1F-45F7-89D4-432115EF13C3}"/>
    <hyperlink ref="O2074" r:id="rId1147" xr:uid="{21F46E8C-A44F-46B5-A7F5-A5E9D4E9ABDF}"/>
    <hyperlink ref="O2092" r:id="rId1148" xr:uid="{7C258052-E25C-42B8-B873-BBFA1F8AFAC7}"/>
    <hyperlink ref="P2100" r:id="rId1149" xr:uid="{093882F2-CC3F-42AC-AD9A-6D3CEE2CA356}"/>
    <hyperlink ref="O2119" r:id="rId1150" xr:uid="{FEEECE73-93B7-475B-A985-250A2126A2E5}"/>
    <hyperlink ref="O2128" r:id="rId1151" xr:uid="{F1335EB2-78CC-438F-9158-BFD54FA64909}"/>
    <hyperlink ref="O2137" r:id="rId1152" xr:uid="{26ED2BC3-E4DD-43BF-9ECB-C97B20E5BC5D}"/>
    <hyperlink ref="O2146" r:id="rId1153" xr:uid="{75CD7C15-70A6-4E30-91BE-0058E9476D96}"/>
    <hyperlink ref="O2154" r:id="rId1154" xr:uid="{B50B293E-8C3E-497B-90A3-DEDB4747D7E8}"/>
    <hyperlink ref="O2163" r:id="rId1155" xr:uid="{D46E2E14-B607-4491-BB88-C0B193A58F66}"/>
    <hyperlink ref="O2181" r:id="rId1156" xr:uid="{92235C1F-AB52-416D-88A1-5A422A3A6B55}"/>
    <hyperlink ref="O2189" r:id="rId1157" xr:uid="{27EB3E89-AECA-499A-9004-A19D94AC3F4B}"/>
    <hyperlink ref="O2198" r:id="rId1158" xr:uid="{37E1485C-FCF9-4052-BAF0-15D1D926A01A}"/>
    <hyperlink ref="P2207" r:id="rId1159" xr:uid="{CC7ED0B2-5754-4DFB-BBF9-5CA754939745}"/>
    <hyperlink ref="O2225" r:id="rId1160" xr:uid="{99579BD4-5FC7-4C43-BAA3-84A03BBFF25D}"/>
    <hyperlink ref="P2225" r:id="rId1161" xr:uid="{14349A10-222E-432F-9DC4-6A1230CF7043}"/>
    <hyperlink ref="O2232" r:id="rId1162" xr:uid="{89D4B905-C5A3-4474-8570-2353D799F283}"/>
    <hyperlink ref="O730" r:id="rId1163" xr:uid="{FB72CE8E-3033-4249-8220-F758C1B2C39D}"/>
    <hyperlink ref="O1562" r:id="rId1164" xr:uid="{8D278761-E879-4DBE-BA8C-F69614C49D5B}"/>
    <hyperlink ref="O1572" r:id="rId1165" xr:uid="{24420FD4-E5E1-471C-B30A-BD0D0DA53974}"/>
    <hyperlink ref="O1581" r:id="rId1166" xr:uid="{A131BD89-792A-4E36-8B0A-EE5CE3F05BD5}"/>
    <hyperlink ref="O1600" r:id="rId1167" xr:uid="{35840540-2BD0-4087-859E-A3191E4E6368}"/>
    <hyperlink ref="O881" r:id="rId1168" xr:uid="{397ED1E6-C2D1-4C1B-837D-9199659DFF5D}"/>
    <hyperlink ref="O871" r:id="rId1169" xr:uid="{42850419-0F32-40D8-9F5E-7A602ECA839F}"/>
    <hyperlink ref="O863" r:id="rId1170" xr:uid="{99723269-64E1-457F-AE85-1F906ECEE58A}"/>
    <hyperlink ref="O855" r:id="rId1171" xr:uid="{940A8479-5B38-42A7-AB1E-AF0F49DC49AE}"/>
    <hyperlink ref="O848" r:id="rId1172" xr:uid="{159F7EB9-1BF1-4CA5-A0A8-EE81A0159F03}"/>
    <hyperlink ref="O894" r:id="rId1173" xr:uid="{B0526544-D8F0-4D0B-936B-E592A62ADBAF}"/>
    <hyperlink ref="O905" r:id="rId1174" xr:uid="{0F869531-0D99-4E1F-836B-28B5E27FEB00}"/>
    <hyperlink ref="O918" r:id="rId1175" xr:uid="{3F8397EA-A5A5-4D31-93F6-78A5D8FFADEB}"/>
    <hyperlink ref="O929" r:id="rId1176" xr:uid="{D41B502D-F023-46CD-AC52-18EF171DFDA5}"/>
    <hyperlink ref="O942" r:id="rId1177" xr:uid="{CF6F07AF-D6F2-49D3-8C47-5DAC7D1EFD31}"/>
    <hyperlink ref="O958" r:id="rId1178" xr:uid="{E9DA427C-2A73-4932-8377-575306D5B721}"/>
    <hyperlink ref="O971" r:id="rId1179" xr:uid="{2484E06F-BD88-465E-A814-960CCEA7B266}"/>
    <hyperlink ref="O982" r:id="rId1180" xr:uid="{E2776EE6-96D6-415C-9E70-5D7D3E92FF93}"/>
    <hyperlink ref="O994" r:id="rId1181" xr:uid="{C73A4439-6E92-4C9E-93D3-C11E4E01150E}"/>
    <hyperlink ref="O1004" r:id="rId1182" xr:uid="{1C5B8F30-ECEF-43AC-A56E-6909C5CC89A6}"/>
    <hyperlink ref="O1015" r:id="rId1183" xr:uid="{B9D2C98F-0DB9-431D-ABE6-2518315C3A8D}"/>
    <hyperlink ref="O1026" r:id="rId1184" xr:uid="{98CF502B-57F6-4DA3-AFBF-D13872729B58}"/>
    <hyperlink ref="P1026" r:id="rId1185" xr:uid="{1A63183B-29E9-432D-863E-7768162F37A1}"/>
    <hyperlink ref="O1050" r:id="rId1186" xr:uid="{12D8C79A-E244-45AF-B95C-1EA054FE3399}"/>
    <hyperlink ref="O1062" r:id="rId1187" xr:uid="{6A29B972-F745-4B07-A9A2-57D7FA8CD020}"/>
    <hyperlink ref="O1076" r:id="rId1188" xr:uid="{3A559536-026A-4696-A8BA-69B53B81CE7C}"/>
    <hyperlink ref="O1116" r:id="rId1189" xr:uid="{4AA0A9DE-010B-4879-9C24-911DCAC8CFC3}"/>
    <hyperlink ref="O1142" r:id="rId1190" xr:uid="{5AD889B8-015F-40D6-95E9-B24F6713B5EA}"/>
    <hyperlink ref="P1180" r:id="rId1191" display="https://drive.google.com/file/d/1eNB1i8__g69man0YaA-xcHge6e3gLftc/view?usp=sharing" xr:uid="{AF8858E8-40D7-4C38-AA5B-AFCF12C83A8A}"/>
    <hyperlink ref="O1151" r:id="rId1192" xr:uid="{67412DFB-597B-430E-B70F-0D1A3F8857A8}"/>
    <hyperlink ref="O1162" r:id="rId1193" xr:uid="{130C07A2-3AF8-4A39-B7C1-1270391C0D02}"/>
    <hyperlink ref="O1171" r:id="rId1194" xr:uid="{9DED5B71-8746-40A6-B6CF-B6C605AB634D}"/>
    <hyperlink ref="O1189" r:id="rId1195" xr:uid="{23FB390C-D1EB-4132-9C63-0E4AA2A4FECF}"/>
    <hyperlink ref="O1216" r:id="rId1196" xr:uid="{EABE95A8-6E06-4210-BABA-FCF4DB14C4BF}"/>
    <hyperlink ref="O1227" r:id="rId1197" xr:uid="{24A767F9-1FC6-4FD8-A8C9-786938107C0E}"/>
    <hyperlink ref="O1237" r:id="rId1198" xr:uid="{ADC4D41E-E115-4621-A5A0-170161CDA002}"/>
    <hyperlink ref="O1250" r:id="rId1199" xr:uid="{E62DB732-172E-44E9-840E-1814E7236CAD}"/>
    <hyperlink ref="O1261" r:id="rId1200" xr:uid="{1AF1291E-96E8-4EF0-A993-AFB9A3852EE2}"/>
    <hyperlink ref="O1280" r:id="rId1201" xr:uid="{66A4CA28-FF99-4DF0-B7FE-290A173EEAC1}"/>
    <hyperlink ref="O1292" r:id="rId1202" xr:uid="{CED2F9BE-3A60-4084-878C-62DEEF19E6F5}"/>
    <hyperlink ref="O1315" r:id="rId1203" xr:uid="{245EABB4-B270-4614-A0E7-FB69829FD13C}"/>
    <hyperlink ref="O1326" r:id="rId1204" xr:uid="{EFDC6FE4-06E5-49F6-ACF4-5209A52D7A19}"/>
    <hyperlink ref="O1339" r:id="rId1205" xr:uid="{9A5D8386-1EB2-466F-BDFB-EF166A6C00B4}"/>
    <hyperlink ref="O1982" r:id="rId1206" xr:uid="{F28B08C7-0EB0-4D9C-85FD-F6DF5E2DE1FC}"/>
    <hyperlink ref="O2790" r:id="rId1207" xr:uid="{3A93C39E-FB22-497D-9B58-F101F9749C7A}"/>
    <hyperlink ref="O2800" r:id="rId1208" xr:uid="{C343C443-A32C-42FB-A87D-8EC921A42086}"/>
    <hyperlink ref="O2810" r:id="rId1209" xr:uid="{A3663938-D05A-4390-A6EA-989E3F72393B}"/>
    <hyperlink ref="O2820" r:id="rId1210" xr:uid="{3F45070E-B1D5-45A9-AB53-07AE908E36B5}"/>
    <hyperlink ref="O2829" r:id="rId1211" xr:uid="{E431F318-62A4-48B2-9C67-51E27DC84741}"/>
    <hyperlink ref="O2839" r:id="rId1212" xr:uid="{F76CF325-7CC6-44CD-939D-00A61464491B}"/>
    <hyperlink ref="O2849" r:id="rId1213" xr:uid="{789E1A9D-9E01-4303-9C53-32A1A180449E}"/>
    <hyperlink ref="O2859" r:id="rId1214" xr:uid="{F719BEDE-158D-4FB4-9707-5284F48A8FB3}"/>
    <hyperlink ref="O2879" r:id="rId1215" xr:uid="{D0AF8DD5-FF00-4F5E-9086-9A97FF16B9FD}"/>
    <hyperlink ref="O2890" r:id="rId1216" xr:uid="{0BBF90F2-5066-4F25-817F-91BB6497DB95}"/>
    <hyperlink ref="O2900" r:id="rId1217" xr:uid="{DD96A45D-04B9-4298-944C-2DC6215A63CA}"/>
    <hyperlink ref="O2910" r:id="rId1218" xr:uid="{783ABE15-B729-40E2-853A-0145EC2C91BD}"/>
    <hyperlink ref="O2920" r:id="rId1219" xr:uid="{5BDB8CD9-3890-48DC-AA45-4BC55E65DBE4}"/>
    <hyperlink ref="O2930" r:id="rId1220" xr:uid="{23C26606-5531-4001-9A01-28B3D50F9ABE}"/>
    <hyperlink ref="O2938" r:id="rId1221" xr:uid="{425EF16A-B9EA-41F4-AC48-07DD35E12A91}"/>
    <hyperlink ref="O2939" r:id="rId1222" xr:uid="{32A742F4-E657-40A9-9B2C-FBDA6CE3423B}"/>
    <hyperlink ref="O2940" r:id="rId1223" xr:uid="{F86A81FA-ECFE-4E55-A38B-3205216D99DB}"/>
    <hyperlink ref="O2950" r:id="rId1224" xr:uid="{4D623041-9CB6-496A-B90A-D6A6FE236A42}"/>
    <hyperlink ref="O2960" r:id="rId1225" xr:uid="{74A33CB7-CDA5-40DA-90C3-63AC166437CE}"/>
    <hyperlink ref="O2971" r:id="rId1226" xr:uid="{45DC7FD9-6C60-46B2-B4AE-C2F2E746AEAD}"/>
    <hyperlink ref="O3001" r:id="rId1227" xr:uid="{FF683F39-D389-4BC8-A82B-E0DA5FE834B0}"/>
    <hyperlink ref="O3011" r:id="rId1228" xr:uid="{27D9E6BA-9B1B-40E7-8FAD-B750ED7CB657}"/>
    <hyperlink ref="O3021" r:id="rId1229" xr:uid="{9C2D3222-788C-4139-ABB5-CFC0113584AE}"/>
    <hyperlink ref="O3033" r:id="rId1230" xr:uid="{30602D52-0A2E-4A04-9800-A6617FBAF6BC}"/>
    <hyperlink ref="O3031" r:id="rId1231" xr:uid="{8AA2BBD2-3DF3-46F2-9F6F-0691E302424F}"/>
    <hyperlink ref="O3053" r:id="rId1232" xr:uid="{BEC469AC-A584-4482-8EF7-E2F8DC3A56AC}"/>
    <hyperlink ref="O3062" r:id="rId1233" xr:uid="{285E1E02-B8B7-4E01-A66F-43B28BC516AE}"/>
    <hyperlink ref="O3072" r:id="rId1234" xr:uid="{E5F0E558-7659-45AB-9EDE-DF98C5C32342}"/>
    <hyperlink ref="O3081" r:id="rId1235" xr:uid="{97DA2A3A-FF86-411D-9440-F972999DAABE}"/>
    <hyperlink ref="P3081" r:id="rId1236" xr:uid="{3663BF78-41E3-4699-B352-FA872C130C83}"/>
    <hyperlink ref="O3090" r:id="rId1237" xr:uid="{D09D4376-75F7-44D6-998B-EC48B6C6952B}"/>
    <hyperlink ref="O3100" r:id="rId1238" xr:uid="{ACAB3029-CEC7-4A1A-8C0C-C1278D4E884D}"/>
    <hyperlink ref="O3110" r:id="rId1239" xr:uid="{6CE951DA-9547-4563-9D72-B765C265E03B}"/>
    <hyperlink ref="O3120" r:id="rId1240" xr:uid="{0B5540ED-E20B-4068-BB92-BCC6D77D27A4}"/>
    <hyperlink ref="O3130" r:id="rId1241" xr:uid="{CB96921A-0448-41BB-8E95-78865B27D17C}"/>
    <hyperlink ref="O3140" r:id="rId1242" xr:uid="{B94DA0D9-1640-4856-BA84-59ED4653FFF5}"/>
    <hyperlink ref="O3160" r:id="rId1243" xr:uid="{A96FF27D-EFB2-4572-AC0E-F289068FF2D7}"/>
    <hyperlink ref="O3170" r:id="rId1244" xr:uid="{CC3DF64A-5656-4202-8D92-B47F7AA173C6}"/>
    <hyperlink ref="O3180" r:id="rId1245" xr:uid="{6F6D9823-9ED7-4FFC-86BC-54CF938D5C3E}"/>
    <hyperlink ref="O3191" r:id="rId1246" xr:uid="{2408A738-E1FC-4ECA-8476-23046E6294BD}"/>
    <hyperlink ref="O3203" r:id="rId1247" xr:uid="{1637EBD8-2EEE-4037-B93C-E274AB2DE7E0}"/>
    <hyperlink ref="O3209" r:id="rId1248" xr:uid="{244F46E6-1E1B-449B-BD45-60796006E8DF}"/>
    <hyperlink ref="P3209" r:id="rId1249" xr:uid="{2DF28DF6-089B-412E-AE4E-AFCED29B0398}"/>
    <hyperlink ref="O3219" r:id="rId1250" xr:uid="{0DDE5316-2BBC-44B1-B72B-58C4FE755806}"/>
    <hyperlink ref="O3229" r:id="rId1251" xr:uid="{39FD8D08-B8CD-40D8-B131-C44232E9927F}"/>
    <hyperlink ref="O3238" r:id="rId1252" xr:uid="{AB3B57A9-32A3-4006-B8D7-51D4C6AC00D3}"/>
    <hyperlink ref="O3248" r:id="rId1253" xr:uid="{2253A374-FD2F-4F21-AEA6-11F3EF5553FF}"/>
    <hyperlink ref="P3248" r:id="rId1254" xr:uid="{B1E65AF0-424F-4F50-B5C3-DFEA7D1B3EC1}"/>
    <hyperlink ref="P3247" r:id="rId1255" xr:uid="{626D2A00-3561-46CF-A4CD-9209CA3DD25C}"/>
    <hyperlink ref="O3247" r:id="rId1256" xr:uid="{ACC8963C-415E-415E-B734-BDAEA92B52A5}"/>
    <hyperlink ref="P3273" r:id="rId1257" xr:uid="{56F614D6-F991-46D7-9F75-8819C92F87DE}"/>
    <hyperlink ref="O3281" r:id="rId1258" xr:uid="{0F167C37-1621-4BA5-A911-765D1422F7F1}"/>
    <hyperlink ref="O3289" r:id="rId1259" xr:uid="{57D7CD87-22F8-4F7C-B4D7-EC6A0CDACA87}"/>
    <hyperlink ref="P3298" r:id="rId1260" xr:uid="{F78AD69E-CC4A-47B0-B697-448E1F35F8AD}"/>
    <hyperlink ref="O3298" r:id="rId1261" xr:uid="{6ACBF0FB-822B-4C4F-BD22-F6032FCA092E}"/>
    <hyperlink ref="O3307" r:id="rId1262" xr:uid="{22072804-F147-4893-AE7A-F44CCD477D71}"/>
    <hyperlink ref="O3043" r:id="rId1263" xr:uid="{BA190083-7E64-4EC8-8D7B-401E0D324116}"/>
    <hyperlink ref="P288" r:id="rId1264" xr:uid="{12BB7C96-BE5E-40A6-896C-8B53FCA256AA}"/>
    <hyperlink ref="O288" r:id="rId1265" xr:uid="{F772C0C6-C648-4FF7-B053-4035FCAEFCCD}"/>
    <hyperlink ref="O1362" r:id="rId1266" xr:uid="{2FA36764-954A-4564-9A81-C6BEAFAF67BC}"/>
    <hyperlink ref="O1379" r:id="rId1267" xr:uid="{BFB33BBB-ECF5-4D16-B625-73C482761FC8}"/>
    <hyperlink ref="O1378" r:id="rId1268" xr:uid="{3F26A228-33C5-4B92-8F9A-4C003898C804}"/>
    <hyperlink ref="O1393" r:id="rId1269" xr:uid="{F572BEA1-B851-4978-AF4F-AFE12673792E}"/>
    <hyperlink ref="O1406" r:id="rId1270" xr:uid="{9CA19429-38C8-40CF-86C9-CCD4DF4EAA46}"/>
    <hyperlink ref="O1418" r:id="rId1271" xr:uid="{466245F8-0905-4355-9BC7-0D220877FBCA}"/>
    <hyperlink ref="O1427" r:id="rId1272" xr:uid="{83D34C74-6679-4923-9FA1-0B97817B0C4C}"/>
    <hyperlink ref="O1440" r:id="rId1273" xr:uid="{6425D645-C8E5-42CF-AF05-780A09765317}"/>
    <hyperlink ref="O1450" r:id="rId1274" xr:uid="{9018A58B-1660-4141-B667-8EA704CE9D66}"/>
    <hyperlink ref="O1459" r:id="rId1275" xr:uid="{E0BB02FB-0126-48AB-9154-756A45159C73}"/>
    <hyperlink ref="O1471" r:id="rId1276" xr:uid="{5D33C18A-084B-4FE0-B3E0-F9788E5C13BB}"/>
    <hyperlink ref="O1483" r:id="rId1277" xr:uid="{1FA23350-746B-4D26-8A3D-858862AE6711}"/>
    <hyperlink ref="O1493" r:id="rId1278" xr:uid="{AB75748E-56AF-4359-B6A9-48826068BCFE}"/>
    <hyperlink ref="O1504" r:id="rId1279" xr:uid="{BEA8E201-AC95-45C8-943A-63B119212416}"/>
    <hyperlink ref="O1077" r:id="rId1280" xr:uid="{5347395D-4122-4CB5-9506-456ECE962956}"/>
    <hyperlink ref="O1089" r:id="rId1281" xr:uid="{93DDA473-EB03-4538-8F99-5F1CB89F32B8}"/>
    <hyperlink ref="O1105" r:id="rId1282" xr:uid="{FEA24827-8F69-4476-82DA-A77AD4D8F04A}"/>
    <hyperlink ref="O1117" r:id="rId1283" xr:uid="{0A4648E0-035A-4303-953A-8E406EC15F04}"/>
    <hyperlink ref="O1130" r:id="rId1284" xr:uid="{61158918-ABBB-4FF3-92A0-7893245FA03E}"/>
    <hyperlink ref="O1143" r:id="rId1285" xr:uid="{D6191C72-8F3B-4136-A75F-908CFDC6C879}"/>
    <hyperlink ref="O1153" r:id="rId1286" xr:uid="{5B9CC677-3C2A-4DD0-9B08-FA2F35F1DE4F}"/>
    <hyperlink ref="O1152" r:id="rId1287" xr:uid="{1D990DEB-6B31-48F8-9D90-B9AB824744E5}"/>
    <hyperlink ref="O1163" r:id="rId1288" xr:uid="{F63AB034-9815-4BF3-8E23-08EE213F516A}"/>
    <hyperlink ref="O1172" r:id="rId1289" xr:uid="{CD4016DF-1971-4C69-A084-33DC8FEC352A}"/>
    <hyperlink ref="P1181" r:id="rId1290" display="https://drive.google.com/file/d/1eNB1i8__g69man0YaA-xcHge6e3gLftc/view?usp=sharing" xr:uid="{4688BC41-A3C4-457F-8120-3FADFCD2144F}"/>
    <hyperlink ref="O1181" r:id="rId1291" xr:uid="{59DD5892-1CAA-4E24-AAAE-E713EF683B49}"/>
    <hyperlink ref="O1190" r:id="rId1292" xr:uid="{DE2B91BD-8C0F-4E2B-9ABF-EFB32F92A1EE}"/>
    <hyperlink ref="O1199" r:id="rId1293" xr:uid="{A7A0D153-7BE0-4D33-9A86-C9C72677D76A}"/>
    <hyperlink ref="O1208" r:id="rId1294" xr:uid="{B253B64D-9561-4FE5-BF91-0104179C2927}"/>
    <hyperlink ref="O1217" r:id="rId1295" xr:uid="{69DA4465-DAF7-4346-8561-327C38A309A7}"/>
    <hyperlink ref="O1228" r:id="rId1296" xr:uid="{061D9FB6-85BE-4D5B-B300-16BEF4D14206}"/>
    <hyperlink ref="O1239" r:id="rId1297" xr:uid="{851D828E-686F-4339-A48C-441909CFD058}"/>
    <hyperlink ref="O1251" r:id="rId1298" xr:uid="{8F3C349A-CDF8-49BB-A984-49369BF18D3D}"/>
    <hyperlink ref="O1281" r:id="rId1299" xr:uid="{85AC43B5-F71D-4FDA-9548-3914E9C80632}"/>
    <hyperlink ref="O1293" r:id="rId1300" xr:uid="{FF6BC51C-3C52-4180-A96D-99422AA388A8}"/>
    <hyperlink ref="O1304" r:id="rId1301" xr:uid="{33F937EC-C72B-478B-971A-98A6BF132D09}"/>
    <hyperlink ref="O1316" r:id="rId1302" xr:uid="{BD5996F3-ABC0-4A4F-8B59-653501370C51}"/>
    <hyperlink ref="O1340" r:id="rId1303" xr:uid="{5BAFC22D-B1C8-474A-B9CE-F6E611094E12}"/>
    <hyperlink ref="O1352" r:id="rId1304" xr:uid="{7011AB7A-D848-43F0-8159-B0C9323429D6}"/>
    <hyperlink ref="O815" r:id="rId1305" xr:uid="{AA9802B0-3BEE-4E90-904D-15CB60CE909A}"/>
    <hyperlink ref="O816" r:id="rId1306" xr:uid="{5D9E2CBC-FDF6-4AD2-88B6-471B345E1FF1}"/>
    <hyperlink ref="O825" r:id="rId1307" xr:uid="{581F4A98-187A-4014-95A2-71275C22C3D3}"/>
    <hyperlink ref="O833" r:id="rId1308" xr:uid="{63A5FBD2-162A-4817-84F8-5B16CB195A21}"/>
    <hyperlink ref="O841" r:id="rId1309" xr:uid="{99FB3626-91A6-49EF-A149-3B8B9F716C37}"/>
    <hyperlink ref="O856" r:id="rId1310" xr:uid="{10ED11D5-83FB-4FB1-9F17-5A1E67A0FF97}"/>
    <hyperlink ref="O872" r:id="rId1311" xr:uid="{785A9899-06B2-4845-BEAF-C1EED5E318DE}"/>
    <hyperlink ref="O864" r:id="rId1312" xr:uid="{EE6511CE-D470-42CE-8388-EA361C9A58EE}"/>
    <hyperlink ref="O882" r:id="rId1313" xr:uid="{6CE7FF6C-1A98-45A9-8E0E-1F0BAFFB6C67}"/>
    <hyperlink ref="O895" r:id="rId1314" xr:uid="{FE997296-9BE0-458A-B403-BD6B94FD52DF}"/>
    <hyperlink ref="O906" r:id="rId1315" xr:uid="{679308A7-227A-439B-B24A-70C888D2C8A4}"/>
    <hyperlink ref="O919" r:id="rId1316" xr:uid="{24D15618-1A28-48EA-80B3-C3B0A7FE443E}"/>
    <hyperlink ref="O930" r:id="rId1317" xr:uid="{9FAD8968-4B2A-4A3D-B2E6-1FE7CC34FC73}"/>
    <hyperlink ref="O943" r:id="rId1318" xr:uid="{A4F29FD5-781E-44C5-9EE5-15CFCC2BDCD3}"/>
    <hyperlink ref="O948" r:id="rId1319" xr:uid="{4530C1F8-C7C2-47F5-9C46-C6BCC5AA9EB5}"/>
    <hyperlink ref="O959" r:id="rId1320" xr:uid="{D15BBB33-F8CC-46D8-BA71-9AA3BDF8497A}"/>
    <hyperlink ref="O972" r:id="rId1321" xr:uid="{1FC28163-A4B3-4FB2-AD5B-664AC142621A}"/>
    <hyperlink ref="O983" r:id="rId1322" xr:uid="{D20A0BCD-DA03-4236-B3BD-1FBEE60E9B5B}"/>
    <hyperlink ref="O995" r:id="rId1323" xr:uid="{1CCF8DA0-EB24-4E4E-AEFE-0140B046B093}"/>
    <hyperlink ref="O2101" r:id="rId1324" xr:uid="{D3208119-BEA0-4C3B-9C36-1C01CB2D2A31}"/>
    <hyperlink ref="O755" r:id="rId1325" xr:uid="{B71C18AC-7969-4BAE-9488-980C9191C6FC}"/>
    <hyperlink ref="O746" r:id="rId1326" xr:uid="{C3CE4907-95A7-4E6C-82E0-9B8DD9D4A51B}"/>
    <hyperlink ref="O763" r:id="rId1327" xr:uid="{D781FE2B-DDEF-440F-9F1B-74F951E989C8}"/>
    <hyperlink ref="O771" r:id="rId1328" xr:uid="{D9CE66CA-F752-4D75-9B89-FD5FD5BDE3B5}"/>
    <hyperlink ref="P781" r:id="rId1329" xr:uid="{0AC8F0C6-BF0C-426F-8CB6-5F2786D041EA}"/>
    <hyperlink ref="O781" r:id="rId1330" xr:uid="{C31984A3-B9AA-4D73-A774-9C61EB2929BF}"/>
    <hyperlink ref="O789" r:id="rId1331" xr:uid="{29D7EE51-8AF6-4297-B3F9-1C674EC35F75}"/>
    <hyperlink ref="O797" r:id="rId1332" xr:uid="{2B929653-10FA-4AAA-80A0-4ED275B13449}"/>
    <hyperlink ref="P797" r:id="rId1333" xr:uid="{03BADD5D-8D7B-4EA9-B713-9E7F1919876F}"/>
    <hyperlink ref="P807" r:id="rId1334" xr:uid="{AB69EC0C-D4C3-441C-AFF8-3CC521747BA8}"/>
    <hyperlink ref="O807" r:id="rId1335" xr:uid="{514301F1-2E90-46D9-A385-3A884DDDE90D}"/>
    <hyperlink ref="O747" r:id="rId1336" xr:uid="{DB201AA3-DF27-4235-A084-2988ED821FA1}"/>
    <hyperlink ref="O377" r:id="rId1337" xr:uid="{5DE98667-C28C-43C4-8B82-D3B25C876BB0}"/>
    <hyperlink ref="P394" r:id="rId1338" xr:uid="{CB681209-9430-4738-9164-C27EE496371F}"/>
    <hyperlink ref="O438" r:id="rId1339" xr:uid="{AD588B88-E8D8-486F-9C55-D45FFC204D8F}"/>
    <hyperlink ref="O511" r:id="rId1340" xr:uid="{F2C865D4-C715-40A6-B14C-EBB33FF4FC9C}"/>
    <hyperlink ref="P576" r:id="rId1341" xr:uid="{1BEC6155-53C2-4A14-A52A-A47243546C4E}"/>
    <hyperlink ref="P644" r:id="rId1342" xr:uid="{23BB4E46-F88E-48D7-989F-D545BEE0BC3B}"/>
    <hyperlink ref="O666" r:id="rId1343" xr:uid="{78E1B3A8-2024-4FE1-A118-1414857A1533}"/>
    <hyperlink ref="O677" r:id="rId1344" xr:uid="{B152A7EE-61E5-4E15-9922-5FD8681F6D02}"/>
    <hyperlink ref="O697" r:id="rId1345" xr:uid="{086033AA-55B0-40D4-BAEE-4415EE58F500}"/>
    <hyperlink ref="O719" r:id="rId1346" xr:uid="{69C6A4D9-58FA-44CE-927F-C404C9E0A2EB}"/>
    <hyperlink ref="O707" r:id="rId1347" xr:uid="{2454C892-CC7F-4CFC-8C33-E24D1A48BD69}"/>
    <hyperlink ref="O731" r:id="rId1348" xr:uid="{428B5634-609B-4E3D-BBA6-147EAFF6238D}"/>
    <hyperlink ref="O738" r:id="rId1349" xr:uid="{E971FB44-53DE-4517-9CBB-089D86F94527}"/>
    <hyperlink ref="O668" r:id="rId1350" xr:uid="{20988657-6CCD-4425-BA33-48698EFBDE94}"/>
    <hyperlink ref="P668" r:id="rId1351" xr:uid="{E8111360-9F5F-4179-855B-F9A197FAE0DD}"/>
    <hyperlink ref="P763" r:id="rId1352" xr:uid="{B44A2FC6-41BE-48E5-B1FD-DCB3DD366841}"/>
    <hyperlink ref="O1542" r:id="rId1353" xr:uid="{E3DE8214-6F26-4387-85D8-0BBC48104659}"/>
    <hyperlink ref="O1514" r:id="rId1354" xr:uid="{0CC54033-B89C-42E1-BE9B-F2A281BCEC4F}"/>
    <hyperlink ref="O1524" r:id="rId1355" xr:uid="{853F3557-5EBF-4828-A1AD-A02AAD08AD14}"/>
    <hyperlink ref="O1563" r:id="rId1356" xr:uid="{01B75BDF-35FC-4D1F-93FB-E0F6FCE1A159}"/>
    <hyperlink ref="O1534" r:id="rId1357" xr:uid="{22A66B83-C2E3-4702-A5C4-517F9DD6CA3B}"/>
    <hyperlink ref="O1553" r:id="rId1358" xr:uid="{533247A1-CE5F-484B-8351-767FBF92EC80}"/>
    <hyperlink ref="O1573" r:id="rId1359" xr:uid="{E9B1E83E-5F49-496F-A332-19134C1467A1}"/>
    <hyperlink ref="O1582" r:id="rId1360" xr:uid="{DBC0611B-5E81-4E88-8FE1-D3D19CC11718}"/>
    <hyperlink ref="O1591" r:id="rId1361" xr:uid="{C5B3FE9E-F7EB-432E-A675-9953F463FDE8}"/>
    <hyperlink ref="O1611" r:id="rId1362" xr:uid="{7DCF5656-58BB-425B-8BB1-43486375C66D}"/>
    <hyperlink ref="O1631" r:id="rId1363" xr:uid="{401B2BA5-8008-4426-92AA-47138A6ED430}"/>
    <hyperlink ref="O1640" r:id="rId1364" xr:uid="{66C2EBE9-B51E-4F48-98B5-EE9D53288E6C}"/>
    <hyperlink ref="O1650" r:id="rId1365" xr:uid="{4790CB28-2E20-4521-B102-BCED3687CDA5}"/>
    <hyperlink ref="O1660" r:id="rId1366" xr:uid="{EE7E74AE-1792-40ED-BD55-5F08E73234B0}"/>
    <hyperlink ref="O1670" r:id="rId1367" xr:uid="{4F5AC8EE-6E50-454E-968D-DD0FAB7C88BA}"/>
    <hyperlink ref="O1680" r:id="rId1368" xr:uid="{46EF4C34-FEB4-4C1A-9321-58949B71A72B}"/>
    <hyperlink ref="O1690" r:id="rId1369" xr:uid="{0AD01C87-9143-4038-9F27-322B00C0625E}"/>
    <hyperlink ref="O1621" r:id="rId1370" xr:uid="{8947DF78-5486-41B4-AE33-F7B27EB0FC9C}"/>
    <hyperlink ref="O634" r:id="rId1371" xr:uid="{D2D77CDE-9C10-4CB8-B337-F1DF67218DD3}"/>
    <hyperlink ref="P2208" r:id="rId1372" xr:uid="{5CF04CE0-0EFF-4174-AC95-9EFAC9AEE3E9}"/>
    <hyperlink ref="O2236" r:id="rId1373" xr:uid="{86351F47-33F6-4DF1-B2FE-97098E8EAE8D}"/>
    <hyperlink ref="O2237" r:id="rId1374" xr:uid="{93700CCC-F169-4A4B-B271-3C9D81513510}"/>
    <hyperlink ref="O2238" r:id="rId1375" xr:uid="{B76D16CA-4DCD-4328-B1C0-A9D948717002}"/>
    <hyperlink ref="O2239" r:id="rId1376" xr:uid="{4C6C995F-0293-490F-907B-ED7830C18611}"/>
    <hyperlink ref="O2240" r:id="rId1377" xr:uid="{5FFD672E-4648-4585-BD1D-B05AAD9CDCD0}"/>
    <hyperlink ref="O2235" r:id="rId1378" xr:uid="{E6C407D1-BC82-4623-88A1-B46667B95434}"/>
    <hyperlink ref="O2002" r:id="rId1379" xr:uid="{CB5244D7-C4FB-41B5-BB69-BC13238A1870}"/>
    <hyperlink ref="O2011" r:id="rId1380" xr:uid="{4972A9D3-9389-47E6-AFCB-0066AACBFF48}"/>
    <hyperlink ref="O2020" r:id="rId1381" xr:uid="{A241D189-533C-4936-AB03-8E6DF3AC6F39}"/>
    <hyperlink ref="O2031" r:id="rId1382" xr:uid="{4A7B357D-B78B-4739-BB94-78560AFD6D74}"/>
    <hyperlink ref="O2041" r:id="rId1383" xr:uid="{A6B465BF-2BF8-4D77-8645-2C9CA9224193}"/>
    <hyperlink ref="O2050" r:id="rId1384" xr:uid="{C39B2A1F-D8C7-4FE9-BFBC-C653FDEB7C42}"/>
    <hyperlink ref="O2058" r:id="rId1385" xr:uid="{4598ADAC-C578-4EFC-B983-2B143659659E}"/>
    <hyperlink ref="O2067" r:id="rId1386" xr:uid="{401CDD2F-E699-4728-BB47-31C3811C2B3E}"/>
    <hyperlink ref="O2075" r:id="rId1387" xr:uid="{0C0E21FE-64DE-44C1-BED5-BE4E4FDCC74F}"/>
    <hyperlink ref="O2084" r:id="rId1388" xr:uid="{8F853077-723E-4E8D-B461-8C5D95AF3709}"/>
    <hyperlink ref="O2093" r:id="rId1389" xr:uid="{3A730C3D-6D39-40F7-8D27-23D92DED6FFE}"/>
    <hyperlink ref="O2102" r:id="rId1390" xr:uid="{0AD2FBCA-F37C-4551-808F-05C594655E34}"/>
    <hyperlink ref="O2111" r:id="rId1391" xr:uid="{68BC0835-2243-42A5-8AEF-87453C0173A9}"/>
    <hyperlink ref="O2129" r:id="rId1392" xr:uid="{0253A887-4FFB-4D77-88A3-8A2D8F32E092}"/>
    <hyperlink ref="O2155" r:id="rId1393" xr:uid="{A4BD4C6B-7346-4CC7-B3D3-F172427F3844}"/>
    <hyperlink ref="O2164" r:id="rId1394" xr:uid="{865D5082-D8C8-4442-9A83-FC407FBFCAB7}"/>
    <hyperlink ref="O2182" r:id="rId1395" xr:uid="{8A8F710E-7B1B-48D4-B202-BC7A10A31AD8}"/>
    <hyperlink ref="O2190" r:id="rId1396" xr:uid="{63CB4100-D2DF-45B1-B182-5C5DA63950C4}"/>
    <hyperlink ref="O2199" r:id="rId1397" xr:uid="{8D0EE1EA-F9F9-4865-AC31-F262B3CD09CA}"/>
    <hyperlink ref="O2208" r:id="rId1398" xr:uid="{A61DCD2D-8BCE-4192-AF82-CC57B1D77C4C}"/>
    <hyperlink ref="O2217" r:id="rId1399" xr:uid="{D770715D-4825-452F-8825-118E7FED1FC6}"/>
    <hyperlink ref="O2233" r:id="rId1400" xr:uid="{0AB4B7E1-2F66-48EF-A982-C359AEC2BFBC}"/>
    <hyperlink ref="O1973" r:id="rId1401" xr:uid="{9AFE2E55-4012-4C93-B011-4F0E1D963129}"/>
    <hyperlink ref="O1983" r:id="rId1402" xr:uid="{B94E2B1D-9711-46C5-A6D8-F1D9201AEF0C}"/>
    <hyperlink ref="P50" r:id="rId1403" display="https://drive.google.com/file/d/1ORpRZxl1Cc9ZBxBx5EsU5hJ-ibIcZx5q/view?usp=sharing" xr:uid="{FC2BC25E-29BE-44DB-A868-3655B7C7EB16}"/>
    <hyperlink ref="O277" r:id="rId1404" xr:uid="{F55C30B7-EFBB-48FA-9D49-2A56C236B6F5}"/>
    <hyperlink ref="P3324" r:id="rId1405" xr:uid="{8C908A17-F946-45C7-8D2C-005C9246889B}"/>
    <hyperlink ref="P2381" r:id="rId1406" display="https://drive.google.com/file/d/1bMmEDfR8yiK--5uCkz7_kjIQh70v9JV1/view?usp=drive_link" xr:uid="{A38BE26F-95FC-4B48-83C2-AA5FCE347156}"/>
    <hyperlink ref="P2607" r:id="rId1407" xr:uid="{CDEA4235-D7AD-4AC6-8535-1CFEEE6A6724}"/>
    <hyperlink ref="P2697" r:id="rId1408" xr:uid="{17FDBF3C-B26E-48BE-A23C-9FCA1B1CD784}"/>
    <hyperlink ref="O2259" r:id="rId1409" xr:uid="{88183F3A-5199-448B-B970-2008EADBAE1D}"/>
    <hyperlink ref="O2248" r:id="rId1410" xr:uid="{550EAAD4-E831-4BA8-A374-FE0AE3F7D6DA}"/>
    <hyperlink ref="O2270" r:id="rId1411" xr:uid="{18AAFA92-E9C6-4940-9E21-6DE98652C891}"/>
    <hyperlink ref="O2280" r:id="rId1412" xr:uid="{6A2B60BD-906D-4B6A-B1E6-FE928BF45536}"/>
    <hyperlink ref="O2336" r:id="rId1413" xr:uid="{CCA4C682-9DA7-42C4-A6DE-7C81580DA3E2}"/>
    <hyperlink ref="O2391" r:id="rId1414" xr:uid="{47DCDABA-F516-416D-AAFD-3F611CAEAEDB}"/>
    <hyperlink ref="O2425" r:id="rId1415" xr:uid="{65A6AF71-489D-4BA1-98E9-91C17FE1C899}"/>
    <hyperlink ref="O2459" r:id="rId1416" xr:uid="{D5E58229-F700-459F-9DC4-A34FDD94AA86}"/>
    <hyperlink ref="O2481" r:id="rId1417" xr:uid="{023A0BEB-5534-47B4-AE02-E8AB47E0F547}"/>
    <hyperlink ref="O2503" r:id="rId1418" xr:uid="{1EBC3F4B-DB24-493F-8E43-3D6691726DF4}"/>
    <hyperlink ref="O2515" r:id="rId1419" xr:uid="{56F3E2F9-DE5C-4462-B0D8-41DD4EE7658C}"/>
    <hyperlink ref="P2527" r:id="rId1420" xr:uid="{D1E19917-6428-40B1-BF42-0F351A734DC0}"/>
    <hyperlink ref="O2527" r:id="rId1421" xr:uid="{19E7CD5E-3F35-4D58-B095-118AD821518D}"/>
    <hyperlink ref="O2540" r:id="rId1422" xr:uid="{20017808-5230-44BB-AF9C-FF2F595EA7F5}"/>
    <hyperlink ref="P2552" r:id="rId1423" xr:uid="{FACD74A6-F942-4021-8620-1B5425BEE07A}"/>
    <hyperlink ref="O2564" r:id="rId1424" xr:uid="{442BF2B4-0260-4597-BDAE-676B2AA7706B}"/>
    <hyperlink ref="O2575" r:id="rId1425" xr:uid="{40C455C4-DB80-42EA-A659-CF8D419C1E20}"/>
    <hyperlink ref="O2585" r:id="rId1426" xr:uid="{37A46B5C-350E-4D8F-9C18-30ED0788DAAE}"/>
    <hyperlink ref="O2596" r:id="rId1427" xr:uid="{D3A6C822-9E43-4A2E-93A0-445CDF64FC0C}"/>
    <hyperlink ref="O2607" r:id="rId1428" xr:uid="{4791E5CB-6FC6-43B7-9260-789A5E1CC85F}"/>
    <hyperlink ref="O2618" r:id="rId1429" xr:uid="{7773AF96-3DC6-4F58-8A0F-16B3B98039ED}"/>
    <hyperlink ref="P2629" r:id="rId1430" xr:uid="{9D6A2B30-8632-45D1-AD49-DD375A47CE7C}"/>
    <hyperlink ref="O2629" r:id="rId1431" xr:uid="{62C0B079-BA8F-42AA-985A-D0BDD5B3C996}"/>
    <hyperlink ref="O2641" r:id="rId1432" xr:uid="{9FE455C1-E6DF-419C-A69A-E86BAD8460AB}"/>
    <hyperlink ref="O2652" r:id="rId1433" xr:uid="{71A507B6-9800-4790-9ACC-5336A5A12D6A}"/>
    <hyperlink ref="O2662" r:id="rId1434" xr:uid="{BA0DFBC6-1332-451C-AF7E-8775D4B34FE1}"/>
    <hyperlink ref="O2550" r:id="rId1435" xr:uid="{8D5A5103-F5C4-45B7-A99C-1270DFB9E359}"/>
    <hyperlink ref="O2663" r:id="rId1436" xr:uid="{D8167C15-234D-42C0-9937-680A27DD6BD9}"/>
    <hyperlink ref="O2675" r:id="rId1437" xr:uid="{D7D4D1CC-E651-48BF-AE44-E25E77CC5F26}"/>
    <hyperlink ref="O2686" r:id="rId1438" xr:uid="{6F899D2B-6ECF-4410-BC30-AF99CD59C587}"/>
    <hyperlink ref="O2697" r:id="rId1439" xr:uid="{8BC8F5DB-6343-42F4-9530-272ACAD5116C}"/>
    <hyperlink ref="O2710" r:id="rId1440" xr:uid="{D343BE37-4828-47D5-9598-08274C1F14E4}"/>
    <hyperlink ref="O2721" r:id="rId1441" xr:uid="{7D0ADF5B-3CF4-44BA-9D29-A79081085244}"/>
    <hyperlink ref="O2744" r:id="rId1442" xr:uid="{906057FD-73B8-41FC-ABC4-9E9754C29DF4}"/>
    <hyperlink ref="O2766" r:id="rId1443" xr:uid="{4F4FAC8E-6578-4CCE-BBA8-B1EB3DCDAAAE}"/>
    <hyperlink ref="O11" r:id="rId1444" xr:uid="{C715FB9F-BDCB-4BD8-A5DD-DD39982A134B}"/>
    <hyperlink ref="O21" r:id="rId1445" xr:uid="{49C5665F-0C96-4FFB-86EA-66B490EC58D0}"/>
    <hyperlink ref="O31" r:id="rId1446" xr:uid="{A566116B-A21F-4F4D-B037-58086F6B9443}"/>
    <hyperlink ref="O41" r:id="rId1447" xr:uid="{82E4A627-A4C8-46E6-A0E3-293833145400}"/>
    <hyperlink ref="O60" r:id="rId1448" xr:uid="{D5E525B2-0FC1-4642-AF7F-194ACFCA256C}"/>
    <hyperlink ref="O70" r:id="rId1449" xr:uid="{BC15750D-B197-4D21-A1A2-7C8F6F683276}"/>
    <hyperlink ref="O80" r:id="rId1450" xr:uid="{3DB09DC2-A1CA-4292-A61F-3C0036595AC0}"/>
    <hyperlink ref="O90" r:id="rId1451" xr:uid="{77439812-59D6-44AE-AF3F-58319DFB5926}"/>
    <hyperlink ref="O100" r:id="rId1452" xr:uid="{285D68CB-8C26-4C9B-B7A3-F6888C81EA26}"/>
    <hyperlink ref="O110" r:id="rId1453" xr:uid="{64F3D90F-FA11-4216-BE28-0F6253280A99}"/>
    <hyperlink ref="O121" r:id="rId1454" xr:uid="{6ABEEFAC-70E5-4F5F-B2A3-37347427EBD9}"/>
    <hyperlink ref="O130" r:id="rId1455" xr:uid="{7CA7DA49-4D1B-4D4C-8369-4F7823903EA1}"/>
    <hyperlink ref="O179" r:id="rId1456" xr:uid="{48656D72-90FA-46A4-8DFA-E45AB331DACF}"/>
    <hyperlink ref="O189" r:id="rId1457" xr:uid="{4EA407C9-2412-4D48-A0D4-C99A43F306F0}"/>
    <hyperlink ref="P199" r:id="rId1458" xr:uid="{47124B03-023B-4B74-BB48-784DEA3ED8A6}"/>
    <hyperlink ref="O211" r:id="rId1459" xr:uid="{C3E0BE3D-F3E8-4691-AC05-94D268921A69}"/>
    <hyperlink ref="O221" r:id="rId1460" xr:uid="{20314D5F-B23A-4411-8095-B9E56E12B8D9}"/>
    <hyperlink ref="O231" r:id="rId1461" xr:uid="{E1EFEABD-F6BC-454D-93A7-32B54645D0B2}"/>
    <hyperlink ref="O156" r:id="rId1462" xr:uid="{F0BB2084-0C1A-42CE-A637-2B13F0E776CF}"/>
    <hyperlink ref="O145" r:id="rId1463" xr:uid="{71603EEE-BE51-429A-9862-E5EA252FE927}"/>
    <hyperlink ref="O243" r:id="rId1464" xr:uid="{37823C1D-82B0-4A29-BA50-84FB31016EEB}"/>
    <hyperlink ref="O289" r:id="rId1465" xr:uid="{8BB9C7BC-CEED-44AE-9AA0-990521E8EA89}"/>
    <hyperlink ref="P289" r:id="rId1466" xr:uid="{E0C934D0-820F-4860-9827-E530601938BD}"/>
    <hyperlink ref="O301" r:id="rId1467" xr:uid="{872B147C-6829-425F-8D28-5EE937099448}"/>
    <hyperlink ref="O313" r:id="rId1468" xr:uid="{ADE25A30-5315-405D-9273-01802456B4A1}"/>
    <hyperlink ref="O324" r:id="rId1469" xr:uid="{78F32F89-DD08-429C-9080-9E3F8E65A49D}"/>
    <hyperlink ref="O335" r:id="rId1470" xr:uid="{89F4F35B-2AF1-45D1-BCBF-4BA5D56A97D5}"/>
    <hyperlink ref="O346" r:id="rId1471" xr:uid="{567017D9-8602-4E1E-95F6-54E487D733BA}"/>
    <hyperlink ref="O357" r:id="rId1472" xr:uid="{4AF33C9D-4FCC-44A7-99E3-89196A6AC86C}"/>
    <hyperlink ref="O3314" r:id="rId1473" xr:uid="{DB804D06-922C-4B71-8D69-F57FF6C7AC5A}"/>
    <hyperlink ref="O3319" r:id="rId1474" xr:uid="{2DF43245-AE2F-4A3D-AD1D-96515E4D7BA6}"/>
    <hyperlink ref="O3324" r:id="rId1475" xr:uid="{DC35BFE4-8164-41CF-BC6C-A494F3E5EA31}"/>
    <hyperlink ref="O3329" r:id="rId1476" xr:uid="{30766905-7BFA-48FF-A1F8-7077E7364395}"/>
    <hyperlink ref="P49" r:id="rId1477" display="https://drive.google.com/file/d/1ORpRZxl1Cc9ZBxBx5EsU5hJ-ibIcZx5q/view?usp=sharing" xr:uid="{F3BA1876-8304-464C-BDBD-278EC2810E89}"/>
    <hyperlink ref="O49" r:id="rId1478" xr:uid="{045A1434-AA4D-4B04-BB78-22FFACDFCCC2}"/>
    <hyperlink ref="O59" r:id="rId1479" xr:uid="{726A6835-BA79-42DA-A535-A475B80D82BA}"/>
    <hyperlink ref="O1380" r:id="rId1480" xr:uid="{13437A1C-4BBE-4D4E-8B2F-FE3D651F18BE}"/>
    <hyperlink ref="O1005" r:id="rId1481" xr:uid="{D859AE16-2F29-4B04-9F02-7FD4C6649F13}"/>
    <hyperlink ref="P1027" r:id="rId1482" display="https://drive.google.com/file/d/15vYk02jtWaUH7Sn62LguLOYOCDKSDSLM/view?usp=drive_link" xr:uid="{1E0D706F-5EFD-4EDA-A84F-9498E4821CA7}"/>
    <hyperlink ref="O1027" r:id="rId1483" xr:uid="{E05950E8-230F-47BB-BD4A-B340F6D1E42F}"/>
    <hyperlink ref="O1038" r:id="rId1484" xr:uid="{53BBDC81-752B-4B10-A0B4-2075B6896373}"/>
    <hyperlink ref="O1051" r:id="rId1485" xr:uid="{3AC7E70A-89C1-4AF8-9B4D-B0F4C4D43D3F}"/>
    <hyperlink ref="O1711" r:id="rId1486" xr:uid="{BB2B1BA8-C6D5-48CF-B80D-81A8D2FE5C29}"/>
    <hyperlink ref="O1721" r:id="rId1487" xr:uid="{8D617709-3388-4E13-B131-11F8D2D35532}"/>
    <hyperlink ref="O1742" r:id="rId1488" xr:uid="{29F6C6FF-BAAF-494B-A8FD-3C552D72EE8D}"/>
    <hyperlink ref="O1732" r:id="rId1489" xr:uid="{652F8BA7-6AD3-4E04-8C0A-26235E4E3942}"/>
    <hyperlink ref="O1773" r:id="rId1490" xr:uid="{3A5B7830-C4B7-4068-B5FB-602CDE4A236E}"/>
    <hyperlink ref="O1763" r:id="rId1491" xr:uid="{DABE523D-262B-4A99-B843-43F910A2197C}"/>
    <hyperlink ref="O1774" r:id="rId1492" xr:uid="{F0CC2AF9-022F-4CFF-9C72-0A082585DEF9}"/>
    <hyperlink ref="O1785" r:id="rId1493" xr:uid="{DE4A0F3A-59FC-4322-8039-C07FC10C3605}"/>
    <hyperlink ref="O1801" r:id="rId1494" xr:uid="{0FA0599F-71C8-45BA-8875-F57C850C9A98}"/>
    <hyperlink ref="O1812" r:id="rId1495" xr:uid="{1135BD20-D5F6-4EDE-A3B7-5E3D8105C49E}"/>
    <hyperlink ref="O1822" r:id="rId1496" xr:uid="{5EE11467-EEE7-423A-B4E5-36CB4AE97BEA}"/>
    <hyperlink ref="O1832" r:id="rId1497" xr:uid="{7D5920CE-E962-42B1-90EB-F16623F70EA6}"/>
    <hyperlink ref="P1832" r:id="rId1498" xr:uid="{36F6A74D-99BA-498B-B973-8F2B74D22C99}"/>
    <hyperlink ref="O1841" r:id="rId1499" xr:uid="{966F2FE7-C470-4C8E-BB9D-13A07CCCF625}"/>
    <hyperlink ref="O1861" r:id="rId1500" xr:uid="{6D52BBDD-C7B2-49B7-B6ED-91AF30CE13AE}"/>
    <hyperlink ref="O1873" r:id="rId1501" xr:uid="{E22A2467-05FB-4858-A5CB-CFDBD3D1C49A}"/>
    <hyperlink ref="P1886" r:id="rId1502" xr:uid="{36D3A38E-D033-45A3-A1CC-C35B2BBF6135}"/>
    <hyperlink ref="O1896" r:id="rId1503" xr:uid="{C2C9D064-6B91-49C7-81B2-83BE6F0A5CEE}"/>
    <hyperlink ref="O1905" r:id="rId1504" xr:uid="{EDB310C1-ADE6-4BEF-B9A1-357332DCD840}"/>
    <hyperlink ref="O1915" r:id="rId1505" xr:uid="{66BADDFC-8028-4D7D-BED5-12B4BD83D41D}"/>
    <hyperlink ref="O1928" r:id="rId1506" xr:uid="{36108385-A360-4634-92E5-579CC11E689C}"/>
    <hyperlink ref="O1940" r:id="rId1507" xr:uid="{9C7E13AC-6632-4E62-8970-16B08FF70261}"/>
    <hyperlink ref="O1951" r:id="rId1508" xr:uid="{5132BDDA-A31B-4A16-971C-EF27043C7CBC}"/>
    <hyperlink ref="O1964" r:id="rId1509" xr:uid="{D0B68780-84F7-449A-9A9F-31AA25135097}"/>
    <hyperlink ref="O50" r:id="rId1510" xr:uid="{65105886-3BC1-4859-9471-CA4737873BF3}"/>
    <hyperlink ref="O2317" r:id="rId1511" xr:uid="{6D6D6C39-CB65-49FF-B149-38F3FE8B1265}"/>
    <hyperlink ref="O2403" r:id="rId1512" xr:uid="{8BF8B208-C897-4CAD-9CE0-3575B9CA61E4}"/>
    <hyperlink ref="O2552" r:id="rId1513" xr:uid="{FA665674-B555-4940-955A-17EF1492DC72}"/>
    <hyperlink ref="O2733" r:id="rId1514" xr:uid="{D1924AA5-E966-4EDE-9B0A-1B0DA4866251}"/>
    <hyperlink ref="O2756" r:id="rId1515" xr:uid="{6489EB83-ED50-4488-9375-2D344DEB5348}"/>
    <hyperlink ref="O2868" r:id="rId1516" xr:uid="{38A94923-11FB-424B-963F-BD4E4839F7AF}"/>
    <hyperlink ref="O3032" r:id="rId1517" xr:uid="{4676EA94-5BE8-4A68-AFC6-9E63C8B21F27}"/>
    <hyperlink ref="O3101" r:id="rId1518" xr:uid="{7F89C053-AA06-41C6-9BD6-C56F214CAB8B}"/>
    <hyperlink ref="O3308" r:id="rId1519" xr:uid="{5D45056F-8593-4904-B464-DAA590A22E3B}"/>
    <hyperlink ref="O2791" r:id="rId1520" xr:uid="{4A71B362-10F5-4467-A84A-541B4F5C1769}"/>
    <hyperlink ref="P2791" r:id="rId1521" xr:uid="{61B1BDCB-EEE2-4AFD-9F17-8B6AB1461ED2}"/>
    <hyperlink ref="O2801" r:id="rId1522" xr:uid="{9464F0F7-065D-42FE-8E49-DEB723A3C972}"/>
    <hyperlink ref="O2811" r:id="rId1523" xr:uid="{1DBDAE70-4FDA-484D-8939-B8F54ADD21F7}"/>
    <hyperlink ref="O2830" r:id="rId1524" xr:uid="{9A623C0D-8F8C-4AB4-9609-AF86EA69CD14}"/>
    <hyperlink ref="O2840" r:id="rId1525" xr:uid="{E60D42A9-7DD2-4AE8-A112-A70DBC57698C}"/>
    <hyperlink ref="O2850" r:id="rId1526" xr:uid="{DBA3C3D7-338D-4FAE-AC69-72A8B86B530E}"/>
    <hyperlink ref="O2860" r:id="rId1527" xr:uid="{28E08F2B-7C03-48A0-84A9-C9DA2C8EBA15}"/>
    <hyperlink ref="O2870" r:id="rId1528" xr:uid="{58917CDA-08B4-496E-9178-52630A5D8A96}"/>
    <hyperlink ref="O2880" r:id="rId1529" xr:uid="{7920917C-9491-4A3E-901C-9E17C87C4A4E}"/>
    <hyperlink ref="O2891" r:id="rId1530" xr:uid="{5B4BBBCB-C2C7-4220-8971-298904D10CD0}"/>
    <hyperlink ref="O2901" r:id="rId1531" xr:uid="{639E954D-1361-460A-BE70-F787218452D6}"/>
    <hyperlink ref="O2912" r:id="rId1532" xr:uid="{947675CE-1ED3-4837-AB25-0FA2C0C3C530}"/>
    <hyperlink ref="O2921" r:id="rId1533" xr:uid="{9AD36978-FC1F-4666-B03B-6E61AF0A6E27}"/>
    <hyperlink ref="O2931" r:id="rId1534" xr:uid="{2A7A0F49-5C56-4D5D-A4D6-BADE3F03B357}"/>
    <hyperlink ref="O2941" r:id="rId1535" xr:uid="{A09A10E9-D36A-48C3-8822-4B920609860B}"/>
    <hyperlink ref="O2951" r:id="rId1536" xr:uid="{0705F503-E780-41B8-9DA8-D3BA9620A73B}"/>
    <hyperlink ref="O2961" r:id="rId1537" xr:uid="{B788A525-208B-437D-A7BB-A36ED4260DBC}"/>
    <hyperlink ref="O2972" r:id="rId1538" xr:uid="{09A4AA08-FC46-40C5-9E51-0DFF55383070}"/>
    <hyperlink ref="O2982" r:id="rId1539" xr:uid="{0EA97986-340E-4A29-8711-F03C2D1ADF6F}"/>
    <hyperlink ref="O2992" r:id="rId1540" xr:uid="{3B5C8409-D034-44DD-93EF-488903C080C6}"/>
    <hyperlink ref="O3002" r:id="rId1541" xr:uid="{0AD58C58-67B2-40A9-981B-18036986C58E}"/>
    <hyperlink ref="O3012" r:id="rId1542" xr:uid="{B86F603C-DE6F-4DE1-9CFF-F6BC0DEA44C3}"/>
    <hyperlink ref="O3022" r:id="rId1543" xr:uid="{2D9C370A-56FD-40A6-B473-B5D161C91611}"/>
    <hyperlink ref="O3034" r:id="rId1544" xr:uid="{E767BA7D-66B0-404A-8E72-091A9DC1F5C9}"/>
    <hyperlink ref="O3044" r:id="rId1545" xr:uid="{ACD79769-EE21-4797-84DB-636AE0A9182A}"/>
    <hyperlink ref="O3054" r:id="rId1546" xr:uid="{8DA4AD46-EC1A-4B9F-A0BC-F331CFFA743E}"/>
    <hyperlink ref="O3063" r:id="rId1547" xr:uid="{33789DB5-5C41-4C50-AE77-4F78062B2C3D}"/>
    <hyperlink ref="O3073" r:id="rId1548" xr:uid="{2492B288-B5C0-48AB-87DF-F43690E36225}"/>
    <hyperlink ref="O3082" r:id="rId1549" xr:uid="{2E3E7BAB-66B9-428B-8BE7-4FC872882F48}"/>
    <hyperlink ref="O3091" r:id="rId1550" xr:uid="{ADEEFCF7-6008-450B-992F-345C7407FD35}"/>
    <hyperlink ref="O3111" r:id="rId1551" xr:uid="{8AE8B947-221D-44CF-A7F9-95532BB04C89}"/>
    <hyperlink ref="O3121" r:id="rId1552" xr:uid="{03ECE09D-DD5E-4DF5-ABFA-84DF0025983B}"/>
    <hyperlink ref="O3131" r:id="rId1553" xr:uid="{0F7BADC3-9D20-4324-A27A-7A12E4760436}"/>
    <hyperlink ref="O3141" r:id="rId1554" xr:uid="{10F974BD-988B-4989-AEE7-12B8EE5E5BC0}"/>
    <hyperlink ref="O3151" r:id="rId1555" xr:uid="{AF99381B-CCB8-49D9-BB43-00FBBE2F3BDF}"/>
    <hyperlink ref="O3161" r:id="rId1556" xr:uid="{01D88AD1-730A-4AF0-BF77-076283FC521B}"/>
    <hyperlink ref="O3181" r:id="rId1557" xr:uid="{49A8AAE3-0EB0-4480-82BF-CF67D7ACCC19}"/>
    <hyperlink ref="O3171" r:id="rId1558" xr:uid="{41326062-0AA7-4C2C-A911-A8E05A36174B}"/>
    <hyperlink ref="O3192" r:id="rId1559" xr:uid="{F7B700CB-463C-48D9-A773-FB80AA1A92BF}"/>
    <hyperlink ref="O3204" r:id="rId1560" xr:uid="{F742DBD3-6493-4EC1-A78E-593832FBDB80}"/>
    <hyperlink ref="O3210" r:id="rId1561" xr:uid="{4F79A668-473D-4F0D-A513-848919CFD969}"/>
    <hyperlink ref="O3220" r:id="rId1562" xr:uid="{458D6436-C906-4D04-9859-F5BC2566FA91}"/>
    <hyperlink ref="O3230" r:id="rId1563" xr:uid="{4874B076-5EE1-4157-85B5-DCB5133A9713}"/>
    <hyperlink ref="O3239" r:id="rId1564" xr:uid="{1E4D9D18-F142-4266-867B-A30FBA1CFE2C}"/>
    <hyperlink ref="O3249" r:id="rId1565" xr:uid="{FBEB21F8-4E55-43C7-B7DD-5CFB656A61B6}"/>
    <hyperlink ref="O3255" r:id="rId1566" xr:uid="{D891E0B0-63DC-4EC3-AC40-73CAF24EC902}"/>
    <hyperlink ref="O3264" r:id="rId1567" xr:uid="{6DBDFE36-DD3B-4507-B96F-7B35B3BE3543}"/>
    <hyperlink ref="O3265" r:id="rId1568" xr:uid="{280E1A89-1CA4-47FE-8B89-91CDECE62CB5}"/>
    <hyperlink ref="O3282" r:id="rId1569" xr:uid="{E3C5F08E-8ED2-42F7-98A2-1FE339732B57}"/>
    <hyperlink ref="P3282" r:id="rId1570" xr:uid="{E7E4FEAF-DCAA-4033-A8AA-1FECFF95AFF3}"/>
    <hyperlink ref="O3290" r:id="rId1571" xr:uid="{5A9BBE1F-DB0D-4153-B8B4-91D2690BB90A}"/>
    <hyperlink ref="O3299" r:id="rId1572" xr:uid="{CD77F946-0C0C-4D49-A2FC-ACB07AEEEEBD}"/>
    <hyperlink ref="O3309" r:id="rId1573" xr:uid="{2F54B2CB-2BDE-4405-A523-C49239CB2143}"/>
    <hyperlink ref="O2773" r:id="rId1574" xr:uid="{8214A68A-73E2-4807-BF3E-4DA0D42FD4D5}"/>
    <hyperlink ref="P3210" r:id="rId1575" xr:uid="{9B1D5FBE-925B-4F9F-BCC5-8A5E5EFEED8F}"/>
    <hyperlink ref="O2782" r:id="rId1576" xr:uid="{A3F8E115-C7A0-4FBD-8564-36FDC53BA352}"/>
    <hyperlink ref="O2802" r:id="rId1577" xr:uid="{E169985D-1A60-4F6F-8FFA-EEDF21850644}"/>
    <hyperlink ref="O2812" r:id="rId1578" xr:uid="{88EB11DC-E120-49DD-8042-37A4234D005D}"/>
    <hyperlink ref="O2822" r:id="rId1579" xr:uid="{FD8D1DF1-7C27-4BE1-AC14-30708C159916}"/>
    <hyperlink ref="O2831" r:id="rId1580" xr:uid="{D52CBFFF-CE57-4500-A98B-708F1F34932E}"/>
    <hyperlink ref="O2841" r:id="rId1581" xr:uid="{8BB3F99E-E87C-450C-A12E-5E364FD60866}"/>
    <hyperlink ref="O2851" r:id="rId1582" xr:uid="{46F7F5C7-D759-4D49-A15B-277DB2AED045}"/>
    <hyperlink ref="O2861" r:id="rId1583" xr:uid="{3BC88EE4-2C76-40DC-BCB7-CB561554D07A}"/>
    <hyperlink ref="O2852" r:id="rId1584" xr:uid="{4C7DF85E-141E-4A7D-9F88-BC291AF6A388}"/>
    <hyperlink ref="O2871" r:id="rId1585" xr:uid="{FA32C838-6877-408F-AFB7-B89191B22889}"/>
    <hyperlink ref="O2892" r:id="rId1586" xr:uid="{8E972023-8E45-4FF3-A056-B8E37D82F30E}"/>
    <hyperlink ref="O2902" r:id="rId1587" xr:uid="{FC514BFA-ED97-4728-B1B8-309F25E9E3A3}"/>
    <hyperlink ref="O2911" r:id="rId1588" xr:uid="{4AC17B49-F8F3-421B-B983-D52152D22198}"/>
    <hyperlink ref="O2922" r:id="rId1589" xr:uid="{CC8599BE-2946-40EB-A7FD-0507E785EAA2}"/>
    <hyperlink ref="O2932" r:id="rId1590" xr:uid="{703D4A0B-BF6B-4D92-8764-D78033953014}"/>
    <hyperlink ref="O2942" r:id="rId1591" xr:uid="{40BE1CD7-08C9-4CBA-B0A9-99AF8764B22E}"/>
    <hyperlink ref="O2962" r:id="rId1592" xr:uid="{15E9956F-5233-4308-9308-CBEBE83AB9AE}"/>
    <hyperlink ref="O2973" r:id="rId1593" xr:uid="{BFF8F7F1-064B-4EFF-9312-FC096491A64B}"/>
    <hyperlink ref="O2983" r:id="rId1594" xr:uid="{1D2C480D-F282-41D6-A2F0-AB8D961C75D4}"/>
    <hyperlink ref="O2993" r:id="rId1595" xr:uid="{C2850BE0-4EAF-4BCB-BB40-ADFB6F0488D4}"/>
    <hyperlink ref="O3013" r:id="rId1596" xr:uid="{78BB45B7-83DF-4DF3-A144-A37E55E83E62}"/>
    <hyperlink ref="O3023" r:id="rId1597" xr:uid="{17FA48FC-323B-45B8-A204-BB54EBC9D4E6}"/>
    <hyperlink ref="O3035" r:id="rId1598" xr:uid="{F5811E58-654F-472A-84BC-FBAFF9DD49CD}"/>
    <hyperlink ref="O3045" r:id="rId1599" xr:uid="{4C84A4F3-BA20-4300-BAF7-53C41D0E3A96}"/>
    <hyperlink ref="O3055" r:id="rId1600" xr:uid="{88251EFC-8248-4B5C-8B03-3AC2E057F55F}"/>
    <hyperlink ref="O3064" r:id="rId1601" xr:uid="{B919CFC8-2401-4F5E-861C-9BF54350FF88}"/>
    <hyperlink ref="O3074" r:id="rId1602" xr:uid="{92B9391B-E5B2-4102-B95C-414218615BF8}"/>
    <hyperlink ref="O3083" r:id="rId1603" xr:uid="{4FA1910B-0417-40DF-B355-A52E41F3648F}"/>
    <hyperlink ref="O3092" r:id="rId1604" xr:uid="{4CC7D4A3-25A9-433B-BC9E-7EC862BFFE54}"/>
    <hyperlink ref="O3102" r:id="rId1605" xr:uid="{517E6EBC-D1FB-4730-B166-45D09A05F834}"/>
    <hyperlink ref="O3112" r:id="rId1606" xr:uid="{F37F1B11-7DE6-443B-8582-7C21861E0079}"/>
    <hyperlink ref="O3122" r:id="rId1607" xr:uid="{12FE76ED-D41F-49A1-9704-384FA4A05279}"/>
    <hyperlink ref="O3132" r:id="rId1608" xr:uid="{F3CBF246-58EA-4356-B4C3-02674E212968}"/>
    <hyperlink ref="O3142" r:id="rId1609" xr:uid="{937E6031-D8EB-45F6-842F-BB4D31DCFD61}"/>
    <hyperlink ref="O3152" r:id="rId1610" xr:uid="{063AF2A4-CD87-4F43-A9A4-904F6AC5838D}"/>
    <hyperlink ref="O3162" r:id="rId1611" xr:uid="{521EECCC-6EE5-4804-9C23-557100380DF3}"/>
    <hyperlink ref="O3172" r:id="rId1612" xr:uid="{BF90B98E-28FE-4DCC-B605-21484F5D2DF8}"/>
    <hyperlink ref="O3194" r:id="rId1613" xr:uid="{9EE5FFE5-5D51-4F49-B668-877EA3D3D330}"/>
    <hyperlink ref="O3182" r:id="rId1614" xr:uid="{58911CC7-3B47-4083-9F95-0000D15FFE8C}"/>
    <hyperlink ref="O3193" r:id="rId1615" xr:uid="{F25FD2A2-492E-469B-8F0A-74C3B8B64BDA}"/>
    <hyperlink ref="O3205" r:id="rId1616" xr:uid="{C999A480-C9C4-4865-B0B1-71353CE63D81}"/>
    <hyperlink ref="O3211" r:id="rId1617" xr:uid="{C52EABDB-5697-40DD-A4C5-BA5D35738E59}"/>
    <hyperlink ref="P3211" r:id="rId1618" xr:uid="{D95B3CD9-F990-4D67-BE61-6C34F300BFEB}"/>
    <hyperlink ref="O3221" r:id="rId1619" xr:uid="{6B993A7F-E824-4F35-883D-4A38AD206182}"/>
    <hyperlink ref="O3222" r:id="rId1620" xr:uid="{84AD2FC5-99C0-47A3-8A15-CC3C7DF0002A}"/>
    <hyperlink ref="O3231" r:id="rId1621" xr:uid="{19930C02-F715-472F-AEBC-5A4B5A68FB69}"/>
    <hyperlink ref="O3240" r:id="rId1622" xr:uid="{8BF3D46A-ECDC-4451-8B38-0917DFE17F56}"/>
    <hyperlink ref="O3250" r:id="rId1623" xr:uid="{436992C6-5A86-405E-9228-8F06FE14E778}"/>
    <hyperlink ref="O3256" r:id="rId1624" xr:uid="{D63F4144-3414-413D-A5E8-D2EA19ACC7B3}"/>
    <hyperlink ref="O3300" r:id="rId1625" xr:uid="{C1CF4C29-A2DA-449F-93DD-316213D8A09F}"/>
    <hyperlink ref="O3310" r:id="rId1626" xr:uid="{7FA16305-B888-4269-A1C8-62C3E91AC551}"/>
    <hyperlink ref="O2260" r:id="rId1627" xr:uid="{4204EB8E-BA67-42CC-A904-0EEA6D98BBF5}"/>
    <hyperlink ref="O2281" r:id="rId1628" xr:uid="{5FFA7E56-EA1D-4BCC-A721-51B82E472E7D}"/>
    <hyperlink ref="O2293" r:id="rId1629" xr:uid="{875B3755-0133-487C-9069-6FC89981B0F3}"/>
    <hyperlink ref="O2306" r:id="rId1630" xr:uid="{53471853-B355-4274-A90D-8DE827255802}"/>
    <hyperlink ref="O2318" r:id="rId1631" xr:uid="{61A9DECD-D1E3-4BD0-B72B-C86F9DB8F11B}"/>
    <hyperlink ref="O2337" r:id="rId1632" xr:uid="{42A14FF1-811D-469F-AE87-B1A5400DDF37}"/>
    <hyperlink ref="O2358" r:id="rId1633" xr:uid="{FE7CC353-26D5-4686-B31C-2ECE8769060A}"/>
    <hyperlink ref="O2370" r:id="rId1634" xr:uid="{19B2EDFE-393E-4212-8537-FD6D7F0E385C}"/>
    <hyperlink ref="O2382" r:id="rId1635" xr:uid="{19AAD458-586F-46DD-8FB9-361CDDC8059B}"/>
    <hyperlink ref="P2402" r:id="rId1636" xr:uid="{9C0AD671-D55B-4754-9DF8-9AE0068C6359}"/>
    <hyperlink ref="P2404" r:id="rId1637" xr:uid="{FF0F3117-F1D6-4AA9-8135-A6B502E7592A}"/>
    <hyperlink ref="P2403" r:id="rId1638" xr:uid="{A433F0C2-CBB6-40C6-ABEB-9708A3208C84}"/>
    <hyperlink ref="O2404" r:id="rId1639" xr:uid="{80881F04-ECEF-4EC5-8EBF-C22BFA129ACC}"/>
    <hyperlink ref="O2415" r:id="rId1640" xr:uid="{8ED1598E-73E0-46B7-82FF-A7A7383B7AE8}"/>
    <hyperlink ref="O2426" r:id="rId1641" xr:uid="{1A1A4D10-B31E-467F-AE0E-88526EED991B}"/>
    <hyperlink ref="O2438" r:id="rId1642" xr:uid="{44E806A6-1C60-4E64-A27E-72D35E5FEE64}"/>
    <hyperlink ref="O2449" r:id="rId1643" xr:uid="{058DA596-52D2-494F-A6D9-FC5FDDBA4D1F}"/>
    <hyperlink ref="O2472" r:id="rId1644" xr:uid="{C0A328C8-1C12-44A3-8437-5508244645D8}"/>
    <hyperlink ref="O2482" r:id="rId1645" xr:uid="{EAD13A81-B798-4E34-832D-078FC72A58E0}"/>
    <hyperlink ref="O2493" r:id="rId1646" xr:uid="{222C28E7-8876-4A46-B470-271F38D63FE1}"/>
    <hyperlink ref="O2504" r:id="rId1647" xr:uid="{E15E8147-B3B4-406C-BF11-6727C27C7449}"/>
    <hyperlink ref="O2516" r:id="rId1648" xr:uid="{248FCC76-7B8B-4797-8E5C-0F807BCE6B29}"/>
    <hyperlink ref="O2528" r:id="rId1649" display="https://drive.google.com/file/d/16Dl9Sgbdc1wevVF3H5dgz9wQSucgNGTV/view?usp=sharing" xr:uid="{B423A8C6-BFA3-4C28-AD3C-C30608F9C2CA}"/>
    <hyperlink ref="O2553" r:id="rId1650" xr:uid="{5DBD5DEC-CB03-4F6F-BA69-55920EB6FD51}"/>
    <hyperlink ref="O2541" r:id="rId1651" xr:uid="{969432B2-6726-4E88-A400-4844DA868236}"/>
    <hyperlink ref="O2565" r:id="rId1652" xr:uid="{04909BEA-89F6-4EF3-B538-2A8038011D00}"/>
    <hyperlink ref="O2576" r:id="rId1653" xr:uid="{52D56F52-5930-48D7-AAB0-9ADDABC9F226}"/>
    <hyperlink ref="O2586" r:id="rId1654" xr:uid="{771E8FAC-0BDF-4B0C-9C64-F485B099C111}"/>
    <hyperlink ref="O2597" r:id="rId1655" xr:uid="{FC2A5E85-38CB-4C4A-A322-FDB23FA2E808}"/>
    <hyperlink ref="O2608" r:id="rId1656" xr:uid="{5361EAF0-8B9A-42C3-9D5B-DA1A011FF962}"/>
    <hyperlink ref="O2619" r:id="rId1657" xr:uid="{CEB551CC-AB33-44CD-9006-F81548A48998}"/>
    <hyperlink ref="O2630" r:id="rId1658" xr:uid="{B534635C-5F93-4169-AA59-B01D5130C339}"/>
    <hyperlink ref="O2642" r:id="rId1659" xr:uid="{8F1EC717-ECC5-4838-8210-8D495F06F234}"/>
    <hyperlink ref="O2653" r:id="rId1660" xr:uid="{DDB1BEEB-FF23-46DE-9A32-553F924BD1C0}"/>
    <hyperlink ref="O2664" r:id="rId1661" xr:uid="{892607AD-0E17-4B81-9FE3-7157C0C02BB6}"/>
    <hyperlink ref="O2676" r:id="rId1662" xr:uid="{8D3D81DB-3189-41F8-8A5D-8D8025098A20}"/>
    <hyperlink ref="O2687" r:id="rId1663" xr:uid="{B192CFE4-651B-4CEF-A78D-75C691E61363}"/>
    <hyperlink ref="O2698" r:id="rId1664" xr:uid="{CF827013-9868-40BB-B27E-F87D5769EBD6}"/>
    <hyperlink ref="O2711" r:id="rId1665" xr:uid="{F0755544-A761-4D29-8872-1E094E2F602D}"/>
    <hyperlink ref="O2722" r:id="rId1666" xr:uid="{63C687A0-FFB6-4E35-9CBE-91ECCE6F0211}"/>
    <hyperlink ref="O2734" r:id="rId1667" xr:uid="{D6ACF326-D147-4CE6-A827-D66AB40A2A13}"/>
    <hyperlink ref="O2745" r:id="rId1668" xr:uid="{67A64568-394D-4EA4-ABC6-EF8414D17BCB}"/>
    <hyperlink ref="O2767" r:id="rId1669" xr:uid="{B2F7678F-EB55-49A2-AE40-14712F68A2F0}"/>
    <hyperlink ref="O378" r:id="rId1670" xr:uid="{98163D55-7578-4C55-A653-D70A42A75147}"/>
    <hyperlink ref="O395" r:id="rId1671" xr:uid="{A16B058D-6A58-42D5-922D-DE87E1E535F6}"/>
    <hyperlink ref="O412" r:id="rId1672" xr:uid="{CB0BA607-211B-4918-B15A-B5F4E72C003A}"/>
    <hyperlink ref="O424" r:id="rId1673" xr:uid="{0206EF01-0E31-493F-82EA-F08741DDA3ED}"/>
    <hyperlink ref="O439" r:id="rId1674" xr:uid="{CE424B8B-72EE-47F5-B602-563D3508F6F5}"/>
    <hyperlink ref="O452" r:id="rId1675" xr:uid="{8A3B446B-21C0-4907-8A82-19DECF2FB921}"/>
    <hyperlink ref="O453" r:id="rId1676" xr:uid="{CF41362F-24D5-40A4-9750-9A9096E771CF}"/>
    <hyperlink ref="O464" r:id="rId1677" xr:uid="{51B56892-AD0E-45D9-B0CE-FAA55EB43B98}"/>
    <hyperlink ref="O476" r:id="rId1678" xr:uid="{C227CF99-4179-473C-B043-62AE8F37F7C3}"/>
    <hyperlink ref="O488" r:id="rId1679" xr:uid="{FE71B087-B379-4B3C-9405-0DA7214A07FB}"/>
    <hyperlink ref="O500" r:id="rId1680" xr:uid="{A4F1877B-7D86-4F7C-8B4E-D11EE7C69415}"/>
    <hyperlink ref="O512" r:id="rId1681" xr:uid="{D557C7A0-2892-4974-BACD-6BECC1C0BE6F}"/>
    <hyperlink ref="O525" r:id="rId1682" xr:uid="{3AA2799B-1542-4618-BD5E-78C1DE50769B}"/>
    <hyperlink ref="O539" r:id="rId1683" xr:uid="{8233A0B8-E11A-4928-ADE6-5FC18E63B295}"/>
    <hyperlink ref="O552" r:id="rId1684" xr:uid="{D8CAA848-BE3B-4A46-AC80-5D44713E273E}"/>
    <hyperlink ref="O564" r:id="rId1685" xr:uid="{7E886826-6ED8-447D-B507-77DDBE8186F2}"/>
    <hyperlink ref="O577" r:id="rId1686" xr:uid="{563130F4-FED5-4D3D-A0D5-B06D943548DF}"/>
    <hyperlink ref="P587" r:id="rId1687" xr:uid="{08AF8E0B-66FE-4833-BBC4-49D0FEF794CF}"/>
    <hyperlink ref="O588" r:id="rId1688" xr:uid="{6BCB00F4-7F62-4E73-8B2F-D02AF3E89B71}"/>
    <hyperlink ref="O601" r:id="rId1689" xr:uid="{CB622FAE-5677-4A52-8D16-0E737CE71F2B}"/>
    <hyperlink ref="O600" r:id="rId1690" xr:uid="{C0567FFB-28F6-4045-B879-B986A17DA0A0}"/>
    <hyperlink ref="O602" r:id="rId1691" xr:uid="{AF6A1B4F-3238-4643-BC9B-FD1E2CA25F2A}"/>
    <hyperlink ref="O615" r:id="rId1692" xr:uid="{D4C6360B-D9BF-4D5C-9AFA-F4295853B3A4}"/>
    <hyperlink ref="O625" r:id="rId1693" xr:uid="{ED31339E-7298-44CC-8354-27465D1DECE6}"/>
    <hyperlink ref="P626" r:id="rId1694" xr:uid="{1C213781-3FF3-4E4D-868F-8F5D1A65B4DE}"/>
    <hyperlink ref="O635" r:id="rId1695" xr:uid="{B5C2124B-B880-4EBC-8A55-66634C2F6501}"/>
    <hyperlink ref="O645" r:id="rId1696" xr:uid="{F2B47432-0D97-4B90-94EB-24C593C05032}"/>
    <hyperlink ref="O657" r:id="rId1697" xr:uid="{E7A8854C-D0F9-4737-B42F-9486D1012FF4}"/>
    <hyperlink ref="O656" r:id="rId1698" xr:uid="{17168D63-74FA-498F-93EE-7F4FF0C945EA}"/>
    <hyperlink ref="O667" r:id="rId1699" xr:uid="{1AA975E9-4230-4819-A960-75CEA80506B8}"/>
    <hyperlink ref="O678" r:id="rId1700" xr:uid="{5190F8D3-DEBE-4888-91ED-64E30F68E222}"/>
    <hyperlink ref="O626" r:id="rId1701" xr:uid="{472100AB-59EF-4B16-BCC8-D2B129E313DD}"/>
    <hyperlink ref="O687" r:id="rId1702" xr:uid="{5DF8CB03-0FDC-4C16-91B4-211695C5C4C3}"/>
    <hyperlink ref="O708" r:id="rId1703" xr:uid="{8CBD0D12-D603-45E1-A52E-633D16CBDB9C}"/>
    <hyperlink ref="O720" r:id="rId1704" xr:uid="{8E9D0468-904F-4C83-8B50-4F1EFDD1E5D3}"/>
    <hyperlink ref="O732" r:id="rId1705" xr:uid="{5B552EF6-4271-4C53-A0FE-877AB05F1AA5}"/>
    <hyperlink ref="O688" r:id="rId1706" xr:uid="{FC7A7F91-FAF0-4028-BE8D-4C7F98DB3886}"/>
    <hyperlink ref="O698" r:id="rId1707" xr:uid="{0464F94B-E4D6-493F-837C-B671B57A3D16}"/>
    <hyperlink ref="O1525" r:id="rId1708" xr:uid="{6B3B17FA-921A-4CBF-9269-E54F4F689F2B}"/>
    <hyperlink ref="O1535" r:id="rId1709" xr:uid="{41BE6C4D-9C0A-4793-BEC3-3B2E8520259F}"/>
    <hyperlink ref="O1564" r:id="rId1710" xr:uid="{8B407F8D-9647-4C28-A625-5F738AAB5659}"/>
    <hyperlink ref="O1574" r:id="rId1711" xr:uid="{F0189751-1D3B-45C0-BEEA-ABE7E9C614BA}"/>
    <hyperlink ref="O1583" r:id="rId1712" xr:uid="{1D2F9B9E-765E-465B-A828-DCB0C4CA6E0A}"/>
    <hyperlink ref="P1611" r:id="rId1713" xr:uid="{A38F393E-9650-4CA7-9C28-DE918B68B635}"/>
    <hyperlink ref="P1599" r:id="rId1714" display="https://drive.google.com/file/d/176_FuntWw3ZypVmDrzWagmUXHR6A7gOF/view?usp=sharing" xr:uid="{6116C03F-1197-418B-A04D-448EE8997D70}"/>
    <hyperlink ref="P1589" r:id="rId1715" xr:uid="{8C6074BB-25D0-4785-B881-5764D6173986}"/>
    <hyperlink ref="P1608" r:id="rId1716" xr:uid="{C4916542-E863-4998-80F7-47D24C75D96A}"/>
    <hyperlink ref="P1597" r:id="rId1717" xr:uid="{984C2566-1152-4BC0-A023-71D011CB0C6C}"/>
    <hyperlink ref="O1592" r:id="rId1718" xr:uid="{18AEC048-7C86-47FB-84AF-49D547BA1147}"/>
    <hyperlink ref="O1602" r:id="rId1719" xr:uid="{1D95F894-7C24-4609-A5A1-8BD1E91EE7E6}"/>
    <hyperlink ref="O1612" r:id="rId1720" xr:uid="{286B09AF-67BF-42AC-8EF6-A570E5E1A8D6}"/>
    <hyperlink ref="O1622" r:id="rId1721" xr:uid="{6029F1CB-5A14-448C-8C88-DE89B0726C10}"/>
    <hyperlink ref="O1632" r:id="rId1722" xr:uid="{025FEEE2-C641-4499-B9B0-6A9F517BEA46}"/>
    <hyperlink ref="O1641" r:id="rId1723" xr:uid="{54257253-B9BD-446A-800E-C722636A3FFE}"/>
    <hyperlink ref="O1651" r:id="rId1724" xr:uid="{10E9D971-F949-44E5-AE55-B7E57DFAAD21}"/>
    <hyperlink ref="O1661" r:id="rId1725" xr:uid="{A9AF356B-AB43-4881-AAD1-D825A41EA299}"/>
    <hyperlink ref="O1671" r:id="rId1726" xr:uid="{390F32BC-912B-4CBD-A739-487A43E1DE5B}"/>
    <hyperlink ref="O1681" r:id="rId1727" xr:uid="{20D66C35-E1D8-4A9A-8471-8E18D8FB434F}"/>
    <hyperlink ref="O1691" r:id="rId1728" xr:uid="{C4FD245F-F4A7-4210-BFDB-F947BF5CCFAE}"/>
    <hyperlink ref="O1974" r:id="rId1729" xr:uid="{E4186481-7FD4-477C-86EC-6BD63B60968C}"/>
    <hyperlink ref="O1984" r:id="rId1730" xr:uid="{562A0ABE-EB51-4EE1-BB38-B9AB28E5A46F}"/>
    <hyperlink ref="O2003" r:id="rId1731" xr:uid="{2B993365-5D5E-4C1D-A8FB-708FC67D6F0E}"/>
    <hyperlink ref="O2012" r:id="rId1732" xr:uid="{D26205E7-50E2-49D4-89CF-F574A983C006}"/>
    <hyperlink ref="O2021" r:id="rId1733" xr:uid="{1DB2F407-BFB6-4A7B-AAEC-4C018DED208E}"/>
    <hyperlink ref="O2032" r:id="rId1734" xr:uid="{90084592-57B1-41CD-9FB1-1F6C6F6D4324}"/>
    <hyperlink ref="O2059" r:id="rId1735" xr:uid="{0F92781C-F919-43E3-AD38-BD48557BE90F}"/>
    <hyperlink ref="O2068" r:id="rId1736" xr:uid="{4C7457D7-6D53-44E0-AFDB-9828A246CE14}"/>
    <hyperlink ref="O2076" r:id="rId1737" xr:uid="{25AD7004-BFC3-45E9-A299-DBBFCDE1713D}"/>
    <hyperlink ref="P2085" r:id="rId1738" display="https://drive.google.com/open?id=1qHGQmxuVRV9otAUCliMWRqH-7J3njHsM&amp;usp=drive_copy" xr:uid="{DA00EA46-65CA-4252-852E-FD89F7BA39CC}"/>
    <hyperlink ref="O2094" r:id="rId1739" xr:uid="{69266F2F-E3E1-4467-908A-8CB9C5315EF0}"/>
    <hyperlink ref="O2103" r:id="rId1740" xr:uid="{F53D50DE-6A27-4025-B7C2-F8573526F454}"/>
    <hyperlink ref="O2121" r:id="rId1741" xr:uid="{BF41221A-E3B7-4871-842C-36EC94416538}"/>
    <hyperlink ref="O2130" r:id="rId1742" xr:uid="{A9340FE1-67A9-46DB-BFC4-5FF3C4ED0B01}"/>
    <hyperlink ref="O2139" r:id="rId1743" xr:uid="{B74B9032-AFE7-44C0-98F2-F1D4B56B5222}"/>
    <hyperlink ref="O2156" r:id="rId1744" xr:uid="{03975C39-AD2A-41AA-BD15-0F041BD7CBA4}"/>
    <hyperlink ref="O2165" r:id="rId1745" xr:uid="{A6D33DF6-6B64-450A-BF8F-A3C22D48115C}"/>
    <hyperlink ref="O2174" r:id="rId1746" xr:uid="{8D8600C4-4FCC-4B36-B95A-3C876A38D669}"/>
    <hyperlink ref="O2183" r:id="rId1747" xr:uid="{AE30FD2E-FDD8-4236-8542-DCF8D3DC90B9}"/>
    <hyperlink ref="O2191" r:id="rId1748" xr:uid="{F613BA11-89C9-4232-B366-8EE3B37CC6B9}"/>
    <hyperlink ref="O2200" r:id="rId1749" xr:uid="{1B7C10CD-35C1-4AAB-A3FD-49D3269D16DC}"/>
    <hyperlink ref="O2227" r:id="rId1750" xr:uid="{FECA4E53-6413-42BB-A15D-2264D3C18879}"/>
    <hyperlink ref="O2226" r:id="rId1751" xr:uid="{56059CD0-B450-4083-AA92-5E031874F71A}"/>
    <hyperlink ref="P2226" r:id="rId1752" xr:uid="{5294F18B-3CBB-47F7-A452-926FE254F477}"/>
    <hyperlink ref="O2234" r:id="rId1753" xr:uid="{4CCE1599-3C21-4A60-8A4E-98DA691AFB8E}"/>
    <hyperlink ref="P2227" r:id="rId1754" xr:uid="{0D37F8BA-CDB2-491C-BD26-988640A0D9D3}"/>
    <hyperlink ref="O2112" r:id="rId1755" xr:uid="{48275AC7-0582-4C1F-9504-AB0607B6F126}"/>
    <hyperlink ref="O1394" r:id="rId1756" xr:uid="{ECD820B5-FFD2-4CC6-928E-FC4A30744C2C}"/>
    <hyperlink ref="O1407" r:id="rId1757" xr:uid="{C3A8DE94-CA04-442A-9AB3-346CB562FF6A}"/>
    <hyperlink ref="O1419" r:id="rId1758" xr:uid="{A9557A32-CC9F-4217-8759-2DD0472A10F0}"/>
    <hyperlink ref="O1451" r:id="rId1759" xr:uid="{5058CD6C-D7E4-4957-BF79-A0FD62E53C08}"/>
    <hyperlink ref="O1461" r:id="rId1760" xr:uid="{781F7859-988F-4DCF-8213-63B2760303A3}"/>
    <hyperlink ref="O1460" r:id="rId1761" xr:uid="{4E99BCE7-7564-4FD6-A758-38B3E6C3AA09}"/>
    <hyperlink ref="O1472" r:id="rId1762" xr:uid="{6ABD7286-D740-4096-B392-7DE63013BCFF}"/>
    <hyperlink ref="O1484" r:id="rId1763" xr:uid="{6CFB30A4-67C0-417D-AB58-B4F07F4FC98C}"/>
    <hyperlink ref="O1363" r:id="rId1764" xr:uid="{AF52FB2D-EDB7-4A56-9EFE-BC23AE1A7664}"/>
    <hyperlink ref="O1494" r:id="rId1765" xr:uid="{14DEB04F-2326-4DE8-B85F-DB9770D89E69}"/>
    <hyperlink ref="O1505" r:id="rId1766" xr:uid="{B258CD2D-A1A6-4C45-BDFB-56C3430E55E7}"/>
    <hyperlink ref="O1965" r:id="rId1767" xr:uid="{4209B311-F4D9-44F4-9011-CE05F3B139D8}"/>
    <hyperlink ref="O1702" r:id="rId1768" xr:uid="{F0539825-FDD0-4271-B495-83893F1C1EB7}"/>
    <hyperlink ref="O1712" r:id="rId1769" xr:uid="{CEF594D3-19C0-43E2-8743-4A771779F2E5}"/>
    <hyperlink ref="O1722" r:id="rId1770" xr:uid="{C527FD33-D95A-4596-9E51-F22B48ABE917}"/>
    <hyperlink ref="O1743" r:id="rId1771" xr:uid="{1174F071-E40A-4B95-AB89-F9C3366DD381}"/>
    <hyperlink ref="O1802" r:id="rId1772" xr:uid="{3ADC1E76-712F-4EF1-98A8-DDBA8F349D1C}"/>
    <hyperlink ref="O1813" r:id="rId1773" xr:uid="{AB151EA9-EFD4-4F4E-9FB1-FCAE56D272F8}"/>
    <hyperlink ref="O1823" r:id="rId1774" xr:uid="{4FA83C80-8AF5-4DE1-91F9-722CC3CFFA59}"/>
    <hyperlink ref="O1833" r:id="rId1775" xr:uid="{F08A3711-854A-4217-B761-5BE3F6C78F1E}"/>
    <hyperlink ref="O1842" r:id="rId1776" xr:uid="{41246FB3-16BA-45D9-8B43-063533397A8E}"/>
    <hyperlink ref="O1853" r:id="rId1777" xr:uid="{78BF7360-2240-49F5-98C9-09FB23121D38}"/>
    <hyperlink ref="O1862" r:id="rId1778" xr:uid="{915D8439-791C-4DFC-8F0B-302885450727}"/>
    <hyperlink ref="O1875" r:id="rId1779" xr:uid="{7F1BBC2E-6403-4622-8A87-C33568C5EA34}"/>
    <hyperlink ref="O1874" r:id="rId1780" xr:uid="{2BD5708F-7190-4798-A796-FAC8E82E3908}"/>
    <hyperlink ref="O1887" r:id="rId1781" xr:uid="{E43A6613-8297-402B-9516-80C68D1D9BDC}"/>
    <hyperlink ref="O1906" r:id="rId1782" xr:uid="{DEF916DC-7FB0-490B-8CCF-B44295BF8C77}"/>
    <hyperlink ref="O1917" r:id="rId1783" xr:uid="{CE77D4BF-D743-44CE-B271-D8F604345895}"/>
    <hyperlink ref="O1916" r:id="rId1784" xr:uid="{767BA4F6-125A-4420-92FC-DFF19620F18C}"/>
    <hyperlink ref="O1941" r:id="rId1785" xr:uid="{B0205EDD-E7C4-45CC-AF43-C480D760E3EC}"/>
    <hyperlink ref="O1952" r:id="rId1786" xr:uid="{09DF8A1C-C973-4F5F-A797-0447205C12D4}"/>
    <hyperlink ref="O748" r:id="rId1787" xr:uid="{15796191-88D8-4ABF-BABE-74C9F572EC79}"/>
    <hyperlink ref="O756" r:id="rId1788" xr:uid="{4E13448F-C9ED-4AA4-A352-EFB6E4BA0860}"/>
    <hyperlink ref="O764" r:id="rId1789" xr:uid="{5B692238-53C6-4EE7-91F9-F05D46ACCB05}"/>
    <hyperlink ref="O772" r:id="rId1790" xr:uid="{1C588EF7-93F3-40CC-87CF-BA806C21ECED}"/>
    <hyperlink ref="O773" r:id="rId1791" xr:uid="{F8FCA4C6-8A39-43C3-A5B7-D3B285940181}"/>
    <hyperlink ref="O782" r:id="rId1792" xr:uid="{506B22B2-C7A1-4155-B1D9-E7C94883183F}"/>
    <hyperlink ref="O790" r:id="rId1793" xr:uid="{5DC5DDBA-B77D-4EA2-95C3-8117C8377425}"/>
    <hyperlink ref="O798" r:id="rId1794" xr:uid="{8F02AA11-0B9C-42FA-98C4-B9BE5A177DDD}"/>
    <hyperlink ref="O808" r:id="rId1795" xr:uid="{3331EC18-A627-4F0A-8CA9-57F590EE5ECD}"/>
    <hyperlink ref="P808" r:id="rId1796" xr:uid="{E7CF6D0E-AEDB-4A32-AA89-2F2A75C0072F}"/>
    <hyperlink ref="O896" r:id="rId1797" xr:uid="{65C42B3A-185B-4885-8E27-3D737DE0F8E5}"/>
    <hyperlink ref="O961" r:id="rId1798" xr:uid="{653C78D2-F803-45DD-AA66-165FC50F199C}"/>
    <hyperlink ref="O907" r:id="rId1799" xr:uid="{68F200B1-8A98-4244-905A-1AE8A8BD2871}"/>
    <hyperlink ref="O931" r:id="rId1800" xr:uid="{26E54145-D31D-446E-A51D-7F61FDBD5563}"/>
    <hyperlink ref="O944" r:id="rId1801" xr:uid="{8B751DF4-4D50-4F8D-B8EE-AE3EA95A497E}"/>
    <hyperlink ref="O960" r:id="rId1802" xr:uid="{E78CADDC-A24F-4F9A-A07D-9E77061E0A36}"/>
    <hyperlink ref="O973" r:id="rId1803" xr:uid="{F78BFD26-624D-4853-A8DA-0CC10066B900}"/>
    <hyperlink ref="O984" r:id="rId1804" xr:uid="{09ADF4D6-C617-4D91-A7E5-8CC4CF8C2B25}"/>
    <hyperlink ref="O996" r:id="rId1805" xr:uid="{2E34AC4C-CB6B-403A-8900-096DC57F2B91}"/>
    <hyperlink ref="O1006" r:id="rId1806" xr:uid="{202E03CE-576C-417F-BDA9-4FF186D40D25}"/>
    <hyperlink ref="O1017" r:id="rId1807" xr:uid="{EDC056D1-71BE-42BD-80BA-53B45A57EB8F}"/>
    <hyperlink ref="P1028" r:id="rId1808" xr:uid="{0ADA977C-68C3-4193-9208-9BECB8F60F9D}"/>
    <hyperlink ref="O1039" r:id="rId1809" xr:uid="{DB4055EE-C940-4B18-A9A3-68148B806938}"/>
    <hyperlink ref="O1052" r:id="rId1810" xr:uid="{46158448-9646-41B0-B0FD-5B7568445547}"/>
    <hyperlink ref="O1078" r:id="rId1811" xr:uid="{381ED4A7-D5C0-401C-8D68-16D80ED3064A}"/>
    <hyperlink ref="O1091" r:id="rId1812" xr:uid="{2452D47F-2E7F-41C1-8E7A-01B1D1806DF8}"/>
    <hyperlink ref="O1090" r:id="rId1813" xr:uid="{70F1DBBF-0F67-4CF9-A3D9-EE90746BC7D9}"/>
    <hyperlink ref="O1106" r:id="rId1814" xr:uid="{BCA93749-6EAA-4223-94B3-348A28D5E6F8}"/>
    <hyperlink ref="O1118" r:id="rId1815" xr:uid="{A1DBF5C3-C92C-491A-BB3F-21F929796DBD}"/>
    <hyperlink ref="O883" r:id="rId1816" xr:uid="{FBEB69A4-B235-4A8D-BFB2-BF026103BCD1}"/>
    <hyperlink ref="O1131" r:id="rId1817" xr:uid="{9D17F296-CBAB-44C5-BF46-74C23C71397E}"/>
    <hyperlink ref="O1154" r:id="rId1818" xr:uid="{95FB10FD-84D4-494B-ABCA-F53508DDE28B}"/>
    <hyperlink ref="O1173" r:id="rId1819" xr:uid="{1B65F0DD-C644-4127-A023-7C0D40A9D0D3}"/>
    <hyperlink ref="O1182" r:id="rId1820" xr:uid="{4C4C923D-E907-4407-B824-A1D4C4A171D0}"/>
    <hyperlink ref="O1191" r:id="rId1821" xr:uid="{AB65C2BE-3310-4001-8831-0F4C2F02602E}"/>
    <hyperlink ref="O1209" r:id="rId1822" xr:uid="{13575F8B-38D8-4107-B53E-9444E690B33F}"/>
    <hyperlink ref="O1218" r:id="rId1823" xr:uid="{DCF20E77-4505-47C4-9044-A4E104B48EF9}"/>
    <hyperlink ref="O1241" r:id="rId1824" xr:uid="{B97EBDD7-13F3-477E-B47D-70C233878ECE}"/>
    <hyperlink ref="O1252" r:id="rId1825" xr:uid="{5CC54D4F-C357-414F-987D-1F2032158A65}"/>
    <hyperlink ref="O1282" r:id="rId1826" xr:uid="{347D6E2A-60F6-45C6-B398-38FAE40D3F38}"/>
    <hyperlink ref="O1305" r:id="rId1827" xr:uid="{A5B2EF07-F34E-49D7-8E13-14BCA12ADA53}"/>
    <hyperlink ref="O1317" r:id="rId1828" xr:uid="{AAB0FB64-2B1F-452F-82C2-6EAB8B66A6BA}"/>
    <hyperlink ref="O1341" r:id="rId1829" xr:uid="{D8FA31E2-3EBD-4529-833E-543E5FB83540}"/>
    <hyperlink ref="O1353" r:id="rId1830" xr:uid="{02ACE58E-9FE1-4940-95A4-6447DD00E3FF}"/>
    <hyperlink ref="O1328" r:id="rId1831" xr:uid="{D9E8BBE6-D4F5-4B3B-9F5C-37E3255D2FE1}"/>
    <hyperlink ref="O1327" r:id="rId1832" xr:uid="{B8B7761E-6F9A-4E25-B788-903069706D44}"/>
    <hyperlink ref="O817" r:id="rId1833" xr:uid="{F80F7FB5-87AD-40AF-9811-525D05A47C25}"/>
    <hyperlink ref="O842" r:id="rId1834" xr:uid="{9BF7FE4A-12DA-4415-A94C-A87A247AA0C5}"/>
    <hyperlink ref="O834" r:id="rId1835" xr:uid="{A4CA7F68-B96F-4D6D-8742-785A0E32ED82}"/>
    <hyperlink ref="O849" r:id="rId1836" xr:uid="{6737656D-E427-4523-AAEB-B59F243AB664}"/>
    <hyperlink ref="O857" r:id="rId1837" xr:uid="{E47C8A6B-39DB-4125-9451-7C46B3D1DAD0}"/>
    <hyperlink ref="O865" r:id="rId1838" xr:uid="{D3B2DCA6-212E-4A0A-9F83-FE8DFC5B8C13}"/>
    <hyperlink ref="O873" r:id="rId1839" xr:uid="{24DE01BF-3978-4549-9E17-C4F4722631F4}"/>
    <hyperlink ref="O739" r:id="rId1840" xr:uid="{45A374F5-72E7-40B7-B88D-34D0E40B374D}"/>
    <hyperlink ref="O22" r:id="rId1841" xr:uid="{07B6D796-5B61-49BC-A9A1-43496B5A47E9}"/>
    <hyperlink ref="O32" r:id="rId1842" xr:uid="{2A6D029B-B4EB-46A9-9EAC-30918CCF8AC2}"/>
    <hyperlink ref="O71" r:id="rId1843" xr:uid="{5E2129ED-0E55-47BE-9B2C-EE941FE64134}"/>
    <hyperlink ref="O111" r:id="rId1844" xr:uid="{F68651C3-1096-41BD-B229-CEBC2B9829E0}"/>
    <hyperlink ref="O122" r:id="rId1845" xr:uid="{C77E8E59-3E53-4ED9-A0E0-E517F0F9F612}"/>
    <hyperlink ref="O157" r:id="rId1846" xr:uid="{B178EC91-7901-4F03-8798-FB67370A21A6}"/>
    <hyperlink ref="O169" r:id="rId1847" xr:uid="{ED5B9431-0101-4B1E-A6CD-7047E63F175D}"/>
    <hyperlink ref="O180" r:id="rId1848" xr:uid="{1A23BC6B-5524-4FFD-A281-3472899843E0}"/>
    <hyperlink ref="O190" r:id="rId1849" xr:uid="{0E45BB82-0C07-466C-A9DC-7D204B4B6D8F}"/>
    <hyperlink ref="O200" r:id="rId1850" xr:uid="{49A1A9DB-FB43-47F0-BFCA-EAFB529A8F18}"/>
    <hyperlink ref="O212" r:id="rId1851" xr:uid="{FC70FBEF-80D0-48A4-8D8A-4FFB47F5B9B8}"/>
    <hyperlink ref="O222" r:id="rId1852" xr:uid="{841F867B-725E-433C-9B06-14D1587A23DC}"/>
    <hyperlink ref="O244" r:id="rId1853" xr:uid="{F72BF2B2-D046-4326-9DB8-B50ED4DCD06A}"/>
    <hyperlink ref="O256" r:id="rId1854" xr:uid="{24B9EF99-403C-46C5-9194-C828F0A7DA4B}"/>
    <hyperlink ref="O266" r:id="rId1855" xr:uid="{4C8E8C58-8744-44E5-903D-909E18B87F78}"/>
    <hyperlink ref="O279" r:id="rId1856" xr:uid="{00544BF8-D71F-4997-9939-E54221548359}"/>
    <hyperlink ref="O302" r:id="rId1857" xr:uid="{EA4F3685-3C97-484B-9612-1EF4FE16C3FB}"/>
    <hyperlink ref="O314" r:id="rId1858" xr:uid="{8AC815E0-D867-46EC-95E0-37EB8BD4F440}"/>
    <hyperlink ref="O325" r:id="rId1859" xr:uid="{70F6A3E0-7A26-4CAD-B73F-92B9432E6443}"/>
    <hyperlink ref="O336" r:id="rId1860" xr:uid="{F5B5B5FF-CF21-41E8-A5DF-559046C589C7}"/>
    <hyperlink ref="O347" r:id="rId1861" xr:uid="{B1EDD67F-3261-4395-98E0-8D57B513ECBC}"/>
    <hyperlink ref="O358" r:id="rId1862" xr:uid="{68E9AF44-7272-4233-AC58-E7A6A25C9D4A}"/>
    <hyperlink ref="O3315" r:id="rId1863" xr:uid="{DD7CA798-3B58-43EE-8116-535C8E062C8F}"/>
    <hyperlink ref="O3320" r:id="rId1864" xr:uid="{ED6EB91E-5E01-42D9-91C7-E4A4D2944DBC}"/>
    <hyperlink ref="O3325" r:id="rId1865" xr:uid="{1C2C868D-9B4A-436F-AFF7-02C9818CC6CC}"/>
    <hyperlink ref="O3330" r:id="rId1866" xr:uid="{C1FCEABF-02AB-4D2F-A12F-CEC41E03025A}"/>
    <hyperlink ref="O3335" r:id="rId1867" xr:uid="{2D87EFC7-ACA0-4CBE-B681-CC7D47A09DAF}"/>
    <hyperlink ref="O3339" r:id="rId1868" xr:uid="{290906B5-DACA-4F33-A532-F7DC647762F8}"/>
    <hyperlink ref="O3340" r:id="rId1869" xr:uid="{651FACAB-8BDA-4248-AB53-E165FA50B1F1}"/>
    <hyperlink ref="O365" r:id="rId1870" xr:uid="{32C8DBAD-A091-439E-9603-4D9DEB516FC1}"/>
  </hyperlinks>
  <pageMargins left="0.14000000000000001" right="0.13" top="0.64" bottom="0.5" header="0.34" footer="0.25"/>
  <pageSetup scale="59" fitToHeight="0" orientation="landscape" r:id="rId1871"/>
  <headerFooter>
    <oddHeader>&amp;C&amp;"Arial,Bold"&amp;12ATON Survey Data&amp;RData from "6. ATON Survey Data" of Watersign Wkbk.xlsx</oddHeader>
    <oddFooter>&amp;C&amp;D&amp;R&amp;12Page &amp;P of &amp;N</oddFooter>
  </headerFooter>
  <tableParts count="1">
    <tablePart r:id="rId187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pageSetUpPr fitToPage="1"/>
  </sheetPr>
  <dimension ref="A1:AR334"/>
  <sheetViews>
    <sheetView zoomScale="80" zoomScaleNormal="80" workbookViewId="0">
      <pane xSplit="2" ySplit="2" topLeftCell="C3" activePane="bottomRight" state="frozen"/>
      <selection pane="topRight" activeCell="C1" sqref="C1"/>
      <selection pane="bottomLeft" activeCell="A3" sqref="A3"/>
      <selection pane="bottomRight" activeCell="L139" sqref="L139"/>
    </sheetView>
  </sheetViews>
  <sheetFormatPr defaultColWidth="9.140625" defaultRowHeight="16.5" outlineLevelCol="1" x14ac:dyDescent="0.2"/>
  <cols>
    <col min="1" max="1" width="11" style="9" customWidth="1"/>
    <col min="2" max="2" width="13.7109375" style="375" customWidth="1"/>
    <col min="3" max="3" width="12" style="20" hidden="1" customWidth="1" outlineLevel="1"/>
    <col min="4" max="4" width="10.5703125" style="7" hidden="1" customWidth="1" outlineLevel="1"/>
    <col min="5" max="5" width="14.7109375" style="9" customWidth="1" collapsed="1"/>
    <col min="6" max="6" width="14.7109375" style="9" customWidth="1"/>
    <col min="7" max="7" width="15" customWidth="1"/>
    <col min="8" max="8" width="11.5703125" hidden="1" customWidth="1" outlineLevel="1"/>
    <col min="9" max="9" width="14.140625" hidden="1" customWidth="1" outlineLevel="1"/>
    <col min="10" max="10" width="15.85546875" hidden="1" customWidth="1" outlineLevel="1"/>
    <col min="11" max="11" width="17.7109375" style="9" hidden="1" customWidth="1" outlineLevel="1"/>
    <col min="12" max="12" width="44.5703125" style="11" customWidth="1" collapsed="1"/>
    <col min="13" max="13" width="10.5703125" style="12" customWidth="1"/>
    <col min="14" max="15" width="12.42578125" style="9" customWidth="1"/>
    <col min="16" max="16" width="12.140625" style="205" customWidth="1"/>
    <col min="17" max="17" width="9.140625" style="214" customWidth="1"/>
    <col min="18" max="18" width="9.5703125" style="9" customWidth="1"/>
    <col min="19" max="19" width="10" style="9" hidden="1" customWidth="1" outlineLevel="1"/>
    <col min="20" max="20" width="11.28515625" style="9" customWidth="1" collapsed="1"/>
    <col min="21" max="21" width="11.140625" style="9" customWidth="1"/>
    <col min="22" max="22" width="10" style="9" customWidth="1"/>
    <col min="23" max="23" width="10.42578125" customWidth="1"/>
    <col min="24" max="24" width="9.85546875" customWidth="1"/>
    <col min="25" max="25" width="10.42578125" style="83" hidden="1" customWidth="1" outlineLevel="1"/>
    <col min="26" max="26" width="8.7109375" style="83" customWidth="1" collapsed="1"/>
    <col min="27" max="27" width="10.5703125" style="13" hidden="1" customWidth="1" outlineLevel="1"/>
    <col min="28" max="29" width="10.5703125" hidden="1" customWidth="1" outlineLevel="1"/>
    <col min="30" max="30" width="29.28515625" customWidth="1" collapsed="1"/>
    <col min="31" max="31" width="10.5703125" customWidth="1"/>
    <col min="32" max="32" width="9.85546875" style="13" customWidth="1"/>
    <col min="33" max="33" width="36.28515625" hidden="1" customWidth="1" outlineLevel="1"/>
    <col min="34" max="34" width="20.7109375" style="110" hidden="1" customWidth="1" outlineLevel="1"/>
    <col min="35" max="35" width="16.85546875" style="2" hidden="1" customWidth="1" outlineLevel="1"/>
    <col min="36" max="36" width="44.5703125" style="2" hidden="1" customWidth="1" outlineLevel="1"/>
    <col min="37" max="37" width="16.140625" style="2" hidden="1" customWidth="1" outlineLevel="1"/>
    <col min="38" max="38" width="16.28515625" style="2" hidden="1" customWidth="1" outlineLevel="1"/>
    <col min="39" max="39" width="35.85546875" style="110" hidden="1" customWidth="1" outlineLevel="1"/>
    <col min="40" max="40" width="13.5703125" style="9" hidden="1" customWidth="1" outlineLevel="1"/>
    <col min="41" max="41" width="14.42578125" style="9" hidden="1" customWidth="1" outlineLevel="1"/>
    <col min="42" max="42" width="9.140625" style="9" collapsed="1"/>
    <col min="43" max="16384" width="9.140625" style="9"/>
  </cols>
  <sheetData>
    <row r="1" spans="1:43" ht="28.5" customHeight="1" x14ac:dyDescent="0.2">
      <c r="A1" s="376">
        <f>'1. Description'!C1</f>
        <v>46124</v>
      </c>
      <c r="B1" s="374"/>
      <c r="D1" s="8"/>
      <c r="F1" s="10"/>
      <c r="G1" s="10"/>
      <c r="H1" s="10"/>
      <c r="I1" s="10"/>
      <c r="J1" s="10"/>
      <c r="L1" s="72"/>
      <c r="M1" s="72"/>
      <c r="N1" s="10"/>
      <c r="O1" s="10"/>
      <c r="R1" s="10"/>
      <c r="S1" s="12"/>
      <c r="T1" s="10"/>
      <c r="U1" s="12"/>
      <c r="V1" s="12"/>
      <c r="W1" s="80"/>
      <c r="X1" s="80"/>
      <c r="Y1" s="11"/>
      <c r="Z1" s="12"/>
      <c r="AA1" s="12"/>
      <c r="AB1" s="16"/>
      <c r="AC1" s="11"/>
      <c r="AD1" s="16"/>
      <c r="AE1" s="88"/>
      <c r="AF1" s="10"/>
      <c r="AG1" s="10"/>
      <c r="AH1" s="88"/>
      <c r="AI1" s="11"/>
      <c r="AJ1" s="11"/>
      <c r="AK1" s="11"/>
      <c r="AL1" s="11"/>
      <c r="AM1" s="17"/>
      <c r="AN1" s="11"/>
      <c r="AO1" s="11"/>
      <c r="AQ1" s="9" t="s">
        <v>8275</v>
      </c>
    </row>
    <row r="2" spans="1:43" s="43" customFormat="1" ht="51.75" customHeight="1" x14ac:dyDescent="0.2">
      <c r="A2" s="32" t="s">
        <v>88</v>
      </c>
      <c r="B2" s="27" t="s">
        <v>383</v>
      </c>
      <c r="C2" s="32" t="s">
        <v>542</v>
      </c>
      <c r="D2" s="33" t="s">
        <v>404</v>
      </c>
      <c r="E2" s="32" t="s">
        <v>116</v>
      </c>
      <c r="F2" s="32" t="s">
        <v>4813</v>
      </c>
      <c r="G2" s="32" t="s">
        <v>4814</v>
      </c>
      <c r="H2" s="27" t="s">
        <v>1696</v>
      </c>
      <c r="I2" s="27" t="s">
        <v>297</v>
      </c>
      <c r="J2" s="27" t="s">
        <v>2006</v>
      </c>
      <c r="K2" s="27" t="s">
        <v>2007</v>
      </c>
      <c r="L2" s="33" t="s">
        <v>6317</v>
      </c>
      <c r="M2" s="33" t="s">
        <v>2837</v>
      </c>
      <c r="N2" s="147" t="s">
        <v>3675</v>
      </c>
      <c r="O2" s="206" t="s">
        <v>3232</v>
      </c>
      <c r="P2" s="215" t="s">
        <v>4651</v>
      </c>
      <c r="Q2" s="32" t="s">
        <v>6206</v>
      </c>
      <c r="R2" s="33" t="s">
        <v>5507</v>
      </c>
      <c r="S2" s="32" t="s">
        <v>2145</v>
      </c>
      <c r="T2" s="147" t="s">
        <v>6672</v>
      </c>
      <c r="U2" s="452" t="s">
        <v>6065</v>
      </c>
      <c r="V2" s="81" t="s">
        <v>3235</v>
      </c>
      <c r="W2" s="28" t="s">
        <v>2686</v>
      </c>
      <c r="X2" s="27" t="s">
        <v>1700</v>
      </c>
      <c r="Y2" s="28" t="s">
        <v>3233</v>
      </c>
      <c r="Z2" s="28" t="s">
        <v>3327</v>
      </c>
      <c r="AA2" s="28" t="s">
        <v>3234</v>
      </c>
      <c r="AB2" s="27" t="s">
        <v>1695</v>
      </c>
      <c r="AC2" s="28" t="s">
        <v>2009</v>
      </c>
      <c r="AD2" s="29" t="s">
        <v>2608</v>
      </c>
      <c r="AE2" s="27" t="s">
        <v>423</v>
      </c>
      <c r="AF2" s="27" t="s">
        <v>6522</v>
      </c>
      <c r="AG2" s="28" t="s">
        <v>3089</v>
      </c>
      <c r="AH2" s="27" t="s">
        <v>1008</v>
      </c>
      <c r="AI2" s="27" t="s">
        <v>1009</v>
      </c>
      <c r="AJ2" s="29" t="s">
        <v>3231</v>
      </c>
      <c r="AK2" s="27" t="s">
        <v>1921</v>
      </c>
      <c r="AL2" s="27" t="s">
        <v>1922</v>
      </c>
      <c r="AM2" s="30" t="s">
        <v>298</v>
      </c>
      <c r="AN2" s="30" t="s">
        <v>299</v>
      </c>
      <c r="AO2" s="31" t="s">
        <v>300</v>
      </c>
      <c r="AQ2" s="43" t="s">
        <v>88</v>
      </c>
    </row>
    <row r="3" spans="1:43" s="43" customFormat="1" ht="38.25" x14ac:dyDescent="0.2">
      <c r="A3" s="45" t="s">
        <v>2439</v>
      </c>
      <c r="B3" s="42" t="s">
        <v>104</v>
      </c>
      <c r="C3" s="46" t="s">
        <v>473</v>
      </c>
      <c r="D3" s="35" t="s">
        <v>8506</v>
      </c>
      <c r="E3" s="34">
        <v>46118</v>
      </c>
      <c r="F3" s="347" t="s">
        <v>930</v>
      </c>
      <c r="G3" s="347" t="s">
        <v>5331</v>
      </c>
      <c r="H3" s="344">
        <v>25.933766666666667</v>
      </c>
      <c r="I3" s="344">
        <v>-81.654333333333327</v>
      </c>
      <c r="J3" s="56" t="s">
        <v>6964</v>
      </c>
      <c r="K3" s="56" t="s">
        <v>6965</v>
      </c>
      <c r="L3" s="49" t="s">
        <v>8284</v>
      </c>
      <c r="M3" s="117" t="s">
        <v>2833</v>
      </c>
      <c r="N3" s="35" t="s">
        <v>1919</v>
      </c>
      <c r="O3" s="207" t="s">
        <v>8507</v>
      </c>
      <c r="P3" s="216" t="s">
        <v>6005</v>
      </c>
      <c r="Q3" s="443">
        <v>0</v>
      </c>
      <c r="R3" s="47"/>
      <c r="S3" s="36">
        <v>0</v>
      </c>
      <c r="T3" s="35"/>
      <c r="U3" s="34" t="s">
        <v>6400</v>
      </c>
      <c r="V3" s="82" t="s">
        <v>1969</v>
      </c>
      <c r="W3" s="55" t="s">
        <v>2688</v>
      </c>
      <c r="X3" s="55" t="s">
        <v>3317</v>
      </c>
      <c r="Y3" s="157" t="s">
        <v>1919</v>
      </c>
      <c r="Z3" s="57" t="s">
        <v>1746</v>
      </c>
      <c r="AA3" s="55" t="s">
        <v>6966</v>
      </c>
      <c r="AB3" s="55">
        <v>1</v>
      </c>
      <c r="AC3" s="55" t="s">
        <v>2841</v>
      </c>
      <c r="AD3" s="89" t="s">
        <v>3181</v>
      </c>
      <c r="AE3" s="243">
        <v>16835</v>
      </c>
      <c r="AF3" s="157" t="s">
        <v>3901</v>
      </c>
      <c r="AG3" s="89" t="s">
        <v>6967</v>
      </c>
      <c r="AH3" s="58" t="s">
        <v>6968</v>
      </c>
      <c r="AI3" s="58" t="s">
        <v>6969</v>
      </c>
      <c r="AJ3" s="59" t="s">
        <v>4821</v>
      </c>
      <c r="AK3" s="56">
        <v>25.933666666666667</v>
      </c>
      <c r="AL3" s="56">
        <v>-81.654444444444451</v>
      </c>
      <c r="AM3" s="60">
        <v>36.467999999915008</v>
      </c>
      <c r="AN3" s="60">
        <v>36.439778057554996</v>
      </c>
      <c r="AO3" s="60">
        <v>51.553588128060177</v>
      </c>
      <c r="AP3" s="84" t="s">
        <v>5496</v>
      </c>
      <c r="AQ3" s="481" t="str">
        <f>Table14[[#This Row],[Zone
ID]]</f>
        <v>Aa17</v>
      </c>
    </row>
    <row r="4" spans="1:43" s="43" customFormat="1" ht="38.25" x14ac:dyDescent="0.2">
      <c r="A4" s="45" t="s">
        <v>2440</v>
      </c>
      <c r="B4" s="42" t="s">
        <v>98</v>
      </c>
      <c r="C4" s="46" t="s">
        <v>473</v>
      </c>
      <c r="D4" s="35" t="s">
        <v>8506</v>
      </c>
      <c r="E4" s="34">
        <v>46118</v>
      </c>
      <c r="F4" s="347" t="s">
        <v>132</v>
      </c>
      <c r="G4" s="347" t="s">
        <v>2446</v>
      </c>
      <c r="H4" s="344">
        <v>25.934049999999999</v>
      </c>
      <c r="I4" s="344">
        <v>-81.654316666666674</v>
      </c>
      <c r="J4" s="56" t="s">
        <v>6970</v>
      </c>
      <c r="K4" s="56" t="s">
        <v>6971</v>
      </c>
      <c r="L4" s="49" t="s">
        <v>8509</v>
      </c>
      <c r="M4" s="117" t="s">
        <v>2833</v>
      </c>
      <c r="N4" s="35" t="s">
        <v>448</v>
      </c>
      <c r="O4" s="240" t="s">
        <v>8508</v>
      </c>
      <c r="P4" s="216" t="s">
        <v>6005</v>
      </c>
      <c r="Q4" s="443">
        <v>0</v>
      </c>
      <c r="R4" s="47"/>
      <c r="S4" s="36">
        <v>0</v>
      </c>
      <c r="T4" s="35"/>
      <c r="U4" s="34" t="s">
        <v>6401</v>
      </c>
      <c r="V4" s="82" t="s">
        <v>1969</v>
      </c>
      <c r="W4" s="55" t="s">
        <v>2688</v>
      </c>
      <c r="X4" s="55" t="s">
        <v>3317</v>
      </c>
      <c r="Y4" s="157" t="s">
        <v>448</v>
      </c>
      <c r="Z4" s="57" t="s">
        <v>1746</v>
      </c>
      <c r="AA4" s="55" t="s">
        <v>6972</v>
      </c>
      <c r="AB4" s="55">
        <v>2</v>
      </c>
      <c r="AC4" s="55" t="s">
        <v>2841</v>
      </c>
      <c r="AD4" s="89" t="s">
        <v>3181</v>
      </c>
      <c r="AE4" s="243">
        <v>16840</v>
      </c>
      <c r="AF4" s="157" t="s">
        <v>3901</v>
      </c>
      <c r="AG4" s="89" t="s">
        <v>6973</v>
      </c>
      <c r="AH4" s="58" t="s">
        <v>6974</v>
      </c>
      <c r="AI4" s="58" t="s">
        <v>6975</v>
      </c>
      <c r="AJ4" s="59" t="s">
        <v>4822</v>
      </c>
      <c r="AK4" s="56">
        <v>25.934027777777779</v>
      </c>
      <c r="AL4" s="56">
        <v>-81.654666666666671</v>
      </c>
      <c r="AM4" s="60">
        <v>8.1039999994052891</v>
      </c>
      <c r="AN4" s="60">
        <v>114.78530086685049</v>
      </c>
      <c r="AO4" s="60">
        <v>115.07102203023901</v>
      </c>
      <c r="AP4" s="84" t="s">
        <v>5496</v>
      </c>
      <c r="AQ4" s="481" t="str">
        <f>Table14[[#This Row],[Zone
ID]]</f>
        <v>Aa14</v>
      </c>
    </row>
    <row r="5" spans="1:43" s="43" customFormat="1" ht="38.25" x14ac:dyDescent="0.2">
      <c r="A5" s="45" t="s">
        <v>2442</v>
      </c>
      <c r="B5" s="42" t="s">
        <v>100</v>
      </c>
      <c r="C5" s="46" t="s">
        <v>473</v>
      </c>
      <c r="D5" s="35" t="s">
        <v>8506</v>
      </c>
      <c r="E5" s="34">
        <v>46118</v>
      </c>
      <c r="F5" s="347" t="s">
        <v>930</v>
      </c>
      <c r="G5" s="347" t="s">
        <v>4826</v>
      </c>
      <c r="H5" s="344">
        <v>25.933766666666667</v>
      </c>
      <c r="I5" s="344">
        <v>-81.655000000000001</v>
      </c>
      <c r="J5" s="56" t="s">
        <v>6964</v>
      </c>
      <c r="K5" s="56" t="s">
        <v>6976</v>
      </c>
      <c r="L5" s="49" t="s">
        <v>8284</v>
      </c>
      <c r="M5" s="117" t="s">
        <v>2833</v>
      </c>
      <c r="N5" s="35" t="s">
        <v>1919</v>
      </c>
      <c r="O5" s="207" t="s">
        <v>8510</v>
      </c>
      <c r="P5" s="216" t="s">
        <v>6005</v>
      </c>
      <c r="Q5" s="443">
        <v>0</v>
      </c>
      <c r="R5" s="47"/>
      <c r="S5" s="36">
        <v>0</v>
      </c>
      <c r="T5" s="35"/>
      <c r="U5" s="34" t="s">
        <v>6400</v>
      </c>
      <c r="V5" s="82" t="s">
        <v>1969</v>
      </c>
      <c r="W5" s="55" t="s">
        <v>2688</v>
      </c>
      <c r="X5" s="55" t="s">
        <v>3317</v>
      </c>
      <c r="Y5" s="157" t="s">
        <v>1919</v>
      </c>
      <c r="Z5" s="57" t="s">
        <v>1746</v>
      </c>
      <c r="AA5" s="55" t="s">
        <v>6966</v>
      </c>
      <c r="AB5" s="55">
        <v>3</v>
      </c>
      <c r="AC5" s="55" t="s">
        <v>2841</v>
      </c>
      <c r="AD5" s="89" t="s">
        <v>3181</v>
      </c>
      <c r="AE5" s="243">
        <v>16845</v>
      </c>
      <c r="AF5" s="157">
        <v>0</v>
      </c>
      <c r="AG5" s="89" t="s">
        <v>6977</v>
      </c>
      <c r="AH5" s="58" t="s">
        <v>6978</v>
      </c>
      <c r="AI5" s="58" t="s">
        <v>6979</v>
      </c>
      <c r="AJ5" s="59" t="s">
        <v>5612</v>
      </c>
      <c r="AK5" s="56">
        <v>25.933583333333335</v>
      </c>
      <c r="AL5" s="56">
        <v>-81.655027777777775</v>
      </c>
      <c r="AM5" s="60">
        <v>66.857999999628248</v>
      </c>
      <c r="AN5" s="60">
        <v>9.1099445120584672</v>
      </c>
      <c r="AO5" s="60">
        <v>67.475797534842627</v>
      </c>
      <c r="AP5" s="84" t="s">
        <v>5496</v>
      </c>
      <c r="AQ5" s="481" t="str">
        <f>Table14[[#This Row],[Zone
ID]]</f>
        <v>Aa16</v>
      </c>
    </row>
    <row r="6" spans="1:43" s="43" customFormat="1" ht="38.25" x14ac:dyDescent="0.2">
      <c r="A6" s="45" t="s">
        <v>2441</v>
      </c>
      <c r="B6" s="42" t="s">
        <v>99</v>
      </c>
      <c r="C6" s="46" t="s">
        <v>473</v>
      </c>
      <c r="D6" s="35" t="s">
        <v>8506</v>
      </c>
      <c r="E6" s="34">
        <v>46118</v>
      </c>
      <c r="F6" s="347" t="s">
        <v>2444</v>
      </c>
      <c r="G6" s="347" t="s">
        <v>2445</v>
      </c>
      <c r="H6" s="344">
        <v>25.934200000000001</v>
      </c>
      <c r="I6" s="344">
        <v>-81.655133333333339</v>
      </c>
      <c r="J6" s="56" t="s">
        <v>6980</v>
      </c>
      <c r="K6" s="56" t="s">
        <v>6981</v>
      </c>
      <c r="L6" s="49" t="s">
        <v>5512</v>
      </c>
      <c r="M6" s="117" t="s">
        <v>2833</v>
      </c>
      <c r="N6" s="35" t="s">
        <v>387</v>
      </c>
      <c r="O6" s="207" t="s">
        <v>8511</v>
      </c>
      <c r="P6" s="216" t="s">
        <v>1969</v>
      </c>
      <c r="Q6" s="443">
        <v>0</v>
      </c>
      <c r="R6" s="47"/>
      <c r="S6" s="36">
        <v>0</v>
      </c>
      <c r="T6" s="35"/>
      <c r="U6" s="34"/>
      <c r="V6" s="82">
        <v>0</v>
      </c>
      <c r="W6" s="55" t="s">
        <v>2688</v>
      </c>
      <c r="X6" s="55" t="s">
        <v>3317</v>
      </c>
      <c r="Y6" s="157" t="s">
        <v>387</v>
      </c>
      <c r="Z6" s="57" t="s">
        <v>1746</v>
      </c>
      <c r="AA6" s="55" t="s">
        <v>6982</v>
      </c>
      <c r="AB6" s="55">
        <v>4</v>
      </c>
      <c r="AC6" s="55" t="s">
        <v>2841</v>
      </c>
      <c r="AD6" s="89" t="s">
        <v>3181</v>
      </c>
      <c r="AE6" s="243">
        <v>16850</v>
      </c>
      <c r="AF6" s="157">
        <v>0</v>
      </c>
      <c r="AG6" s="89" t="s">
        <v>6983</v>
      </c>
      <c r="AH6" s="58" t="s">
        <v>6984</v>
      </c>
      <c r="AI6" s="58" t="s">
        <v>4826</v>
      </c>
      <c r="AJ6" s="59" t="s">
        <v>4893</v>
      </c>
      <c r="AK6" s="56">
        <v>25.933916666666665</v>
      </c>
      <c r="AL6" s="56">
        <v>-81.655000000000001</v>
      </c>
      <c r="AM6" s="60">
        <v>103.32600000083886</v>
      </c>
      <c r="AN6" s="60">
        <v>-43.727733665337539</v>
      </c>
      <c r="AO6" s="60">
        <v>112.19793655714015</v>
      </c>
      <c r="AP6" s="84" t="s">
        <v>5496</v>
      </c>
      <c r="AQ6" s="481" t="str">
        <f>Table14[[#This Row],[Zone
ID]]</f>
        <v>Aa15</v>
      </c>
    </row>
    <row r="7" spans="1:43" s="43" customFormat="1" ht="38.25" x14ac:dyDescent="0.2">
      <c r="A7" s="45" t="s">
        <v>887</v>
      </c>
      <c r="B7" s="42" t="s">
        <v>106</v>
      </c>
      <c r="C7" s="48" t="s">
        <v>473</v>
      </c>
      <c r="D7" s="35" t="s">
        <v>8506</v>
      </c>
      <c r="E7" s="34">
        <v>46118</v>
      </c>
      <c r="F7" s="347" t="s">
        <v>4313</v>
      </c>
      <c r="G7" s="348" t="s">
        <v>898</v>
      </c>
      <c r="H7" s="344">
        <v>25.934633333333334</v>
      </c>
      <c r="I7" s="344">
        <v>-81.653933333333327</v>
      </c>
      <c r="J7" s="56" t="s">
        <v>6985</v>
      </c>
      <c r="K7" s="56" t="s">
        <v>6986</v>
      </c>
      <c r="L7" s="49" t="s">
        <v>2540</v>
      </c>
      <c r="M7" s="117" t="s">
        <v>2833</v>
      </c>
      <c r="N7" s="35" t="s">
        <v>364</v>
      </c>
      <c r="O7" s="207" t="s">
        <v>8512</v>
      </c>
      <c r="P7" s="216" t="s">
        <v>1969</v>
      </c>
      <c r="Q7" s="443">
        <v>0</v>
      </c>
      <c r="R7" s="47"/>
      <c r="S7" s="36">
        <v>0</v>
      </c>
      <c r="T7" s="35"/>
      <c r="U7" s="34"/>
      <c r="V7" s="82">
        <v>0</v>
      </c>
      <c r="W7" s="55" t="s">
        <v>2689</v>
      </c>
      <c r="X7" s="55" t="s">
        <v>1898</v>
      </c>
      <c r="Y7" s="157">
        <v>0</v>
      </c>
      <c r="Z7" s="57" t="s">
        <v>1746</v>
      </c>
      <c r="AA7" s="55" t="s">
        <v>6987</v>
      </c>
      <c r="AB7" s="55">
        <v>5</v>
      </c>
      <c r="AC7" s="55" t="s">
        <v>2010</v>
      </c>
      <c r="AD7" s="89" t="s">
        <v>2600</v>
      </c>
      <c r="AE7" s="243">
        <v>16855</v>
      </c>
      <c r="AF7" s="157" t="s">
        <v>3901</v>
      </c>
      <c r="AG7" s="89" t="s">
        <v>6988</v>
      </c>
      <c r="AH7" s="58" t="s">
        <v>6989</v>
      </c>
      <c r="AI7" s="58" t="s">
        <v>6990</v>
      </c>
      <c r="AJ7" s="59" t="s">
        <v>1291</v>
      </c>
      <c r="AK7" s="56">
        <v>25.934561388888888</v>
      </c>
      <c r="AL7" s="56">
        <v>-81.653903888888891</v>
      </c>
      <c r="AM7" s="60">
        <v>26.236700000698221</v>
      </c>
      <c r="AN7" s="60">
        <v>-9.6565411814770172</v>
      </c>
      <c r="AO7" s="60">
        <v>27.957346342530428</v>
      </c>
      <c r="AP7" s="84" t="s">
        <v>5496</v>
      </c>
      <c r="AQ7" s="481" t="str">
        <f>Table14[[#This Row],[Zone
ID]]</f>
        <v>A18</v>
      </c>
    </row>
    <row r="8" spans="1:43" s="43" customFormat="1" ht="51" x14ac:dyDescent="0.2">
      <c r="A8" s="45" t="s">
        <v>22</v>
      </c>
      <c r="B8" s="42" t="s">
        <v>97</v>
      </c>
      <c r="C8" s="46" t="s">
        <v>473</v>
      </c>
      <c r="D8" s="35" t="s">
        <v>8506</v>
      </c>
      <c r="E8" s="34">
        <v>46118</v>
      </c>
      <c r="F8" s="347" t="s">
        <v>8514</v>
      </c>
      <c r="G8" s="347" t="s">
        <v>8515</v>
      </c>
      <c r="H8" s="344">
        <v>25.948383333333332</v>
      </c>
      <c r="I8" s="344">
        <v>-81.664266666666663</v>
      </c>
      <c r="J8" s="56" t="s">
        <v>8555</v>
      </c>
      <c r="K8" s="56" t="s">
        <v>8556</v>
      </c>
      <c r="L8" s="49" t="s">
        <v>8516</v>
      </c>
      <c r="M8" s="117"/>
      <c r="N8" s="35" t="s">
        <v>427</v>
      </c>
      <c r="O8" s="207" t="s">
        <v>8513</v>
      </c>
      <c r="P8" s="216" t="s">
        <v>1969</v>
      </c>
      <c r="Q8" s="443">
        <v>0</v>
      </c>
      <c r="R8" s="47"/>
      <c r="S8" s="36">
        <v>0</v>
      </c>
      <c r="T8" s="35" t="s">
        <v>3310</v>
      </c>
      <c r="U8" s="34">
        <v>45746</v>
      </c>
      <c r="V8" s="82" t="s">
        <v>1969</v>
      </c>
      <c r="W8" s="55" t="s">
        <v>2689</v>
      </c>
      <c r="X8" s="55" t="s">
        <v>1898</v>
      </c>
      <c r="Y8" s="157" t="s">
        <v>427</v>
      </c>
      <c r="Z8" s="57">
        <v>3613.9524861282139</v>
      </c>
      <c r="AA8" s="55" t="s">
        <v>8557</v>
      </c>
      <c r="AB8" s="55">
        <v>6</v>
      </c>
      <c r="AC8" s="55" t="s">
        <v>2010</v>
      </c>
      <c r="AD8" s="89" t="s">
        <v>2600</v>
      </c>
      <c r="AE8" s="243">
        <v>16860</v>
      </c>
      <c r="AF8" s="157" t="s">
        <v>3901</v>
      </c>
      <c r="AG8" s="89" t="s">
        <v>6991</v>
      </c>
      <c r="AH8" s="58" t="s">
        <v>6992</v>
      </c>
      <c r="AI8" s="58" t="s">
        <v>6993</v>
      </c>
      <c r="AJ8" s="59" t="s">
        <v>292</v>
      </c>
      <c r="AK8" s="56">
        <v>25.943454166666665</v>
      </c>
      <c r="AL8" s="56">
        <v>-81.654706944444442</v>
      </c>
      <c r="AM8" s="60">
        <v>1797.5685000000753</v>
      </c>
      <c r="AN8" s="60">
        <v>-3135.1874042550912</v>
      </c>
      <c r="AO8" s="60">
        <v>3613.9524861282139</v>
      </c>
      <c r="AP8" s="84" t="s">
        <v>5496</v>
      </c>
      <c r="AQ8" s="481" t="str">
        <f>Table14[[#This Row],[Zone
ID]]</f>
        <v>A10</v>
      </c>
    </row>
    <row r="9" spans="1:43" s="43" customFormat="1" ht="38.25" x14ac:dyDescent="0.2">
      <c r="A9" s="45" t="s">
        <v>21</v>
      </c>
      <c r="B9" s="42" t="s">
        <v>96</v>
      </c>
      <c r="C9" s="46" t="s">
        <v>473</v>
      </c>
      <c r="D9" s="35" t="s">
        <v>8506</v>
      </c>
      <c r="E9" s="34">
        <v>46118</v>
      </c>
      <c r="F9" s="347" t="s">
        <v>918</v>
      </c>
      <c r="G9" s="347" t="s">
        <v>919</v>
      </c>
      <c r="H9" s="344">
        <v>25.944866666666666</v>
      </c>
      <c r="I9" s="344">
        <v>-81.662750000000003</v>
      </c>
      <c r="J9" s="56" t="s">
        <v>6994</v>
      </c>
      <c r="K9" s="56" t="s">
        <v>6995</v>
      </c>
      <c r="L9" s="49" t="s">
        <v>5519</v>
      </c>
      <c r="M9" s="117" t="s">
        <v>2833</v>
      </c>
      <c r="N9" s="35" t="s">
        <v>364</v>
      </c>
      <c r="O9" s="207" t="s">
        <v>8517</v>
      </c>
      <c r="P9" s="216" t="s">
        <v>1969</v>
      </c>
      <c r="Q9" s="443">
        <v>0</v>
      </c>
      <c r="R9" s="47"/>
      <c r="S9" s="36">
        <v>0</v>
      </c>
      <c r="T9" s="35"/>
      <c r="U9" s="34"/>
      <c r="V9" s="82">
        <v>0</v>
      </c>
      <c r="W9" s="55" t="s">
        <v>2689</v>
      </c>
      <c r="X9" s="55" t="s">
        <v>1898</v>
      </c>
      <c r="Y9" s="157">
        <v>0</v>
      </c>
      <c r="Z9" s="57" t="s">
        <v>1746</v>
      </c>
      <c r="AA9" s="55" t="s">
        <v>6987</v>
      </c>
      <c r="AB9" s="55">
        <v>7</v>
      </c>
      <c r="AC9" s="55" t="s">
        <v>2010</v>
      </c>
      <c r="AD9" s="89" t="s">
        <v>2600</v>
      </c>
      <c r="AE9" s="243">
        <v>16865</v>
      </c>
      <c r="AF9" s="157" t="s">
        <v>3901</v>
      </c>
      <c r="AG9" s="89" t="s">
        <v>6996</v>
      </c>
      <c r="AH9" s="58" t="s">
        <v>128</v>
      </c>
      <c r="AI9" s="58" t="s">
        <v>6997</v>
      </c>
      <c r="AJ9" s="59" t="s">
        <v>293</v>
      </c>
      <c r="AK9" s="56">
        <v>25.944829166666665</v>
      </c>
      <c r="AL9" s="56">
        <v>-81.662776388888886</v>
      </c>
      <c r="AM9" s="60">
        <v>13.67550000045398</v>
      </c>
      <c r="AN9" s="60">
        <v>8.6544472859894874</v>
      </c>
      <c r="AO9" s="60">
        <v>16.183904290633567</v>
      </c>
      <c r="AP9" s="84" t="s">
        <v>5496</v>
      </c>
      <c r="AQ9" s="481" t="str">
        <f>Table14[[#This Row],[Zone
ID]]</f>
        <v>A09</v>
      </c>
    </row>
    <row r="10" spans="1:43" s="43" customFormat="1" ht="38.25" x14ac:dyDescent="0.2">
      <c r="A10" s="45" t="s">
        <v>20</v>
      </c>
      <c r="B10" s="42" t="s">
        <v>95</v>
      </c>
      <c r="C10" s="46" t="s">
        <v>473</v>
      </c>
      <c r="D10" s="35" t="s">
        <v>8506</v>
      </c>
      <c r="E10" s="34">
        <v>46118</v>
      </c>
      <c r="F10" s="347" t="s">
        <v>126</v>
      </c>
      <c r="G10" s="347" t="s">
        <v>5345</v>
      </c>
      <c r="H10" s="344">
        <v>25.951566666666668</v>
      </c>
      <c r="I10" s="344">
        <v>-81.66791666666667</v>
      </c>
      <c r="J10" s="56" t="s">
        <v>6998</v>
      </c>
      <c r="K10" s="56" t="s">
        <v>6999</v>
      </c>
      <c r="L10" s="49" t="s">
        <v>6276</v>
      </c>
      <c r="M10" s="117" t="s">
        <v>2833</v>
      </c>
      <c r="N10" s="35" t="s">
        <v>364</v>
      </c>
      <c r="O10" s="204" t="s">
        <v>8518</v>
      </c>
      <c r="P10" s="216" t="s">
        <v>1969</v>
      </c>
      <c r="Q10" s="443">
        <v>0</v>
      </c>
      <c r="R10" s="47"/>
      <c r="S10" s="36">
        <v>0</v>
      </c>
      <c r="T10" s="35"/>
      <c r="U10" s="34"/>
      <c r="V10" s="82">
        <v>0</v>
      </c>
      <c r="W10" s="55" t="s">
        <v>2689</v>
      </c>
      <c r="X10" s="55" t="s">
        <v>1898</v>
      </c>
      <c r="Y10" s="157">
        <v>0</v>
      </c>
      <c r="Z10" s="57" t="s">
        <v>1746</v>
      </c>
      <c r="AA10" s="55" t="s">
        <v>6987</v>
      </c>
      <c r="AB10" s="55">
        <v>8</v>
      </c>
      <c r="AC10" s="55" t="s">
        <v>2010</v>
      </c>
      <c r="AD10" s="89" t="s">
        <v>2600</v>
      </c>
      <c r="AE10" s="243">
        <v>16870</v>
      </c>
      <c r="AF10" s="157" t="s">
        <v>3901</v>
      </c>
      <c r="AG10" s="89" t="s">
        <v>7000</v>
      </c>
      <c r="AH10" s="58" t="s">
        <v>120</v>
      </c>
      <c r="AI10" s="58" t="s">
        <v>7001</v>
      </c>
      <c r="AJ10" s="59" t="s">
        <v>294</v>
      </c>
      <c r="AK10" s="56">
        <v>25.951596111111112</v>
      </c>
      <c r="AL10" s="56">
        <v>-81.667905000000005</v>
      </c>
      <c r="AM10" s="60">
        <v>-10.737799999665469</v>
      </c>
      <c r="AN10" s="60">
        <v>-3.8261766952509784</v>
      </c>
      <c r="AO10" s="60">
        <v>11.399121761613806</v>
      </c>
      <c r="AP10" s="84" t="s">
        <v>5496</v>
      </c>
      <c r="AQ10" s="481" t="str">
        <f>Table14[[#This Row],[Zone
ID]]</f>
        <v>A08</v>
      </c>
    </row>
    <row r="11" spans="1:43" s="43" customFormat="1" ht="38.25" x14ac:dyDescent="0.2">
      <c r="A11" s="45" t="s">
        <v>19</v>
      </c>
      <c r="B11" s="42" t="s">
        <v>94</v>
      </c>
      <c r="C11" s="46" t="s">
        <v>473</v>
      </c>
      <c r="D11" s="35" t="s">
        <v>8506</v>
      </c>
      <c r="E11" s="34">
        <v>46118</v>
      </c>
      <c r="F11" s="347" t="s">
        <v>2457</v>
      </c>
      <c r="G11" s="347" t="s">
        <v>125</v>
      </c>
      <c r="H11" s="344">
        <v>25.953116666666666</v>
      </c>
      <c r="I11" s="344">
        <v>-81.674616666666665</v>
      </c>
      <c r="J11" s="56" t="s">
        <v>7002</v>
      </c>
      <c r="K11" s="56" t="s">
        <v>7003</v>
      </c>
      <c r="L11" s="49" t="s">
        <v>6277</v>
      </c>
      <c r="M11" s="117" t="s">
        <v>2833</v>
      </c>
      <c r="N11" s="35" t="s">
        <v>364</v>
      </c>
      <c r="O11" s="207" t="s">
        <v>8519</v>
      </c>
      <c r="P11" s="216" t="s">
        <v>1969</v>
      </c>
      <c r="Q11" s="443">
        <v>0</v>
      </c>
      <c r="R11" s="47"/>
      <c r="S11" s="36">
        <v>0</v>
      </c>
      <c r="T11" s="35"/>
      <c r="U11" s="34"/>
      <c r="V11" s="82">
        <v>0</v>
      </c>
      <c r="W11" s="55" t="s">
        <v>2689</v>
      </c>
      <c r="X11" s="55" t="s">
        <v>1898</v>
      </c>
      <c r="Y11" s="157">
        <v>0</v>
      </c>
      <c r="Z11" s="57" t="s">
        <v>1746</v>
      </c>
      <c r="AA11" s="55" t="s">
        <v>6987</v>
      </c>
      <c r="AB11" s="55">
        <v>9</v>
      </c>
      <c r="AC11" s="55" t="s">
        <v>2010</v>
      </c>
      <c r="AD11" s="89" t="s">
        <v>2600</v>
      </c>
      <c r="AE11" s="243">
        <v>16875</v>
      </c>
      <c r="AF11" s="157" t="s">
        <v>3901</v>
      </c>
      <c r="AG11" s="89" t="s">
        <v>7004</v>
      </c>
      <c r="AH11" s="58" t="s">
        <v>7005</v>
      </c>
      <c r="AI11" s="58" t="s">
        <v>7006</v>
      </c>
      <c r="AJ11" s="59" t="s">
        <v>295</v>
      </c>
      <c r="AK11" s="56">
        <v>25.953150833333332</v>
      </c>
      <c r="AL11" s="56">
        <v>-81.674638055555562</v>
      </c>
      <c r="AM11" s="60">
        <v>-12.459899999636264</v>
      </c>
      <c r="AN11" s="60">
        <v>7.0146572777338365</v>
      </c>
      <c r="AO11" s="60">
        <v>14.298759551968137</v>
      </c>
      <c r="AP11" s="84" t="s">
        <v>5496</v>
      </c>
      <c r="AQ11" s="481" t="str">
        <f>Table14[[#This Row],[Zone
ID]]</f>
        <v>A06</v>
      </c>
    </row>
    <row r="12" spans="1:43" s="43" customFormat="1" ht="38.25" x14ac:dyDescent="0.2">
      <c r="A12" s="45" t="s">
        <v>18</v>
      </c>
      <c r="B12" s="42" t="s">
        <v>93</v>
      </c>
      <c r="C12" s="46" t="s">
        <v>473</v>
      </c>
      <c r="D12" s="35" t="s">
        <v>8506</v>
      </c>
      <c r="E12" s="34">
        <v>46118</v>
      </c>
      <c r="F12" s="347" t="s">
        <v>2456</v>
      </c>
      <c r="G12" s="347" t="s">
        <v>2760</v>
      </c>
      <c r="H12" s="344">
        <v>25.951283333333333</v>
      </c>
      <c r="I12" s="344">
        <v>-81.678600000000003</v>
      </c>
      <c r="J12" s="56" t="s">
        <v>7007</v>
      </c>
      <c r="K12" s="56" t="s">
        <v>7008</v>
      </c>
      <c r="L12" s="49" t="s">
        <v>2244</v>
      </c>
      <c r="M12" s="117" t="s">
        <v>2833</v>
      </c>
      <c r="N12" s="35" t="s">
        <v>448</v>
      </c>
      <c r="O12" s="217" t="s">
        <v>8521</v>
      </c>
      <c r="P12" s="216" t="s">
        <v>6005</v>
      </c>
      <c r="Q12" s="443">
        <v>0</v>
      </c>
      <c r="R12" s="47"/>
      <c r="S12" s="36">
        <v>0</v>
      </c>
      <c r="T12" s="35" t="s">
        <v>3310</v>
      </c>
      <c r="U12" s="34" t="s">
        <v>8520</v>
      </c>
      <c r="V12" s="82" t="s">
        <v>1969</v>
      </c>
      <c r="W12" s="55" t="s">
        <v>2689</v>
      </c>
      <c r="X12" s="55" t="s">
        <v>1898</v>
      </c>
      <c r="Y12" s="157" t="s">
        <v>448</v>
      </c>
      <c r="Z12" s="57" t="s">
        <v>1746</v>
      </c>
      <c r="AA12" s="55" t="s">
        <v>6972</v>
      </c>
      <c r="AB12" s="55">
        <v>10</v>
      </c>
      <c r="AC12" s="55" t="s">
        <v>2010</v>
      </c>
      <c r="AD12" s="89" t="s">
        <v>2600</v>
      </c>
      <c r="AE12" s="243">
        <v>16880</v>
      </c>
      <c r="AF12" s="157" t="s">
        <v>3901</v>
      </c>
      <c r="AG12" s="89" t="s">
        <v>7009</v>
      </c>
      <c r="AH12" s="58" t="s">
        <v>7010</v>
      </c>
      <c r="AI12" s="58" t="s">
        <v>907</v>
      </c>
      <c r="AJ12" s="59" t="s">
        <v>6242</v>
      </c>
      <c r="AK12" s="56">
        <v>25.951235833333332</v>
      </c>
      <c r="AL12" s="56">
        <v>-81.678609166666661</v>
      </c>
      <c r="AM12" s="60">
        <v>17.32230000031592</v>
      </c>
      <c r="AN12" s="60">
        <v>3.0062816864625899</v>
      </c>
      <c r="AO12" s="60">
        <v>17.581234509536163</v>
      </c>
      <c r="AP12" s="84" t="s">
        <v>5496</v>
      </c>
      <c r="AQ12" s="481" t="str">
        <f>Table14[[#This Row],[Zone
ID]]</f>
        <v>A05</v>
      </c>
    </row>
    <row r="13" spans="1:43" s="43" customFormat="1" ht="38.25" x14ac:dyDescent="0.2">
      <c r="A13" s="45" t="s">
        <v>17</v>
      </c>
      <c r="B13" s="42" t="s">
        <v>92</v>
      </c>
      <c r="C13" s="46" t="s">
        <v>473</v>
      </c>
      <c r="D13" s="35" t="s">
        <v>8506</v>
      </c>
      <c r="E13" s="34">
        <v>46118</v>
      </c>
      <c r="F13" s="347" t="s">
        <v>5350</v>
      </c>
      <c r="G13" s="347" t="s">
        <v>5351</v>
      </c>
      <c r="H13" s="344">
        <v>25.951683333333332</v>
      </c>
      <c r="I13" s="344">
        <v>-81.681866666666664</v>
      </c>
      <c r="J13" s="56" t="s">
        <v>7011</v>
      </c>
      <c r="K13" s="56" t="s">
        <v>7012</v>
      </c>
      <c r="L13" s="49" t="s">
        <v>6278</v>
      </c>
      <c r="M13" s="117" t="s">
        <v>2834</v>
      </c>
      <c r="N13" s="35" t="s">
        <v>364</v>
      </c>
      <c r="O13" s="207" t="s">
        <v>8522</v>
      </c>
      <c r="P13" s="216" t="s">
        <v>1969</v>
      </c>
      <c r="Q13" s="443">
        <v>0</v>
      </c>
      <c r="R13" s="47"/>
      <c r="S13" s="36">
        <v>0</v>
      </c>
      <c r="T13" s="35"/>
      <c r="U13" s="34"/>
      <c r="V13" s="82">
        <v>0</v>
      </c>
      <c r="W13" s="55" t="s">
        <v>2689</v>
      </c>
      <c r="X13" s="55" t="s">
        <v>1898</v>
      </c>
      <c r="Y13" s="157">
        <v>0</v>
      </c>
      <c r="Z13" s="57" t="s">
        <v>1746</v>
      </c>
      <c r="AA13" s="55" t="s">
        <v>6987</v>
      </c>
      <c r="AB13" s="55">
        <v>11</v>
      </c>
      <c r="AC13" s="55" t="s">
        <v>2010</v>
      </c>
      <c r="AD13" s="89" t="s">
        <v>2600</v>
      </c>
      <c r="AE13" s="243">
        <v>16885</v>
      </c>
      <c r="AF13" s="157" t="s">
        <v>3901</v>
      </c>
      <c r="AG13" s="89" t="s">
        <v>7013</v>
      </c>
      <c r="AH13" s="58" t="s">
        <v>904</v>
      </c>
      <c r="AI13" s="58" t="s">
        <v>905</v>
      </c>
      <c r="AJ13" s="59" t="s">
        <v>296</v>
      </c>
      <c r="AK13" s="56">
        <v>25.951651388888887</v>
      </c>
      <c r="AL13" s="56">
        <v>-81.681701388888882</v>
      </c>
      <c r="AM13" s="60">
        <v>11.649499999954855</v>
      </c>
      <c r="AN13" s="60">
        <v>-54.204169855602949</v>
      </c>
      <c r="AO13" s="60">
        <v>55.441887413615383</v>
      </c>
      <c r="AP13" s="84" t="s">
        <v>5496</v>
      </c>
      <c r="AQ13" s="481" t="str">
        <f>Table14[[#This Row],[Zone
ID]]</f>
        <v>A03</v>
      </c>
    </row>
    <row r="14" spans="1:43" s="43" customFormat="1" ht="38.25" x14ac:dyDescent="0.2">
      <c r="A14" s="45" t="s">
        <v>16</v>
      </c>
      <c r="B14" s="42" t="s">
        <v>91</v>
      </c>
      <c r="C14" s="46" t="s">
        <v>473</v>
      </c>
      <c r="D14" s="35" t="s">
        <v>8506</v>
      </c>
      <c r="E14" s="34">
        <v>46118</v>
      </c>
      <c r="F14" s="347" t="s">
        <v>2454</v>
      </c>
      <c r="G14" s="347" t="s">
        <v>4323</v>
      </c>
      <c r="H14" s="344">
        <v>25.952683333333333</v>
      </c>
      <c r="I14" s="344">
        <v>-81.68698333333333</v>
      </c>
      <c r="J14" s="56" t="s">
        <v>7014</v>
      </c>
      <c r="K14" s="56" t="s">
        <v>7015</v>
      </c>
      <c r="L14" s="49" t="s">
        <v>3009</v>
      </c>
      <c r="M14" s="117" t="s">
        <v>2833</v>
      </c>
      <c r="N14" s="35" t="s">
        <v>364</v>
      </c>
      <c r="O14" s="240" t="s">
        <v>8523</v>
      </c>
      <c r="P14" s="216" t="s">
        <v>1969</v>
      </c>
      <c r="Q14" s="443">
        <v>0</v>
      </c>
      <c r="R14" s="47"/>
      <c r="S14" s="36">
        <v>0</v>
      </c>
      <c r="T14" s="35"/>
      <c r="U14" s="34"/>
      <c r="V14" s="82">
        <v>0</v>
      </c>
      <c r="W14" s="55" t="s">
        <v>2689</v>
      </c>
      <c r="X14" s="55" t="s">
        <v>1898</v>
      </c>
      <c r="Y14" s="157">
        <v>0</v>
      </c>
      <c r="Z14" s="57" t="s">
        <v>1746</v>
      </c>
      <c r="AA14" s="55" t="s">
        <v>6987</v>
      </c>
      <c r="AB14" s="55">
        <v>12</v>
      </c>
      <c r="AC14" s="55" t="s">
        <v>2010</v>
      </c>
      <c r="AD14" s="89" t="s">
        <v>2600</v>
      </c>
      <c r="AE14" s="243">
        <v>16890</v>
      </c>
      <c r="AF14" s="157" t="s">
        <v>3901</v>
      </c>
      <c r="AG14" s="89" t="s">
        <v>7016</v>
      </c>
      <c r="AH14" s="58" t="s">
        <v>3902</v>
      </c>
      <c r="AI14" s="58" t="s">
        <v>903</v>
      </c>
      <c r="AJ14" s="59" t="s">
        <v>291</v>
      </c>
      <c r="AK14" s="56">
        <v>25.952718055555554</v>
      </c>
      <c r="AL14" s="56">
        <v>-81.686968055555553</v>
      </c>
      <c r="AM14" s="60">
        <v>-12.662499999556616</v>
      </c>
      <c r="AN14" s="60">
        <v>-5.0104694820982134</v>
      </c>
      <c r="AO14" s="60">
        <v>13.61777186876799</v>
      </c>
      <c r="AP14" s="84" t="s">
        <v>5496</v>
      </c>
      <c r="AQ14" s="481" t="str">
        <f>Table14[[#This Row],[Zone
ID]]</f>
        <v>A02</v>
      </c>
    </row>
    <row r="15" spans="1:43" s="43" customFormat="1" ht="38.25" x14ac:dyDescent="0.2">
      <c r="A15" s="45" t="s">
        <v>888</v>
      </c>
      <c r="B15" s="42" t="s">
        <v>474</v>
      </c>
      <c r="C15" s="48" t="s">
        <v>473</v>
      </c>
      <c r="D15" s="35" t="s">
        <v>8506</v>
      </c>
      <c r="E15" s="34">
        <v>46118</v>
      </c>
      <c r="F15" s="347" t="s">
        <v>4330</v>
      </c>
      <c r="G15" s="348" t="s">
        <v>5529</v>
      </c>
      <c r="H15" s="344">
        <v>25.955483333333333</v>
      </c>
      <c r="I15" s="344">
        <v>-81.691950000000006</v>
      </c>
      <c r="J15" s="56" t="s">
        <v>7017</v>
      </c>
      <c r="K15" s="56" t="s">
        <v>7018</v>
      </c>
      <c r="L15" s="49" t="s">
        <v>6279</v>
      </c>
      <c r="M15" s="117" t="s">
        <v>2833</v>
      </c>
      <c r="N15" s="35" t="s">
        <v>2022</v>
      </c>
      <c r="O15" s="240" t="s">
        <v>8524</v>
      </c>
      <c r="P15" s="216" t="s">
        <v>1969</v>
      </c>
      <c r="Q15" s="443">
        <v>0</v>
      </c>
      <c r="R15" s="47"/>
      <c r="S15" s="36">
        <v>0</v>
      </c>
      <c r="T15" s="35"/>
      <c r="U15" s="34">
        <v>45332</v>
      </c>
      <c r="V15" s="82" t="s">
        <v>1969</v>
      </c>
      <c r="W15" s="55" t="s">
        <v>2689</v>
      </c>
      <c r="X15" s="55" t="s">
        <v>1898</v>
      </c>
      <c r="Y15" s="157" t="s">
        <v>2022</v>
      </c>
      <c r="Z15" s="57" t="s">
        <v>1746</v>
      </c>
      <c r="AA15" s="55" t="s">
        <v>7019</v>
      </c>
      <c r="AB15" s="55">
        <v>13</v>
      </c>
      <c r="AC15" s="55" t="s">
        <v>2010</v>
      </c>
      <c r="AD15" s="89" t="s">
        <v>2600</v>
      </c>
      <c r="AE15" s="243">
        <v>16895</v>
      </c>
      <c r="AF15" s="157" t="s">
        <v>3901</v>
      </c>
      <c r="AG15" s="89" t="s">
        <v>7020</v>
      </c>
      <c r="AH15" s="58" t="s">
        <v>7021</v>
      </c>
      <c r="AI15" s="58" t="s">
        <v>7022</v>
      </c>
      <c r="AJ15" s="59" t="s">
        <v>1274</v>
      </c>
      <c r="AK15" s="56">
        <v>25.955458333333333</v>
      </c>
      <c r="AL15" s="56">
        <v>-81.691917500000002</v>
      </c>
      <c r="AM15" s="60">
        <v>9.117000000302653</v>
      </c>
      <c r="AN15" s="60">
        <v>-10.658635081625111</v>
      </c>
      <c r="AO15" s="60">
        <v>14.025911407419059</v>
      </c>
      <c r="AP15" s="84" t="s">
        <v>5496</v>
      </c>
      <c r="AQ15" s="481" t="str">
        <f>Table14[[#This Row],[Zone
ID]]</f>
        <v>A19</v>
      </c>
    </row>
    <row r="16" spans="1:43" s="43" customFormat="1" ht="38.25" x14ac:dyDescent="0.2">
      <c r="A16" s="45" t="s">
        <v>23</v>
      </c>
      <c r="B16" s="42" t="s">
        <v>101</v>
      </c>
      <c r="C16" s="46" t="s">
        <v>473</v>
      </c>
      <c r="D16" s="35" t="s">
        <v>8506</v>
      </c>
      <c r="E16" s="34">
        <v>46118</v>
      </c>
      <c r="F16" s="347" t="s">
        <v>933</v>
      </c>
      <c r="G16" s="347" t="s">
        <v>934</v>
      </c>
      <c r="H16" s="344">
        <v>25.961433333333332</v>
      </c>
      <c r="I16" s="344">
        <v>-81.708933333333334</v>
      </c>
      <c r="J16" s="56" t="s">
        <v>7023</v>
      </c>
      <c r="K16" s="56" t="s">
        <v>7024</v>
      </c>
      <c r="L16" s="49" t="s">
        <v>8526</v>
      </c>
      <c r="M16" s="117"/>
      <c r="N16" s="35" t="s">
        <v>448</v>
      </c>
      <c r="O16" s="207" t="s">
        <v>8525</v>
      </c>
      <c r="P16" s="216" t="s">
        <v>6005</v>
      </c>
      <c r="Q16" s="443">
        <v>0</v>
      </c>
      <c r="R16" s="47"/>
      <c r="S16" s="36">
        <v>0</v>
      </c>
      <c r="T16" s="35"/>
      <c r="U16" s="34">
        <v>43556</v>
      </c>
      <c r="V16" s="82" t="s">
        <v>1969</v>
      </c>
      <c r="W16" s="55" t="s">
        <v>2689</v>
      </c>
      <c r="X16" s="55" t="s">
        <v>1898</v>
      </c>
      <c r="Y16" s="157" t="s">
        <v>448</v>
      </c>
      <c r="Z16" s="57" t="s">
        <v>1746</v>
      </c>
      <c r="AA16" s="55" t="s">
        <v>6972</v>
      </c>
      <c r="AB16" s="55">
        <v>14</v>
      </c>
      <c r="AC16" s="55" t="s">
        <v>2011</v>
      </c>
      <c r="AD16" s="89" t="s">
        <v>2600</v>
      </c>
      <c r="AE16" s="243">
        <v>16900</v>
      </c>
      <c r="AF16" s="157" t="s">
        <v>3901</v>
      </c>
      <c r="AG16" s="89" t="s">
        <v>7025</v>
      </c>
      <c r="AH16" s="58" t="s">
        <v>139</v>
      </c>
      <c r="AI16" s="58" t="s">
        <v>7026</v>
      </c>
      <c r="AJ16" s="59" t="s">
        <v>337</v>
      </c>
      <c r="AK16" s="56">
        <v>25.961449722222223</v>
      </c>
      <c r="AL16" s="56">
        <v>-81.708901666666662</v>
      </c>
      <c r="AM16" s="60">
        <v>-5.9767000008893945</v>
      </c>
      <c r="AN16" s="60">
        <v>-10.385336746915835</v>
      </c>
      <c r="AO16" s="60">
        <v>11.982327079806812</v>
      </c>
      <c r="AP16" s="84" t="s">
        <v>5496</v>
      </c>
      <c r="AQ16" s="481" t="str">
        <f>Table14[[#This Row],[Zone
ID]]</f>
        <v>B10</v>
      </c>
    </row>
    <row r="17" spans="1:43" s="43" customFormat="1" ht="38.25" x14ac:dyDescent="0.2">
      <c r="A17" s="50" t="s">
        <v>1676</v>
      </c>
      <c r="B17" s="42" t="s">
        <v>104</v>
      </c>
      <c r="C17" s="48" t="s">
        <v>473</v>
      </c>
      <c r="D17" s="35" t="s">
        <v>8506</v>
      </c>
      <c r="E17" s="34">
        <v>46118</v>
      </c>
      <c r="F17" s="347" t="s">
        <v>4329</v>
      </c>
      <c r="G17" s="347" t="s">
        <v>1682</v>
      </c>
      <c r="H17" s="344">
        <v>25.964783333333333</v>
      </c>
      <c r="I17" s="344">
        <v>-81.704816666666673</v>
      </c>
      <c r="J17" s="56" t="s">
        <v>7027</v>
      </c>
      <c r="K17" s="56" t="s">
        <v>7028</v>
      </c>
      <c r="L17" s="49" t="s">
        <v>8528</v>
      </c>
      <c r="M17" s="117" t="s">
        <v>2833</v>
      </c>
      <c r="N17" s="35" t="s">
        <v>448</v>
      </c>
      <c r="O17" s="207" t="s">
        <v>8527</v>
      </c>
      <c r="P17" s="216" t="s">
        <v>6005</v>
      </c>
      <c r="Q17" s="443">
        <v>0</v>
      </c>
      <c r="R17" s="47"/>
      <c r="S17" s="36">
        <v>0</v>
      </c>
      <c r="T17" s="35"/>
      <c r="U17" s="34">
        <v>44994</v>
      </c>
      <c r="V17" s="82" t="s">
        <v>1969</v>
      </c>
      <c r="W17" s="55" t="s">
        <v>2688</v>
      </c>
      <c r="X17" s="55" t="s">
        <v>1898</v>
      </c>
      <c r="Y17" s="157" t="s">
        <v>448</v>
      </c>
      <c r="Z17" s="57">
        <v>9561.6522073679298</v>
      </c>
      <c r="AA17" s="55" t="s">
        <v>7029</v>
      </c>
      <c r="AB17" s="55">
        <v>15</v>
      </c>
      <c r="AC17" s="55" t="s">
        <v>2011</v>
      </c>
      <c r="AD17" s="89" t="s">
        <v>2601</v>
      </c>
      <c r="AE17" s="243">
        <v>16901.099999999999</v>
      </c>
      <c r="AF17" s="157">
        <v>0</v>
      </c>
      <c r="AG17" s="89" t="s">
        <v>7030</v>
      </c>
      <c r="AH17" s="58" t="s">
        <v>1971</v>
      </c>
      <c r="AI17" s="58" t="s">
        <v>7031</v>
      </c>
      <c r="AJ17" s="59" t="s">
        <v>1269</v>
      </c>
      <c r="AK17" s="56">
        <v>25.967508333333335</v>
      </c>
      <c r="AL17" s="56">
        <v>-81.675819444444443</v>
      </c>
      <c r="AM17" s="60">
        <v>-993.75300000059906</v>
      </c>
      <c r="AN17" s="60">
        <v>-9509.8710774465198</v>
      </c>
      <c r="AO17" s="60">
        <v>9561.6522073679298</v>
      </c>
      <c r="AP17" s="84" t="s">
        <v>5496</v>
      </c>
      <c r="AQ17" s="481" t="str">
        <f>Table14[[#This Row],[Zone
ID]]</f>
        <v>B46</v>
      </c>
    </row>
    <row r="18" spans="1:43" s="43" customFormat="1" ht="38.25" x14ac:dyDescent="0.2">
      <c r="A18" s="50" t="s">
        <v>1673</v>
      </c>
      <c r="B18" s="42" t="s">
        <v>98</v>
      </c>
      <c r="C18" s="48" t="s">
        <v>473</v>
      </c>
      <c r="D18" s="35" t="s">
        <v>8506</v>
      </c>
      <c r="E18" s="34">
        <v>46118</v>
      </c>
      <c r="F18" s="347" t="s">
        <v>1683</v>
      </c>
      <c r="G18" s="347" t="s">
        <v>5534</v>
      </c>
      <c r="H18" s="344">
        <v>25.964616666666668</v>
      </c>
      <c r="I18" s="344">
        <v>-81.704949999999997</v>
      </c>
      <c r="J18" s="56" t="s">
        <v>7032</v>
      </c>
      <c r="K18" s="56" t="s">
        <v>7033</v>
      </c>
      <c r="L18" s="49" t="s">
        <v>5360</v>
      </c>
      <c r="M18" s="117" t="s">
        <v>2833</v>
      </c>
      <c r="N18" s="35" t="s">
        <v>364</v>
      </c>
      <c r="O18" s="207" t="s">
        <v>8529</v>
      </c>
      <c r="P18" s="216" t="s">
        <v>1969</v>
      </c>
      <c r="Q18" s="443">
        <v>0</v>
      </c>
      <c r="R18" s="47"/>
      <c r="S18" s="36">
        <v>0</v>
      </c>
      <c r="T18" s="35"/>
      <c r="U18" s="34"/>
      <c r="V18" s="82">
        <v>0</v>
      </c>
      <c r="W18" s="55" t="s">
        <v>2688</v>
      </c>
      <c r="X18" s="55" t="s">
        <v>1898</v>
      </c>
      <c r="Y18" s="157">
        <v>0</v>
      </c>
      <c r="Z18" s="57">
        <v>9652.0866912641013</v>
      </c>
      <c r="AA18" s="55" t="s">
        <v>7034</v>
      </c>
      <c r="AB18" s="55">
        <v>16</v>
      </c>
      <c r="AC18" s="55" t="s">
        <v>2011</v>
      </c>
      <c r="AD18" s="89" t="s">
        <v>2601</v>
      </c>
      <c r="AE18" s="243">
        <v>16901.2</v>
      </c>
      <c r="AF18" s="157">
        <v>0</v>
      </c>
      <c r="AG18" s="89" t="s">
        <v>7035</v>
      </c>
      <c r="AH18" s="58" t="s">
        <v>7036</v>
      </c>
      <c r="AI18" s="58" t="s">
        <v>7037</v>
      </c>
      <c r="AJ18" s="59" t="s">
        <v>1266</v>
      </c>
      <c r="AK18" s="56">
        <v>25.967741666666665</v>
      </c>
      <c r="AL18" s="56">
        <v>-81.675725</v>
      </c>
      <c r="AM18" s="60">
        <v>-1139.6249999989636</v>
      </c>
      <c r="AN18" s="60">
        <v>-9584.572622451924</v>
      </c>
      <c r="AO18" s="60">
        <v>9652.0866912641013</v>
      </c>
      <c r="AP18" s="84" t="s">
        <v>5496</v>
      </c>
      <c r="AQ18" s="481" t="str">
        <f>Table14[[#This Row],[Zone
ID]]</f>
        <v>B47</v>
      </c>
    </row>
    <row r="19" spans="1:43" s="43" customFormat="1" ht="38.25" x14ac:dyDescent="0.2">
      <c r="A19" s="50" t="s">
        <v>1674</v>
      </c>
      <c r="B19" s="42" t="s">
        <v>100</v>
      </c>
      <c r="C19" s="48" t="s">
        <v>473</v>
      </c>
      <c r="D19" s="35" t="s">
        <v>8506</v>
      </c>
      <c r="E19" s="34">
        <v>46118</v>
      </c>
      <c r="F19" s="347" t="s">
        <v>5362</v>
      </c>
      <c r="G19" s="347" t="s">
        <v>4332</v>
      </c>
      <c r="H19" s="344">
        <v>25.966066666666666</v>
      </c>
      <c r="I19" s="344">
        <v>-81.697450000000003</v>
      </c>
      <c r="J19" s="56" t="s">
        <v>7038</v>
      </c>
      <c r="K19" s="56" t="s">
        <v>7039</v>
      </c>
      <c r="L19" s="49" t="s">
        <v>3071</v>
      </c>
      <c r="M19" s="117" t="s">
        <v>2833</v>
      </c>
      <c r="N19" s="35" t="s">
        <v>364</v>
      </c>
      <c r="O19" s="240" t="s">
        <v>8530</v>
      </c>
      <c r="P19" s="216" t="s">
        <v>1969</v>
      </c>
      <c r="Q19" s="443">
        <v>0</v>
      </c>
      <c r="R19" s="47"/>
      <c r="S19" s="36">
        <v>0</v>
      </c>
      <c r="T19" s="35"/>
      <c r="U19" s="34"/>
      <c r="V19" s="82">
        <v>0</v>
      </c>
      <c r="W19" s="55" t="s">
        <v>2688</v>
      </c>
      <c r="X19" s="55" t="s">
        <v>1898</v>
      </c>
      <c r="Y19" s="157">
        <v>0</v>
      </c>
      <c r="Z19" s="57">
        <v>3651.746513401521</v>
      </c>
      <c r="AA19" s="55" t="s">
        <v>7040</v>
      </c>
      <c r="AB19" s="55">
        <v>17</v>
      </c>
      <c r="AC19" s="55" t="s">
        <v>2011</v>
      </c>
      <c r="AD19" s="89" t="s">
        <v>2601</v>
      </c>
      <c r="AE19" s="243">
        <v>16901.3</v>
      </c>
      <c r="AF19" s="157">
        <v>0</v>
      </c>
      <c r="AG19" s="89" t="s">
        <v>7041</v>
      </c>
      <c r="AH19" s="58" t="s">
        <v>7042</v>
      </c>
      <c r="AI19" s="58" t="s">
        <v>4827</v>
      </c>
      <c r="AJ19" s="59" t="s">
        <v>1263</v>
      </c>
      <c r="AK19" s="56">
        <v>25.966422222222221</v>
      </c>
      <c r="AL19" s="56">
        <v>-81.686322222222216</v>
      </c>
      <c r="AM19" s="60">
        <v>-129.66399999955385</v>
      </c>
      <c r="AN19" s="60">
        <v>-3649.4437720348947</v>
      </c>
      <c r="AO19" s="60">
        <v>3651.746513401521</v>
      </c>
      <c r="AP19" s="84" t="s">
        <v>5496</v>
      </c>
      <c r="AQ19" s="481" t="str">
        <f>Table14[[#This Row],[Zone
ID]]</f>
        <v>B48</v>
      </c>
    </row>
    <row r="20" spans="1:43" s="43" customFormat="1" ht="38.25" x14ac:dyDescent="0.2">
      <c r="A20" s="50" t="s">
        <v>1675</v>
      </c>
      <c r="B20" s="42" t="s">
        <v>99</v>
      </c>
      <c r="C20" s="48" t="s">
        <v>473</v>
      </c>
      <c r="D20" s="35" t="s">
        <v>8506</v>
      </c>
      <c r="E20" s="34">
        <v>46118</v>
      </c>
      <c r="F20" s="347" t="s">
        <v>1686</v>
      </c>
      <c r="G20" s="347" t="s">
        <v>1908</v>
      </c>
      <c r="H20" s="344">
        <v>25.965866666666667</v>
      </c>
      <c r="I20" s="344">
        <v>-81.697366666666667</v>
      </c>
      <c r="J20" s="56" t="s">
        <v>7043</v>
      </c>
      <c r="K20" s="56" t="s">
        <v>7044</v>
      </c>
      <c r="L20" s="49" t="s">
        <v>6409</v>
      </c>
      <c r="M20" s="117" t="s">
        <v>2833</v>
      </c>
      <c r="N20" s="35" t="s">
        <v>364</v>
      </c>
      <c r="O20" s="240" t="s">
        <v>8531</v>
      </c>
      <c r="P20" s="216" t="s">
        <v>1969</v>
      </c>
      <c r="Q20" s="443">
        <v>0</v>
      </c>
      <c r="R20" s="47"/>
      <c r="S20" s="36">
        <v>0</v>
      </c>
      <c r="T20" s="35"/>
      <c r="U20" s="34"/>
      <c r="V20" s="82">
        <v>0</v>
      </c>
      <c r="W20" s="55" t="s">
        <v>2688</v>
      </c>
      <c r="X20" s="55" t="s">
        <v>1898</v>
      </c>
      <c r="Y20" s="157">
        <v>0</v>
      </c>
      <c r="Z20" s="57">
        <v>3644.8222135545116</v>
      </c>
      <c r="AA20" s="55" t="s">
        <v>7045</v>
      </c>
      <c r="AB20" s="55">
        <v>18</v>
      </c>
      <c r="AC20" s="55" t="s">
        <v>2011</v>
      </c>
      <c r="AD20" s="89" t="s">
        <v>2601</v>
      </c>
      <c r="AE20" s="243">
        <v>16901.400000000001</v>
      </c>
      <c r="AF20" s="157">
        <v>0</v>
      </c>
      <c r="AG20" s="89" t="s">
        <v>7046</v>
      </c>
      <c r="AH20" s="58" t="s">
        <v>1687</v>
      </c>
      <c r="AI20" s="58" t="s">
        <v>7047</v>
      </c>
      <c r="AJ20" s="59" t="s">
        <v>1260</v>
      </c>
      <c r="AK20" s="56">
        <v>25.966669444444445</v>
      </c>
      <c r="AL20" s="56">
        <v>-81.686288888888896</v>
      </c>
      <c r="AM20" s="60">
        <v>-292.75700000021743</v>
      </c>
      <c r="AN20" s="60">
        <v>-3633.0458719057324</v>
      </c>
      <c r="AO20" s="60">
        <v>3644.8222135545116</v>
      </c>
      <c r="AP20" s="84" t="s">
        <v>5496</v>
      </c>
      <c r="AQ20" s="481" t="str">
        <f>Table14[[#This Row],[Zone
ID]]</f>
        <v>B49</v>
      </c>
    </row>
    <row r="21" spans="1:43" s="43" customFormat="1" ht="38.25" x14ac:dyDescent="0.2">
      <c r="A21" s="50" t="s">
        <v>1677</v>
      </c>
      <c r="B21" s="42" t="s">
        <v>103</v>
      </c>
      <c r="C21" s="48" t="s">
        <v>473</v>
      </c>
      <c r="D21" s="35" t="s">
        <v>8506</v>
      </c>
      <c r="E21" s="34">
        <v>46118</v>
      </c>
      <c r="F21" s="347" t="s">
        <v>5365</v>
      </c>
      <c r="G21" s="347" t="s">
        <v>4827</v>
      </c>
      <c r="H21" s="344">
        <v>25.966683333333332</v>
      </c>
      <c r="I21" s="344">
        <v>-81.68631666666667</v>
      </c>
      <c r="J21" s="56" t="s">
        <v>7048</v>
      </c>
      <c r="K21" s="56" t="s">
        <v>7049</v>
      </c>
      <c r="L21" s="49" t="s">
        <v>8532</v>
      </c>
      <c r="M21" s="117" t="s">
        <v>2833</v>
      </c>
      <c r="N21" s="35" t="s">
        <v>427</v>
      </c>
      <c r="O21" s="377" t="s">
        <v>6375</v>
      </c>
      <c r="P21" s="443" t="s">
        <v>1969</v>
      </c>
      <c r="Q21" s="443">
        <v>0</v>
      </c>
      <c r="R21" s="47"/>
      <c r="S21" s="36">
        <v>0</v>
      </c>
      <c r="T21" s="35" t="s">
        <v>3310</v>
      </c>
      <c r="U21" s="34" t="s">
        <v>8520</v>
      </c>
      <c r="V21" s="82" t="s">
        <v>1969</v>
      </c>
      <c r="W21" s="55" t="s">
        <v>2688</v>
      </c>
      <c r="X21" s="55" t="s">
        <v>1898</v>
      </c>
      <c r="Y21" s="157" t="s">
        <v>427</v>
      </c>
      <c r="Z21" s="57">
        <v>3612.2882902296078</v>
      </c>
      <c r="AA21" s="55" t="s">
        <v>8558</v>
      </c>
      <c r="AB21" s="55">
        <v>19</v>
      </c>
      <c r="AC21" s="55" t="s">
        <v>2011</v>
      </c>
      <c r="AD21" s="89" t="s">
        <v>2601</v>
      </c>
      <c r="AE21" s="243">
        <v>16901.5</v>
      </c>
      <c r="AF21" s="157">
        <v>0</v>
      </c>
      <c r="AG21" s="89" t="s">
        <v>7050</v>
      </c>
      <c r="AH21" s="58" t="s">
        <v>7051</v>
      </c>
      <c r="AI21" s="58" t="s">
        <v>7052</v>
      </c>
      <c r="AJ21" s="59" t="s">
        <v>1257</v>
      </c>
      <c r="AK21" s="56">
        <v>25.965938888888889</v>
      </c>
      <c r="AL21" s="56">
        <v>-81.697299999999998</v>
      </c>
      <c r="AM21" s="60">
        <v>271.48399999951124</v>
      </c>
      <c r="AN21" s="60">
        <v>3602.0720605610054</v>
      </c>
      <c r="AO21" s="60">
        <v>3612.2882902296078</v>
      </c>
      <c r="AP21" s="84" t="s">
        <v>5496</v>
      </c>
      <c r="AQ21" s="481" t="str">
        <f>Table14[[#This Row],[Zone
ID]]</f>
        <v>B50</v>
      </c>
    </row>
    <row r="22" spans="1:43" s="43" customFormat="1" ht="38.25" x14ac:dyDescent="0.2">
      <c r="A22" s="50" t="s">
        <v>1678</v>
      </c>
      <c r="B22" s="42" t="s">
        <v>102</v>
      </c>
      <c r="C22" s="48" t="s">
        <v>473</v>
      </c>
      <c r="D22" s="35" t="s">
        <v>8506</v>
      </c>
      <c r="E22" s="34">
        <v>46118</v>
      </c>
      <c r="F22" s="347" t="s">
        <v>5366</v>
      </c>
      <c r="G22" s="347" t="s">
        <v>5367</v>
      </c>
      <c r="H22" s="344">
        <v>25.966483333333333</v>
      </c>
      <c r="I22" s="344">
        <v>-81.686383333333339</v>
      </c>
      <c r="J22" s="56" t="s">
        <v>7053</v>
      </c>
      <c r="K22" s="56" t="s">
        <v>7054</v>
      </c>
      <c r="L22" s="49" t="s">
        <v>3009</v>
      </c>
      <c r="M22" s="117" t="s">
        <v>2833</v>
      </c>
      <c r="N22" s="35" t="s">
        <v>364</v>
      </c>
      <c r="O22" s="240" t="s">
        <v>8533</v>
      </c>
      <c r="P22" s="216" t="s">
        <v>1969</v>
      </c>
      <c r="Q22" s="443">
        <v>0</v>
      </c>
      <c r="R22" s="47"/>
      <c r="S22" s="36">
        <v>0</v>
      </c>
      <c r="T22" s="35"/>
      <c r="U22" s="34"/>
      <c r="V22" s="82">
        <v>0</v>
      </c>
      <c r="W22" s="55" t="s">
        <v>2688</v>
      </c>
      <c r="X22" s="55" t="s">
        <v>1898</v>
      </c>
      <c r="Y22" s="157">
        <v>0</v>
      </c>
      <c r="Z22" s="57">
        <v>3625.5291431951096</v>
      </c>
      <c r="AA22" s="55" t="s">
        <v>7055</v>
      </c>
      <c r="AB22" s="55">
        <v>20</v>
      </c>
      <c r="AC22" s="55" t="s">
        <v>2011</v>
      </c>
      <c r="AD22" s="89" t="s">
        <v>2601</v>
      </c>
      <c r="AE22" s="243">
        <v>16901.599999999999</v>
      </c>
      <c r="AF22" s="157" t="s">
        <v>3901</v>
      </c>
      <c r="AG22" s="89" t="s">
        <v>7056</v>
      </c>
      <c r="AH22" s="58" t="s">
        <v>7057</v>
      </c>
      <c r="AI22" s="58" t="s">
        <v>7058</v>
      </c>
      <c r="AJ22" s="59" t="s">
        <v>1254</v>
      </c>
      <c r="AK22" s="56">
        <v>25.966113888888888</v>
      </c>
      <c r="AL22" s="56">
        <v>-81.697430555555556</v>
      </c>
      <c r="AM22" s="60">
        <v>134.72900000015386</v>
      </c>
      <c r="AN22" s="60">
        <v>3623.024932941536</v>
      </c>
      <c r="AO22" s="60">
        <v>3625.5291431951096</v>
      </c>
      <c r="AP22" s="84" t="s">
        <v>5496</v>
      </c>
      <c r="AQ22" s="481" t="str">
        <f>Table14[[#This Row],[Zone
ID]]</f>
        <v>B51</v>
      </c>
    </row>
    <row r="23" spans="1:43" s="43" customFormat="1" ht="38.25" x14ac:dyDescent="0.2">
      <c r="A23" s="50" t="s">
        <v>1679</v>
      </c>
      <c r="B23" s="42" t="s">
        <v>107</v>
      </c>
      <c r="C23" s="48" t="s">
        <v>473</v>
      </c>
      <c r="D23" s="35" t="s">
        <v>8506</v>
      </c>
      <c r="E23" s="34">
        <v>46118</v>
      </c>
      <c r="F23" s="347" t="s">
        <v>5369</v>
      </c>
      <c r="G23" s="347" t="s">
        <v>4726</v>
      </c>
      <c r="H23" s="344">
        <v>25.967716666666668</v>
      </c>
      <c r="I23" s="344">
        <v>-81.675749999999994</v>
      </c>
      <c r="J23" s="56" t="s">
        <v>7059</v>
      </c>
      <c r="K23" s="56" t="s">
        <v>7060</v>
      </c>
      <c r="L23" s="49" t="s">
        <v>5995</v>
      </c>
      <c r="M23" s="117" t="s">
        <v>2833</v>
      </c>
      <c r="N23" s="35" t="s">
        <v>364</v>
      </c>
      <c r="O23" s="207" t="s">
        <v>8534</v>
      </c>
      <c r="P23" s="216" t="s">
        <v>1969</v>
      </c>
      <c r="Q23" s="443">
        <v>0</v>
      </c>
      <c r="R23" s="47"/>
      <c r="S23" s="36">
        <v>0</v>
      </c>
      <c r="T23" s="35"/>
      <c r="U23" s="34"/>
      <c r="V23" s="82">
        <v>0</v>
      </c>
      <c r="W23" s="55" t="s">
        <v>2688</v>
      </c>
      <c r="X23" s="55" t="s">
        <v>1898</v>
      </c>
      <c r="Y23" s="157">
        <v>0</v>
      </c>
      <c r="Z23" s="57">
        <v>9594.8911477527454</v>
      </c>
      <c r="AA23" s="55" t="s">
        <v>7061</v>
      </c>
      <c r="AB23" s="55">
        <v>21</v>
      </c>
      <c r="AC23" s="55" t="s">
        <v>2011</v>
      </c>
      <c r="AD23" s="89" t="s">
        <v>2601</v>
      </c>
      <c r="AE23" s="243">
        <v>16901.7</v>
      </c>
      <c r="AF23" s="157">
        <v>0</v>
      </c>
      <c r="AG23" s="89" t="s">
        <v>7062</v>
      </c>
      <c r="AH23" s="58" t="s">
        <v>7063</v>
      </c>
      <c r="AI23" s="58" t="s">
        <v>7064</v>
      </c>
      <c r="AJ23" s="59" t="s">
        <v>1251</v>
      </c>
      <c r="AK23" s="56">
        <v>25.964513888888888</v>
      </c>
      <c r="AL23" s="56">
        <v>-81.704788888888885</v>
      </c>
      <c r="AM23" s="60">
        <v>1167.9890000007688</v>
      </c>
      <c r="AN23" s="60">
        <v>9523.5359942146079</v>
      </c>
      <c r="AO23" s="60">
        <v>9594.8911477527454</v>
      </c>
      <c r="AP23" s="84" t="s">
        <v>5496</v>
      </c>
      <c r="AQ23" s="481" t="str">
        <f>Table14[[#This Row],[Zone
ID]]</f>
        <v>B52</v>
      </c>
    </row>
    <row r="24" spans="1:43" s="43" customFormat="1" ht="38.25" x14ac:dyDescent="0.2">
      <c r="A24" s="50" t="s">
        <v>1680</v>
      </c>
      <c r="B24" s="42" t="s">
        <v>108</v>
      </c>
      <c r="C24" s="48" t="s">
        <v>473</v>
      </c>
      <c r="D24" s="35" t="s">
        <v>8506</v>
      </c>
      <c r="E24" s="34">
        <v>46118</v>
      </c>
      <c r="F24" s="347" t="s">
        <v>5371</v>
      </c>
      <c r="G24" s="347" t="s">
        <v>5542</v>
      </c>
      <c r="H24" s="344">
        <v>25.967566666666666</v>
      </c>
      <c r="I24" s="344">
        <v>-81.67583333333333</v>
      </c>
      <c r="J24" s="56" t="s">
        <v>7065</v>
      </c>
      <c r="K24" s="56" t="s">
        <v>7066</v>
      </c>
      <c r="L24" s="49" t="s">
        <v>5996</v>
      </c>
      <c r="M24" s="117" t="s">
        <v>2833</v>
      </c>
      <c r="N24" s="35" t="s">
        <v>364</v>
      </c>
      <c r="O24" s="240" t="s">
        <v>8535</v>
      </c>
      <c r="P24" s="216" t="s">
        <v>1969</v>
      </c>
      <c r="Q24" s="443">
        <v>0</v>
      </c>
      <c r="R24" s="47"/>
      <c r="S24" s="36">
        <v>0</v>
      </c>
      <c r="T24" s="35"/>
      <c r="U24" s="34"/>
      <c r="V24" s="82">
        <v>0</v>
      </c>
      <c r="W24" s="55" t="s">
        <v>2688</v>
      </c>
      <c r="X24" s="55" t="s">
        <v>1898</v>
      </c>
      <c r="Y24" s="157">
        <v>0</v>
      </c>
      <c r="Z24" s="57">
        <v>9544.4848221101565</v>
      </c>
      <c r="AA24" s="55" t="s">
        <v>7067</v>
      </c>
      <c r="AB24" s="55">
        <v>22</v>
      </c>
      <c r="AC24" s="55" t="s">
        <v>2011</v>
      </c>
      <c r="AD24" s="89" t="s">
        <v>2601</v>
      </c>
      <c r="AE24" s="243">
        <v>16901.8</v>
      </c>
      <c r="AF24" s="157" t="s">
        <v>3901</v>
      </c>
      <c r="AG24" s="89" t="s">
        <v>7068</v>
      </c>
      <c r="AH24" s="58" t="s">
        <v>962</v>
      </c>
      <c r="AI24" s="58" t="s">
        <v>7069</v>
      </c>
      <c r="AJ24" s="59" t="s">
        <v>1248</v>
      </c>
      <c r="AK24" s="56">
        <v>25.964816666666668</v>
      </c>
      <c r="AL24" s="56">
        <v>-81.704774999999998</v>
      </c>
      <c r="AM24" s="60">
        <v>1002.8699999996061</v>
      </c>
      <c r="AN24" s="60">
        <v>9491.6511884177417</v>
      </c>
      <c r="AO24" s="60">
        <v>9544.4848221101565</v>
      </c>
      <c r="AP24" s="84" t="s">
        <v>5496</v>
      </c>
      <c r="AQ24" s="481" t="str">
        <f>Table14[[#This Row],[Zone
ID]]</f>
        <v>B53</v>
      </c>
    </row>
    <row r="25" spans="1:43" s="43" customFormat="1" ht="38.25" x14ac:dyDescent="0.2">
      <c r="A25" s="45" t="s">
        <v>29</v>
      </c>
      <c r="B25" s="42" t="s">
        <v>104</v>
      </c>
      <c r="C25" s="46" t="s">
        <v>473</v>
      </c>
      <c r="D25" s="35" t="s">
        <v>8506</v>
      </c>
      <c r="E25" s="34">
        <v>46118</v>
      </c>
      <c r="F25" s="347" t="s">
        <v>1970</v>
      </c>
      <c r="G25" s="347" t="s">
        <v>499</v>
      </c>
      <c r="H25" s="344">
        <v>25.97035</v>
      </c>
      <c r="I25" s="344">
        <v>-81.725700000000003</v>
      </c>
      <c r="J25" s="56" t="s">
        <v>7070</v>
      </c>
      <c r="K25" s="56" t="s">
        <v>7071</v>
      </c>
      <c r="L25" s="49" t="s">
        <v>5773</v>
      </c>
      <c r="M25" s="117" t="s">
        <v>2833</v>
      </c>
      <c r="N25" s="35" t="s">
        <v>364</v>
      </c>
      <c r="O25" s="240" t="s">
        <v>8536</v>
      </c>
      <c r="P25" s="216" t="s">
        <v>1969</v>
      </c>
      <c r="Q25" s="443">
        <v>0</v>
      </c>
      <c r="R25" s="47"/>
      <c r="S25" s="36">
        <v>0</v>
      </c>
      <c r="T25" s="35"/>
      <c r="U25" s="34"/>
      <c r="V25" s="82">
        <v>0</v>
      </c>
      <c r="W25" s="55" t="s">
        <v>2689</v>
      </c>
      <c r="X25" s="55" t="s">
        <v>1899</v>
      </c>
      <c r="Y25" s="157">
        <v>0</v>
      </c>
      <c r="Z25" s="57">
        <v>181.6050862044753</v>
      </c>
      <c r="AA25" s="55" t="s">
        <v>7072</v>
      </c>
      <c r="AB25" s="55">
        <v>23</v>
      </c>
      <c r="AC25" s="55" t="s">
        <v>2012</v>
      </c>
      <c r="AD25" s="89" t="s">
        <v>2602</v>
      </c>
      <c r="AE25" s="243">
        <v>17055</v>
      </c>
      <c r="AF25" s="157" t="s">
        <v>3901</v>
      </c>
      <c r="AG25" s="89" t="s">
        <v>7073</v>
      </c>
      <c r="AH25" s="58" t="s">
        <v>193</v>
      </c>
      <c r="AI25" s="58" t="s">
        <v>7074</v>
      </c>
      <c r="AJ25" s="59" t="s">
        <v>356</v>
      </c>
      <c r="AK25" s="56">
        <v>25.970833333333335</v>
      </c>
      <c r="AL25" s="56">
        <v>-81.725833333333327</v>
      </c>
      <c r="AM25" s="60">
        <v>-176.26200000066888</v>
      </c>
      <c r="AN25" s="60">
        <v>43.727733660676975</v>
      </c>
      <c r="AO25" s="60">
        <v>181.6050862044753</v>
      </c>
      <c r="AP25" s="84" t="s">
        <v>5496</v>
      </c>
      <c r="AQ25" s="481" t="str">
        <f>Table14[[#This Row],[Zone
ID]]</f>
        <v>C32</v>
      </c>
    </row>
    <row r="26" spans="1:43" s="43" customFormat="1" ht="38.25" x14ac:dyDescent="0.2">
      <c r="A26" s="45" t="s">
        <v>27</v>
      </c>
      <c r="B26" s="42" t="s">
        <v>100</v>
      </c>
      <c r="C26" s="46" t="s">
        <v>473</v>
      </c>
      <c r="D26" s="35" t="s">
        <v>8506</v>
      </c>
      <c r="E26" s="34">
        <v>46118</v>
      </c>
      <c r="F26" s="347" t="s">
        <v>1721</v>
      </c>
      <c r="G26" s="347" t="s">
        <v>497</v>
      </c>
      <c r="H26" s="344">
        <v>25.968433333333333</v>
      </c>
      <c r="I26" s="344">
        <v>-81.725433333333328</v>
      </c>
      <c r="J26" s="56" t="s">
        <v>7075</v>
      </c>
      <c r="K26" s="56" t="s">
        <v>7076</v>
      </c>
      <c r="L26" s="49" t="s">
        <v>6097</v>
      </c>
      <c r="M26" s="117"/>
      <c r="N26" s="35" t="s">
        <v>364</v>
      </c>
      <c r="O26" s="240" t="s">
        <v>8537</v>
      </c>
      <c r="P26" s="216" t="s">
        <v>1969</v>
      </c>
      <c r="Q26" s="443">
        <v>0</v>
      </c>
      <c r="R26" s="47"/>
      <c r="S26" s="36">
        <v>0</v>
      </c>
      <c r="T26" s="35" t="s">
        <v>2011</v>
      </c>
      <c r="U26" s="34"/>
      <c r="V26" s="82">
        <v>0</v>
      </c>
      <c r="W26" s="55" t="s">
        <v>2689</v>
      </c>
      <c r="X26" s="55" t="s">
        <v>1899</v>
      </c>
      <c r="Y26" s="157">
        <v>0</v>
      </c>
      <c r="Z26" s="57" t="s">
        <v>1746</v>
      </c>
      <c r="AA26" s="55" t="s">
        <v>6987</v>
      </c>
      <c r="AB26" s="55">
        <v>24</v>
      </c>
      <c r="AC26" s="55" t="s">
        <v>2012</v>
      </c>
      <c r="AD26" s="89" t="s">
        <v>2602</v>
      </c>
      <c r="AE26" s="243">
        <v>17060</v>
      </c>
      <c r="AF26" s="157" t="s">
        <v>3901</v>
      </c>
      <c r="AG26" s="89" t="s">
        <v>7077</v>
      </c>
      <c r="AH26" s="58" t="s">
        <v>483</v>
      </c>
      <c r="AI26" s="58" t="s">
        <v>7074</v>
      </c>
      <c r="AJ26" s="59" t="s">
        <v>357</v>
      </c>
      <c r="AK26" s="56">
        <v>25.968333333333334</v>
      </c>
      <c r="AL26" s="56">
        <v>-81.725833333333327</v>
      </c>
      <c r="AM26" s="60">
        <v>36.467999999915008</v>
      </c>
      <c r="AN26" s="60">
        <v>131.18320099135207</v>
      </c>
      <c r="AO26" s="60">
        <v>136.15780273760032</v>
      </c>
      <c r="AP26" s="84" t="s">
        <v>5496</v>
      </c>
      <c r="AQ26" s="481" t="str">
        <f>Table14[[#This Row],[Zone
ID]]</f>
        <v>C28</v>
      </c>
    </row>
    <row r="27" spans="1:43" s="43" customFormat="1" ht="38.25" x14ac:dyDescent="0.2">
      <c r="A27" s="45" t="s">
        <v>961</v>
      </c>
      <c r="B27" s="42" t="s">
        <v>967</v>
      </c>
      <c r="C27" s="46" t="s">
        <v>473</v>
      </c>
      <c r="D27" s="35" t="s">
        <v>8506</v>
      </c>
      <c r="E27" s="34">
        <v>46118</v>
      </c>
      <c r="F27" s="347" t="s">
        <v>5546</v>
      </c>
      <c r="G27" s="347" t="s">
        <v>2389</v>
      </c>
      <c r="H27" s="344">
        <v>25.967616666666668</v>
      </c>
      <c r="I27" s="344">
        <v>-81.725566666666666</v>
      </c>
      <c r="J27" s="56" t="s">
        <v>7078</v>
      </c>
      <c r="K27" s="56" t="s">
        <v>7079</v>
      </c>
      <c r="L27" s="49" t="s">
        <v>5773</v>
      </c>
      <c r="M27" s="117" t="s">
        <v>2833</v>
      </c>
      <c r="N27" s="35" t="s">
        <v>364</v>
      </c>
      <c r="O27" s="240" t="s">
        <v>8538</v>
      </c>
      <c r="P27" s="216" t="s">
        <v>1969</v>
      </c>
      <c r="Q27" s="443">
        <v>0</v>
      </c>
      <c r="R27" s="47"/>
      <c r="S27" s="36">
        <v>0</v>
      </c>
      <c r="T27" s="35" t="s">
        <v>2011</v>
      </c>
      <c r="U27" s="34"/>
      <c r="V27" s="82">
        <v>0</v>
      </c>
      <c r="W27" s="55" t="s">
        <v>2689</v>
      </c>
      <c r="X27" s="55" t="s">
        <v>1899</v>
      </c>
      <c r="Y27" s="157">
        <v>0</v>
      </c>
      <c r="Z27" s="57" t="s">
        <v>3903</v>
      </c>
      <c r="AA27" s="55" t="s">
        <v>3904</v>
      </c>
      <c r="AB27" s="55">
        <v>25</v>
      </c>
      <c r="AC27" s="55" t="s">
        <v>2012</v>
      </c>
      <c r="AD27" s="89" t="s">
        <v>2602</v>
      </c>
      <c r="AE27" s="243" t="s">
        <v>1746</v>
      </c>
      <c r="AF27" s="157">
        <v>0</v>
      </c>
      <c r="AG27" s="89" t="s">
        <v>7080</v>
      </c>
      <c r="AH27" s="58" t="s">
        <v>3903</v>
      </c>
      <c r="AI27" s="58" t="s">
        <v>3903</v>
      </c>
      <c r="AJ27" s="59" t="s">
        <v>3903</v>
      </c>
      <c r="AK27" s="56" t="s">
        <v>3903</v>
      </c>
      <c r="AL27" s="56" t="s">
        <v>3903</v>
      </c>
      <c r="AM27" s="60" t="s">
        <v>3903</v>
      </c>
      <c r="AN27" s="60" t="s">
        <v>3903</v>
      </c>
      <c r="AO27" s="60" t="s">
        <v>3903</v>
      </c>
      <c r="AP27" s="84" t="s">
        <v>5496</v>
      </c>
      <c r="AQ27" s="481" t="str">
        <f>Table14[[#This Row],[Zone
ID]]</f>
        <v>C48</v>
      </c>
    </row>
    <row r="28" spans="1:43" s="43" customFormat="1" ht="38.25" x14ac:dyDescent="0.2">
      <c r="A28" s="45" t="s">
        <v>26</v>
      </c>
      <c r="B28" s="42" t="s">
        <v>103</v>
      </c>
      <c r="C28" s="46" t="s">
        <v>473</v>
      </c>
      <c r="D28" s="35" t="s">
        <v>8506</v>
      </c>
      <c r="E28" s="34">
        <v>46118</v>
      </c>
      <c r="F28" s="347" t="s">
        <v>965</v>
      </c>
      <c r="G28" s="347" t="s">
        <v>495</v>
      </c>
      <c r="H28" s="344">
        <v>25.9651</v>
      </c>
      <c r="I28" s="344">
        <v>-81.725583333333333</v>
      </c>
      <c r="J28" s="56" t="s">
        <v>7081</v>
      </c>
      <c r="K28" s="56" t="s">
        <v>7082</v>
      </c>
      <c r="L28" s="49" t="s">
        <v>6581</v>
      </c>
      <c r="M28" s="117" t="s">
        <v>2833</v>
      </c>
      <c r="N28" s="35" t="s">
        <v>364</v>
      </c>
      <c r="O28" s="240" t="s">
        <v>8539</v>
      </c>
      <c r="P28" s="216" t="s">
        <v>1969</v>
      </c>
      <c r="Q28" s="443">
        <v>0</v>
      </c>
      <c r="R28" s="47"/>
      <c r="S28" s="36">
        <v>0</v>
      </c>
      <c r="T28" s="35"/>
      <c r="U28" s="34"/>
      <c r="V28" s="82">
        <v>0</v>
      </c>
      <c r="W28" s="55" t="s">
        <v>2689</v>
      </c>
      <c r="X28" s="55" t="s">
        <v>1899</v>
      </c>
      <c r="Y28" s="157">
        <v>0</v>
      </c>
      <c r="Z28" s="57">
        <v>368.84451861607243</v>
      </c>
      <c r="AA28" s="55" t="s">
        <v>7083</v>
      </c>
      <c r="AB28" s="55">
        <v>26</v>
      </c>
      <c r="AC28" s="55" t="s">
        <v>2012</v>
      </c>
      <c r="AD28" s="89" t="s">
        <v>2602</v>
      </c>
      <c r="AE28" s="243">
        <v>17065</v>
      </c>
      <c r="AF28" s="157" t="s">
        <v>3901</v>
      </c>
      <c r="AG28" s="89" t="s">
        <v>7084</v>
      </c>
      <c r="AH28" s="58" t="s">
        <v>7057</v>
      </c>
      <c r="AI28" s="58" t="s">
        <v>7085</v>
      </c>
      <c r="AJ28" s="59" t="s">
        <v>358</v>
      </c>
      <c r="AK28" s="56">
        <v>25.966111111111111</v>
      </c>
      <c r="AL28" s="56">
        <v>-81.725555555555559</v>
      </c>
      <c r="AM28" s="60">
        <v>-368.73200000014833</v>
      </c>
      <c r="AN28" s="60">
        <v>-9.1099445120584672</v>
      </c>
      <c r="AO28" s="60">
        <v>368.84451861607243</v>
      </c>
      <c r="AP28" s="84" t="s">
        <v>5496</v>
      </c>
      <c r="AQ28" s="481" t="str">
        <f>Table14[[#This Row],[Zone
ID]]</f>
        <v>C27</v>
      </c>
    </row>
    <row r="29" spans="1:43" s="43" customFormat="1" ht="38.25" x14ac:dyDescent="0.2">
      <c r="A29" s="45" t="s">
        <v>422</v>
      </c>
      <c r="B29" s="42" t="s">
        <v>98</v>
      </c>
      <c r="C29" s="46" t="s">
        <v>473</v>
      </c>
      <c r="D29" s="35" t="s">
        <v>8506</v>
      </c>
      <c r="E29" s="34">
        <v>46118</v>
      </c>
      <c r="F29" s="347" t="s">
        <v>504</v>
      </c>
      <c r="G29" s="347" t="s">
        <v>2387</v>
      </c>
      <c r="H29" s="344">
        <v>25.967500000000001</v>
      </c>
      <c r="I29" s="344">
        <v>-81.722750000000005</v>
      </c>
      <c r="J29" s="56" t="s">
        <v>7086</v>
      </c>
      <c r="K29" s="56" t="s">
        <v>7087</v>
      </c>
      <c r="L29" s="49" t="s">
        <v>8541</v>
      </c>
      <c r="M29" s="117" t="s">
        <v>2833</v>
      </c>
      <c r="N29" s="35" t="s">
        <v>387</v>
      </c>
      <c r="O29" s="240" t="s">
        <v>8540</v>
      </c>
      <c r="P29" s="443" t="s">
        <v>1969</v>
      </c>
      <c r="Q29" s="443">
        <v>0</v>
      </c>
      <c r="R29" s="47"/>
      <c r="S29" s="36">
        <v>0</v>
      </c>
      <c r="T29" s="35" t="s">
        <v>2011</v>
      </c>
      <c r="U29" s="34"/>
      <c r="V29" s="82">
        <v>0</v>
      </c>
      <c r="W29" s="55" t="s">
        <v>2689</v>
      </c>
      <c r="X29" s="55" t="s">
        <v>1899</v>
      </c>
      <c r="Y29" s="157" t="s">
        <v>387</v>
      </c>
      <c r="Z29" s="57">
        <v>266.47052959273441</v>
      </c>
      <c r="AA29" s="55" t="s">
        <v>8559</v>
      </c>
      <c r="AB29" s="55">
        <v>27</v>
      </c>
      <c r="AC29" s="55" t="s">
        <v>2012</v>
      </c>
      <c r="AD29" s="89" t="s">
        <v>3098</v>
      </c>
      <c r="AE29" s="243">
        <v>17070</v>
      </c>
      <c r="AF29" s="157" t="s">
        <v>3901</v>
      </c>
      <c r="AG29" s="89" t="s">
        <v>7088</v>
      </c>
      <c r="AH29" s="58" t="s">
        <v>7089</v>
      </c>
      <c r="AI29" s="58" t="s">
        <v>7090</v>
      </c>
      <c r="AJ29" s="59" t="s">
        <v>535</v>
      </c>
      <c r="AK29" s="56">
        <v>25.968055555555555</v>
      </c>
      <c r="AL29" s="56">
        <v>-81.722222222222229</v>
      </c>
      <c r="AM29" s="60">
        <v>-202.59999999938387</v>
      </c>
      <c r="AN29" s="60">
        <v>-173.08894575241368</v>
      </c>
      <c r="AO29" s="60">
        <v>266.47052959273441</v>
      </c>
      <c r="AP29" s="84" t="s">
        <v>5496</v>
      </c>
      <c r="AQ29" s="481" t="str">
        <f>Table14[[#This Row],[Zone
ID]]</f>
        <v>C47</v>
      </c>
    </row>
    <row r="30" spans="1:43" s="43" customFormat="1" ht="38.25" x14ac:dyDescent="0.2">
      <c r="A30" s="45" t="s">
        <v>25</v>
      </c>
      <c r="B30" s="42" t="s">
        <v>99</v>
      </c>
      <c r="C30" s="46" t="s">
        <v>473</v>
      </c>
      <c r="D30" s="35" t="s">
        <v>8506</v>
      </c>
      <c r="E30" s="34">
        <v>46118</v>
      </c>
      <c r="F30" s="347" t="s">
        <v>5384</v>
      </c>
      <c r="G30" s="347" t="s">
        <v>5553</v>
      </c>
      <c r="H30" s="344">
        <v>25.965566666666668</v>
      </c>
      <c r="I30" s="344">
        <v>-81.723849999999999</v>
      </c>
      <c r="J30" s="56" t="s">
        <v>7091</v>
      </c>
      <c r="K30" s="56" t="s">
        <v>7092</v>
      </c>
      <c r="L30" s="49" t="s">
        <v>3577</v>
      </c>
      <c r="M30" s="117" t="s">
        <v>2833</v>
      </c>
      <c r="N30" s="35" t="s">
        <v>387</v>
      </c>
      <c r="O30" s="240" t="s">
        <v>8542</v>
      </c>
      <c r="P30" s="216" t="s">
        <v>1969</v>
      </c>
      <c r="Q30" s="443">
        <v>0</v>
      </c>
      <c r="R30" s="47"/>
      <c r="S30" s="36">
        <v>0</v>
      </c>
      <c r="T30" s="35"/>
      <c r="U30" s="34"/>
      <c r="V30" s="82">
        <v>0</v>
      </c>
      <c r="W30" s="55" t="s">
        <v>2689</v>
      </c>
      <c r="X30" s="55" t="s">
        <v>1899</v>
      </c>
      <c r="Y30" s="157" t="s">
        <v>387</v>
      </c>
      <c r="Z30" s="57" t="s">
        <v>1746</v>
      </c>
      <c r="AA30" s="55" t="s">
        <v>6982</v>
      </c>
      <c r="AB30" s="55">
        <v>28</v>
      </c>
      <c r="AC30" s="55" t="s">
        <v>2012</v>
      </c>
      <c r="AD30" s="89" t="s">
        <v>3098</v>
      </c>
      <c r="AE30" s="243">
        <v>17075</v>
      </c>
      <c r="AF30" s="157" t="s">
        <v>3901</v>
      </c>
      <c r="AG30" s="89" t="s">
        <v>7093</v>
      </c>
      <c r="AH30" s="58" t="s">
        <v>7094</v>
      </c>
      <c r="AI30" s="58" t="s">
        <v>144</v>
      </c>
      <c r="AJ30" s="59" t="s">
        <v>359</v>
      </c>
      <c r="AK30" s="56">
        <v>25.965277777777779</v>
      </c>
      <c r="AL30" s="56">
        <v>-81.723888888888894</v>
      </c>
      <c r="AM30" s="60">
        <v>105.35200000004238</v>
      </c>
      <c r="AN30" s="60">
        <v>12.753922320610304</v>
      </c>
      <c r="AO30" s="60">
        <v>106.12118751017204</v>
      </c>
      <c r="AP30" s="84" t="s">
        <v>5496</v>
      </c>
      <c r="AQ30" s="481" t="str">
        <f>Table14[[#This Row],[Zone
ID]]</f>
        <v>C26</v>
      </c>
    </row>
    <row r="31" spans="1:43" s="43" customFormat="1" ht="38.25" x14ac:dyDescent="0.2">
      <c r="A31" s="45" t="s">
        <v>24</v>
      </c>
      <c r="B31" s="42" t="s">
        <v>102</v>
      </c>
      <c r="C31" s="46" t="s">
        <v>473</v>
      </c>
      <c r="D31" s="35" t="s">
        <v>8506</v>
      </c>
      <c r="E31" s="34">
        <v>46118</v>
      </c>
      <c r="F31" s="347" t="s">
        <v>491</v>
      </c>
      <c r="G31" s="347" t="s">
        <v>5554</v>
      </c>
      <c r="H31" s="344">
        <v>25.9648</v>
      </c>
      <c r="I31" s="344">
        <v>-81.724316666666667</v>
      </c>
      <c r="J31" s="56" t="s">
        <v>7095</v>
      </c>
      <c r="K31" s="56" t="s">
        <v>7096</v>
      </c>
      <c r="L31" s="49" t="s">
        <v>6282</v>
      </c>
      <c r="M31" s="117" t="s">
        <v>2833</v>
      </c>
      <c r="N31" s="35" t="s">
        <v>387</v>
      </c>
      <c r="O31" s="240" t="s">
        <v>8543</v>
      </c>
      <c r="P31" s="216" t="s">
        <v>1969</v>
      </c>
      <c r="Q31" s="443">
        <v>0</v>
      </c>
      <c r="R31" s="47"/>
      <c r="S31" s="36">
        <v>0</v>
      </c>
      <c r="T31" s="35"/>
      <c r="U31" s="34"/>
      <c r="V31" s="82">
        <v>0</v>
      </c>
      <c r="W31" s="55" t="s">
        <v>2689</v>
      </c>
      <c r="X31" s="55" t="s">
        <v>1899</v>
      </c>
      <c r="Y31" s="157" t="s">
        <v>387</v>
      </c>
      <c r="Z31" s="57">
        <v>225.8924609984951</v>
      </c>
      <c r="AA31" s="55" t="s">
        <v>7097</v>
      </c>
      <c r="AB31" s="55">
        <v>29</v>
      </c>
      <c r="AC31" s="55" t="s">
        <v>2012</v>
      </c>
      <c r="AD31" s="89" t="s">
        <v>3098</v>
      </c>
      <c r="AE31" s="243">
        <v>17080</v>
      </c>
      <c r="AF31" s="157" t="s">
        <v>3901</v>
      </c>
      <c r="AG31" s="89" t="s">
        <v>7098</v>
      </c>
      <c r="AH31" s="58" t="s">
        <v>7099</v>
      </c>
      <c r="AI31" s="58" t="s">
        <v>534</v>
      </c>
      <c r="AJ31" s="59" t="s">
        <v>360</v>
      </c>
      <c r="AK31" s="56">
        <v>25.964722222222221</v>
      </c>
      <c r="AL31" s="56">
        <v>-81.724999999999994</v>
      </c>
      <c r="AM31" s="60">
        <v>28.364000000509719</v>
      </c>
      <c r="AN31" s="60">
        <v>224.10463502553378</v>
      </c>
      <c r="AO31" s="60">
        <v>225.8924609984951</v>
      </c>
      <c r="AP31" s="84" t="s">
        <v>5496</v>
      </c>
      <c r="AQ31" s="481" t="str">
        <f>Table14[[#This Row],[Zone
ID]]</f>
        <v>C24</v>
      </c>
    </row>
    <row r="32" spans="1:43" s="43" customFormat="1" ht="38.25" x14ac:dyDescent="0.2">
      <c r="A32" s="45" t="s">
        <v>30</v>
      </c>
      <c r="B32" s="42" t="s">
        <v>3200</v>
      </c>
      <c r="C32" s="46" t="s">
        <v>473</v>
      </c>
      <c r="D32" s="35" t="s">
        <v>8506</v>
      </c>
      <c r="E32" s="34">
        <v>46118</v>
      </c>
      <c r="F32" s="347" t="s">
        <v>1973</v>
      </c>
      <c r="G32" s="347" t="s">
        <v>152</v>
      </c>
      <c r="H32" s="344">
        <v>25.974699999999999</v>
      </c>
      <c r="I32" s="344">
        <v>-81.730133333333328</v>
      </c>
      <c r="J32" s="56" t="s">
        <v>7100</v>
      </c>
      <c r="K32" s="56" t="s">
        <v>7101</v>
      </c>
      <c r="L32" s="49" t="s">
        <v>6312</v>
      </c>
      <c r="M32" s="117" t="s">
        <v>6311</v>
      </c>
      <c r="N32" s="35" t="s">
        <v>364</v>
      </c>
      <c r="O32" s="240" t="s">
        <v>8544</v>
      </c>
      <c r="P32" s="216" t="s">
        <v>1969</v>
      </c>
      <c r="Q32" s="443">
        <v>0</v>
      </c>
      <c r="R32" s="47"/>
      <c r="S32" s="36">
        <v>0</v>
      </c>
      <c r="T32" s="35"/>
      <c r="U32" s="34"/>
      <c r="V32" s="82">
        <v>0</v>
      </c>
      <c r="W32" s="55" t="s">
        <v>2689</v>
      </c>
      <c r="X32" s="55" t="s">
        <v>1897</v>
      </c>
      <c r="Y32" s="157">
        <v>0</v>
      </c>
      <c r="Z32" s="57" t="s">
        <v>1746</v>
      </c>
      <c r="AA32" s="55" t="s">
        <v>6987</v>
      </c>
      <c r="AB32" s="55">
        <v>30</v>
      </c>
      <c r="AC32" s="55" t="s">
        <v>2012</v>
      </c>
      <c r="AD32" s="89" t="s">
        <v>2603</v>
      </c>
      <c r="AE32" s="243">
        <v>17000</v>
      </c>
      <c r="AF32" s="157" t="s">
        <v>3901</v>
      </c>
      <c r="AG32" s="89" t="s">
        <v>7102</v>
      </c>
      <c r="AH32" s="58" t="s">
        <v>7103</v>
      </c>
      <c r="AI32" s="58" t="s">
        <v>7104</v>
      </c>
      <c r="AJ32" s="59" t="s">
        <v>353</v>
      </c>
      <c r="AK32" s="56">
        <v>25.974649166666666</v>
      </c>
      <c r="AL32" s="56">
        <v>-81.730160555555557</v>
      </c>
      <c r="AM32" s="60">
        <v>18.537899999838032</v>
      </c>
      <c r="AN32" s="60">
        <v>8.927745625359325</v>
      </c>
      <c r="AO32" s="60">
        <v>20.575674432570064</v>
      </c>
      <c r="AP32" s="84" t="s">
        <v>5496</v>
      </c>
      <c r="AQ32" s="481" t="str">
        <f>Table14[[#This Row],[Zone
ID]]</f>
        <v>C36</v>
      </c>
    </row>
    <row r="33" spans="1:43" s="43" customFormat="1" ht="38.25" x14ac:dyDescent="0.2">
      <c r="A33" s="45" t="s">
        <v>31</v>
      </c>
      <c r="B33" s="42" t="s">
        <v>106</v>
      </c>
      <c r="C33" s="46" t="s">
        <v>473</v>
      </c>
      <c r="D33" s="35" t="s">
        <v>8506</v>
      </c>
      <c r="E33" s="34">
        <v>46118</v>
      </c>
      <c r="F33" s="347" t="s">
        <v>2392</v>
      </c>
      <c r="G33" s="347" t="s">
        <v>154</v>
      </c>
      <c r="H33" s="344">
        <v>25.971566666666668</v>
      </c>
      <c r="I33" s="344">
        <v>-81.723933333333335</v>
      </c>
      <c r="J33" s="56" t="s">
        <v>7105</v>
      </c>
      <c r="K33" s="56" t="s">
        <v>7106</v>
      </c>
      <c r="L33" s="49" t="s">
        <v>4361</v>
      </c>
      <c r="M33" s="117" t="s">
        <v>2834</v>
      </c>
      <c r="N33" s="35" t="s">
        <v>364</v>
      </c>
      <c r="O33" s="240" t="s">
        <v>8545</v>
      </c>
      <c r="P33" s="216" t="s">
        <v>1969</v>
      </c>
      <c r="Q33" s="443">
        <v>0</v>
      </c>
      <c r="R33" s="47"/>
      <c r="S33" s="36">
        <v>0</v>
      </c>
      <c r="T33" s="35"/>
      <c r="U33" s="34"/>
      <c r="V33" s="82">
        <v>0</v>
      </c>
      <c r="W33" s="55" t="s">
        <v>2689</v>
      </c>
      <c r="X33" s="55" t="s">
        <v>1897</v>
      </c>
      <c r="Y33" s="157">
        <v>0</v>
      </c>
      <c r="Z33" s="57" t="s">
        <v>1746</v>
      </c>
      <c r="AA33" s="55" t="s">
        <v>6987</v>
      </c>
      <c r="AB33" s="55">
        <v>31</v>
      </c>
      <c r="AC33" s="55" t="s">
        <v>2012</v>
      </c>
      <c r="AD33" s="89" t="s">
        <v>2603</v>
      </c>
      <c r="AE33" s="243">
        <v>17005</v>
      </c>
      <c r="AF33" s="157" t="s">
        <v>3901</v>
      </c>
      <c r="AG33" s="89" t="s">
        <v>7107</v>
      </c>
      <c r="AH33" s="58" t="s">
        <v>7108</v>
      </c>
      <c r="AI33" s="58" t="s">
        <v>154</v>
      </c>
      <c r="AJ33" s="59" t="s">
        <v>354</v>
      </c>
      <c r="AK33" s="56">
        <v>25.971595555555556</v>
      </c>
      <c r="AL33" s="56">
        <v>-81.723928611111106</v>
      </c>
      <c r="AM33" s="60">
        <v>-10.535199999745117</v>
      </c>
      <c r="AN33" s="60">
        <v>-1.5486905695666437</v>
      </c>
      <c r="AO33" s="60">
        <v>10.648421550393945</v>
      </c>
      <c r="AP33" s="84" t="s">
        <v>5496</v>
      </c>
      <c r="AQ33" s="481" t="str">
        <f>Table14[[#This Row],[Zone
ID]]</f>
        <v>C38</v>
      </c>
    </row>
    <row r="34" spans="1:43" s="14" customFormat="1" ht="38.25" x14ac:dyDescent="0.2">
      <c r="A34" s="45" t="s">
        <v>32</v>
      </c>
      <c r="B34" s="42" t="s">
        <v>1905</v>
      </c>
      <c r="C34" s="46" t="s">
        <v>473</v>
      </c>
      <c r="D34" s="35" t="s">
        <v>8506</v>
      </c>
      <c r="E34" s="34">
        <v>46118</v>
      </c>
      <c r="F34" s="347" t="s">
        <v>503</v>
      </c>
      <c r="G34" s="347" t="s">
        <v>5558</v>
      </c>
      <c r="H34" s="344">
        <v>25.969266666666666</v>
      </c>
      <c r="I34" s="344">
        <v>-81.724000000000004</v>
      </c>
      <c r="J34" s="56" t="s">
        <v>7109</v>
      </c>
      <c r="K34" s="56" t="s">
        <v>7110</v>
      </c>
      <c r="L34" s="49" t="s">
        <v>6284</v>
      </c>
      <c r="M34" s="117"/>
      <c r="N34" s="35" t="s">
        <v>364</v>
      </c>
      <c r="O34" s="240" t="s">
        <v>8546</v>
      </c>
      <c r="P34" s="216" t="s">
        <v>6005</v>
      </c>
      <c r="Q34" s="443">
        <v>0</v>
      </c>
      <c r="R34" s="47"/>
      <c r="S34" s="36">
        <v>0</v>
      </c>
      <c r="T34" s="35"/>
      <c r="U34" s="34"/>
      <c r="V34" s="82">
        <v>0</v>
      </c>
      <c r="W34" s="55" t="s">
        <v>2689</v>
      </c>
      <c r="X34" s="55" t="s">
        <v>1897</v>
      </c>
      <c r="Y34" s="157">
        <v>0</v>
      </c>
      <c r="Z34" s="57" t="s">
        <v>1746</v>
      </c>
      <c r="AA34" s="55" t="s">
        <v>6987</v>
      </c>
      <c r="AB34" s="55">
        <v>32</v>
      </c>
      <c r="AC34" s="55" t="s">
        <v>2012</v>
      </c>
      <c r="AD34" s="89" t="s">
        <v>2603</v>
      </c>
      <c r="AE34" s="243">
        <v>17050</v>
      </c>
      <c r="AF34" s="157" t="s">
        <v>3901</v>
      </c>
      <c r="AG34" s="89" t="s">
        <v>7111</v>
      </c>
      <c r="AH34" s="58" t="s">
        <v>155</v>
      </c>
      <c r="AI34" s="58" t="s">
        <v>421</v>
      </c>
      <c r="AJ34" s="59" t="s">
        <v>1195</v>
      </c>
      <c r="AK34" s="56">
        <v>25.969245555555556</v>
      </c>
      <c r="AL34" s="56">
        <v>-81.724078611111111</v>
      </c>
      <c r="AM34" s="60">
        <v>7.6987999995645851</v>
      </c>
      <c r="AN34" s="60">
        <v>25.781142971269322</v>
      </c>
      <c r="AO34" s="60">
        <v>26.906111839846449</v>
      </c>
      <c r="AP34" s="84" t="s">
        <v>5496</v>
      </c>
      <c r="AQ34" s="481" t="str">
        <f>Table14[[#This Row],[Zone
ID]]</f>
        <v>C39</v>
      </c>
    </row>
    <row r="35" spans="1:43" s="14" customFormat="1" ht="38.25" x14ac:dyDescent="0.2">
      <c r="A35" s="45" t="s">
        <v>28</v>
      </c>
      <c r="B35" s="42" t="s">
        <v>1906</v>
      </c>
      <c r="C35" s="46" t="s">
        <v>473</v>
      </c>
      <c r="D35" s="35" t="s">
        <v>8506</v>
      </c>
      <c r="E35" s="34">
        <v>46118</v>
      </c>
      <c r="F35" s="347" t="s">
        <v>498</v>
      </c>
      <c r="G35" s="349" t="s">
        <v>534</v>
      </c>
      <c r="H35" s="344">
        <v>25.969533333333334</v>
      </c>
      <c r="I35" s="344">
        <v>-81.724999999999994</v>
      </c>
      <c r="J35" s="56" t="s">
        <v>7112</v>
      </c>
      <c r="K35" s="56" t="s">
        <v>7113</v>
      </c>
      <c r="L35" s="49" t="s">
        <v>4363</v>
      </c>
      <c r="M35" s="117" t="s">
        <v>2833</v>
      </c>
      <c r="N35" s="35" t="s">
        <v>364</v>
      </c>
      <c r="O35" s="240" t="s">
        <v>8547</v>
      </c>
      <c r="P35" s="216" t="s">
        <v>6005</v>
      </c>
      <c r="Q35" s="443">
        <v>0</v>
      </c>
      <c r="R35" s="47"/>
      <c r="S35" s="36">
        <v>0</v>
      </c>
      <c r="T35" s="35"/>
      <c r="U35" s="34"/>
      <c r="V35" s="82">
        <v>0</v>
      </c>
      <c r="W35" s="55" t="s">
        <v>2689</v>
      </c>
      <c r="X35" s="55" t="s">
        <v>1897</v>
      </c>
      <c r="Y35" s="157">
        <v>0</v>
      </c>
      <c r="Z35" s="57" t="s">
        <v>1746</v>
      </c>
      <c r="AA35" s="55" t="s">
        <v>6987</v>
      </c>
      <c r="AB35" s="55">
        <v>33</v>
      </c>
      <c r="AC35" s="55" t="s">
        <v>2012</v>
      </c>
      <c r="AD35" s="89" t="s">
        <v>2603</v>
      </c>
      <c r="AE35" s="243">
        <v>17045</v>
      </c>
      <c r="AF35" s="157" t="s">
        <v>3901</v>
      </c>
      <c r="AG35" s="89" t="s">
        <v>7114</v>
      </c>
      <c r="AH35" s="58" t="s">
        <v>7115</v>
      </c>
      <c r="AI35" s="58" t="s">
        <v>7116</v>
      </c>
      <c r="AJ35" s="59" t="s">
        <v>1196</v>
      </c>
      <c r="AK35" s="56">
        <v>25.969479444444445</v>
      </c>
      <c r="AL35" s="56">
        <v>-81.724983333333327</v>
      </c>
      <c r="AM35" s="60">
        <v>19.65220000004777</v>
      </c>
      <c r="AN35" s="60">
        <v>-5.4659667081671923</v>
      </c>
      <c r="AO35" s="60">
        <v>20.398180234929526</v>
      </c>
      <c r="AP35" s="84" t="s">
        <v>5496</v>
      </c>
      <c r="AQ35" s="481" t="str">
        <f>Table14[[#This Row],[Zone
ID]]</f>
        <v>C30</v>
      </c>
    </row>
    <row r="36" spans="1:43" s="14" customFormat="1" ht="38.25" x14ac:dyDescent="0.2">
      <c r="A36" s="45" t="s">
        <v>889</v>
      </c>
      <c r="B36" s="42" t="s">
        <v>1904</v>
      </c>
      <c r="C36" s="48" t="s">
        <v>473</v>
      </c>
      <c r="D36" s="35" t="s">
        <v>8506</v>
      </c>
      <c r="E36" s="34">
        <v>46118</v>
      </c>
      <c r="F36" s="357" t="s">
        <v>167</v>
      </c>
      <c r="G36" s="350" t="s">
        <v>1966</v>
      </c>
      <c r="H36" s="344">
        <v>25.962</v>
      </c>
      <c r="I36" s="344">
        <v>-81.712366666666668</v>
      </c>
      <c r="J36" s="56" t="s">
        <v>4828</v>
      </c>
      <c r="K36" s="56" t="s">
        <v>7117</v>
      </c>
      <c r="L36" s="51" t="s">
        <v>8562</v>
      </c>
      <c r="M36" s="117"/>
      <c r="N36" s="35" t="s">
        <v>448</v>
      </c>
      <c r="O36" s="379" t="s">
        <v>8563</v>
      </c>
      <c r="P36" s="216" t="s">
        <v>6005</v>
      </c>
      <c r="Q36" s="443" t="s">
        <v>3294</v>
      </c>
      <c r="R36" s="47"/>
      <c r="S36" s="36" t="s">
        <v>473</v>
      </c>
      <c r="T36" s="35"/>
      <c r="U36" s="34"/>
      <c r="V36" s="82">
        <v>0</v>
      </c>
      <c r="W36" s="55" t="s">
        <v>2688</v>
      </c>
      <c r="X36" s="55" t="s">
        <v>3317</v>
      </c>
      <c r="Y36" s="157" t="s">
        <v>448</v>
      </c>
      <c r="Z36" s="57" t="s">
        <v>3905</v>
      </c>
      <c r="AA36" s="55" t="s">
        <v>3906</v>
      </c>
      <c r="AB36" s="55">
        <v>34</v>
      </c>
      <c r="AC36" s="55" t="s">
        <v>2012</v>
      </c>
      <c r="AD36" s="89" t="s">
        <v>2604</v>
      </c>
      <c r="AE36" s="243">
        <v>17085</v>
      </c>
      <c r="AF36" s="157" t="s">
        <v>3901</v>
      </c>
      <c r="AG36" s="89" t="s">
        <v>7118</v>
      </c>
      <c r="AH36" s="58" t="s">
        <v>167</v>
      </c>
      <c r="AI36" s="58" t="s">
        <v>1966</v>
      </c>
      <c r="AJ36" s="59" t="s">
        <v>1183</v>
      </c>
      <c r="AK36" s="56">
        <v>25.962</v>
      </c>
      <c r="AL36" s="56">
        <v>-81.712361111111107</v>
      </c>
      <c r="AM36" s="60">
        <v>0</v>
      </c>
      <c r="AN36" s="60">
        <v>-1.8219889042759188</v>
      </c>
      <c r="AO36" s="60" t="s">
        <v>3905</v>
      </c>
      <c r="AP36" s="84" t="s">
        <v>5496</v>
      </c>
      <c r="AQ36" s="481" t="str">
        <f>Table14[[#This Row],[Zone
ID]]</f>
        <v>C12</v>
      </c>
    </row>
    <row r="37" spans="1:43" s="14" customFormat="1" ht="38.25" x14ac:dyDescent="0.2">
      <c r="A37" s="50" t="s">
        <v>82</v>
      </c>
      <c r="B37" s="476" t="s">
        <v>98</v>
      </c>
      <c r="C37" s="46" t="s">
        <v>473</v>
      </c>
      <c r="D37" s="35" t="s">
        <v>5508</v>
      </c>
      <c r="E37" s="34">
        <v>46094</v>
      </c>
      <c r="F37" s="347" t="s">
        <v>6085</v>
      </c>
      <c r="G37" s="347" t="s">
        <v>1976</v>
      </c>
      <c r="H37" s="344">
        <v>25.969283333333333</v>
      </c>
      <c r="I37" s="344">
        <v>-81.731700000000004</v>
      </c>
      <c r="J37" s="56" t="s">
        <v>7119</v>
      </c>
      <c r="K37" s="56" t="s">
        <v>7120</v>
      </c>
      <c r="L37" s="49" t="s">
        <v>5562</v>
      </c>
      <c r="M37" s="117"/>
      <c r="N37" s="35" t="s">
        <v>364</v>
      </c>
      <c r="O37" s="240" t="s">
        <v>6808</v>
      </c>
      <c r="P37" s="216" t="s">
        <v>1969</v>
      </c>
      <c r="Q37" s="443">
        <v>0</v>
      </c>
      <c r="R37" s="47"/>
      <c r="S37" s="36">
        <v>0</v>
      </c>
      <c r="T37" s="35"/>
      <c r="U37" s="34"/>
      <c r="V37" s="82">
        <v>0</v>
      </c>
      <c r="W37" s="55" t="s">
        <v>2689</v>
      </c>
      <c r="X37" s="55" t="s">
        <v>1899</v>
      </c>
      <c r="Y37" s="157">
        <v>0</v>
      </c>
      <c r="Z37" s="57" t="s">
        <v>1746</v>
      </c>
      <c r="AA37" s="55" t="s">
        <v>6987</v>
      </c>
      <c r="AB37" s="55">
        <v>35</v>
      </c>
      <c r="AC37" s="55" t="s">
        <v>2013</v>
      </c>
      <c r="AD37" s="89" t="s">
        <v>2605</v>
      </c>
      <c r="AE37" s="243">
        <v>17010</v>
      </c>
      <c r="AF37" s="157" t="s">
        <v>3901</v>
      </c>
      <c r="AG37" s="89" t="s">
        <v>7121</v>
      </c>
      <c r="AH37" s="58" t="s">
        <v>7122</v>
      </c>
      <c r="AI37" s="58" t="s">
        <v>506</v>
      </c>
      <c r="AJ37" s="59" t="s">
        <v>355</v>
      </c>
      <c r="AK37" s="56">
        <v>25.969149999999999</v>
      </c>
      <c r="AL37" s="56">
        <v>-81.731683333333336</v>
      </c>
      <c r="AM37" s="60">
        <v>48.624000000318546</v>
      </c>
      <c r="AN37" s="60">
        <v>-5.4659667081671923</v>
      </c>
      <c r="AO37" s="60">
        <v>48.930258205795013</v>
      </c>
      <c r="AP37" s="84" t="s">
        <v>5496</v>
      </c>
      <c r="AQ37" s="481" t="str">
        <f>Table14[[#This Row],[Zone
ID]]</f>
        <v>D06</v>
      </c>
    </row>
    <row r="38" spans="1:43" s="14" customFormat="1" ht="38.25" x14ac:dyDescent="0.2">
      <c r="A38" s="45" t="s">
        <v>83</v>
      </c>
      <c r="B38" s="42" t="s">
        <v>99</v>
      </c>
      <c r="C38" s="46" t="s">
        <v>473</v>
      </c>
      <c r="D38" s="35" t="s">
        <v>5508</v>
      </c>
      <c r="E38" s="34">
        <v>46094</v>
      </c>
      <c r="F38" s="347" t="s">
        <v>5393</v>
      </c>
      <c r="G38" s="347" t="s">
        <v>3928</v>
      </c>
      <c r="H38" s="344">
        <v>25.966616666666667</v>
      </c>
      <c r="I38" s="344">
        <v>-81.731316666666672</v>
      </c>
      <c r="J38" s="56" t="s">
        <v>7123</v>
      </c>
      <c r="K38" s="56" t="s">
        <v>7124</v>
      </c>
      <c r="L38" s="49" t="s">
        <v>6810</v>
      </c>
      <c r="M38" s="117" t="s">
        <v>2836</v>
      </c>
      <c r="N38" s="35" t="s">
        <v>427</v>
      </c>
      <c r="O38" s="240" t="s">
        <v>6809</v>
      </c>
      <c r="P38" s="216" t="s">
        <v>3901</v>
      </c>
      <c r="Q38" s="443">
        <v>0</v>
      </c>
      <c r="R38" s="47"/>
      <c r="S38" s="36">
        <v>0</v>
      </c>
      <c r="T38" s="35" t="s">
        <v>3310</v>
      </c>
      <c r="U38" s="34" t="s">
        <v>8520</v>
      </c>
      <c r="V38" s="82" t="s">
        <v>1969</v>
      </c>
      <c r="W38" s="55" t="s">
        <v>2689</v>
      </c>
      <c r="X38" s="55" t="s">
        <v>1899</v>
      </c>
      <c r="Y38" s="157" t="s">
        <v>427</v>
      </c>
      <c r="Z38" s="57" t="s">
        <v>1746</v>
      </c>
      <c r="AA38" s="55" t="s">
        <v>7125</v>
      </c>
      <c r="AB38" s="55">
        <v>37</v>
      </c>
      <c r="AC38" s="55" t="s">
        <v>2013</v>
      </c>
      <c r="AD38" s="89" t="s">
        <v>2605</v>
      </c>
      <c r="AE38" s="243">
        <v>17012</v>
      </c>
      <c r="AF38" s="157" t="s">
        <v>3901</v>
      </c>
      <c r="AG38" s="89" t="s">
        <v>3908</v>
      </c>
      <c r="AH38" s="58" t="s">
        <v>4344</v>
      </c>
      <c r="AI38" s="58" t="s">
        <v>7126</v>
      </c>
      <c r="AJ38" s="59" t="s">
        <v>390</v>
      </c>
      <c r="AK38" s="56">
        <v>25.966699999999999</v>
      </c>
      <c r="AL38" s="56">
        <v>-81.731350000000006</v>
      </c>
      <c r="AM38" s="60">
        <v>-30.38999999971324</v>
      </c>
      <c r="AN38" s="60">
        <v>10.931933416334385</v>
      </c>
      <c r="AO38" s="60">
        <v>32.296428102837304</v>
      </c>
      <c r="AP38" s="84" t="s">
        <v>5496</v>
      </c>
      <c r="AQ38" s="481" t="str">
        <f>Table14[[#This Row],[Zone
ID]]</f>
        <v>D07</v>
      </c>
    </row>
    <row r="39" spans="1:43" s="14" customFormat="1" ht="38.25" x14ac:dyDescent="0.2">
      <c r="A39" s="45" t="s">
        <v>84</v>
      </c>
      <c r="B39" s="42" t="s">
        <v>102</v>
      </c>
      <c r="C39" s="46" t="s">
        <v>473</v>
      </c>
      <c r="D39" s="35" t="s">
        <v>5508</v>
      </c>
      <c r="E39" s="34">
        <v>46094</v>
      </c>
      <c r="F39" s="347" t="s">
        <v>159</v>
      </c>
      <c r="G39" s="347" t="s">
        <v>4122</v>
      </c>
      <c r="H39" s="344">
        <v>25.965499999999999</v>
      </c>
      <c r="I39" s="344">
        <v>-81.732299999999995</v>
      </c>
      <c r="J39" s="56" t="s">
        <v>4829</v>
      </c>
      <c r="K39" s="56" t="s">
        <v>7127</v>
      </c>
      <c r="L39" s="49" t="s">
        <v>6811</v>
      </c>
      <c r="M39" s="117" t="s">
        <v>2833</v>
      </c>
      <c r="N39" s="35" t="s">
        <v>427</v>
      </c>
      <c r="O39" s="240" t="s">
        <v>6812</v>
      </c>
      <c r="P39" s="216" t="s">
        <v>6005</v>
      </c>
      <c r="Q39" s="443">
        <v>0</v>
      </c>
      <c r="R39" s="47"/>
      <c r="S39" s="36">
        <v>0</v>
      </c>
      <c r="T39" s="35" t="s">
        <v>3310</v>
      </c>
      <c r="U39" s="34" t="s">
        <v>8520</v>
      </c>
      <c r="V39" s="82" t="s">
        <v>1969</v>
      </c>
      <c r="W39" s="55" t="s">
        <v>2689</v>
      </c>
      <c r="X39" s="55" t="s">
        <v>1899</v>
      </c>
      <c r="Y39" s="157" t="s">
        <v>427</v>
      </c>
      <c r="Z39" s="57" t="s">
        <v>1746</v>
      </c>
      <c r="AA39" s="55" t="s">
        <v>7125</v>
      </c>
      <c r="AB39" s="55">
        <v>39</v>
      </c>
      <c r="AC39" s="55" t="s">
        <v>2013</v>
      </c>
      <c r="AD39" s="89" t="s">
        <v>2605</v>
      </c>
      <c r="AE39" s="243">
        <v>17014</v>
      </c>
      <c r="AF39" s="157" t="s">
        <v>3901</v>
      </c>
      <c r="AG39" s="89" t="s">
        <v>3910</v>
      </c>
      <c r="AH39" s="58" t="s">
        <v>492</v>
      </c>
      <c r="AI39" s="58" t="s">
        <v>4122</v>
      </c>
      <c r="AJ39" s="59" t="s">
        <v>391</v>
      </c>
      <c r="AK39" s="56">
        <v>25.965583333333335</v>
      </c>
      <c r="AL39" s="56">
        <v>-81.732299999999995</v>
      </c>
      <c r="AM39" s="60">
        <v>-30.390000001008843</v>
      </c>
      <c r="AN39" s="60">
        <v>0</v>
      </c>
      <c r="AO39" s="60">
        <v>30.390000001008843</v>
      </c>
      <c r="AP39" s="84" t="s">
        <v>5496</v>
      </c>
      <c r="AQ39" s="481" t="str">
        <f>Table14[[#This Row],[Zone
ID]]</f>
        <v>D08</v>
      </c>
    </row>
    <row r="40" spans="1:43" s="14" customFormat="1" ht="38.25" x14ac:dyDescent="0.2">
      <c r="A40" s="45" t="s">
        <v>85</v>
      </c>
      <c r="B40" s="42" t="s">
        <v>362</v>
      </c>
      <c r="C40" s="46" t="s">
        <v>473</v>
      </c>
      <c r="D40" s="35" t="s">
        <v>5508</v>
      </c>
      <c r="E40" s="34">
        <v>46094</v>
      </c>
      <c r="F40" s="347" t="s">
        <v>4124</v>
      </c>
      <c r="G40" s="347" t="s">
        <v>5566</v>
      </c>
      <c r="H40" s="344">
        <v>25.964366666666667</v>
      </c>
      <c r="I40" s="344">
        <v>-81.733999999999995</v>
      </c>
      <c r="J40" s="56" t="s">
        <v>7128</v>
      </c>
      <c r="K40" s="56" t="s">
        <v>7129</v>
      </c>
      <c r="L40" s="49" t="s">
        <v>6090</v>
      </c>
      <c r="M40" s="117" t="s">
        <v>2836</v>
      </c>
      <c r="N40" s="35" t="s">
        <v>364</v>
      </c>
      <c r="O40" s="240" t="s">
        <v>6813</v>
      </c>
      <c r="P40" s="216" t="s">
        <v>6005</v>
      </c>
      <c r="Q40" s="443">
        <v>0</v>
      </c>
      <c r="R40" s="47"/>
      <c r="S40" s="36">
        <v>0</v>
      </c>
      <c r="T40" s="35"/>
      <c r="U40" s="34"/>
      <c r="V40" s="82">
        <v>0</v>
      </c>
      <c r="W40" s="55" t="s">
        <v>2689</v>
      </c>
      <c r="X40" s="55" t="s">
        <v>1899</v>
      </c>
      <c r="Y40" s="157">
        <v>0</v>
      </c>
      <c r="Z40" s="57" t="s">
        <v>1746</v>
      </c>
      <c r="AA40" s="55" t="s">
        <v>6987</v>
      </c>
      <c r="AB40" s="55">
        <v>40</v>
      </c>
      <c r="AC40" s="55" t="s">
        <v>2013</v>
      </c>
      <c r="AD40" s="89" t="s">
        <v>2605</v>
      </c>
      <c r="AE40" s="243">
        <v>17014.5</v>
      </c>
      <c r="AF40" s="157">
        <v>0</v>
      </c>
      <c r="AG40" s="89" t="s">
        <v>3911</v>
      </c>
      <c r="AH40" s="58" t="s">
        <v>7130</v>
      </c>
      <c r="AI40" s="58" t="s">
        <v>7131</v>
      </c>
      <c r="AJ40" s="59" t="s">
        <v>4374</v>
      </c>
      <c r="AK40" s="56">
        <v>25.964483333333334</v>
      </c>
      <c r="AL40" s="56">
        <v>-81.73415</v>
      </c>
      <c r="AM40" s="60">
        <v>-42.546000000116777</v>
      </c>
      <c r="AN40" s="60">
        <v>49.193700373504733</v>
      </c>
      <c r="AO40" s="60">
        <v>65.039851417789208</v>
      </c>
      <c r="AP40" s="84" t="s">
        <v>5496</v>
      </c>
      <c r="AQ40" s="481" t="str">
        <f>Table14[[#This Row],[Zone
ID]]</f>
        <v>D09</v>
      </c>
    </row>
    <row r="41" spans="1:43" s="14" customFormat="1" ht="38.25" x14ac:dyDescent="0.2">
      <c r="A41" s="45" t="s">
        <v>13</v>
      </c>
      <c r="B41" s="42" t="s">
        <v>107</v>
      </c>
      <c r="C41" s="46" t="s">
        <v>473</v>
      </c>
      <c r="D41" s="35" t="s">
        <v>5508</v>
      </c>
      <c r="E41" s="34">
        <v>46094</v>
      </c>
      <c r="F41" s="347" t="s">
        <v>4129</v>
      </c>
      <c r="G41" s="347" t="s">
        <v>5401</v>
      </c>
      <c r="H41" s="344">
        <v>25.9634</v>
      </c>
      <c r="I41" s="344">
        <v>-81.735600000000005</v>
      </c>
      <c r="J41" s="56" t="s">
        <v>7132</v>
      </c>
      <c r="K41" s="56" t="s">
        <v>7133</v>
      </c>
      <c r="L41" s="49" t="s">
        <v>6815</v>
      </c>
      <c r="M41" s="117" t="s">
        <v>2836</v>
      </c>
      <c r="N41" s="35" t="s">
        <v>364</v>
      </c>
      <c r="O41" s="240" t="s">
        <v>6814</v>
      </c>
      <c r="P41" s="216" t="s">
        <v>1969</v>
      </c>
      <c r="Q41" s="443">
        <v>0</v>
      </c>
      <c r="R41" s="47"/>
      <c r="S41" s="36">
        <v>0</v>
      </c>
      <c r="T41" s="35"/>
      <c r="U41" s="34"/>
      <c r="V41" s="82">
        <v>0</v>
      </c>
      <c r="W41" s="55" t="s">
        <v>2689</v>
      </c>
      <c r="X41" s="55" t="s">
        <v>1899</v>
      </c>
      <c r="Y41" s="157">
        <v>0</v>
      </c>
      <c r="Z41" s="57" t="s">
        <v>1746</v>
      </c>
      <c r="AA41" s="55" t="s">
        <v>6987</v>
      </c>
      <c r="AB41" s="55">
        <v>42</v>
      </c>
      <c r="AC41" s="55" t="s">
        <v>2013</v>
      </c>
      <c r="AD41" s="89" t="s">
        <v>2605</v>
      </c>
      <c r="AE41" s="243">
        <v>17015</v>
      </c>
      <c r="AF41" s="157" t="s">
        <v>3901</v>
      </c>
      <c r="AG41" s="89" t="s">
        <v>3913</v>
      </c>
      <c r="AH41" s="58" t="s">
        <v>510</v>
      </c>
      <c r="AI41" s="58" t="s">
        <v>7134</v>
      </c>
      <c r="AJ41" s="59" t="s">
        <v>392</v>
      </c>
      <c r="AK41" s="56">
        <v>25.963433333333334</v>
      </c>
      <c r="AL41" s="56">
        <v>-81.735533333333336</v>
      </c>
      <c r="AM41" s="60">
        <v>-12.156000000403537</v>
      </c>
      <c r="AN41" s="60">
        <v>-21.863866832668769</v>
      </c>
      <c r="AO41" s="60">
        <v>25.015935099181966</v>
      </c>
      <c r="AP41" s="84" t="s">
        <v>5496</v>
      </c>
      <c r="AQ41" s="481" t="str">
        <f>Table14[[#This Row],[Zone
ID]]</f>
        <v>D10</v>
      </c>
    </row>
    <row r="42" spans="1:43" s="14" customFormat="1" ht="38.25" x14ac:dyDescent="0.2">
      <c r="A42" s="45" t="s">
        <v>12</v>
      </c>
      <c r="B42" s="42" t="s">
        <v>108</v>
      </c>
      <c r="C42" s="46" t="s">
        <v>473</v>
      </c>
      <c r="D42" s="35" t="s">
        <v>5508</v>
      </c>
      <c r="E42" s="34">
        <v>46094</v>
      </c>
      <c r="F42" s="347" t="s">
        <v>512</v>
      </c>
      <c r="G42" s="347" t="s">
        <v>4831</v>
      </c>
      <c r="H42" s="344">
        <v>25.963683333333332</v>
      </c>
      <c r="I42" s="344">
        <v>-81.735699999999994</v>
      </c>
      <c r="J42" s="56" t="s">
        <v>4830</v>
      </c>
      <c r="K42" s="56" t="s">
        <v>7135</v>
      </c>
      <c r="L42" s="49" t="s">
        <v>6817</v>
      </c>
      <c r="M42" s="117" t="s">
        <v>2836</v>
      </c>
      <c r="N42" s="35" t="s">
        <v>387</v>
      </c>
      <c r="O42" s="207" t="s">
        <v>6816</v>
      </c>
      <c r="P42" s="216" t="s">
        <v>6005</v>
      </c>
      <c r="Q42" s="443">
        <v>0</v>
      </c>
      <c r="R42" s="47"/>
      <c r="S42" s="36">
        <v>0</v>
      </c>
      <c r="T42" s="35"/>
      <c r="U42" s="34"/>
      <c r="V42" s="82">
        <v>0</v>
      </c>
      <c r="W42" s="55" t="s">
        <v>2689</v>
      </c>
      <c r="X42" s="55" t="s">
        <v>1899</v>
      </c>
      <c r="Y42" s="157" t="s">
        <v>387</v>
      </c>
      <c r="Z42" s="57" t="s">
        <v>1746</v>
      </c>
      <c r="AA42" s="55" t="s">
        <v>6982</v>
      </c>
      <c r="AB42" s="55">
        <v>43</v>
      </c>
      <c r="AC42" s="55" t="s">
        <v>2013</v>
      </c>
      <c r="AD42" s="89" t="s">
        <v>2605</v>
      </c>
      <c r="AE42" s="243">
        <v>17016</v>
      </c>
      <c r="AF42" s="157">
        <v>0</v>
      </c>
      <c r="AG42" s="89" t="s">
        <v>3915</v>
      </c>
      <c r="AH42" s="58" t="s">
        <v>2873</v>
      </c>
      <c r="AI42" s="58" t="s">
        <v>4831</v>
      </c>
      <c r="AJ42" s="59" t="s">
        <v>4379</v>
      </c>
      <c r="AK42" s="56">
        <v>25.963750000000001</v>
      </c>
      <c r="AL42" s="56">
        <v>-81.735699999999994</v>
      </c>
      <c r="AM42" s="60">
        <v>-24.312000000807075</v>
      </c>
      <c r="AN42" s="60">
        <v>0</v>
      </c>
      <c r="AO42" s="60">
        <v>24.312000000807075</v>
      </c>
      <c r="AP42" s="84" t="s">
        <v>5496</v>
      </c>
      <c r="AQ42" s="481" t="str">
        <f>Table14[[#This Row],[Zone
ID]]</f>
        <v>D11</v>
      </c>
    </row>
    <row r="43" spans="1:43" s="290" customFormat="1" ht="38.25" x14ac:dyDescent="0.2">
      <c r="A43" s="45" t="s">
        <v>11</v>
      </c>
      <c r="B43" s="42" t="s">
        <v>109</v>
      </c>
      <c r="C43" s="46" t="s">
        <v>473</v>
      </c>
      <c r="D43" s="35" t="s">
        <v>5508</v>
      </c>
      <c r="E43" s="34">
        <v>46094</v>
      </c>
      <c r="F43" s="347" t="s">
        <v>167</v>
      </c>
      <c r="G43" s="347" t="s">
        <v>168</v>
      </c>
      <c r="H43" s="344">
        <v>25.962</v>
      </c>
      <c r="I43" s="344">
        <v>-81.737183333333334</v>
      </c>
      <c r="J43" s="56" t="s">
        <v>4828</v>
      </c>
      <c r="K43" s="56" t="s">
        <v>4832</v>
      </c>
      <c r="L43" s="49" t="s">
        <v>6086</v>
      </c>
      <c r="M43" s="117" t="s">
        <v>2836</v>
      </c>
      <c r="N43" s="35" t="s">
        <v>364</v>
      </c>
      <c r="O43" s="240" t="s">
        <v>6818</v>
      </c>
      <c r="P43" s="216" t="s">
        <v>1969</v>
      </c>
      <c r="Q43" s="443">
        <v>0</v>
      </c>
      <c r="R43" s="47"/>
      <c r="S43" s="36">
        <v>0</v>
      </c>
      <c r="T43" s="35"/>
      <c r="U43" s="34"/>
      <c r="V43" s="82">
        <v>0</v>
      </c>
      <c r="W43" s="55" t="s">
        <v>2689</v>
      </c>
      <c r="X43" s="55" t="s">
        <v>1899</v>
      </c>
      <c r="Y43" s="157">
        <v>0</v>
      </c>
      <c r="Z43" s="57" t="s">
        <v>1746</v>
      </c>
      <c r="AA43" s="55" t="s">
        <v>6987</v>
      </c>
      <c r="AB43" s="55">
        <v>44</v>
      </c>
      <c r="AC43" s="55" t="s">
        <v>2013</v>
      </c>
      <c r="AD43" s="89" t="s">
        <v>2605</v>
      </c>
      <c r="AE43" s="243">
        <v>17017</v>
      </c>
      <c r="AF43" s="157">
        <v>0</v>
      </c>
      <c r="AG43" s="89" t="s">
        <v>3916</v>
      </c>
      <c r="AH43" s="58" t="s">
        <v>7136</v>
      </c>
      <c r="AI43" s="58" t="s">
        <v>7137</v>
      </c>
      <c r="AJ43" s="59" t="s">
        <v>4382</v>
      </c>
      <c r="AK43" s="56">
        <v>25.962066666666665</v>
      </c>
      <c r="AL43" s="56">
        <v>-81.73715</v>
      </c>
      <c r="AM43" s="60">
        <v>-24.311999999511471</v>
      </c>
      <c r="AN43" s="60">
        <v>-10.931933416334385</v>
      </c>
      <c r="AO43" s="60">
        <v>26.656716080481743</v>
      </c>
      <c r="AP43" s="84" t="s">
        <v>5496</v>
      </c>
      <c r="AQ43" s="481" t="str">
        <f>Table14[[#This Row],[Zone
ID]]</f>
        <v>D13</v>
      </c>
    </row>
    <row r="44" spans="1:43" s="14" customFormat="1" ht="38.25" x14ac:dyDescent="0.2">
      <c r="A44" s="45" t="s">
        <v>10</v>
      </c>
      <c r="B44" s="42" t="s">
        <v>110</v>
      </c>
      <c r="C44" s="46" t="s">
        <v>473</v>
      </c>
      <c r="D44" s="35" t="s">
        <v>5508</v>
      </c>
      <c r="E44" s="34">
        <v>46094</v>
      </c>
      <c r="F44" s="347" t="s">
        <v>171</v>
      </c>
      <c r="G44" s="347" t="s">
        <v>172</v>
      </c>
      <c r="H44" s="344">
        <v>25.961633333333332</v>
      </c>
      <c r="I44" s="344">
        <v>-81.737766666666673</v>
      </c>
      <c r="J44" s="56" t="s">
        <v>6127</v>
      </c>
      <c r="K44" s="56" t="s">
        <v>4833</v>
      </c>
      <c r="L44" s="49" t="s">
        <v>6819</v>
      </c>
      <c r="M44" s="117" t="s">
        <v>2836</v>
      </c>
      <c r="N44" s="35" t="s">
        <v>387</v>
      </c>
      <c r="O44" s="240" t="s">
        <v>6820</v>
      </c>
      <c r="P44" s="216" t="s">
        <v>6005</v>
      </c>
      <c r="Q44" s="443">
        <v>0</v>
      </c>
      <c r="R44" s="47"/>
      <c r="S44" s="36">
        <v>0</v>
      </c>
      <c r="T44" s="35"/>
      <c r="U44" s="34"/>
      <c r="V44" s="82">
        <v>0</v>
      </c>
      <c r="W44" s="55" t="s">
        <v>2689</v>
      </c>
      <c r="X44" s="55" t="s">
        <v>1899</v>
      </c>
      <c r="Y44" s="157" t="s">
        <v>387</v>
      </c>
      <c r="Z44" s="57" t="s">
        <v>1746</v>
      </c>
      <c r="AA44" s="55" t="s">
        <v>6982</v>
      </c>
      <c r="AB44" s="55">
        <v>45</v>
      </c>
      <c r="AC44" s="55" t="s">
        <v>2013</v>
      </c>
      <c r="AD44" s="89" t="s">
        <v>2605</v>
      </c>
      <c r="AE44" s="243">
        <v>17018</v>
      </c>
      <c r="AF44" s="157">
        <v>0</v>
      </c>
      <c r="AG44" s="89" t="s">
        <v>3917</v>
      </c>
      <c r="AH44" s="58" t="s">
        <v>7138</v>
      </c>
      <c r="AI44" s="58" t="s">
        <v>7139</v>
      </c>
      <c r="AJ44" s="59" t="s">
        <v>4385</v>
      </c>
      <c r="AK44" s="56">
        <v>25.961683333333333</v>
      </c>
      <c r="AL44" s="56">
        <v>-81.737799999999993</v>
      </c>
      <c r="AM44" s="60">
        <v>-18.234000000605306</v>
      </c>
      <c r="AN44" s="60">
        <v>10.931933411673821</v>
      </c>
      <c r="AO44" s="60">
        <v>21.259960586495563</v>
      </c>
      <c r="AP44" s="84" t="s">
        <v>5496</v>
      </c>
      <c r="AQ44" s="481" t="str">
        <f>Table14[[#This Row],[Zone
ID]]</f>
        <v>D34</v>
      </c>
    </row>
    <row r="45" spans="1:43" s="14" customFormat="1" ht="38.25" x14ac:dyDescent="0.2">
      <c r="A45" s="45" t="s">
        <v>9</v>
      </c>
      <c r="B45" s="42" t="s">
        <v>111</v>
      </c>
      <c r="C45" s="46" t="s">
        <v>473</v>
      </c>
      <c r="D45" s="35" t="s">
        <v>5508</v>
      </c>
      <c r="E45" s="34">
        <v>46094</v>
      </c>
      <c r="F45" s="347" t="s">
        <v>5577</v>
      </c>
      <c r="G45" s="347" t="s">
        <v>520</v>
      </c>
      <c r="H45" s="344">
        <v>25.961166666666667</v>
      </c>
      <c r="I45" s="344">
        <v>-81.737433333333328</v>
      </c>
      <c r="J45" s="56" t="s">
        <v>7140</v>
      </c>
      <c r="K45" s="56" t="s">
        <v>4834</v>
      </c>
      <c r="L45" s="49" t="s">
        <v>4458</v>
      </c>
      <c r="M45" s="117" t="s">
        <v>2836</v>
      </c>
      <c r="N45" s="35" t="s">
        <v>364</v>
      </c>
      <c r="O45" s="240" t="s">
        <v>6821</v>
      </c>
      <c r="P45" s="216" t="s">
        <v>1969</v>
      </c>
      <c r="Q45" s="443">
        <v>0</v>
      </c>
      <c r="R45" s="47"/>
      <c r="S45" s="36">
        <v>0</v>
      </c>
      <c r="T45" s="35"/>
      <c r="U45" s="34"/>
      <c r="V45" s="82">
        <v>0</v>
      </c>
      <c r="W45" s="55" t="s">
        <v>2689</v>
      </c>
      <c r="X45" s="55" t="s">
        <v>1899</v>
      </c>
      <c r="Y45" s="157">
        <v>0</v>
      </c>
      <c r="Z45" s="57" t="s">
        <v>1746</v>
      </c>
      <c r="AA45" s="55" t="s">
        <v>6987</v>
      </c>
      <c r="AB45" s="55">
        <v>46</v>
      </c>
      <c r="AC45" s="55" t="s">
        <v>2013</v>
      </c>
      <c r="AD45" s="89" t="s">
        <v>2605</v>
      </c>
      <c r="AE45" s="243">
        <v>17019</v>
      </c>
      <c r="AF45" s="157">
        <v>0</v>
      </c>
      <c r="AG45" s="89" t="s">
        <v>3918</v>
      </c>
      <c r="AH45" s="58" t="s">
        <v>7141</v>
      </c>
      <c r="AI45" s="58" t="s">
        <v>520</v>
      </c>
      <c r="AJ45" s="59" t="s">
        <v>4388</v>
      </c>
      <c r="AK45" s="56">
        <v>25.961283333333334</v>
      </c>
      <c r="AL45" s="56">
        <v>-81.737433333333328</v>
      </c>
      <c r="AM45" s="60">
        <v>-42.546000000116777</v>
      </c>
      <c r="AN45" s="60">
        <v>0</v>
      </c>
      <c r="AO45" s="60">
        <v>42.546000000116777</v>
      </c>
      <c r="AP45" s="84" t="s">
        <v>5496</v>
      </c>
      <c r="AQ45" s="481" t="str">
        <f>Table14[[#This Row],[Zone
ID]]</f>
        <v>D36</v>
      </c>
    </row>
    <row r="46" spans="1:43" s="14" customFormat="1" ht="38.25" x14ac:dyDescent="0.2">
      <c r="A46" s="45" t="s">
        <v>8</v>
      </c>
      <c r="B46" s="42" t="s">
        <v>112</v>
      </c>
      <c r="C46" s="46" t="s">
        <v>473</v>
      </c>
      <c r="D46" s="35" t="s">
        <v>5508</v>
      </c>
      <c r="E46" s="34">
        <v>46094</v>
      </c>
      <c r="F46" s="347" t="s">
        <v>1984</v>
      </c>
      <c r="G46" s="347" t="s">
        <v>4140</v>
      </c>
      <c r="H46" s="344">
        <v>25.960433333333334</v>
      </c>
      <c r="I46" s="344">
        <v>-81.73663333333333</v>
      </c>
      <c r="J46" s="56" t="s">
        <v>4835</v>
      </c>
      <c r="K46" s="56" t="s">
        <v>7142</v>
      </c>
      <c r="L46" s="49" t="s">
        <v>6094</v>
      </c>
      <c r="M46" s="117" t="s">
        <v>2833</v>
      </c>
      <c r="N46" s="35" t="s">
        <v>364</v>
      </c>
      <c r="O46" s="240" t="s">
        <v>6822</v>
      </c>
      <c r="P46" s="216" t="s">
        <v>6005</v>
      </c>
      <c r="Q46" s="443">
        <v>0</v>
      </c>
      <c r="R46" s="47"/>
      <c r="S46" s="36">
        <v>0</v>
      </c>
      <c r="T46" s="35"/>
      <c r="U46" s="34"/>
      <c r="V46" s="82">
        <v>0</v>
      </c>
      <c r="W46" s="55" t="s">
        <v>2689</v>
      </c>
      <c r="X46" s="55" t="s">
        <v>1899</v>
      </c>
      <c r="Y46" s="157">
        <v>0</v>
      </c>
      <c r="Z46" s="57" t="s">
        <v>1746</v>
      </c>
      <c r="AA46" s="55" t="s">
        <v>6987</v>
      </c>
      <c r="AB46" s="55">
        <v>47</v>
      </c>
      <c r="AC46" s="55" t="s">
        <v>2013</v>
      </c>
      <c r="AD46" s="89" t="s">
        <v>2605</v>
      </c>
      <c r="AE46" s="243">
        <v>17019.5</v>
      </c>
      <c r="AF46" s="157">
        <v>0</v>
      </c>
      <c r="AG46" s="89" t="s">
        <v>3919</v>
      </c>
      <c r="AH46" s="58" t="s">
        <v>7143</v>
      </c>
      <c r="AI46" s="58" t="s">
        <v>7144</v>
      </c>
      <c r="AJ46" s="59" t="s">
        <v>4391</v>
      </c>
      <c r="AK46" s="56">
        <v>25.9605</v>
      </c>
      <c r="AL46" s="56">
        <v>-81.736716666666666</v>
      </c>
      <c r="AM46" s="60">
        <v>-24.311999999511471</v>
      </c>
      <c r="AN46" s="60">
        <v>27.329833540835963</v>
      </c>
      <c r="AO46" s="60">
        <v>36.578588618836129</v>
      </c>
      <c r="AP46" s="84" t="s">
        <v>5496</v>
      </c>
      <c r="AQ46" s="481" t="str">
        <f>Table14[[#This Row],[Zone
ID]]</f>
        <v>D38</v>
      </c>
    </row>
    <row r="47" spans="1:43" s="14" customFormat="1" ht="38.25" x14ac:dyDescent="0.2">
      <c r="A47" s="45" t="s">
        <v>7</v>
      </c>
      <c r="B47" s="42" t="s">
        <v>113</v>
      </c>
      <c r="C47" s="46" t="s">
        <v>473</v>
      </c>
      <c r="D47" s="35" t="s">
        <v>5508</v>
      </c>
      <c r="E47" s="34">
        <v>46094</v>
      </c>
      <c r="F47" s="347" t="s">
        <v>6095</v>
      </c>
      <c r="G47" s="347" t="s">
        <v>5581</v>
      </c>
      <c r="H47" s="344">
        <v>25.960049999999999</v>
      </c>
      <c r="I47" s="344">
        <v>-81.736800000000002</v>
      </c>
      <c r="J47" s="56" t="s">
        <v>7145</v>
      </c>
      <c r="K47" s="56" t="s">
        <v>7146</v>
      </c>
      <c r="L47" s="49" t="s">
        <v>6174</v>
      </c>
      <c r="M47" s="117" t="s">
        <v>2836</v>
      </c>
      <c r="N47" s="35" t="s">
        <v>364</v>
      </c>
      <c r="O47" s="240" t="s">
        <v>6823</v>
      </c>
      <c r="P47" s="216" t="s">
        <v>6005</v>
      </c>
      <c r="Q47" s="443">
        <v>0</v>
      </c>
      <c r="R47" s="47"/>
      <c r="S47" s="36">
        <v>0</v>
      </c>
      <c r="T47" s="35"/>
      <c r="U47" s="34"/>
      <c r="V47" s="82">
        <v>0</v>
      </c>
      <c r="W47" s="55" t="s">
        <v>2689</v>
      </c>
      <c r="X47" s="55" t="s">
        <v>1899</v>
      </c>
      <c r="Y47" s="157">
        <v>0</v>
      </c>
      <c r="Z47" s="57" t="s">
        <v>1746</v>
      </c>
      <c r="AA47" s="55" t="s">
        <v>6987</v>
      </c>
      <c r="AB47" s="55">
        <v>48</v>
      </c>
      <c r="AC47" s="55" t="s">
        <v>2013</v>
      </c>
      <c r="AD47" s="89" t="s">
        <v>2605</v>
      </c>
      <c r="AE47" s="243">
        <v>17020</v>
      </c>
      <c r="AF47" s="157">
        <v>0</v>
      </c>
      <c r="AG47" s="89" t="s">
        <v>3920</v>
      </c>
      <c r="AH47" s="58" t="s">
        <v>4142</v>
      </c>
      <c r="AI47" s="58" t="s">
        <v>7147</v>
      </c>
      <c r="AJ47" s="59" t="s">
        <v>4394</v>
      </c>
      <c r="AK47" s="56">
        <v>25.960116666666668</v>
      </c>
      <c r="AL47" s="56">
        <v>-81.736916666666673</v>
      </c>
      <c r="AM47" s="60">
        <v>-24.312000000807075</v>
      </c>
      <c r="AN47" s="60">
        <v>38.261766957170352</v>
      </c>
      <c r="AO47" s="60">
        <v>45.332506600937656</v>
      </c>
      <c r="AP47" s="84" t="s">
        <v>5496</v>
      </c>
      <c r="AQ47" s="481" t="str">
        <f>Table14[[#This Row],[Zone
ID]]</f>
        <v>D39</v>
      </c>
    </row>
    <row r="48" spans="1:43" s="14" customFormat="1" ht="38.25" x14ac:dyDescent="0.2">
      <c r="A48" s="45" t="s">
        <v>6</v>
      </c>
      <c r="B48" s="42" t="s">
        <v>114</v>
      </c>
      <c r="C48" s="46" t="s">
        <v>473</v>
      </c>
      <c r="D48" s="35" t="s">
        <v>5508</v>
      </c>
      <c r="E48" s="34">
        <v>46094</v>
      </c>
      <c r="F48" s="347" t="s">
        <v>525</v>
      </c>
      <c r="G48" s="347" t="s">
        <v>526</v>
      </c>
      <c r="H48" s="344">
        <v>25.956933333333332</v>
      </c>
      <c r="I48" s="344">
        <v>-81.7316</v>
      </c>
      <c r="J48" s="56" t="s">
        <v>4836</v>
      </c>
      <c r="K48" s="56" t="s">
        <v>6128</v>
      </c>
      <c r="L48" s="49" t="s">
        <v>6825</v>
      </c>
      <c r="M48" s="117" t="s">
        <v>2836</v>
      </c>
      <c r="N48" s="52" t="s">
        <v>364</v>
      </c>
      <c r="O48" s="240" t="s">
        <v>6824</v>
      </c>
      <c r="P48" s="216" t="s">
        <v>6005</v>
      </c>
      <c r="Q48" s="443">
        <v>0</v>
      </c>
      <c r="R48" s="35"/>
      <c r="S48" s="36">
        <v>0</v>
      </c>
      <c r="T48" s="52" t="s">
        <v>2011</v>
      </c>
      <c r="U48" s="34"/>
      <c r="V48" s="82">
        <v>0</v>
      </c>
      <c r="W48" s="55" t="s">
        <v>2689</v>
      </c>
      <c r="X48" s="55" t="s">
        <v>1899</v>
      </c>
      <c r="Y48" s="157">
        <v>0</v>
      </c>
      <c r="Z48" s="57" t="s">
        <v>1746</v>
      </c>
      <c r="AA48" s="55" t="s">
        <v>6987</v>
      </c>
      <c r="AB48" s="55">
        <v>49</v>
      </c>
      <c r="AC48" s="55" t="s">
        <v>2014</v>
      </c>
      <c r="AD48" s="89" t="s">
        <v>2606</v>
      </c>
      <c r="AE48" s="243">
        <v>17021</v>
      </c>
      <c r="AF48" s="157">
        <v>0</v>
      </c>
      <c r="AG48" s="89" t="s">
        <v>3921</v>
      </c>
      <c r="AH48" s="58" t="s">
        <v>7148</v>
      </c>
      <c r="AI48" s="58" t="s">
        <v>1986</v>
      </c>
      <c r="AJ48" s="59" t="s">
        <v>4397</v>
      </c>
      <c r="AK48" s="56">
        <v>25.956966666666666</v>
      </c>
      <c r="AL48" s="56">
        <v>-81.731616666666667</v>
      </c>
      <c r="AM48" s="60">
        <v>-12.156000000403537</v>
      </c>
      <c r="AN48" s="60">
        <v>5.4659667081671923</v>
      </c>
      <c r="AO48" s="60">
        <v>13.328358040831695</v>
      </c>
      <c r="AP48" s="84" t="s">
        <v>5496</v>
      </c>
      <c r="AQ48" s="481" t="str">
        <f>Table14[[#This Row],[Zone
ID]]</f>
        <v>E40</v>
      </c>
    </row>
    <row r="49" spans="1:43" s="14" customFormat="1" ht="38.25" x14ac:dyDescent="0.2">
      <c r="A49" s="45" t="s">
        <v>5</v>
      </c>
      <c r="B49" s="42" t="s">
        <v>106</v>
      </c>
      <c r="C49" s="46" t="s">
        <v>473</v>
      </c>
      <c r="D49" s="35" t="s">
        <v>5508</v>
      </c>
      <c r="E49" s="34">
        <v>46094</v>
      </c>
      <c r="F49" s="347" t="s">
        <v>5418</v>
      </c>
      <c r="G49" s="347" t="s">
        <v>5585</v>
      </c>
      <c r="H49" s="344">
        <v>25.955233333333332</v>
      </c>
      <c r="I49" s="344">
        <v>-81.730466666666672</v>
      </c>
      <c r="J49" s="56" t="s">
        <v>7149</v>
      </c>
      <c r="K49" s="56" t="s">
        <v>7150</v>
      </c>
      <c r="L49" s="49" t="s">
        <v>6881</v>
      </c>
      <c r="M49" s="117" t="s">
        <v>2836</v>
      </c>
      <c r="N49" s="35" t="s">
        <v>364</v>
      </c>
      <c r="O49" s="240" t="s">
        <v>6826</v>
      </c>
      <c r="P49" s="216" t="s">
        <v>6005</v>
      </c>
      <c r="Q49" s="443">
        <v>0</v>
      </c>
      <c r="R49" s="35"/>
      <c r="S49" s="36">
        <v>0</v>
      </c>
      <c r="T49" s="35" t="s">
        <v>2011</v>
      </c>
      <c r="U49" s="34"/>
      <c r="V49" s="82">
        <v>0</v>
      </c>
      <c r="W49" s="55" t="s">
        <v>2689</v>
      </c>
      <c r="X49" s="55" t="s">
        <v>1899</v>
      </c>
      <c r="Y49" s="157">
        <v>0</v>
      </c>
      <c r="Z49" s="57" t="s">
        <v>1746</v>
      </c>
      <c r="AA49" s="55" t="s">
        <v>6987</v>
      </c>
      <c r="AB49" s="55">
        <v>50</v>
      </c>
      <c r="AC49" s="55" t="s">
        <v>2014</v>
      </c>
      <c r="AD49" s="89" t="s">
        <v>2606</v>
      </c>
      <c r="AE49" s="243">
        <v>17023</v>
      </c>
      <c r="AF49" s="157">
        <v>0</v>
      </c>
      <c r="AG49" s="89" t="s">
        <v>3922</v>
      </c>
      <c r="AH49" s="58" t="s">
        <v>7151</v>
      </c>
      <c r="AI49" s="58" t="s">
        <v>527</v>
      </c>
      <c r="AJ49" s="59" t="s">
        <v>4400</v>
      </c>
      <c r="AK49" s="56">
        <v>25.955349999999999</v>
      </c>
      <c r="AL49" s="56">
        <v>-81.730500000000006</v>
      </c>
      <c r="AM49" s="60">
        <v>-42.546000000116777</v>
      </c>
      <c r="AN49" s="60">
        <v>10.931933416334385</v>
      </c>
      <c r="AO49" s="60">
        <v>43.928001140833906</v>
      </c>
      <c r="AP49" s="84" t="s">
        <v>5496</v>
      </c>
      <c r="AQ49" s="481" t="str">
        <f>Table14[[#This Row],[Zone
ID]]</f>
        <v>E41</v>
      </c>
    </row>
    <row r="50" spans="1:43" s="14" customFormat="1" ht="38.25" x14ac:dyDescent="0.2">
      <c r="A50" s="45" t="s">
        <v>4</v>
      </c>
      <c r="B50" s="42" t="s">
        <v>97</v>
      </c>
      <c r="C50" s="46" t="s">
        <v>473</v>
      </c>
      <c r="D50" s="35" t="s">
        <v>5508</v>
      </c>
      <c r="E50" s="34">
        <v>46094</v>
      </c>
      <c r="F50" s="347" t="s">
        <v>2880</v>
      </c>
      <c r="G50" s="347" t="s">
        <v>1062</v>
      </c>
      <c r="H50" s="344">
        <v>25.955100000000002</v>
      </c>
      <c r="I50" s="344">
        <v>-81.731083333333331</v>
      </c>
      <c r="J50" s="56" t="s">
        <v>4837</v>
      </c>
      <c r="K50" s="56" t="s">
        <v>7152</v>
      </c>
      <c r="L50" s="49" t="s">
        <v>6097</v>
      </c>
      <c r="M50" s="117" t="s">
        <v>2836</v>
      </c>
      <c r="N50" s="52" t="s">
        <v>364</v>
      </c>
      <c r="O50" s="240" t="s">
        <v>6827</v>
      </c>
      <c r="P50" s="216" t="s">
        <v>6005</v>
      </c>
      <c r="Q50" s="443">
        <v>0</v>
      </c>
      <c r="R50" s="35"/>
      <c r="S50" s="36">
        <v>0</v>
      </c>
      <c r="T50" s="52"/>
      <c r="U50" s="34"/>
      <c r="V50" s="82">
        <v>0</v>
      </c>
      <c r="W50" s="55" t="s">
        <v>2689</v>
      </c>
      <c r="X50" s="55" t="s">
        <v>1899</v>
      </c>
      <c r="Y50" s="157">
        <v>0</v>
      </c>
      <c r="Z50" s="57" t="s">
        <v>1746</v>
      </c>
      <c r="AA50" s="55" t="s">
        <v>6987</v>
      </c>
      <c r="AB50" s="55">
        <v>51</v>
      </c>
      <c r="AC50" s="55" t="s">
        <v>2014</v>
      </c>
      <c r="AD50" s="89" t="s">
        <v>2606</v>
      </c>
      <c r="AE50" s="243">
        <v>17024</v>
      </c>
      <c r="AF50" s="157">
        <v>0</v>
      </c>
      <c r="AG50" s="89" t="s">
        <v>3923</v>
      </c>
      <c r="AH50" s="58" t="s">
        <v>7153</v>
      </c>
      <c r="AI50" s="58" t="s">
        <v>7154</v>
      </c>
      <c r="AJ50" s="59" t="s">
        <v>4403</v>
      </c>
      <c r="AK50" s="56">
        <v>25.955133333333333</v>
      </c>
      <c r="AL50" s="56">
        <v>-81.73115</v>
      </c>
      <c r="AM50" s="60">
        <v>-12.155999999107934</v>
      </c>
      <c r="AN50" s="60">
        <v>21.863866832668769</v>
      </c>
      <c r="AO50" s="60">
        <v>25.015935098552394</v>
      </c>
      <c r="AP50" s="84" t="s">
        <v>5496</v>
      </c>
      <c r="AQ50" s="481" t="str">
        <f>Table14[[#This Row],[Zone
ID]]</f>
        <v>E42</v>
      </c>
    </row>
    <row r="51" spans="1:43" s="14" customFormat="1" ht="38.25" x14ac:dyDescent="0.2">
      <c r="A51" s="45" t="s">
        <v>86</v>
      </c>
      <c r="B51" s="42" t="s">
        <v>104</v>
      </c>
      <c r="C51" s="46" t="s">
        <v>473</v>
      </c>
      <c r="D51" s="35" t="s">
        <v>5508</v>
      </c>
      <c r="E51" s="34">
        <v>46094</v>
      </c>
      <c r="F51" s="347" t="s">
        <v>515</v>
      </c>
      <c r="G51" s="347" t="s">
        <v>516</v>
      </c>
      <c r="H51" s="344">
        <v>25.961833333333335</v>
      </c>
      <c r="I51" s="344">
        <v>-81.738</v>
      </c>
      <c r="J51" s="56" t="s">
        <v>4841</v>
      </c>
      <c r="K51" s="56" t="s">
        <v>5468</v>
      </c>
      <c r="L51" s="49" t="s">
        <v>5426</v>
      </c>
      <c r="M51" s="117" t="s">
        <v>2836</v>
      </c>
      <c r="N51" s="35" t="s">
        <v>364</v>
      </c>
      <c r="O51" s="240" t="s">
        <v>6828</v>
      </c>
      <c r="P51" s="216" t="s">
        <v>6005</v>
      </c>
      <c r="Q51" s="443">
        <v>0</v>
      </c>
      <c r="R51" s="47"/>
      <c r="S51" s="36">
        <v>0</v>
      </c>
      <c r="T51" s="35" t="s">
        <v>2011</v>
      </c>
      <c r="U51" s="34"/>
      <c r="V51" s="82">
        <v>0</v>
      </c>
      <c r="W51" s="55" t="s">
        <v>2690</v>
      </c>
      <c r="X51" s="55" t="s">
        <v>1899</v>
      </c>
      <c r="Y51" s="157">
        <v>0</v>
      </c>
      <c r="Z51" s="57" t="s">
        <v>1746</v>
      </c>
      <c r="AA51" s="55" t="s">
        <v>6987</v>
      </c>
      <c r="AB51" s="55">
        <v>52</v>
      </c>
      <c r="AC51" s="55" t="s">
        <v>387</v>
      </c>
      <c r="AD51" s="89" t="s">
        <v>2607</v>
      </c>
      <c r="AE51" s="243">
        <v>17030</v>
      </c>
      <c r="AF51" s="157" t="s">
        <v>3901</v>
      </c>
      <c r="AG51" s="89" t="s">
        <v>3924</v>
      </c>
      <c r="AH51" s="58" t="s">
        <v>7155</v>
      </c>
      <c r="AI51" s="58" t="s">
        <v>7156</v>
      </c>
      <c r="AJ51" s="59" t="s">
        <v>4406</v>
      </c>
      <c r="AK51" s="56">
        <v>25.961883333333333</v>
      </c>
      <c r="AL51" s="56">
        <v>-81.737949999999998</v>
      </c>
      <c r="AM51" s="60">
        <v>-18.233999999309702</v>
      </c>
      <c r="AN51" s="60">
        <v>-16.397900124501579</v>
      </c>
      <c r="AO51" s="60">
        <v>24.522844134968423</v>
      </c>
      <c r="AP51" s="84" t="s">
        <v>5496</v>
      </c>
      <c r="AQ51" s="481" t="str">
        <f>Table14[[#This Row],[Zone
ID]]</f>
        <v>F33</v>
      </c>
    </row>
    <row r="52" spans="1:43" s="14" customFormat="1" ht="38.25" x14ac:dyDescent="0.2">
      <c r="A52" s="45" t="s">
        <v>3</v>
      </c>
      <c r="B52" s="42" t="s">
        <v>98</v>
      </c>
      <c r="C52" s="46" t="s">
        <v>473</v>
      </c>
      <c r="D52" s="35" t="s">
        <v>5508</v>
      </c>
      <c r="E52" s="34">
        <v>46094</v>
      </c>
      <c r="F52" s="351" t="s">
        <v>5427</v>
      </c>
      <c r="G52" s="351" t="s">
        <v>186</v>
      </c>
      <c r="H52" s="344">
        <v>25.962299999999999</v>
      </c>
      <c r="I52" s="344">
        <v>-81.738699999999994</v>
      </c>
      <c r="J52" s="56" t="s">
        <v>7157</v>
      </c>
      <c r="K52" s="56" t="s">
        <v>5469</v>
      </c>
      <c r="L52" s="49" t="s">
        <v>2882</v>
      </c>
      <c r="M52" s="117" t="s">
        <v>2836</v>
      </c>
      <c r="N52" s="52" t="s">
        <v>364</v>
      </c>
      <c r="O52" s="240" t="s">
        <v>6829</v>
      </c>
      <c r="P52" s="216" t="s">
        <v>6005</v>
      </c>
      <c r="Q52" s="443">
        <v>0</v>
      </c>
      <c r="R52" s="35"/>
      <c r="S52" s="36">
        <v>0</v>
      </c>
      <c r="T52" s="52"/>
      <c r="U52" s="34"/>
      <c r="V52" s="82">
        <v>0</v>
      </c>
      <c r="W52" s="55" t="s">
        <v>2690</v>
      </c>
      <c r="X52" s="55" t="s">
        <v>1899</v>
      </c>
      <c r="Y52" s="157">
        <v>0</v>
      </c>
      <c r="Z52" s="57" t="s">
        <v>1746</v>
      </c>
      <c r="AA52" s="55" t="s">
        <v>6987</v>
      </c>
      <c r="AB52" s="55">
        <v>53</v>
      </c>
      <c r="AC52" s="55" t="s">
        <v>387</v>
      </c>
      <c r="AD52" s="89" t="s">
        <v>2607</v>
      </c>
      <c r="AE52" s="243">
        <v>17033</v>
      </c>
      <c r="AF52" s="157" t="s">
        <v>3901</v>
      </c>
      <c r="AG52" s="89" t="s">
        <v>3925</v>
      </c>
      <c r="AH52" s="58" t="s">
        <v>185</v>
      </c>
      <c r="AI52" s="58" t="s">
        <v>7158</v>
      </c>
      <c r="AJ52" s="59" t="s">
        <v>4409</v>
      </c>
      <c r="AK52" s="56">
        <v>25.962333333333333</v>
      </c>
      <c r="AL52" s="56">
        <v>-81.73863333333334</v>
      </c>
      <c r="AM52" s="60">
        <v>-12.156000000403537</v>
      </c>
      <c r="AN52" s="60">
        <v>-21.863866828008206</v>
      </c>
      <c r="AO52" s="60">
        <v>25.015935095108645</v>
      </c>
      <c r="AP52" s="84" t="s">
        <v>5496</v>
      </c>
      <c r="AQ52" s="481" t="str">
        <f>Table14[[#This Row],[Zone
ID]]</f>
        <v>F15</v>
      </c>
    </row>
    <row r="53" spans="1:43" s="14" customFormat="1" ht="38.25" x14ac:dyDescent="0.2">
      <c r="A53" s="45" t="s">
        <v>2</v>
      </c>
      <c r="B53" s="42" t="s">
        <v>100</v>
      </c>
      <c r="C53" s="46" t="s">
        <v>473</v>
      </c>
      <c r="D53" s="35" t="s">
        <v>5508</v>
      </c>
      <c r="E53" s="34">
        <v>46094</v>
      </c>
      <c r="F53" s="347" t="s">
        <v>530</v>
      </c>
      <c r="G53" s="347" t="s">
        <v>188</v>
      </c>
      <c r="H53" s="344">
        <v>25.961749999999999</v>
      </c>
      <c r="I53" s="344">
        <v>-81.738883333333334</v>
      </c>
      <c r="J53" s="56" t="s">
        <v>4838</v>
      </c>
      <c r="K53" s="56" t="s">
        <v>4839</v>
      </c>
      <c r="L53" s="49" t="s">
        <v>4159</v>
      </c>
      <c r="M53" s="117" t="s">
        <v>2836</v>
      </c>
      <c r="N53" s="35" t="s">
        <v>364</v>
      </c>
      <c r="O53" s="240" t="s">
        <v>6830</v>
      </c>
      <c r="P53" s="216" t="s">
        <v>6005</v>
      </c>
      <c r="Q53" s="443">
        <v>0</v>
      </c>
      <c r="R53" s="47"/>
      <c r="S53" s="36">
        <v>0</v>
      </c>
      <c r="T53" s="35"/>
      <c r="U53" s="34"/>
      <c r="V53" s="82">
        <v>0</v>
      </c>
      <c r="W53" s="55" t="s">
        <v>2690</v>
      </c>
      <c r="X53" s="55" t="s">
        <v>1899</v>
      </c>
      <c r="Y53" s="157">
        <v>0</v>
      </c>
      <c r="Z53" s="57" t="s">
        <v>1746</v>
      </c>
      <c r="AA53" s="55" t="s">
        <v>6987</v>
      </c>
      <c r="AB53" s="55">
        <v>54</v>
      </c>
      <c r="AC53" s="55" t="s">
        <v>387</v>
      </c>
      <c r="AD53" s="89" t="s">
        <v>2607</v>
      </c>
      <c r="AE53" s="243">
        <v>17035</v>
      </c>
      <c r="AF53" s="157" t="s">
        <v>3901</v>
      </c>
      <c r="AG53" s="89" t="s">
        <v>3926</v>
      </c>
      <c r="AH53" s="58" t="s">
        <v>7159</v>
      </c>
      <c r="AI53" s="58" t="s">
        <v>7160</v>
      </c>
      <c r="AJ53" s="59" t="s">
        <v>4412</v>
      </c>
      <c r="AK53" s="56">
        <v>25.9618</v>
      </c>
      <c r="AL53" s="56">
        <v>-81.738866666666667</v>
      </c>
      <c r="AM53" s="60">
        <v>-18.234000000605306</v>
      </c>
      <c r="AN53" s="60">
        <v>-5.4659667081671923</v>
      </c>
      <c r="AO53" s="60">
        <v>19.035638893319721</v>
      </c>
      <c r="AP53" s="84" t="s">
        <v>5496</v>
      </c>
      <c r="AQ53" s="481" t="str">
        <f>Table14[[#This Row],[Zone
ID]]</f>
        <v>F16</v>
      </c>
    </row>
    <row r="54" spans="1:43" s="14" customFormat="1" ht="38.25" x14ac:dyDescent="0.2">
      <c r="A54" s="45" t="s">
        <v>1</v>
      </c>
      <c r="B54" s="42" t="s">
        <v>103</v>
      </c>
      <c r="C54" s="46" t="s">
        <v>473</v>
      </c>
      <c r="D54" s="35" t="s">
        <v>5508</v>
      </c>
      <c r="E54" s="34">
        <v>46094</v>
      </c>
      <c r="F54" s="347" t="s">
        <v>531</v>
      </c>
      <c r="G54" s="347" t="s">
        <v>532</v>
      </c>
      <c r="H54" s="344">
        <v>25.959833333333332</v>
      </c>
      <c r="I54" s="344">
        <v>-81.739450000000005</v>
      </c>
      <c r="J54" s="56" t="s">
        <v>5619</v>
      </c>
      <c r="K54" s="56" t="s">
        <v>4840</v>
      </c>
      <c r="L54" s="49" t="s">
        <v>2883</v>
      </c>
      <c r="M54" s="117" t="s">
        <v>2836</v>
      </c>
      <c r="N54" s="35" t="s">
        <v>364</v>
      </c>
      <c r="O54" s="240" t="s">
        <v>6831</v>
      </c>
      <c r="P54" s="216" t="s">
        <v>6005</v>
      </c>
      <c r="Q54" s="443">
        <v>0</v>
      </c>
      <c r="R54" s="35"/>
      <c r="S54" s="36">
        <v>0</v>
      </c>
      <c r="T54" s="35"/>
      <c r="U54" s="34"/>
      <c r="V54" s="82">
        <v>0</v>
      </c>
      <c r="W54" s="55" t="s">
        <v>2690</v>
      </c>
      <c r="X54" s="55" t="s">
        <v>1899</v>
      </c>
      <c r="Y54" s="157">
        <v>0</v>
      </c>
      <c r="Z54" s="57" t="s">
        <v>1746</v>
      </c>
      <c r="AA54" s="55" t="s">
        <v>6987</v>
      </c>
      <c r="AB54" s="55">
        <v>55</v>
      </c>
      <c r="AC54" s="55" t="s">
        <v>387</v>
      </c>
      <c r="AD54" s="89" t="s">
        <v>2607</v>
      </c>
      <c r="AE54" s="243">
        <v>17037</v>
      </c>
      <c r="AF54" s="157" t="s">
        <v>3901</v>
      </c>
      <c r="AG54" s="89" t="s">
        <v>3927</v>
      </c>
      <c r="AH54" s="58" t="s">
        <v>7161</v>
      </c>
      <c r="AI54" s="58" t="s">
        <v>533</v>
      </c>
      <c r="AJ54" s="59" t="s">
        <v>4415</v>
      </c>
      <c r="AK54" s="56">
        <v>25.959733333333332</v>
      </c>
      <c r="AL54" s="56">
        <v>-81.739433333333338</v>
      </c>
      <c r="AM54" s="60">
        <v>36.467999999915008</v>
      </c>
      <c r="AN54" s="60">
        <v>-5.4659667081671923</v>
      </c>
      <c r="AO54" s="60">
        <v>36.875355131152205</v>
      </c>
      <c r="AP54" s="84" t="s">
        <v>5496</v>
      </c>
      <c r="AQ54" s="481" t="str">
        <f>Table14[[#This Row],[Zone
ID]]</f>
        <v>F17</v>
      </c>
    </row>
    <row r="55" spans="1:43" s="14" customFormat="1" ht="38.25" x14ac:dyDescent="0.2">
      <c r="A55" s="45" t="s">
        <v>0</v>
      </c>
      <c r="B55" s="42" t="s">
        <v>107</v>
      </c>
      <c r="C55" s="46" t="s">
        <v>473</v>
      </c>
      <c r="D55" s="35" t="s">
        <v>5508</v>
      </c>
      <c r="E55" s="34">
        <v>46094</v>
      </c>
      <c r="F55" s="347" t="s">
        <v>6099</v>
      </c>
      <c r="G55" s="347" t="s">
        <v>532</v>
      </c>
      <c r="H55" s="344">
        <v>25.957966666666668</v>
      </c>
      <c r="I55" s="344">
        <v>-81.739450000000005</v>
      </c>
      <c r="J55" s="56" t="s">
        <v>7162</v>
      </c>
      <c r="K55" s="56" t="s">
        <v>4840</v>
      </c>
      <c r="L55" s="49" t="s">
        <v>5592</v>
      </c>
      <c r="M55" s="117" t="s">
        <v>2833</v>
      </c>
      <c r="N55" s="35" t="s">
        <v>364</v>
      </c>
      <c r="O55" s="240" t="s">
        <v>6832</v>
      </c>
      <c r="P55" s="216" t="s">
        <v>6005</v>
      </c>
      <c r="Q55" s="443">
        <v>0</v>
      </c>
      <c r="R55" s="35"/>
      <c r="S55" s="36">
        <v>0</v>
      </c>
      <c r="T55" s="35"/>
      <c r="U55" s="34"/>
      <c r="V55" s="82">
        <v>0</v>
      </c>
      <c r="W55" s="55" t="s">
        <v>2690</v>
      </c>
      <c r="X55" s="55" t="s">
        <v>1899</v>
      </c>
      <c r="Y55" s="157">
        <v>0</v>
      </c>
      <c r="Z55" s="57" t="s">
        <v>1746</v>
      </c>
      <c r="AA55" s="55" t="s">
        <v>6987</v>
      </c>
      <c r="AB55" s="55">
        <v>56</v>
      </c>
      <c r="AC55" s="55" t="s">
        <v>387</v>
      </c>
      <c r="AD55" s="89" t="s">
        <v>2607</v>
      </c>
      <c r="AE55" s="243">
        <v>17040</v>
      </c>
      <c r="AF55" s="157" t="s">
        <v>3901</v>
      </c>
      <c r="AG55" s="89" t="s">
        <v>7163</v>
      </c>
      <c r="AH55" s="58" t="s">
        <v>7164</v>
      </c>
      <c r="AI55" s="58" t="s">
        <v>533</v>
      </c>
      <c r="AJ55" s="59" t="s">
        <v>4418</v>
      </c>
      <c r="AK55" s="56">
        <v>25.957983333333335</v>
      </c>
      <c r="AL55" s="56">
        <v>-81.739433333333338</v>
      </c>
      <c r="AM55" s="60">
        <v>-6.0780000002017687</v>
      </c>
      <c r="AN55" s="60">
        <v>-5.4659667081671923</v>
      </c>
      <c r="AO55" s="60">
        <v>8.1742813786439221</v>
      </c>
      <c r="AP55" s="84" t="s">
        <v>5496</v>
      </c>
      <c r="AQ55" s="481" t="str">
        <f>Table14[[#This Row],[Zone
ID]]</f>
        <v>F18</v>
      </c>
    </row>
    <row r="56" spans="1:43" s="14" customFormat="1" ht="38.25" x14ac:dyDescent="0.2">
      <c r="A56" s="45" t="s">
        <v>68</v>
      </c>
      <c r="B56" s="42" t="s">
        <v>2942</v>
      </c>
      <c r="C56" s="46" t="s">
        <v>473</v>
      </c>
      <c r="D56" s="35" t="s">
        <v>5508</v>
      </c>
      <c r="E56" s="34">
        <v>46094</v>
      </c>
      <c r="F56" s="347" t="s">
        <v>4878</v>
      </c>
      <c r="G56" s="347" t="s">
        <v>6100</v>
      </c>
      <c r="H56" s="344">
        <v>25.970933333333335</v>
      </c>
      <c r="I56" s="344">
        <v>-81.771199999999993</v>
      </c>
      <c r="J56" s="56" t="s">
        <v>7165</v>
      </c>
      <c r="K56" s="56" t="s">
        <v>7166</v>
      </c>
      <c r="L56" s="49" t="s">
        <v>6882</v>
      </c>
      <c r="M56" s="117" t="s">
        <v>2833</v>
      </c>
      <c r="N56" s="35" t="s">
        <v>427</v>
      </c>
      <c r="O56" s="240" t="s">
        <v>6833</v>
      </c>
      <c r="P56" s="377" t="s">
        <v>6834</v>
      </c>
      <c r="Q56" s="443">
        <v>0</v>
      </c>
      <c r="R56" s="47"/>
      <c r="S56" s="36">
        <v>0</v>
      </c>
      <c r="T56" s="35" t="s">
        <v>3310</v>
      </c>
      <c r="U56" s="34" t="s">
        <v>8520</v>
      </c>
      <c r="V56" s="82" t="s">
        <v>1969</v>
      </c>
      <c r="W56" s="55" t="s">
        <v>2689</v>
      </c>
      <c r="X56" s="55" t="s">
        <v>1897</v>
      </c>
      <c r="Y56" s="157" t="s">
        <v>427</v>
      </c>
      <c r="Z56" s="57" t="s">
        <v>1746</v>
      </c>
      <c r="AA56" s="55" t="s">
        <v>7125</v>
      </c>
      <c r="AB56" s="55">
        <v>57</v>
      </c>
      <c r="AC56" s="55" t="s">
        <v>364</v>
      </c>
      <c r="AD56" s="89" t="s">
        <v>2603</v>
      </c>
      <c r="AE56" s="243">
        <v>16945</v>
      </c>
      <c r="AF56" s="157" t="s">
        <v>3901</v>
      </c>
      <c r="AG56" s="89" t="s">
        <v>7167</v>
      </c>
      <c r="AH56" s="58" t="s">
        <v>2996</v>
      </c>
      <c r="AI56" s="58" t="s">
        <v>7168</v>
      </c>
      <c r="AJ56" s="59" t="s">
        <v>5613</v>
      </c>
      <c r="AK56" s="56">
        <v>25.970892222222222</v>
      </c>
      <c r="AL56" s="56">
        <v>-81.771289722222221</v>
      </c>
      <c r="AM56" s="60">
        <v>14.99240000058407</v>
      </c>
      <c r="AN56" s="60">
        <v>29.425120779821157</v>
      </c>
      <c r="AO56" s="60">
        <v>33.024381760822955</v>
      </c>
      <c r="AP56" s="84" t="s">
        <v>5496</v>
      </c>
      <c r="AQ56" s="481" t="str">
        <f>Table14[[#This Row],[Zone
ID]]</f>
        <v>G02</v>
      </c>
    </row>
    <row r="57" spans="1:43" s="14" customFormat="1" ht="38.25" x14ac:dyDescent="0.2">
      <c r="A57" s="45" t="s">
        <v>69</v>
      </c>
      <c r="B57" s="42" t="s">
        <v>310</v>
      </c>
      <c r="C57" s="48" t="s">
        <v>473</v>
      </c>
      <c r="D57" s="35" t="s">
        <v>5508</v>
      </c>
      <c r="E57" s="34">
        <v>46094</v>
      </c>
      <c r="F57" s="347" t="s">
        <v>211</v>
      </c>
      <c r="G57" s="347" t="s">
        <v>6103</v>
      </c>
      <c r="H57" s="344">
        <v>25.973733333333332</v>
      </c>
      <c r="I57" s="344">
        <v>-81.756116666666671</v>
      </c>
      <c r="J57" s="56" t="s">
        <v>7169</v>
      </c>
      <c r="K57" s="56" t="s">
        <v>7170</v>
      </c>
      <c r="L57" s="49" t="s">
        <v>5038</v>
      </c>
      <c r="M57" s="117"/>
      <c r="N57" s="35" t="s">
        <v>448</v>
      </c>
      <c r="O57" s="240" t="s">
        <v>6835</v>
      </c>
      <c r="P57" s="216" t="s">
        <v>6005</v>
      </c>
      <c r="Q57" s="443">
        <v>0</v>
      </c>
      <c r="R57" s="47"/>
      <c r="S57" s="36">
        <v>0</v>
      </c>
      <c r="T57" s="35" t="s">
        <v>3310</v>
      </c>
      <c r="U57" s="34" t="s">
        <v>8520</v>
      </c>
      <c r="V57" s="82" t="s">
        <v>1969</v>
      </c>
      <c r="W57" s="55" t="s">
        <v>2689</v>
      </c>
      <c r="X57" s="55" t="s">
        <v>1897</v>
      </c>
      <c r="Y57" s="157" t="s">
        <v>448</v>
      </c>
      <c r="Z57" s="57" t="s">
        <v>1746</v>
      </c>
      <c r="AA57" s="55" t="s">
        <v>6972</v>
      </c>
      <c r="AB57" s="55">
        <v>58</v>
      </c>
      <c r="AC57" s="55" t="s">
        <v>364</v>
      </c>
      <c r="AD57" s="89" t="s">
        <v>2603</v>
      </c>
      <c r="AE57" s="243">
        <v>16955</v>
      </c>
      <c r="AF57" s="157" t="s">
        <v>3901</v>
      </c>
      <c r="AG57" s="89" t="s">
        <v>7171</v>
      </c>
      <c r="AH57" s="58" t="s">
        <v>7172</v>
      </c>
      <c r="AI57" s="58" t="s">
        <v>7173</v>
      </c>
      <c r="AJ57" s="59" t="s">
        <v>343</v>
      </c>
      <c r="AK57" s="56">
        <v>25.973425833333334</v>
      </c>
      <c r="AL57" s="56">
        <v>-81.756094444444443</v>
      </c>
      <c r="AM57" s="60">
        <v>112.13909999931758</v>
      </c>
      <c r="AN57" s="60">
        <v>-7.2879556124431115</v>
      </c>
      <c r="AO57" s="60">
        <v>112.37567372730581</v>
      </c>
      <c r="AP57" s="84" t="s">
        <v>5496</v>
      </c>
      <c r="AQ57" s="481" t="str">
        <f>Table14[[#This Row],[Zone
ID]]</f>
        <v>G03</v>
      </c>
    </row>
    <row r="58" spans="1:43" s="14" customFormat="1" ht="38.25" x14ac:dyDescent="0.2">
      <c r="A58" s="45" t="s">
        <v>70</v>
      </c>
      <c r="B58" s="42" t="s">
        <v>311</v>
      </c>
      <c r="C58" s="48" t="s">
        <v>473</v>
      </c>
      <c r="D58" s="35" t="s">
        <v>5508</v>
      </c>
      <c r="E58" s="34">
        <v>46094</v>
      </c>
      <c r="F58" s="347" t="s">
        <v>4905</v>
      </c>
      <c r="G58" s="347" t="s">
        <v>196</v>
      </c>
      <c r="H58" s="344">
        <v>25.971183333333332</v>
      </c>
      <c r="I58" s="344">
        <v>-81.75633333333333</v>
      </c>
      <c r="J58" s="56" t="s">
        <v>7174</v>
      </c>
      <c r="K58" s="56" t="s">
        <v>7175</v>
      </c>
      <c r="L58" s="49" t="s">
        <v>6837</v>
      </c>
      <c r="M58" s="117"/>
      <c r="N58" s="35" t="s">
        <v>387</v>
      </c>
      <c r="O58" s="240" t="s">
        <v>6836</v>
      </c>
      <c r="P58" s="216" t="s">
        <v>6005</v>
      </c>
      <c r="Q58" s="443">
        <v>0</v>
      </c>
      <c r="R58" s="47"/>
      <c r="S58" s="36">
        <v>0</v>
      </c>
      <c r="T58" s="35" t="s">
        <v>3310</v>
      </c>
      <c r="U58" s="34">
        <v>45730</v>
      </c>
      <c r="V58" s="82">
        <v>0</v>
      </c>
      <c r="W58" s="55" t="s">
        <v>2689</v>
      </c>
      <c r="X58" s="55" t="s">
        <v>1897</v>
      </c>
      <c r="Y58" s="157" t="s">
        <v>387</v>
      </c>
      <c r="Z58" s="57" t="s">
        <v>1746</v>
      </c>
      <c r="AA58" s="55" t="s">
        <v>6982</v>
      </c>
      <c r="AB58" s="55">
        <v>59</v>
      </c>
      <c r="AC58" s="55" t="s">
        <v>364</v>
      </c>
      <c r="AD58" s="89" t="s">
        <v>2603</v>
      </c>
      <c r="AE58" s="243">
        <v>16960</v>
      </c>
      <c r="AF58" s="157" t="s">
        <v>3901</v>
      </c>
      <c r="AG58" s="89" t="s">
        <v>7176</v>
      </c>
      <c r="AH58" s="58" t="s">
        <v>7177</v>
      </c>
      <c r="AI58" s="58" t="s">
        <v>7178</v>
      </c>
      <c r="AJ58" s="59" t="s">
        <v>344</v>
      </c>
      <c r="AK58" s="56">
        <v>25.9711675</v>
      </c>
      <c r="AL58" s="56">
        <v>-81.756297777777775</v>
      </c>
      <c r="AM58" s="60">
        <v>5.7740999996734388</v>
      </c>
      <c r="AN58" s="60">
        <v>-11.66072897711264</v>
      </c>
      <c r="AO58" s="60">
        <v>13.012026401906169</v>
      </c>
      <c r="AP58" s="84" t="s">
        <v>5496</v>
      </c>
      <c r="AQ58" s="481" t="str">
        <f>Table14[[#This Row],[Zone
ID]]</f>
        <v>G04</v>
      </c>
    </row>
    <row r="59" spans="1:43" s="14" customFormat="1" ht="38.25" x14ac:dyDescent="0.2">
      <c r="A59" s="45" t="s">
        <v>71</v>
      </c>
      <c r="B59" s="42" t="s">
        <v>103</v>
      </c>
      <c r="C59" s="46" t="s">
        <v>473</v>
      </c>
      <c r="D59" s="35" t="s">
        <v>5508</v>
      </c>
      <c r="E59" s="34">
        <v>46094</v>
      </c>
      <c r="F59" s="347" t="s">
        <v>5636</v>
      </c>
      <c r="G59" s="347" t="s">
        <v>5637</v>
      </c>
      <c r="H59" s="344">
        <v>25.973566666666667</v>
      </c>
      <c r="I59" s="344">
        <v>-81.750799999999998</v>
      </c>
      <c r="J59" s="56" t="s">
        <v>7179</v>
      </c>
      <c r="K59" s="56" t="s">
        <v>7180</v>
      </c>
      <c r="L59" s="49" t="s">
        <v>2428</v>
      </c>
      <c r="M59" s="120" t="s">
        <v>2834</v>
      </c>
      <c r="N59" s="35" t="s">
        <v>364</v>
      </c>
      <c r="O59" s="240" t="s">
        <v>6838</v>
      </c>
      <c r="P59" s="216" t="s">
        <v>1969</v>
      </c>
      <c r="Q59" s="443">
        <v>0</v>
      </c>
      <c r="R59" s="47"/>
      <c r="S59" s="36">
        <v>0</v>
      </c>
      <c r="T59" s="35" t="s">
        <v>3310</v>
      </c>
      <c r="U59" s="34"/>
      <c r="V59" s="82">
        <v>0</v>
      </c>
      <c r="W59" s="55" t="s">
        <v>2689</v>
      </c>
      <c r="X59" s="55" t="s">
        <v>1897</v>
      </c>
      <c r="Y59" s="157">
        <v>0</v>
      </c>
      <c r="Z59" s="57" t="s">
        <v>1746</v>
      </c>
      <c r="AA59" s="55" t="s">
        <v>6987</v>
      </c>
      <c r="AB59" s="55">
        <v>60</v>
      </c>
      <c r="AC59" s="55" t="s">
        <v>364</v>
      </c>
      <c r="AD59" s="89" t="s">
        <v>2603</v>
      </c>
      <c r="AE59" s="243">
        <v>16965</v>
      </c>
      <c r="AF59" s="157" t="s">
        <v>3901</v>
      </c>
      <c r="AG59" s="89" t="s">
        <v>7181</v>
      </c>
      <c r="AH59" s="58" t="s">
        <v>5636</v>
      </c>
      <c r="AI59" s="58" t="s">
        <v>7182</v>
      </c>
      <c r="AJ59" s="59" t="s">
        <v>345</v>
      </c>
      <c r="AK59" s="56">
        <v>25.973565000000001</v>
      </c>
      <c r="AL59" s="56">
        <v>-81.750893333333337</v>
      </c>
      <c r="AM59" s="60">
        <v>0.60779999976105614</v>
      </c>
      <c r="AN59" s="60">
        <v>30.60941356666839</v>
      </c>
      <c r="AO59" s="60">
        <v>30.615447403803401</v>
      </c>
      <c r="AP59" s="84" t="s">
        <v>5496</v>
      </c>
      <c r="AQ59" s="481" t="str">
        <f>Table14[[#This Row],[Zone
ID]]</f>
        <v>G05</v>
      </c>
    </row>
    <row r="60" spans="1:43" s="14" customFormat="1" ht="38.25" x14ac:dyDescent="0.2">
      <c r="A60" s="45" t="s">
        <v>73</v>
      </c>
      <c r="B60" s="42" t="s">
        <v>410</v>
      </c>
      <c r="C60" s="48" t="s">
        <v>473</v>
      </c>
      <c r="D60" s="35" t="s">
        <v>5508</v>
      </c>
      <c r="E60" s="34">
        <v>46093</v>
      </c>
      <c r="F60" s="347" t="s">
        <v>6108</v>
      </c>
      <c r="G60" s="347" t="s">
        <v>5620</v>
      </c>
      <c r="H60" s="344">
        <v>25.971450000000001</v>
      </c>
      <c r="I60" s="344">
        <v>-81.747833333333332</v>
      </c>
      <c r="J60" s="56" t="s">
        <v>7183</v>
      </c>
      <c r="K60" s="56" t="s">
        <v>7184</v>
      </c>
      <c r="L60" s="49" t="s">
        <v>6107</v>
      </c>
      <c r="M60" s="117" t="s">
        <v>2834</v>
      </c>
      <c r="N60" s="35" t="s">
        <v>364</v>
      </c>
      <c r="O60" s="240" t="s">
        <v>6839</v>
      </c>
      <c r="P60" s="216" t="s">
        <v>6005</v>
      </c>
      <c r="Q60" s="443">
        <v>0</v>
      </c>
      <c r="R60" s="47"/>
      <c r="S60" s="36">
        <v>0</v>
      </c>
      <c r="T60" s="35"/>
      <c r="U60" s="34"/>
      <c r="V60" s="82">
        <v>0</v>
      </c>
      <c r="W60" s="55" t="s">
        <v>2689</v>
      </c>
      <c r="X60" s="55" t="s">
        <v>1897</v>
      </c>
      <c r="Y60" s="157">
        <v>0</v>
      </c>
      <c r="Z60" s="57" t="s">
        <v>1746</v>
      </c>
      <c r="AA60" s="55" t="s">
        <v>6987</v>
      </c>
      <c r="AB60" s="55">
        <v>61</v>
      </c>
      <c r="AC60" s="55" t="s">
        <v>364</v>
      </c>
      <c r="AD60" s="89" t="s">
        <v>2603</v>
      </c>
      <c r="AE60" s="243">
        <v>16970</v>
      </c>
      <c r="AF60" s="157" t="s">
        <v>3901</v>
      </c>
      <c r="AG60" s="89" t="s">
        <v>7185</v>
      </c>
      <c r="AH60" s="58" t="s">
        <v>7186</v>
      </c>
      <c r="AI60" s="58" t="s">
        <v>5620</v>
      </c>
      <c r="AJ60" s="59" t="s">
        <v>346</v>
      </c>
      <c r="AK60" s="56">
        <v>25.971400555555554</v>
      </c>
      <c r="AL60" s="56">
        <v>-81.747831944444442</v>
      </c>
      <c r="AM60" s="60">
        <v>18.031400000684954</v>
      </c>
      <c r="AN60" s="60">
        <v>-0.45549722606897969</v>
      </c>
      <c r="AO60" s="60">
        <v>18.037152317027704</v>
      </c>
      <c r="AP60" s="84" t="s">
        <v>5496</v>
      </c>
      <c r="AQ60" s="481" t="str">
        <f>Table14[[#This Row],[Zone
ID]]</f>
        <v>G06</v>
      </c>
    </row>
    <row r="61" spans="1:43" s="14" customFormat="1" ht="38.25" x14ac:dyDescent="0.2">
      <c r="A61" s="45" t="s">
        <v>6129</v>
      </c>
      <c r="B61" s="42" t="s">
        <v>4172</v>
      </c>
      <c r="C61" s="46" t="s">
        <v>473</v>
      </c>
      <c r="D61" s="35" t="s">
        <v>5508</v>
      </c>
      <c r="E61" s="34">
        <v>46094</v>
      </c>
      <c r="F61" s="347" t="s">
        <v>6205</v>
      </c>
      <c r="G61" s="347" t="s">
        <v>2979</v>
      </c>
      <c r="H61" s="344">
        <v>25.974766666666667</v>
      </c>
      <c r="I61" s="344">
        <v>-81.750500000000002</v>
      </c>
      <c r="J61" s="56" t="s">
        <v>7187</v>
      </c>
      <c r="K61" s="56" t="s">
        <v>7188</v>
      </c>
      <c r="L61" s="49" t="s">
        <v>6198</v>
      </c>
      <c r="M61" s="117" t="s">
        <v>2834</v>
      </c>
      <c r="N61" s="35" t="s">
        <v>387</v>
      </c>
      <c r="O61" s="240" t="s">
        <v>6199</v>
      </c>
      <c r="P61" s="216" t="s">
        <v>6200</v>
      </c>
      <c r="Q61" s="443">
        <v>0</v>
      </c>
      <c r="R61" s="47"/>
      <c r="S61" s="36"/>
      <c r="T61" s="35"/>
      <c r="U61" s="34"/>
      <c r="V61" s="82">
        <v>0</v>
      </c>
      <c r="W61" s="55" t="s">
        <v>2689</v>
      </c>
      <c r="X61" s="55" t="s">
        <v>1898</v>
      </c>
      <c r="Y61" s="157" t="s">
        <v>387</v>
      </c>
      <c r="Z61" s="57" t="s">
        <v>3903</v>
      </c>
      <c r="AA61" s="55" t="s">
        <v>3914</v>
      </c>
      <c r="AB61" s="55">
        <v>62</v>
      </c>
      <c r="AC61" s="55" t="s">
        <v>364</v>
      </c>
      <c r="AD61" s="89" t="s">
        <v>2603</v>
      </c>
      <c r="AE61" s="243" t="s">
        <v>1746</v>
      </c>
      <c r="AF61" s="157">
        <v>0</v>
      </c>
      <c r="AG61" s="89" t="s">
        <v>7189</v>
      </c>
      <c r="AH61" s="58" t="s">
        <v>3903</v>
      </c>
      <c r="AI61" s="58" t="s">
        <v>3903</v>
      </c>
      <c r="AJ61" s="59" t="s">
        <v>3903</v>
      </c>
      <c r="AK61" s="56" t="s">
        <v>3903</v>
      </c>
      <c r="AL61" s="56" t="s">
        <v>3903</v>
      </c>
      <c r="AM61" s="60" t="s">
        <v>3903</v>
      </c>
      <c r="AN61" s="60" t="s">
        <v>3903</v>
      </c>
      <c r="AO61" s="60" t="s">
        <v>3903</v>
      </c>
      <c r="AP61" s="84" t="s">
        <v>5496</v>
      </c>
      <c r="AQ61" s="481" t="str">
        <f>Table14[[#This Row],[Zone
ID]]</f>
        <v>G30</v>
      </c>
    </row>
    <row r="62" spans="1:43" s="14" customFormat="1" ht="38.25" x14ac:dyDescent="0.2">
      <c r="A62" s="45" t="s">
        <v>74</v>
      </c>
      <c r="B62" s="146" t="s">
        <v>107</v>
      </c>
      <c r="C62" s="46" t="s">
        <v>473</v>
      </c>
      <c r="D62" s="35" t="s">
        <v>5508</v>
      </c>
      <c r="E62" s="34">
        <v>46094</v>
      </c>
      <c r="F62" s="347" t="s">
        <v>4842</v>
      </c>
      <c r="G62" s="347" t="s">
        <v>6109</v>
      </c>
      <c r="H62" s="344">
        <v>25.974033333333335</v>
      </c>
      <c r="I62" s="344">
        <v>-81.744833333333332</v>
      </c>
      <c r="J62" s="56" t="s">
        <v>7190</v>
      </c>
      <c r="K62" s="56" t="s">
        <v>7191</v>
      </c>
      <c r="L62" s="49" t="s">
        <v>4901</v>
      </c>
      <c r="M62" s="117" t="s">
        <v>2834</v>
      </c>
      <c r="N62" s="35" t="s">
        <v>364</v>
      </c>
      <c r="O62" s="240" t="s">
        <v>6840</v>
      </c>
      <c r="P62" s="216" t="s">
        <v>6005</v>
      </c>
      <c r="Q62" s="443">
        <v>0</v>
      </c>
      <c r="R62" s="47"/>
      <c r="S62" s="36">
        <v>0</v>
      </c>
      <c r="T62" s="35"/>
      <c r="U62" s="34"/>
      <c r="V62" s="82">
        <v>0</v>
      </c>
      <c r="W62" s="55" t="s">
        <v>2689</v>
      </c>
      <c r="X62" s="55" t="s">
        <v>1897</v>
      </c>
      <c r="Y62" s="157">
        <v>0</v>
      </c>
      <c r="Z62" s="57" t="s">
        <v>1746</v>
      </c>
      <c r="AA62" s="55" t="s">
        <v>6987</v>
      </c>
      <c r="AB62" s="55">
        <v>63</v>
      </c>
      <c r="AC62" s="55" t="s">
        <v>364</v>
      </c>
      <c r="AD62" s="89" t="s">
        <v>2603</v>
      </c>
      <c r="AE62" s="243">
        <v>16975</v>
      </c>
      <c r="AF62" s="157" t="s">
        <v>3901</v>
      </c>
      <c r="AG62" s="89" t="s">
        <v>7192</v>
      </c>
      <c r="AH62" s="58" t="s">
        <v>4842</v>
      </c>
      <c r="AI62" s="58" t="s">
        <v>7193</v>
      </c>
      <c r="AJ62" s="59" t="s">
        <v>347</v>
      </c>
      <c r="AK62" s="56">
        <v>25.974025833333332</v>
      </c>
      <c r="AL62" s="56">
        <v>-81.745014999999995</v>
      </c>
      <c r="AM62" s="60">
        <v>2.7351000008681581</v>
      </c>
      <c r="AN62" s="60">
        <v>59.579037115760009</v>
      </c>
      <c r="AO62" s="60">
        <v>59.641784309792897</v>
      </c>
      <c r="AP62" s="84" t="s">
        <v>5496</v>
      </c>
      <c r="AQ62" s="481" t="str">
        <f>Table14[[#This Row],[Zone
ID]]</f>
        <v>G07</v>
      </c>
    </row>
    <row r="63" spans="1:43" s="14" customFormat="1" ht="76.5" x14ac:dyDescent="0.2">
      <c r="A63" s="45" t="s">
        <v>75</v>
      </c>
      <c r="B63" s="42" t="s">
        <v>3316</v>
      </c>
      <c r="C63" s="46" t="s">
        <v>473</v>
      </c>
      <c r="D63" s="35" t="s">
        <v>5508</v>
      </c>
      <c r="E63" s="34">
        <v>46094</v>
      </c>
      <c r="F63" s="347" t="s">
        <v>415</v>
      </c>
      <c r="G63" s="347" t="s">
        <v>6841</v>
      </c>
      <c r="H63" s="344">
        <v>25.97315</v>
      </c>
      <c r="I63" s="344">
        <v>-81.744150000000005</v>
      </c>
      <c r="J63" s="56" t="s">
        <v>7194</v>
      </c>
      <c r="K63" s="56" t="s">
        <v>7195</v>
      </c>
      <c r="L63" s="49" t="s">
        <v>8279</v>
      </c>
      <c r="M63" s="117"/>
      <c r="N63" s="35" t="s">
        <v>387</v>
      </c>
      <c r="O63" s="240" t="s">
        <v>6847</v>
      </c>
      <c r="P63" s="216" t="s">
        <v>1969</v>
      </c>
      <c r="Q63" s="443">
        <v>0</v>
      </c>
      <c r="R63" s="47"/>
      <c r="S63" s="36">
        <v>0</v>
      </c>
      <c r="T63" s="35" t="s">
        <v>2011</v>
      </c>
      <c r="U63" s="34"/>
      <c r="V63" s="82">
        <v>0</v>
      </c>
      <c r="W63" s="55" t="s">
        <v>2689</v>
      </c>
      <c r="X63" s="55" t="s">
        <v>1897</v>
      </c>
      <c r="Y63" s="157" t="s">
        <v>387</v>
      </c>
      <c r="Z63" s="57" t="s">
        <v>1746</v>
      </c>
      <c r="AA63" s="55" t="s">
        <v>6982</v>
      </c>
      <c r="AB63" s="55">
        <v>64</v>
      </c>
      <c r="AC63" s="55" t="s">
        <v>364</v>
      </c>
      <c r="AD63" s="89" t="s">
        <v>2603</v>
      </c>
      <c r="AE63" s="243">
        <v>16980</v>
      </c>
      <c r="AF63" s="157" t="s">
        <v>3901</v>
      </c>
      <c r="AG63" s="89" t="s">
        <v>7196</v>
      </c>
      <c r="AH63" s="58" t="s">
        <v>7197</v>
      </c>
      <c r="AI63" s="58" t="s">
        <v>2981</v>
      </c>
      <c r="AJ63" s="59" t="s">
        <v>348</v>
      </c>
      <c r="AK63" s="56">
        <v>25.973117500000001</v>
      </c>
      <c r="AL63" s="56">
        <v>-81.744114999999994</v>
      </c>
      <c r="AM63" s="60">
        <v>11.852099999875207</v>
      </c>
      <c r="AN63" s="60">
        <v>-11.4785300904135</v>
      </c>
      <c r="AO63" s="60">
        <v>16.499361425327042</v>
      </c>
      <c r="AP63" s="84" t="s">
        <v>5496</v>
      </c>
      <c r="AQ63" s="481" t="str">
        <f>Table14[[#This Row],[Zone
ID]]</f>
        <v>G08</v>
      </c>
    </row>
    <row r="64" spans="1:43" s="14" customFormat="1" ht="38.25" x14ac:dyDescent="0.2">
      <c r="A64" s="45" t="s">
        <v>77</v>
      </c>
      <c r="B64" s="42" t="s">
        <v>108</v>
      </c>
      <c r="C64" s="46" t="s">
        <v>473</v>
      </c>
      <c r="D64" s="35" t="s">
        <v>5508</v>
      </c>
      <c r="E64" s="34">
        <v>46094</v>
      </c>
      <c r="F64" s="347" t="s">
        <v>209</v>
      </c>
      <c r="G64" s="347" t="s">
        <v>407</v>
      </c>
      <c r="H64" s="344">
        <v>25.971150000000002</v>
      </c>
      <c r="I64" s="344">
        <v>-81.74336666666666</v>
      </c>
      <c r="J64" s="56" t="s">
        <v>7198</v>
      </c>
      <c r="K64" s="56" t="s">
        <v>7199</v>
      </c>
      <c r="L64" s="49" t="s">
        <v>3732</v>
      </c>
      <c r="M64" s="117" t="s">
        <v>2833</v>
      </c>
      <c r="N64" s="35" t="s">
        <v>364</v>
      </c>
      <c r="O64" s="240" t="s">
        <v>6848</v>
      </c>
      <c r="P64" s="216" t="s">
        <v>6005</v>
      </c>
      <c r="Q64" s="443">
        <v>0</v>
      </c>
      <c r="R64" s="47"/>
      <c r="S64" s="36">
        <v>0</v>
      </c>
      <c r="T64" s="439"/>
      <c r="U64" s="34"/>
      <c r="V64" s="82">
        <v>0</v>
      </c>
      <c r="W64" s="55" t="s">
        <v>2689</v>
      </c>
      <c r="X64" s="55" t="s">
        <v>1897</v>
      </c>
      <c r="Y64" s="157">
        <v>0</v>
      </c>
      <c r="Z64" s="57" t="s">
        <v>1746</v>
      </c>
      <c r="AA64" s="55" t="s">
        <v>6987</v>
      </c>
      <c r="AB64" s="55">
        <v>65</v>
      </c>
      <c r="AC64" s="55" t="s">
        <v>364</v>
      </c>
      <c r="AD64" s="89" t="s">
        <v>2603</v>
      </c>
      <c r="AE64" s="243">
        <v>16983</v>
      </c>
      <c r="AF64" s="157" t="s">
        <v>3901</v>
      </c>
      <c r="AG64" s="89" t="s">
        <v>7200</v>
      </c>
      <c r="AH64" s="58" t="s">
        <v>7177</v>
      </c>
      <c r="AI64" s="58" t="s">
        <v>210</v>
      </c>
      <c r="AJ64" s="59" t="s">
        <v>349</v>
      </c>
      <c r="AK64" s="56">
        <v>25.971165277777779</v>
      </c>
      <c r="AL64" s="56">
        <v>-81.743336111111105</v>
      </c>
      <c r="AM64" s="60">
        <v>-5.5714999997530867</v>
      </c>
      <c r="AN64" s="60">
        <v>-10.020938964196427</v>
      </c>
      <c r="AO64" s="60">
        <v>11.465636919569658</v>
      </c>
      <c r="AP64" s="84" t="s">
        <v>5496</v>
      </c>
      <c r="AQ64" s="481" t="str">
        <f>Table14[[#This Row],[Zone
ID]]</f>
        <v>G10</v>
      </c>
    </row>
    <row r="65" spans="1:43" s="14" customFormat="1" ht="38.25" x14ac:dyDescent="0.2">
      <c r="A65" s="45" t="s">
        <v>76</v>
      </c>
      <c r="B65" s="42" t="s">
        <v>312</v>
      </c>
      <c r="C65" s="46" t="s">
        <v>473</v>
      </c>
      <c r="D65" s="35" t="s">
        <v>5508</v>
      </c>
      <c r="E65" s="34">
        <v>46094</v>
      </c>
      <c r="F65" s="347" t="s">
        <v>6845</v>
      </c>
      <c r="G65" s="347" t="s">
        <v>208</v>
      </c>
      <c r="H65" s="344">
        <v>25.972000000000001</v>
      </c>
      <c r="I65" s="344">
        <v>-81.743383333333327</v>
      </c>
      <c r="J65" s="56" t="s">
        <v>7201</v>
      </c>
      <c r="K65" s="56" t="s">
        <v>7202</v>
      </c>
      <c r="L65" s="49" t="s">
        <v>5646</v>
      </c>
      <c r="M65" s="117" t="s">
        <v>2833</v>
      </c>
      <c r="N65" s="35" t="s">
        <v>364</v>
      </c>
      <c r="O65" s="240" t="s">
        <v>6842</v>
      </c>
      <c r="P65" s="216" t="s">
        <v>6005</v>
      </c>
      <c r="Q65" s="443">
        <v>0</v>
      </c>
      <c r="R65" s="47"/>
      <c r="S65" s="36">
        <v>0</v>
      </c>
      <c r="T65" s="35"/>
      <c r="U65" s="34"/>
      <c r="V65" s="82">
        <v>0</v>
      </c>
      <c r="W65" s="55" t="s">
        <v>2689</v>
      </c>
      <c r="X65" s="55" t="s">
        <v>1897</v>
      </c>
      <c r="Y65" s="157">
        <v>0</v>
      </c>
      <c r="Z65" s="57" t="s">
        <v>1746</v>
      </c>
      <c r="AA65" s="55" t="s">
        <v>6987</v>
      </c>
      <c r="AB65" s="55">
        <v>66</v>
      </c>
      <c r="AC65" s="55" t="s">
        <v>364</v>
      </c>
      <c r="AD65" s="89" t="s">
        <v>2603</v>
      </c>
      <c r="AE65" s="243">
        <v>16985</v>
      </c>
      <c r="AF65" s="157" t="s">
        <v>3901</v>
      </c>
      <c r="AG65" s="89" t="s">
        <v>7203</v>
      </c>
      <c r="AH65" s="58" t="s">
        <v>405</v>
      </c>
      <c r="AI65" s="58" t="s">
        <v>407</v>
      </c>
      <c r="AJ65" s="59" t="s">
        <v>350</v>
      </c>
      <c r="AK65" s="56">
        <v>25.972020000000001</v>
      </c>
      <c r="AL65" s="56">
        <v>-81.743358333333333</v>
      </c>
      <c r="AM65" s="60">
        <v>-7.293599999723881</v>
      </c>
      <c r="AN65" s="60">
        <v>-8.1989500599205076</v>
      </c>
      <c r="AO65" s="60">
        <v>10.973576583823649</v>
      </c>
      <c r="AP65" s="84" t="s">
        <v>5496</v>
      </c>
      <c r="AQ65" s="481" t="str">
        <f>Table14[[#This Row],[Zone
ID]]</f>
        <v>G09</v>
      </c>
    </row>
    <row r="66" spans="1:43" s="14" customFormat="1" ht="38.25" x14ac:dyDescent="0.2">
      <c r="A66" s="45" t="s">
        <v>87</v>
      </c>
      <c r="B66" s="42" t="s">
        <v>111</v>
      </c>
      <c r="C66" s="48" t="s">
        <v>473</v>
      </c>
      <c r="D66" s="35" t="s">
        <v>5508</v>
      </c>
      <c r="E66" s="34">
        <v>46094</v>
      </c>
      <c r="F66" s="347" t="s">
        <v>2479</v>
      </c>
      <c r="G66" s="347" t="s">
        <v>977</v>
      </c>
      <c r="H66" s="344">
        <v>25.973766666666666</v>
      </c>
      <c r="I66" s="344">
        <v>-81.739900000000006</v>
      </c>
      <c r="J66" s="56" t="s">
        <v>7204</v>
      </c>
      <c r="K66" s="56" t="s">
        <v>7205</v>
      </c>
      <c r="L66" s="49" t="s">
        <v>6111</v>
      </c>
      <c r="M66" s="117" t="s">
        <v>2834</v>
      </c>
      <c r="N66" s="35" t="s">
        <v>364</v>
      </c>
      <c r="O66" s="240" t="s">
        <v>6843</v>
      </c>
      <c r="P66" s="216" t="s">
        <v>6005</v>
      </c>
      <c r="Q66" s="443">
        <v>0</v>
      </c>
      <c r="R66" s="47"/>
      <c r="S66" s="36">
        <v>0</v>
      </c>
      <c r="T66" s="440"/>
      <c r="U66" s="34"/>
      <c r="V66" s="82">
        <v>0</v>
      </c>
      <c r="W66" s="55" t="s">
        <v>2689</v>
      </c>
      <c r="X66" s="55" t="s">
        <v>1897</v>
      </c>
      <c r="Y66" s="157">
        <v>0</v>
      </c>
      <c r="Z66" s="57" t="s">
        <v>1746</v>
      </c>
      <c r="AA66" s="55" t="s">
        <v>6987</v>
      </c>
      <c r="AB66" s="55">
        <v>67</v>
      </c>
      <c r="AC66" s="55" t="s">
        <v>364</v>
      </c>
      <c r="AD66" s="89" t="s">
        <v>2603</v>
      </c>
      <c r="AE66" s="243">
        <v>16990</v>
      </c>
      <c r="AF66" s="157" t="s">
        <v>3901</v>
      </c>
      <c r="AG66" s="89" t="s">
        <v>7206</v>
      </c>
      <c r="AH66" s="58" t="s">
        <v>211</v>
      </c>
      <c r="AI66" s="58" t="s">
        <v>212</v>
      </c>
      <c r="AJ66" s="59" t="s">
        <v>351</v>
      </c>
      <c r="AK66" s="56">
        <v>25.973741666666665</v>
      </c>
      <c r="AL66" s="56">
        <v>-81.739888611111112</v>
      </c>
      <c r="AM66" s="60">
        <v>9.117000000302653</v>
      </c>
      <c r="AN66" s="60">
        <v>-3.7350772519014082</v>
      </c>
      <c r="AO66" s="60">
        <v>9.8524357944210905</v>
      </c>
      <c r="AP66" s="84" t="s">
        <v>5496</v>
      </c>
      <c r="AQ66" s="481" t="str">
        <f>Table14[[#This Row],[Zone
ID]]</f>
        <v>G24</v>
      </c>
    </row>
    <row r="67" spans="1:43" s="14" customFormat="1" x14ac:dyDescent="0.2">
      <c r="A67" s="45" t="s">
        <v>81</v>
      </c>
      <c r="B67" s="42" t="s">
        <v>313</v>
      </c>
      <c r="C67" s="46" t="s">
        <v>473</v>
      </c>
      <c r="D67" s="35" t="s">
        <v>5508</v>
      </c>
      <c r="E67" s="34">
        <v>46094</v>
      </c>
      <c r="F67" s="351" t="s">
        <v>3005</v>
      </c>
      <c r="G67" s="351" t="s">
        <v>6846</v>
      </c>
      <c r="H67" s="344">
        <v>25.974516666666666</v>
      </c>
      <c r="I67" s="344">
        <v>-81.734833333333327</v>
      </c>
      <c r="J67" s="56" t="s">
        <v>7207</v>
      </c>
      <c r="K67" s="56" t="s">
        <v>7208</v>
      </c>
      <c r="L67" s="51" t="s">
        <v>6112</v>
      </c>
      <c r="M67" s="120" t="s">
        <v>2833</v>
      </c>
      <c r="N67" s="35" t="s">
        <v>364</v>
      </c>
      <c r="O67" s="240" t="s">
        <v>6844</v>
      </c>
      <c r="P67" s="216" t="s">
        <v>1969</v>
      </c>
      <c r="Q67" s="443">
        <v>0</v>
      </c>
      <c r="R67" s="47"/>
      <c r="S67" s="36">
        <v>0</v>
      </c>
      <c r="T67" s="35"/>
      <c r="U67" s="34"/>
      <c r="V67" s="82">
        <v>0</v>
      </c>
      <c r="W67" s="55" t="s">
        <v>2689</v>
      </c>
      <c r="X67" s="55" t="s">
        <v>1897</v>
      </c>
      <c r="Y67" s="157">
        <v>0</v>
      </c>
      <c r="Z67" s="57" t="s">
        <v>1746</v>
      </c>
      <c r="AA67" s="55" t="s">
        <v>6987</v>
      </c>
      <c r="AB67" s="55">
        <v>68</v>
      </c>
      <c r="AC67" s="55" t="s">
        <v>364</v>
      </c>
      <c r="AD67" s="89" t="s">
        <v>2603</v>
      </c>
      <c r="AE67" s="243">
        <v>16995</v>
      </c>
      <c r="AF67" s="157" t="s">
        <v>3901</v>
      </c>
      <c r="AG67" s="89" t="s">
        <v>7209</v>
      </c>
      <c r="AH67" s="58" t="s">
        <v>2754</v>
      </c>
      <c r="AI67" s="58" t="s">
        <v>971</v>
      </c>
      <c r="AJ67" s="59" t="s">
        <v>352</v>
      </c>
      <c r="AK67" s="56">
        <v>25.974541111111112</v>
      </c>
      <c r="AL67" s="56">
        <v>-81.734804722222222</v>
      </c>
      <c r="AM67" s="60">
        <v>-8.914400000382301</v>
      </c>
      <c r="AN67" s="60">
        <v>-9.3832428467677413</v>
      </c>
      <c r="AO67" s="60">
        <v>12.942633954811283</v>
      </c>
      <c r="AP67" s="84"/>
      <c r="AQ67" s="481" t="str">
        <f>Table14[[#This Row],[Zone
ID]]</f>
        <v>G29</v>
      </c>
    </row>
    <row r="68" spans="1:43" s="14" customFormat="1" ht="27" customHeight="1" x14ac:dyDescent="0.2">
      <c r="A68" s="45" t="s">
        <v>895</v>
      </c>
      <c r="B68" s="42" t="s">
        <v>1895</v>
      </c>
      <c r="C68" s="54" t="s">
        <v>473</v>
      </c>
      <c r="D68" s="35" t="s">
        <v>2420</v>
      </c>
      <c r="E68" s="34">
        <v>46108</v>
      </c>
      <c r="F68" s="347" t="s">
        <v>481</v>
      </c>
      <c r="G68" s="347" t="s">
        <v>485</v>
      </c>
      <c r="H68" s="344">
        <v>25.95945</v>
      </c>
      <c r="I68" s="344">
        <v>-81.750283333333329</v>
      </c>
      <c r="J68" s="56" t="s">
        <v>7210</v>
      </c>
      <c r="K68" s="56" t="s">
        <v>7211</v>
      </c>
      <c r="L68" s="49" t="s">
        <v>7212</v>
      </c>
      <c r="M68" s="117"/>
      <c r="N68" s="35" t="s">
        <v>448</v>
      </c>
      <c r="O68" s="240" t="s">
        <v>8267</v>
      </c>
      <c r="P68" s="216" t="s">
        <v>6005</v>
      </c>
      <c r="Q68" s="443">
        <v>0</v>
      </c>
      <c r="R68" s="47"/>
      <c r="S68" s="36" t="s">
        <v>473</v>
      </c>
      <c r="T68" s="35"/>
      <c r="U68" s="34">
        <v>43472</v>
      </c>
      <c r="V68" s="82" t="s">
        <v>1969</v>
      </c>
      <c r="W68" s="55" t="s">
        <v>2691</v>
      </c>
      <c r="X68" s="55" t="s">
        <v>1899</v>
      </c>
      <c r="Y68" s="157" t="s">
        <v>448</v>
      </c>
      <c r="Z68" s="57" t="s">
        <v>3905</v>
      </c>
      <c r="AA68" s="55" t="s">
        <v>3906</v>
      </c>
      <c r="AB68" s="55">
        <v>69</v>
      </c>
      <c r="AC68" s="55" t="s">
        <v>2015</v>
      </c>
      <c r="AD68" s="89" t="s">
        <v>2609</v>
      </c>
      <c r="AE68" s="243">
        <v>16962</v>
      </c>
      <c r="AF68" s="157">
        <v>0</v>
      </c>
      <c r="AG68" s="89" t="s">
        <v>7213</v>
      </c>
      <c r="AH68" s="58" t="s">
        <v>481</v>
      </c>
      <c r="AI68" s="58" t="s">
        <v>485</v>
      </c>
      <c r="AJ68" s="59" t="s">
        <v>1207</v>
      </c>
      <c r="AK68" s="56">
        <v>25.959444444444443</v>
      </c>
      <c r="AL68" s="56">
        <v>-81.750277777777782</v>
      </c>
      <c r="AM68" s="60">
        <v>2.0260000004991241</v>
      </c>
      <c r="AN68" s="60">
        <v>-1.8219888996153553</v>
      </c>
      <c r="AO68" s="60" t="s">
        <v>3905</v>
      </c>
      <c r="AP68" s="84"/>
      <c r="AQ68" s="481"/>
    </row>
    <row r="69" spans="1:43" s="14" customFormat="1" ht="38.25" x14ac:dyDescent="0.2">
      <c r="A69" s="45" t="s">
        <v>72</v>
      </c>
      <c r="B69" s="42" t="s">
        <v>1902</v>
      </c>
      <c r="C69" s="46" t="s">
        <v>473</v>
      </c>
      <c r="D69" s="35" t="s">
        <v>2420</v>
      </c>
      <c r="E69" s="34">
        <v>46108</v>
      </c>
      <c r="F69" s="347" t="s">
        <v>2423</v>
      </c>
      <c r="G69" s="348" t="s">
        <v>2424</v>
      </c>
      <c r="H69" s="344">
        <v>25.9602</v>
      </c>
      <c r="I69" s="344">
        <v>-81.750066666666669</v>
      </c>
      <c r="J69" s="56" t="s">
        <v>7214</v>
      </c>
      <c r="K69" s="56" t="s">
        <v>7215</v>
      </c>
      <c r="L69" s="51" t="s">
        <v>8262</v>
      </c>
      <c r="M69" s="117"/>
      <c r="N69" s="35" t="s">
        <v>448</v>
      </c>
      <c r="O69" s="240" t="s">
        <v>8263</v>
      </c>
      <c r="P69" s="216" t="s">
        <v>6005</v>
      </c>
      <c r="Q69" s="443" t="s">
        <v>3294</v>
      </c>
      <c r="R69" s="47"/>
      <c r="S69" s="36">
        <v>0</v>
      </c>
      <c r="T69" s="35"/>
      <c r="U69" s="34"/>
      <c r="V69" s="82">
        <v>0</v>
      </c>
      <c r="W69" s="55" t="s">
        <v>2690</v>
      </c>
      <c r="X69" s="55" t="s">
        <v>1899</v>
      </c>
      <c r="Y69" s="157" t="s">
        <v>448</v>
      </c>
      <c r="Z69" s="57">
        <v>226.50864380797719</v>
      </c>
      <c r="AA69" s="55" t="s">
        <v>7216</v>
      </c>
      <c r="AB69" s="55">
        <v>70</v>
      </c>
      <c r="AC69" s="55" t="s">
        <v>2015</v>
      </c>
      <c r="AD69" s="89" t="s">
        <v>2611</v>
      </c>
      <c r="AE69" s="243">
        <v>17087</v>
      </c>
      <c r="AF69" s="157">
        <v>0</v>
      </c>
      <c r="AG69" s="89" t="s">
        <v>7217</v>
      </c>
      <c r="AH69" s="58" t="s">
        <v>7218</v>
      </c>
      <c r="AI69" s="58" t="s">
        <v>7219</v>
      </c>
      <c r="AJ69" s="59" t="s">
        <v>396</v>
      </c>
      <c r="AK69" s="56">
        <v>25.959683333333334</v>
      </c>
      <c r="AL69" s="56">
        <v>-81.750450000000001</v>
      </c>
      <c r="AM69" s="60">
        <v>188.41799999977681</v>
      </c>
      <c r="AN69" s="60">
        <v>125.71723428318487</v>
      </c>
      <c r="AO69" s="60">
        <v>226.50864380797719</v>
      </c>
      <c r="AP69" s="84" t="s">
        <v>5496</v>
      </c>
      <c r="AQ69" s="481" t="str">
        <f>Table14[[#This Row],[Zone
ID]]</f>
        <v>H12</v>
      </c>
    </row>
    <row r="70" spans="1:43" s="14" customFormat="1" ht="25.5" x14ac:dyDescent="0.2">
      <c r="A70" s="45" t="s">
        <v>896</v>
      </c>
      <c r="B70" s="42" t="s">
        <v>1896</v>
      </c>
      <c r="C70" s="46" t="s">
        <v>473</v>
      </c>
      <c r="D70" s="35" t="s">
        <v>2420</v>
      </c>
      <c r="E70" s="34">
        <v>46108</v>
      </c>
      <c r="F70" s="351" t="s">
        <v>480</v>
      </c>
      <c r="G70" s="351" t="s">
        <v>484</v>
      </c>
      <c r="H70" s="344">
        <v>25.961116666666666</v>
      </c>
      <c r="I70" s="344">
        <v>-81.748333333333335</v>
      </c>
      <c r="J70" s="56" t="s">
        <v>7220</v>
      </c>
      <c r="K70" s="56" t="s">
        <v>7221</v>
      </c>
      <c r="L70" s="51" t="s">
        <v>8468</v>
      </c>
      <c r="M70" s="117"/>
      <c r="N70" s="35" t="s">
        <v>448</v>
      </c>
      <c r="O70" s="240" t="s">
        <v>8265</v>
      </c>
      <c r="P70" s="216" t="s">
        <v>6005</v>
      </c>
      <c r="Q70" s="443" t="s">
        <v>3294</v>
      </c>
      <c r="R70" s="47"/>
      <c r="S70" s="36" t="s">
        <v>473</v>
      </c>
      <c r="T70" s="35"/>
      <c r="U70" s="34"/>
      <c r="V70" s="82">
        <v>0</v>
      </c>
      <c r="W70" s="55" t="s">
        <v>2691</v>
      </c>
      <c r="X70" s="55" t="s">
        <v>1899</v>
      </c>
      <c r="Y70" s="157" t="s">
        <v>448</v>
      </c>
      <c r="Z70" s="57" t="s">
        <v>3905</v>
      </c>
      <c r="AA70" s="55" t="s">
        <v>3906</v>
      </c>
      <c r="AB70" s="55">
        <v>71</v>
      </c>
      <c r="AC70" s="55" t="s">
        <v>2015</v>
      </c>
      <c r="AD70" s="89" t="s">
        <v>2609</v>
      </c>
      <c r="AE70" s="243">
        <v>16961</v>
      </c>
      <c r="AF70" s="157" t="s">
        <v>3901</v>
      </c>
      <c r="AG70" s="89" t="s">
        <v>7222</v>
      </c>
      <c r="AH70" s="58" t="s">
        <v>480</v>
      </c>
      <c r="AI70" s="58" t="s">
        <v>484</v>
      </c>
      <c r="AJ70" s="59" t="s">
        <v>1210</v>
      </c>
      <c r="AK70" s="56">
        <v>25.961111111111112</v>
      </c>
      <c r="AL70" s="56">
        <v>-81.748333333333335</v>
      </c>
      <c r="AM70" s="60">
        <v>2.0259999992035205</v>
      </c>
      <c r="AN70" s="60">
        <v>0</v>
      </c>
      <c r="AO70" s="60" t="s">
        <v>3905</v>
      </c>
      <c r="AP70" s="84"/>
      <c r="AQ70" s="481" t="str">
        <f>Table14[[#This Row],[Zone
ID]]</f>
        <v>H06</v>
      </c>
    </row>
    <row r="71" spans="1:43" s="14" customFormat="1" ht="38.25" x14ac:dyDescent="0.2">
      <c r="A71" s="45" t="s">
        <v>892</v>
      </c>
      <c r="B71" s="42" t="s">
        <v>1903</v>
      </c>
      <c r="C71" s="46" t="s">
        <v>473</v>
      </c>
      <c r="D71" s="35" t="s">
        <v>2420</v>
      </c>
      <c r="E71" s="34">
        <v>46108</v>
      </c>
      <c r="F71" s="351" t="s">
        <v>2416</v>
      </c>
      <c r="G71" s="351" t="s">
        <v>2415</v>
      </c>
      <c r="H71" s="344">
        <v>25.963166666666666</v>
      </c>
      <c r="I71" s="344">
        <v>-81.746549999999999</v>
      </c>
      <c r="J71" s="56" t="s">
        <v>7223</v>
      </c>
      <c r="K71" s="56" t="s">
        <v>7224</v>
      </c>
      <c r="L71" s="49" t="s">
        <v>6201</v>
      </c>
      <c r="M71" s="117" t="s">
        <v>2833</v>
      </c>
      <c r="N71" s="35" t="s">
        <v>1919</v>
      </c>
      <c r="O71" s="207" t="s">
        <v>8266</v>
      </c>
      <c r="P71" s="216" t="s">
        <v>1969</v>
      </c>
      <c r="Q71" s="443">
        <v>0</v>
      </c>
      <c r="R71" s="47" t="s">
        <v>6005</v>
      </c>
      <c r="S71" s="36">
        <v>0</v>
      </c>
      <c r="T71" s="35" t="s">
        <v>3310</v>
      </c>
      <c r="U71" s="34">
        <v>44256</v>
      </c>
      <c r="V71" s="82" t="s">
        <v>1969</v>
      </c>
      <c r="W71" s="55" t="s">
        <v>2690</v>
      </c>
      <c r="X71" s="55" t="s">
        <v>1899</v>
      </c>
      <c r="Y71" s="157" t="s">
        <v>1919</v>
      </c>
      <c r="Z71" s="57" t="s">
        <v>1746</v>
      </c>
      <c r="AA71" s="55" t="s">
        <v>6966</v>
      </c>
      <c r="AB71" s="55">
        <v>72</v>
      </c>
      <c r="AC71" s="55" t="s">
        <v>2015</v>
      </c>
      <c r="AD71" s="89" t="s">
        <v>2611</v>
      </c>
      <c r="AE71" s="243">
        <v>17087.099999999999</v>
      </c>
      <c r="AF71" s="157" t="s">
        <v>3901</v>
      </c>
      <c r="AG71" s="89" t="s">
        <v>7225</v>
      </c>
      <c r="AH71" s="58" t="s">
        <v>7226</v>
      </c>
      <c r="AI71" s="58" t="s">
        <v>7227</v>
      </c>
      <c r="AJ71" s="59" t="s">
        <v>1178</v>
      </c>
      <c r="AK71" s="56">
        <v>25.963176944444445</v>
      </c>
      <c r="AL71" s="56">
        <v>-81.746525277777778</v>
      </c>
      <c r="AM71" s="60">
        <v>-3.7481000004699183</v>
      </c>
      <c r="AN71" s="60">
        <v>-8.1078506165709374</v>
      </c>
      <c r="AO71" s="60">
        <v>8.9322726802394659</v>
      </c>
      <c r="AP71" s="84" t="s">
        <v>5496</v>
      </c>
      <c r="AQ71" s="481" t="str">
        <f>Table14[[#This Row],[Zone
ID]]</f>
        <v>H10</v>
      </c>
    </row>
    <row r="72" spans="1:43" s="14" customFormat="1" ht="38.25" x14ac:dyDescent="0.2">
      <c r="A72" s="45" t="s">
        <v>893</v>
      </c>
      <c r="B72" s="42" t="s">
        <v>1895</v>
      </c>
      <c r="C72" s="54" t="s">
        <v>473</v>
      </c>
      <c r="D72" s="35" t="s">
        <v>2420</v>
      </c>
      <c r="E72" s="34">
        <v>46108</v>
      </c>
      <c r="F72" s="347" t="s">
        <v>483</v>
      </c>
      <c r="G72" s="347" t="s">
        <v>487</v>
      </c>
      <c r="H72" s="344">
        <v>25.968333333333334</v>
      </c>
      <c r="I72" s="344">
        <v>-81.74166666666666</v>
      </c>
      <c r="J72" s="56" t="s">
        <v>7228</v>
      </c>
      <c r="K72" s="56" t="s">
        <v>7229</v>
      </c>
      <c r="L72" s="49" t="s">
        <v>7230</v>
      </c>
      <c r="M72" s="117"/>
      <c r="N72" s="35" t="s">
        <v>448</v>
      </c>
      <c r="O72" s="240" t="s">
        <v>8267</v>
      </c>
      <c r="P72" s="216" t="s">
        <v>6005</v>
      </c>
      <c r="Q72" s="443" t="s">
        <v>3294</v>
      </c>
      <c r="R72" s="47"/>
      <c r="S72" s="36" t="s">
        <v>473</v>
      </c>
      <c r="T72" s="35"/>
      <c r="U72" s="34"/>
      <c r="V72" s="82">
        <v>0</v>
      </c>
      <c r="W72" s="55" t="s">
        <v>2691</v>
      </c>
      <c r="X72" s="55" t="s">
        <v>1899</v>
      </c>
      <c r="Y72" s="157" t="s">
        <v>448</v>
      </c>
      <c r="Z72" s="57" t="s">
        <v>3905</v>
      </c>
      <c r="AA72" s="55" t="s">
        <v>3906</v>
      </c>
      <c r="AB72" s="55">
        <v>73</v>
      </c>
      <c r="AC72" s="55" t="s">
        <v>2015</v>
      </c>
      <c r="AD72" s="89" t="s">
        <v>2610</v>
      </c>
      <c r="AE72" s="243">
        <v>16987</v>
      </c>
      <c r="AF72" s="157" t="s">
        <v>3901</v>
      </c>
      <c r="AG72" s="89" t="s">
        <v>7231</v>
      </c>
      <c r="AH72" s="58" t="s">
        <v>483</v>
      </c>
      <c r="AI72" s="58" t="s">
        <v>487</v>
      </c>
      <c r="AJ72" s="59" t="s">
        <v>1201</v>
      </c>
      <c r="AK72" s="56">
        <v>25.968333333333334</v>
      </c>
      <c r="AL72" s="56">
        <v>-81.74166666666666</v>
      </c>
      <c r="AM72" s="60">
        <v>0</v>
      </c>
      <c r="AN72" s="60">
        <v>0</v>
      </c>
      <c r="AO72" s="60" t="s">
        <v>3905</v>
      </c>
      <c r="AP72" s="84" t="s">
        <v>5496</v>
      </c>
      <c r="AQ72" s="481" t="str">
        <f>Table14[[#This Row],[Zone
ID]]</f>
        <v>H09</v>
      </c>
    </row>
    <row r="73" spans="1:43" s="14" customFormat="1" ht="38.25" x14ac:dyDescent="0.2">
      <c r="A73" s="45" t="s">
        <v>78</v>
      </c>
      <c r="B73" s="42" t="s">
        <v>1901</v>
      </c>
      <c r="C73" s="46" t="s">
        <v>473</v>
      </c>
      <c r="D73" s="35" t="s">
        <v>2420</v>
      </c>
      <c r="E73" s="34">
        <v>46108</v>
      </c>
      <c r="F73" s="351" t="s">
        <v>2418</v>
      </c>
      <c r="G73" s="351" t="s">
        <v>2419</v>
      </c>
      <c r="H73" s="344">
        <v>25.968783333333334</v>
      </c>
      <c r="I73" s="344">
        <v>-81.741833333333332</v>
      </c>
      <c r="J73" s="56" t="s">
        <v>7232</v>
      </c>
      <c r="K73" s="56" t="s">
        <v>7233</v>
      </c>
      <c r="L73" s="49" t="s">
        <v>8442</v>
      </c>
      <c r="M73" s="117" t="s">
        <v>2833</v>
      </c>
      <c r="N73" s="35" t="s">
        <v>387</v>
      </c>
      <c r="O73" s="240" t="s">
        <v>8268</v>
      </c>
      <c r="P73" s="216" t="s">
        <v>1969</v>
      </c>
      <c r="Q73" s="443">
        <v>0</v>
      </c>
      <c r="R73" s="47"/>
      <c r="S73" s="36">
        <v>0</v>
      </c>
      <c r="T73" s="35" t="s">
        <v>2011</v>
      </c>
      <c r="U73" s="34"/>
      <c r="V73" s="82">
        <v>0</v>
      </c>
      <c r="W73" s="55" t="s">
        <v>2690</v>
      </c>
      <c r="X73" s="55" t="s">
        <v>1899</v>
      </c>
      <c r="Y73" s="157" t="s">
        <v>387</v>
      </c>
      <c r="Z73" s="57" t="s">
        <v>1746</v>
      </c>
      <c r="AA73" s="55" t="s">
        <v>6982</v>
      </c>
      <c r="AB73" s="55">
        <v>74</v>
      </c>
      <c r="AC73" s="55" t="s">
        <v>2015</v>
      </c>
      <c r="AD73" s="89" t="s">
        <v>2611</v>
      </c>
      <c r="AE73" s="243">
        <v>17087.2</v>
      </c>
      <c r="AF73" s="157">
        <v>0</v>
      </c>
      <c r="AG73" s="89" t="s">
        <v>7234</v>
      </c>
      <c r="AH73" s="58" t="s">
        <v>496</v>
      </c>
      <c r="AI73" s="58" t="s">
        <v>7235</v>
      </c>
      <c r="AJ73" s="59" t="s">
        <v>397</v>
      </c>
      <c r="AK73" s="56">
        <v>25.968483333333332</v>
      </c>
      <c r="AL73" s="56">
        <v>-81.742099999999994</v>
      </c>
      <c r="AM73" s="60">
        <v>109.40400000104063</v>
      </c>
      <c r="AN73" s="60">
        <v>87.455467326014514</v>
      </c>
      <c r="AO73" s="60">
        <v>140.06317853539983</v>
      </c>
      <c r="AP73" s="84" t="s">
        <v>5496</v>
      </c>
      <c r="AQ73" s="481" t="str">
        <f>Table14[[#This Row],[Zone
ID]]</f>
        <v>H19</v>
      </c>
    </row>
    <row r="74" spans="1:43" s="14" customFormat="1" ht="38.25" x14ac:dyDescent="0.2">
      <c r="A74" s="45" t="s">
        <v>894</v>
      </c>
      <c r="B74" s="42" t="s">
        <v>1896</v>
      </c>
      <c r="C74" s="54" t="s">
        <v>473</v>
      </c>
      <c r="D74" s="35" t="s">
        <v>2420</v>
      </c>
      <c r="E74" s="34">
        <v>46108</v>
      </c>
      <c r="F74" s="347" t="s">
        <v>482</v>
      </c>
      <c r="G74" s="347" t="s">
        <v>486</v>
      </c>
      <c r="H74" s="344">
        <v>25.97</v>
      </c>
      <c r="I74" s="344">
        <v>-81.740283333333338</v>
      </c>
      <c r="J74" s="56" t="s">
        <v>7236</v>
      </c>
      <c r="K74" s="56" t="s">
        <v>7237</v>
      </c>
      <c r="L74" s="49" t="s">
        <v>5476</v>
      </c>
      <c r="M74" s="117"/>
      <c r="N74" s="35" t="s">
        <v>448</v>
      </c>
      <c r="O74" s="240" t="s">
        <v>8269</v>
      </c>
      <c r="P74" s="216" t="s">
        <v>6005</v>
      </c>
      <c r="Q74" s="443" t="s">
        <v>3294</v>
      </c>
      <c r="R74" s="47"/>
      <c r="S74" s="36" t="s">
        <v>473</v>
      </c>
      <c r="T74" s="35"/>
      <c r="U74" s="34"/>
      <c r="V74" s="82">
        <v>0</v>
      </c>
      <c r="W74" s="55" t="s">
        <v>2691</v>
      </c>
      <c r="X74" s="55" t="s">
        <v>1899</v>
      </c>
      <c r="Y74" s="157" t="s">
        <v>448</v>
      </c>
      <c r="Z74" s="57" t="s">
        <v>3905</v>
      </c>
      <c r="AA74" s="55" t="s">
        <v>3906</v>
      </c>
      <c r="AB74" s="55">
        <v>75</v>
      </c>
      <c r="AC74" s="55" t="s">
        <v>2015</v>
      </c>
      <c r="AD74" s="89" t="s">
        <v>2610</v>
      </c>
      <c r="AE74" s="243">
        <v>16986</v>
      </c>
      <c r="AF74" s="157" t="s">
        <v>3901</v>
      </c>
      <c r="AG74" s="89" t="s">
        <v>7238</v>
      </c>
      <c r="AH74" s="58" t="s">
        <v>482</v>
      </c>
      <c r="AI74" s="58" t="s">
        <v>486</v>
      </c>
      <c r="AJ74" s="59" t="s">
        <v>1204</v>
      </c>
      <c r="AK74" s="56">
        <v>25.97</v>
      </c>
      <c r="AL74" s="56">
        <v>-81.740277777777777</v>
      </c>
      <c r="AM74" s="60">
        <v>0</v>
      </c>
      <c r="AN74" s="60">
        <v>-1.8219889042759188</v>
      </c>
      <c r="AO74" s="60" t="s">
        <v>3905</v>
      </c>
      <c r="AP74" s="84" t="s">
        <v>5496</v>
      </c>
      <c r="AQ74" s="481" t="str">
        <f>Table14[[#This Row],[Zone
ID]]</f>
        <v>H08</v>
      </c>
    </row>
    <row r="75" spans="1:43" s="14" customFormat="1" ht="38.25" x14ac:dyDescent="0.2">
      <c r="A75" s="45" t="s">
        <v>79</v>
      </c>
      <c r="B75" s="42" t="s">
        <v>1900</v>
      </c>
      <c r="C75" s="46" t="s">
        <v>473</v>
      </c>
      <c r="D75" s="35" t="s">
        <v>2420</v>
      </c>
      <c r="E75" s="34">
        <v>46108</v>
      </c>
      <c r="F75" s="347" t="s">
        <v>2438</v>
      </c>
      <c r="G75" s="348" t="s">
        <v>4645</v>
      </c>
      <c r="H75" s="344">
        <v>25.972049999999999</v>
      </c>
      <c r="I75" s="344">
        <v>-81.738283333333328</v>
      </c>
      <c r="J75" s="56" t="s">
        <v>7239</v>
      </c>
      <c r="K75" s="56" t="s">
        <v>7240</v>
      </c>
      <c r="L75" s="51" t="s">
        <v>3551</v>
      </c>
      <c r="M75" s="117" t="s">
        <v>2833</v>
      </c>
      <c r="N75" s="35" t="s">
        <v>387</v>
      </c>
      <c r="O75" s="207" t="s">
        <v>8270</v>
      </c>
      <c r="P75" s="216" t="s">
        <v>1969</v>
      </c>
      <c r="Q75" s="443">
        <v>0</v>
      </c>
      <c r="R75" s="47"/>
      <c r="S75" s="36">
        <v>0</v>
      </c>
      <c r="T75" s="35"/>
      <c r="U75" s="34"/>
      <c r="V75" s="82">
        <v>0</v>
      </c>
      <c r="W75" s="55" t="s">
        <v>2690</v>
      </c>
      <c r="X75" s="55" t="s">
        <v>1899</v>
      </c>
      <c r="Y75" s="157" t="s">
        <v>387</v>
      </c>
      <c r="Z75" s="57" t="s">
        <v>1746</v>
      </c>
      <c r="AA75" s="55" t="s">
        <v>6982</v>
      </c>
      <c r="AB75" s="55">
        <v>76</v>
      </c>
      <c r="AC75" s="55" t="s">
        <v>2015</v>
      </c>
      <c r="AD75" s="89" t="s">
        <v>2611</v>
      </c>
      <c r="AE75" s="243">
        <v>17087.3</v>
      </c>
      <c r="AF75" s="157">
        <v>0</v>
      </c>
      <c r="AG75" s="89" t="s">
        <v>7241</v>
      </c>
      <c r="AH75" s="58" t="s">
        <v>405</v>
      </c>
      <c r="AI75" s="58" t="s">
        <v>4843</v>
      </c>
      <c r="AJ75" s="59" t="s">
        <v>398</v>
      </c>
      <c r="AK75" s="56">
        <v>25.972016666666665</v>
      </c>
      <c r="AL75" s="56">
        <v>-81.738299999999995</v>
      </c>
      <c r="AM75" s="60">
        <v>12.156000000403537</v>
      </c>
      <c r="AN75" s="60">
        <v>5.4659667081671923</v>
      </c>
      <c r="AO75" s="60">
        <v>13.328358040831695</v>
      </c>
      <c r="AP75" s="84" t="s">
        <v>5496</v>
      </c>
      <c r="AQ75" s="481" t="str">
        <f>Table14[[#This Row],[Zone
ID]]</f>
        <v>H26</v>
      </c>
    </row>
    <row r="76" spans="1:43" s="14" customFormat="1" ht="76.5" x14ac:dyDescent="0.2">
      <c r="A76" s="45" t="s">
        <v>538</v>
      </c>
      <c r="B76" s="42" t="s">
        <v>475</v>
      </c>
      <c r="C76" s="46" t="s">
        <v>473</v>
      </c>
      <c r="D76" s="35" t="s">
        <v>2420</v>
      </c>
      <c r="E76" s="34">
        <v>46108</v>
      </c>
      <c r="F76" s="347" t="s">
        <v>536</v>
      </c>
      <c r="G76" s="347" t="s">
        <v>537</v>
      </c>
      <c r="H76" s="344">
        <v>25.974283333333332</v>
      </c>
      <c r="I76" s="344">
        <v>-81.733166666666662</v>
      </c>
      <c r="J76" s="56" t="s">
        <v>7242</v>
      </c>
      <c r="K76" s="56" t="s">
        <v>7243</v>
      </c>
      <c r="L76" s="49" t="s">
        <v>8273</v>
      </c>
      <c r="M76" s="117" t="s">
        <v>2833</v>
      </c>
      <c r="N76" s="35" t="s">
        <v>448</v>
      </c>
      <c r="O76" s="240" t="s">
        <v>8271</v>
      </c>
      <c r="P76" s="216" t="s">
        <v>3855</v>
      </c>
      <c r="Q76" s="443">
        <v>0</v>
      </c>
      <c r="R76" s="47"/>
      <c r="S76" s="36">
        <v>0</v>
      </c>
      <c r="T76" s="35"/>
      <c r="U76" s="34">
        <v>43124</v>
      </c>
      <c r="V76" s="82" t="s">
        <v>1969</v>
      </c>
      <c r="W76" s="55" t="s">
        <v>2690</v>
      </c>
      <c r="X76" s="55" t="s">
        <v>1899</v>
      </c>
      <c r="Y76" s="157" t="s">
        <v>448</v>
      </c>
      <c r="Z76" s="57" t="s">
        <v>1746</v>
      </c>
      <c r="AA76" s="55" t="s">
        <v>6972</v>
      </c>
      <c r="AB76" s="55">
        <v>77</v>
      </c>
      <c r="AC76" s="55" t="s">
        <v>2015</v>
      </c>
      <c r="AD76" s="89" t="s">
        <v>2611</v>
      </c>
      <c r="AE76" s="243">
        <v>17087.400000000001</v>
      </c>
      <c r="AF76" s="157" t="s">
        <v>3901</v>
      </c>
      <c r="AG76" s="89" t="s">
        <v>7244</v>
      </c>
      <c r="AH76" s="58" t="s">
        <v>7245</v>
      </c>
      <c r="AI76" s="58" t="s">
        <v>7246</v>
      </c>
      <c r="AJ76" s="59" t="s">
        <v>541</v>
      </c>
      <c r="AK76" s="56">
        <v>25.9742</v>
      </c>
      <c r="AL76" s="56">
        <v>-81.73331833333333</v>
      </c>
      <c r="AM76" s="60">
        <v>30.38999999971324</v>
      </c>
      <c r="AN76" s="60">
        <v>49.740297042923288</v>
      </c>
      <c r="AO76" s="60">
        <v>58.289357947234365</v>
      </c>
      <c r="AP76" s="84" t="s">
        <v>5496</v>
      </c>
      <c r="AQ76" s="481" t="str">
        <f>Table14[[#This Row],[Zone
ID]]</f>
        <v>H27</v>
      </c>
    </row>
    <row r="77" spans="1:43" s="14" customFormat="1" ht="38.25" x14ac:dyDescent="0.2">
      <c r="A77" s="45" t="s">
        <v>1056</v>
      </c>
      <c r="B77" s="42" t="s">
        <v>1886</v>
      </c>
      <c r="C77" s="46" t="s">
        <v>473</v>
      </c>
      <c r="D77" s="35" t="s">
        <v>8443</v>
      </c>
      <c r="E77" s="34">
        <v>46113</v>
      </c>
      <c r="F77" s="347" t="s">
        <v>1069</v>
      </c>
      <c r="G77" s="347" t="s">
        <v>158</v>
      </c>
      <c r="H77" s="344">
        <v>25.9087</v>
      </c>
      <c r="I77" s="344">
        <v>-81.731283333333337</v>
      </c>
      <c r="J77" s="56" t="s">
        <v>7247</v>
      </c>
      <c r="K77" s="56" t="s">
        <v>6079</v>
      </c>
      <c r="L77" s="49" t="s">
        <v>5845</v>
      </c>
      <c r="M77" s="117" t="s">
        <v>2833</v>
      </c>
      <c r="N77" s="35" t="s">
        <v>448</v>
      </c>
      <c r="O77" s="240" t="s">
        <v>8498</v>
      </c>
      <c r="P77" s="216" t="s">
        <v>6005</v>
      </c>
      <c r="Q77" s="443">
        <v>0</v>
      </c>
      <c r="R77" s="47"/>
      <c r="S77" s="36">
        <v>0</v>
      </c>
      <c r="T77" s="35"/>
      <c r="U77" s="34">
        <v>44993</v>
      </c>
      <c r="V77" s="82" t="s">
        <v>1969</v>
      </c>
      <c r="W77" s="55" t="s">
        <v>2690</v>
      </c>
      <c r="X77" s="55" t="s">
        <v>1898</v>
      </c>
      <c r="Y77" s="157" t="s">
        <v>448</v>
      </c>
      <c r="Z77" s="57" t="s">
        <v>1746</v>
      </c>
      <c r="AA77" s="55" t="s">
        <v>6972</v>
      </c>
      <c r="AB77" s="55">
        <v>78</v>
      </c>
      <c r="AC77" s="55" t="s">
        <v>2016</v>
      </c>
      <c r="AD77" s="89" t="s">
        <v>2613</v>
      </c>
      <c r="AE77" s="243">
        <v>16918.5</v>
      </c>
      <c r="AF77" s="157">
        <v>0</v>
      </c>
      <c r="AG77" s="89" t="s">
        <v>7248</v>
      </c>
      <c r="AH77" s="58" t="s">
        <v>3600</v>
      </c>
      <c r="AI77" s="58" t="s">
        <v>7249</v>
      </c>
      <c r="AJ77" s="59" t="s">
        <v>1223</v>
      </c>
      <c r="AK77" s="56">
        <v>25.90829861111111</v>
      </c>
      <c r="AL77" s="56">
        <v>-81.731216388888882</v>
      </c>
      <c r="AM77" s="60">
        <v>146.37850000010872</v>
      </c>
      <c r="AN77" s="60">
        <v>-21.954966280678907</v>
      </c>
      <c r="AO77" s="60">
        <v>148.01582958139164</v>
      </c>
      <c r="AP77" s="84" t="s">
        <v>5496</v>
      </c>
      <c r="AQ77" s="481" t="str">
        <f>Table14[[#This Row],[Zone
ID]]</f>
        <v>I37</v>
      </c>
    </row>
    <row r="78" spans="1:43" s="14" customFormat="1" ht="38.25" x14ac:dyDescent="0.2">
      <c r="A78" s="45" t="s">
        <v>1055</v>
      </c>
      <c r="B78" s="42" t="s">
        <v>1887</v>
      </c>
      <c r="C78" s="46" t="s">
        <v>473</v>
      </c>
      <c r="D78" s="35" t="s">
        <v>8443</v>
      </c>
      <c r="E78" s="34">
        <v>46113</v>
      </c>
      <c r="F78" s="347" t="s">
        <v>1068</v>
      </c>
      <c r="G78" s="347" t="s">
        <v>158</v>
      </c>
      <c r="H78" s="344">
        <v>25.908816666666667</v>
      </c>
      <c r="I78" s="344">
        <v>-81.731283333333337</v>
      </c>
      <c r="J78" s="56" t="s">
        <v>7250</v>
      </c>
      <c r="K78" s="56" t="s">
        <v>6079</v>
      </c>
      <c r="L78" s="49" t="s">
        <v>8504</v>
      </c>
      <c r="M78" s="117" t="s">
        <v>2833</v>
      </c>
      <c r="N78" s="35" t="s">
        <v>1919</v>
      </c>
      <c r="O78" s="240" t="s">
        <v>8498</v>
      </c>
      <c r="P78" s="216" t="s">
        <v>6005</v>
      </c>
      <c r="Q78" s="443">
        <v>0</v>
      </c>
      <c r="R78" s="47"/>
      <c r="S78" s="36">
        <v>0</v>
      </c>
      <c r="T78" s="35"/>
      <c r="U78" s="34">
        <v>42792</v>
      </c>
      <c r="V78" s="82" t="s">
        <v>1969</v>
      </c>
      <c r="W78" s="55" t="s">
        <v>2690</v>
      </c>
      <c r="X78" s="55" t="s">
        <v>1898</v>
      </c>
      <c r="Y78" s="157" t="s">
        <v>1919</v>
      </c>
      <c r="Z78" s="57" t="s">
        <v>1746</v>
      </c>
      <c r="AA78" s="55" t="s">
        <v>6966</v>
      </c>
      <c r="AB78" s="55">
        <v>79</v>
      </c>
      <c r="AC78" s="55" t="s">
        <v>2016</v>
      </c>
      <c r="AD78" s="89" t="s">
        <v>2613</v>
      </c>
      <c r="AE78" s="243">
        <v>16918</v>
      </c>
      <c r="AF78" s="157" t="s">
        <v>3901</v>
      </c>
      <c r="AG78" s="89" t="s">
        <v>7251</v>
      </c>
      <c r="AH78" s="58" t="s">
        <v>7252</v>
      </c>
      <c r="AI78" s="58" t="s">
        <v>7126</v>
      </c>
      <c r="AJ78" s="59" t="s">
        <v>1226</v>
      </c>
      <c r="AK78" s="56">
        <v>25.908528888888888</v>
      </c>
      <c r="AL78" s="56">
        <v>-81.731342499999997</v>
      </c>
      <c r="AM78" s="60">
        <v>104.94680000020168</v>
      </c>
      <c r="AN78" s="60">
        <v>19.404181810964168</v>
      </c>
      <c r="AO78" s="60">
        <v>106.72559722032612</v>
      </c>
      <c r="AP78" s="84" t="s">
        <v>5496</v>
      </c>
      <c r="AQ78" s="481" t="str">
        <f>Table14[[#This Row],[Zone
ID]]</f>
        <v>I36</v>
      </c>
    </row>
    <row r="79" spans="1:43" s="14" customFormat="1" ht="38.25" x14ac:dyDescent="0.2">
      <c r="A79" s="45" t="s">
        <v>1054</v>
      </c>
      <c r="B79" s="42" t="s">
        <v>1895</v>
      </c>
      <c r="C79" s="46" t="s">
        <v>473</v>
      </c>
      <c r="D79" s="35" t="s">
        <v>8443</v>
      </c>
      <c r="E79" s="34">
        <v>46113</v>
      </c>
      <c r="F79" s="347" t="s">
        <v>1067</v>
      </c>
      <c r="G79" s="347" t="s">
        <v>158</v>
      </c>
      <c r="H79" s="344">
        <v>25.909066666666668</v>
      </c>
      <c r="I79" s="344">
        <v>-81.731283333333337</v>
      </c>
      <c r="J79" s="56" t="s">
        <v>7253</v>
      </c>
      <c r="K79" s="56" t="s">
        <v>6079</v>
      </c>
      <c r="L79" s="49" t="s">
        <v>8503</v>
      </c>
      <c r="M79" s="117" t="s">
        <v>2833</v>
      </c>
      <c r="N79" s="35" t="s">
        <v>1919</v>
      </c>
      <c r="O79" s="240" t="s">
        <v>8498</v>
      </c>
      <c r="P79" s="216" t="s">
        <v>6005</v>
      </c>
      <c r="Q79" s="443">
        <v>0</v>
      </c>
      <c r="R79" s="47"/>
      <c r="S79" s="36">
        <v>0</v>
      </c>
      <c r="T79" s="35"/>
      <c r="U79" s="34">
        <v>42790</v>
      </c>
      <c r="V79" s="82" t="s">
        <v>1969</v>
      </c>
      <c r="W79" s="55" t="s">
        <v>2690</v>
      </c>
      <c r="X79" s="55" t="s">
        <v>1898</v>
      </c>
      <c r="Y79" s="157" t="s">
        <v>1919</v>
      </c>
      <c r="Z79" s="57" t="s">
        <v>3903</v>
      </c>
      <c r="AA79" s="55" t="s">
        <v>4844</v>
      </c>
      <c r="AB79" s="55">
        <v>80</v>
      </c>
      <c r="AC79" s="55" t="s">
        <v>2016</v>
      </c>
      <c r="AD79" s="89" t="s">
        <v>2613</v>
      </c>
      <c r="AE79" s="243" t="s">
        <v>1746</v>
      </c>
      <c r="AF79" s="157">
        <v>0</v>
      </c>
      <c r="AG79" s="89" t="s">
        <v>7254</v>
      </c>
      <c r="AH79" s="58" t="s">
        <v>3903</v>
      </c>
      <c r="AI79" s="58" t="s">
        <v>3903</v>
      </c>
      <c r="AJ79" s="59" t="s">
        <v>3903</v>
      </c>
      <c r="AK79" s="56" t="s">
        <v>3903</v>
      </c>
      <c r="AL79" s="56" t="s">
        <v>3903</v>
      </c>
      <c r="AM79" s="60" t="s">
        <v>3903</v>
      </c>
      <c r="AN79" s="60" t="s">
        <v>3903</v>
      </c>
      <c r="AO79" s="60" t="s">
        <v>3903</v>
      </c>
      <c r="AP79" s="84" t="s">
        <v>5496</v>
      </c>
      <c r="AQ79" s="481" t="str">
        <f>Table14[[#This Row],[Zone
ID]]</f>
        <v>I35</v>
      </c>
    </row>
    <row r="80" spans="1:43" s="14" customFormat="1" ht="38.25" x14ac:dyDescent="0.2">
      <c r="A80" s="45" t="s">
        <v>1053</v>
      </c>
      <c r="B80" s="42" t="s">
        <v>1894</v>
      </c>
      <c r="C80" s="46" t="s">
        <v>473</v>
      </c>
      <c r="D80" s="35" t="s">
        <v>8443</v>
      </c>
      <c r="E80" s="34">
        <v>46113</v>
      </c>
      <c r="F80" s="347" t="s">
        <v>1065</v>
      </c>
      <c r="G80" s="347" t="s">
        <v>1066</v>
      </c>
      <c r="H80" s="344">
        <v>25.90935</v>
      </c>
      <c r="I80" s="344">
        <v>-81.731116666666665</v>
      </c>
      <c r="J80" s="56" t="s">
        <v>7255</v>
      </c>
      <c r="K80" s="56" t="s">
        <v>6080</v>
      </c>
      <c r="L80" s="49" t="s">
        <v>8503</v>
      </c>
      <c r="M80" s="117" t="s">
        <v>2833</v>
      </c>
      <c r="N80" s="35" t="s">
        <v>1919</v>
      </c>
      <c r="O80" s="240" t="s">
        <v>8499</v>
      </c>
      <c r="P80" s="216" t="s">
        <v>6005</v>
      </c>
      <c r="Q80" s="443">
        <v>0</v>
      </c>
      <c r="R80" s="47"/>
      <c r="S80" s="36">
        <v>0</v>
      </c>
      <c r="T80" s="35"/>
      <c r="U80" s="34">
        <v>42790</v>
      </c>
      <c r="V80" s="82" t="s">
        <v>1969</v>
      </c>
      <c r="W80" s="55" t="s">
        <v>2690</v>
      </c>
      <c r="X80" s="55" t="s">
        <v>1898</v>
      </c>
      <c r="Y80" s="157" t="s">
        <v>1919</v>
      </c>
      <c r="Z80" s="57">
        <v>197.93090471534882</v>
      </c>
      <c r="AA80" s="55" t="s">
        <v>7256</v>
      </c>
      <c r="AB80" s="55">
        <v>81</v>
      </c>
      <c r="AC80" s="55" t="s">
        <v>2016</v>
      </c>
      <c r="AD80" s="89" t="s">
        <v>2613</v>
      </c>
      <c r="AE80" s="243">
        <v>16917.900000000001</v>
      </c>
      <c r="AF80" s="157" t="s">
        <v>3901</v>
      </c>
      <c r="AG80" s="89" t="s">
        <v>7257</v>
      </c>
      <c r="AH80" s="58" t="s">
        <v>7258</v>
      </c>
      <c r="AI80" s="58" t="s">
        <v>7154</v>
      </c>
      <c r="AJ80" s="59" t="s">
        <v>1229</v>
      </c>
      <c r="AK80" s="56">
        <v>25.908807777777778</v>
      </c>
      <c r="AL80" s="56">
        <v>-81.731143333333335</v>
      </c>
      <c r="AM80" s="60">
        <v>197.73759999999982</v>
      </c>
      <c r="AN80" s="60">
        <v>8.7455467339996211</v>
      </c>
      <c r="AO80" s="60">
        <v>197.93090471534882</v>
      </c>
      <c r="AP80" s="84" t="s">
        <v>5496</v>
      </c>
      <c r="AQ80" s="481" t="str">
        <f>Table14[[#This Row],[Zone
ID]]</f>
        <v>I34</v>
      </c>
    </row>
    <row r="81" spans="1:43" s="14" customFormat="1" ht="38.25" x14ac:dyDescent="0.2">
      <c r="A81" s="45" t="s">
        <v>1052</v>
      </c>
      <c r="B81" s="42" t="s">
        <v>1885</v>
      </c>
      <c r="C81" s="46" t="s">
        <v>473</v>
      </c>
      <c r="D81" s="35" t="s">
        <v>8443</v>
      </c>
      <c r="E81" s="34">
        <v>46113</v>
      </c>
      <c r="F81" s="347" t="s">
        <v>1063</v>
      </c>
      <c r="G81" s="347" t="s">
        <v>1064</v>
      </c>
      <c r="H81" s="344">
        <v>25.909600000000001</v>
      </c>
      <c r="I81" s="344">
        <v>-81.731133333333332</v>
      </c>
      <c r="J81" s="56" t="s">
        <v>7259</v>
      </c>
      <c r="K81" s="56" t="s">
        <v>6081</v>
      </c>
      <c r="L81" s="49" t="s">
        <v>8504</v>
      </c>
      <c r="M81" s="117" t="s">
        <v>2833</v>
      </c>
      <c r="N81" s="35" t="s">
        <v>1919</v>
      </c>
      <c r="O81" s="240" t="s">
        <v>8499</v>
      </c>
      <c r="P81" s="216" t="s">
        <v>6005</v>
      </c>
      <c r="Q81" s="443">
        <v>0</v>
      </c>
      <c r="R81" s="47"/>
      <c r="S81" s="36">
        <v>0</v>
      </c>
      <c r="T81" s="35"/>
      <c r="U81" s="34">
        <v>43910</v>
      </c>
      <c r="V81" s="82" t="s">
        <v>1969</v>
      </c>
      <c r="W81" s="55" t="s">
        <v>2690</v>
      </c>
      <c r="X81" s="55" t="s">
        <v>1898</v>
      </c>
      <c r="Y81" s="157" t="s">
        <v>1919</v>
      </c>
      <c r="Z81" s="57">
        <v>188.65582002534373</v>
      </c>
      <c r="AA81" s="55" t="s">
        <v>7260</v>
      </c>
      <c r="AB81" s="55">
        <v>82</v>
      </c>
      <c r="AC81" s="55" t="s">
        <v>2016</v>
      </c>
      <c r="AD81" s="89" t="s">
        <v>2613</v>
      </c>
      <c r="AE81" s="243">
        <v>16917.8</v>
      </c>
      <c r="AF81" s="157" t="s">
        <v>3901</v>
      </c>
      <c r="AG81" s="89" t="s">
        <v>7261</v>
      </c>
      <c r="AH81" s="58" t="s">
        <v>7262</v>
      </c>
      <c r="AI81" s="58" t="s">
        <v>7263</v>
      </c>
      <c r="AJ81" s="59" t="s">
        <v>1232</v>
      </c>
      <c r="AK81" s="56">
        <v>25.909085555555556</v>
      </c>
      <c r="AL81" s="56">
        <v>-81.731193888888896</v>
      </c>
      <c r="AM81" s="60">
        <v>187.6076000000954</v>
      </c>
      <c r="AN81" s="60">
        <v>19.85967904169371</v>
      </c>
      <c r="AO81" s="60">
        <v>188.65582002534373</v>
      </c>
      <c r="AP81" s="84" t="s">
        <v>5496</v>
      </c>
      <c r="AQ81" s="481" t="str">
        <f>Table14[[#This Row],[Zone
ID]]</f>
        <v>I33</v>
      </c>
    </row>
    <row r="82" spans="1:43" s="14" customFormat="1" ht="38.25" x14ac:dyDescent="0.2">
      <c r="A82" s="45" t="s">
        <v>1051</v>
      </c>
      <c r="B82" s="42" t="s">
        <v>1893</v>
      </c>
      <c r="C82" s="46" t="s">
        <v>473</v>
      </c>
      <c r="D82" s="35" t="s">
        <v>8443</v>
      </c>
      <c r="E82" s="34">
        <v>46113</v>
      </c>
      <c r="F82" s="347" t="s">
        <v>1061</v>
      </c>
      <c r="G82" s="347" t="s">
        <v>1062</v>
      </c>
      <c r="H82" s="344">
        <v>25.909749999999999</v>
      </c>
      <c r="I82" s="344">
        <v>-81.731083333333331</v>
      </c>
      <c r="J82" s="56" t="s">
        <v>7264</v>
      </c>
      <c r="K82" s="56" t="s">
        <v>7152</v>
      </c>
      <c r="L82" s="49" t="s">
        <v>8503</v>
      </c>
      <c r="M82" s="117" t="s">
        <v>2833</v>
      </c>
      <c r="N82" s="35" t="s">
        <v>1919</v>
      </c>
      <c r="O82" s="240" t="s">
        <v>8499</v>
      </c>
      <c r="P82" s="216" t="s">
        <v>6005</v>
      </c>
      <c r="Q82" s="443">
        <v>0</v>
      </c>
      <c r="R82" s="47"/>
      <c r="S82" s="36">
        <v>0</v>
      </c>
      <c r="T82" s="35"/>
      <c r="U82" s="34">
        <v>43910</v>
      </c>
      <c r="V82" s="82" t="s">
        <v>1969</v>
      </c>
      <c r="W82" s="55" t="s">
        <v>2690</v>
      </c>
      <c r="X82" s="55" t="s">
        <v>1898</v>
      </c>
      <c r="Y82" s="157" t="s">
        <v>1919</v>
      </c>
      <c r="Z82" s="57">
        <v>153.68279130588309</v>
      </c>
      <c r="AA82" s="55" t="s">
        <v>7265</v>
      </c>
      <c r="AB82" s="55">
        <v>83</v>
      </c>
      <c r="AC82" s="55" t="s">
        <v>2016</v>
      </c>
      <c r="AD82" s="89" t="s">
        <v>2613</v>
      </c>
      <c r="AE82" s="243">
        <v>16917.7</v>
      </c>
      <c r="AF82" s="157">
        <v>0</v>
      </c>
      <c r="AG82" s="89" t="s">
        <v>7266</v>
      </c>
      <c r="AH82" s="58" t="s">
        <v>7267</v>
      </c>
      <c r="AI82" s="58" t="s">
        <v>7268</v>
      </c>
      <c r="AJ82" s="59" t="s">
        <v>1235</v>
      </c>
      <c r="AK82" s="56">
        <v>25.909364444444446</v>
      </c>
      <c r="AL82" s="56">
        <v>-81.731272500000003</v>
      </c>
      <c r="AM82" s="60">
        <v>140.60439999913967</v>
      </c>
      <c r="AN82" s="60">
        <v>62.03872213746461</v>
      </c>
      <c r="AO82" s="60">
        <v>153.68279130588309</v>
      </c>
      <c r="AP82" s="84" t="s">
        <v>5496</v>
      </c>
      <c r="AQ82" s="481" t="str">
        <f>Table14[[#This Row],[Zone
ID]]</f>
        <v>I32</v>
      </c>
    </row>
    <row r="83" spans="1:43" s="14" customFormat="1" ht="38.25" x14ac:dyDescent="0.2">
      <c r="A83" s="45" t="s">
        <v>1050</v>
      </c>
      <c r="B83" s="42" t="s">
        <v>1896</v>
      </c>
      <c r="C83" s="46" t="s">
        <v>473</v>
      </c>
      <c r="D83" s="35" t="s">
        <v>8443</v>
      </c>
      <c r="E83" s="34">
        <v>46113</v>
      </c>
      <c r="F83" s="347" t="s">
        <v>1916</v>
      </c>
      <c r="G83" s="347" t="s">
        <v>1060</v>
      </c>
      <c r="H83" s="344">
        <v>25.909933333333335</v>
      </c>
      <c r="I83" s="344">
        <v>-81.731033333333329</v>
      </c>
      <c r="J83" s="56" t="s">
        <v>7269</v>
      </c>
      <c r="K83" s="56" t="s">
        <v>7270</v>
      </c>
      <c r="L83" s="49" t="s">
        <v>8503</v>
      </c>
      <c r="M83" s="117" t="s">
        <v>2833</v>
      </c>
      <c r="N83" s="35" t="s">
        <v>1919</v>
      </c>
      <c r="O83" s="240" t="s">
        <v>8500</v>
      </c>
      <c r="P83" s="216" t="s">
        <v>6005</v>
      </c>
      <c r="Q83" s="443">
        <v>0</v>
      </c>
      <c r="R83" s="47"/>
      <c r="S83" s="36">
        <v>0</v>
      </c>
      <c r="T83" s="35"/>
      <c r="U83" s="34">
        <v>42787</v>
      </c>
      <c r="V83" s="82" t="s">
        <v>1969</v>
      </c>
      <c r="W83" s="55" t="s">
        <v>2690</v>
      </c>
      <c r="X83" s="55" t="s">
        <v>1898</v>
      </c>
      <c r="Y83" s="157" t="s">
        <v>1919</v>
      </c>
      <c r="Z83" s="57" t="s">
        <v>3903</v>
      </c>
      <c r="AA83" s="55" t="s">
        <v>4844</v>
      </c>
      <c r="AB83" s="55">
        <v>84</v>
      </c>
      <c r="AC83" s="55" t="s">
        <v>2016</v>
      </c>
      <c r="AD83" s="89" t="s">
        <v>2613</v>
      </c>
      <c r="AE83" s="243" t="s">
        <v>1746</v>
      </c>
      <c r="AF83" s="157">
        <v>0</v>
      </c>
      <c r="AG83" s="89" t="s">
        <v>7271</v>
      </c>
      <c r="AH83" s="58" t="s">
        <v>3903</v>
      </c>
      <c r="AI83" s="58" t="s">
        <v>3903</v>
      </c>
      <c r="AJ83" s="59" t="s">
        <v>3903</v>
      </c>
      <c r="AK83" s="56" t="s">
        <v>3903</v>
      </c>
      <c r="AL83" s="56" t="s">
        <v>3903</v>
      </c>
      <c r="AM83" s="60" t="s">
        <v>3903</v>
      </c>
      <c r="AN83" s="60" t="s">
        <v>3903</v>
      </c>
      <c r="AO83" s="60" t="s">
        <v>3903</v>
      </c>
      <c r="AP83" s="84" t="s">
        <v>5496</v>
      </c>
      <c r="AQ83" s="481" t="str">
        <f>Table14[[#This Row],[Zone
ID]]</f>
        <v>I31</v>
      </c>
    </row>
    <row r="84" spans="1:43" s="14" customFormat="1" ht="38.25" x14ac:dyDescent="0.2">
      <c r="A84" s="45" t="s">
        <v>1049</v>
      </c>
      <c r="B84" s="42" t="s">
        <v>1883</v>
      </c>
      <c r="C84" s="46" t="s">
        <v>473</v>
      </c>
      <c r="D84" s="35" t="s">
        <v>8443</v>
      </c>
      <c r="E84" s="34">
        <v>46113</v>
      </c>
      <c r="F84" s="347" t="s">
        <v>1057</v>
      </c>
      <c r="G84" s="347" t="s">
        <v>1058</v>
      </c>
      <c r="H84" s="344">
        <v>25.910133333333334</v>
      </c>
      <c r="I84" s="344">
        <v>-81.731049999999996</v>
      </c>
      <c r="J84" s="56" t="s">
        <v>7272</v>
      </c>
      <c r="K84" s="56" t="s">
        <v>7273</v>
      </c>
      <c r="L84" s="49" t="s">
        <v>8504</v>
      </c>
      <c r="M84" s="117" t="s">
        <v>2833</v>
      </c>
      <c r="N84" s="35" t="s">
        <v>1919</v>
      </c>
      <c r="O84" s="240" t="s">
        <v>8500</v>
      </c>
      <c r="P84" s="216" t="s">
        <v>6005</v>
      </c>
      <c r="Q84" s="443">
        <v>0</v>
      </c>
      <c r="R84" s="47"/>
      <c r="S84" s="36">
        <v>0</v>
      </c>
      <c r="T84" s="35"/>
      <c r="U84" s="34">
        <v>43910</v>
      </c>
      <c r="V84" s="82" t="s">
        <v>1969</v>
      </c>
      <c r="W84" s="55" t="s">
        <v>2690</v>
      </c>
      <c r="X84" s="55" t="s">
        <v>1898</v>
      </c>
      <c r="Y84" s="157" t="s">
        <v>1919</v>
      </c>
      <c r="Z84" s="57">
        <v>200.19806886518373</v>
      </c>
      <c r="AA84" s="55" t="s">
        <v>7274</v>
      </c>
      <c r="AB84" s="55">
        <v>85</v>
      </c>
      <c r="AC84" s="55" t="s">
        <v>2016</v>
      </c>
      <c r="AD84" s="89" t="s">
        <v>2613</v>
      </c>
      <c r="AE84" s="243">
        <v>16917.5</v>
      </c>
      <c r="AF84" s="157">
        <v>0</v>
      </c>
      <c r="AG84" s="89" t="s">
        <v>7275</v>
      </c>
      <c r="AH84" s="58" t="s">
        <v>7276</v>
      </c>
      <c r="AI84" s="58" t="s">
        <v>3928</v>
      </c>
      <c r="AJ84" s="59" t="s">
        <v>1238</v>
      </c>
      <c r="AK84" s="56">
        <v>25.909642222222221</v>
      </c>
      <c r="AL84" s="56">
        <v>-81.731322777777777</v>
      </c>
      <c r="AM84" s="60">
        <v>179.09840000084941</v>
      </c>
      <c r="AN84" s="60">
        <v>89.459655121650144</v>
      </c>
      <c r="AO84" s="60">
        <v>200.19806886518373</v>
      </c>
      <c r="AP84" s="84" t="s">
        <v>5496</v>
      </c>
      <c r="AQ84" s="481" t="str">
        <f>Table14[[#This Row],[Zone
ID]]</f>
        <v>I30</v>
      </c>
    </row>
    <row r="85" spans="1:43" s="14" customFormat="1" ht="38.25" x14ac:dyDescent="0.2">
      <c r="A85" s="45" t="s">
        <v>1048</v>
      </c>
      <c r="B85" s="42" t="s">
        <v>1884</v>
      </c>
      <c r="C85" s="46" t="s">
        <v>473</v>
      </c>
      <c r="D85" s="35" t="s">
        <v>8443</v>
      </c>
      <c r="E85" s="34">
        <v>46113</v>
      </c>
      <c r="F85" s="347" t="s">
        <v>1059</v>
      </c>
      <c r="G85" s="347" t="s">
        <v>1058</v>
      </c>
      <c r="H85" s="344">
        <v>25.910250000000001</v>
      </c>
      <c r="I85" s="344">
        <v>-81.731049999999996</v>
      </c>
      <c r="J85" s="56" t="s">
        <v>7277</v>
      </c>
      <c r="K85" s="56" t="s">
        <v>7273</v>
      </c>
      <c r="L85" s="49" t="s">
        <v>8505</v>
      </c>
      <c r="M85" s="117" t="s">
        <v>2833</v>
      </c>
      <c r="N85" s="35" t="s">
        <v>1919</v>
      </c>
      <c r="O85" s="240" t="s">
        <v>8466</v>
      </c>
      <c r="P85" s="216" t="s">
        <v>6005</v>
      </c>
      <c r="Q85" s="443">
        <v>0</v>
      </c>
      <c r="R85" s="47"/>
      <c r="S85" s="36">
        <v>0</v>
      </c>
      <c r="T85" s="35"/>
      <c r="U85" s="34">
        <v>44880</v>
      </c>
      <c r="V85" s="82" t="s">
        <v>1969</v>
      </c>
      <c r="W85" s="55" t="s">
        <v>2690</v>
      </c>
      <c r="X85" s="55" t="s">
        <v>1898</v>
      </c>
      <c r="Y85" s="157" t="s">
        <v>1919</v>
      </c>
      <c r="Z85" s="57" t="s">
        <v>1746</v>
      </c>
      <c r="AA85" s="55" t="s">
        <v>6966</v>
      </c>
      <c r="AB85" s="55">
        <v>86</v>
      </c>
      <c r="AC85" s="55" t="s">
        <v>2016</v>
      </c>
      <c r="AD85" s="89" t="s">
        <v>2613</v>
      </c>
      <c r="AE85" s="243">
        <v>16917</v>
      </c>
      <c r="AF85" s="157">
        <v>0</v>
      </c>
      <c r="AG85" s="89" t="s">
        <v>7278</v>
      </c>
      <c r="AH85" s="58" t="s">
        <v>7279</v>
      </c>
      <c r="AI85" s="58" t="s">
        <v>7263</v>
      </c>
      <c r="AJ85" s="59" t="s">
        <v>1241</v>
      </c>
      <c r="AK85" s="56">
        <v>25.90987638888889</v>
      </c>
      <c r="AL85" s="56">
        <v>-81.731199444444442</v>
      </c>
      <c r="AM85" s="60">
        <v>136.2485000002043</v>
      </c>
      <c r="AN85" s="60">
        <v>49.011501482145029</v>
      </c>
      <c r="AO85" s="60">
        <v>144.7956526620878</v>
      </c>
      <c r="AP85" s="84" t="s">
        <v>5496</v>
      </c>
      <c r="AQ85" s="481" t="str">
        <f>Table14[[#This Row],[Zone
ID]]</f>
        <v>I29</v>
      </c>
    </row>
    <row r="86" spans="1:43" s="14" customFormat="1" ht="63.75" x14ac:dyDescent="0.2">
      <c r="A86" s="45" t="s">
        <v>3172</v>
      </c>
      <c r="B86" s="42" t="s">
        <v>2685</v>
      </c>
      <c r="C86" s="46" t="s">
        <v>473</v>
      </c>
      <c r="D86" s="35" t="s">
        <v>2857</v>
      </c>
      <c r="E86" s="34">
        <v>43870</v>
      </c>
      <c r="F86" s="347" t="s">
        <v>3087</v>
      </c>
      <c r="G86" s="347" t="s">
        <v>990</v>
      </c>
      <c r="H86" s="344">
        <v>25.902349999999998</v>
      </c>
      <c r="I86" s="344">
        <v>-81.738183333333339</v>
      </c>
      <c r="J86" s="56" t="s">
        <v>7280</v>
      </c>
      <c r="K86" s="56" t="s">
        <v>7281</v>
      </c>
      <c r="L86" s="49" t="s">
        <v>8467</v>
      </c>
      <c r="M86" s="117"/>
      <c r="N86" s="35" t="s">
        <v>2832</v>
      </c>
      <c r="O86" s="203"/>
      <c r="P86" s="216">
        <v>0</v>
      </c>
      <c r="Q86" s="443">
        <v>0</v>
      </c>
      <c r="R86" s="47"/>
      <c r="S86" s="36"/>
      <c r="T86" s="35"/>
      <c r="U86" s="34">
        <v>44880</v>
      </c>
      <c r="V86" s="82" t="s">
        <v>1969</v>
      </c>
      <c r="W86" s="55" t="s">
        <v>2689</v>
      </c>
      <c r="X86" s="55" t="s">
        <v>1898</v>
      </c>
      <c r="Y86" s="157" t="s">
        <v>2832</v>
      </c>
      <c r="Z86" s="57" t="s">
        <v>3903</v>
      </c>
      <c r="AA86" s="55" t="s">
        <v>7282</v>
      </c>
      <c r="AB86" s="55">
        <v>87</v>
      </c>
      <c r="AC86" s="55" t="s">
        <v>2016</v>
      </c>
      <c r="AD86" s="89" t="s">
        <v>2612</v>
      </c>
      <c r="AE86" s="243" t="s">
        <v>1746</v>
      </c>
      <c r="AF86" s="157">
        <v>0</v>
      </c>
      <c r="AG86" s="89" t="s">
        <v>7283</v>
      </c>
      <c r="AH86" s="58" t="s">
        <v>3903</v>
      </c>
      <c r="AI86" s="58" t="s">
        <v>3903</v>
      </c>
      <c r="AJ86" s="59" t="s">
        <v>3903</v>
      </c>
      <c r="AK86" s="56" t="s">
        <v>3903</v>
      </c>
      <c r="AL86" s="56" t="s">
        <v>3903</v>
      </c>
      <c r="AM86" s="60" t="s">
        <v>3903</v>
      </c>
      <c r="AN86" s="60" t="s">
        <v>3903</v>
      </c>
      <c r="AO86" s="60" t="s">
        <v>3903</v>
      </c>
      <c r="AP86" s="84" t="s">
        <v>5496</v>
      </c>
      <c r="AQ86" s="481" t="str">
        <f>Table14[[#This Row],[Zone
ID]]</f>
        <v>I01</v>
      </c>
    </row>
    <row r="87" spans="1:43" s="14" customFormat="1" ht="38.25" x14ac:dyDescent="0.2">
      <c r="A87" s="45" t="s">
        <v>35</v>
      </c>
      <c r="B87" s="42" t="s">
        <v>104</v>
      </c>
      <c r="C87" s="46" t="s">
        <v>473</v>
      </c>
      <c r="D87" s="35" t="s">
        <v>8443</v>
      </c>
      <c r="E87" s="34">
        <v>46113</v>
      </c>
      <c r="F87" s="347" t="s">
        <v>5030</v>
      </c>
      <c r="G87" s="347" t="s">
        <v>431</v>
      </c>
      <c r="H87" s="344">
        <v>25.904133333333334</v>
      </c>
      <c r="I87" s="344">
        <v>-81.735316666666662</v>
      </c>
      <c r="J87" s="56" t="s">
        <v>7284</v>
      </c>
      <c r="K87" s="56" t="s">
        <v>7285</v>
      </c>
      <c r="L87" s="49" t="s">
        <v>6054</v>
      </c>
      <c r="M87" s="117" t="s">
        <v>2834</v>
      </c>
      <c r="N87" s="35" t="s">
        <v>448</v>
      </c>
      <c r="O87" s="240" t="s">
        <v>8446</v>
      </c>
      <c r="P87" s="216" t="s">
        <v>6005</v>
      </c>
      <c r="Q87" s="443">
        <v>0</v>
      </c>
      <c r="R87" s="47"/>
      <c r="S87" s="36">
        <v>0</v>
      </c>
      <c r="T87" s="35"/>
      <c r="U87" s="34">
        <v>45383</v>
      </c>
      <c r="V87" s="82" t="s">
        <v>1969</v>
      </c>
      <c r="W87" s="55" t="s">
        <v>2689</v>
      </c>
      <c r="X87" s="55" t="s">
        <v>1898</v>
      </c>
      <c r="Y87" s="157" t="s">
        <v>448</v>
      </c>
      <c r="Z87" s="57">
        <v>214.36709605446194</v>
      </c>
      <c r="AA87" s="55" t="s">
        <v>7286</v>
      </c>
      <c r="AB87" s="55">
        <v>88</v>
      </c>
      <c r="AC87" s="55" t="s">
        <v>2016</v>
      </c>
      <c r="AD87" s="89" t="s">
        <v>2612</v>
      </c>
      <c r="AE87" s="243">
        <v>16910</v>
      </c>
      <c r="AF87" s="157">
        <v>0</v>
      </c>
      <c r="AG87" s="89" t="s">
        <v>7287</v>
      </c>
      <c r="AH87" s="58" t="s">
        <v>7288</v>
      </c>
      <c r="AI87" s="58" t="s">
        <v>7289</v>
      </c>
      <c r="AJ87" s="59" t="s">
        <v>338</v>
      </c>
      <c r="AK87" s="56">
        <v>25.90388888888889</v>
      </c>
      <c r="AL87" s="56">
        <v>-81.734722222222217</v>
      </c>
      <c r="AM87" s="60">
        <v>89.143999999936199</v>
      </c>
      <c r="AN87" s="60">
        <v>-194.95281258508246</v>
      </c>
      <c r="AO87" s="60">
        <v>214.36709605446194</v>
      </c>
      <c r="AP87" s="84" t="s">
        <v>5496</v>
      </c>
      <c r="AQ87" s="481" t="str">
        <f>Table14[[#This Row],[Zone
ID]]</f>
        <v>I24</v>
      </c>
    </row>
    <row r="88" spans="1:43" s="14" customFormat="1" ht="38.25" x14ac:dyDescent="0.2">
      <c r="A88" s="45" t="s">
        <v>37</v>
      </c>
      <c r="B88" s="42" t="s">
        <v>98</v>
      </c>
      <c r="C88" s="46" t="s">
        <v>473</v>
      </c>
      <c r="D88" s="35" t="s">
        <v>8443</v>
      </c>
      <c r="E88" s="34">
        <v>46113</v>
      </c>
      <c r="F88" s="347" t="s">
        <v>5031</v>
      </c>
      <c r="G88" s="347" t="s">
        <v>5032</v>
      </c>
      <c r="H88" s="344">
        <v>25.903766666666666</v>
      </c>
      <c r="I88" s="344">
        <v>-81.734700000000004</v>
      </c>
      <c r="J88" s="56" t="s">
        <v>7290</v>
      </c>
      <c r="K88" s="56" t="s">
        <v>7291</v>
      </c>
      <c r="L88" s="49" t="s">
        <v>6052</v>
      </c>
      <c r="M88" s="117" t="s">
        <v>2834</v>
      </c>
      <c r="N88" s="35" t="s">
        <v>448</v>
      </c>
      <c r="O88" s="240" t="s">
        <v>8446</v>
      </c>
      <c r="P88" s="216" t="s">
        <v>6005</v>
      </c>
      <c r="Q88" s="443">
        <v>0</v>
      </c>
      <c r="R88" s="47"/>
      <c r="S88" s="36">
        <v>0</v>
      </c>
      <c r="T88" s="35"/>
      <c r="U88" s="34">
        <v>45383</v>
      </c>
      <c r="V88" s="82" t="s">
        <v>1969</v>
      </c>
      <c r="W88" s="55" t="s">
        <v>2689</v>
      </c>
      <c r="X88" s="55" t="s">
        <v>1898</v>
      </c>
      <c r="Y88" s="157" t="s">
        <v>448</v>
      </c>
      <c r="Z88" s="57">
        <v>239.13156450849948</v>
      </c>
      <c r="AA88" s="55" t="s">
        <v>7292</v>
      </c>
      <c r="AB88" s="55">
        <v>89</v>
      </c>
      <c r="AC88" s="55" t="s">
        <v>2016</v>
      </c>
      <c r="AD88" s="89" t="s">
        <v>2612</v>
      </c>
      <c r="AE88" s="243">
        <v>16915</v>
      </c>
      <c r="AF88" s="157">
        <v>0</v>
      </c>
      <c r="AG88" s="89" t="s">
        <v>7293</v>
      </c>
      <c r="AH88" s="58" t="s">
        <v>7294</v>
      </c>
      <c r="AI88" s="58" t="s">
        <v>7295</v>
      </c>
      <c r="AJ88" s="59" t="s">
        <v>467</v>
      </c>
      <c r="AK88" s="56">
        <v>25.904166666666665</v>
      </c>
      <c r="AL88" s="56">
        <v>-81.735277777777782</v>
      </c>
      <c r="AM88" s="60">
        <v>-145.87199999966003</v>
      </c>
      <c r="AN88" s="60">
        <v>189.48684587691525</v>
      </c>
      <c r="AO88" s="60">
        <v>239.13156450849948</v>
      </c>
      <c r="AP88" s="84" t="s">
        <v>5496</v>
      </c>
      <c r="AQ88" s="481" t="str">
        <f>Table14[[#This Row],[Zone
ID]]</f>
        <v>I26</v>
      </c>
    </row>
    <row r="89" spans="1:43" s="14" customFormat="1" ht="38.25" x14ac:dyDescent="0.2">
      <c r="A89" s="45" t="s">
        <v>435</v>
      </c>
      <c r="B89" s="42" t="s">
        <v>100</v>
      </c>
      <c r="C89" s="46" t="s">
        <v>473</v>
      </c>
      <c r="D89" s="35" t="s">
        <v>8443</v>
      </c>
      <c r="E89" s="34">
        <v>46113</v>
      </c>
      <c r="F89" s="347" t="s">
        <v>4849</v>
      </c>
      <c r="G89" s="347" t="s">
        <v>5035</v>
      </c>
      <c r="H89" s="344">
        <v>25.906366666666667</v>
      </c>
      <c r="I89" s="344">
        <v>-81.730999999999995</v>
      </c>
      <c r="J89" s="56" t="s">
        <v>7296</v>
      </c>
      <c r="K89" s="56" t="s">
        <v>7297</v>
      </c>
      <c r="L89" s="49" t="s">
        <v>6053</v>
      </c>
      <c r="M89" s="117" t="s">
        <v>2833</v>
      </c>
      <c r="N89" s="35" t="s">
        <v>448</v>
      </c>
      <c r="O89" s="240" t="s">
        <v>8465</v>
      </c>
      <c r="P89" s="216" t="s">
        <v>6005</v>
      </c>
      <c r="Q89" s="443">
        <v>0</v>
      </c>
      <c r="R89" s="47"/>
      <c r="S89" s="36"/>
      <c r="T89" s="35"/>
      <c r="U89" s="34">
        <v>45383</v>
      </c>
      <c r="V89" s="82" t="s">
        <v>1969</v>
      </c>
      <c r="W89" s="55" t="s">
        <v>2689</v>
      </c>
      <c r="X89" s="55" t="s">
        <v>1898</v>
      </c>
      <c r="Y89" s="157" t="s">
        <v>448</v>
      </c>
      <c r="Z89" s="57" t="s">
        <v>1746</v>
      </c>
      <c r="AA89" s="55" t="s">
        <v>6972</v>
      </c>
      <c r="AB89" s="55">
        <v>90</v>
      </c>
      <c r="AC89" s="55" t="s">
        <v>2016</v>
      </c>
      <c r="AD89" s="89" t="s">
        <v>2612</v>
      </c>
      <c r="AE89" s="243">
        <v>16920</v>
      </c>
      <c r="AF89" s="157">
        <v>0</v>
      </c>
      <c r="AG89" s="89" t="s">
        <v>7298</v>
      </c>
      <c r="AH89" s="58" t="s">
        <v>2982</v>
      </c>
      <c r="AI89" s="58" t="s">
        <v>1066</v>
      </c>
      <c r="AJ89" s="59" t="s">
        <v>469</v>
      </c>
      <c r="AK89" s="56">
        <v>25.906388888888888</v>
      </c>
      <c r="AL89" s="56">
        <v>-81.731111111111105</v>
      </c>
      <c r="AM89" s="60">
        <v>-8.1039999994052891</v>
      </c>
      <c r="AN89" s="60">
        <v>36.439778052894432</v>
      </c>
      <c r="AO89" s="60">
        <v>37.330044743270371</v>
      </c>
      <c r="AP89" s="84" t="s">
        <v>5496</v>
      </c>
      <c r="AQ89" s="481" t="str">
        <f>Table14[[#This Row],[Zone
ID]]</f>
        <v>I28</v>
      </c>
    </row>
    <row r="90" spans="1:43" s="14" customFormat="1" ht="38.25" x14ac:dyDescent="0.2">
      <c r="A90" s="45" t="s">
        <v>38</v>
      </c>
      <c r="B90" s="42" t="s">
        <v>99</v>
      </c>
      <c r="C90" s="46" t="s">
        <v>473</v>
      </c>
      <c r="D90" s="35" t="s">
        <v>8443</v>
      </c>
      <c r="E90" s="34">
        <v>46113</v>
      </c>
      <c r="F90" s="347" t="s">
        <v>4809</v>
      </c>
      <c r="G90" s="347" t="s">
        <v>4810</v>
      </c>
      <c r="H90" s="344">
        <v>25.905670000000001</v>
      </c>
      <c r="I90" s="344">
        <v>-81.730553333333333</v>
      </c>
      <c r="J90" s="56" t="s">
        <v>7299</v>
      </c>
      <c r="K90" s="56" t="s">
        <v>7300</v>
      </c>
      <c r="L90" s="49" t="s">
        <v>3719</v>
      </c>
      <c r="M90" s="117" t="s">
        <v>2833</v>
      </c>
      <c r="N90" s="35" t="s">
        <v>364</v>
      </c>
      <c r="O90" s="207" t="s">
        <v>8447</v>
      </c>
      <c r="P90" s="216" t="s">
        <v>1969</v>
      </c>
      <c r="Q90" s="443">
        <v>0</v>
      </c>
      <c r="R90" s="47"/>
      <c r="S90" s="36">
        <v>0</v>
      </c>
      <c r="T90" s="35" t="s">
        <v>2011</v>
      </c>
      <c r="U90" s="34"/>
      <c r="V90" s="82">
        <v>0</v>
      </c>
      <c r="W90" s="55" t="s">
        <v>2689</v>
      </c>
      <c r="X90" s="55" t="s">
        <v>1898</v>
      </c>
      <c r="Y90" s="157">
        <v>0</v>
      </c>
      <c r="Z90" s="57" t="s">
        <v>1746</v>
      </c>
      <c r="AA90" s="55" t="s">
        <v>6987</v>
      </c>
      <c r="AB90" s="55">
        <v>91</v>
      </c>
      <c r="AC90" s="55" t="s">
        <v>2016</v>
      </c>
      <c r="AD90" s="89" t="s">
        <v>2612</v>
      </c>
      <c r="AE90" s="243">
        <v>16925</v>
      </c>
      <c r="AF90" s="157">
        <v>0</v>
      </c>
      <c r="AG90" s="89" t="s">
        <v>7302</v>
      </c>
      <c r="AH90" s="58" t="s">
        <v>7303</v>
      </c>
      <c r="AI90" s="58" t="s">
        <v>3599</v>
      </c>
      <c r="AJ90" s="59" t="s">
        <v>468</v>
      </c>
      <c r="AK90" s="56">
        <v>25.905555555555555</v>
      </c>
      <c r="AL90" s="56">
        <v>-81.730555555555554</v>
      </c>
      <c r="AM90" s="60">
        <v>41.735600000435369</v>
      </c>
      <c r="AN90" s="60">
        <v>0.7287955607782548</v>
      </c>
      <c r="AO90" s="60">
        <v>41.741962703803836</v>
      </c>
      <c r="AP90" s="84" t="s">
        <v>5496</v>
      </c>
      <c r="AQ90" s="481" t="str">
        <f>Table14[[#This Row],[Zone
ID]]</f>
        <v>I27</v>
      </c>
    </row>
    <row r="91" spans="1:43" s="14" customFormat="1" ht="38.25" x14ac:dyDescent="0.2">
      <c r="A91" s="63" t="s">
        <v>34</v>
      </c>
      <c r="B91" s="42" t="s">
        <v>103</v>
      </c>
      <c r="C91" s="64" t="s">
        <v>473</v>
      </c>
      <c r="D91" s="35" t="s">
        <v>8443</v>
      </c>
      <c r="E91" s="65">
        <v>46113</v>
      </c>
      <c r="F91" s="347" t="s">
        <v>217</v>
      </c>
      <c r="G91" s="347" t="s">
        <v>1923</v>
      </c>
      <c r="H91" s="344">
        <v>25.908133333333332</v>
      </c>
      <c r="I91" s="344">
        <v>-81.72741666666667</v>
      </c>
      <c r="J91" s="56" t="s">
        <v>7304</v>
      </c>
      <c r="K91" s="56" t="s">
        <v>7305</v>
      </c>
      <c r="L91" s="49" t="s">
        <v>8501</v>
      </c>
      <c r="M91" s="117"/>
      <c r="N91" s="35" t="s">
        <v>448</v>
      </c>
      <c r="O91" s="240" t="s">
        <v>8445</v>
      </c>
      <c r="P91" s="216" t="s">
        <v>6005</v>
      </c>
      <c r="Q91" s="445">
        <v>0</v>
      </c>
      <c r="R91" s="67"/>
      <c r="S91" s="68">
        <v>0</v>
      </c>
      <c r="T91" s="35"/>
      <c r="U91" s="34">
        <v>44978</v>
      </c>
      <c r="V91" s="82" t="s">
        <v>1969</v>
      </c>
      <c r="W91" s="55" t="s">
        <v>2689</v>
      </c>
      <c r="X91" s="55" t="s">
        <v>1898</v>
      </c>
      <c r="Y91" s="157" t="s">
        <v>448</v>
      </c>
      <c r="Z91" s="57" t="s">
        <v>3903</v>
      </c>
      <c r="AA91" s="55" t="s">
        <v>3912</v>
      </c>
      <c r="AB91" s="55">
        <v>92</v>
      </c>
      <c r="AC91" s="55" t="s">
        <v>2016</v>
      </c>
      <c r="AD91" s="89" t="s">
        <v>2612</v>
      </c>
      <c r="AE91" s="243" t="s">
        <v>1746</v>
      </c>
      <c r="AF91" s="157">
        <v>0</v>
      </c>
      <c r="AG91" s="89" t="s">
        <v>7306</v>
      </c>
      <c r="AH91" s="58" t="s">
        <v>3903</v>
      </c>
      <c r="AI91" s="58" t="s">
        <v>3903</v>
      </c>
      <c r="AJ91" s="59" t="s">
        <v>3903</v>
      </c>
      <c r="AK91" s="56" t="s">
        <v>3903</v>
      </c>
      <c r="AL91" s="56" t="s">
        <v>3903</v>
      </c>
      <c r="AM91" s="60" t="s">
        <v>3903</v>
      </c>
      <c r="AN91" s="60" t="s">
        <v>3903</v>
      </c>
      <c r="AO91" s="60" t="s">
        <v>3903</v>
      </c>
      <c r="AP91" s="84" t="s">
        <v>5496</v>
      </c>
      <c r="AQ91" s="481" t="str">
        <f>Table14[[#This Row],[Zone
ID]]</f>
        <v>I23</v>
      </c>
    </row>
    <row r="92" spans="1:43" s="14" customFormat="1" ht="38.25" x14ac:dyDescent="0.2">
      <c r="A92" s="45" t="s">
        <v>36</v>
      </c>
      <c r="B92" s="42" t="s">
        <v>102</v>
      </c>
      <c r="C92" s="46" t="s">
        <v>473</v>
      </c>
      <c r="D92" s="35" t="s">
        <v>8443</v>
      </c>
      <c r="E92" s="34">
        <v>46113</v>
      </c>
      <c r="F92" s="352" t="s">
        <v>3609</v>
      </c>
      <c r="G92" s="352" t="s">
        <v>2105</v>
      </c>
      <c r="H92" s="344">
        <v>25.908166666666666</v>
      </c>
      <c r="I92" s="344">
        <v>-81.725499999999997</v>
      </c>
      <c r="J92" s="56" t="s">
        <v>7307</v>
      </c>
      <c r="K92" s="56" t="s">
        <v>7308</v>
      </c>
      <c r="L92" s="49" t="s">
        <v>8448</v>
      </c>
      <c r="M92" s="117" t="s">
        <v>2833</v>
      </c>
      <c r="N92" s="35" t="s">
        <v>387</v>
      </c>
      <c r="O92" s="240" t="s">
        <v>8449</v>
      </c>
      <c r="P92" s="216" t="s">
        <v>1969</v>
      </c>
      <c r="Q92" s="443">
        <v>0</v>
      </c>
      <c r="R92" s="47"/>
      <c r="S92" s="36"/>
      <c r="T92" s="35" t="s">
        <v>3310</v>
      </c>
      <c r="U92" s="34"/>
      <c r="V92" s="82">
        <v>0</v>
      </c>
      <c r="W92" s="55" t="s">
        <v>2689</v>
      </c>
      <c r="X92" s="55" t="s">
        <v>1898</v>
      </c>
      <c r="Y92" s="157" t="s">
        <v>387</v>
      </c>
      <c r="Z92" s="57" t="s">
        <v>1746</v>
      </c>
      <c r="AA92" s="55" t="s">
        <v>6982</v>
      </c>
      <c r="AB92" s="55">
        <v>93</v>
      </c>
      <c r="AC92" s="55" t="s">
        <v>2016</v>
      </c>
      <c r="AD92" s="89" t="s">
        <v>2612</v>
      </c>
      <c r="AE92" s="243">
        <v>16930</v>
      </c>
      <c r="AF92" s="157">
        <v>0</v>
      </c>
      <c r="AG92" s="89" t="s">
        <v>7309</v>
      </c>
      <c r="AH92" s="58" t="s">
        <v>7310</v>
      </c>
      <c r="AI92" s="58" t="s">
        <v>7311</v>
      </c>
      <c r="AJ92" s="59" t="s">
        <v>339</v>
      </c>
      <c r="AK92" s="56">
        <v>25.908055555555556</v>
      </c>
      <c r="AL92" s="56">
        <v>-81.725277777777777</v>
      </c>
      <c r="AM92" s="60">
        <v>40.519999999617653</v>
      </c>
      <c r="AN92" s="60">
        <v>-72.879556105788865</v>
      </c>
      <c r="AO92" s="60">
        <v>83.386450327051577</v>
      </c>
      <c r="AP92" s="84" t="s">
        <v>5496</v>
      </c>
      <c r="AQ92" s="481" t="str">
        <f>Table14[[#This Row],[Zone
ID]]</f>
        <v>I25</v>
      </c>
    </row>
    <row r="93" spans="1:43" s="14" customFormat="1" ht="38.25" x14ac:dyDescent="0.2">
      <c r="A93" s="45" t="s">
        <v>33</v>
      </c>
      <c r="B93" s="42" t="s">
        <v>107</v>
      </c>
      <c r="C93" s="46" t="s">
        <v>473</v>
      </c>
      <c r="D93" s="35" t="s">
        <v>8443</v>
      </c>
      <c r="E93" s="34">
        <v>46113</v>
      </c>
      <c r="F93" s="347" t="s">
        <v>3610</v>
      </c>
      <c r="G93" s="347" t="s">
        <v>441</v>
      </c>
      <c r="H93" s="344">
        <v>25.90775</v>
      </c>
      <c r="I93" s="344">
        <v>-81.718683333333331</v>
      </c>
      <c r="J93" s="56" t="s">
        <v>7312</v>
      </c>
      <c r="K93" s="56" t="s">
        <v>7313</v>
      </c>
      <c r="L93" s="49" t="s">
        <v>3218</v>
      </c>
      <c r="M93" s="117" t="s">
        <v>2834</v>
      </c>
      <c r="N93" s="35" t="s">
        <v>364</v>
      </c>
      <c r="O93" s="240" t="s">
        <v>8444</v>
      </c>
      <c r="P93" s="216" t="s">
        <v>6005</v>
      </c>
      <c r="Q93" s="443">
        <v>0</v>
      </c>
      <c r="R93" s="47"/>
      <c r="S93" s="36">
        <v>0</v>
      </c>
      <c r="T93" s="35" t="s">
        <v>2011</v>
      </c>
      <c r="U93" s="34"/>
      <c r="V93" s="82">
        <v>0</v>
      </c>
      <c r="W93" s="55" t="s">
        <v>2689</v>
      </c>
      <c r="X93" s="55" t="s">
        <v>1898</v>
      </c>
      <c r="Y93" s="157">
        <v>0</v>
      </c>
      <c r="Z93" s="57" t="s">
        <v>3903</v>
      </c>
      <c r="AA93" s="55" t="s">
        <v>3904</v>
      </c>
      <c r="AB93" s="55">
        <v>94</v>
      </c>
      <c r="AC93" s="55" t="s">
        <v>2016</v>
      </c>
      <c r="AD93" s="89" t="s">
        <v>2612</v>
      </c>
      <c r="AE93" s="243" t="s">
        <v>1746</v>
      </c>
      <c r="AF93" s="157">
        <v>0</v>
      </c>
      <c r="AG93" s="89" t="s">
        <v>7314</v>
      </c>
      <c r="AH93" s="58" t="s">
        <v>3903</v>
      </c>
      <c r="AI93" s="58" t="s">
        <v>3903</v>
      </c>
      <c r="AJ93" s="59" t="s">
        <v>3903</v>
      </c>
      <c r="AK93" s="56" t="s">
        <v>3903</v>
      </c>
      <c r="AL93" s="56" t="s">
        <v>3903</v>
      </c>
      <c r="AM93" s="60" t="s">
        <v>3903</v>
      </c>
      <c r="AN93" s="60" t="s">
        <v>3903</v>
      </c>
      <c r="AO93" s="60" t="s">
        <v>3903</v>
      </c>
      <c r="AP93" s="84" t="s">
        <v>5496</v>
      </c>
      <c r="AQ93" s="481" t="str">
        <f>Table14[[#This Row],[Zone
ID]]</f>
        <v>I20</v>
      </c>
    </row>
    <row r="94" spans="1:43" s="14" customFormat="1" ht="38.25" x14ac:dyDescent="0.2">
      <c r="A94" s="63" t="s">
        <v>45</v>
      </c>
      <c r="B94" s="42" t="s">
        <v>108</v>
      </c>
      <c r="C94" s="64" t="s">
        <v>473</v>
      </c>
      <c r="D94" s="35" t="s">
        <v>8443</v>
      </c>
      <c r="E94" s="65">
        <v>46113</v>
      </c>
      <c r="F94" s="347" t="s">
        <v>2104</v>
      </c>
      <c r="G94" s="347" t="s">
        <v>442</v>
      </c>
      <c r="H94" s="344">
        <v>25.908100000000001</v>
      </c>
      <c r="I94" s="344">
        <v>-81.715683333333331</v>
      </c>
      <c r="J94" s="56" t="s">
        <v>7315</v>
      </c>
      <c r="K94" s="56" t="s">
        <v>7316</v>
      </c>
      <c r="L94" s="49" t="s">
        <v>2244</v>
      </c>
      <c r="M94" s="117" t="s">
        <v>2833</v>
      </c>
      <c r="N94" s="35" t="s">
        <v>448</v>
      </c>
      <c r="O94" s="207" t="s">
        <v>8450</v>
      </c>
      <c r="P94" s="216" t="s">
        <v>6005</v>
      </c>
      <c r="Q94" s="445">
        <v>0</v>
      </c>
      <c r="R94" s="67"/>
      <c r="S94" s="68">
        <v>0</v>
      </c>
      <c r="T94" s="35"/>
      <c r="U94" s="34">
        <v>44978</v>
      </c>
      <c r="V94" s="82" t="s">
        <v>1969</v>
      </c>
      <c r="W94" s="55" t="s">
        <v>2689</v>
      </c>
      <c r="X94" s="55" t="s">
        <v>1898</v>
      </c>
      <c r="Y94" s="157" t="s">
        <v>448</v>
      </c>
      <c r="Z94" s="57" t="s">
        <v>1746</v>
      </c>
      <c r="AA94" s="55" t="s">
        <v>6972</v>
      </c>
      <c r="AB94" s="55">
        <v>95</v>
      </c>
      <c r="AC94" s="55" t="s">
        <v>2017</v>
      </c>
      <c r="AD94" s="89" t="s">
        <v>2612</v>
      </c>
      <c r="AE94" s="243">
        <v>16935</v>
      </c>
      <c r="AF94" s="157" t="s">
        <v>3901</v>
      </c>
      <c r="AG94" s="89" t="s">
        <v>7317</v>
      </c>
      <c r="AH94" s="58" t="s">
        <v>217</v>
      </c>
      <c r="AI94" s="58" t="s">
        <v>7318</v>
      </c>
      <c r="AJ94" s="59" t="s">
        <v>340</v>
      </c>
      <c r="AK94" s="56">
        <v>25.908127499999999</v>
      </c>
      <c r="AL94" s="56">
        <v>-81.715806944444438</v>
      </c>
      <c r="AM94" s="60">
        <v>-10.028699999296435</v>
      </c>
      <c r="AN94" s="60">
        <v>40.539253082854685</v>
      </c>
      <c r="AO94" s="60">
        <v>41.761296246544255</v>
      </c>
      <c r="AP94" s="84" t="s">
        <v>5496</v>
      </c>
      <c r="AQ94" s="481" t="str">
        <f>Table14[[#This Row],[Zone
ID]]</f>
        <v>J30</v>
      </c>
    </row>
    <row r="95" spans="1:43" s="14" customFormat="1" ht="63.75" x14ac:dyDescent="0.2">
      <c r="A95" s="45" t="s">
        <v>46</v>
      </c>
      <c r="B95" s="42" t="s">
        <v>110</v>
      </c>
      <c r="C95" s="46" t="s">
        <v>473</v>
      </c>
      <c r="D95" s="35" t="s">
        <v>8443</v>
      </c>
      <c r="E95" s="34">
        <v>46113</v>
      </c>
      <c r="F95" s="347" t="s">
        <v>4791</v>
      </c>
      <c r="G95" s="347" t="s">
        <v>4792</v>
      </c>
      <c r="H95" s="344">
        <v>25.908253333333334</v>
      </c>
      <c r="I95" s="344">
        <v>-81.711351666666673</v>
      </c>
      <c r="J95" s="56" t="s">
        <v>7319</v>
      </c>
      <c r="K95" s="56" t="s">
        <v>7320</v>
      </c>
      <c r="L95" s="49" t="s">
        <v>8502</v>
      </c>
      <c r="M95" s="117" t="s">
        <v>2833</v>
      </c>
      <c r="N95" s="35" t="s">
        <v>2022</v>
      </c>
      <c r="O95" s="207" t="s">
        <v>8451</v>
      </c>
      <c r="P95" s="216" t="s">
        <v>6005</v>
      </c>
      <c r="Q95" s="443">
        <v>0</v>
      </c>
      <c r="R95" s="47"/>
      <c r="S95" s="36">
        <v>0</v>
      </c>
      <c r="T95" s="35"/>
      <c r="U95" s="34">
        <v>44609</v>
      </c>
      <c r="V95" s="82" t="s">
        <v>1969</v>
      </c>
      <c r="W95" s="55" t="s">
        <v>2689</v>
      </c>
      <c r="X95" s="55" t="s">
        <v>1898</v>
      </c>
      <c r="Y95" s="157" t="s">
        <v>2022</v>
      </c>
      <c r="Z95" s="57">
        <v>180.92057624998341</v>
      </c>
      <c r="AA95" s="55" t="s">
        <v>7321</v>
      </c>
      <c r="AB95" s="55">
        <v>96</v>
      </c>
      <c r="AC95" s="55" t="s">
        <v>2017</v>
      </c>
      <c r="AD95" s="89" t="s">
        <v>2612</v>
      </c>
      <c r="AE95" s="243">
        <v>16940</v>
      </c>
      <c r="AF95" s="157" t="s">
        <v>3901</v>
      </c>
      <c r="AG95" s="89" t="s">
        <v>7322</v>
      </c>
      <c r="AH95" s="58" t="s">
        <v>7310</v>
      </c>
      <c r="AI95" s="58" t="s">
        <v>7323</v>
      </c>
      <c r="AJ95" s="59" t="s">
        <v>341</v>
      </c>
      <c r="AK95" s="56">
        <v>25.908049722222223</v>
      </c>
      <c r="AL95" s="56">
        <v>-81.710848611111118</v>
      </c>
      <c r="AM95" s="60">
        <v>74.252899999960107</v>
      </c>
      <c r="AN95" s="60">
        <v>-164.98109513584274</v>
      </c>
      <c r="AO95" s="60">
        <v>180.92057624998341</v>
      </c>
      <c r="AP95" s="84" t="s">
        <v>5496</v>
      </c>
      <c r="AQ95" s="481" t="str">
        <f>Table14[[#This Row],[Zone
ID]]</f>
        <v>J31</v>
      </c>
    </row>
    <row r="96" spans="1:43" s="14" customFormat="1" ht="38.25" x14ac:dyDescent="0.2">
      <c r="A96" s="45" t="s">
        <v>39</v>
      </c>
      <c r="B96" s="42" t="s">
        <v>104</v>
      </c>
      <c r="C96" s="46" t="s">
        <v>473</v>
      </c>
      <c r="D96" s="35" t="s">
        <v>8443</v>
      </c>
      <c r="E96" s="34">
        <v>46113</v>
      </c>
      <c r="F96" s="347" t="s">
        <v>2755</v>
      </c>
      <c r="G96" s="347" t="s">
        <v>279</v>
      </c>
      <c r="H96" s="344">
        <v>25.899616666666667</v>
      </c>
      <c r="I96" s="344">
        <v>-81.693516666666667</v>
      </c>
      <c r="J96" s="56" t="s">
        <v>7324</v>
      </c>
      <c r="K96" s="56" t="s">
        <v>7325</v>
      </c>
      <c r="L96" s="49" t="s">
        <v>5993</v>
      </c>
      <c r="M96" s="117" t="s">
        <v>2833</v>
      </c>
      <c r="N96" s="35" t="s">
        <v>364</v>
      </c>
      <c r="O96" s="240" t="s">
        <v>8452</v>
      </c>
      <c r="P96" s="216" t="s">
        <v>1969</v>
      </c>
      <c r="Q96" s="443">
        <v>0</v>
      </c>
      <c r="R96" s="47"/>
      <c r="S96" s="36">
        <v>0</v>
      </c>
      <c r="T96" s="35"/>
      <c r="U96" s="34"/>
      <c r="V96" s="82">
        <v>0</v>
      </c>
      <c r="W96" s="55" t="s">
        <v>2689</v>
      </c>
      <c r="X96" s="55" t="s">
        <v>1898</v>
      </c>
      <c r="Y96" s="157">
        <v>0</v>
      </c>
      <c r="Z96" s="57" t="s">
        <v>3903</v>
      </c>
      <c r="AA96" s="55" t="s">
        <v>3904</v>
      </c>
      <c r="AB96" s="55">
        <v>97</v>
      </c>
      <c r="AC96" s="55" t="s">
        <v>2018</v>
      </c>
      <c r="AD96" s="89" t="s">
        <v>3197</v>
      </c>
      <c r="AE96" s="243" t="s">
        <v>1746</v>
      </c>
      <c r="AF96" s="157">
        <v>0</v>
      </c>
      <c r="AG96" s="89" t="s">
        <v>7326</v>
      </c>
      <c r="AH96" s="58" t="s">
        <v>3903</v>
      </c>
      <c r="AI96" s="58" t="s">
        <v>3903</v>
      </c>
      <c r="AJ96" s="59" t="s">
        <v>3903</v>
      </c>
      <c r="AK96" s="56" t="s">
        <v>3903</v>
      </c>
      <c r="AL96" s="56" t="s">
        <v>3903</v>
      </c>
      <c r="AM96" s="60" t="s">
        <v>3903</v>
      </c>
      <c r="AN96" s="60" t="s">
        <v>3903</v>
      </c>
      <c r="AO96" s="60" t="s">
        <v>3903</v>
      </c>
      <c r="AP96" s="84" t="s">
        <v>5496</v>
      </c>
      <c r="AQ96" s="481" t="str">
        <f>Table14[[#This Row],[Zone
ID]]</f>
        <v>K01</v>
      </c>
    </row>
    <row r="97" spans="1:43" s="14" customFormat="1" ht="38.25" x14ac:dyDescent="0.2">
      <c r="A97" s="45" t="s">
        <v>40</v>
      </c>
      <c r="B97" s="42" t="s">
        <v>98</v>
      </c>
      <c r="C97" s="46" t="s">
        <v>473</v>
      </c>
      <c r="D97" s="35" t="s">
        <v>8443</v>
      </c>
      <c r="E97" s="34">
        <v>46113</v>
      </c>
      <c r="F97" s="352" t="s">
        <v>3601</v>
      </c>
      <c r="G97" s="352" t="s">
        <v>2128</v>
      </c>
      <c r="H97" s="344">
        <v>25.9</v>
      </c>
      <c r="I97" s="344">
        <v>-81.693983333333335</v>
      </c>
      <c r="J97" s="56" t="s">
        <v>7327</v>
      </c>
      <c r="K97" s="56" t="s">
        <v>7328</v>
      </c>
      <c r="L97" s="49" t="s">
        <v>5047</v>
      </c>
      <c r="M97" s="117" t="s">
        <v>2833</v>
      </c>
      <c r="N97" s="35" t="s">
        <v>364</v>
      </c>
      <c r="O97" s="240" t="s">
        <v>8453</v>
      </c>
      <c r="P97" s="216" t="s">
        <v>1969</v>
      </c>
      <c r="Q97" s="443">
        <v>0</v>
      </c>
      <c r="R97" s="47"/>
      <c r="S97" s="36">
        <v>0</v>
      </c>
      <c r="T97" s="35"/>
      <c r="U97" s="34"/>
      <c r="V97" s="82">
        <v>0</v>
      </c>
      <c r="W97" s="55" t="s">
        <v>2689</v>
      </c>
      <c r="X97" s="55" t="s">
        <v>1898</v>
      </c>
      <c r="Y97" s="157">
        <v>0</v>
      </c>
      <c r="Z97" s="57" t="s">
        <v>3903</v>
      </c>
      <c r="AA97" s="55" t="s">
        <v>3904</v>
      </c>
      <c r="AB97" s="55">
        <v>98</v>
      </c>
      <c r="AC97" s="55" t="s">
        <v>2018</v>
      </c>
      <c r="AD97" s="89" t="s">
        <v>3197</v>
      </c>
      <c r="AE97" s="243" t="s">
        <v>1746</v>
      </c>
      <c r="AF97" s="157">
        <v>0</v>
      </c>
      <c r="AG97" s="89" t="s">
        <v>7329</v>
      </c>
      <c r="AH97" s="58" t="s">
        <v>3903</v>
      </c>
      <c r="AI97" s="58" t="s">
        <v>3903</v>
      </c>
      <c r="AJ97" s="59" t="s">
        <v>3903</v>
      </c>
      <c r="AK97" s="56" t="s">
        <v>3903</v>
      </c>
      <c r="AL97" s="56" t="s">
        <v>3903</v>
      </c>
      <c r="AM97" s="60" t="s">
        <v>3903</v>
      </c>
      <c r="AN97" s="60" t="s">
        <v>3903</v>
      </c>
      <c r="AO97" s="60" t="s">
        <v>3903</v>
      </c>
      <c r="AP97" s="84" t="s">
        <v>5496</v>
      </c>
      <c r="AQ97" s="481" t="str">
        <f>Table14[[#This Row],[Zone
ID]]</f>
        <v>K02</v>
      </c>
    </row>
    <row r="98" spans="1:43" s="14" customFormat="1" ht="38.25" x14ac:dyDescent="0.2">
      <c r="A98" s="45" t="s">
        <v>41</v>
      </c>
      <c r="B98" s="42" t="s">
        <v>100</v>
      </c>
      <c r="C98" s="46" t="s">
        <v>473</v>
      </c>
      <c r="D98" s="35" t="s">
        <v>8443</v>
      </c>
      <c r="E98" s="34">
        <v>46113</v>
      </c>
      <c r="F98" s="347" t="s">
        <v>446</v>
      </c>
      <c r="G98" s="347" t="s">
        <v>447</v>
      </c>
      <c r="H98" s="344">
        <v>25.902616666666667</v>
      </c>
      <c r="I98" s="344">
        <v>-81.700199999999995</v>
      </c>
      <c r="J98" s="56" t="s">
        <v>7330</v>
      </c>
      <c r="K98" s="56" t="s">
        <v>7331</v>
      </c>
      <c r="L98" s="49" t="s">
        <v>8456</v>
      </c>
      <c r="M98" s="117" t="s">
        <v>2833</v>
      </c>
      <c r="N98" s="35" t="s">
        <v>1920</v>
      </c>
      <c r="O98" s="240" t="s">
        <v>8454</v>
      </c>
      <c r="P98" s="377" t="s">
        <v>8455</v>
      </c>
      <c r="Q98" s="443">
        <v>0</v>
      </c>
      <c r="R98" s="47"/>
      <c r="S98" s="36">
        <v>0</v>
      </c>
      <c r="T98" s="35" t="s">
        <v>3310</v>
      </c>
      <c r="U98" s="34" t="s">
        <v>8520</v>
      </c>
      <c r="V98" s="82" t="s">
        <v>1969</v>
      </c>
      <c r="W98" s="55" t="s">
        <v>2689</v>
      </c>
      <c r="X98" s="55" t="s">
        <v>1898</v>
      </c>
      <c r="Y98" s="157" t="s">
        <v>1920</v>
      </c>
      <c r="Z98" s="57" t="s">
        <v>3903</v>
      </c>
      <c r="AA98" s="55" t="s">
        <v>5109</v>
      </c>
      <c r="AB98" s="55">
        <v>99</v>
      </c>
      <c r="AC98" s="55" t="s">
        <v>2018</v>
      </c>
      <c r="AD98" s="89" t="s">
        <v>3197</v>
      </c>
      <c r="AE98" s="243" t="s">
        <v>1746</v>
      </c>
      <c r="AF98" s="157">
        <v>0</v>
      </c>
      <c r="AG98" s="89" t="s">
        <v>7332</v>
      </c>
      <c r="AH98" s="58" t="s">
        <v>3903</v>
      </c>
      <c r="AI98" s="58" t="s">
        <v>3903</v>
      </c>
      <c r="AJ98" s="59" t="s">
        <v>3903</v>
      </c>
      <c r="AK98" s="56" t="s">
        <v>3903</v>
      </c>
      <c r="AL98" s="56" t="s">
        <v>3903</v>
      </c>
      <c r="AM98" s="60" t="s">
        <v>3903</v>
      </c>
      <c r="AN98" s="60" t="s">
        <v>3903</v>
      </c>
      <c r="AO98" s="60" t="s">
        <v>3903</v>
      </c>
      <c r="AP98" s="84" t="s">
        <v>5496</v>
      </c>
      <c r="AQ98" s="481" t="str">
        <f>Table14[[#This Row],[Zone
ID]]</f>
        <v>K03</v>
      </c>
    </row>
    <row r="99" spans="1:43" s="14" customFormat="1" ht="38.25" x14ac:dyDescent="0.2">
      <c r="A99" s="45" t="s">
        <v>42</v>
      </c>
      <c r="B99" s="42" t="s">
        <v>99</v>
      </c>
      <c r="C99" s="46" t="s">
        <v>473</v>
      </c>
      <c r="D99" s="35" t="s">
        <v>8443</v>
      </c>
      <c r="E99" s="34">
        <v>46113</v>
      </c>
      <c r="F99" s="347" t="s">
        <v>5052</v>
      </c>
      <c r="G99" s="347" t="s">
        <v>5053</v>
      </c>
      <c r="H99" s="344">
        <v>25.903666666666666</v>
      </c>
      <c r="I99" s="344">
        <v>-81.702516666666668</v>
      </c>
      <c r="J99" s="56" t="s">
        <v>7333</v>
      </c>
      <c r="K99" s="56" t="s">
        <v>7334</v>
      </c>
      <c r="L99" s="49" t="s">
        <v>5866</v>
      </c>
      <c r="M99" s="143" t="s">
        <v>2834</v>
      </c>
      <c r="N99" s="35" t="s">
        <v>364</v>
      </c>
      <c r="O99" s="240" t="s">
        <v>8457</v>
      </c>
      <c r="P99" s="216" t="s">
        <v>1969</v>
      </c>
      <c r="Q99" s="443">
        <v>0</v>
      </c>
      <c r="R99" s="47"/>
      <c r="S99" s="36">
        <v>0</v>
      </c>
      <c r="T99" s="35"/>
      <c r="U99" s="34"/>
      <c r="V99" s="82">
        <v>0</v>
      </c>
      <c r="W99" s="55" t="s">
        <v>2689</v>
      </c>
      <c r="X99" s="55" t="s">
        <v>1898</v>
      </c>
      <c r="Y99" s="157">
        <v>0</v>
      </c>
      <c r="Z99" s="57" t="s">
        <v>3903</v>
      </c>
      <c r="AA99" s="55" t="s">
        <v>3904</v>
      </c>
      <c r="AB99" s="55">
        <v>100</v>
      </c>
      <c r="AC99" s="55" t="s">
        <v>2018</v>
      </c>
      <c r="AD99" s="89" t="s">
        <v>3197</v>
      </c>
      <c r="AE99" s="243" t="s">
        <v>1746</v>
      </c>
      <c r="AF99" s="157">
        <v>0</v>
      </c>
      <c r="AG99" s="89" t="s">
        <v>7335</v>
      </c>
      <c r="AH99" s="58" t="s">
        <v>3903</v>
      </c>
      <c r="AI99" s="58" t="s">
        <v>3903</v>
      </c>
      <c r="AJ99" s="59" t="s">
        <v>3903</v>
      </c>
      <c r="AK99" s="56" t="s">
        <v>3903</v>
      </c>
      <c r="AL99" s="56" t="s">
        <v>3903</v>
      </c>
      <c r="AM99" s="60" t="s">
        <v>3903</v>
      </c>
      <c r="AN99" s="60" t="s">
        <v>3903</v>
      </c>
      <c r="AO99" s="60" t="s">
        <v>3903</v>
      </c>
      <c r="AP99" s="84" t="s">
        <v>5496</v>
      </c>
      <c r="AQ99" s="481" t="str">
        <f>Table14[[#This Row],[Zone
ID]]</f>
        <v>K04</v>
      </c>
    </row>
    <row r="100" spans="1:43" s="14" customFormat="1" x14ac:dyDescent="0.2">
      <c r="A100" s="45" t="s">
        <v>43</v>
      </c>
      <c r="B100" s="42" t="s">
        <v>102</v>
      </c>
      <c r="C100" s="46" t="s">
        <v>473</v>
      </c>
      <c r="D100" s="35" t="s">
        <v>8443</v>
      </c>
      <c r="E100" s="34">
        <v>46113</v>
      </c>
      <c r="F100" s="347" t="s">
        <v>3032</v>
      </c>
      <c r="G100" s="347" t="s">
        <v>2121</v>
      </c>
      <c r="H100" s="344">
        <v>25.904116666666667</v>
      </c>
      <c r="I100" s="344">
        <v>-81.710166666666666</v>
      </c>
      <c r="J100" s="56" t="s">
        <v>7336</v>
      </c>
      <c r="K100" s="56" t="s">
        <v>7337</v>
      </c>
      <c r="L100" s="49" t="s">
        <v>3009</v>
      </c>
      <c r="M100" s="117" t="s">
        <v>2833</v>
      </c>
      <c r="N100" s="35" t="s">
        <v>364</v>
      </c>
      <c r="O100" s="240" t="s">
        <v>8458</v>
      </c>
      <c r="P100" s="216" t="s">
        <v>1969</v>
      </c>
      <c r="Q100" s="443">
        <v>0</v>
      </c>
      <c r="R100" s="47"/>
      <c r="S100" s="36"/>
      <c r="T100" s="35"/>
      <c r="U100" s="34"/>
      <c r="V100" s="82">
        <v>0</v>
      </c>
      <c r="W100" s="55" t="s">
        <v>2689</v>
      </c>
      <c r="X100" s="55" t="s">
        <v>1898</v>
      </c>
      <c r="Y100" s="157">
        <v>0</v>
      </c>
      <c r="Z100" s="57" t="s">
        <v>3903</v>
      </c>
      <c r="AA100" s="55" t="s">
        <v>3904</v>
      </c>
      <c r="AB100" s="55">
        <v>101</v>
      </c>
      <c r="AC100" s="55" t="s">
        <v>2018</v>
      </c>
      <c r="AD100" s="89" t="s">
        <v>3197</v>
      </c>
      <c r="AE100" s="243" t="s">
        <v>1746</v>
      </c>
      <c r="AF100" s="157">
        <v>0</v>
      </c>
      <c r="AG100" s="89" t="s">
        <v>7338</v>
      </c>
      <c r="AH100" s="58" t="s">
        <v>3903</v>
      </c>
      <c r="AI100" s="58" t="s">
        <v>3903</v>
      </c>
      <c r="AJ100" s="59" t="s">
        <v>3903</v>
      </c>
      <c r="AK100" s="56" t="s">
        <v>3903</v>
      </c>
      <c r="AL100" s="56" t="s">
        <v>3903</v>
      </c>
      <c r="AM100" s="60" t="s">
        <v>3903</v>
      </c>
      <c r="AN100" s="60" t="s">
        <v>3903</v>
      </c>
      <c r="AO100" s="60" t="s">
        <v>3903</v>
      </c>
      <c r="AP100" s="84"/>
      <c r="AQ100" s="481" t="str">
        <f>Table14[[#This Row],[Zone
ID]]</f>
        <v>K05</v>
      </c>
    </row>
    <row r="101" spans="1:43" s="14" customFormat="1" ht="38.25" x14ac:dyDescent="0.2">
      <c r="A101" s="45" t="s">
        <v>44</v>
      </c>
      <c r="B101" s="42" t="s">
        <v>107</v>
      </c>
      <c r="C101" s="46" t="s">
        <v>473</v>
      </c>
      <c r="D101" s="35" t="s">
        <v>8443</v>
      </c>
      <c r="E101" s="34">
        <v>46113</v>
      </c>
      <c r="F101" s="347" t="s">
        <v>4789</v>
      </c>
      <c r="G101" s="347" t="s">
        <v>4790</v>
      </c>
      <c r="H101" s="344">
        <v>25.902396666666668</v>
      </c>
      <c r="I101" s="344">
        <v>-81.711943333333338</v>
      </c>
      <c r="J101" s="56" t="s">
        <v>7339</v>
      </c>
      <c r="K101" s="56" t="s">
        <v>7340</v>
      </c>
      <c r="L101" s="49" t="s">
        <v>6531</v>
      </c>
      <c r="M101" s="117" t="s">
        <v>2834</v>
      </c>
      <c r="N101" s="35" t="s">
        <v>364</v>
      </c>
      <c r="O101" s="240" t="s">
        <v>8459</v>
      </c>
      <c r="P101" s="216" t="s">
        <v>1969</v>
      </c>
      <c r="Q101" s="443">
        <v>0</v>
      </c>
      <c r="R101" s="47"/>
      <c r="S101" s="36">
        <v>0</v>
      </c>
      <c r="T101" s="35"/>
      <c r="U101" s="34"/>
      <c r="V101" s="82">
        <v>0</v>
      </c>
      <c r="W101" s="55" t="s">
        <v>2689</v>
      </c>
      <c r="X101" s="55" t="s">
        <v>1898</v>
      </c>
      <c r="Y101" s="157">
        <v>0</v>
      </c>
      <c r="Z101" s="57" t="s">
        <v>3903</v>
      </c>
      <c r="AA101" s="55" t="s">
        <v>3904</v>
      </c>
      <c r="AB101" s="55">
        <v>102</v>
      </c>
      <c r="AC101" s="55" t="s">
        <v>2018</v>
      </c>
      <c r="AD101" s="89" t="s">
        <v>3197</v>
      </c>
      <c r="AE101" s="243" t="s">
        <v>1746</v>
      </c>
      <c r="AF101" s="157">
        <v>0</v>
      </c>
      <c r="AG101" s="89" t="s">
        <v>7341</v>
      </c>
      <c r="AH101" s="58" t="s">
        <v>3903</v>
      </c>
      <c r="AI101" s="58" t="s">
        <v>3903</v>
      </c>
      <c r="AJ101" s="59" t="s">
        <v>3903</v>
      </c>
      <c r="AK101" s="56" t="s">
        <v>3903</v>
      </c>
      <c r="AL101" s="56" t="s">
        <v>3903</v>
      </c>
      <c r="AM101" s="60" t="s">
        <v>3903</v>
      </c>
      <c r="AN101" s="60" t="s">
        <v>3903</v>
      </c>
      <c r="AO101" s="60" t="s">
        <v>3903</v>
      </c>
      <c r="AP101" s="84" t="s">
        <v>5496</v>
      </c>
      <c r="AQ101" s="481" t="str">
        <f>Table14[[#This Row],[Zone
ID]]</f>
        <v>K06</v>
      </c>
    </row>
    <row r="102" spans="1:43" s="14" customFormat="1" ht="63.75" x14ac:dyDescent="0.2">
      <c r="A102" s="63" t="s">
        <v>64</v>
      </c>
      <c r="B102" s="42" t="s">
        <v>104</v>
      </c>
      <c r="C102" s="64" t="s">
        <v>473</v>
      </c>
      <c r="D102" s="35" t="s">
        <v>8443</v>
      </c>
      <c r="E102" s="65">
        <v>46113</v>
      </c>
      <c r="F102" s="347" t="s">
        <v>5059</v>
      </c>
      <c r="G102" s="353" t="s">
        <v>237</v>
      </c>
      <c r="H102" s="344">
        <v>25.899733333333334</v>
      </c>
      <c r="I102" s="344">
        <v>-81.660916666666665</v>
      </c>
      <c r="J102" s="56" t="s">
        <v>7342</v>
      </c>
      <c r="K102" s="56" t="s">
        <v>7343</v>
      </c>
      <c r="L102" s="49" t="s">
        <v>8461</v>
      </c>
      <c r="M102" s="117" t="s">
        <v>2833</v>
      </c>
      <c r="N102" s="66" t="s">
        <v>2022</v>
      </c>
      <c r="O102" s="240" t="s">
        <v>8460</v>
      </c>
      <c r="P102" s="216" t="s">
        <v>6005</v>
      </c>
      <c r="Q102" s="445">
        <v>0</v>
      </c>
      <c r="R102" s="67"/>
      <c r="S102" s="68"/>
      <c r="T102" s="66" t="s">
        <v>3310</v>
      </c>
      <c r="U102" s="34">
        <v>44257</v>
      </c>
      <c r="V102" s="82" t="s">
        <v>1969</v>
      </c>
      <c r="W102" s="55" t="s">
        <v>2689</v>
      </c>
      <c r="X102" s="55" t="s">
        <v>1898</v>
      </c>
      <c r="Y102" s="157" t="s">
        <v>2022</v>
      </c>
      <c r="Z102" s="57">
        <v>276.33208515348275</v>
      </c>
      <c r="AA102" s="55" t="s">
        <v>7344</v>
      </c>
      <c r="AB102" s="55">
        <v>103</v>
      </c>
      <c r="AC102" s="55" t="s">
        <v>2019</v>
      </c>
      <c r="AD102" s="89" t="s">
        <v>2614</v>
      </c>
      <c r="AE102" s="243">
        <v>16685</v>
      </c>
      <c r="AF102" s="157">
        <v>0</v>
      </c>
      <c r="AG102" s="89" t="s">
        <v>7345</v>
      </c>
      <c r="AH102" s="58" t="s">
        <v>3601</v>
      </c>
      <c r="AI102" s="58" t="s">
        <v>7346</v>
      </c>
      <c r="AJ102" s="59" t="s">
        <v>316</v>
      </c>
      <c r="AK102" s="56">
        <v>25.900000833333333</v>
      </c>
      <c r="AL102" s="56">
        <v>-81.660128333333333</v>
      </c>
      <c r="AM102" s="60">
        <v>-97.551899999869818</v>
      </c>
      <c r="AN102" s="60">
        <v>-258.54022528745315</v>
      </c>
      <c r="AO102" s="60">
        <v>276.33208515348275</v>
      </c>
      <c r="AP102" s="84" t="s">
        <v>5496</v>
      </c>
      <c r="AQ102" s="481" t="str">
        <f>Table14[[#This Row],[Zone
ID]]</f>
        <v>L01</v>
      </c>
    </row>
    <row r="103" spans="1:43" s="14" customFormat="1" ht="38.25" x14ac:dyDescent="0.2">
      <c r="A103" s="45" t="s">
        <v>63</v>
      </c>
      <c r="B103" s="42" t="s">
        <v>100</v>
      </c>
      <c r="C103" s="64" t="s">
        <v>473</v>
      </c>
      <c r="D103" s="35" t="s">
        <v>8443</v>
      </c>
      <c r="E103" s="34">
        <v>46113</v>
      </c>
      <c r="F103" s="347" t="s">
        <v>3444</v>
      </c>
      <c r="G103" s="347" t="s">
        <v>5062</v>
      </c>
      <c r="H103" s="344">
        <v>25.899583333333332</v>
      </c>
      <c r="I103" s="344">
        <v>-81.676016666666669</v>
      </c>
      <c r="J103" s="56" t="s">
        <v>7347</v>
      </c>
      <c r="K103" s="56" t="s">
        <v>7348</v>
      </c>
      <c r="L103" s="49" t="s">
        <v>8462</v>
      </c>
      <c r="M103" s="117" t="s">
        <v>2833</v>
      </c>
      <c r="N103" s="35" t="s">
        <v>387</v>
      </c>
      <c r="O103" s="240" t="s">
        <v>6020</v>
      </c>
      <c r="P103" s="216" t="s">
        <v>1969</v>
      </c>
      <c r="Q103" s="443">
        <v>0</v>
      </c>
      <c r="R103" s="47"/>
      <c r="S103" s="36">
        <v>0</v>
      </c>
      <c r="T103" s="35" t="s">
        <v>3310</v>
      </c>
      <c r="U103" s="34"/>
      <c r="V103" s="82">
        <v>0</v>
      </c>
      <c r="W103" s="55" t="s">
        <v>2689</v>
      </c>
      <c r="X103" s="55" t="s">
        <v>1898</v>
      </c>
      <c r="Y103" s="157" t="s">
        <v>387</v>
      </c>
      <c r="Z103" s="57" t="s">
        <v>1746</v>
      </c>
      <c r="AA103" s="55" t="s">
        <v>6982</v>
      </c>
      <c r="AB103" s="55">
        <v>104</v>
      </c>
      <c r="AC103" s="55" t="s">
        <v>2019</v>
      </c>
      <c r="AD103" s="89" t="s">
        <v>2614</v>
      </c>
      <c r="AE103" s="243">
        <v>16690</v>
      </c>
      <c r="AF103" s="157">
        <v>0</v>
      </c>
      <c r="AG103" s="89" t="s">
        <v>7349</v>
      </c>
      <c r="AH103" s="58" t="s">
        <v>463</v>
      </c>
      <c r="AI103" s="58" t="s">
        <v>2633</v>
      </c>
      <c r="AJ103" s="59" t="s">
        <v>317</v>
      </c>
      <c r="AK103" s="56">
        <v>25.899516666666667</v>
      </c>
      <c r="AL103" s="56">
        <v>-81.675989166666668</v>
      </c>
      <c r="AM103" s="60">
        <v>24.311999999511471</v>
      </c>
      <c r="AN103" s="60">
        <v>-9.018845068708897</v>
      </c>
      <c r="AO103" s="60">
        <v>25.930925751882064</v>
      </c>
      <c r="AP103" s="84" t="s">
        <v>5496</v>
      </c>
      <c r="AQ103" s="481" t="str">
        <f>Table14[[#This Row],[Zone
ID]]</f>
        <v>L03</v>
      </c>
    </row>
    <row r="104" spans="1:43" s="14" customFormat="1" ht="38.25" x14ac:dyDescent="0.2">
      <c r="A104" s="63" t="s">
        <v>62</v>
      </c>
      <c r="B104" s="42" t="s">
        <v>99</v>
      </c>
      <c r="C104" s="46" t="s">
        <v>473</v>
      </c>
      <c r="D104" s="35" t="s">
        <v>8443</v>
      </c>
      <c r="E104" s="65">
        <v>46113</v>
      </c>
      <c r="F104" s="347" t="s">
        <v>2725</v>
      </c>
      <c r="G104" s="347" t="s">
        <v>2726</v>
      </c>
      <c r="H104" s="344">
        <v>25.900466666666667</v>
      </c>
      <c r="I104" s="344">
        <v>-81.678466666666665</v>
      </c>
      <c r="J104" s="56" t="s">
        <v>7350</v>
      </c>
      <c r="K104" s="56" t="s">
        <v>7351</v>
      </c>
      <c r="L104" s="49" t="s">
        <v>4145</v>
      </c>
      <c r="M104" s="117" t="s">
        <v>2834</v>
      </c>
      <c r="N104" s="35" t="s">
        <v>448</v>
      </c>
      <c r="O104" s="240" t="s">
        <v>8463</v>
      </c>
      <c r="P104" s="216" t="s">
        <v>6005</v>
      </c>
      <c r="Q104" s="445">
        <v>0</v>
      </c>
      <c r="R104" s="67"/>
      <c r="S104" s="68">
        <v>0</v>
      </c>
      <c r="T104" s="35"/>
      <c r="U104" s="34">
        <v>44257</v>
      </c>
      <c r="V104" s="82" t="s">
        <v>1969</v>
      </c>
      <c r="W104" s="55" t="s">
        <v>2689</v>
      </c>
      <c r="X104" s="55" t="s">
        <v>1898</v>
      </c>
      <c r="Y104" s="157" t="s">
        <v>448</v>
      </c>
      <c r="Z104" s="57" t="s">
        <v>3903</v>
      </c>
      <c r="AA104" s="55" t="s">
        <v>3912</v>
      </c>
      <c r="AB104" s="55">
        <v>105</v>
      </c>
      <c r="AC104" s="55" t="s">
        <v>2019</v>
      </c>
      <c r="AD104" s="89" t="s">
        <v>2614</v>
      </c>
      <c r="AE104" s="243" t="s">
        <v>1746</v>
      </c>
      <c r="AF104" s="157">
        <v>0</v>
      </c>
      <c r="AG104" s="89" t="s">
        <v>7352</v>
      </c>
      <c r="AH104" s="58" t="s">
        <v>3903</v>
      </c>
      <c r="AI104" s="58" t="s">
        <v>3903</v>
      </c>
      <c r="AJ104" s="59" t="s">
        <v>3903</v>
      </c>
      <c r="AK104" s="56" t="s">
        <v>3903</v>
      </c>
      <c r="AL104" s="56" t="s">
        <v>3903</v>
      </c>
      <c r="AM104" s="60" t="s">
        <v>3903</v>
      </c>
      <c r="AN104" s="60" t="s">
        <v>3903</v>
      </c>
      <c r="AO104" s="60" t="s">
        <v>3903</v>
      </c>
      <c r="AP104" s="84" t="s">
        <v>5496</v>
      </c>
      <c r="AQ104" s="481" t="str">
        <f>Table14[[#This Row],[Zone
ID]]</f>
        <v>L04</v>
      </c>
    </row>
    <row r="105" spans="1:43" s="14" customFormat="1" ht="38.25" x14ac:dyDescent="0.2">
      <c r="A105" s="45" t="s">
        <v>61</v>
      </c>
      <c r="B105" s="42" t="s">
        <v>103</v>
      </c>
      <c r="C105" s="46" t="s">
        <v>473</v>
      </c>
      <c r="D105" s="35" t="s">
        <v>8443</v>
      </c>
      <c r="E105" s="34">
        <v>46113</v>
      </c>
      <c r="F105" s="347" t="s">
        <v>225</v>
      </c>
      <c r="G105" s="347" t="s">
        <v>242</v>
      </c>
      <c r="H105" s="344">
        <v>25.899550000000001</v>
      </c>
      <c r="I105" s="344">
        <v>-81.682666666666663</v>
      </c>
      <c r="J105" s="56" t="s">
        <v>7353</v>
      </c>
      <c r="K105" s="56" t="s">
        <v>7354</v>
      </c>
      <c r="L105" s="49" t="s">
        <v>6431</v>
      </c>
      <c r="M105" s="117" t="s">
        <v>2833</v>
      </c>
      <c r="N105" s="35" t="s">
        <v>364</v>
      </c>
      <c r="O105" s="240" t="s">
        <v>8464</v>
      </c>
      <c r="P105" s="216" t="s">
        <v>1969</v>
      </c>
      <c r="Q105" s="443">
        <v>0</v>
      </c>
      <c r="R105" s="47"/>
      <c r="S105" s="36">
        <v>0</v>
      </c>
      <c r="T105" s="35"/>
      <c r="U105" s="34"/>
      <c r="V105" s="82">
        <v>0</v>
      </c>
      <c r="W105" s="55" t="s">
        <v>2689</v>
      </c>
      <c r="X105" s="55" t="s">
        <v>1898</v>
      </c>
      <c r="Y105" s="157" t="e">
        <v>#REF!</v>
      </c>
      <c r="Z105" s="57" t="e">
        <v>#REF!</v>
      </c>
      <c r="AA105" s="55" t="e">
        <v>#REF!</v>
      </c>
      <c r="AB105" s="55">
        <v>106</v>
      </c>
      <c r="AC105" s="55" t="s">
        <v>2019</v>
      </c>
      <c r="AD105" s="89" t="s">
        <v>2614</v>
      </c>
      <c r="AE105" s="243">
        <v>16695</v>
      </c>
      <c r="AF105" s="157">
        <v>0</v>
      </c>
      <c r="AG105" s="89" t="s">
        <v>7355</v>
      </c>
      <c r="AH105" s="58" t="s">
        <v>7356</v>
      </c>
      <c r="AI105" s="58" t="s">
        <v>7357</v>
      </c>
      <c r="AJ105" s="59" t="s">
        <v>318</v>
      </c>
      <c r="AK105" s="56">
        <v>25.899483333333333</v>
      </c>
      <c r="AL105" s="56">
        <v>-81.682655833333328</v>
      </c>
      <c r="AM105" s="60">
        <v>24.312000000807075</v>
      </c>
      <c r="AN105" s="60">
        <v>-3.5528783605417034</v>
      </c>
      <c r="AO105" s="60" t="e">
        <v>#REF!</v>
      </c>
      <c r="AP105" s="84" t="s">
        <v>5496</v>
      </c>
      <c r="AQ105" s="481" t="str">
        <f>Table14[[#This Row],[Zone
ID]]</f>
        <v>L05</v>
      </c>
    </row>
    <row r="106" spans="1:43" s="14" customFormat="1" ht="38.25" x14ac:dyDescent="0.2">
      <c r="A106" s="45" t="s">
        <v>60</v>
      </c>
      <c r="B106" s="42" t="s">
        <v>102</v>
      </c>
      <c r="C106" s="46" t="s">
        <v>473</v>
      </c>
      <c r="D106" s="35" t="s">
        <v>8443</v>
      </c>
      <c r="E106" s="34">
        <v>46113</v>
      </c>
      <c r="F106" s="347" t="s">
        <v>2728</v>
      </c>
      <c r="G106" s="347" t="s">
        <v>5065</v>
      </c>
      <c r="H106" s="344">
        <v>25.9009</v>
      </c>
      <c r="I106" s="344">
        <v>-81.688533333333339</v>
      </c>
      <c r="J106" s="56" t="s">
        <v>7358</v>
      </c>
      <c r="K106" s="56" t="s">
        <v>7359</v>
      </c>
      <c r="L106" s="49" t="s">
        <v>6432</v>
      </c>
      <c r="M106" s="117" t="s">
        <v>2833</v>
      </c>
      <c r="N106" s="35" t="s">
        <v>364</v>
      </c>
      <c r="O106" s="240" t="s">
        <v>8469</v>
      </c>
      <c r="P106" s="216" t="s">
        <v>6005</v>
      </c>
      <c r="Q106" s="443">
        <v>0</v>
      </c>
      <c r="R106" s="47"/>
      <c r="S106" s="36">
        <v>0</v>
      </c>
      <c r="T106" s="35" t="s">
        <v>2011</v>
      </c>
      <c r="U106" s="34"/>
      <c r="V106" s="82">
        <v>0</v>
      </c>
      <c r="W106" s="55" t="s">
        <v>2689</v>
      </c>
      <c r="X106" s="55" t="s">
        <v>1898</v>
      </c>
      <c r="Y106" s="157">
        <v>0</v>
      </c>
      <c r="Z106" s="57" t="s">
        <v>1746</v>
      </c>
      <c r="AA106" s="55" t="s">
        <v>6987</v>
      </c>
      <c r="AB106" s="55">
        <v>107</v>
      </c>
      <c r="AC106" s="55" t="s">
        <v>2019</v>
      </c>
      <c r="AD106" s="89" t="s">
        <v>2614</v>
      </c>
      <c r="AE106" s="243">
        <v>16700</v>
      </c>
      <c r="AF106" s="157" t="s">
        <v>3901</v>
      </c>
      <c r="AG106" s="89" t="s">
        <v>7360</v>
      </c>
      <c r="AH106" s="58" t="s">
        <v>461</v>
      </c>
      <c r="AI106" s="58" t="s">
        <v>7361</v>
      </c>
      <c r="AJ106" s="59" t="s">
        <v>319</v>
      </c>
      <c r="AK106" s="56">
        <v>25.900916666666667</v>
      </c>
      <c r="AL106" s="56">
        <v>-81.68848916666667</v>
      </c>
      <c r="AM106" s="60">
        <v>-6.0780000002017687</v>
      </c>
      <c r="AN106" s="60">
        <v>-14.484811776876089</v>
      </c>
      <c r="AO106" s="60">
        <v>15.708337156235887</v>
      </c>
      <c r="AP106" s="84" t="s">
        <v>5496</v>
      </c>
      <c r="AQ106" s="481" t="str">
        <f>Table14[[#This Row],[Zone
ID]]</f>
        <v>L06</v>
      </c>
    </row>
    <row r="107" spans="1:43" s="14" customFormat="1" ht="38.25" x14ac:dyDescent="0.2">
      <c r="A107" s="45" t="s">
        <v>59</v>
      </c>
      <c r="B107" s="42" t="s">
        <v>107</v>
      </c>
      <c r="C107" s="46" t="s">
        <v>473</v>
      </c>
      <c r="D107" s="35" t="s">
        <v>8443</v>
      </c>
      <c r="E107" s="34">
        <v>46113</v>
      </c>
      <c r="F107" s="347" t="s">
        <v>5066</v>
      </c>
      <c r="G107" s="347" t="s">
        <v>3469</v>
      </c>
      <c r="H107" s="344">
        <v>25.89995</v>
      </c>
      <c r="I107" s="344">
        <v>-81.690433333333331</v>
      </c>
      <c r="J107" s="56" t="s">
        <v>7362</v>
      </c>
      <c r="K107" s="56" t="s">
        <v>7363</v>
      </c>
      <c r="L107" s="49" t="s">
        <v>8470</v>
      </c>
      <c r="M107" s="117" t="s">
        <v>2833</v>
      </c>
      <c r="N107" s="35" t="s">
        <v>364</v>
      </c>
      <c r="O107" s="240" t="s">
        <v>8471</v>
      </c>
      <c r="P107" s="216" t="s">
        <v>6005</v>
      </c>
      <c r="Q107" s="443">
        <v>0</v>
      </c>
      <c r="R107" s="47"/>
      <c r="S107" s="36">
        <v>0</v>
      </c>
      <c r="T107" s="35" t="s">
        <v>3310</v>
      </c>
      <c r="U107" s="34"/>
      <c r="V107" s="82">
        <v>0</v>
      </c>
      <c r="W107" s="55" t="s">
        <v>2689</v>
      </c>
      <c r="X107" s="55" t="s">
        <v>1898</v>
      </c>
      <c r="Y107" s="157">
        <v>0</v>
      </c>
      <c r="Z107" s="57">
        <v>365.44789281854474</v>
      </c>
      <c r="AA107" s="55" t="s">
        <v>7364</v>
      </c>
      <c r="AB107" s="55">
        <v>108</v>
      </c>
      <c r="AC107" s="55" t="s">
        <v>2019</v>
      </c>
      <c r="AD107" s="89" t="s">
        <v>2614</v>
      </c>
      <c r="AE107" s="243">
        <v>16705</v>
      </c>
      <c r="AF107" s="157" t="s">
        <v>3901</v>
      </c>
      <c r="AG107" s="89" t="s">
        <v>7365</v>
      </c>
      <c r="AH107" s="58" t="s">
        <v>2755</v>
      </c>
      <c r="AI107" s="58" t="s">
        <v>7366</v>
      </c>
      <c r="AJ107" s="59" t="s">
        <v>308</v>
      </c>
      <c r="AK107" s="56">
        <v>25.899619444444443</v>
      </c>
      <c r="AL107" s="56">
        <v>-81.68938138888889</v>
      </c>
      <c r="AM107" s="60">
        <v>120.5470000005468</v>
      </c>
      <c r="AN107" s="60">
        <v>-344.99359871798015</v>
      </c>
      <c r="AO107" s="60">
        <v>365.44789281854474</v>
      </c>
      <c r="AP107" s="84" t="s">
        <v>5496</v>
      </c>
      <c r="AQ107" s="481" t="str">
        <f>Table14[[#This Row],[Zone
ID]]</f>
        <v>L07</v>
      </c>
    </row>
    <row r="108" spans="1:43" s="14" customFormat="1" ht="38.25" x14ac:dyDescent="0.2">
      <c r="A108" s="45" t="s">
        <v>2150</v>
      </c>
      <c r="B108" s="42" t="s">
        <v>104</v>
      </c>
      <c r="C108" s="46" t="s">
        <v>473</v>
      </c>
      <c r="D108" s="35" t="s">
        <v>8443</v>
      </c>
      <c r="E108" s="34">
        <v>46113</v>
      </c>
      <c r="F108" s="347" t="s">
        <v>4849</v>
      </c>
      <c r="G108" s="347" t="s">
        <v>5091</v>
      </c>
      <c r="H108" s="344">
        <v>25.906366666666667</v>
      </c>
      <c r="I108" s="344">
        <v>-81.692966666666663</v>
      </c>
      <c r="J108" s="56" t="s">
        <v>7296</v>
      </c>
      <c r="K108" s="56" t="s">
        <v>7367</v>
      </c>
      <c r="L108" s="49" t="s">
        <v>8473</v>
      </c>
      <c r="M108" s="117" t="s">
        <v>2833</v>
      </c>
      <c r="N108" s="35" t="s">
        <v>387</v>
      </c>
      <c r="O108" s="240" t="s">
        <v>8472</v>
      </c>
      <c r="P108" s="216" t="s">
        <v>6228</v>
      </c>
      <c r="Q108" s="443">
        <v>0</v>
      </c>
      <c r="R108" s="47"/>
      <c r="S108" s="36"/>
      <c r="T108" s="35" t="s">
        <v>3310</v>
      </c>
      <c r="U108" s="34"/>
      <c r="V108" s="82">
        <v>0</v>
      </c>
      <c r="W108" s="55" t="s">
        <v>2688</v>
      </c>
      <c r="X108" s="55" t="s">
        <v>1898</v>
      </c>
      <c r="Y108" s="157" t="s">
        <v>387</v>
      </c>
      <c r="Z108" s="57">
        <v>664.05234702959183</v>
      </c>
      <c r="AA108" s="55" t="s">
        <v>8497</v>
      </c>
      <c r="AB108" s="55">
        <v>109</v>
      </c>
      <c r="AC108" s="55" t="s">
        <v>2842</v>
      </c>
      <c r="AD108" s="89" t="s">
        <v>2615</v>
      </c>
      <c r="AE108" s="243">
        <v>16755</v>
      </c>
      <c r="AF108" s="157" t="s">
        <v>3901</v>
      </c>
      <c r="AG108" s="89" t="s">
        <v>7368</v>
      </c>
      <c r="AH108" s="58" t="s">
        <v>439</v>
      </c>
      <c r="AI108" s="58" t="s">
        <v>7369</v>
      </c>
      <c r="AJ108" s="59" t="s">
        <v>361</v>
      </c>
      <c r="AK108" s="56">
        <v>25.908155277777777</v>
      </c>
      <c r="AL108" s="56">
        <v>-81.692586944444443</v>
      </c>
      <c r="AM108" s="60">
        <v>-652.27069999945513</v>
      </c>
      <c r="AN108" s="60">
        <v>-124.53294149633764</v>
      </c>
      <c r="AO108" s="60">
        <v>664.05234702959183</v>
      </c>
      <c r="AP108" s="84" t="s">
        <v>5496</v>
      </c>
      <c r="AQ108" s="481" t="str">
        <f>Table14[[#This Row],[Zone
ID]]</f>
        <v>Mm36</v>
      </c>
    </row>
    <row r="109" spans="1:43" s="14" customFormat="1" ht="38.25" x14ac:dyDescent="0.2">
      <c r="A109" s="45" t="s">
        <v>2151</v>
      </c>
      <c r="B109" s="42" t="s">
        <v>98</v>
      </c>
      <c r="C109" s="46" t="s">
        <v>473</v>
      </c>
      <c r="D109" s="35" t="s">
        <v>8443</v>
      </c>
      <c r="E109" s="34">
        <v>46113</v>
      </c>
      <c r="F109" s="347" t="s">
        <v>5094</v>
      </c>
      <c r="G109" s="347" t="s">
        <v>5095</v>
      </c>
      <c r="H109" s="344">
        <v>25.906233333333333</v>
      </c>
      <c r="I109" s="344">
        <v>-81.692700000000002</v>
      </c>
      <c r="J109" s="56" t="s">
        <v>7370</v>
      </c>
      <c r="K109" s="56" t="s">
        <v>7371</v>
      </c>
      <c r="L109" s="49" t="s">
        <v>6026</v>
      </c>
      <c r="M109" s="117" t="s">
        <v>2833</v>
      </c>
      <c r="N109" s="35" t="s">
        <v>364</v>
      </c>
      <c r="O109" s="240" t="s">
        <v>8474</v>
      </c>
      <c r="P109" s="216" t="s">
        <v>6228</v>
      </c>
      <c r="Q109" s="443">
        <v>0</v>
      </c>
      <c r="R109" s="47"/>
      <c r="S109" s="36"/>
      <c r="T109" s="35"/>
      <c r="U109" s="34"/>
      <c r="V109" s="82">
        <v>0</v>
      </c>
      <c r="W109" s="55" t="s">
        <v>2688</v>
      </c>
      <c r="X109" s="55" t="s">
        <v>1898</v>
      </c>
      <c r="Y109" s="157">
        <v>0</v>
      </c>
      <c r="Z109" s="57">
        <v>461.95788456066623</v>
      </c>
      <c r="AA109" s="55" t="s">
        <v>7372</v>
      </c>
      <c r="AB109" s="55">
        <v>110</v>
      </c>
      <c r="AC109" s="55" t="s">
        <v>2842</v>
      </c>
      <c r="AD109" s="89" t="s">
        <v>2615</v>
      </c>
      <c r="AE109" s="243">
        <v>16760</v>
      </c>
      <c r="AF109" s="157" t="s">
        <v>3901</v>
      </c>
      <c r="AG109" s="89" t="s">
        <v>7373</v>
      </c>
      <c r="AH109" s="58" t="s">
        <v>7374</v>
      </c>
      <c r="AI109" s="58" t="s">
        <v>2634</v>
      </c>
      <c r="AJ109" s="59" t="s">
        <v>329</v>
      </c>
      <c r="AK109" s="56">
        <v>25.907321944444444</v>
      </c>
      <c r="AL109" s="56">
        <v>-81.693420277777776</v>
      </c>
      <c r="AM109" s="60">
        <v>-396.9947000000501</v>
      </c>
      <c r="AN109" s="60">
        <v>236.22086122871539</v>
      </c>
      <c r="AO109" s="60">
        <v>461.95788456066623</v>
      </c>
      <c r="AP109" s="84" t="s">
        <v>5496</v>
      </c>
      <c r="AQ109" s="481" t="str">
        <f>Table14[[#This Row],[Zone
ID]]</f>
        <v>Mm44</v>
      </c>
    </row>
    <row r="110" spans="1:43" s="14" customFormat="1" ht="38.25" x14ac:dyDescent="0.2">
      <c r="A110" s="63" t="s">
        <v>2152</v>
      </c>
      <c r="B110" s="42" t="s">
        <v>100</v>
      </c>
      <c r="C110" s="64" t="s">
        <v>473</v>
      </c>
      <c r="D110" s="35" t="s">
        <v>8443</v>
      </c>
      <c r="E110" s="65">
        <v>46113</v>
      </c>
      <c r="F110" s="347" t="s">
        <v>452</v>
      </c>
      <c r="G110" s="347" t="s">
        <v>1074</v>
      </c>
      <c r="H110" s="344">
        <v>25.906633333333332</v>
      </c>
      <c r="I110" s="344">
        <v>-81.691599999999994</v>
      </c>
      <c r="J110" s="56" t="s">
        <v>7375</v>
      </c>
      <c r="K110" s="56" t="s">
        <v>7376</v>
      </c>
      <c r="L110" s="49" t="s">
        <v>3618</v>
      </c>
      <c r="M110" s="117" t="s">
        <v>2833</v>
      </c>
      <c r="N110" s="66" t="s">
        <v>364</v>
      </c>
      <c r="O110" s="240" t="s">
        <v>8475</v>
      </c>
      <c r="P110" s="216" t="s">
        <v>6228</v>
      </c>
      <c r="Q110" s="445">
        <v>0</v>
      </c>
      <c r="R110" s="67"/>
      <c r="S110" s="68">
        <v>0</v>
      </c>
      <c r="T110" s="66"/>
      <c r="U110" s="34"/>
      <c r="V110" s="82">
        <v>0</v>
      </c>
      <c r="W110" s="55" t="s">
        <v>2688</v>
      </c>
      <c r="X110" s="55" t="s">
        <v>1898</v>
      </c>
      <c r="Y110" s="157">
        <v>0</v>
      </c>
      <c r="Z110" s="57">
        <v>354.76752405863283</v>
      </c>
      <c r="AA110" s="55" t="s">
        <v>7377</v>
      </c>
      <c r="AB110" s="55">
        <v>111</v>
      </c>
      <c r="AC110" s="55" t="s">
        <v>2842</v>
      </c>
      <c r="AD110" s="89" t="s">
        <v>2615</v>
      </c>
      <c r="AE110" s="243">
        <v>16765</v>
      </c>
      <c r="AF110" s="157" t="s">
        <v>3901</v>
      </c>
      <c r="AG110" s="89" t="s">
        <v>7378</v>
      </c>
      <c r="AH110" s="58" t="s">
        <v>2635</v>
      </c>
      <c r="AI110" s="58" t="s">
        <v>7379</v>
      </c>
      <c r="AJ110" s="59" t="s">
        <v>330</v>
      </c>
      <c r="AK110" s="56">
        <v>25.907599722222223</v>
      </c>
      <c r="AL110" s="56">
        <v>-81.691475833333328</v>
      </c>
      <c r="AM110" s="60">
        <v>-352.42270000072978</v>
      </c>
      <c r="AN110" s="60">
        <v>-40.721451974214389</v>
      </c>
      <c r="AO110" s="60">
        <v>354.76752405863283</v>
      </c>
      <c r="AP110" s="84" t="s">
        <v>5496</v>
      </c>
      <c r="AQ110" s="481" t="str">
        <f>Table14[[#This Row],[Zone
ID]]</f>
        <v>Mm37</v>
      </c>
    </row>
    <row r="111" spans="1:43" s="14" customFormat="1" ht="38.25" x14ac:dyDescent="0.2">
      <c r="A111" s="63" t="s">
        <v>2153</v>
      </c>
      <c r="B111" s="42" t="s">
        <v>99</v>
      </c>
      <c r="C111" s="64" t="s">
        <v>473</v>
      </c>
      <c r="D111" s="35" t="s">
        <v>8443</v>
      </c>
      <c r="E111" s="65">
        <v>46113</v>
      </c>
      <c r="F111" s="347" t="s">
        <v>1077</v>
      </c>
      <c r="G111" s="347" t="s">
        <v>1076</v>
      </c>
      <c r="H111" s="344">
        <v>25.906266666666667</v>
      </c>
      <c r="I111" s="344">
        <v>-81.69156666666666</v>
      </c>
      <c r="J111" s="56" t="s">
        <v>7380</v>
      </c>
      <c r="K111" s="56" t="s">
        <v>7381</v>
      </c>
      <c r="L111" s="49" t="s">
        <v>3071</v>
      </c>
      <c r="M111" s="117" t="s">
        <v>2833</v>
      </c>
      <c r="N111" s="66" t="s">
        <v>364</v>
      </c>
      <c r="O111" s="207" t="s">
        <v>8476</v>
      </c>
      <c r="P111" s="216" t="s">
        <v>1969</v>
      </c>
      <c r="Q111" s="445">
        <v>0</v>
      </c>
      <c r="R111" s="67"/>
      <c r="S111" s="68">
        <v>0</v>
      </c>
      <c r="T111" s="66"/>
      <c r="U111" s="34"/>
      <c r="V111" s="82">
        <v>0</v>
      </c>
      <c r="W111" s="55" t="s">
        <v>2688</v>
      </c>
      <c r="X111" s="55" t="s">
        <v>1898</v>
      </c>
      <c r="Y111" s="157">
        <v>0</v>
      </c>
      <c r="Z111" s="57">
        <v>373.75224183498591</v>
      </c>
      <c r="AA111" s="55" t="s">
        <v>7382</v>
      </c>
      <c r="AB111" s="55">
        <v>112</v>
      </c>
      <c r="AC111" s="55" t="s">
        <v>2842</v>
      </c>
      <c r="AD111" s="89" t="s">
        <v>2615</v>
      </c>
      <c r="AE111" s="243">
        <v>16770</v>
      </c>
      <c r="AF111" s="157" t="s">
        <v>3901</v>
      </c>
      <c r="AG111" s="89" t="s">
        <v>7383</v>
      </c>
      <c r="AH111" s="58" t="s">
        <v>7384</v>
      </c>
      <c r="AI111" s="58" t="s">
        <v>2636</v>
      </c>
      <c r="AJ111" s="59" t="s">
        <v>331</v>
      </c>
      <c r="AK111" s="56">
        <v>25.907044166666665</v>
      </c>
      <c r="AL111" s="56">
        <v>-81.692309166666661</v>
      </c>
      <c r="AM111" s="60">
        <v>-283.5386999993068</v>
      </c>
      <c r="AN111" s="60">
        <v>243.50881684115851</v>
      </c>
      <c r="AO111" s="60">
        <v>373.75224183498591</v>
      </c>
      <c r="AP111" s="84" t="s">
        <v>5496</v>
      </c>
      <c r="AQ111" s="481" t="str">
        <f>Table14[[#This Row],[Zone
ID]]</f>
        <v>Mm43</v>
      </c>
    </row>
    <row r="112" spans="1:43" s="14" customFormat="1" ht="38.25" x14ac:dyDescent="0.2">
      <c r="A112" s="45" t="s">
        <v>2154</v>
      </c>
      <c r="B112" s="42" t="s">
        <v>103</v>
      </c>
      <c r="C112" s="46" t="s">
        <v>473</v>
      </c>
      <c r="D112" s="35" t="s">
        <v>8443</v>
      </c>
      <c r="E112" s="34">
        <v>46113</v>
      </c>
      <c r="F112" s="347" t="s">
        <v>3046</v>
      </c>
      <c r="G112" s="347" t="s">
        <v>5100</v>
      </c>
      <c r="H112" s="344">
        <v>25.906199999999998</v>
      </c>
      <c r="I112" s="344">
        <v>-81.69068333333334</v>
      </c>
      <c r="J112" s="56" t="s">
        <v>7385</v>
      </c>
      <c r="K112" s="56" t="s">
        <v>7386</v>
      </c>
      <c r="L112" s="49" t="s">
        <v>8478</v>
      </c>
      <c r="M112" s="117" t="s">
        <v>2833</v>
      </c>
      <c r="N112" s="35" t="s">
        <v>364</v>
      </c>
      <c r="O112" s="207" t="s">
        <v>8477</v>
      </c>
      <c r="P112" s="216" t="s">
        <v>1969</v>
      </c>
      <c r="Q112" s="443">
        <v>0</v>
      </c>
      <c r="R112" s="47"/>
      <c r="S112" s="36">
        <v>0</v>
      </c>
      <c r="T112" s="35"/>
      <c r="U112" s="34"/>
      <c r="V112" s="82">
        <v>0</v>
      </c>
      <c r="W112" s="55" t="s">
        <v>2688</v>
      </c>
      <c r="X112" s="55" t="s">
        <v>1898</v>
      </c>
      <c r="Y112" s="157">
        <v>0</v>
      </c>
      <c r="Z112" s="57">
        <v>325.10065496107569</v>
      </c>
      <c r="AA112" s="55" t="s">
        <v>7387</v>
      </c>
      <c r="AB112" s="55">
        <v>113</v>
      </c>
      <c r="AC112" s="55" t="s">
        <v>2842</v>
      </c>
      <c r="AD112" s="89" t="s">
        <v>2615</v>
      </c>
      <c r="AE112" s="243">
        <v>16775</v>
      </c>
      <c r="AF112" s="157" t="s">
        <v>3901</v>
      </c>
      <c r="AG112" s="89" t="s">
        <v>7388</v>
      </c>
      <c r="AH112" s="58" t="s">
        <v>7384</v>
      </c>
      <c r="AI112" s="58" t="s">
        <v>7389</v>
      </c>
      <c r="AJ112" s="59" t="s">
        <v>332</v>
      </c>
      <c r="AK112" s="56">
        <v>25.907044166666665</v>
      </c>
      <c r="AL112" s="56">
        <v>-81.690364722222228</v>
      </c>
      <c r="AM112" s="60">
        <v>-307.85070000011387</v>
      </c>
      <c r="AN112" s="60">
        <v>-104.49106356794478</v>
      </c>
      <c r="AO112" s="60">
        <v>325.10065496107569</v>
      </c>
      <c r="AP112" s="84" t="s">
        <v>5496</v>
      </c>
      <c r="AQ112" s="481" t="str">
        <f>Table14[[#This Row],[Zone
ID]]</f>
        <v>Mm38</v>
      </c>
    </row>
    <row r="113" spans="1:43" s="14" customFormat="1" ht="38.25" x14ac:dyDescent="0.2">
      <c r="A113" s="45" t="s">
        <v>2155</v>
      </c>
      <c r="B113" s="42" t="s">
        <v>102</v>
      </c>
      <c r="C113" s="46" t="s">
        <v>473</v>
      </c>
      <c r="D113" s="35" t="s">
        <v>8443</v>
      </c>
      <c r="E113" s="34">
        <v>46113</v>
      </c>
      <c r="F113" s="347" t="s">
        <v>3624</v>
      </c>
      <c r="G113" s="347" t="s">
        <v>5102</v>
      </c>
      <c r="H113" s="344">
        <v>25.905950000000001</v>
      </c>
      <c r="I113" s="344">
        <v>-81.690733333333327</v>
      </c>
      <c r="J113" s="56" t="s">
        <v>7390</v>
      </c>
      <c r="K113" s="56" t="s">
        <v>7391</v>
      </c>
      <c r="L113" s="49" t="s">
        <v>4314</v>
      </c>
      <c r="M113" s="117" t="s">
        <v>2833</v>
      </c>
      <c r="N113" s="35" t="s">
        <v>364</v>
      </c>
      <c r="O113" s="207" t="s">
        <v>8479</v>
      </c>
      <c r="P113" s="216" t="s">
        <v>1969</v>
      </c>
      <c r="Q113" s="443">
        <v>0</v>
      </c>
      <c r="R113" s="47"/>
      <c r="S113" s="36">
        <v>0</v>
      </c>
      <c r="T113" s="35"/>
      <c r="U113" s="34"/>
      <c r="V113" s="82">
        <v>0</v>
      </c>
      <c r="W113" s="55" t="s">
        <v>2688</v>
      </c>
      <c r="X113" s="55" t="s">
        <v>1898</v>
      </c>
      <c r="Y113" s="157">
        <v>0</v>
      </c>
      <c r="Z113" s="57">
        <v>312.85401590489403</v>
      </c>
      <c r="AA113" s="55" t="s">
        <v>7392</v>
      </c>
      <c r="AB113" s="55">
        <v>114</v>
      </c>
      <c r="AC113" s="55" t="s">
        <v>2842</v>
      </c>
      <c r="AD113" s="89" t="s">
        <v>2615</v>
      </c>
      <c r="AE113" s="243">
        <v>16780</v>
      </c>
      <c r="AF113" s="157" t="s">
        <v>3901</v>
      </c>
      <c r="AG113" s="89" t="s">
        <v>7393</v>
      </c>
      <c r="AH113" s="58" t="s">
        <v>436</v>
      </c>
      <c r="AI113" s="58" t="s">
        <v>7379</v>
      </c>
      <c r="AJ113" s="59" t="s">
        <v>333</v>
      </c>
      <c r="AK113" s="56">
        <v>25.906488611111111</v>
      </c>
      <c r="AL113" s="56">
        <v>-81.691475833333328</v>
      </c>
      <c r="AM113" s="60">
        <v>-196.42069999986973</v>
      </c>
      <c r="AN113" s="60">
        <v>243.50881684115851</v>
      </c>
      <c r="AO113" s="60">
        <v>312.85401590489403</v>
      </c>
      <c r="AP113" s="84" t="s">
        <v>5496</v>
      </c>
      <c r="AQ113" s="481" t="str">
        <f>Table14[[#This Row],[Zone
ID]]</f>
        <v>Mm42</v>
      </c>
    </row>
    <row r="114" spans="1:43" s="14" customFormat="1" ht="51" x14ac:dyDescent="0.2">
      <c r="A114" s="45" t="s">
        <v>2156</v>
      </c>
      <c r="B114" s="42" t="s">
        <v>107</v>
      </c>
      <c r="C114" s="46" t="s">
        <v>473</v>
      </c>
      <c r="D114" s="35" t="s">
        <v>8443</v>
      </c>
      <c r="E114" s="34">
        <v>46113</v>
      </c>
      <c r="F114" s="347" t="s">
        <v>5282</v>
      </c>
      <c r="G114" s="347" t="s">
        <v>5283</v>
      </c>
      <c r="H114" s="344">
        <v>25.905750000000001</v>
      </c>
      <c r="I114" s="344">
        <v>-81.689933333333329</v>
      </c>
      <c r="J114" s="56" t="s">
        <v>7394</v>
      </c>
      <c r="K114" s="56" t="s">
        <v>7395</v>
      </c>
      <c r="L114" s="49" t="s">
        <v>6032</v>
      </c>
      <c r="M114" s="117" t="s">
        <v>2833</v>
      </c>
      <c r="N114" s="35" t="s">
        <v>387</v>
      </c>
      <c r="O114" s="207" t="s">
        <v>8480</v>
      </c>
      <c r="P114" s="216" t="s">
        <v>1969</v>
      </c>
      <c r="Q114" s="443">
        <v>0</v>
      </c>
      <c r="R114" s="47"/>
      <c r="S114" s="36">
        <v>0</v>
      </c>
      <c r="T114" s="35"/>
      <c r="U114" s="34"/>
      <c r="V114" s="82">
        <v>0</v>
      </c>
      <c r="W114" s="55" t="s">
        <v>2688</v>
      </c>
      <c r="X114" s="55" t="s">
        <v>1898</v>
      </c>
      <c r="Y114" s="157" t="s">
        <v>387</v>
      </c>
      <c r="Z114" s="57">
        <v>213.58792879750936</v>
      </c>
      <c r="AA114" s="55" t="s">
        <v>7396</v>
      </c>
      <c r="AB114" s="55">
        <v>115</v>
      </c>
      <c r="AC114" s="55" t="s">
        <v>2842</v>
      </c>
      <c r="AD114" s="89" t="s">
        <v>2615</v>
      </c>
      <c r="AE114" s="243">
        <v>16785</v>
      </c>
      <c r="AF114" s="157" t="s">
        <v>3901</v>
      </c>
      <c r="AG114" s="89" t="s">
        <v>7397</v>
      </c>
      <c r="AH114" s="58" t="s">
        <v>1075</v>
      </c>
      <c r="AI114" s="58" t="s">
        <v>7398</v>
      </c>
      <c r="AJ114" s="59" t="s">
        <v>334</v>
      </c>
      <c r="AK114" s="56">
        <v>25.906210833333333</v>
      </c>
      <c r="AL114" s="56">
        <v>-81.689531388888895</v>
      </c>
      <c r="AM114" s="60">
        <v>-168.05669999936001</v>
      </c>
      <c r="AN114" s="60">
        <v>-131.82089710412018</v>
      </c>
      <c r="AO114" s="60">
        <v>213.58792879750936</v>
      </c>
      <c r="AP114" s="84" t="s">
        <v>5496</v>
      </c>
      <c r="AQ114" s="481" t="str">
        <f>Table14[[#This Row],[Zone
ID]]</f>
        <v>Mm39</v>
      </c>
    </row>
    <row r="115" spans="1:43" s="14" customFormat="1" ht="38.25" x14ac:dyDescent="0.2">
      <c r="A115" s="45" t="s">
        <v>2157</v>
      </c>
      <c r="B115" s="42" t="s">
        <v>108</v>
      </c>
      <c r="C115" s="46" t="s">
        <v>473</v>
      </c>
      <c r="D115" s="35" t="s">
        <v>8443</v>
      </c>
      <c r="E115" s="34">
        <v>46113</v>
      </c>
      <c r="F115" s="347" t="s">
        <v>5106</v>
      </c>
      <c r="G115" s="347" t="s">
        <v>5107</v>
      </c>
      <c r="H115" s="344">
        <v>25.905683333333332</v>
      </c>
      <c r="I115" s="344">
        <v>-81.690250000000006</v>
      </c>
      <c r="J115" s="56" t="s">
        <v>7399</v>
      </c>
      <c r="K115" s="56" t="s">
        <v>7400</v>
      </c>
      <c r="L115" s="49" t="s">
        <v>3071</v>
      </c>
      <c r="M115" s="117" t="s">
        <v>2833</v>
      </c>
      <c r="N115" s="35" t="s">
        <v>364</v>
      </c>
      <c r="O115" s="207" t="s">
        <v>8481</v>
      </c>
      <c r="P115" s="216" t="s">
        <v>1969</v>
      </c>
      <c r="Q115" s="443">
        <v>0</v>
      </c>
      <c r="R115" s="47"/>
      <c r="S115" s="36">
        <v>0</v>
      </c>
      <c r="T115" s="35"/>
      <c r="U115" s="34"/>
      <c r="V115" s="82">
        <v>0</v>
      </c>
      <c r="W115" s="55" t="s">
        <v>2688</v>
      </c>
      <c r="X115" s="55" t="s">
        <v>1898</v>
      </c>
      <c r="Y115" s="157">
        <v>0</v>
      </c>
      <c r="Z115" s="57" t="s">
        <v>1746</v>
      </c>
      <c r="AA115" s="55" t="s">
        <v>6987</v>
      </c>
      <c r="AB115" s="55">
        <v>116</v>
      </c>
      <c r="AC115" s="55" t="s">
        <v>2842</v>
      </c>
      <c r="AD115" s="89" t="s">
        <v>2615</v>
      </c>
      <c r="AE115" s="243">
        <v>16790</v>
      </c>
      <c r="AF115" s="157" t="s">
        <v>3901</v>
      </c>
      <c r="AG115" s="89" t="s">
        <v>7401</v>
      </c>
      <c r="AH115" s="58" t="s">
        <v>7402</v>
      </c>
      <c r="AI115" s="58" t="s">
        <v>7389</v>
      </c>
      <c r="AJ115" s="59" t="s">
        <v>335</v>
      </c>
      <c r="AK115" s="56">
        <v>25.905933055555554</v>
      </c>
      <c r="AL115" s="56">
        <v>-81.690364722222228</v>
      </c>
      <c r="AM115" s="60">
        <v>-91.068699999827345</v>
      </c>
      <c r="AN115" s="60">
        <v>37.624070839741663</v>
      </c>
      <c r="AO115" s="60">
        <v>98.534657995105718</v>
      </c>
      <c r="AP115" s="84" t="s">
        <v>5496</v>
      </c>
      <c r="AQ115" s="481" t="str">
        <f>Table14[[#This Row],[Zone
ID]]</f>
        <v>Mm41</v>
      </c>
    </row>
    <row r="116" spans="1:43" s="14" customFormat="1" ht="38.25" x14ac:dyDescent="0.2">
      <c r="A116" s="45" t="s">
        <v>58</v>
      </c>
      <c r="B116" s="42" t="s">
        <v>108</v>
      </c>
      <c r="C116" s="46" t="s">
        <v>473</v>
      </c>
      <c r="D116" s="35" t="s">
        <v>8443</v>
      </c>
      <c r="E116" s="34">
        <v>46113</v>
      </c>
      <c r="F116" s="347" t="s">
        <v>5068</v>
      </c>
      <c r="G116" s="347" t="s">
        <v>5069</v>
      </c>
      <c r="H116" s="344">
        <v>25.901633333333333</v>
      </c>
      <c r="I116" s="344">
        <v>-81.692350000000005</v>
      </c>
      <c r="J116" s="56" t="s">
        <v>7403</v>
      </c>
      <c r="K116" s="56" t="s">
        <v>7404</v>
      </c>
      <c r="L116" s="49" t="s">
        <v>8483</v>
      </c>
      <c r="M116" s="117" t="s">
        <v>2833</v>
      </c>
      <c r="N116" s="35" t="s">
        <v>387</v>
      </c>
      <c r="O116" s="240" t="s">
        <v>8482</v>
      </c>
      <c r="P116" s="216" t="s">
        <v>1969</v>
      </c>
      <c r="Q116" s="443">
        <v>0</v>
      </c>
      <c r="R116" s="47"/>
      <c r="S116" s="36">
        <v>0</v>
      </c>
      <c r="T116" s="35"/>
      <c r="U116" s="34"/>
      <c r="V116" s="82">
        <v>0</v>
      </c>
      <c r="W116" s="55" t="s">
        <v>2689</v>
      </c>
      <c r="X116" s="55" t="s">
        <v>1898</v>
      </c>
      <c r="Y116" s="157" t="s">
        <v>387</v>
      </c>
      <c r="Z116" s="57" t="s">
        <v>1746</v>
      </c>
      <c r="AA116" s="55" t="s">
        <v>6982</v>
      </c>
      <c r="AB116" s="55">
        <v>117</v>
      </c>
      <c r="AC116" s="55" t="s">
        <v>448</v>
      </c>
      <c r="AD116" s="89" t="s">
        <v>2614</v>
      </c>
      <c r="AE116" s="243">
        <v>16710</v>
      </c>
      <c r="AF116" s="157" t="s">
        <v>3901</v>
      </c>
      <c r="AG116" s="89" t="s">
        <v>7405</v>
      </c>
      <c r="AH116" s="58" t="s">
        <v>276</v>
      </c>
      <c r="AI116" s="58" t="s">
        <v>277</v>
      </c>
      <c r="AJ116" s="59" t="s">
        <v>320</v>
      </c>
      <c r="AK116" s="56">
        <v>25.901705</v>
      </c>
      <c r="AL116" s="56">
        <v>-81.692339722222229</v>
      </c>
      <c r="AM116" s="60">
        <v>-26.135400000090243</v>
      </c>
      <c r="AN116" s="60">
        <v>-3.370679469181999</v>
      </c>
      <c r="AO116" s="60">
        <v>26.351861665709354</v>
      </c>
      <c r="AP116" s="84" t="s">
        <v>5496</v>
      </c>
      <c r="AQ116" s="481" t="str">
        <f>Table14[[#This Row],[Zone
ID]]</f>
        <v>M56</v>
      </c>
    </row>
    <row r="117" spans="1:43" s="14" customFormat="1" ht="38.25" x14ac:dyDescent="0.2">
      <c r="A117" s="45" t="s">
        <v>56</v>
      </c>
      <c r="B117" s="42" t="s">
        <v>109</v>
      </c>
      <c r="C117" s="46" t="s">
        <v>473</v>
      </c>
      <c r="D117" s="35" t="s">
        <v>8443</v>
      </c>
      <c r="E117" s="34">
        <v>46113</v>
      </c>
      <c r="F117" s="347" t="s">
        <v>3633</v>
      </c>
      <c r="G117" s="347" t="s">
        <v>459</v>
      </c>
      <c r="H117" s="344">
        <v>25.901033333333334</v>
      </c>
      <c r="I117" s="344">
        <v>-81.693200000000004</v>
      </c>
      <c r="J117" s="56" t="s">
        <v>7406</v>
      </c>
      <c r="K117" s="56" t="s">
        <v>7407</v>
      </c>
      <c r="L117" s="49" t="s">
        <v>5071</v>
      </c>
      <c r="M117" s="117" t="s">
        <v>2833</v>
      </c>
      <c r="N117" s="35" t="s">
        <v>364</v>
      </c>
      <c r="O117" s="240" t="s">
        <v>8485</v>
      </c>
      <c r="P117" s="216" t="s">
        <v>1969</v>
      </c>
      <c r="Q117" s="443">
        <v>0</v>
      </c>
      <c r="R117" s="47"/>
      <c r="S117" s="36">
        <v>0</v>
      </c>
      <c r="T117" s="35"/>
      <c r="U117" s="34"/>
      <c r="V117" s="82">
        <v>0</v>
      </c>
      <c r="W117" s="55" t="s">
        <v>2689</v>
      </c>
      <c r="X117" s="55" t="s">
        <v>1898</v>
      </c>
      <c r="Y117" s="157">
        <v>0</v>
      </c>
      <c r="Z117" s="57" t="s">
        <v>3903</v>
      </c>
      <c r="AA117" s="55" t="s">
        <v>3904</v>
      </c>
      <c r="AB117" s="55">
        <v>118</v>
      </c>
      <c r="AC117" s="55" t="s">
        <v>448</v>
      </c>
      <c r="AD117" s="89" t="s">
        <v>2614</v>
      </c>
      <c r="AE117" s="243" t="s">
        <v>1746</v>
      </c>
      <c r="AF117" s="157">
        <v>0</v>
      </c>
      <c r="AG117" s="89" t="s">
        <v>7408</v>
      </c>
      <c r="AH117" s="58" t="s">
        <v>3903</v>
      </c>
      <c r="AI117" s="58" t="s">
        <v>3903</v>
      </c>
      <c r="AJ117" s="59" t="s">
        <v>3903</v>
      </c>
      <c r="AK117" s="56" t="s">
        <v>3903</v>
      </c>
      <c r="AL117" s="56" t="s">
        <v>3903</v>
      </c>
      <c r="AM117" s="60" t="s">
        <v>3903</v>
      </c>
      <c r="AN117" s="60" t="s">
        <v>3903</v>
      </c>
      <c r="AO117" s="60" t="s">
        <v>3903</v>
      </c>
      <c r="AP117" s="84" t="s">
        <v>5496</v>
      </c>
      <c r="AQ117" s="481" t="str">
        <f>Table14[[#This Row],[Zone
ID]]</f>
        <v>M55</v>
      </c>
    </row>
    <row r="118" spans="1:43" s="14" customFormat="1" ht="38.25" x14ac:dyDescent="0.2">
      <c r="A118" s="45" t="s">
        <v>55</v>
      </c>
      <c r="B118" s="42" t="s">
        <v>110</v>
      </c>
      <c r="C118" s="46" t="s">
        <v>473</v>
      </c>
      <c r="D118" s="35" t="s">
        <v>8443</v>
      </c>
      <c r="E118" s="34">
        <v>46113</v>
      </c>
      <c r="F118" s="347" t="s">
        <v>2733</v>
      </c>
      <c r="G118" s="347" t="s">
        <v>5073</v>
      </c>
      <c r="H118" s="344">
        <v>25.902200000000001</v>
      </c>
      <c r="I118" s="344">
        <v>-81.693399999999997</v>
      </c>
      <c r="J118" s="56" t="s">
        <v>7409</v>
      </c>
      <c r="K118" s="56" t="s">
        <v>7410</v>
      </c>
      <c r="L118" s="49" t="s">
        <v>5889</v>
      </c>
      <c r="M118" s="117" t="s">
        <v>2833</v>
      </c>
      <c r="N118" s="35" t="s">
        <v>364</v>
      </c>
      <c r="O118" s="240" t="s">
        <v>8484</v>
      </c>
      <c r="P118" s="216" t="s">
        <v>1969</v>
      </c>
      <c r="Q118" s="443">
        <v>0</v>
      </c>
      <c r="R118" s="47"/>
      <c r="S118" s="36">
        <v>0</v>
      </c>
      <c r="T118" s="35"/>
      <c r="U118" s="34"/>
      <c r="V118" s="82">
        <v>0</v>
      </c>
      <c r="W118" s="55" t="s">
        <v>2689</v>
      </c>
      <c r="X118" s="55" t="s">
        <v>1898</v>
      </c>
      <c r="Y118" s="157">
        <v>0</v>
      </c>
      <c r="Z118" s="57" t="s">
        <v>3903</v>
      </c>
      <c r="AA118" s="55" t="s">
        <v>3904</v>
      </c>
      <c r="AB118" s="55">
        <v>119</v>
      </c>
      <c r="AC118" s="55" t="s">
        <v>448</v>
      </c>
      <c r="AD118" s="89" t="s">
        <v>2614</v>
      </c>
      <c r="AE118" s="243" t="s">
        <v>1746</v>
      </c>
      <c r="AF118" s="157">
        <v>0</v>
      </c>
      <c r="AG118" s="89" t="s">
        <v>7411</v>
      </c>
      <c r="AH118" s="58" t="s">
        <v>3903</v>
      </c>
      <c r="AI118" s="58" t="s">
        <v>3903</v>
      </c>
      <c r="AJ118" s="59" t="s">
        <v>3903</v>
      </c>
      <c r="AK118" s="56" t="s">
        <v>3903</v>
      </c>
      <c r="AL118" s="56" t="s">
        <v>3903</v>
      </c>
      <c r="AM118" s="60" t="s">
        <v>3903</v>
      </c>
      <c r="AN118" s="60" t="s">
        <v>3903</v>
      </c>
      <c r="AO118" s="60" t="s">
        <v>3903</v>
      </c>
      <c r="AP118" s="84" t="s">
        <v>5496</v>
      </c>
      <c r="AQ118" s="481" t="str">
        <f>Table14[[#This Row],[Zone
ID]]</f>
        <v>M54</v>
      </c>
    </row>
    <row r="119" spans="1:43" s="14" customFormat="1" ht="38.25" x14ac:dyDescent="0.2">
      <c r="A119" s="45" t="s">
        <v>49</v>
      </c>
      <c r="B119" s="42" t="s">
        <v>111</v>
      </c>
      <c r="C119" s="46" t="s">
        <v>473</v>
      </c>
      <c r="D119" s="35" t="s">
        <v>8443</v>
      </c>
      <c r="E119" s="34">
        <v>46113</v>
      </c>
      <c r="F119" s="347" t="s">
        <v>5075</v>
      </c>
      <c r="G119" s="347" t="s">
        <v>3056</v>
      </c>
      <c r="H119" s="344">
        <v>25.902516666666667</v>
      </c>
      <c r="I119" s="344">
        <v>-81.694116666666673</v>
      </c>
      <c r="J119" s="56" t="s">
        <v>7412</v>
      </c>
      <c r="K119" s="56" t="s">
        <v>7413</v>
      </c>
      <c r="L119" s="49" t="s">
        <v>6434</v>
      </c>
      <c r="M119" s="117" t="s">
        <v>2834</v>
      </c>
      <c r="N119" s="35" t="s">
        <v>364</v>
      </c>
      <c r="O119" s="240" t="s">
        <v>8486</v>
      </c>
      <c r="P119" s="216" t="s">
        <v>1969</v>
      </c>
      <c r="Q119" s="443">
        <v>0</v>
      </c>
      <c r="R119" s="47"/>
      <c r="S119" s="36">
        <v>0</v>
      </c>
      <c r="T119" s="35"/>
      <c r="U119" s="34"/>
      <c r="V119" s="82">
        <v>0</v>
      </c>
      <c r="W119" s="55" t="s">
        <v>2689</v>
      </c>
      <c r="X119" s="55" t="s">
        <v>1898</v>
      </c>
      <c r="Y119" s="157">
        <v>0</v>
      </c>
      <c r="Z119" s="57" t="s">
        <v>1746</v>
      </c>
      <c r="AA119" s="55" t="s">
        <v>6987</v>
      </c>
      <c r="AB119" s="55">
        <v>120</v>
      </c>
      <c r="AC119" s="55" t="s">
        <v>448</v>
      </c>
      <c r="AD119" s="89" t="s">
        <v>2614</v>
      </c>
      <c r="AE119" s="243">
        <v>16715</v>
      </c>
      <c r="AF119" s="157" t="s">
        <v>3901</v>
      </c>
      <c r="AG119" s="89" t="s">
        <v>7414</v>
      </c>
      <c r="AH119" s="58" t="s">
        <v>2933</v>
      </c>
      <c r="AI119" s="58" t="s">
        <v>453</v>
      </c>
      <c r="AJ119" s="59" t="s">
        <v>321</v>
      </c>
      <c r="AK119" s="56">
        <v>25.902484166666667</v>
      </c>
      <c r="AL119" s="56">
        <v>-81.693845833333327</v>
      </c>
      <c r="AM119" s="60">
        <v>11.852099999875207</v>
      </c>
      <c r="AN119" s="60">
        <v>-88.821959008882018</v>
      </c>
      <c r="AO119" s="60">
        <v>89.609222050984016</v>
      </c>
      <c r="AP119" s="84" t="s">
        <v>5496</v>
      </c>
      <c r="AQ119" s="481" t="str">
        <f>Table14[[#This Row],[Zone
ID]]</f>
        <v>M53</v>
      </c>
    </row>
    <row r="120" spans="1:43" s="14" customFormat="1" ht="38.25" x14ac:dyDescent="0.2">
      <c r="A120" s="45" t="s">
        <v>48</v>
      </c>
      <c r="B120" s="42" t="s">
        <v>114</v>
      </c>
      <c r="C120" s="46" t="s">
        <v>473</v>
      </c>
      <c r="D120" s="35" t="s">
        <v>8443</v>
      </c>
      <c r="E120" s="34">
        <v>46113</v>
      </c>
      <c r="F120" s="347" t="s">
        <v>271</v>
      </c>
      <c r="G120" s="347" t="s">
        <v>6039</v>
      </c>
      <c r="H120" s="344">
        <v>25.904250000000001</v>
      </c>
      <c r="I120" s="344">
        <v>-81.693916666666667</v>
      </c>
      <c r="J120" s="56" t="s">
        <v>4850</v>
      </c>
      <c r="K120" s="56" t="s">
        <v>7415</v>
      </c>
      <c r="L120" s="49" t="s">
        <v>3059</v>
      </c>
      <c r="M120" s="117"/>
      <c r="N120" s="35" t="s">
        <v>364</v>
      </c>
      <c r="O120" s="240" t="s">
        <v>8487</v>
      </c>
      <c r="P120" s="216" t="s">
        <v>1969</v>
      </c>
      <c r="Q120" s="443">
        <v>0</v>
      </c>
      <c r="R120" s="47"/>
      <c r="S120" s="36">
        <v>0</v>
      </c>
      <c r="T120" s="35"/>
      <c r="U120" s="34"/>
      <c r="V120" s="82">
        <v>0</v>
      </c>
      <c r="W120" s="55" t="s">
        <v>2689</v>
      </c>
      <c r="X120" s="55" t="s">
        <v>1898</v>
      </c>
      <c r="Y120" s="157">
        <v>0</v>
      </c>
      <c r="Z120" s="57" t="s">
        <v>1746</v>
      </c>
      <c r="AA120" s="55" t="s">
        <v>6987</v>
      </c>
      <c r="AB120" s="55">
        <v>121</v>
      </c>
      <c r="AC120" s="55" t="s">
        <v>448</v>
      </c>
      <c r="AD120" s="89" t="s">
        <v>2614</v>
      </c>
      <c r="AE120" s="243">
        <v>16720</v>
      </c>
      <c r="AF120" s="157" t="s">
        <v>3901</v>
      </c>
      <c r="AG120" s="89" t="s">
        <v>7416</v>
      </c>
      <c r="AH120" s="58" t="s">
        <v>3602</v>
      </c>
      <c r="AI120" s="58" t="s">
        <v>457</v>
      </c>
      <c r="AJ120" s="59" t="s">
        <v>322</v>
      </c>
      <c r="AK120" s="56">
        <v>25.904283333333332</v>
      </c>
      <c r="AL120" s="56">
        <v>-81.693972500000001</v>
      </c>
      <c r="AM120" s="60">
        <v>-12.155999999107934</v>
      </c>
      <c r="AN120" s="60">
        <v>18.310988472127068</v>
      </c>
      <c r="AO120" s="60">
        <v>21.97864042211625</v>
      </c>
      <c r="AP120" s="84" t="s">
        <v>5496</v>
      </c>
      <c r="AQ120" s="481" t="str">
        <f>Table14[[#This Row],[Zone
ID]]</f>
        <v>M52</v>
      </c>
    </row>
    <row r="121" spans="1:43" s="14" customFormat="1" ht="38.25" x14ac:dyDescent="0.2">
      <c r="A121" s="45" t="s">
        <v>53</v>
      </c>
      <c r="B121" s="42" t="s">
        <v>105</v>
      </c>
      <c r="C121" s="46" t="s">
        <v>473</v>
      </c>
      <c r="D121" s="35" t="s">
        <v>8443</v>
      </c>
      <c r="E121" s="34">
        <v>46113</v>
      </c>
      <c r="F121" s="347" t="s">
        <v>272</v>
      </c>
      <c r="G121" s="347" t="s">
        <v>4853</v>
      </c>
      <c r="H121" s="344">
        <v>25.904216666666667</v>
      </c>
      <c r="I121" s="344">
        <v>-81.693533333333335</v>
      </c>
      <c r="J121" s="56" t="s">
        <v>7417</v>
      </c>
      <c r="K121" s="56" t="s">
        <v>7418</v>
      </c>
      <c r="L121" s="49" t="s">
        <v>5893</v>
      </c>
      <c r="M121" s="117" t="s">
        <v>2833</v>
      </c>
      <c r="N121" s="35" t="s">
        <v>364</v>
      </c>
      <c r="O121" s="240" t="s">
        <v>8488</v>
      </c>
      <c r="P121" s="216" t="s">
        <v>1969</v>
      </c>
      <c r="Q121" s="443">
        <v>0</v>
      </c>
      <c r="R121" s="47"/>
      <c r="S121" s="36"/>
      <c r="T121" s="35"/>
      <c r="U121" s="34"/>
      <c r="V121" s="82">
        <v>0</v>
      </c>
      <c r="W121" s="55" t="s">
        <v>2689</v>
      </c>
      <c r="X121" s="55" t="s">
        <v>1898</v>
      </c>
      <c r="Y121" s="157">
        <v>0</v>
      </c>
      <c r="Z121" s="57">
        <v>268.17514460899781</v>
      </c>
      <c r="AA121" s="55" t="s">
        <v>7419</v>
      </c>
      <c r="AB121" s="55">
        <v>122</v>
      </c>
      <c r="AC121" s="55" t="s">
        <v>448</v>
      </c>
      <c r="AD121" s="89" t="s">
        <v>2614</v>
      </c>
      <c r="AE121" s="243">
        <v>16725</v>
      </c>
      <c r="AF121" s="157" t="s">
        <v>3901</v>
      </c>
      <c r="AG121" s="89" t="s">
        <v>7420</v>
      </c>
      <c r="AH121" s="58" t="s">
        <v>7421</v>
      </c>
      <c r="AI121" s="58" t="s">
        <v>2114</v>
      </c>
      <c r="AJ121" s="59" t="s">
        <v>323</v>
      </c>
      <c r="AK121" s="56">
        <v>25.904949999999999</v>
      </c>
      <c r="AL121" s="56">
        <v>-81.693472499999999</v>
      </c>
      <c r="AM121" s="60">
        <v>-267.43199999980857</v>
      </c>
      <c r="AN121" s="60">
        <v>-19.950778485043283</v>
      </c>
      <c r="AO121" s="60">
        <v>268.17514460899781</v>
      </c>
      <c r="AP121" s="84" t="s">
        <v>5496</v>
      </c>
      <c r="AQ121" s="481" t="str">
        <f>Table14[[#This Row],[Zone
ID]]</f>
        <v>M49</v>
      </c>
    </row>
    <row r="122" spans="1:43" s="14" customFormat="1" ht="38.25" x14ac:dyDescent="0.2">
      <c r="A122" s="45" t="s">
        <v>51</v>
      </c>
      <c r="B122" s="42" t="s">
        <v>106</v>
      </c>
      <c r="C122" s="46" t="s">
        <v>473</v>
      </c>
      <c r="D122" s="35" t="s">
        <v>8443</v>
      </c>
      <c r="E122" s="34">
        <v>46113</v>
      </c>
      <c r="F122" s="347" t="s">
        <v>3639</v>
      </c>
      <c r="G122" s="347" t="s">
        <v>5080</v>
      </c>
      <c r="H122" s="344">
        <v>25.905366666666666</v>
      </c>
      <c r="I122" s="344">
        <v>-81.694149999999993</v>
      </c>
      <c r="J122" s="56" t="s">
        <v>7422</v>
      </c>
      <c r="K122" s="56" t="s">
        <v>7423</v>
      </c>
      <c r="L122" s="49" t="s">
        <v>8489</v>
      </c>
      <c r="M122" s="117"/>
      <c r="N122" s="35" t="s">
        <v>1919</v>
      </c>
      <c r="O122" s="240" t="s">
        <v>8490</v>
      </c>
      <c r="P122" s="216" t="s">
        <v>6005</v>
      </c>
      <c r="Q122" s="443">
        <v>0</v>
      </c>
      <c r="R122" s="47"/>
      <c r="S122" s="36">
        <v>0</v>
      </c>
      <c r="T122" s="35"/>
      <c r="U122" s="34">
        <v>44978</v>
      </c>
      <c r="V122" s="82" t="s">
        <v>1969</v>
      </c>
      <c r="W122" s="55" t="s">
        <v>2689</v>
      </c>
      <c r="X122" s="55" t="s">
        <v>1898</v>
      </c>
      <c r="Y122" s="157" t="s">
        <v>1919</v>
      </c>
      <c r="Z122" s="57">
        <v>151.88721176027767</v>
      </c>
      <c r="AA122" s="55" t="s">
        <v>7424</v>
      </c>
      <c r="AB122" s="55">
        <v>123</v>
      </c>
      <c r="AC122" s="55" t="s">
        <v>448</v>
      </c>
      <c r="AD122" s="89" t="s">
        <v>2614</v>
      </c>
      <c r="AE122" s="243">
        <v>16730</v>
      </c>
      <c r="AF122" s="157" t="s">
        <v>3901</v>
      </c>
      <c r="AG122" s="89" t="s">
        <v>7425</v>
      </c>
      <c r="AH122" s="58" t="s">
        <v>269</v>
      </c>
      <c r="AI122" s="58" t="s">
        <v>7426</v>
      </c>
      <c r="AJ122" s="59" t="s">
        <v>324</v>
      </c>
      <c r="AK122" s="56">
        <v>25.905602222222221</v>
      </c>
      <c r="AL122" s="56">
        <v>-81.693768055555552</v>
      </c>
      <c r="AM122" s="60">
        <v>-85.902399999914962</v>
      </c>
      <c r="AN122" s="60">
        <v>-125.26173705711589</v>
      </c>
      <c r="AO122" s="60">
        <v>151.88721176027767</v>
      </c>
      <c r="AP122" s="84" t="s">
        <v>5496</v>
      </c>
      <c r="AQ122" s="481" t="str">
        <f>Table14[[#This Row],[Zone
ID]]</f>
        <v>M50</v>
      </c>
    </row>
    <row r="123" spans="1:43" s="14" customFormat="1" ht="38.25" x14ac:dyDescent="0.2">
      <c r="A123" s="63" t="s">
        <v>57</v>
      </c>
      <c r="B123" s="42" t="s">
        <v>97</v>
      </c>
      <c r="C123" s="64" t="s">
        <v>473</v>
      </c>
      <c r="D123" s="35" t="s">
        <v>8443</v>
      </c>
      <c r="E123" s="65">
        <v>46113</v>
      </c>
      <c r="F123" s="347" t="s">
        <v>5082</v>
      </c>
      <c r="G123" s="347" t="s">
        <v>5083</v>
      </c>
      <c r="H123" s="344">
        <v>25.906316666666665</v>
      </c>
      <c r="I123" s="344">
        <v>-81.693366666666662</v>
      </c>
      <c r="J123" s="56" t="s">
        <v>7427</v>
      </c>
      <c r="K123" s="56" t="s">
        <v>7428</v>
      </c>
      <c r="L123" s="49" t="s">
        <v>6043</v>
      </c>
      <c r="M123" s="117" t="s">
        <v>2834</v>
      </c>
      <c r="N123" s="66" t="s">
        <v>364</v>
      </c>
      <c r="O123" s="240" t="s">
        <v>8491</v>
      </c>
      <c r="P123" s="216" t="s">
        <v>6005</v>
      </c>
      <c r="Q123" s="445">
        <v>0</v>
      </c>
      <c r="R123" s="67"/>
      <c r="S123" s="68">
        <v>0</v>
      </c>
      <c r="T123" s="66"/>
      <c r="U123" s="34"/>
      <c r="V123" s="82">
        <v>0</v>
      </c>
      <c r="W123" s="55" t="s">
        <v>2689</v>
      </c>
      <c r="X123" s="55" t="s">
        <v>1898</v>
      </c>
      <c r="Y123" s="157">
        <v>0</v>
      </c>
      <c r="Z123" s="57" t="s">
        <v>1746</v>
      </c>
      <c r="AA123" s="55" t="s">
        <v>6987</v>
      </c>
      <c r="AB123" s="55">
        <v>124</v>
      </c>
      <c r="AC123" s="55" t="s">
        <v>448</v>
      </c>
      <c r="AD123" s="89" t="s">
        <v>2614</v>
      </c>
      <c r="AE123" s="243">
        <v>16735</v>
      </c>
      <c r="AF123" s="157" t="s">
        <v>3901</v>
      </c>
      <c r="AG123" s="89" t="s">
        <v>7429</v>
      </c>
      <c r="AH123" s="58" t="s">
        <v>4849</v>
      </c>
      <c r="AI123" s="58" t="s">
        <v>2130</v>
      </c>
      <c r="AJ123" s="59" t="s">
        <v>325</v>
      </c>
      <c r="AK123" s="56">
        <v>25.9063625</v>
      </c>
      <c r="AL123" s="56">
        <v>-81.693124166666664</v>
      </c>
      <c r="AM123" s="60">
        <v>-16.714500000554864</v>
      </c>
      <c r="AN123" s="60">
        <v>-79.529815600803289</v>
      </c>
      <c r="AO123" s="60">
        <v>81.267250967202799</v>
      </c>
      <c r="AP123" s="84" t="s">
        <v>5496</v>
      </c>
      <c r="AQ123" s="481" t="str">
        <f>Table14[[#This Row],[Zone
ID]]</f>
        <v>M47</v>
      </c>
    </row>
    <row r="124" spans="1:43" s="14" customFormat="1" ht="45.75" customHeight="1" x14ac:dyDescent="0.2">
      <c r="A124" s="45" t="s">
        <v>50</v>
      </c>
      <c r="B124" s="42" t="s">
        <v>96</v>
      </c>
      <c r="C124" s="46" t="s">
        <v>473</v>
      </c>
      <c r="D124" s="35" t="s">
        <v>8443</v>
      </c>
      <c r="E124" s="65">
        <v>46113</v>
      </c>
      <c r="F124" s="347" t="s">
        <v>3640</v>
      </c>
      <c r="G124" s="347" t="s">
        <v>3641</v>
      </c>
      <c r="H124" s="344">
        <v>25.906566666666667</v>
      </c>
      <c r="I124" s="344">
        <v>-81.693799999999996</v>
      </c>
      <c r="J124" s="56" t="s">
        <v>4847</v>
      </c>
      <c r="K124" s="56" t="s">
        <v>4848</v>
      </c>
      <c r="L124" s="49" t="s">
        <v>8494</v>
      </c>
      <c r="M124" s="117" t="s">
        <v>2834</v>
      </c>
      <c r="N124" s="35" t="s">
        <v>387</v>
      </c>
      <c r="O124" s="207" t="s">
        <v>8492</v>
      </c>
      <c r="P124" s="377" t="s">
        <v>8493</v>
      </c>
      <c r="Q124" s="443">
        <v>0</v>
      </c>
      <c r="R124" s="47"/>
      <c r="S124" s="36">
        <v>0</v>
      </c>
      <c r="T124" s="35" t="s">
        <v>3310</v>
      </c>
      <c r="U124" s="34"/>
      <c r="V124" s="82">
        <v>0</v>
      </c>
      <c r="W124" s="55" t="s">
        <v>2689</v>
      </c>
      <c r="X124" s="55" t="s">
        <v>1898</v>
      </c>
      <c r="Y124" s="157" t="s">
        <v>387</v>
      </c>
      <c r="Z124" s="57" t="s">
        <v>1746</v>
      </c>
      <c r="AA124" s="55" t="s">
        <v>6982</v>
      </c>
      <c r="AB124" s="55">
        <v>125</v>
      </c>
      <c r="AC124" s="55" t="s">
        <v>448</v>
      </c>
      <c r="AD124" s="89" t="s">
        <v>2614</v>
      </c>
      <c r="AE124" s="243">
        <v>16740</v>
      </c>
      <c r="AF124" s="157" t="s">
        <v>3901</v>
      </c>
      <c r="AG124" s="89" t="s">
        <v>7430</v>
      </c>
      <c r="AH124" s="58" t="s">
        <v>2637</v>
      </c>
      <c r="AI124" s="58" t="s">
        <v>453</v>
      </c>
      <c r="AJ124" s="59" t="s">
        <v>326</v>
      </c>
      <c r="AK124" s="56">
        <v>25.906624999999998</v>
      </c>
      <c r="AL124" s="56">
        <v>-81.693857500000007</v>
      </c>
      <c r="AM124" s="60">
        <v>-21.272999999410587</v>
      </c>
      <c r="AN124" s="60">
        <v>18.85758514620618</v>
      </c>
      <c r="AO124" s="60">
        <v>28.42796240537367</v>
      </c>
      <c r="AP124" s="84" t="s">
        <v>5496</v>
      </c>
      <c r="AQ124" s="481" t="str">
        <f>Table14[[#This Row],[Zone
ID]]</f>
        <v>M46</v>
      </c>
    </row>
    <row r="125" spans="1:43" s="14" customFormat="1" ht="38.25" x14ac:dyDescent="0.2">
      <c r="A125" s="45" t="s">
        <v>54</v>
      </c>
      <c r="B125" s="42" t="s">
        <v>95</v>
      </c>
      <c r="C125" s="46" t="s">
        <v>473</v>
      </c>
      <c r="D125" s="35" t="s">
        <v>8443</v>
      </c>
      <c r="E125" s="34">
        <v>46113</v>
      </c>
      <c r="F125" s="347" t="s">
        <v>5087</v>
      </c>
      <c r="G125" s="347" t="s">
        <v>5073</v>
      </c>
      <c r="H125" s="344">
        <v>25.909133333333333</v>
      </c>
      <c r="I125" s="344">
        <v>-81.693399999999997</v>
      </c>
      <c r="J125" s="56" t="s">
        <v>7431</v>
      </c>
      <c r="K125" s="56" t="s">
        <v>7410</v>
      </c>
      <c r="L125" s="49" t="s">
        <v>3009</v>
      </c>
      <c r="M125" s="117" t="s">
        <v>2833</v>
      </c>
      <c r="N125" s="35" t="s">
        <v>364</v>
      </c>
      <c r="O125" s="240" t="s">
        <v>8495</v>
      </c>
      <c r="P125" s="216" t="s">
        <v>1969</v>
      </c>
      <c r="Q125" s="443">
        <v>0</v>
      </c>
      <c r="R125" s="47"/>
      <c r="S125" s="36"/>
      <c r="T125" s="35" t="s">
        <v>2011</v>
      </c>
      <c r="U125" s="34"/>
      <c r="V125" s="82">
        <v>0</v>
      </c>
      <c r="W125" s="55" t="s">
        <v>2689</v>
      </c>
      <c r="X125" s="55" t="s">
        <v>1898</v>
      </c>
      <c r="Y125" s="157">
        <v>0</v>
      </c>
      <c r="Z125" s="57" t="s">
        <v>1746</v>
      </c>
      <c r="AA125" s="55" t="s">
        <v>6987</v>
      </c>
      <c r="AB125" s="55">
        <v>126</v>
      </c>
      <c r="AC125" s="55" t="s">
        <v>448</v>
      </c>
      <c r="AD125" s="89" t="s">
        <v>2614</v>
      </c>
      <c r="AE125" s="243">
        <v>16745</v>
      </c>
      <c r="AF125" s="157" t="s">
        <v>3901</v>
      </c>
      <c r="AG125" s="89" t="s">
        <v>7432</v>
      </c>
      <c r="AH125" s="58" t="s">
        <v>7262</v>
      </c>
      <c r="AI125" s="58" t="s">
        <v>4853</v>
      </c>
      <c r="AJ125" s="59" t="s">
        <v>327</v>
      </c>
      <c r="AK125" s="56">
        <v>25.909091666666665</v>
      </c>
      <c r="AL125" s="56">
        <v>-81.69354083333333</v>
      </c>
      <c r="AM125" s="60">
        <v>15.195000000504422</v>
      </c>
      <c r="AN125" s="60">
        <v>46.187418682381583</v>
      </c>
      <c r="AO125" s="60">
        <v>48.622686778467319</v>
      </c>
      <c r="AP125" s="84" t="s">
        <v>5496</v>
      </c>
      <c r="AQ125" s="481" t="str">
        <f>Table14[[#This Row],[Zone
ID]]</f>
        <v>M92</v>
      </c>
    </row>
    <row r="126" spans="1:43" s="14" customFormat="1" ht="38.25" x14ac:dyDescent="0.2">
      <c r="A126" s="45" t="s">
        <v>47</v>
      </c>
      <c r="B126" s="42" t="s">
        <v>115</v>
      </c>
      <c r="C126" s="46" t="s">
        <v>473</v>
      </c>
      <c r="D126" s="35" t="s">
        <v>8443</v>
      </c>
      <c r="E126" s="34">
        <v>46113</v>
      </c>
      <c r="F126" s="347" t="s">
        <v>2635</v>
      </c>
      <c r="G126" s="347" t="s">
        <v>5089</v>
      </c>
      <c r="H126" s="344">
        <v>25.907599999999999</v>
      </c>
      <c r="I126" s="344">
        <v>-81.694416666666669</v>
      </c>
      <c r="J126" s="56" t="s">
        <v>7433</v>
      </c>
      <c r="K126" s="56" t="s">
        <v>7434</v>
      </c>
      <c r="L126" s="49" t="s">
        <v>2742</v>
      </c>
      <c r="M126" s="117" t="s">
        <v>2833</v>
      </c>
      <c r="N126" s="35" t="s">
        <v>364</v>
      </c>
      <c r="O126" s="240" t="s">
        <v>8496</v>
      </c>
      <c r="P126" s="216" t="s">
        <v>1969</v>
      </c>
      <c r="Q126" s="443">
        <v>0</v>
      </c>
      <c r="R126" s="47"/>
      <c r="S126" s="36"/>
      <c r="T126" s="35"/>
      <c r="U126" s="34"/>
      <c r="V126" s="82">
        <v>0</v>
      </c>
      <c r="W126" s="55" t="s">
        <v>2689</v>
      </c>
      <c r="X126" s="55" t="s">
        <v>1898</v>
      </c>
      <c r="Y126" s="157">
        <v>0</v>
      </c>
      <c r="Z126" s="57" t="s">
        <v>1746</v>
      </c>
      <c r="AA126" s="55" t="s">
        <v>6987</v>
      </c>
      <c r="AB126" s="55">
        <v>127</v>
      </c>
      <c r="AC126" s="55" t="s">
        <v>448</v>
      </c>
      <c r="AD126" s="89" t="s">
        <v>2614</v>
      </c>
      <c r="AE126" s="243">
        <v>16750</v>
      </c>
      <c r="AF126" s="157" t="s">
        <v>3901</v>
      </c>
      <c r="AG126" s="89" t="s">
        <v>7435</v>
      </c>
      <c r="AH126" s="58" t="s">
        <v>7436</v>
      </c>
      <c r="AI126" s="58" t="s">
        <v>7437</v>
      </c>
      <c r="AJ126" s="59" t="s">
        <v>328</v>
      </c>
      <c r="AK126" s="56">
        <v>25.907808333333332</v>
      </c>
      <c r="AL126" s="56">
        <v>-81.694540833333335</v>
      </c>
      <c r="AM126" s="60">
        <v>-75.974999999930901</v>
      </c>
      <c r="AN126" s="60">
        <v>40.721451974214389</v>
      </c>
      <c r="AO126" s="60">
        <v>86.199984198825405</v>
      </c>
      <c r="AP126" s="84" t="s">
        <v>5496</v>
      </c>
      <c r="AQ126" s="481" t="str">
        <f>Table14[[#This Row],[Zone
ID]]</f>
        <v>M35</v>
      </c>
    </row>
    <row r="127" spans="1:43" s="14" customFormat="1" ht="38.25" x14ac:dyDescent="0.2">
      <c r="A127" s="63" t="s">
        <v>370</v>
      </c>
      <c r="B127" s="42" t="s">
        <v>2685</v>
      </c>
      <c r="C127" s="64" t="s">
        <v>473</v>
      </c>
      <c r="D127" s="35" t="s">
        <v>6273</v>
      </c>
      <c r="E127" s="65">
        <v>46106</v>
      </c>
      <c r="F127" s="347" t="s">
        <v>2459</v>
      </c>
      <c r="G127" s="347" t="s">
        <v>2460</v>
      </c>
      <c r="H127" s="344">
        <v>25.88175</v>
      </c>
      <c r="I127" s="344">
        <v>-81.63218333333333</v>
      </c>
      <c r="J127" s="56" t="s">
        <v>7438</v>
      </c>
      <c r="K127" s="56" t="s">
        <v>7439</v>
      </c>
      <c r="L127" s="49" t="s">
        <v>8324</v>
      </c>
      <c r="M127" s="117" t="s">
        <v>2834</v>
      </c>
      <c r="N127" s="35" t="s">
        <v>364</v>
      </c>
      <c r="O127" s="240" t="s">
        <v>6931</v>
      </c>
      <c r="P127" s="216" t="s">
        <v>6930</v>
      </c>
      <c r="Q127" s="445">
        <v>0</v>
      </c>
      <c r="R127" s="67"/>
      <c r="S127" s="68">
        <v>0</v>
      </c>
      <c r="T127" s="35"/>
      <c r="U127" s="34"/>
      <c r="V127" s="82">
        <v>0</v>
      </c>
      <c r="W127" s="55" t="s">
        <v>2689</v>
      </c>
      <c r="X127" s="55" t="s">
        <v>1897</v>
      </c>
      <c r="Y127" s="157">
        <v>0</v>
      </c>
      <c r="Z127" s="57" t="s">
        <v>1746</v>
      </c>
      <c r="AA127" s="55" t="s">
        <v>6987</v>
      </c>
      <c r="AB127" s="55">
        <v>128</v>
      </c>
      <c r="AC127" s="55" t="s">
        <v>2020</v>
      </c>
      <c r="AD127" s="89" t="s">
        <v>2630</v>
      </c>
      <c r="AE127" s="243">
        <v>16670</v>
      </c>
      <c r="AF127" s="157" t="s">
        <v>3901</v>
      </c>
      <c r="AG127" s="89" t="s">
        <v>371</v>
      </c>
      <c r="AH127" s="58" t="s">
        <v>7440</v>
      </c>
      <c r="AI127" s="58" t="s">
        <v>7441</v>
      </c>
      <c r="AJ127" s="59" t="s">
        <v>371</v>
      </c>
      <c r="AK127" s="56">
        <v>25.881735833333334</v>
      </c>
      <c r="AL127" s="56">
        <v>-81.632228888888889</v>
      </c>
      <c r="AM127" s="60">
        <v>5.1662999999123826</v>
      </c>
      <c r="AN127" s="60">
        <v>14.940309002945069</v>
      </c>
      <c r="AO127" s="60">
        <v>15.808336053885499</v>
      </c>
      <c r="AP127" s="84" t="s">
        <v>5496</v>
      </c>
      <c r="AQ127" s="481" t="str">
        <f>Table14[[#This Row],[Zone
ID]]</f>
        <v>N86</v>
      </c>
    </row>
    <row r="128" spans="1:43" s="14" customFormat="1" ht="38.25" x14ac:dyDescent="0.2">
      <c r="A128" s="63" t="s">
        <v>805</v>
      </c>
      <c r="B128" s="42" t="s">
        <v>2757</v>
      </c>
      <c r="C128" s="64" t="s">
        <v>473</v>
      </c>
      <c r="D128" s="35" t="s">
        <v>6273</v>
      </c>
      <c r="E128" s="65">
        <v>46106</v>
      </c>
      <c r="F128" s="347" t="s">
        <v>5314</v>
      </c>
      <c r="G128" s="347" t="s">
        <v>5315</v>
      </c>
      <c r="H128" s="344">
        <v>25.895900000000001</v>
      </c>
      <c r="I128" s="344">
        <v>-81.640699999999995</v>
      </c>
      <c r="J128" s="56" t="s">
        <v>7442</v>
      </c>
      <c r="K128" s="56" t="s">
        <v>7443</v>
      </c>
      <c r="L128" s="49" t="s">
        <v>8329</v>
      </c>
      <c r="M128" s="117" t="s">
        <v>2833</v>
      </c>
      <c r="N128" s="66" t="s">
        <v>1919</v>
      </c>
      <c r="O128" s="240" t="s">
        <v>6918</v>
      </c>
      <c r="P128" s="216" t="s">
        <v>6005</v>
      </c>
      <c r="Q128" s="445">
        <v>0</v>
      </c>
      <c r="R128" s="67"/>
      <c r="S128" s="68"/>
      <c r="T128" s="66"/>
      <c r="U128" s="34">
        <v>44666</v>
      </c>
      <c r="V128" s="82" t="s">
        <v>1969</v>
      </c>
      <c r="W128" s="55" t="s">
        <v>2691</v>
      </c>
      <c r="X128" s="55" t="s">
        <v>1898</v>
      </c>
      <c r="Y128" s="157" t="s">
        <v>1919</v>
      </c>
      <c r="Z128" s="57" t="s">
        <v>1746</v>
      </c>
      <c r="AA128" s="55" t="s">
        <v>6966</v>
      </c>
      <c r="AB128" s="55">
        <v>129</v>
      </c>
      <c r="AC128" s="55" t="s">
        <v>2020</v>
      </c>
      <c r="AD128" s="89" t="s">
        <v>3074</v>
      </c>
      <c r="AE128" s="243">
        <v>16672</v>
      </c>
      <c r="AF128" s="157" t="s">
        <v>3901</v>
      </c>
      <c r="AG128" s="89" t="s">
        <v>7444</v>
      </c>
      <c r="AH128" s="58" t="s">
        <v>488</v>
      </c>
      <c r="AI128" s="58" t="s">
        <v>489</v>
      </c>
      <c r="AJ128" s="59" t="s">
        <v>1120</v>
      </c>
      <c r="AK128" s="56">
        <v>25.895716666666665</v>
      </c>
      <c r="AL128" s="56">
        <v>-81.640616666666673</v>
      </c>
      <c r="AM128" s="60">
        <v>66.858000000923852</v>
      </c>
      <c r="AN128" s="60">
        <v>-27.3298335361754</v>
      </c>
      <c r="AO128" s="60">
        <v>72.228193700511383</v>
      </c>
      <c r="AP128" s="84" t="s">
        <v>5496</v>
      </c>
      <c r="AQ128" s="481" t="str">
        <f>Table14[[#This Row],[Zone
ID]]</f>
        <v>N87</v>
      </c>
    </row>
    <row r="129" spans="1:43" s="14" customFormat="1" ht="38.25" x14ac:dyDescent="0.2">
      <c r="A129" s="45" t="s">
        <v>289</v>
      </c>
      <c r="B129" s="42" t="s">
        <v>98</v>
      </c>
      <c r="C129" s="46" t="s">
        <v>473</v>
      </c>
      <c r="D129" s="35" t="s">
        <v>6273</v>
      </c>
      <c r="E129" s="34">
        <v>46106</v>
      </c>
      <c r="F129" s="347" t="s">
        <v>6920</v>
      </c>
      <c r="G129" s="347" t="s">
        <v>2462</v>
      </c>
      <c r="H129" s="344">
        <v>25.900116666666666</v>
      </c>
      <c r="I129" s="344">
        <v>-81.637616666666673</v>
      </c>
      <c r="J129" s="56" t="s">
        <v>7445</v>
      </c>
      <c r="K129" s="56" t="s">
        <v>7446</v>
      </c>
      <c r="L129" s="49" t="s">
        <v>6006</v>
      </c>
      <c r="M129" s="117" t="s">
        <v>2834</v>
      </c>
      <c r="N129" s="35" t="s">
        <v>387</v>
      </c>
      <c r="O129" s="240" t="s">
        <v>6919</v>
      </c>
      <c r="P129" s="216" t="s">
        <v>1969</v>
      </c>
      <c r="Q129" s="443">
        <v>0</v>
      </c>
      <c r="R129" s="47"/>
      <c r="S129" s="36">
        <v>0</v>
      </c>
      <c r="T129" s="35" t="s">
        <v>3310</v>
      </c>
      <c r="U129" s="34"/>
      <c r="V129" s="82">
        <v>0</v>
      </c>
      <c r="W129" s="55" t="s">
        <v>2689</v>
      </c>
      <c r="X129" s="55" t="s">
        <v>1898</v>
      </c>
      <c r="Y129" s="157" t="s">
        <v>387</v>
      </c>
      <c r="Z129" s="57" t="s">
        <v>1746</v>
      </c>
      <c r="AA129" s="55" t="s">
        <v>6982</v>
      </c>
      <c r="AB129" s="55">
        <v>130</v>
      </c>
      <c r="AC129" s="55" t="s">
        <v>2020</v>
      </c>
      <c r="AD129" s="89" t="s">
        <v>2600</v>
      </c>
      <c r="AE129" s="243">
        <v>16795</v>
      </c>
      <c r="AF129" s="157" t="s">
        <v>3901</v>
      </c>
      <c r="AG129" s="89" t="s">
        <v>7447</v>
      </c>
      <c r="AH129" s="58" t="s">
        <v>7448</v>
      </c>
      <c r="AI129" s="58" t="s">
        <v>7449</v>
      </c>
      <c r="AJ129" s="59" t="s">
        <v>336</v>
      </c>
      <c r="AK129" s="56">
        <v>25.900237499999999</v>
      </c>
      <c r="AL129" s="56">
        <v>-81.63762638888889</v>
      </c>
      <c r="AM129" s="60">
        <v>-44.065500000167219</v>
      </c>
      <c r="AN129" s="60">
        <v>3.1884805778222942</v>
      </c>
      <c r="AO129" s="60">
        <v>44.180705049375199</v>
      </c>
      <c r="AP129" s="84" t="s">
        <v>5496</v>
      </c>
      <c r="AQ129" s="481" t="str">
        <f>Table14[[#This Row],[Zone
ID]]</f>
        <v>N83</v>
      </c>
    </row>
    <row r="130" spans="1:43" s="14" customFormat="1" ht="38.25" x14ac:dyDescent="0.2">
      <c r="A130" s="45" t="s">
        <v>288</v>
      </c>
      <c r="B130" s="42" t="s">
        <v>100</v>
      </c>
      <c r="C130" s="46" t="s">
        <v>473</v>
      </c>
      <c r="D130" s="35" t="s">
        <v>6273</v>
      </c>
      <c r="E130" s="34">
        <v>46106</v>
      </c>
      <c r="F130" s="347" t="s">
        <v>4961</v>
      </c>
      <c r="G130" s="347" t="s">
        <v>4962</v>
      </c>
      <c r="H130" s="344">
        <v>25.910599999999999</v>
      </c>
      <c r="I130" s="344">
        <v>-81.637966666666671</v>
      </c>
      <c r="J130" s="56" t="s">
        <v>7450</v>
      </c>
      <c r="K130" s="56" t="s">
        <v>7451</v>
      </c>
      <c r="L130" s="49" t="s">
        <v>3303</v>
      </c>
      <c r="M130" s="117" t="s">
        <v>2834</v>
      </c>
      <c r="N130" s="35" t="s">
        <v>448</v>
      </c>
      <c r="O130" s="240" t="s">
        <v>6921</v>
      </c>
      <c r="P130" s="216" t="s">
        <v>6005</v>
      </c>
      <c r="Q130" s="443">
        <v>0</v>
      </c>
      <c r="R130" s="47"/>
      <c r="S130" s="36">
        <v>0</v>
      </c>
      <c r="T130" s="35"/>
      <c r="U130" s="34">
        <v>44978</v>
      </c>
      <c r="V130" s="82" t="s">
        <v>1969</v>
      </c>
      <c r="W130" s="55" t="s">
        <v>2689</v>
      </c>
      <c r="X130" s="55" t="s">
        <v>1898</v>
      </c>
      <c r="Y130" s="157" t="s">
        <v>448</v>
      </c>
      <c r="Z130" s="57" t="s">
        <v>1746</v>
      </c>
      <c r="AA130" s="55" t="s">
        <v>6972</v>
      </c>
      <c r="AB130" s="55">
        <v>131</v>
      </c>
      <c r="AC130" s="55" t="s">
        <v>2020</v>
      </c>
      <c r="AD130" s="89" t="s">
        <v>2600</v>
      </c>
      <c r="AE130" s="243">
        <v>16800</v>
      </c>
      <c r="AF130" s="157" t="s">
        <v>3901</v>
      </c>
      <c r="AG130" s="89" t="s">
        <v>7452</v>
      </c>
      <c r="AH130" s="58" t="s">
        <v>7453</v>
      </c>
      <c r="AI130" s="58" t="s">
        <v>7454</v>
      </c>
      <c r="AJ130" s="59" t="s">
        <v>301</v>
      </c>
      <c r="AK130" s="56">
        <v>25.910487499999999</v>
      </c>
      <c r="AL130" s="56">
        <v>-81.638093055555558</v>
      </c>
      <c r="AM130" s="60">
        <v>41.026500000066335</v>
      </c>
      <c r="AN130" s="60">
        <v>41.450247534992641</v>
      </c>
      <c r="AO130" s="60">
        <v>58.320637196172733</v>
      </c>
      <c r="AP130" s="84" t="s">
        <v>5496</v>
      </c>
      <c r="AQ130" s="481" t="str">
        <f>Table14[[#This Row],[Zone
ID]]</f>
        <v>N82</v>
      </c>
    </row>
    <row r="131" spans="1:43" s="14" customFormat="1" ht="38.25" x14ac:dyDescent="0.2">
      <c r="A131" s="45" t="s">
        <v>287</v>
      </c>
      <c r="B131" s="42" t="s">
        <v>99</v>
      </c>
      <c r="C131" s="46" t="s">
        <v>473</v>
      </c>
      <c r="D131" s="35" t="s">
        <v>6273</v>
      </c>
      <c r="E131" s="34">
        <v>46106</v>
      </c>
      <c r="F131" s="347" t="s">
        <v>5750</v>
      </c>
      <c r="G131" s="347" t="s">
        <v>4959</v>
      </c>
      <c r="H131" s="344">
        <v>25.915083333333332</v>
      </c>
      <c r="I131" s="344">
        <v>-81.639150000000001</v>
      </c>
      <c r="J131" s="56" t="s">
        <v>7455</v>
      </c>
      <c r="K131" s="56" t="s">
        <v>7456</v>
      </c>
      <c r="L131" s="49" t="s">
        <v>6009</v>
      </c>
      <c r="M131" s="117" t="s">
        <v>2834</v>
      </c>
      <c r="N131" s="35" t="s">
        <v>427</v>
      </c>
      <c r="O131" s="240" t="s">
        <v>6922</v>
      </c>
      <c r="P131" s="216" t="s">
        <v>1969</v>
      </c>
      <c r="Q131" s="443">
        <v>0</v>
      </c>
      <c r="R131" s="47"/>
      <c r="S131" s="36">
        <v>0</v>
      </c>
      <c r="T131" s="35" t="s">
        <v>3310</v>
      </c>
      <c r="U131" s="34" t="s">
        <v>8561</v>
      </c>
      <c r="V131" s="82" t="s">
        <v>1969</v>
      </c>
      <c r="W131" s="55" t="s">
        <v>2689</v>
      </c>
      <c r="X131" s="55" t="s">
        <v>1898</v>
      </c>
      <c r="Y131" s="157" t="s">
        <v>427</v>
      </c>
      <c r="Z131" s="57" t="s">
        <v>1746</v>
      </c>
      <c r="AA131" s="55" t="s">
        <v>7125</v>
      </c>
      <c r="AB131" s="55">
        <v>132</v>
      </c>
      <c r="AC131" s="55" t="s">
        <v>2020</v>
      </c>
      <c r="AD131" s="89" t="s">
        <v>2600</v>
      </c>
      <c r="AE131" s="243">
        <v>16805</v>
      </c>
      <c r="AF131" s="157" t="s">
        <v>3901</v>
      </c>
      <c r="AG131" s="89" t="s">
        <v>7457</v>
      </c>
      <c r="AH131" s="58" t="s">
        <v>373</v>
      </c>
      <c r="AI131" s="58" t="s">
        <v>7458</v>
      </c>
      <c r="AJ131" s="59" t="s">
        <v>302</v>
      </c>
      <c r="AK131" s="56">
        <v>25.915050000000001</v>
      </c>
      <c r="AL131" s="56">
        <v>-81.639032777777771</v>
      </c>
      <c r="AM131" s="60">
        <v>12.155999999107934</v>
      </c>
      <c r="AN131" s="60">
        <v>-38.443965848530055</v>
      </c>
      <c r="AO131" s="60">
        <v>40.320055135642576</v>
      </c>
      <c r="AP131" s="84" t="s">
        <v>5496</v>
      </c>
      <c r="AQ131" s="481" t="str">
        <f>Table14[[#This Row],[Zone
ID]]</f>
        <v>N81</v>
      </c>
    </row>
    <row r="132" spans="1:43" s="14" customFormat="1" ht="38.25" x14ac:dyDescent="0.2">
      <c r="A132" s="45" t="s">
        <v>2348</v>
      </c>
      <c r="B132" s="42" t="s">
        <v>103</v>
      </c>
      <c r="C132" s="46" t="s">
        <v>473</v>
      </c>
      <c r="D132" s="35" t="s">
        <v>6273</v>
      </c>
      <c r="E132" s="34">
        <v>46106</v>
      </c>
      <c r="F132" s="347" t="s">
        <v>2466</v>
      </c>
      <c r="G132" s="347" t="s">
        <v>2467</v>
      </c>
      <c r="H132" s="344">
        <v>25.916533333333334</v>
      </c>
      <c r="I132" s="344">
        <v>-81.640100000000004</v>
      </c>
      <c r="J132" s="56" t="s">
        <v>7459</v>
      </c>
      <c r="K132" s="56" t="s">
        <v>7460</v>
      </c>
      <c r="L132" s="49" t="s">
        <v>3306</v>
      </c>
      <c r="M132" s="117"/>
      <c r="N132" s="35" t="s">
        <v>448</v>
      </c>
      <c r="O132" s="207" t="s">
        <v>6923</v>
      </c>
      <c r="P132" s="216" t="s">
        <v>6005</v>
      </c>
      <c r="Q132" s="443">
        <v>0</v>
      </c>
      <c r="R132" s="47"/>
      <c r="S132" s="36">
        <v>0</v>
      </c>
      <c r="T132" s="35"/>
      <c r="U132" s="34">
        <v>44978</v>
      </c>
      <c r="V132" s="82" t="s">
        <v>1969</v>
      </c>
      <c r="W132" s="55" t="s">
        <v>2689</v>
      </c>
      <c r="X132" s="55" t="s">
        <v>1898</v>
      </c>
      <c r="Y132" s="157" t="s">
        <v>448</v>
      </c>
      <c r="Z132" s="57" t="s">
        <v>3903</v>
      </c>
      <c r="AA132" s="55" t="s">
        <v>3912</v>
      </c>
      <c r="AB132" s="55">
        <v>133</v>
      </c>
      <c r="AC132" s="55" t="s">
        <v>2020</v>
      </c>
      <c r="AD132" s="89" t="s">
        <v>2600</v>
      </c>
      <c r="AE132" s="243" t="s">
        <v>1746</v>
      </c>
      <c r="AF132" s="157">
        <v>0</v>
      </c>
      <c r="AG132" s="89" t="s">
        <v>7461</v>
      </c>
      <c r="AH132" s="58" t="s">
        <v>3903</v>
      </c>
      <c r="AI132" s="58" t="s">
        <v>3903</v>
      </c>
      <c r="AJ132" s="59" t="s">
        <v>3903</v>
      </c>
      <c r="AK132" s="56" t="s">
        <v>3903</v>
      </c>
      <c r="AL132" s="56" t="s">
        <v>3903</v>
      </c>
      <c r="AM132" s="60" t="s">
        <v>3903</v>
      </c>
      <c r="AN132" s="60" t="s">
        <v>3903</v>
      </c>
      <c r="AO132" s="60" t="s">
        <v>3903</v>
      </c>
      <c r="AP132" s="84" t="s">
        <v>5496</v>
      </c>
      <c r="AQ132" s="481" t="str">
        <f>Table14[[#This Row],[Zone
ID]]</f>
        <v>N88</v>
      </c>
    </row>
    <row r="133" spans="1:43" s="14" customFormat="1" ht="38.25" x14ac:dyDescent="0.2">
      <c r="A133" s="45" t="s">
        <v>286</v>
      </c>
      <c r="B133" s="42" t="s">
        <v>102</v>
      </c>
      <c r="C133" s="46" t="s">
        <v>473</v>
      </c>
      <c r="D133" s="35" t="s">
        <v>6273</v>
      </c>
      <c r="E133" s="34">
        <v>46106</v>
      </c>
      <c r="F133" s="347" t="s">
        <v>4855</v>
      </c>
      <c r="G133" s="347" t="s">
        <v>4957</v>
      </c>
      <c r="H133" s="344">
        <v>25.920533333333335</v>
      </c>
      <c r="I133" s="344">
        <v>-81.641499999999994</v>
      </c>
      <c r="J133" s="56" t="s">
        <v>7462</v>
      </c>
      <c r="K133" s="56" t="s">
        <v>7463</v>
      </c>
      <c r="L133" s="49" t="s">
        <v>8281</v>
      </c>
      <c r="M133" s="117" t="s">
        <v>2834</v>
      </c>
      <c r="N133" s="35" t="s">
        <v>427</v>
      </c>
      <c r="O133" s="240" t="s">
        <v>6924</v>
      </c>
      <c r="P133" s="216" t="s">
        <v>1969</v>
      </c>
      <c r="Q133" s="443">
        <v>0</v>
      </c>
      <c r="R133" s="47"/>
      <c r="S133" s="36">
        <v>0</v>
      </c>
      <c r="T133" s="35" t="s">
        <v>3310</v>
      </c>
      <c r="U133" s="34" t="s">
        <v>8561</v>
      </c>
      <c r="V133" s="82" t="s">
        <v>1969</v>
      </c>
      <c r="W133" s="55" t="s">
        <v>2689</v>
      </c>
      <c r="X133" s="55" t="s">
        <v>1898</v>
      </c>
      <c r="Y133" s="157" t="s">
        <v>427</v>
      </c>
      <c r="Z133" s="57" t="s">
        <v>1746</v>
      </c>
      <c r="AA133" s="55" t="s">
        <v>7125</v>
      </c>
      <c r="AB133" s="55">
        <v>134</v>
      </c>
      <c r="AC133" s="55" t="s">
        <v>2020</v>
      </c>
      <c r="AD133" s="89" t="s">
        <v>2600</v>
      </c>
      <c r="AE133" s="243">
        <v>16810</v>
      </c>
      <c r="AF133" s="157" t="s">
        <v>3901</v>
      </c>
      <c r="AG133" s="89" t="s">
        <v>7464</v>
      </c>
      <c r="AH133" s="58" t="s">
        <v>4855</v>
      </c>
      <c r="AI133" s="58" t="s">
        <v>7465</v>
      </c>
      <c r="AJ133" s="59" t="s">
        <v>303</v>
      </c>
      <c r="AK133" s="56">
        <v>25.920539999999999</v>
      </c>
      <c r="AL133" s="56">
        <v>-81.641357222222226</v>
      </c>
      <c r="AM133" s="60">
        <v>-2.4311999990442246</v>
      </c>
      <c r="AN133" s="60">
        <v>-46.825114795149702</v>
      </c>
      <c r="AO133" s="60">
        <v>46.888187307831593</v>
      </c>
      <c r="AP133" s="84" t="s">
        <v>5496</v>
      </c>
      <c r="AQ133" s="481" t="str">
        <f>Table14[[#This Row],[Zone
ID]]</f>
        <v>N80</v>
      </c>
    </row>
    <row r="134" spans="1:43" s="14" customFormat="1" ht="38.25" x14ac:dyDescent="0.2">
      <c r="A134" s="45" t="s">
        <v>285</v>
      </c>
      <c r="B134" s="42" t="s">
        <v>107</v>
      </c>
      <c r="C134" s="46" t="s">
        <v>473</v>
      </c>
      <c r="D134" s="35" t="s">
        <v>6273</v>
      </c>
      <c r="E134" s="34">
        <v>46106</v>
      </c>
      <c r="F134" s="347" t="s">
        <v>4953</v>
      </c>
      <c r="G134" s="347" t="s">
        <v>2469</v>
      </c>
      <c r="H134" s="344">
        <v>25.926266666666667</v>
      </c>
      <c r="I134" s="344">
        <v>-81.643100000000004</v>
      </c>
      <c r="J134" s="56" t="s">
        <v>7466</v>
      </c>
      <c r="K134" s="56" t="s">
        <v>7467</v>
      </c>
      <c r="L134" s="49" t="s">
        <v>3071</v>
      </c>
      <c r="M134" s="117" t="s">
        <v>2833</v>
      </c>
      <c r="N134" s="35" t="s">
        <v>364</v>
      </c>
      <c r="O134" s="207" t="s">
        <v>6925</v>
      </c>
      <c r="P134" s="216" t="s">
        <v>1969</v>
      </c>
      <c r="Q134" s="443">
        <v>0</v>
      </c>
      <c r="R134" s="47"/>
      <c r="S134" s="36">
        <v>0</v>
      </c>
      <c r="T134" s="35"/>
      <c r="U134" s="34"/>
      <c r="V134" s="82">
        <v>0</v>
      </c>
      <c r="W134" s="55" t="s">
        <v>2689</v>
      </c>
      <c r="X134" s="55" t="s">
        <v>1898</v>
      </c>
      <c r="Y134" s="157">
        <v>0</v>
      </c>
      <c r="Z134" s="57" t="s">
        <v>1746</v>
      </c>
      <c r="AA134" s="55" t="s">
        <v>6987</v>
      </c>
      <c r="AB134" s="55">
        <v>135</v>
      </c>
      <c r="AC134" s="55" t="s">
        <v>2020</v>
      </c>
      <c r="AD134" s="89" t="s">
        <v>2600</v>
      </c>
      <c r="AE134" s="243">
        <v>16815</v>
      </c>
      <c r="AF134" s="157" t="s">
        <v>3901</v>
      </c>
      <c r="AG134" s="89" t="s">
        <v>7468</v>
      </c>
      <c r="AH134" s="58" t="s">
        <v>490</v>
      </c>
      <c r="AI134" s="58" t="s">
        <v>7469</v>
      </c>
      <c r="AJ134" s="59" t="s">
        <v>304</v>
      </c>
      <c r="AK134" s="56">
        <v>25.926191388888888</v>
      </c>
      <c r="AL134" s="56">
        <v>-81.643133333333338</v>
      </c>
      <c r="AM134" s="60">
        <v>27.452300000220333</v>
      </c>
      <c r="AN134" s="60">
        <v>10.931933416334385</v>
      </c>
      <c r="AO134" s="60">
        <v>29.548873811386887</v>
      </c>
      <c r="AP134" s="84" t="s">
        <v>5496</v>
      </c>
      <c r="AQ134" s="481" t="str">
        <f>Table14[[#This Row],[Zone
ID]]</f>
        <v>N79</v>
      </c>
    </row>
    <row r="135" spans="1:43" s="14" customFormat="1" ht="38.25" x14ac:dyDescent="0.2">
      <c r="A135" s="45" t="s">
        <v>284</v>
      </c>
      <c r="B135" s="42" t="s">
        <v>108</v>
      </c>
      <c r="C135" s="46" t="s">
        <v>473</v>
      </c>
      <c r="D135" s="35" t="s">
        <v>6273</v>
      </c>
      <c r="E135" s="34">
        <v>46106</v>
      </c>
      <c r="F135" s="347" t="s">
        <v>2470</v>
      </c>
      <c r="G135" s="347" t="s">
        <v>2140</v>
      </c>
      <c r="H135" s="344">
        <v>25.927949999999999</v>
      </c>
      <c r="I135" s="344">
        <v>-81.645750000000007</v>
      </c>
      <c r="J135" s="56" t="s">
        <v>7470</v>
      </c>
      <c r="K135" s="56" t="s">
        <v>7471</v>
      </c>
      <c r="L135" s="49" t="s">
        <v>6926</v>
      </c>
      <c r="M135" s="117" t="s">
        <v>2833</v>
      </c>
      <c r="N135" s="35" t="s">
        <v>364</v>
      </c>
      <c r="O135" s="240" t="s">
        <v>6927</v>
      </c>
      <c r="P135" s="216" t="s">
        <v>1969</v>
      </c>
      <c r="Q135" s="443">
        <v>0</v>
      </c>
      <c r="R135" s="47"/>
      <c r="S135" s="36">
        <v>0</v>
      </c>
      <c r="T135" s="35"/>
      <c r="U135" s="34"/>
      <c r="V135" s="82">
        <v>0</v>
      </c>
      <c r="W135" s="55" t="s">
        <v>2689</v>
      </c>
      <c r="X135" s="55" t="s">
        <v>1898</v>
      </c>
      <c r="Y135" s="157">
        <v>0</v>
      </c>
      <c r="Z135" s="57" t="s">
        <v>1746</v>
      </c>
      <c r="AA135" s="55" t="s">
        <v>6987</v>
      </c>
      <c r="AB135" s="55">
        <v>136</v>
      </c>
      <c r="AC135" s="55" t="s">
        <v>2020</v>
      </c>
      <c r="AD135" s="89" t="s">
        <v>2600</v>
      </c>
      <c r="AE135" s="243">
        <v>16820</v>
      </c>
      <c r="AF135" s="157" t="s">
        <v>3901</v>
      </c>
      <c r="AG135" s="89" t="s">
        <v>7472</v>
      </c>
      <c r="AH135" s="58" t="s">
        <v>7473</v>
      </c>
      <c r="AI135" s="58" t="s">
        <v>7474</v>
      </c>
      <c r="AJ135" s="59" t="s">
        <v>305</v>
      </c>
      <c r="AK135" s="56">
        <v>25.927940555555555</v>
      </c>
      <c r="AL135" s="56">
        <v>-81.64561055555555</v>
      </c>
      <c r="AM135" s="60">
        <v>3.4441999999415884</v>
      </c>
      <c r="AN135" s="60">
        <v>-45.731921460973169</v>
      </c>
      <c r="AO135" s="60">
        <v>45.861434279274519</v>
      </c>
      <c r="AP135" s="84" t="s">
        <v>5496</v>
      </c>
      <c r="AQ135" s="481" t="str">
        <f>Table14[[#This Row],[Zone
ID]]</f>
        <v>N78</v>
      </c>
    </row>
    <row r="136" spans="1:43" s="14" customFormat="1" ht="38.25" x14ac:dyDescent="0.2">
      <c r="A136" s="45" t="s">
        <v>66</v>
      </c>
      <c r="B136" s="42" t="s">
        <v>110</v>
      </c>
      <c r="C136" s="46" t="s">
        <v>473</v>
      </c>
      <c r="D136" s="35" t="s">
        <v>6273</v>
      </c>
      <c r="E136" s="34">
        <v>46106</v>
      </c>
      <c r="F136" s="347" t="s">
        <v>4854</v>
      </c>
      <c r="G136" s="347" t="s">
        <v>4950</v>
      </c>
      <c r="H136" s="344">
        <v>25.926850000000002</v>
      </c>
      <c r="I136" s="344">
        <v>-81.650499999999994</v>
      </c>
      <c r="J136" s="56" t="s">
        <v>7475</v>
      </c>
      <c r="K136" s="56" t="s">
        <v>7476</v>
      </c>
      <c r="L136" s="49" t="s">
        <v>3009</v>
      </c>
      <c r="M136" s="117" t="s">
        <v>2833</v>
      </c>
      <c r="N136" s="35" t="s">
        <v>364</v>
      </c>
      <c r="O136" s="207" t="s">
        <v>6928</v>
      </c>
      <c r="P136" s="216" t="s">
        <v>1969</v>
      </c>
      <c r="Q136" s="443">
        <v>0</v>
      </c>
      <c r="R136" s="47"/>
      <c r="S136" s="36">
        <v>0</v>
      </c>
      <c r="T136" s="35"/>
      <c r="U136" s="34"/>
      <c r="V136" s="82">
        <v>0</v>
      </c>
      <c r="W136" s="55" t="s">
        <v>2689</v>
      </c>
      <c r="X136" s="55" t="s">
        <v>1898</v>
      </c>
      <c r="Y136" s="157">
        <v>0</v>
      </c>
      <c r="Z136" s="57" t="s">
        <v>1746</v>
      </c>
      <c r="AA136" s="55" t="s">
        <v>6987</v>
      </c>
      <c r="AB136" s="55">
        <v>137</v>
      </c>
      <c r="AC136" s="55" t="s">
        <v>2020</v>
      </c>
      <c r="AD136" s="89" t="s">
        <v>2600</v>
      </c>
      <c r="AE136" s="243">
        <v>16825</v>
      </c>
      <c r="AF136" s="157" t="s">
        <v>3901</v>
      </c>
      <c r="AG136" s="89" t="s">
        <v>7477</v>
      </c>
      <c r="AH136" s="58" t="s">
        <v>4854</v>
      </c>
      <c r="AI136" s="58" t="s">
        <v>2141</v>
      </c>
      <c r="AJ136" s="59" t="s">
        <v>306</v>
      </c>
      <c r="AK136" s="56">
        <v>25.926854722222224</v>
      </c>
      <c r="AL136" s="56">
        <v>-81.650469722222226</v>
      </c>
      <c r="AM136" s="60">
        <v>-1.7220999999707942</v>
      </c>
      <c r="AN136" s="60">
        <v>-9.9298395161862913</v>
      </c>
      <c r="AO136" s="60">
        <v>10.078062374638996</v>
      </c>
      <c r="AP136" s="84" t="s">
        <v>5496</v>
      </c>
      <c r="AQ136" s="481" t="str">
        <f>Table14[[#This Row],[Zone
ID]]</f>
        <v>N70</v>
      </c>
    </row>
    <row r="137" spans="1:43" s="14" customFormat="1" ht="38.25" x14ac:dyDescent="0.2">
      <c r="A137" s="45" t="s">
        <v>65</v>
      </c>
      <c r="B137" s="42" t="s">
        <v>113</v>
      </c>
      <c r="C137" s="46" t="s">
        <v>473</v>
      </c>
      <c r="D137" s="35" t="s">
        <v>6273</v>
      </c>
      <c r="E137" s="34">
        <v>46106</v>
      </c>
      <c r="F137" s="347" t="s">
        <v>1103</v>
      </c>
      <c r="G137" s="347" t="s">
        <v>2143</v>
      </c>
      <c r="H137" s="344">
        <v>25.930399999999999</v>
      </c>
      <c r="I137" s="344">
        <v>-81.653433333333339</v>
      </c>
      <c r="J137" s="56" t="s">
        <v>7478</v>
      </c>
      <c r="K137" s="56" t="s">
        <v>7479</v>
      </c>
      <c r="L137" s="49" t="s">
        <v>3071</v>
      </c>
      <c r="M137" s="117" t="s">
        <v>2833</v>
      </c>
      <c r="N137" s="35" t="s">
        <v>364</v>
      </c>
      <c r="O137" s="207" t="s">
        <v>6929</v>
      </c>
      <c r="P137" s="216" t="s">
        <v>1969</v>
      </c>
      <c r="Q137" s="443">
        <v>0</v>
      </c>
      <c r="R137" s="47"/>
      <c r="S137" s="36">
        <v>0</v>
      </c>
      <c r="T137" s="35"/>
      <c r="U137" s="34"/>
      <c r="V137" s="82">
        <v>0</v>
      </c>
      <c r="W137" s="55" t="s">
        <v>2689</v>
      </c>
      <c r="X137" s="55" t="s">
        <v>1898</v>
      </c>
      <c r="Y137" s="157">
        <v>0</v>
      </c>
      <c r="Z137" s="57" t="s">
        <v>1746</v>
      </c>
      <c r="AA137" s="55" t="s">
        <v>6987</v>
      </c>
      <c r="AB137" s="55">
        <v>138</v>
      </c>
      <c r="AC137" s="55" t="s">
        <v>2020</v>
      </c>
      <c r="AD137" s="89" t="s">
        <v>2600</v>
      </c>
      <c r="AE137" s="243">
        <v>16830</v>
      </c>
      <c r="AF137" s="157" t="s">
        <v>3901</v>
      </c>
      <c r="AG137" s="89" t="s">
        <v>7480</v>
      </c>
      <c r="AH137" s="58" t="s">
        <v>7481</v>
      </c>
      <c r="AI137" s="58" t="s">
        <v>7482</v>
      </c>
      <c r="AJ137" s="59" t="s">
        <v>307</v>
      </c>
      <c r="AK137" s="56">
        <v>25.930358055555555</v>
      </c>
      <c r="AL137" s="56">
        <v>-81.653400000000005</v>
      </c>
      <c r="AM137" s="60">
        <v>15.296299999816796</v>
      </c>
      <c r="AN137" s="60">
        <v>-10.931933416334385</v>
      </c>
      <c r="AO137" s="60">
        <v>18.801169163208009</v>
      </c>
      <c r="AP137" s="84" t="s">
        <v>5496</v>
      </c>
      <c r="AQ137" s="481" t="str">
        <f>Table14[[#This Row],[Zone
ID]]</f>
        <v>N69</v>
      </c>
    </row>
    <row r="138" spans="1:43" s="14" customFormat="1" ht="38.25" x14ac:dyDescent="0.2">
      <c r="A138" s="45" t="s">
        <v>1849</v>
      </c>
      <c r="B138" s="42" t="s">
        <v>98</v>
      </c>
      <c r="C138" s="46" t="s">
        <v>473</v>
      </c>
      <c r="D138" s="35" t="s">
        <v>6273</v>
      </c>
      <c r="E138" s="34">
        <v>46106</v>
      </c>
      <c r="F138" s="347" t="s">
        <v>5799</v>
      </c>
      <c r="G138" s="347" t="s">
        <v>5800</v>
      </c>
      <c r="H138" s="344">
        <v>25.885200000000001</v>
      </c>
      <c r="I138" s="344">
        <v>-81.6434</v>
      </c>
      <c r="J138" s="56" t="s">
        <v>7483</v>
      </c>
      <c r="K138" s="56" t="s">
        <v>7484</v>
      </c>
      <c r="L138" s="49" t="s">
        <v>6933</v>
      </c>
      <c r="M138" s="117" t="s">
        <v>2833</v>
      </c>
      <c r="N138" s="35" t="s">
        <v>1920</v>
      </c>
      <c r="O138" s="207" t="s">
        <v>6932</v>
      </c>
      <c r="P138" s="216" t="s">
        <v>1969</v>
      </c>
      <c r="Q138" s="443">
        <v>0</v>
      </c>
      <c r="R138" s="47"/>
      <c r="S138" s="36">
        <v>0</v>
      </c>
      <c r="T138" s="35"/>
      <c r="U138" s="34">
        <v>42471</v>
      </c>
      <c r="V138" s="82" t="s">
        <v>1969</v>
      </c>
      <c r="W138" s="55" t="s">
        <v>2689</v>
      </c>
      <c r="X138" s="55" t="s">
        <v>1898</v>
      </c>
      <c r="Y138" s="157" t="s">
        <v>1920</v>
      </c>
      <c r="Z138" s="57" t="s">
        <v>1746</v>
      </c>
      <c r="AA138" s="55" t="s">
        <v>7301</v>
      </c>
      <c r="AB138" s="55">
        <v>139</v>
      </c>
      <c r="AC138" s="55" t="s">
        <v>2029</v>
      </c>
      <c r="AD138" s="89" t="s">
        <v>2616</v>
      </c>
      <c r="AE138" s="243">
        <v>16675</v>
      </c>
      <c r="AF138" s="157">
        <v>0</v>
      </c>
      <c r="AG138" s="89" t="s">
        <v>7485</v>
      </c>
      <c r="AH138" s="58" t="s">
        <v>7486</v>
      </c>
      <c r="AI138" s="58" t="s">
        <v>2473</v>
      </c>
      <c r="AJ138" s="59" t="s">
        <v>314</v>
      </c>
      <c r="AK138" s="56">
        <v>25.885137499999999</v>
      </c>
      <c r="AL138" s="56">
        <v>-81.643409722222216</v>
      </c>
      <c r="AM138" s="60">
        <v>22.792500000756633</v>
      </c>
      <c r="AN138" s="60">
        <v>3.1884805778222942</v>
      </c>
      <c r="AO138" s="60">
        <v>23.014440351215171</v>
      </c>
      <c r="AP138" s="84" t="s">
        <v>5496</v>
      </c>
      <c r="AQ138" s="481" t="str">
        <f>Table14[[#This Row],[Zone
ID]]</f>
        <v>Nn84</v>
      </c>
    </row>
    <row r="139" spans="1:43" s="14" customFormat="1" ht="38.25" x14ac:dyDescent="0.2">
      <c r="A139" s="45" t="s">
        <v>1850</v>
      </c>
      <c r="B139" s="42" t="s">
        <v>99</v>
      </c>
      <c r="C139" s="46" t="s">
        <v>473</v>
      </c>
      <c r="D139" s="35" t="s">
        <v>6273</v>
      </c>
      <c r="E139" s="34">
        <v>46106</v>
      </c>
      <c r="F139" s="347" t="s">
        <v>5801</v>
      </c>
      <c r="G139" s="347" t="s">
        <v>3244</v>
      </c>
      <c r="H139" s="344">
        <v>25.888850000000001</v>
      </c>
      <c r="I139" s="344">
        <v>-81.654466666666664</v>
      </c>
      <c r="J139" s="56" t="s">
        <v>7487</v>
      </c>
      <c r="K139" s="56" t="s">
        <v>7488</v>
      </c>
      <c r="L139" s="49" t="s">
        <v>8565</v>
      </c>
      <c r="M139" s="117" t="s">
        <v>2833</v>
      </c>
      <c r="N139" s="35" t="s">
        <v>2022</v>
      </c>
      <c r="O139" s="207" t="s">
        <v>6934</v>
      </c>
      <c r="P139" s="216" t="s">
        <v>6005</v>
      </c>
      <c r="Q139" s="443">
        <v>0</v>
      </c>
      <c r="R139" s="47"/>
      <c r="S139" s="36">
        <v>0</v>
      </c>
      <c r="T139" s="35"/>
      <c r="U139" s="34">
        <v>43137</v>
      </c>
      <c r="V139" s="82" t="s">
        <v>1969</v>
      </c>
      <c r="W139" s="55" t="s">
        <v>2689</v>
      </c>
      <c r="X139" s="55" t="s">
        <v>1898</v>
      </c>
      <c r="Y139" s="157" t="s">
        <v>2022</v>
      </c>
      <c r="Z139" s="57" t="s">
        <v>1746</v>
      </c>
      <c r="AA139" s="55" t="s">
        <v>7019</v>
      </c>
      <c r="AB139" s="55">
        <v>140</v>
      </c>
      <c r="AC139" s="55" t="s">
        <v>2029</v>
      </c>
      <c r="AD139" s="89" t="s">
        <v>2616</v>
      </c>
      <c r="AE139" s="243">
        <v>16680</v>
      </c>
      <c r="AF139" s="157">
        <v>0</v>
      </c>
      <c r="AG139" s="89" t="s">
        <v>7489</v>
      </c>
      <c r="AH139" s="58" t="s">
        <v>3929</v>
      </c>
      <c r="AI139" s="58" t="s">
        <v>3244</v>
      </c>
      <c r="AJ139" s="59" t="s">
        <v>315</v>
      </c>
      <c r="AK139" s="56">
        <v>25.888583333333333</v>
      </c>
      <c r="AL139" s="56">
        <v>-81.654466666666664</v>
      </c>
      <c r="AM139" s="60">
        <v>97.248000000637091</v>
      </c>
      <c r="AN139" s="60">
        <v>0</v>
      </c>
      <c r="AO139" s="60">
        <v>97.248000000637091</v>
      </c>
      <c r="AP139" s="84" t="s">
        <v>5496</v>
      </c>
      <c r="AQ139" s="481" t="str">
        <f>Table14[[#This Row],[Zone
ID]]</f>
        <v>Nn85</v>
      </c>
    </row>
    <row r="140" spans="1:43" s="14" customFormat="1" ht="38.25" x14ac:dyDescent="0.2">
      <c r="A140" s="45" t="s">
        <v>1010</v>
      </c>
      <c r="B140" s="42" t="s">
        <v>104</v>
      </c>
      <c r="C140" s="46" t="s">
        <v>473</v>
      </c>
      <c r="D140" s="35" t="s">
        <v>5508</v>
      </c>
      <c r="E140" s="34">
        <v>46093</v>
      </c>
      <c r="F140" s="347" t="s">
        <v>1925</v>
      </c>
      <c r="G140" s="347" t="s">
        <v>6132</v>
      </c>
      <c r="H140" s="344">
        <v>25.974416666666666</v>
      </c>
      <c r="I140" s="344">
        <v>-81.743600000000001</v>
      </c>
      <c r="J140" s="56" t="s">
        <v>7490</v>
      </c>
      <c r="K140" s="56" t="s">
        <v>7491</v>
      </c>
      <c r="L140" s="49" t="s">
        <v>2428</v>
      </c>
      <c r="M140" s="117" t="s">
        <v>2833</v>
      </c>
      <c r="N140" s="35" t="s">
        <v>364</v>
      </c>
      <c r="O140" s="240" t="s">
        <v>6849</v>
      </c>
      <c r="P140" s="216" t="s">
        <v>1969</v>
      </c>
      <c r="Q140" s="443">
        <v>0</v>
      </c>
      <c r="R140" s="47"/>
      <c r="S140" s="36">
        <v>0</v>
      </c>
      <c r="T140" s="35"/>
      <c r="U140" s="34"/>
      <c r="V140" s="82">
        <v>0</v>
      </c>
      <c r="W140" s="55" t="s">
        <v>2689</v>
      </c>
      <c r="X140" s="55" t="s">
        <v>1897</v>
      </c>
      <c r="Y140" s="157">
        <v>0</v>
      </c>
      <c r="Z140" s="57" t="s">
        <v>1746</v>
      </c>
      <c r="AA140" s="55" t="s">
        <v>6987</v>
      </c>
      <c r="AB140" s="55">
        <v>141</v>
      </c>
      <c r="AC140" s="55" t="s">
        <v>427</v>
      </c>
      <c r="AD140" s="89" t="s">
        <v>2617</v>
      </c>
      <c r="AE140" s="243">
        <v>17090</v>
      </c>
      <c r="AF140" s="157" t="s">
        <v>3901</v>
      </c>
      <c r="AG140" s="89" t="s">
        <v>7492</v>
      </c>
      <c r="AH140" s="58" t="s">
        <v>7493</v>
      </c>
      <c r="AI140" s="58" t="s">
        <v>7494</v>
      </c>
      <c r="AJ140" s="59" t="s">
        <v>1169</v>
      </c>
      <c r="AK140" s="56">
        <v>25.974375555555554</v>
      </c>
      <c r="AL140" s="56">
        <v>-81.743521111111107</v>
      </c>
      <c r="AM140" s="60">
        <v>14.99240000058407</v>
      </c>
      <c r="AN140" s="60">
        <v>-25.872242419279456</v>
      </c>
      <c r="AO140" s="60">
        <v>29.902257198737964</v>
      </c>
      <c r="AP140" s="84" t="s">
        <v>5496</v>
      </c>
      <c r="AQ140" s="481" t="str">
        <f>Table14[[#This Row],[Zone
ID]]</f>
        <v>P01</v>
      </c>
    </row>
    <row r="141" spans="1:43" s="14" customFormat="1" ht="38.25" x14ac:dyDescent="0.2">
      <c r="A141" s="45" t="s">
        <v>1012</v>
      </c>
      <c r="B141" s="42" t="s">
        <v>983</v>
      </c>
      <c r="C141" s="46" t="s">
        <v>473</v>
      </c>
      <c r="D141" s="35" t="s">
        <v>5508</v>
      </c>
      <c r="E141" s="34">
        <v>46093</v>
      </c>
      <c r="F141" s="347" t="s">
        <v>6851</v>
      </c>
      <c r="G141" s="347" t="s">
        <v>6133</v>
      </c>
      <c r="H141" s="344">
        <v>25.976766666666666</v>
      </c>
      <c r="I141" s="344">
        <v>-81.741349999999997</v>
      </c>
      <c r="J141" s="56" t="s">
        <v>7495</v>
      </c>
      <c r="K141" s="56" t="s">
        <v>7496</v>
      </c>
      <c r="L141" s="49" t="s">
        <v>6852</v>
      </c>
      <c r="M141" s="117"/>
      <c r="N141" s="35" t="s">
        <v>427</v>
      </c>
      <c r="O141" s="240" t="s">
        <v>6850</v>
      </c>
      <c r="P141" s="216" t="s">
        <v>6005</v>
      </c>
      <c r="Q141" s="443">
        <v>0</v>
      </c>
      <c r="R141" s="47"/>
      <c r="S141" s="36">
        <v>0</v>
      </c>
      <c r="T141" s="35" t="s">
        <v>3310</v>
      </c>
      <c r="U141" s="34" t="s">
        <v>8520</v>
      </c>
      <c r="V141" s="82" t="s">
        <v>1969</v>
      </c>
      <c r="W141" s="55" t="s">
        <v>2689</v>
      </c>
      <c r="X141" s="55" t="s">
        <v>1897</v>
      </c>
      <c r="Y141" s="157" t="s">
        <v>427</v>
      </c>
      <c r="Z141" s="57" t="s">
        <v>1746</v>
      </c>
      <c r="AA141" s="55" t="s">
        <v>7125</v>
      </c>
      <c r="AB141" s="55">
        <v>142</v>
      </c>
      <c r="AC141" s="55" t="s">
        <v>427</v>
      </c>
      <c r="AD141" s="89" t="s">
        <v>2617</v>
      </c>
      <c r="AE141" s="243">
        <v>17100</v>
      </c>
      <c r="AF141" s="157" t="s">
        <v>3901</v>
      </c>
      <c r="AG141" s="89" t="s">
        <v>7497</v>
      </c>
      <c r="AH141" s="58" t="s">
        <v>1992</v>
      </c>
      <c r="AI141" s="58" t="s">
        <v>7498</v>
      </c>
      <c r="AJ141" s="59" t="s">
        <v>1167</v>
      </c>
      <c r="AK141" s="56">
        <v>25.976818333333334</v>
      </c>
      <c r="AL141" s="56">
        <v>-81.741367777777782</v>
      </c>
      <c r="AM141" s="60">
        <v>-18.841800000366362</v>
      </c>
      <c r="AN141" s="60">
        <v>5.8303644908866019</v>
      </c>
      <c r="AO141" s="60">
        <v>19.723249665062735</v>
      </c>
      <c r="AP141" s="84" t="s">
        <v>5496</v>
      </c>
      <c r="AQ141" s="481" t="str">
        <f>Table14[[#This Row],[Zone
ID]]</f>
        <v>P03</v>
      </c>
    </row>
    <row r="142" spans="1:43" s="14" customFormat="1" ht="38.25" x14ac:dyDescent="0.2">
      <c r="A142" s="45" t="s">
        <v>1011</v>
      </c>
      <c r="B142" s="42" t="s">
        <v>98</v>
      </c>
      <c r="C142" s="46" t="s">
        <v>473</v>
      </c>
      <c r="D142" s="35" t="s">
        <v>5508</v>
      </c>
      <c r="E142" s="34">
        <v>46094</v>
      </c>
      <c r="F142" s="347" t="s">
        <v>6135</v>
      </c>
      <c r="G142" s="347" t="s">
        <v>4913</v>
      </c>
      <c r="H142" s="344">
        <v>25.976666666666667</v>
      </c>
      <c r="I142" s="344">
        <v>-81.74111666666667</v>
      </c>
      <c r="J142" s="56" t="s">
        <v>7499</v>
      </c>
      <c r="K142" s="56" t="s">
        <v>7500</v>
      </c>
      <c r="L142" s="49" t="s">
        <v>6136</v>
      </c>
      <c r="M142" s="117" t="s">
        <v>2835</v>
      </c>
      <c r="N142" s="35" t="s">
        <v>387</v>
      </c>
      <c r="O142" s="240" t="s">
        <v>6853</v>
      </c>
      <c r="P142" s="216" t="s">
        <v>6005</v>
      </c>
      <c r="Q142" s="443">
        <v>0</v>
      </c>
      <c r="R142" s="47"/>
      <c r="S142" s="36">
        <v>0</v>
      </c>
      <c r="T142" s="35" t="s">
        <v>3310</v>
      </c>
      <c r="U142" s="34"/>
      <c r="V142" s="82">
        <v>0</v>
      </c>
      <c r="W142" s="55" t="s">
        <v>2689</v>
      </c>
      <c r="X142" s="55" t="s">
        <v>1897</v>
      </c>
      <c r="Y142" s="157" t="s">
        <v>387</v>
      </c>
      <c r="Z142" s="57" t="s">
        <v>1746</v>
      </c>
      <c r="AA142" s="55" t="s">
        <v>6982</v>
      </c>
      <c r="AB142" s="55">
        <v>143</v>
      </c>
      <c r="AC142" s="55" t="s">
        <v>427</v>
      </c>
      <c r="AD142" s="89" t="s">
        <v>2617</v>
      </c>
      <c r="AE142" s="243">
        <v>17095</v>
      </c>
      <c r="AF142" s="157" t="s">
        <v>3901</v>
      </c>
      <c r="AG142" s="89" t="s">
        <v>7501</v>
      </c>
      <c r="AH142" s="58" t="s">
        <v>7502</v>
      </c>
      <c r="AI142" s="58" t="s">
        <v>7503</v>
      </c>
      <c r="AJ142" s="59" t="s">
        <v>1168</v>
      </c>
      <c r="AK142" s="56">
        <v>25.976563611111111</v>
      </c>
      <c r="AL142" s="56">
        <v>-81.741104722222218</v>
      </c>
      <c r="AM142" s="60">
        <v>37.582300000124746</v>
      </c>
      <c r="AN142" s="60">
        <v>-3.9172761432611125</v>
      </c>
      <c r="AO142" s="60">
        <v>37.785901149528499</v>
      </c>
      <c r="AP142" s="84" t="s">
        <v>5496</v>
      </c>
      <c r="AQ142" s="481" t="str">
        <f>Table14[[#This Row],[Zone
ID]]</f>
        <v>P02</v>
      </c>
    </row>
    <row r="143" spans="1:43" s="14" customFormat="1" ht="38.25" x14ac:dyDescent="0.2">
      <c r="A143" s="45" t="s">
        <v>978</v>
      </c>
      <c r="B143" s="42" t="s">
        <v>984</v>
      </c>
      <c r="C143" s="46" t="s">
        <v>473</v>
      </c>
      <c r="D143" s="35" t="s">
        <v>5508</v>
      </c>
      <c r="E143" s="34">
        <v>46094</v>
      </c>
      <c r="F143" s="347" t="s">
        <v>6137</v>
      </c>
      <c r="G143" s="347" t="s">
        <v>4843</v>
      </c>
      <c r="H143" s="344">
        <v>25.980166666666666</v>
      </c>
      <c r="I143" s="344">
        <v>-81.738299999999995</v>
      </c>
      <c r="J143" s="56" t="s">
        <v>7504</v>
      </c>
      <c r="K143" s="56" t="s">
        <v>7505</v>
      </c>
      <c r="L143" s="49" t="s">
        <v>6878</v>
      </c>
      <c r="M143" s="117"/>
      <c r="N143" s="35" t="s">
        <v>364</v>
      </c>
      <c r="O143" s="240"/>
      <c r="P143" s="216" t="s">
        <v>6005</v>
      </c>
      <c r="Q143" s="443">
        <v>0</v>
      </c>
      <c r="R143" s="47"/>
      <c r="S143" s="36">
        <v>0</v>
      </c>
      <c r="T143" s="35" t="s">
        <v>3310</v>
      </c>
      <c r="U143" s="34"/>
      <c r="V143" s="82">
        <v>0</v>
      </c>
      <c r="W143" s="55" t="s">
        <v>2689</v>
      </c>
      <c r="X143" s="55" t="s">
        <v>1897</v>
      </c>
      <c r="Y143" s="157">
        <v>0</v>
      </c>
      <c r="Z143" s="57" t="s">
        <v>1746</v>
      </c>
      <c r="AA143" s="55" t="s">
        <v>6987</v>
      </c>
      <c r="AB143" s="55">
        <v>145</v>
      </c>
      <c r="AC143" s="55" t="s">
        <v>427</v>
      </c>
      <c r="AD143" s="89" t="s">
        <v>2617</v>
      </c>
      <c r="AE143" s="243">
        <v>17160</v>
      </c>
      <c r="AF143" s="157" t="s">
        <v>3901</v>
      </c>
      <c r="AG143" s="89" t="s">
        <v>7506</v>
      </c>
      <c r="AH143" s="58" t="s">
        <v>7507</v>
      </c>
      <c r="AI143" s="58" t="s">
        <v>7508</v>
      </c>
      <c r="AJ143" s="59" t="s">
        <v>1141</v>
      </c>
      <c r="AK143" s="56">
        <v>25.979913611111112</v>
      </c>
      <c r="AL143" s="56">
        <v>-81.738221388888888</v>
      </c>
      <c r="AM143" s="60">
        <v>92.284299999349457</v>
      </c>
      <c r="AN143" s="60">
        <v>-25.781142971269322</v>
      </c>
      <c r="AO143" s="60">
        <v>95.817844680805464</v>
      </c>
      <c r="AP143" s="84" t="s">
        <v>5496</v>
      </c>
      <c r="AQ143" s="481" t="str">
        <f>Table14[[#This Row],[Zone
ID]]</f>
        <v>P13</v>
      </c>
    </row>
    <row r="144" spans="1:43" s="14" customFormat="1" ht="38.25" x14ac:dyDescent="0.2">
      <c r="A144" s="45" t="s">
        <v>1013</v>
      </c>
      <c r="B144" s="42" t="s">
        <v>100</v>
      </c>
      <c r="C144" s="46" t="s">
        <v>473</v>
      </c>
      <c r="D144" s="35" t="s">
        <v>5508</v>
      </c>
      <c r="E144" s="34">
        <v>46094</v>
      </c>
      <c r="F144" s="347" t="s">
        <v>6140</v>
      </c>
      <c r="G144" s="347" t="s">
        <v>409</v>
      </c>
      <c r="H144" s="344">
        <v>25.977866666666667</v>
      </c>
      <c r="I144" s="344">
        <v>-81.739833333333337</v>
      </c>
      <c r="J144" s="56" t="s">
        <v>7509</v>
      </c>
      <c r="K144" s="56" t="s">
        <v>7510</v>
      </c>
      <c r="L144" s="49" t="s">
        <v>6855</v>
      </c>
      <c r="M144" s="117" t="s">
        <v>2835</v>
      </c>
      <c r="N144" s="35" t="s">
        <v>387</v>
      </c>
      <c r="O144" s="240" t="s">
        <v>6854</v>
      </c>
      <c r="P144" s="216" t="s">
        <v>6005</v>
      </c>
      <c r="Q144" s="443">
        <v>0</v>
      </c>
      <c r="R144" s="47"/>
      <c r="S144" s="36">
        <v>0</v>
      </c>
      <c r="T144" s="35"/>
      <c r="U144" s="34"/>
      <c r="V144" s="82">
        <v>0</v>
      </c>
      <c r="W144" s="55" t="s">
        <v>2689</v>
      </c>
      <c r="X144" s="55" t="s">
        <v>1897</v>
      </c>
      <c r="Y144" s="157" t="s">
        <v>387</v>
      </c>
      <c r="Z144" s="57">
        <v>457.59826128521138</v>
      </c>
      <c r="AA144" s="55" t="s">
        <v>7511</v>
      </c>
      <c r="AB144" s="55">
        <v>146</v>
      </c>
      <c r="AC144" s="55" t="s">
        <v>427</v>
      </c>
      <c r="AD144" s="89" t="s">
        <v>2617</v>
      </c>
      <c r="AE144" s="243">
        <v>17165</v>
      </c>
      <c r="AF144" s="157" t="s">
        <v>3901</v>
      </c>
      <c r="AG144" s="89" t="s">
        <v>7512</v>
      </c>
      <c r="AH144" s="58" t="s">
        <v>7513</v>
      </c>
      <c r="AI144" s="58" t="s">
        <v>7514</v>
      </c>
      <c r="AJ144" s="59" t="s">
        <v>1140</v>
      </c>
      <c r="AK144" s="56">
        <v>25.978963888888888</v>
      </c>
      <c r="AL144" s="56">
        <v>-81.739156388888887</v>
      </c>
      <c r="AM144" s="60">
        <v>-400.13499999946333</v>
      </c>
      <c r="AN144" s="60">
        <v>-222.00934779120914</v>
      </c>
      <c r="AO144" s="60">
        <v>457.59826128521138</v>
      </c>
      <c r="AP144" s="84" t="s">
        <v>5496</v>
      </c>
      <c r="AQ144" s="481" t="str">
        <f>Table14[[#This Row],[Zone
ID]]</f>
        <v>P05</v>
      </c>
    </row>
    <row r="145" spans="1:43" s="14" customFormat="1" ht="38.25" x14ac:dyDescent="0.2">
      <c r="A145" s="45" t="s">
        <v>979</v>
      </c>
      <c r="B145" s="42" t="s">
        <v>967</v>
      </c>
      <c r="C145" s="46" t="s">
        <v>473</v>
      </c>
      <c r="D145" s="35" t="s">
        <v>5508</v>
      </c>
      <c r="E145" s="34">
        <v>46094</v>
      </c>
      <c r="F145" s="347" t="s">
        <v>6142</v>
      </c>
      <c r="G145" s="347" t="s">
        <v>6143</v>
      </c>
      <c r="H145" s="344">
        <v>25.980116666666667</v>
      </c>
      <c r="I145" s="344">
        <v>-81.738416666666666</v>
      </c>
      <c r="J145" s="56" t="s">
        <v>7515</v>
      </c>
      <c r="K145" s="56" t="s">
        <v>7516</v>
      </c>
      <c r="L145" s="49" t="s">
        <v>6857</v>
      </c>
      <c r="M145" s="117" t="s">
        <v>2835</v>
      </c>
      <c r="N145" s="35" t="s">
        <v>364</v>
      </c>
      <c r="O145" s="240" t="s">
        <v>6856</v>
      </c>
      <c r="P145" s="216" t="s">
        <v>6005</v>
      </c>
      <c r="Q145" s="443">
        <v>0</v>
      </c>
      <c r="R145" s="47"/>
      <c r="S145" s="36">
        <v>0</v>
      </c>
      <c r="T145" s="35"/>
      <c r="U145" s="34"/>
      <c r="V145" s="82">
        <v>0</v>
      </c>
      <c r="W145" s="55" t="s">
        <v>2689</v>
      </c>
      <c r="X145" s="55" t="s">
        <v>1897</v>
      </c>
      <c r="Y145" s="157">
        <v>0</v>
      </c>
      <c r="Z145" s="57" t="s">
        <v>1746</v>
      </c>
      <c r="AA145" s="55" t="s">
        <v>6987</v>
      </c>
      <c r="AB145" s="55">
        <v>147</v>
      </c>
      <c r="AC145" s="55" t="s">
        <v>427</v>
      </c>
      <c r="AD145" s="89" t="s">
        <v>2617</v>
      </c>
      <c r="AE145" s="243">
        <v>17167</v>
      </c>
      <c r="AF145" s="157" t="s">
        <v>3901</v>
      </c>
      <c r="AG145" s="89" t="s">
        <v>7517</v>
      </c>
      <c r="AH145" s="58" t="s">
        <v>7518</v>
      </c>
      <c r="AI145" s="58" t="s">
        <v>7519</v>
      </c>
      <c r="AJ145" s="59" t="s">
        <v>4894</v>
      </c>
      <c r="AK145" s="56">
        <v>25.979955555555556</v>
      </c>
      <c r="AL145" s="56">
        <v>-81.738504444444445</v>
      </c>
      <c r="AM145" s="60">
        <v>58.754000000222959</v>
      </c>
      <c r="AN145" s="60">
        <v>28.787424662392475</v>
      </c>
      <c r="AO145" s="60">
        <v>65.427428000182928</v>
      </c>
      <c r="AP145" s="84" t="s">
        <v>5496</v>
      </c>
      <c r="AQ145" s="481" t="str">
        <f>Table14[[#This Row],[Zone
ID]]</f>
        <v>P15</v>
      </c>
    </row>
    <row r="146" spans="1:43" s="14" customFormat="1" ht="38.25" x14ac:dyDescent="0.2">
      <c r="A146" s="45" t="s">
        <v>980</v>
      </c>
      <c r="B146" s="42" t="s">
        <v>103</v>
      </c>
      <c r="C146" s="46" t="s">
        <v>473</v>
      </c>
      <c r="D146" s="35" t="s">
        <v>5508</v>
      </c>
      <c r="E146" s="34">
        <v>46094</v>
      </c>
      <c r="F146" s="347" t="s">
        <v>1935</v>
      </c>
      <c r="G146" s="347" t="s">
        <v>4929</v>
      </c>
      <c r="H146" s="344">
        <v>25.984850000000002</v>
      </c>
      <c r="I146" s="344">
        <v>-81.740233333333336</v>
      </c>
      <c r="J146" s="56" t="s">
        <v>7520</v>
      </c>
      <c r="K146" s="56" t="s">
        <v>7521</v>
      </c>
      <c r="L146" s="49" t="s">
        <v>6145</v>
      </c>
      <c r="M146" s="120" t="s">
        <v>2833</v>
      </c>
      <c r="N146" s="35" t="s">
        <v>364</v>
      </c>
      <c r="O146" s="240" t="s">
        <v>6858</v>
      </c>
      <c r="P146" s="216" t="s">
        <v>1969</v>
      </c>
      <c r="Q146" s="443">
        <v>0</v>
      </c>
      <c r="R146" s="47"/>
      <c r="S146" s="36">
        <v>0</v>
      </c>
      <c r="T146" s="35"/>
      <c r="U146" s="34"/>
      <c r="V146" s="82">
        <v>0</v>
      </c>
      <c r="W146" s="55" t="s">
        <v>2689</v>
      </c>
      <c r="X146" s="55" t="s">
        <v>1897</v>
      </c>
      <c r="Y146" s="157">
        <v>0</v>
      </c>
      <c r="Z146" s="57" t="s">
        <v>1746</v>
      </c>
      <c r="AA146" s="55" t="s">
        <v>6987</v>
      </c>
      <c r="AB146" s="55">
        <v>148</v>
      </c>
      <c r="AC146" s="55" t="s">
        <v>427</v>
      </c>
      <c r="AD146" s="89" t="s">
        <v>2617</v>
      </c>
      <c r="AE146" s="243">
        <v>17170</v>
      </c>
      <c r="AF146" s="157" t="s">
        <v>3901</v>
      </c>
      <c r="AG146" s="89" t="s">
        <v>7522</v>
      </c>
      <c r="AH146" s="58" t="s">
        <v>2983</v>
      </c>
      <c r="AI146" s="58" t="s">
        <v>2984</v>
      </c>
      <c r="AJ146" s="59" t="s">
        <v>1139</v>
      </c>
      <c r="AK146" s="56">
        <v>25.984821944444445</v>
      </c>
      <c r="AL146" s="56">
        <v>-81.740224444444451</v>
      </c>
      <c r="AM146" s="60">
        <v>10.231300000512391</v>
      </c>
      <c r="AN146" s="60">
        <v>-2.9151822431130192</v>
      </c>
      <c r="AO146" s="60">
        <v>10.638504933074305</v>
      </c>
      <c r="AP146" s="84" t="s">
        <v>5496</v>
      </c>
      <c r="AQ146" s="481" t="str">
        <f>Table14[[#This Row],[Zone
ID]]</f>
        <v>P16</v>
      </c>
    </row>
    <row r="147" spans="1:43" s="14" customFormat="1" ht="38.25" x14ac:dyDescent="0.2">
      <c r="A147" s="45" t="s">
        <v>981</v>
      </c>
      <c r="B147" s="42" t="s">
        <v>102</v>
      </c>
      <c r="C147" s="46" t="s">
        <v>473</v>
      </c>
      <c r="D147" s="35" t="s">
        <v>5508</v>
      </c>
      <c r="E147" s="34">
        <v>46094</v>
      </c>
      <c r="F147" s="347" t="s">
        <v>6146</v>
      </c>
      <c r="G147" s="347" t="s">
        <v>4856</v>
      </c>
      <c r="H147" s="344">
        <v>25.988666666666667</v>
      </c>
      <c r="I147" s="344">
        <v>-81.741283333333328</v>
      </c>
      <c r="J147" s="56" t="s">
        <v>7523</v>
      </c>
      <c r="K147" s="56" t="s">
        <v>7524</v>
      </c>
      <c r="L147" s="49" t="s">
        <v>6860</v>
      </c>
      <c r="M147" s="120" t="s">
        <v>2833</v>
      </c>
      <c r="N147" s="35" t="s">
        <v>387</v>
      </c>
      <c r="O147" s="240" t="s">
        <v>6859</v>
      </c>
      <c r="P147" s="216" t="s">
        <v>6005</v>
      </c>
      <c r="Q147" s="443">
        <v>0</v>
      </c>
      <c r="R147" s="47"/>
      <c r="S147" s="36">
        <v>0</v>
      </c>
      <c r="T147" s="35"/>
      <c r="U147" s="34"/>
      <c r="V147" s="82">
        <v>0</v>
      </c>
      <c r="W147" s="55" t="s">
        <v>2689</v>
      </c>
      <c r="X147" s="55" t="s">
        <v>1897</v>
      </c>
      <c r="Y147" s="157" t="s">
        <v>387</v>
      </c>
      <c r="Z147" s="57" t="s">
        <v>1746</v>
      </c>
      <c r="AA147" s="55" t="s">
        <v>6982</v>
      </c>
      <c r="AB147" s="55">
        <v>149</v>
      </c>
      <c r="AC147" s="55" t="s">
        <v>427</v>
      </c>
      <c r="AD147" s="89" t="s">
        <v>2617</v>
      </c>
      <c r="AE147" s="243">
        <v>17175</v>
      </c>
      <c r="AF147" s="157" t="s">
        <v>3901</v>
      </c>
      <c r="AG147" s="89" t="s">
        <v>7525</v>
      </c>
      <c r="AH147" s="58" t="s">
        <v>1941</v>
      </c>
      <c r="AI147" s="58" t="s">
        <v>4856</v>
      </c>
      <c r="AJ147" s="59" t="s">
        <v>1138</v>
      </c>
      <c r="AK147" s="56">
        <v>25.988789166666667</v>
      </c>
      <c r="AL147" s="56">
        <v>-81.741283611111115</v>
      </c>
      <c r="AM147" s="60">
        <v>-44.673299999928275</v>
      </c>
      <c r="AN147" s="60">
        <v>9.109944801013406E-2</v>
      </c>
      <c r="AO147" s="60">
        <v>44.673392886516012</v>
      </c>
      <c r="AP147" s="84" t="s">
        <v>5496</v>
      </c>
      <c r="AQ147" s="481" t="str">
        <f>Table14[[#This Row],[Zone
ID]]</f>
        <v>P17</v>
      </c>
    </row>
    <row r="148" spans="1:43" s="14" customFormat="1" ht="25.5" x14ac:dyDescent="0.2">
      <c r="A148" s="45" t="s">
        <v>982</v>
      </c>
      <c r="B148" s="42" t="s">
        <v>107</v>
      </c>
      <c r="C148" s="46" t="s">
        <v>473</v>
      </c>
      <c r="D148" s="35" t="s">
        <v>5508</v>
      </c>
      <c r="E148" s="34">
        <v>46094</v>
      </c>
      <c r="F148" s="347" t="s">
        <v>6148</v>
      </c>
      <c r="G148" s="347" t="s">
        <v>4934</v>
      </c>
      <c r="H148" s="344">
        <v>25.991216666666666</v>
      </c>
      <c r="I148" s="344">
        <v>-81.742249999999999</v>
      </c>
      <c r="J148" s="56" t="s">
        <v>7526</v>
      </c>
      <c r="K148" s="56" t="s">
        <v>7527</v>
      </c>
      <c r="L148" s="49" t="s">
        <v>4935</v>
      </c>
      <c r="M148" s="117" t="s">
        <v>2834</v>
      </c>
      <c r="N148" s="35" t="s">
        <v>364</v>
      </c>
      <c r="O148" s="240" t="s">
        <v>6861</v>
      </c>
      <c r="P148" s="216" t="s">
        <v>1969</v>
      </c>
      <c r="Q148" s="443">
        <v>0</v>
      </c>
      <c r="R148" s="47"/>
      <c r="S148" s="36">
        <v>0</v>
      </c>
      <c r="T148" s="35"/>
      <c r="U148" s="34"/>
      <c r="V148" s="82">
        <v>0</v>
      </c>
      <c r="W148" s="55" t="s">
        <v>2689</v>
      </c>
      <c r="X148" s="55" t="s">
        <v>1897</v>
      </c>
      <c r="Y148" s="157">
        <v>0</v>
      </c>
      <c r="Z148" s="57" t="s">
        <v>1746</v>
      </c>
      <c r="AA148" s="55" t="s">
        <v>6987</v>
      </c>
      <c r="AB148" s="55">
        <v>150</v>
      </c>
      <c r="AC148" s="55" t="s">
        <v>427</v>
      </c>
      <c r="AD148" s="89" t="s">
        <v>2617</v>
      </c>
      <c r="AE148" s="243">
        <v>17180</v>
      </c>
      <c r="AF148" s="157" t="s">
        <v>3901</v>
      </c>
      <c r="AG148" s="89" t="s">
        <v>7528</v>
      </c>
      <c r="AH148" s="58" t="s">
        <v>7529</v>
      </c>
      <c r="AI148" s="58" t="s">
        <v>7530</v>
      </c>
      <c r="AJ148" s="59" t="s">
        <v>1137</v>
      </c>
      <c r="AK148" s="56">
        <v>25.99107888888889</v>
      </c>
      <c r="AL148" s="56">
        <v>-81.742292222222218</v>
      </c>
      <c r="AM148" s="60">
        <v>50.244799999681362</v>
      </c>
      <c r="AN148" s="60">
        <v>13.847115659447404</v>
      </c>
      <c r="AO148" s="60">
        <v>52.117967526507535</v>
      </c>
      <c r="AP148" s="84"/>
      <c r="AQ148" s="481" t="str">
        <f>Table14[[#This Row],[Zone
ID]]</f>
        <v>P18</v>
      </c>
    </row>
    <row r="149" spans="1:43" s="14" customFormat="1" ht="38.25" x14ac:dyDescent="0.2">
      <c r="A149" s="45" t="s">
        <v>1851</v>
      </c>
      <c r="B149" s="42" t="s">
        <v>98</v>
      </c>
      <c r="C149" s="46" t="s">
        <v>473</v>
      </c>
      <c r="D149" s="35" t="s">
        <v>5508</v>
      </c>
      <c r="E149" s="34">
        <v>46094</v>
      </c>
      <c r="F149" s="347" t="s">
        <v>6113</v>
      </c>
      <c r="G149" s="347" t="s">
        <v>6114</v>
      </c>
      <c r="H149" s="344">
        <v>25.978850000000001</v>
      </c>
      <c r="I149" s="344">
        <v>-81.737650000000002</v>
      </c>
      <c r="J149" s="56" t="s">
        <v>7531</v>
      </c>
      <c r="K149" s="56" t="s">
        <v>7532</v>
      </c>
      <c r="L149" s="49" t="s">
        <v>6864</v>
      </c>
      <c r="M149" s="117" t="s">
        <v>2833</v>
      </c>
      <c r="N149" s="35" t="s">
        <v>364</v>
      </c>
      <c r="O149" s="240" t="s">
        <v>6862</v>
      </c>
      <c r="P149" s="377" t="s">
        <v>6005</v>
      </c>
      <c r="Q149" s="443">
        <v>0</v>
      </c>
      <c r="R149" s="47"/>
      <c r="S149" s="36">
        <v>0</v>
      </c>
      <c r="T149" s="35" t="s">
        <v>2011</v>
      </c>
      <c r="U149" s="34"/>
      <c r="V149" s="82">
        <v>0</v>
      </c>
      <c r="W149" s="55" t="s">
        <v>2688</v>
      </c>
      <c r="X149" s="55" t="s">
        <v>1898</v>
      </c>
      <c r="Y149" s="157">
        <v>0</v>
      </c>
      <c r="Z149" s="57">
        <v>191.24894147136862</v>
      </c>
      <c r="AA149" s="55" t="s">
        <v>7533</v>
      </c>
      <c r="AB149" s="55">
        <v>151</v>
      </c>
      <c r="AC149" s="55" t="s">
        <v>2025</v>
      </c>
      <c r="AD149" s="89" t="s">
        <v>2618</v>
      </c>
      <c r="AE149" s="243">
        <v>17105</v>
      </c>
      <c r="AF149" s="157" t="s">
        <v>3901</v>
      </c>
      <c r="AG149" s="89" t="s">
        <v>7534</v>
      </c>
      <c r="AH149" s="58" t="s">
        <v>7535</v>
      </c>
      <c r="AI149" s="58" t="s">
        <v>174</v>
      </c>
      <c r="AJ149" s="59" t="s">
        <v>1166</v>
      </c>
      <c r="AK149" s="56">
        <v>25.979305555555555</v>
      </c>
      <c r="AL149" s="56">
        <v>-81.737361111111113</v>
      </c>
      <c r="AM149" s="60">
        <v>-166.13199999946886</v>
      </c>
      <c r="AN149" s="60">
        <v>-94.743422938457627</v>
      </c>
      <c r="AO149" s="60">
        <v>191.24894147136862</v>
      </c>
      <c r="AP149" s="84" t="s">
        <v>5496</v>
      </c>
      <c r="AQ149" s="481" t="str">
        <f>Table14[[#This Row],[Zone
ID]]</f>
        <v>Pp04</v>
      </c>
    </row>
    <row r="150" spans="1:43" s="14" customFormat="1" ht="38.25" x14ac:dyDescent="0.2">
      <c r="A150" s="45" t="s">
        <v>1852</v>
      </c>
      <c r="B150" s="42" t="s">
        <v>100</v>
      </c>
      <c r="C150" s="46" t="s">
        <v>473</v>
      </c>
      <c r="D150" s="35" t="s">
        <v>5508</v>
      </c>
      <c r="E150" s="34">
        <v>46094</v>
      </c>
      <c r="F150" s="347" t="s">
        <v>1998</v>
      </c>
      <c r="G150" s="347" t="s">
        <v>6116</v>
      </c>
      <c r="H150" s="344">
        <v>25.981333333333332</v>
      </c>
      <c r="I150" s="344">
        <v>-81.736566666666661</v>
      </c>
      <c r="J150" s="56" t="s">
        <v>7536</v>
      </c>
      <c r="K150" s="56" t="s">
        <v>7537</v>
      </c>
      <c r="L150" s="49" t="s">
        <v>6863</v>
      </c>
      <c r="M150" s="117" t="s">
        <v>2833</v>
      </c>
      <c r="N150" s="35" t="s">
        <v>364</v>
      </c>
      <c r="O150" s="240" t="s">
        <v>6234</v>
      </c>
      <c r="P150" s="216" t="s">
        <v>1969</v>
      </c>
      <c r="Q150" s="443">
        <v>0</v>
      </c>
      <c r="R150" s="47"/>
      <c r="S150" s="36">
        <v>0</v>
      </c>
      <c r="T150" s="35"/>
      <c r="U150" s="34"/>
      <c r="V150" s="82">
        <v>0</v>
      </c>
      <c r="W150" s="55" t="s">
        <v>2688</v>
      </c>
      <c r="X150" s="55" t="s">
        <v>1898</v>
      </c>
      <c r="Y150" s="157">
        <v>0</v>
      </c>
      <c r="Z150" s="57">
        <v>376.15709603201543</v>
      </c>
      <c r="AA150" s="55" t="s">
        <v>7538</v>
      </c>
      <c r="AB150" s="55">
        <v>152</v>
      </c>
      <c r="AC150" s="55" t="s">
        <v>2025</v>
      </c>
      <c r="AD150" s="89" t="s">
        <v>2618</v>
      </c>
      <c r="AE150" s="243">
        <v>17110</v>
      </c>
      <c r="AF150" s="157" t="s">
        <v>3901</v>
      </c>
      <c r="AG150" s="89" t="s">
        <v>7539</v>
      </c>
      <c r="AH150" s="58" t="s">
        <v>7540</v>
      </c>
      <c r="AI150" s="58" t="s">
        <v>7541</v>
      </c>
      <c r="AJ150" s="59" t="s">
        <v>1163</v>
      </c>
      <c r="AK150" s="56">
        <v>25.980388888888889</v>
      </c>
      <c r="AL150" s="56">
        <v>-81.737027777777783</v>
      </c>
      <c r="AM150" s="60">
        <v>344.41999999934126</v>
      </c>
      <c r="AN150" s="60">
        <v>151.22507892440547</v>
      </c>
      <c r="AO150" s="60">
        <v>376.15709603201543</v>
      </c>
      <c r="AP150" s="84" t="s">
        <v>5496</v>
      </c>
      <c r="AQ150" s="481" t="str">
        <f>Table14[[#This Row],[Zone
ID]]</f>
        <v>Pp14</v>
      </c>
    </row>
    <row r="151" spans="1:43" s="14" customFormat="1" ht="38.25" x14ac:dyDescent="0.2">
      <c r="A151" s="45" t="s">
        <v>1853</v>
      </c>
      <c r="B151" s="42" t="s">
        <v>99</v>
      </c>
      <c r="C151" s="46" t="s">
        <v>473</v>
      </c>
      <c r="D151" s="35" t="s">
        <v>5508</v>
      </c>
      <c r="E151" s="34">
        <v>46094</v>
      </c>
      <c r="F151" s="347" t="s">
        <v>4939</v>
      </c>
      <c r="G151" s="347" t="s">
        <v>6118</v>
      </c>
      <c r="H151" s="344">
        <v>25.981366666666666</v>
      </c>
      <c r="I151" s="344">
        <v>-81.735683333333327</v>
      </c>
      <c r="J151" s="56" t="s">
        <v>7542</v>
      </c>
      <c r="K151" s="56" t="s">
        <v>7543</v>
      </c>
      <c r="L151" s="49" t="s">
        <v>6866</v>
      </c>
      <c r="M151" s="117" t="s">
        <v>2833</v>
      </c>
      <c r="N151" s="35" t="s">
        <v>364</v>
      </c>
      <c r="O151" s="379" t="s">
        <v>6865</v>
      </c>
      <c r="P151" s="216" t="s">
        <v>6005</v>
      </c>
      <c r="Q151" s="443">
        <v>0</v>
      </c>
      <c r="R151" s="47"/>
      <c r="S151" s="36">
        <v>0</v>
      </c>
      <c r="T151" s="35" t="s">
        <v>2011</v>
      </c>
      <c r="U151" s="34"/>
      <c r="V151" s="82">
        <v>0</v>
      </c>
      <c r="W151" s="55" t="s">
        <v>2688</v>
      </c>
      <c r="X151" s="55" t="s">
        <v>1898</v>
      </c>
      <c r="Y151" s="157">
        <v>0</v>
      </c>
      <c r="Z151" s="57">
        <v>589.65147221253653</v>
      </c>
      <c r="AA151" s="55" t="s">
        <v>7544</v>
      </c>
      <c r="AB151" s="55">
        <v>153</v>
      </c>
      <c r="AC151" s="55" t="s">
        <v>2025</v>
      </c>
      <c r="AD151" s="89" t="s">
        <v>2618</v>
      </c>
      <c r="AE151" s="243">
        <v>17115</v>
      </c>
      <c r="AF151" s="157">
        <v>0</v>
      </c>
      <c r="AG151" s="89" t="s">
        <v>7545</v>
      </c>
      <c r="AH151" s="58" t="s">
        <v>7546</v>
      </c>
      <c r="AI151" s="58" t="s">
        <v>971</v>
      </c>
      <c r="AJ151" s="59" t="s">
        <v>1892</v>
      </c>
      <c r="AK151" s="56">
        <v>25.982777777777777</v>
      </c>
      <c r="AL151" s="56">
        <v>-81.734805555555553</v>
      </c>
      <c r="AM151" s="60">
        <v>-514.60399999980837</v>
      </c>
      <c r="AN151" s="60">
        <v>-287.87424661926417</v>
      </c>
      <c r="AO151" s="60">
        <v>589.65147221253653</v>
      </c>
      <c r="AP151" s="84" t="s">
        <v>5496</v>
      </c>
      <c r="AQ151" s="481" t="str">
        <f>Table14[[#This Row],[Zone
ID]]</f>
        <v>Pp06</v>
      </c>
    </row>
    <row r="152" spans="1:43" s="14" customFormat="1" ht="38.25" x14ac:dyDescent="0.2">
      <c r="A152" s="45" t="s">
        <v>1888</v>
      </c>
      <c r="B152" s="42" t="s">
        <v>103</v>
      </c>
      <c r="C152" s="46" t="s">
        <v>473</v>
      </c>
      <c r="D152" s="35" t="s">
        <v>5508</v>
      </c>
      <c r="E152" s="34">
        <v>46094</v>
      </c>
      <c r="F152" s="347" t="s">
        <v>6119</v>
      </c>
      <c r="G152" s="347" t="s">
        <v>6120</v>
      </c>
      <c r="H152" s="344">
        <v>25.98395</v>
      </c>
      <c r="I152" s="344">
        <v>-81.7346</v>
      </c>
      <c r="J152" s="56" t="s">
        <v>7547</v>
      </c>
      <c r="K152" s="56" t="s">
        <v>7548</v>
      </c>
      <c r="L152" s="49" t="s">
        <v>2540</v>
      </c>
      <c r="M152" s="117" t="s">
        <v>2833</v>
      </c>
      <c r="N152" s="35" t="s">
        <v>364</v>
      </c>
      <c r="O152" s="379" t="s">
        <v>6867</v>
      </c>
      <c r="P152" s="216" t="s">
        <v>6005</v>
      </c>
      <c r="Q152" s="443">
        <v>0</v>
      </c>
      <c r="R152" s="47"/>
      <c r="S152" s="36">
        <v>0</v>
      </c>
      <c r="T152" s="35" t="s">
        <v>2011</v>
      </c>
      <c r="U152" s="34"/>
      <c r="V152" s="82">
        <v>0</v>
      </c>
      <c r="W152" s="55" t="s">
        <v>2688</v>
      </c>
      <c r="X152" s="55" t="s">
        <v>1898</v>
      </c>
      <c r="Y152" s="157">
        <v>0</v>
      </c>
      <c r="Z152" s="57" t="s">
        <v>1746</v>
      </c>
      <c r="AA152" s="55" t="s">
        <v>6987</v>
      </c>
      <c r="AB152" s="55">
        <v>154</v>
      </c>
      <c r="AC152" s="55" t="s">
        <v>2025</v>
      </c>
      <c r="AD152" s="89" t="s">
        <v>2618</v>
      </c>
      <c r="AE152" s="243">
        <v>17120</v>
      </c>
      <c r="AF152" s="157">
        <v>0</v>
      </c>
      <c r="AG152" s="89" t="s">
        <v>7549</v>
      </c>
      <c r="AH152" s="58" t="s">
        <v>7550</v>
      </c>
      <c r="AI152" s="58" t="s">
        <v>7551</v>
      </c>
      <c r="AJ152" s="59" t="s">
        <v>1158</v>
      </c>
      <c r="AK152" s="56">
        <v>25.983833333333333</v>
      </c>
      <c r="AL152" s="56">
        <v>-81.734499999999997</v>
      </c>
      <c r="AM152" s="60">
        <v>42.546000000116777</v>
      </c>
      <c r="AN152" s="60">
        <v>-32.795800249003157</v>
      </c>
      <c r="AO152" s="60">
        <v>53.718959688199959</v>
      </c>
      <c r="AP152" s="84" t="s">
        <v>5496</v>
      </c>
      <c r="AQ152" s="481" t="str">
        <f>Table14[[#This Row],[Zone
ID]]</f>
        <v>Pp07</v>
      </c>
    </row>
    <row r="153" spans="1:43" s="14" customFormat="1" ht="38.25" x14ac:dyDescent="0.2">
      <c r="A153" s="45" t="s">
        <v>1854</v>
      </c>
      <c r="B153" s="42" t="s">
        <v>102</v>
      </c>
      <c r="C153" s="46" t="s">
        <v>473</v>
      </c>
      <c r="D153" s="35" t="s">
        <v>5508</v>
      </c>
      <c r="E153" s="34">
        <v>46094</v>
      </c>
      <c r="F153" s="347" t="s">
        <v>2805</v>
      </c>
      <c r="G153" s="347" t="s">
        <v>3019</v>
      </c>
      <c r="H153" s="344">
        <v>25.984950000000001</v>
      </c>
      <c r="I153" s="344">
        <v>-81.732216666666673</v>
      </c>
      <c r="J153" s="56" t="s">
        <v>7552</v>
      </c>
      <c r="K153" s="56" t="s">
        <v>7553</v>
      </c>
      <c r="L153" s="49" t="s">
        <v>2244</v>
      </c>
      <c r="M153" s="117"/>
      <c r="N153" s="35" t="s">
        <v>448</v>
      </c>
      <c r="O153" s="207" t="s">
        <v>6868</v>
      </c>
      <c r="P153" s="216" t="s">
        <v>6005</v>
      </c>
      <c r="Q153" s="443">
        <v>0</v>
      </c>
      <c r="R153" s="47"/>
      <c r="S153" s="36">
        <v>0</v>
      </c>
      <c r="T153" s="35" t="s">
        <v>3310</v>
      </c>
      <c r="U153" s="34">
        <v>45730</v>
      </c>
      <c r="V153" s="82" t="s">
        <v>1969</v>
      </c>
      <c r="W153" s="55" t="s">
        <v>2688</v>
      </c>
      <c r="X153" s="55" t="s">
        <v>1898</v>
      </c>
      <c r="Y153" s="157" t="s">
        <v>448</v>
      </c>
      <c r="Z153" s="57" t="s">
        <v>1746</v>
      </c>
      <c r="AA153" s="55" t="s">
        <v>6972</v>
      </c>
      <c r="AB153" s="55">
        <v>155</v>
      </c>
      <c r="AC153" s="55" t="s">
        <v>2025</v>
      </c>
      <c r="AD153" s="89" t="s">
        <v>2618</v>
      </c>
      <c r="AE153" s="243">
        <v>17125</v>
      </c>
      <c r="AF153" s="157">
        <v>0</v>
      </c>
      <c r="AG153" s="89" t="s">
        <v>7554</v>
      </c>
      <c r="AH153" s="58" t="s">
        <v>7555</v>
      </c>
      <c r="AI153" s="58" t="s">
        <v>7556</v>
      </c>
      <c r="AJ153" s="59" t="s">
        <v>1155</v>
      </c>
      <c r="AK153" s="56">
        <v>25.984888888888889</v>
      </c>
      <c r="AL153" s="56">
        <v>-81.732388888888892</v>
      </c>
      <c r="AM153" s="60">
        <v>22.286000000307951</v>
      </c>
      <c r="AN153" s="60">
        <v>56.481655981287282</v>
      </c>
      <c r="AO153" s="60">
        <v>60.719381241924815</v>
      </c>
      <c r="AP153" s="84" t="s">
        <v>5496</v>
      </c>
      <c r="AQ153" s="481" t="str">
        <f>Table14[[#This Row],[Zone
ID]]</f>
        <v>Pp08</v>
      </c>
    </row>
    <row r="154" spans="1:43" s="14" customFormat="1" ht="38.25" x14ac:dyDescent="0.2">
      <c r="A154" s="45" t="s">
        <v>1855</v>
      </c>
      <c r="B154" s="42" t="s">
        <v>108</v>
      </c>
      <c r="C154" s="46" t="s">
        <v>473</v>
      </c>
      <c r="D154" s="35" t="s">
        <v>5508</v>
      </c>
      <c r="E154" s="34">
        <v>46094</v>
      </c>
      <c r="F154" s="347" t="s">
        <v>6122</v>
      </c>
      <c r="G154" s="347" t="s">
        <v>6121</v>
      </c>
      <c r="H154" s="344">
        <v>25.985183333333332</v>
      </c>
      <c r="I154" s="344">
        <v>-81.728949999999998</v>
      </c>
      <c r="J154" s="56" t="s">
        <v>7557</v>
      </c>
      <c r="K154" s="56" t="s">
        <v>7558</v>
      </c>
      <c r="L154" s="49" t="s">
        <v>6870</v>
      </c>
      <c r="M154" s="117" t="s">
        <v>2833</v>
      </c>
      <c r="N154" s="35" t="s">
        <v>364</v>
      </c>
      <c r="O154" s="240" t="s">
        <v>6869</v>
      </c>
      <c r="P154" s="216" t="s">
        <v>6005</v>
      </c>
      <c r="Q154" s="443">
        <v>0</v>
      </c>
      <c r="R154" s="47"/>
      <c r="S154" s="36">
        <v>0</v>
      </c>
      <c r="T154" s="35" t="s">
        <v>2011</v>
      </c>
      <c r="U154" s="34"/>
      <c r="V154" s="82">
        <v>0</v>
      </c>
      <c r="W154" s="55" t="s">
        <v>2688</v>
      </c>
      <c r="X154" s="55" t="s">
        <v>1898</v>
      </c>
      <c r="Y154" s="157">
        <v>0</v>
      </c>
      <c r="Z154" s="57">
        <v>345.3616624685647</v>
      </c>
      <c r="AA154" s="55" t="s">
        <v>7559</v>
      </c>
      <c r="AB154" s="55">
        <v>156</v>
      </c>
      <c r="AC154" s="55" t="s">
        <v>2025</v>
      </c>
      <c r="AD154" s="89" t="s">
        <v>2618</v>
      </c>
      <c r="AE154" s="243">
        <v>17135</v>
      </c>
      <c r="AF154" s="157">
        <v>0</v>
      </c>
      <c r="AG154" s="89" t="s">
        <v>7560</v>
      </c>
      <c r="AH154" s="58" t="s">
        <v>7561</v>
      </c>
      <c r="AI154" s="58" t="s">
        <v>7562</v>
      </c>
      <c r="AJ154" s="59" t="s">
        <v>1152</v>
      </c>
      <c r="AK154" s="56">
        <v>25.985111111111109</v>
      </c>
      <c r="AL154" s="56">
        <v>-81.73</v>
      </c>
      <c r="AM154" s="60">
        <v>26.338000000010595</v>
      </c>
      <c r="AN154" s="60">
        <v>344.35590260521201</v>
      </c>
      <c r="AO154" s="60">
        <v>345.3616624685647</v>
      </c>
      <c r="AP154" s="84" t="s">
        <v>5496</v>
      </c>
      <c r="AQ154" s="481" t="str">
        <f>Table14[[#This Row],[Zone
ID]]</f>
        <v>Pp09</v>
      </c>
    </row>
    <row r="155" spans="1:43" s="14" customFormat="1" ht="38.25" x14ac:dyDescent="0.2">
      <c r="A155" s="45" t="s">
        <v>1856</v>
      </c>
      <c r="B155" s="42" t="s">
        <v>109</v>
      </c>
      <c r="C155" s="46" t="s">
        <v>473</v>
      </c>
      <c r="D155" s="35" t="s">
        <v>5508</v>
      </c>
      <c r="E155" s="34">
        <v>46094</v>
      </c>
      <c r="F155" s="347" t="s">
        <v>1939</v>
      </c>
      <c r="G155" s="347" t="s">
        <v>995</v>
      </c>
      <c r="H155" s="344">
        <v>25.98555</v>
      </c>
      <c r="I155" s="344">
        <v>-81.72826666666667</v>
      </c>
      <c r="J155" s="56" t="s">
        <v>7563</v>
      </c>
      <c r="K155" s="56" t="s">
        <v>7564</v>
      </c>
      <c r="L155" s="49" t="s">
        <v>6871</v>
      </c>
      <c r="M155" s="117" t="s">
        <v>2833</v>
      </c>
      <c r="N155" s="35" t="s">
        <v>387</v>
      </c>
      <c r="O155" s="207" t="s">
        <v>6231</v>
      </c>
      <c r="P155" s="216" t="s">
        <v>6005</v>
      </c>
      <c r="Q155" s="443">
        <v>0</v>
      </c>
      <c r="R155" s="47"/>
      <c r="S155" s="36">
        <v>0</v>
      </c>
      <c r="T155" s="35"/>
      <c r="U155" s="34"/>
      <c r="V155" s="82">
        <v>0</v>
      </c>
      <c r="W155" s="55" t="s">
        <v>2688</v>
      </c>
      <c r="X155" s="55" t="s">
        <v>1898</v>
      </c>
      <c r="Y155" s="157" t="s">
        <v>387</v>
      </c>
      <c r="Z155" s="57">
        <v>570.89591329719531</v>
      </c>
      <c r="AA155" s="55" t="s">
        <v>7565</v>
      </c>
      <c r="AB155" s="55">
        <v>157</v>
      </c>
      <c r="AC155" s="55" t="s">
        <v>2025</v>
      </c>
      <c r="AD155" s="89" t="s">
        <v>2618</v>
      </c>
      <c r="AE155" s="243">
        <v>17140</v>
      </c>
      <c r="AF155" s="157">
        <v>0</v>
      </c>
      <c r="AG155" s="89" t="s">
        <v>7566</v>
      </c>
      <c r="AH155" s="58" t="s">
        <v>7567</v>
      </c>
      <c r="AI155" s="58" t="s">
        <v>7562</v>
      </c>
      <c r="AJ155" s="59" t="s">
        <v>1150</v>
      </c>
      <c r="AK155" s="56">
        <v>25.985694444444444</v>
      </c>
      <c r="AL155" s="56">
        <v>-81.73</v>
      </c>
      <c r="AM155" s="60">
        <v>-52.67600000002119</v>
      </c>
      <c r="AN155" s="60">
        <v>568.46053763074576</v>
      </c>
      <c r="AO155" s="60">
        <v>570.89591329719531</v>
      </c>
      <c r="AP155" s="84" t="s">
        <v>5496</v>
      </c>
      <c r="AQ155" s="481" t="str">
        <f>Table14[[#This Row],[Zone
ID]]</f>
        <v>Pp10</v>
      </c>
    </row>
    <row r="156" spans="1:43" s="14" customFormat="1" ht="38.25" x14ac:dyDescent="0.2">
      <c r="A156" s="45" t="s">
        <v>1857</v>
      </c>
      <c r="B156" s="42" t="s">
        <v>110</v>
      </c>
      <c r="C156" s="46" t="s">
        <v>473</v>
      </c>
      <c r="D156" s="35" t="s">
        <v>5508</v>
      </c>
      <c r="E156" s="34">
        <v>46094</v>
      </c>
      <c r="F156" s="347" t="s">
        <v>1938</v>
      </c>
      <c r="G156" s="347" t="s">
        <v>6124</v>
      </c>
      <c r="H156" s="344">
        <v>25.985500000000002</v>
      </c>
      <c r="I156" s="344">
        <v>-81.727249999999998</v>
      </c>
      <c r="J156" s="56" t="s">
        <v>7568</v>
      </c>
      <c r="K156" s="56" t="s">
        <v>7569</v>
      </c>
      <c r="L156" s="49" t="s">
        <v>6873</v>
      </c>
      <c r="M156" s="117"/>
      <c r="N156" s="35" t="s">
        <v>364</v>
      </c>
      <c r="O156" s="379" t="s">
        <v>6872</v>
      </c>
      <c r="P156" s="216" t="s">
        <v>6005</v>
      </c>
      <c r="Q156" s="443">
        <v>0</v>
      </c>
      <c r="R156" s="47"/>
      <c r="S156" s="36"/>
      <c r="T156" s="35" t="s">
        <v>2011</v>
      </c>
      <c r="U156" s="34"/>
      <c r="V156" s="82">
        <v>0</v>
      </c>
      <c r="W156" s="55" t="s">
        <v>2688</v>
      </c>
      <c r="X156" s="55" t="s">
        <v>1898</v>
      </c>
      <c r="Y156" s="157">
        <v>0</v>
      </c>
      <c r="Z156" s="57">
        <v>291.51822442781599</v>
      </c>
      <c r="AA156" s="55" t="s">
        <v>7570</v>
      </c>
      <c r="AB156" s="55">
        <v>158</v>
      </c>
      <c r="AC156" s="55" t="s">
        <v>2025</v>
      </c>
      <c r="AD156" s="89" t="s">
        <v>2618</v>
      </c>
      <c r="AE156" s="243">
        <v>17145</v>
      </c>
      <c r="AF156" s="157">
        <v>0</v>
      </c>
      <c r="AG156" s="89" t="s">
        <v>7571</v>
      </c>
      <c r="AH156" s="58" t="s">
        <v>1938</v>
      </c>
      <c r="AI156" s="58" t="s">
        <v>985</v>
      </c>
      <c r="AJ156" s="59" t="s">
        <v>1147</v>
      </c>
      <c r="AK156" s="56">
        <v>25.985500000000002</v>
      </c>
      <c r="AL156" s="56">
        <v>-81.728138888888893</v>
      </c>
      <c r="AM156" s="60">
        <v>0</v>
      </c>
      <c r="AN156" s="60">
        <v>291.51822442781599</v>
      </c>
      <c r="AO156" s="60">
        <v>291.51822442781599</v>
      </c>
      <c r="AP156" s="84" t="s">
        <v>5496</v>
      </c>
      <c r="AQ156" s="481" t="str">
        <f>Table14[[#This Row],[Zone
ID]]</f>
        <v>Pp11</v>
      </c>
    </row>
    <row r="157" spans="1:43" s="14" customFormat="1" ht="38.25" x14ac:dyDescent="0.2">
      <c r="A157" s="45" t="s">
        <v>1858</v>
      </c>
      <c r="B157" s="42" t="s">
        <v>111</v>
      </c>
      <c r="C157" s="46" t="s">
        <v>473</v>
      </c>
      <c r="D157" s="35" t="s">
        <v>5508</v>
      </c>
      <c r="E157" s="34">
        <v>46094</v>
      </c>
      <c r="F157" s="347" t="s">
        <v>6130</v>
      </c>
      <c r="G157" s="347" t="s">
        <v>6126</v>
      </c>
      <c r="H157" s="344">
        <v>25.985800000000001</v>
      </c>
      <c r="I157" s="344">
        <v>-81.727333333333334</v>
      </c>
      <c r="J157" s="56" t="s">
        <v>7572</v>
      </c>
      <c r="K157" s="56" t="s">
        <v>7573</v>
      </c>
      <c r="L157" s="49" t="s">
        <v>6875</v>
      </c>
      <c r="M157" s="117"/>
      <c r="N157" s="35" t="s">
        <v>364</v>
      </c>
      <c r="O157" s="379" t="s">
        <v>6874</v>
      </c>
      <c r="P157" s="216" t="s">
        <v>6005</v>
      </c>
      <c r="Q157" s="443">
        <v>0</v>
      </c>
      <c r="R157" s="47"/>
      <c r="S157" s="36">
        <v>0</v>
      </c>
      <c r="T157" s="35" t="s">
        <v>2011</v>
      </c>
      <c r="U157" s="34"/>
      <c r="V157" s="82">
        <v>0</v>
      </c>
      <c r="W157" s="55" t="s">
        <v>2688</v>
      </c>
      <c r="X157" s="55" t="s">
        <v>1898</v>
      </c>
      <c r="Y157" s="157">
        <v>0</v>
      </c>
      <c r="Z157" s="57">
        <v>273.56854436843366</v>
      </c>
      <c r="AA157" s="55" t="s">
        <v>7574</v>
      </c>
      <c r="AB157" s="55">
        <v>159</v>
      </c>
      <c r="AC157" s="55" t="s">
        <v>2025</v>
      </c>
      <c r="AD157" s="89" t="s">
        <v>2618</v>
      </c>
      <c r="AE157" s="243">
        <v>17150</v>
      </c>
      <c r="AF157" s="157">
        <v>0</v>
      </c>
      <c r="AG157" s="89" t="s">
        <v>7575</v>
      </c>
      <c r="AH157" s="58" t="s">
        <v>7576</v>
      </c>
      <c r="AI157" s="58" t="s">
        <v>7577</v>
      </c>
      <c r="AJ157" s="59" t="s">
        <v>1144</v>
      </c>
      <c r="AK157" s="56">
        <v>25.985833333333332</v>
      </c>
      <c r="AL157" s="56">
        <v>-81.728166666666667</v>
      </c>
      <c r="AM157" s="60">
        <v>-12.155999999107934</v>
      </c>
      <c r="AN157" s="60">
        <v>273.29833539903854</v>
      </c>
      <c r="AO157" s="60">
        <v>273.56854436843366</v>
      </c>
      <c r="AP157" s="84" t="s">
        <v>5496</v>
      </c>
      <c r="AQ157" s="481" t="str">
        <f>Table14[[#This Row],[Zone
ID]]</f>
        <v>Pp12</v>
      </c>
    </row>
    <row r="158" spans="1:43" s="14" customFormat="1" ht="38.25" x14ac:dyDescent="0.2">
      <c r="A158" s="45" t="s">
        <v>543</v>
      </c>
      <c r="B158" s="42" t="s">
        <v>104</v>
      </c>
      <c r="C158" s="46" t="s">
        <v>473</v>
      </c>
      <c r="D158" s="35" t="s">
        <v>6273</v>
      </c>
      <c r="E158" s="34">
        <v>46106</v>
      </c>
      <c r="F158" s="347" t="s">
        <v>5009</v>
      </c>
      <c r="G158" s="347" t="s">
        <v>5779</v>
      </c>
      <c r="H158" s="344">
        <v>25.882149999999999</v>
      </c>
      <c r="I158" s="344">
        <v>-81.681250000000006</v>
      </c>
      <c r="J158" s="56" t="s">
        <v>7578</v>
      </c>
      <c r="K158" s="56" t="s">
        <v>7579</v>
      </c>
      <c r="L158" s="49" t="s">
        <v>6590</v>
      </c>
      <c r="M158" s="117" t="s">
        <v>2834</v>
      </c>
      <c r="N158" s="35" t="s">
        <v>364</v>
      </c>
      <c r="O158" s="240" t="s">
        <v>6937</v>
      </c>
      <c r="P158" s="216" t="s">
        <v>1969</v>
      </c>
      <c r="Q158" s="443">
        <v>0</v>
      </c>
      <c r="R158" s="47"/>
      <c r="S158" s="36">
        <v>0</v>
      </c>
      <c r="T158" s="35"/>
      <c r="U158" s="34"/>
      <c r="V158" s="82">
        <v>0</v>
      </c>
      <c r="W158" s="55" t="s">
        <v>2690</v>
      </c>
      <c r="X158" s="55" t="s">
        <v>1898</v>
      </c>
      <c r="Y158" s="157">
        <v>0</v>
      </c>
      <c r="Z158" s="57" t="s">
        <v>1746</v>
      </c>
      <c r="AA158" s="55" t="s">
        <v>6987</v>
      </c>
      <c r="AB158" s="55">
        <v>160</v>
      </c>
      <c r="AC158" s="55" t="s">
        <v>2021</v>
      </c>
      <c r="AD158" s="89" t="s">
        <v>2619</v>
      </c>
      <c r="AE158" s="243">
        <v>16790.009999999998</v>
      </c>
      <c r="AF158" s="157" t="s">
        <v>3901</v>
      </c>
      <c r="AG158" s="89" t="s">
        <v>7580</v>
      </c>
      <c r="AH158" s="58" t="s">
        <v>7581</v>
      </c>
      <c r="AI158" s="58" t="s">
        <v>4859</v>
      </c>
      <c r="AJ158" s="59" t="s">
        <v>1378</v>
      </c>
      <c r="AK158" s="56">
        <v>25.882127777777779</v>
      </c>
      <c r="AL158" s="56">
        <v>-81.681296944444441</v>
      </c>
      <c r="AM158" s="60">
        <v>8.1039999994052891</v>
      </c>
      <c r="AN158" s="60">
        <v>15.395806224353485</v>
      </c>
      <c r="AO158" s="60">
        <v>17.398438587649252</v>
      </c>
      <c r="AP158" s="84" t="s">
        <v>5496</v>
      </c>
      <c r="AQ158" s="481" t="str">
        <f>Table14[[#This Row],[Zone
ID]]</f>
        <v>Q01</v>
      </c>
    </row>
    <row r="159" spans="1:43" s="14" customFormat="1" ht="38.25" x14ac:dyDescent="0.2">
      <c r="A159" s="45" t="s">
        <v>544</v>
      </c>
      <c r="B159" s="42" t="s">
        <v>98</v>
      </c>
      <c r="C159" s="46" t="s">
        <v>473</v>
      </c>
      <c r="D159" s="35" t="s">
        <v>6273</v>
      </c>
      <c r="E159" s="34">
        <v>46106</v>
      </c>
      <c r="F159" s="347" t="s">
        <v>5012</v>
      </c>
      <c r="G159" s="347" t="s">
        <v>1918</v>
      </c>
      <c r="H159" s="344">
        <v>25.888233333333332</v>
      </c>
      <c r="I159" s="344">
        <v>-81.685833333333335</v>
      </c>
      <c r="J159" s="56" t="s">
        <v>7582</v>
      </c>
      <c r="K159" s="56" t="s">
        <v>7583</v>
      </c>
      <c r="L159" s="49" t="s">
        <v>5782</v>
      </c>
      <c r="M159" s="117" t="s">
        <v>2834</v>
      </c>
      <c r="N159" s="35" t="s">
        <v>364</v>
      </c>
      <c r="O159" s="240" t="s">
        <v>6938</v>
      </c>
      <c r="P159" s="216" t="s">
        <v>1969</v>
      </c>
      <c r="Q159" s="443">
        <v>0</v>
      </c>
      <c r="R159" s="47"/>
      <c r="S159" s="36">
        <v>0</v>
      </c>
      <c r="T159" s="35"/>
      <c r="U159" s="34"/>
      <c r="V159" s="82">
        <v>0</v>
      </c>
      <c r="W159" s="55" t="s">
        <v>2690</v>
      </c>
      <c r="X159" s="55" t="s">
        <v>1898</v>
      </c>
      <c r="Y159" s="157">
        <v>0</v>
      </c>
      <c r="Z159" s="57" t="s">
        <v>1746</v>
      </c>
      <c r="AA159" s="55" t="s">
        <v>6987</v>
      </c>
      <c r="AB159" s="55">
        <v>161</v>
      </c>
      <c r="AC159" s="55" t="s">
        <v>2021</v>
      </c>
      <c r="AD159" s="89" t="s">
        <v>2619</v>
      </c>
      <c r="AE159" s="243">
        <v>16790.02</v>
      </c>
      <c r="AF159" s="157" t="s">
        <v>3901</v>
      </c>
      <c r="AG159" s="89" t="s">
        <v>7584</v>
      </c>
      <c r="AH159" s="58" t="s">
        <v>1917</v>
      </c>
      <c r="AI159" s="58" t="s">
        <v>1918</v>
      </c>
      <c r="AJ159" s="59" t="s">
        <v>1375</v>
      </c>
      <c r="AK159" s="56">
        <v>25.888106666666665</v>
      </c>
      <c r="AL159" s="56">
        <v>-81.685826111111112</v>
      </c>
      <c r="AM159" s="60">
        <v>46.192799999978718</v>
      </c>
      <c r="AN159" s="60">
        <v>-2.3685855736944688</v>
      </c>
      <c r="AO159" s="60">
        <v>46.253486024925159</v>
      </c>
      <c r="AP159" s="84" t="s">
        <v>5496</v>
      </c>
      <c r="AQ159" s="481" t="str">
        <f>Table14[[#This Row],[Zone
ID]]</f>
        <v>Q02</v>
      </c>
    </row>
    <row r="160" spans="1:43" s="14" customFormat="1" ht="51" x14ac:dyDescent="0.2">
      <c r="A160" s="45" t="s">
        <v>545</v>
      </c>
      <c r="B160" s="42" t="s">
        <v>100</v>
      </c>
      <c r="C160" s="46" t="s">
        <v>473</v>
      </c>
      <c r="D160" s="35" t="s">
        <v>6273</v>
      </c>
      <c r="E160" s="34">
        <v>46106</v>
      </c>
      <c r="F160" s="347" t="s">
        <v>3478</v>
      </c>
      <c r="G160" s="347" t="s">
        <v>253</v>
      </c>
      <c r="H160" s="344">
        <v>25.890316666666667</v>
      </c>
      <c r="I160" s="344">
        <v>-81.690950000000001</v>
      </c>
      <c r="J160" s="56" t="s">
        <v>7585</v>
      </c>
      <c r="K160" s="56" t="s">
        <v>7586</v>
      </c>
      <c r="L160" s="49" t="s">
        <v>6940</v>
      </c>
      <c r="M160" s="117" t="s">
        <v>2833</v>
      </c>
      <c r="N160" s="35" t="s">
        <v>364</v>
      </c>
      <c r="O160" s="240" t="s">
        <v>6939</v>
      </c>
      <c r="P160" s="216" t="s">
        <v>1969</v>
      </c>
      <c r="Q160" s="443">
        <v>0</v>
      </c>
      <c r="R160" s="47"/>
      <c r="S160" s="36">
        <v>0</v>
      </c>
      <c r="T160" s="35"/>
      <c r="U160" s="34"/>
      <c r="V160" s="82">
        <v>0</v>
      </c>
      <c r="W160" s="55" t="s">
        <v>2690</v>
      </c>
      <c r="X160" s="55" t="s">
        <v>1898</v>
      </c>
      <c r="Y160" s="157">
        <v>0</v>
      </c>
      <c r="Z160" s="57" t="s">
        <v>1746</v>
      </c>
      <c r="AA160" s="55" t="s">
        <v>6987</v>
      </c>
      <c r="AB160" s="55">
        <v>162</v>
      </c>
      <c r="AC160" s="55" t="s">
        <v>2021</v>
      </c>
      <c r="AD160" s="89" t="s">
        <v>2619</v>
      </c>
      <c r="AE160" s="243">
        <v>16790.03</v>
      </c>
      <c r="AF160" s="157" t="s">
        <v>3901</v>
      </c>
      <c r="AG160" s="89" t="s">
        <v>7587</v>
      </c>
      <c r="AH160" s="58" t="s">
        <v>7588</v>
      </c>
      <c r="AI160" s="58" t="s">
        <v>2256</v>
      </c>
      <c r="AJ160" s="59" t="s">
        <v>1372</v>
      </c>
      <c r="AK160" s="56">
        <v>25.890274999999999</v>
      </c>
      <c r="AL160" s="56">
        <v>-81.690984166666667</v>
      </c>
      <c r="AM160" s="60">
        <v>15.195000000504422</v>
      </c>
      <c r="AN160" s="60">
        <v>11.205231751043661</v>
      </c>
      <c r="AO160" s="60">
        <v>18.879757509298852</v>
      </c>
      <c r="AP160" s="84" t="s">
        <v>5496</v>
      </c>
      <c r="AQ160" s="481" t="str">
        <f>Table14[[#This Row],[Zone
ID]]</f>
        <v>Q03</v>
      </c>
    </row>
    <row r="161" spans="1:43" s="14" customFormat="1" ht="38.25" x14ac:dyDescent="0.2">
      <c r="A161" s="45" t="s">
        <v>546</v>
      </c>
      <c r="B161" s="42" t="s">
        <v>102</v>
      </c>
      <c r="C161" s="46" t="s">
        <v>473</v>
      </c>
      <c r="D161" s="35" t="s">
        <v>6273</v>
      </c>
      <c r="E161" s="34">
        <v>46106</v>
      </c>
      <c r="F161" s="347" t="s">
        <v>3532</v>
      </c>
      <c r="G161" s="347" t="s">
        <v>5787</v>
      </c>
      <c r="H161" s="344">
        <v>25.89255</v>
      </c>
      <c r="I161" s="344">
        <v>-81.694649999999996</v>
      </c>
      <c r="J161" s="56" t="s">
        <v>7589</v>
      </c>
      <c r="K161" s="56" t="s">
        <v>7590</v>
      </c>
      <c r="L161" s="49" t="s">
        <v>8280</v>
      </c>
      <c r="M161" s="117" t="s">
        <v>2834</v>
      </c>
      <c r="N161" s="35" t="s">
        <v>2022</v>
      </c>
      <c r="O161" s="207" t="s">
        <v>6941</v>
      </c>
      <c r="P161" s="216" t="s">
        <v>1969</v>
      </c>
      <c r="Q161" s="443">
        <v>0</v>
      </c>
      <c r="R161" s="47"/>
      <c r="S161" s="36"/>
      <c r="T161" s="35"/>
      <c r="U161" s="34">
        <v>45762</v>
      </c>
      <c r="V161" s="82" t="s">
        <v>1969</v>
      </c>
      <c r="W161" s="55" t="s">
        <v>2690</v>
      </c>
      <c r="X161" s="55" t="s">
        <v>1898</v>
      </c>
      <c r="Y161" s="157" t="s">
        <v>2022</v>
      </c>
      <c r="Z161" s="57" t="s">
        <v>1746</v>
      </c>
      <c r="AA161" s="55" t="s">
        <v>7019</v>
      </c>
      <c r="AB161" s="55">
        <v>163</v>
      </c>
      <c r="AC161" s="55" t="s">
        <v>2021</v>
      </c>
      <c r="AD161" s="89" t="s">
        <v>2619</v>
      </c>
      <c r="AE161" s="243">
        <v>16790.04</v>
      </c>
      <c r="AF161" s="157" t="s">
        <v>3901</v>
      </c>
      <c r="AG161" s="89" t="s">
        <v>7591</v>
      </c>
      <c r="AH161" s="58" t="s">
        <v>1002</v>
      </c>
      <c r="AI161" s="58" t="s">
        <v>1005</v>
      </c>
      <c r="AJ161" s="59" t="s">
        <v>1369</v>
      </c>
      <c r="AK161" s="56">
        <v>25.892598888888887</v>
      </c>
      <c r="AL161" s="56">
        <v>-81.694826388888885</v>
      </c>
      <c r="AM161" s="60">
        <v>-17.828799999468998</v>
      </c>
      <c r="AN161" s="60">
        <v>57.848147659494224</v>
      </c>
      <c r="AO161" s="60">
        <v>60.533249516738422</v>
      </c>
      <c r="AP161" s="84" t="s">
        <v>5496</v>
      </c>
      <c r="AQ161" s="481" t="str">
        <f>Table14[[#This Row],[Zone
ID]]</f>
        <v>Q04</v>
      </c>
    </row>
    <row r="162" spans="1:43" s="14" customFormat="1" ht="38.25" x14ac:dyDescent="0.2">
      <c r="A162" s="45" t="s">
        <v>547</v>
      </c>
      <c r="B162" s="42" t="s">
        <v>103</v>
      </c>
      <c r="C162" s="46" t="s">
        <v>473</v>
      </c>
      <c r="D162" s="35" t="s">
        <v>6273</v>
      </c>
      <c r="E162" s="34">
        <v>46106</v>
      </c>
      <c r="F162" s="347" t="s">
        <v>3482</v>
      </c>
      <c r="G162" s="347" t="s">
        <v>3483</v>
      </c>
      <c r="H162" s="344">
        <v>25.891200000000001</v>
      </c>
      <c r="I162" s="344">
        <v>-81.693100000000001</v>
      </c>
      <c r="J162" s="56" t="s">
        <v>7592</v>
      </c>
      <c r="K162" s="56" t="s">
        <v>7593</v>
      </c>
      <c r="L162" s="49" t="s">
        <v>5015</v>
      </c>
      <c r="M162" s="117" t="s">
        <v>2833</v>
      </c>
      <c r="N162" s="35" t="s">
        <v>364</v>
      </c>
      <c r="O162" s="240" t="s">
        <v>6942</v>
      </c>
      <c r="P162" s="216" t="s">
        <v>1969</v>
      </c>
      <c r="Q162" s="443">
        <v>0</v>
      </c>
      <c r="R162" s="47"/>
      <c r="S162" s="36">
        <v>0</v>
      </c>
      <c r="T162" s="35"/>
      <c r="U162" s="34"/>
      <c r="V162" s="82">
        <v>0</v>
      </c>
      <c r="W162" s="55" t="s">
        <v>2690</v>
      </c>
      <c r="X162" s="55" t="s">
        <v>1898</v>
      </c>
      <c r="Y162" s="157">
        <v>0</v>
      </c>
      <c r="Z162" s="57">
        <v>1448.0366103471415</v>
      </c>
      <c r="AA162" s="55" t="s">
        <v>7594</v>
      </c>
      <c r="AB162" s="55">
        <v>164</v>
      </c>
      <c r="AC162" s="55" t="s">
        <v>2021</v>
      </c>
      <c r="AD162" s="89" t="s">
        <v>2619</v>
      </c>
      <c r="AE162" s="243">
        <v>16790.05</v>
      </c>
      <c r="AF162" s="157" t="s">
        <v>3901</v>
      </c>
      <c r="AG162" s="89" t="s">
        <v>7595</v>
      </c>
      <c r="AH162" s="58" t="s">
        <v>7596</v>
      </c>
      <c r="AI162" s="58" t="s">
        <v>7597</v>
      </c>
      <c r="AJ162" s="59" t="s">
        <v>1366</v>
      </c>
      <c r="AK162" s="56">
        <v>25.893822499999999</v>
      </c>
      <c r="AL162" s="56">
        <v>-81.696415277777774</v>
      </c>
      <c r="AM162" s="60">
        <v>-956.37329999909912</v>
      </c>
      <c r="AN162" s="60">
        <v>1087.2718776619179</v>
      </c>
      <c r="AO162" s="60">
        <v>1448.0366103471415</v>
      </c>
      <c r="AP162" s="84" t="s">
        <v>5496</v>
      </c>
      <c r="AQ162" s="481" t="str">
        <f>Table14[[#This Row],[Zone
ID]]</f>
        <v>Q05</v>
      </c>
    </row>
    <row r="163" spans="1:43" s="14" customFormat="1" ht="38.25" x14ac:dyDescent="0.2">
      <c r="A163" s="45" t="s">
        <v>548</v>
      </c>
      <c r="B163" s="42" t="s">
        <v>362</v>
      </c>
      <c r="C163" s="46" t="s">
        <v>473</v>
      </c>
      <c r="D163" s="35" t="s">
        <v>6273</v>
      </c>
      <c r="E163" s="34">
        <v>46106</v>
      </c>
      <c r="F163" s="347" t="s">
        <v>4801</v>
      </c>
      <c r="G163" s="347" t="s">
        <v>4802</v>
      </c>
      <c r="H163" s="344">
        <v>25.893806666666666</v>
      </c>
      <c r="I163" s="344">
        <v>-81.69571333333333</v>
      </c>
      <c r="J163" s="56" t="s">
        <v>7598</v>
      </c>
      <c r="K163" s="56" t="s">
        <v>7599</v>
      </c>
      <c r="L163" s="49" t="s">
        <v>6533</v>
      </c>
      <c r="M163" s="117" t="s">
        <v>2833</v>
      </c>
      <c r="N163" s="35" t="s">
        <v>387</v>
      </c>
      <c r="O163" s="240" t="s">
        <v>6943</v>
      </c>
      <c r="P163" s="216" t="s">
        <v>1969</v>
      </c>
      <c r="Q163" s="443">
        <v>0</v>
      </c>
      <c r="R163" s="47"/>
      <c r="S163" s="36">
        <v>0</v>
      </c>
      <c r="T163" s="35"/>
      <c r="U163" s="34"/>
      <c r="V163" s="82">
        <v>0</v>
      </c>
      <c r="W163" s="55" t="s">
        <v>2690</v>
      </c>
      <c r="X163" s="55" t="s">
        <v>1898</v>
      </c>
      <c r="Y163" s="157" t="s">
        <v>387</v>
      </c>
      <c r="Z163" s="57" t="s">
        <v>3903</v>
      </c>
      <c r="AA163" s="55" t="s">
        <v>3914</v>
      </c>
      <c r="AB163" s="55">
        <v>165.2</v>
      </c>
      <c r="AC163" s="55" t="s">
        <v>2021</v>
      </c>
      <c r="AD163" s="89" t="s">
        <v>2619</v>
      </c>
      <c r="AE163" s="243" t="s">
        <v>1746</v>
      </c>
      <c r="AF163" s="157">
        <v>0</v>
      </c>
      <c r="AG163" s="89" t="s">
        <v>7600</v>
      </c>
      <c r="AH163" s="58" t="s">
        <v>3903</v>
      </c>
      <c r="AI163" s="58" t="s">
        <v>3903</v>
      </c>
      <c r="AJ163" s="59" t="s">
        <v>3903</v>
      </c>
      <c r="AK163" s="56" t="s">
        <v>3903</v>
      </c>
      <c r="AL163" s="56" t="s">
        <v>3903</v>
      </c>
      <c r="AM163" s="60" t="s">
        <v>3903</v>
      </c>
      <c r="AN163" s="60" t="s">
        <v>3903</v>
      </c>
      <c r="AO163" s="60" t="s">
        <v>3903</v>
      </c>
      <c r="AP163" s="84" t="s">
        <v>5496</v>
      </c>
      <c r="AQ163" s="481" t="str">
        <f>Table14[[#This Row],[Zone
ID]]</f>
        <v>Q06</v>
      </c>
    </row>
    <row r="164" spans="1:43" s="14" customFormat="1" ht="38.25" x14ac:dyDescent="0.2">
      <c r="A164" s="45" t="s">
        <v>549</v>
      </c>
      <c r="B164" s="42" t="s">
        <v>108</v>
      </c>
      <c r="C164" s="46" t="s">
        <v>473</v>
      </c>
      <c r="D164" s="35" t="s">
        <v>6273</v>
      </c>
      <c r="E164" s="34">
        <v>46106</v>
      </c>
      <c r="F164" s="347" t="s">
        <v>4799</v>
      </c>
      <c r="G164" s="347" t="s">
        <v>4800</v>
      </c>
      <c r="H164" s="344">
        <v>25.893081666666667</v>
      </c>
      <c r="I164" s="344">
        <v>-81.699688333333327</v>
      </c>
      <c r="J164" s="56" t="s">
        <v>7601</v>
      </c>
      <c r="K164" s="56" t="s">
        <v>7602</v>
      </c>
      <c r="L164" s="49" t="s">
        <v>3071</v>
      </c>
      <c r="M164" s="117" t="s">
        <v>2833</v>
      </c>
      <c r="N164" s="35" t="s">
        <v>364</v>
      </c>
      <c r="O164" s="240" t="s">
        <v>6944</v>
      </c>
      <c r="P164" s="216" t="s">
        <v>1969</v>
      </c>
      <c r="Q164" s="443">
        <v>0</v>
      </c>
      <c r="R164" s="47"/>
      <c r="S164" s="36">
        <v>0</v>
      </c>
      <c r="T164" s="35"/>
      <c r="U164" s="34"/>
      <c r="V164" s="82">
        <v>0</v>
      </c>
      <c r="W164" s="55" t="s">
        <v>2690</v>
      </c>
      <c r="X164" s="55" t="s">
        <v>1898</v>
      </c>
      <c r="Y164" s="157">
        <v>0</v>
      </c>
      <c r="Z164" s="57" t="s">
        <v>1746</v>
      </c>
      <c r="AA164" s="55" t="s">
        <v>6987</v>
      </c>
      <c r="AB164" s="55">
        <v>166</v>
      </c>
      <c r="AC164" s="55" t="s">
        <v>2021</v>
      </c>
      <c r="AD164" s="89" t="s">
        <v>2619</v>
      </c>
      <c r="AE164" s="243">
        <v>16790.060000000001</v>
      </c>
      <c r="AF164" s="157" t="s">
        <v>3901</v>
      </c>
      <c r="AG164" s="89" t="s">
        <v>7603</v>
      </c>
      <c r="AH164" s="58" t="s">
        <v>1003</v>
      </c>
      <c r="AI164" s="58" t="s">
        <v>1006</v>
      </c>
      <c r="AJ164" s="59" t="s">
        <v>1363</v>
      </c>
      <c r="AK164" s="56">
        <v>25.893063333333334</v>
      </c>
      <c r="AL164" s="56">
        <v>-81.69967305555555</v>
      </c>
      <c r="AM164" s="60">
        <v>6.6857999999628248</v>
      </c>
      <c r="AN164" s="60">
        <v>-5.0104694820982134</v>
      </c>
      <c r="AO164" s="60">
        <v>8.3549222659783293</v>
      </c>
      <c r="AP164" s="84" t="s">
        <v>5496</v>
      </c>
      <c r="AQ164" s="481" t="str">
        <f>Table14[[#This Row],[Zone
ID]]</f>
        <v>Q07</v>
      </c>
    </row>
    <row r="165" spans="1:43" s="14" customFormat="1" ht="38.25" x14ac:dyDescent="0.2">
      <c r="A165" s="45" t="s">
        <v>550</v>
      </c>
      <c r="B165" s="42" t="s">
        <v>109</v>
      </c>
      <c r="C165" s="46" t="s">
        <v>473</v>
      </c>
      <c r="D165" s="35" t="s">
        <v>6273</v>
      </c>
      <c r="E165" s="34">
        <v>46106</v>
      </c>
      <c r="F165" s="352" t="s">
        <v>4797</v>
      </c>
      <c r="G165" s="352" t="s">
        <v>4798</v>
      </c>
      <c r="H165" s="344">
        <v>25.892878333333332</v>
      </c>
      <c r="I165" s="344">
        <v>-81.704226666666671</v>
      </c>
      <c r="J165" s="56" t="s">
        <v>7604</v>
      </c>
      <c r="K165" s="56" t="s">
        <v>7605</v>
      </c>
      <c r="L165" s="49" t="s">
        <v>5023</v>
      </c>
      <c r="M165" s="117" t="s">
        <v>2833</v>
      </c>
      <c r="N165" s="35" t="s">
        <v>364</v>
      </c>
      <c r="O165" s="207" t="s">
        <v>6945</v>
      </c>
      <c r="P165" s="216" t="s">
        <v>1969</v>
      </c>
      <c r="Q165" s="443">
        <v>0</v>
      </c>
      <c r="R165" s="47"/>
      <c r="S165" s="36">
        <v>0</v>
      </c>
      <c r="T165" s="35"/>
      <c r="U165" s="34"/>
      <c r="V165" s="82">
        <v>0</v>
      </c>
      <c r="W165" s="55" t="s">
        <v>2690</v>
      </c>
      <c r="X165" s="55" t="s">
        <v>1898</v>
      </c>
      <c r="Y165" s="157">
        <v>0</v>
      </c>
      <c r="Z165" s="57" t="s">
        <v>1746</v>
      </c>
      <c r="AA165" s="55" t="s">
        <v>6987</v>
      </c>
      <c r="AB165" s="55">
        <v>167</v>
      </c>
      <c r="AC165" s="55" t="s">
        <v>2021</v>
      </c>
      <c r="AD165" s="89" t="s">
        <v>2619</v>
      </c>
      <c r="AE165" s="243">
        <v>16790.07</v>
      </c>
      <c r="AF165" s="157" t="s">
        <v>3901</v>
      </c>
      <c r="AG165" s="89" t="s">
        <v>7606</v>
      </c>
      <c r="AH165" s="58" t="s">
        <v>2638</v>
      </c>
      <c r="AI165" s="58" t="s">
        <v>7607</v>
      </c>
      <c r="AJ165" s="59" t="s">
        <v>1360</v>
      </c>
      <c r="AK165" s="56">
        <v>25.892856388888887</v>
      </c>
      <c r="AL165" s="56">
        <v>-81.704368333333335</v>
      </c>
      <c r="AM165" s="60">
        <v>8.0027000000929149</v>
      </c>
      <c r="AN165" s="60">
        <v>46.460717017090857</v>
      </c>
      <c r="AO165" s="60">
        <v>47.144898271538175</v>
      </c>
      <c r="AP165" s="84" t="s">
        <v>5496</v>
      </c>
      <c r="AQ165" s="481" t="str">
        <f>Table14[[#This Row],[Zone
ID]]</f>
        <v>Q08</v>
      </c>
    </row>
    <row r="166" spans="1:43" s="14" customFormat="1" ht="38.25" x14ac:dyDescent="0.2">
      <c r="A166" s="45" t="s">
        <v>551</v>
      </c>
      <c r="B166" s="42" t="s">
        <v>110</v>
      </c>
      <c r="C166" s="46" t="s">
        <v>473</v>
      </c>
      <c r="D166" s="35" t="s">
        <v>6273</v>
      </c>
      <c r="E166" s="34">
        <v>46106</v>
      </c>
      <c r="F166" s="352" t="s">
        <v>4795</v>
      </c>
      <c r="G166" s="352" t="s">
        <v>4796</v>
      </c>
      <c r="H166" s="344">
        <v>25.895029999999998</v>
      </c>
      <c r="I166" s="344">
        <v>-81.706833333333336</v>
      </c>
      <c r="J166" s="56" t="s">
        <v>7608</v>
      </c>
      <c r="K166" s="56" t="s">
        <v>7609</v>
      </c>
      <c r="L166" s="49" t="s">
        <v>5024</v>
      </c>
      <c r="M166" s="117" t="s">
        <v>2833</v>
      </c>
      <c r="N166" s="35" t="s">
        <v>364</v>
      </c>
      <c r="O166" s="207" t="s">
        <v>6946</v>
      </c>
      <c r="P166" s="216" t="s">
        <v>1969</v>
      </c>
      <c r="Q166" s="443">
        <v>0</v>
      </c>
      <c r="R166" s="47"/>
      <c r="S166" s="36">
        <v>0</v>
      </c>
      <c r="T166" s="35"/>
      <c r="U166" s="34"/>
      <c r="V166" s="82">
        <v>0</v>
      </c>
      <c r="W166" s="55" t="s">
        <v>2690</v>
      </c>
      <c r="X166" s="55" t="s">
        <v>1898</v>
      </c>
      <c r="Y166" s="157">
        <v>0</v>
      </c>
      <c r="Z166" s="57" t="s">
        <v>3903</v>
      </c>
      <c r="AA166" s="55" t="s">
        <v>3904</v>
      </c>
      <c r="AB166" s="55">
        <v>168</v>
      </c>
      <c r="AC166" s="55" t="s">
        <v>2021</v>
      </c>
      <c r="AD166" s="89" t="s">
        <v>2619</v>
      </c>
      <c r="AE166" s="243" t="s">
        <v>1746</v>
      </c>
      <c r="AF166" s="157">
        <v>0</v>
      </c>
      <c r="AG166" s="89" t="s">
        <v>7610</v>
      </c>
      <c r="AH166" s="58" t="s">
        <v>3903</v>
      </c>
      <c r="AI166" s="58" t="s">
        <v>3903</v>
      </c>
      <c r="AJ166" s="59" t="s">
        <v>3903</v>
      </c>
      <c r="AK166" s="56" t="s">
        <v>3903</v>
      </c>
      <c r="AL166" s="56" t="s">
        <v>3903</v>
      </c>
      <c r="AM166" s="60" t="s">
        <v>3903</v>
      </c>
      <c r="AN166" s="60" t="s">
        <v>3903</v>
      </c>
      <c r="AO166" s="60" t="s">
        <v>3903</v>
      </c>
      <c r="AP166" s="84" t="s">
        <v>5496</v>
      </c>
      <c r="AQ166" s="481" t="str">
        <f>Table14[[#This Row],[Zone
ID]]</f>
        <v>Q09</v>
      </c>
    </row>
    <row r="167" spans="1:43" s="14" customFormat="1" ht="38.25" x14ac:dyDescent="0.2">
      <c r="A167" s="45" t="s">
        <v>552</v>
      </c>
      <c r="B167" s="42" t="s">
        <v>113</v>
      </c>
      <c r="C167" s="46" t="s">
        <v>473</v>
      </c>
      <c r="D167" s="35" t="s">
        <v>6273</v>
      </c>
      <c r="E167" s="34">
        <v>46106</v>
      </c>
      <c r="F167" s="352" t="s">
        <v>4793</v>
      </c>
      <c r="G167" s="352" t="s">
        <v>4794</v>
      </c>
      <c r="H167" s="344">
        <v>25.898013333333335</v>
      </c>
      <c r="I167" s="344">
        <v>-81.710764999999995</v>
      </c>
      <c r="J167" s="56" t="s">
        <v>7611</v>
      </c>
      <c r="K167" s="56" t="s">
        <v>7612</v>
      </c>
      <c r="L167" s="71" t="s">
        <v>5024</v>
      </c>
      <c r="M167" s="120" t="s">
        <v>2833</v>
      </c>
      <c r="N167" s="61" t="s">
        <v>364</v>
      </c>
      <c r="O167" s="240" t="s">
        <v>6947</v>
      </c>
      <c r="P167" s="216" t="s">
        <v>1969</v>
      </c>
      <c r="Q167" s="443">
        <v>0</v>
      </c>
      <c r="R167" s="47"/>
      <c r="S167" s="36">
        <v>0</v>
      </c>
      <c r="T167" s="61"/>
      <c r="U167" s="34"/>
      <c r="V167" s="82">
        <v>0</v>
      </c>
      <c r="W167" s="55" t="s">
        <v>2690</v>
      </c>
      <c r="X167" s="55" t="s">
        <v>1898</v>
      </c>
      <c r="Y167" s="157">
        <v>0</v>
      </c>
      <c r="Z167" s="57" t="s">
        <v>3903</v>
      </c>
      <c r="AA167" s="55" t="s">
        <v>3904</v>
      </c>
      <c r="AB167" s="55">
        <v>169</v>
      </c>
      <c r="AC167" s="55" t="s">
        <v>2021</v>
      </c>
      <c r="AD167" s="89" t="s">
        <v>2619</v>
      </c>
      <c r="AE167" s="243" t="s">
        <v>1746</v>
      </c>
      <c r="AF167" s="157">
        <v>0</v>
      </c>
      <c r="AG167" s="89" t="s">
        <v>7613</v>
      </c>
      <c r="AH167" s="58" t="s">
        <v>3903</v>
      </c>
      <c r="AI167" s="58" t="s">
        <v>3903</v>
      </c>
      <c r="AJ167" s="59" t="s">
        <v>3903</v>
      </c>
      <c r="AK167" s="56" t="s">
        <v>3903</v>
      </c>
      <c r="AL167" s="56" t="s">
        <v>3903</v>
      </c>
      <c r="AM167" s="60" t="s">
        <v>3903</v>
      </c>
      <c r="AN167" s="60" t="s">
        <v>3903</v>
      </c>
      <c r="AO167" s="60" t="s">
        <v>3903</v>
      </c>
      <c r="AP167" s="84" t="s">
        <v>5496</v>
      </c>
      <c r="AQ167" s="481" t="str">
        <f>Table14[[#This Row],[Zone
ID]]</f>
        <v>Q10</v>
      </c>
    </row>
    <row r="168" spans="1:43" s="14" customFormat="1" ht="38.25" x14ac:dyDescent="0.2">
      <c r="A168" s="45" t="s">
        <v>1859</v>
      </c>
      <c r="B168" s="42" t="s">
        <v>98</v>
      </c>
      <c r="C168" s="46" t="s">
        <v>473</v>
      </c>
      <c r="D168" s="35" t="s">
        <v>6273</v>
      </c>
      <c r="E168" s="34">
        <v>46106</v>
      </c>
      <c r="F168" s="352" t="s">
        <v>3499</v>
      </c>
      <c r="G168" s="352" t="s">
        <v>565</v>
      </c>
      <c r="H168" s="344">
        <v>25.846450000000001</v>
      </c>
      <c r="I168" s="344">
        <v>-81.677383333333339</v>
      </c>
      <c r="J168" s="56" t="s">
        <v>7614</v>
      </c>
      <c r="K168" s="56" t="s">
        <v>7615</v>
      </c>
      <c r="L168" s="71" t="s">
        <v>2244</v>
      </c>
      <c r="M168" s="120" t="s">
        <v>2833</v>
      </c>
      <c r="N168" s="61" t="s">
        <v>448</v>
      </c>
      <c r="O168" s="240" t="s">
        <v>6948</v>
      </c>
      <c r="P168" s="216" t="s">
        <v>6005</v>
      </c>
      <c r="Q168" s="443">
        <v>0</v>
      </c>
      <c r="R168" s="47"/>
      <c r="S168" s="36"/>
      <c r="T168" s="61"/>
      <c r="U168" s="34">
        <v>44666</v>
      </c>
      <c r="V168" s="82" t="s">
        <v>1969</v>
      </c>
      <c r="W168" s="55" t="s">
        <v>2690</v>
      </c>
      <c r="X168" s="55" t="s">
        <v>1898</v>
      </c>
      <c r="Y168" s="157" t="s">
        <v>448</v>
      </c>
      <c r="Z168" s="57" t="s">
        <v>1746</v>
      </c>
      <c r="AA168" s="55" t="s">
        <v>6972</v>
      </c>
      <c r="AB168" s="55">
        <v>170</v>
      </c>
      <c r="AC168" s="55" t="s">
        <v>2026</v>
      </c>
      <c r="AD168" s="89" t="s">
        <v>2620</v>
      </c>
      <c r="AE168" s="243">
        <v>16792</v>
      </c>
      <c r="AF168" s="157" t="s">
        <v>3901</v>
      </c>
      <c r="AG168" s="89" t="s">
        <v>7616</v>
      </c>
      <c r="AH168" s="58" t="s">
        <v>7617</v>
      </c>
      <c r="AI168" s="58" t="s">
        <v>7618</v>
      </c>
      <c r="AJ168" s="59" t="s">
        <v>1357</v>
      </c>
      <c r="AK168" s="56">
        <v>25.846299999999999</v>
      </c>
      <c r="AL168" s="56">
        <v>-81.677300000000002</v>
      </c>
      <c r="AM168" s="60">
        <v>54.702000000520314</v>
      </c>
      <c r="AN168" s="60">
        <v>-27.329833540835963</v>
      </c>
      <c r="AO168" s="60">
        <v>61.149232255415335</v>
      </c>
      <c r="AP168" s="84" t="s">
        <v>5496</v>
      </c>
      <c r="AQ168" s="481" t="str">
        <f>Table14[[#This Row],[Zone
ID]]</f>
        <v>Qq11</v>
      </c>
    </row>
    <row r="169" spans="1:43" s="14" customFormat="1" ht="38.25" x14ac:dyDescent="0.2">
      <c r="A169" s="45" t="s">
        <v>1860</v>
      </c>
      <c r="B169" s="42" t="s">
        <v>99</v>
      </c>
      <c r="C169" s="46" t="s">
        <v>473</v>
      </c>
      <c r="D169" s="35" t="s">
        <v>6273</v>
      </c>
      <c r="E169" s="34">
        <v>46106</v>
      </c>
      <c r="F169" s="352" t="s">
        <v>4972</v>
      </c>
      <c r="G169" s="352" t="s">
        <v>4973</v>
      </c>
      <c r="H169" s="344">
        <v>25.849</v>
      </c>
      <c r="I169" s="344">
        <v>-81.675516666666667</v>
      </c>
      <c r="J169" s="56" t="s">
        <v>7619</v>
      </c>
      <c r="K169" s="56" t="s">
        <v>7620</v>
      </c>
      <c r="L169" s="71" t="s">
        <v>8342</v>
      </c>
      <c r="M169" s="120" t="s">
        <v>2834</v>
      </c>
      <c r="N169" s="61" t="s">
        <v>1919</v>
      </c>
      <c r="O169" s="240" t="s">
        <v>6949</v>
      </c>
      <c r="P169" s="216" t="s">
        <v>6005</v>
      </c>
      <c r="Q169" s="443">
        <v>0</v>
      </c>
      <c r="R169" s="47"/>
      <c r="S169" s="36"/>
      <c r="T169" s="61"/>
      <c r="U169" s="34">
        <v>45762</v>
      </c>
      <c r="V169" s="82" t="s">
        <v>1969</v>
      </c>
      <c r="W169" s="55" t="s">
        <v>2690</v>
      </c>
      <c r="X169" s="55" t="s">
        <v>1898</v>
      </c>
      <c r="Y169" s="157" t="s">
        <v>1919</v>
      </c>
      <c r="Z169" s="57">
        <v>355.24239418137762</v>
      </c>
      <c r="AA169" s="55" t="s">
        <v>7621</v>
      </c>
      <c r="AB169" s="55">
        <v>171</v>
      </c>
      <c r="AC169" s="55" t="s">
        <v>2026</v>
      </c>
      <c r="AD169" s="89" t="s">
        <v>2620</v>
      </c>
      <c r="AE169" s="243">
        <v>16792.099999999999</v>
      </c>
      <c r="AF169" s="157" t="s">
        <v>3901</v>
      </c>
      <c r="AG169" s="89" t="s">
        <v>7622</v>
      </c>
      <c r="AH169" s="58" t="s">
        <v>1004</v>
      </c>
      <c r="AI169" s="58" t="s">
        <v>1007</v>
      </c>
      <c r="AJ169" s="59" t="s">
        <v>1354</v>
      </c>
      <c r="AK169" s="56">
        <v>25.848400000000002</v>
      </c>
      <c r="AL169" s="56">
        <v>-81.676370000000006</v>
      </c>
      <c r="AM169" s="60">
        <v>218.80799999949005</v>
      </c>
      <c r="AN169" s="60">
        <v>279.85749545070337</v>
      </c>
      <c r="AO169" s="60">
        <v>355.24239418137762</v>
      </c>
      <c r="AP169" s="84" t="s">
        <v>5496</v>
      </c>
      <c r="AQ169" s="481" t="str">
        <f>Table14[[#This Row],[Zone
ID]]</f>
        <v>Qq12</v>
      </c>
    </row>
    <row r="170" spans="1:43" s="14" customFormat="1" ht="38.25" x14ac:dyDescent="0.2">
      <c r="A170" s="63" t="s">
        <v>1861</v>
      </c>
      <c r="B170" s="42" t="s">
        <v>102</v>
      </c>
      <c r="C170" s="64" t="s">
        <v>473</v>
      </c>
      <c r="D170" s="35" t="s">
        <v>6273</v>
      </c>
      <c r="E170" s="65">
        <v>46106</v>
      </c>
      <c r="F170" s="347" t="s">
        <v>2847</v>
      </c>
      <c r="G170" s="347" t="s">
        <v>4974</v>
      </c>
      <c r="H170" s="344">
        <v>25.852350000000001</v>
      </c>
      <c r="I170" s="344">
        <v>-81.673366666666666</v>
      </c>
      <c r="J170" s="56" t="s">
        <v>7623</v>
      </c>
      <c r="K170" s="56" t="s">
        <v>7624</v>
      </c>
      <c r="L170" s="49" t="s">
        <v>8343</v>
      </c>
      <c r="M170" s="120" t="s">
        <v>2834</v>
      </c>
      <c r="N170" s="35" t="s">
        <v>387</v>
      </c>
      <c r="O170" s="240" t="s">
        <v>6950</v>
      </c>
      <c r="P170" s="216" t="s">
        <v>1969</v>
      </c>
      <c r="Q170" s="445">
        <v>0</v>
      </c>
      <c r="R170" s="67"/>
      <c r="S170" s="68">
        <v>0</v>
      </c>
      <c r="T170" s="35" t="s">
        <v>3310</v>
      </c>
      <c r="U170" s="65"/>
      <c r="V170" s="82">
        <v>0</v>
      </c>
      <c r="W170" s="55" t="s">
        <v>2690</v>
      </c>
      <c r="X170" s="55" t="s">
        <v>1898</v>
      </c>
      <c r="Y170" s="157" t="s">
        <v>387</v>
      </c>
      <c r="Z170" s="57" t="s">
        <v>1746</v>
      </c>
      <c r="AA170" s="55" t="s">
        <v>6982</v>
      </c>
      <c r="AB170" s="55">
        <v>172</v>
      </c>
      <c r="AC170" s="55" t="s">
        <v>2026</v>
      </c>
      <c r="AD170" s="89" t="s">
        <v>2620</v>
      </c>
      <c r="AE170" s="243">
        <v>16792.2</v>
      </c>
      <c r="AF170" s="157" t="s">
        <v>3901</v>
      </c>
      <c r="AG170" s="89" t="s">
        <v>7625</v>
      </c>
      <c r="AH170" s="58" t="s">
        <v>7626</v>
      </c>
      <c r="AI170" s="58" t="s">
        <v>7627</v>
      </c>
      <c r="AJ170" s="59" t="s">
        <v>1351</v>
      </c>
      <c r="AK170" s="56">
        <v>25.852466666666668</v>
      </c>
      <c r="AL170" s="56">
        <v>-81.673416666666668</v>
      </c>
      <c r="AM170" s="60">
        <v>-42.546000000116777</v>
      </c>
      <c r="AN170" s="60">
        <v>16.397900124501579</v>
      </c>
      <c r="AO170" s="60">
        <v>45.596636328824367</v>
      </c>
      <c r="AP170" s="84" t="s">
        <v>5496</v>
      </c>
      <c r="AQ170" s="481" t="str">
        <f>Table14[[#This Row],[Zone
ID]]</f>
        <v>Qq13</v>
      </c>
    </row>
    <row r="171" spans="1:43" s="14" customFormat="1" ht="38.25" x14ac:dyDescent="0.2">
      <c r="A171" s="45" t="s">
        <v>1862</v>
      </c>
      <c r="B171" s="42" t="s">
        <v>108</v>
      </c>
      <c r="C171" s="46" t="s">
        <v>473</v>
      </c>
      <c r="D171" s="35" t="s">
        <v>6273</v>
      </c>
      <c r="E171" s="34">
        <v>46106</v>
      </c>
      <c r="F171" s="347" t="s">
        <v>3245</v>
      </c>
      <c r="G171" s="347" t="s">
        <v>4977</v>
      </c>
      <c r="H171" s="344">
        <v>25.856066666666667</v>
      </c>
      <c r="I171" s="344">
        <v>-81.671066666666661</v>
      </c>
      <c r="J171" s="56" t="s">
        <v>7628</v>
      </c>
      <c r="K171" s="56" t="s">
        <v>7629</v>
      </c>
      <c r="L171" s="49" t="s">
        <v>2244</v>
      </c>
      <c r="M171" s="120" t="s">
        <v>2833</v>
      </c>
      <c r="N171" s="35" t="s">
        <v>448</v>
      </c>
      <c r="O171" s="240" t="s">
        <v>6951</v>
      </c>
      <c r="P171" s="216" t="s">
        <v>6005</v>
      </c>
      <c r="Q171" s="443">
        <v>0</v>
      </c>
      <c r="R171" s="47"/>
      <c r="S171" s="36">
        <v>0</v>
      </c>
      <c r="T171" s="35"/>
      <c r="U171" s="34">
        <v>45366</v>
      </c>
      <c r="V171" s="82" t="s">
        <v>1969</v>
      </c>
      <c r="W171" s="55" t="s">
        <v>2690</v>
      </c>
      <c r="X171" s="55" t="s">
        <v>1898</v>
      </c>
      <c r="Y171" s="157" t="s">
        <v>448</v>
      </c>
      <c r="Z171" s="57" t="s">
        <v>1746</v>
      </c>
      <c r="AA171" s="55" t="s">
        <v>6972</v>
      </c>
      <c r="AB171" s="55">
        <v>173</v>
      </c>
      <c r="AC171" s="55" t="s">
        <v>2026</v>
      </c>
      <c r="AD171" s="89" t="s">
        <v>2620</v>
      </c>
      <c r="AE171" s="243">
        <v>16792.3</v>
      </c>
      <c r="AF171" s="157" t="s">
        <v>3901</v>
      </c>
      <c r="AG171" s="89" t="s">
        <v>7630</v>
      </c>
      <c r="AH171" s="58" t="s">
        <v>3245</v>
      </c>
      <c r="AI171" s="58" t="s">
        <v>7631</v>
      </c>
      <c r="AJ171" s="59" t="s">
        <v>1348</v>
      </c>
      <c r="AK171" s="56">
        <v>25.856066666666667</v>
      </c>
      <c r="AL171" s="56">
        <v>-81.671266666666668</v>
      </c>
      <c r="AM171" s="60">
        <v>0</v>
      </c>
      <c r="AN171" s="60">
        <v>65.591600498006315</v>
      </c>
      <c r="AO171" s="60">
        <v>65.591600498006315</v>
      </c>
      <c r="AP171" s="84" t="s">
        <v>5496</v>
      </c>
      <c r="AQ171" s="481" t="str">
        <f>Table14[[#This Row],[Zone
ID]]</f>
        <v>Qq14</v>
      </c>
    </row>
    <row r="172" spans="1:43" s="14" customFormat="1" ht="38.25" x14ac:dyDescent="0.2">
      <c r="A172" s="45" t="s">
        <v>1863</v>
      </c>
      <c r="B172" s="42" t="s">
        <v>109</v>
      </c>
      <c r="C172" s="46" t="s">
        <v>473</v>
      </c>
      <c r="D172" s="35" t="s">
        <v>6273</v>
      </c>
      <c r="E172" s="34">
        <v>46106</v>
      </c>
      <c r="F172" s="347" t="s">
        <v>4803</v>
      </c>
      <c r="G172" s="347" t="s">
        <v>4804</v>
      </c>
      <c r="H172" s="344">
        <v>25.856898333333334</v>
      </c>
      <c r="I172" s="344">
        <v>-81.672146666666663</v>
      </c>
      <c r="J172" s="56" t="s">
        <v>7632</v>
      </c>
      <c r="K172" s="56" t="s">
        <v>7633</v>
      </c>
      <c r="L172" s="49" t="s">
        <v>3719</v>
      </c>
      <c r="M172" s="120" t="s">
        <v>2833</v>
      </c>
      <c r="N172" s="35" t="s">
        <v>364</v>
      </c>
      <c r="O172" s="207" t="s">
        <v>6952</v>
      </c>
      <c r="P172" s="216" t="s">
        <v>1969</v>
      </c>
      <c r="Q172" s="443">
        <v>0</v>
      </c>
      <c r="R172" s="47"/>
      <c r="S172" s="36"/>
      <c r="T172" s="35"/>
      <c r="U172" s="34"/>
      <c r="V172" s="82">
        <v>0</v>
      </c>
      <c r="W172" s="55" t="s">
        <v>2690</v>
      </c>
      <c r="X172" s="55" t="s">
        <v>1898</v>
      </c>
      <c r="Y172" s="157">
        <v>0</v>
      </c>
      <c r="Z172" s="57" t="s">
        <v>1746</v>
      </c>
      <c r="AA172" s="55" t="s">
        <v>6987</v>
      </c>
      <c r="AB172" s="55">
        <v>174</v>
      </c>
      <c r="AC172" s="55" t="s">
        <v>2026</v>
      </c>
      <c r="AD172" s="89" t="s">
        <v>2620</v>
      </c>
      <c r="AE172" s="243">
        <v>16792.400000000001</v>
      </c>
      <c r="AF172" s="157" t="s">
        <v>3901</v>
      </c>
      <c r="AG172" s="89" t="s">
        <v>7634</v>
      </c>
      <c r="AH172" s="58" t="s">
        <v>2271</v>
      </c>
      <c r="AI172" s="58" t="s">
        <v>7635</v>
      </c>
      <c r="AJ172" s="59" t="s">
        <v>1345</v>
      </c>
      <c r="AK172" s="56">
        <v>25.856916666666667</v>
      </c>
      <c r="AL172" s="56">
        <v>-81.672066666666666</v>
      </c>
      <c r="AM172" s="60">
        <v>-6.6857999999628248</v>
      </c>
      <c r="AN172" s="60">
        <v>-26.2366401973383</v>
      </c>
      <c r="AO172" s="60">
        <v>27.075103148170843</v>
      </c>
      <c r="AP172" s="84" t="s">
        <v>5496</v>
      </c>
      <c r="AQ172" s="481" t="str">
        <f>Table14[[#This Row],[Zone
ID]]</f>
        <v>Qq15</v>
      </c>
    </row>
    <row r="173" spans="1:43" s="14" customFormat="1" ht="38.25" x14ac:dyDescent="0.2">
      <c r="A173" s="45" t="s">
        <v>1864</v>
      </c>
      <c r="B173" s="42" t="s">
        <v>110</v>
      </c>
      <c r="C173" s="46" t="s">
        <v>473</v>
      </c>
      <c r="D173" s="35" t="s">
        <v>6273</v>
      </c>
      <c r="E173" s="34">
        <v>46106</v>
      </c>
      <c r="F173" s="347" t="s">
        <v>557</v>
      </c>
      <c r="G173" s="347" t="s">
        <v>569</v>
      </c>
      <c r="H173" s="344">
        <v>25.862466666666666</v>
      </c>
      <c r="I173" s="344">
        <v>-81.668883333333326</v>
      </c>
      <c r="J173" s="56" t="s">
        <v>7636</v>
      </c>
      <c r="K173" s="56" t="s">
        <v>7637</v>
      </c>
      <c r="L173" s="49" t="s">
        <v>2244</v>
      </c>
      <c r="M173" s="120"/>
      <c r="N173" s="35" t="s">
        <v>448</v>
      </c>
      <c r="O173" s="240" t="s">
        <v>6953</v>
      </c>
      <c r="P173" s="216" t="s">
        <v>6005</v>
      </c>
      <c r="Q173" s="443">
        <v>0</v>
      </c>
      <c r="R173" s="47"/>
      <c r="S173" s="36">
        <v>0</v>
      </c>
      <c r="T173" s="35"/>
      <c r="U173" s="34">
        <v>43185</v>
      </c>
      <c r="V173" s="82" t="s">
        <v>1969</v>
      </c>
      <c r="W173" s="55" t="s">
        <v>2690</v>
      </c>
      <c r="X173" s="55" t="s">
        <v>1898</v>
      </c>
      <c r="Y173" s="157" t="s">
        <v>448</v>
      </c>
      <c r="Z173" s="57" t="s">
        <v>1746</v>
      </c>
      <c r="AA173" s="55" t="s">
        <v>6972</v>
      </c>
      <c r="AB173" s="55">
        <v>175</v>
      </c>
      <c r="AC173" s="55" t="s">
        <v>2026</v>
      </c>
      <c r="AD173" s="89" t="s">
        <v>2620</v>
      </c>
      <c r="AE173" s="243">
        <v>16792.5</v>
      </c>
      <c r="AF173" s="157" t="s">
        <v>3901</v>
      </c>
      <c r="AG173" s="89" t="s">
        <v>7638</v>
      </c>
      <c r="AH173" s="58" t="s">
        <v>7639</v>
      </c>
      <c r="AI173" s="58" t="s">
        <v>7640</v>
      </c>
      <c r="AJ173" s="59" t="s">
        <v>1342</v>
      </c>
      <c r="AK173" s="56">
        <v>25.862300000000001</v>
      </c>
      <c r="AL173" s="56">
        <v>-81.668916666666661</v>
      </c>
      <c r="AM173" s="60">
        <v>60.779999999426479</v>
      </c>
      <c r="AN173" s="60">
        <v>10.931933416334385</v>
      </c>
      <c r="AO173" s="60">
        <v>61.755287774808814</v>
      </c>
      <c r="AP173" s="84" t="s">
        <v>5496</v>
      </c>
      <c r="AQ173" s="481" t="str">
        <f>Table14[[#This Row],[Zone
ID]]</f>
        <v>Qq16</v>
      </c>
    </row>
    <row r="174" spans="1:43" s="14" customFormat="1" ht="38.25" x14ac:dyDescent="0.2">
      <c r="A174" s="63" t="s">
        <v>1865</v>
      </c>
      <c r="B174" s="42" t="s">
        <v>113</v>
      </c>
      <c r="C174" s="64" t="s">
        <v>473</v>
      </c>
      <c r="D174" s="35" t="s">
        <v>6273</v>
      </c>
      <c r="E174" s="65">
        <v>46106</v>
      </c>
      <c r="F174" s="352" t="s">
        <v>4805</v>
      </c>
      <c r="G174" s="352" t="s">
        <v>4806</v>
      </c>
      <c r="H174" s="344">
        <v>25.865255000000001</v>
      </c>
      <c r="I174" s="344">
        <v>-81.667941666666664</v>
      </c>
      <c r="J174" s="56" t="s">
        <v>7641</v>
      </c>
      <c r="K174" s="56" t="s">
        <v>7642</v>
      </c>
      <c r="L174" s="49" t="s">
        <v>6551</v>
      </c>
      <c r="M174" s="120" t="s">
        <v>2833</v>
      </c>
      <c r="N174" s="35" t="s">
        <v>387</v>
      </c>
      <c r="O174" s="240" t="s">
        <v>6552</v>
      </c>
      <c r="P174" s="216" t="s">
        <v>1969</v>
      </c>
      <c r="Q174" s="445">
        <v>0</v>
      </c>
      <c r="R174" s="67"/>
      <c r="S174" s="68"/>
      <c r="T174" s="35" t="s">
        <v>3310</v>
      </c>
      <c r="U174" s="34"/>
      <c r="V174" s="82">
        <v>0</v>
      </c>
      <c r="W174" s="55" t="s">
        <v>2690</v>
      </c>
      <c r="X174" s="55" t="s">
        <v>1898</v>
      </c>
      <c r="Y174" s="157" t="s">
        <v>387</v>
      </c>
      <c r="Z174" s="57" t="s">
        <v>1746</v>
      </c>
      <c r="AA174" s="55" t="s">
        <v>6982</v>
      </c>
      <c r="AB174" s="55">
        <v>176</v>
      </c>
      <c r="AC174" s="55" t="s">
        <v>2026</v>
      </c>
      <c r="AD174" s="89" t="s">
        <v>2620</v>
      </c>
      <c r="AE174" s="243">
        <v>16792.599999999999</v>
      </c>
      <c r="AF174" s="157" t="s">
        <v>3901</v>
      </c>
      <c r="AG174" s="89" t="s">
        <v>7643</v>
      </c>
      <c r="AH174" s="58" t="s">
        <v>656</v>
      </c>
      <c r="AI174" s="58" t="s">
        <v>7644</v>
      </c>
      <c r="AJ174" s="59" t="s">
        <v>1339</v>
      </c>
      <c r="AK174" s="56">
        <v>25.865300000000001</v>
      </c>
      <c r="AL174" s="56">
        <v>-81.667850000000001</v>
      </c>
      <c r="AM174" s="60">
        <v>-16.410600000026534</v>
      </c>
      <c r="AN174" s="60">
        <v>-30.062816892589279</v>
      </c>
      <c r="AO174" s="60">
        <v>34.250266449740536</v>
      </c>
      <c r="AP174" s="84" t="s">
        <v>5496</v>
      </c>
      <c r="AQ174" s="481" t="str">
        <f>Table14[[#This Row],[Zone
ID]]</f>
        <v>Qq17</v>
      </c>
    </row>
    <row r="175" spans="1:43" s="14" customFormat="1" ht="38.25" x14ac:dyDescent="0.2">
      <c r="A175" s="45" t="s">
        <v>1866</v>
      </c>
      <c r="B175" s="42" t="s">
        <v>114</v>
      </c>
      <c r="C175" s="46" t="s">
        <v>473</v>
      </c>
      <c r="D175" s="35" t="s">
        <v>6273</v>
      </c>
      <c r="E175" s="34">
        <v>46106</v>
      </c>
      <c r="F175" s="347" t="s">
        <v>4777</v>
      </c>
      <c r="G175" s="347" t="s">
        <v>4778</v>
      </c>
      <c r="H175" s="344">
        <v>25.865841666666668</v>
      </c>
      <c r="I175" s="344">
        <v>-81.668768333333333</v>
      </c>
      <c r="J175" s="56" t="s">
        <v>7645</v>
      </c>
      <c r="K175" s="56" t="s">
        <v>7646</v>
      </c>
      <c r="L175" s="49" t="s">
        <v>6553</v>
      </c>
      <c r="M175" s="120" t="s">
        <v>2833</v>
      </c>
      <c r="N175" s="35" t="s">
        <v>1920</v>
      </c>
      <c r="O175" s="240" t="s">
        <v>6954</v>
      </c>
      <c r="P175" s="216" t="s">
        <v>1969</v>
      </c>
      <c r="Q175" s="443">
        <v>0</v>
      </c>
      <c r="R175" s="47"/>
      <c r="S175" s="36"/>
      <c r="T175" s="35" t="s">
        <v>3310</v>
      </c>
      <c r="U175" s="34">
        <v>45762</v>
      </c>
      <c r="V175" s="82" t="s">
        <v>1969</v>
      </c>
      <c r="W175" s="55" t="s">
        <v>2690</v>
      </c>
      <c r="X175" s="55" t="s">
        <v>1898</v>
      </c>
      <c r="Y175" s="157" t="s">
        <v>1920</v>
      </c>
      <c r="Z175" s="57" t="s">
        <v>1746</v>
      </c>
      <c r="AA175" s="55" t="s">
        <v>7301</v>
      </c>
      <c r="AB175" s="55">
        <v>177</v>
      </c>
      <c r="AC175" s="55" t="s">
        <v>2026</v>
      </c>
      <c r="AD175" s="89" t="s">
        <v>2620</v>
      </c>
      <c r="AE175" s="243">
        <v>16792.7</v>
      </c>
      <c r="AF175" s="157" t="s">
        <v>3901</v>
      </c>
      <c r="AG175" s="89" t="s">
        <v>7647</v>
      </c>
      <c r="AH175" s="58" t="s">
        <v>7648</v>
      </c>
      <c r="AI175" s="58" t="s">
        <v>7649</v>
      </c>
      <c r="AJ175" s="59" t="s">
        <v>1336</v>
      </c>
      <c r="AK175" s="56">
        <v>25.865766666666666</v>
      </c>
      <c r="AL175" s="56">
        <v>-81.668866666666673</v>
      </c>
      <c r="AM175" s="60">
        <v>27.351000000907959</v>
      </c>
      <c r="AN175" s="60">
        <v>32.249203579584609</v>
      </c>
      <c r="AO175" s="60">
        <v>42.285793507597319</v>
      </c>
      <c r="AP175" s="84" t="s">
        <v>5496</v>
      </c>
      <c r="AQ175" s="481" t="str">
        <f>Table14[[#This Row],[Zone
ID]]</f>
        <v>Qq18</v>
      </c>
    </row>
    <row r="176" spans="1:43" s="14" customFormat="1" ht="38.25" x14ac:dyDescent="0.2">
      <c r="A176" s="63" t="s">
        <v>1867</v>
      </c>
      <c r="B176" s="42" t="s">
        <v>105</v>
      </c>
      <c r="C176" s="64" t="s">
        <v>473</v>
      </c>
      <c r="D176" s="35" t="s">
        <v>6273</v>
      </c>
      <c r="E176" s="65">
        <v>46106</v>
      </c>
      <c r="F176" s="352" t="s">
        <v>4807</v>
      </c>
      <c r="G176" s="352" t="s">
        <v>4808</v>
      </c>
      <c r="H176" s="344">
        <v>25.869798333333332</v>
      </c>
      <c r="I176" s="344">
        <v>-81.668486666666666</v>
      </c>
      <c r="J176" s="56" t="s">
        <v>7650</v>
      </c>
      <c r="K176" s="56" t="s">
        <v>7651</v>
      </c>
      <c r="L176" s="49" t="s">
        <v>6956</v>
      </c>
      <c r="M176" s="120" t="s">
        <v>2833</v>
      </c>
      <c r="N176" s="35" t="s">
        <v>387</v>
      </c>
      <c r="O176" s="207" t="s">
        <v>6955</v>
      </c>
      <c r="P176" s="216" t="s">
        <v>1969</v>
      </c>
      <c r="Q176" s="445">
        <v>0</v>
      </c>
      <c r="R176" s="67"/>
      <c r="S176" s="68">
        <v>0</v>
      </c>
      <c r="T176" s="35"/>
      <c r="U176" s="34"/>
      <c r="V176" s="82">
        <v>0</v>
      </c>
      <c r="W176" s="55" t="s">
        <v>2690</v>
      </c>
      <c r="X176" s="55" t="s">
        <v>1898</v>
      </c>
      <c r="Y176" s="157" t="s">
        <v>387</v>
      </c>
      <c r="Z176" s="57" t="s">
        <v>1746</v>
      </c>
      <c r="AA176" s="55" t="s">
        <v>6982</v>
      </c>
      <c r="AB176" s="55">
        <v>178</v>
      </c>
      <c r="AC176" s="55" t="s">
        <v>2026</v>
      </c>
      <c r="AD176" s="89" t="s">
        <v>2620</v>
      </c>
      <c r="AE176" s="243">
        <v>16792.8</v>
      </c>
      <c r="AF176" s="157" t="s">
        <v>3901</v>
      </c>
      <c r="AG176" s="89" t="s">
        <v>7652</v>
      </c>
      <c r="AH176" s="58" t="s">
        <v>7653</v>
      </c>
      <c r="AI176" s="58" t="s">
        <v>7654</v>
      </c>
      <c r="AJ176" s="59" t="s">
        <v>1333</v>
      </c>
      <c r="AK176" s="56">
        <v>25.869683333333334</v>
      </c>
      <c r="AL176" s="56">
        <v>-81.668316666666669</v>
      </c>
      <c r="AM176" s="60">
        <v>41.938199999060117</v>
      </c>
      <c r="AN176" s="60">
        <v>-55.75286042050903</v>
      </c>
      <c r="AO176" s="60">
        <v>69.765278357001691</v>
      </c>
      <c r="AP176" s="84" t="s">
        <v>5496</v>
      </c>
      <c r="AQ176" s="481" t="str">
        <f>Table14[[#This Row],[Zone
ID]]</f>
        <v>Qq19</v>
      </c>
    </row>
    <row r="177" spans="1:43" s="14" customFormat="1" ht="38.25" x14ac:dyDescent="0.2">
      <c r="A177" s="63" t="s">
        <v>1868</v>
      </c>
      <c r="B177" s="42" t="s">
        <v>106</v>
      </c>
      <c r="C177" s="64" t="s">
        <v>473</v>
      </c>
      <c r="D177" s="35" t="s">
        <v>6273</v>
      </c>
      <c r="E177" s="65">
        <v>46106</v>
      </c>
      <c r="F177" s="362" t="s">
        <v>2280</v>
      </c>
      <c r="G177" s="362" t="s">
        <v>4988</v>
      </c>
      <c r="H177" s="344">
        <v>25.869800000000001</v>
      </c>
      <c r="I177" s="344">
        <v>-81.668533333333329</v>
      </c>
      <c r="J177" s="56" t="s">
        <v>7655</v>
      </c>
      <c r="K177" s="56" t="s">
        <v>7656</v>
      </c>
      <c r="L177" s="49" t="s">
        <v>2244</v>
      </c>
      <c r="M177" s="120"/>
      <c r="N177" s="35" t="s">
        <v>448</v>
      </c>
      <c r="O177" s="207" t="s">
        <v>6957</v>
      </c>
      <c r="P177" s="216" t="s">
        <v>6005</v>
      </c>
      <c r="Q177" s="445">
        <v>0</v>
      </c>
      <c r="R177" s="67"/>
      <c r="S177" s="68">
        <v>0</v>
      </c>
      <c r="T177" s="35"/>
      <c r="U177" s="65">
        <v>45366</v>
      </c>
      <c r="V177" s="82" t="s">
        <v>1969</v>
      </c>
      <c r="W177" s="55" t="s">
        <v>2690</v>
      </c>
      <c r="X177" s="55" t="s">
        <v>1898</v>
      </c>
      <c r="Y177" s="157" t="s">
        <v>448</v>
      </c>
      <c r="Z177" s="57" t="s">
        <v>3903</v>
      </c>
      <c r="AA177" s="55" t="s">
        <v>3912</v>
      </c>
      <c r="AB177" s="55">
        <v>179</v>
      </c>
      <c r="AC177" s="55" t="s">
        <v>2026</v>
      </c>
      <c r="AD177" s="89" t="s">
        <v>2620</v>
      </c>
      <c r="AE177" s="243" t="s">
        <v>1746</v>
      </c>
      <c r="AF177" s="157">
        <v>0</v>
      </c>
      <c r="AG177" s="89" t="s">
        <v>7657</v>
      </c>
      <c r="AH177" s="58" t="s">
        <v>3903</v>
      </c>
      <c r="AI177" s="58" t="s">
        <v>3903</v>
      </c>
      <c r="AJ177" s="59" t="s">
        <v>3903</v>
      </c>
      <c r="AK177" s="56" t="s">
        <v>3903</v>
      </c>
      <c r="AL177" s="56" t="s">
        <v>3903</v>
      </c>
      <c r="AM177" s="60" t="s">
        <v>3903</v>
      </c>
      <c r="AN177" s="60" t="s">
        <v>3903</v>
      </c>
      <c r="AO177" s="60" t="s">
        <v>3903</v>
      </c>
      <c r="AP177" s="84" t="s">
        <v>5496</v>
      </c>
      <c r="AQ177" s="481" t="str">
        <f>Table14[[#This Row],[Zone
ID]]</f>
        <v>Qq20</v>
      </c>
    </row>
    <row r="178" spans="1:43" s="14" customFormat="1" ht="89.25" x14ac:dyDescent="0.2">
      <c r="A178" s="45" t="s">
        <v>1869</v>
      </c>
      <c r="B178" s="42" t="s">
        <v>97</v>
      </c>
      <c r="C178" s="46" t="s">
        <v>473</v>
      </c>
      <c r="D178" s="35" t="s">
        <v>6273</v>
      </c>
      <c r="E178" s="34">
        <v>46106</v>
      </c>
      <c r="F178" s="352" t="s">
        <v>4779</v>
      </c>
      <c r="G178" s="352" t="s">
        <v>4780</v>
      </c>
      <c r="H178" s="344">
        <v>25.875578333333333</v>
      </c>
      <c r="I178" s="344">
        <v>-81.67193833333333</v>
      </c>
      <c r="J178" s="56" t="s">
        <v>7658</v>
      </c>
      <c r="K178" s="56" t="s">
        <v>7659</v>
      </c>
      <c r="L178" s="49" t="s">
        <v>6959</v>
      </c>
      <c r="M178" s="120" t="s">
        <v>2833</v>
      </c>
      <c r="N178" s="35" t="s">
        <v>2022</v>
      </c>
      <c r="O178" s="207" t="s">
        <v>6958</v>
      </c>
      <c r="P178" s="216" t="s">
        <v>6005</v>
      </c>
      <c r="Q178" s="443">
        <v>0</v>
      </c>
      <c r="R178" s="47"/>
      <c r="S178" s="36">
        <v>0</v>
      </c>
      <c r="T178" s="35"/>
      <c r="U178" s="34" t="s">
        <v>8520</v>
      </c>
      <c r="V178" s="82" t="s">
        <v>1969</v>
      </c>
      <c r="W178" s="55" t="s">
        <v>2690</v>
      </c>
      <c r="X178" s="55" t="s">
        <v>1898</v>
      </c>
      <c r="Y178" s="157" t="s">
        <v>2022</v>
      </c>
      <c r="Z178" s="57" t="s">
        <v>1746</v>
      </c>
      <c r="AA178" s="55" t="s">
        <v>7019</v>
      </c>
      <c r="AB178" s="55">
        <v>180</v>
      </c>
      <c r="AC178" s="55" t="s">
        <v>2026</v>
      </c>
      <c r="AD178" s="89" t="s">
        <v>2620</v>
      </c>
      <c r="AE178" s="243">
        <v>16792.900000000001</v>
      </c>
      <c r="AF178" s="157" t="s">
        <v>3901</v>
      </c>
      <c r="AG178" s="89" t="s">
        <v>7660</v>
      </c>
      <c r="AH178" s="58" t="s">
        <v>7661</v>
      </c>
      <c r="AI178" s="58" t="s">
        <v>2283</v>
      </c>
      <c r="AJ178" s="59" t="s">
        <v>1330</v>
      </c>
      <c r="AK178" s="56">
        <v>25.875433333333334</v>
      </c>
      <c r="AL178" s="56">
        <v>-81.672033333333331</v>
      </c>
      <c r="AM178" s="60">
        <v>52.878599999941542</v>
      </c>
      <c r="AN178" s="60">
        <v>31.156010236086942</v>
      </c>
      <c r="AO178" s="60">
        <v>61.374614555082722</v>
      </c>
      <c r="AP178" s="84" t="s">
        <v>5496</v>
      </c>
      <c r="AQ178" s="481" t="str">
        <f>Table14[[#This Row],[Zone
ID]]</f>
        <v>Qq21</v>
      </c>
    </row>
    <row r="179" spans="1:43" s="14" customFormat="1" ht="89.25" x14ac:dyDescent="0.2">
      <c r="A179" s="45" t="s">
        <v>1870</v>
      </c>
      <c r="B179" s="42" t="s">
        <v>96</v>
      </c>
      <c r="C179" s="46" t="s">
        <v>473</v>
      </c>
      <c r="D179" s="35" t="s">
        <v>6273</v>
      </c>
      <c r="E179" s="34">
        <v>46106</v>
      </c>
      <c r="F179" s="347" t="s">
        <v>4781</v>
      </c>
      <c r="G179" s="347" t="s">
        <v>4782</v>
      </c>
      <c r="H179" s="344">
        <v>25.879021666666667</v>
      </c>
      <c r="I179" s="344">
        <v>-81.672015000000002</v>
      </c>
      <c r="J179" s="56" t="s">
        <v>7662</v>
      </c>
      <c r="K179" s="56" t="s">
        <v>7663</v>
      </c>
      <c r="L179" s="49" t="s">
        <v>8283</v>
      </c>
      <c r="M179" s="120" t="s">
        <v>2833</v>
      </c>
      <c r="N179" s="35" t="s">
        <v>3605</v>
      </c>
      <c r="O179" s="207" t="s">
        <v>6960</v>
      </c>
      <c r="P179" s="216" t="s">
        <v>6005</v>
      </c>
      <c r="Q179" s="443">
        <v>0</v>
      </c>
      <c r="R179" s="47"/>
      <c r="S179" s="36">
        <v>0</v>
      </c>
      <c r="T179" s="35"/>
      <c r="U179" s="34">
        <v>44257</v>
      </c>
      <c r="V179" s="82" t="s">
        <v>1969</v>
      </c>
      <c r="W179" s="55" t="s">
        <v>2690</v>
      </c>
      <c r="X179" s="55" t="s">
        <v>1898</v>
      </c>
      <c r="Y179" s="157" t="s">
        <v>3605</v>
      </c>
      <c r="Z179" s="57" t="s">
        <v>1746</v>
      </c>
      <c r="AA179" s="55" t="s">
        <v>7664</v>
      </c>
      <c r="AB179" s="55">
        <v>181</v>
      </c>
      <c r="AC179" s="55" t="s">
        <v>2026</v>
      </c>
      <c r="AD179" s="89" t="s">
        <v>2620</v>
      </c>
      <c r="AE179" s="243">
        <v>16793</v>
      </c>
      <c r="AF179" s="157" t="s">
        <v>3901</v>
      </c>
      <c r="AG179" s="89" t="s">
        <v>7665</v>
      </c>
      <c r="AH179" s="58" t="s">
        <v>7666</v>
      </c>
      <c r="AI179" s="58" t="s">
        <v>2639</v>
      </c>
      <c r="AJ179" s="59" t="s">
        <v>1327</v>
      </c>
      <c r="AK179" s="56">
        <v>25.879016666666665</v>
      </c>
      <c r="AL179" s="56">
        <v>-81.67198333333333</v>
      </c>
      <c r="AM179" s="60">
        <v>1.8234000005787721</v>
      </c>
      <c r="AN179" s="60">
        <v>-10.385336746915835</v>
      </c>
      <c r="AO179" s="60">
        <v>10.544193042094356</v>
      </c>
      <c r="AP179" s="84" t="s">
        <v>5496</v>
      </c>
      <c r="AQ179" s="481" t="str">
        <f>Table14[[#This Row],[Zone
ID]]</f>
        <v>Qq22</v>
      </c>
    </row>
    <row r="180" spans="1:43" s="14" customFormat="1" ht="38.25" x14ac:dyDescent="0.2">
      <c r="A180" s="45" t="s">
        <v>1871</v>
      </c>
      <c r="B180" s="42" t="s">
        <v>115</v>
      </c>
      <c r="C180" s="46" t="s">
        <v>473</v>
      </c>
      <c r="D180" s="35" t="s">
        <v>6273</v>
      </c>
      <c r="E180" s="34">
        <v>46106</v>
      </c>
      <c r="F180" s="352" t="s">
        <v>4783</v>
      </c>
      <c r="G180" s="352" t="s">
        <v>4784</v>
      </c>
      <c r="H180" s="344">
        <v>25.882988333333333</v>
      </c>
      <c r="I180" s="344">
        <v>-81.667413333333329</v>
      </c>
      <c r="J180" s="56" t="s">
        <v>7667</v>
      </c>
      <c r="K180" s="56" t="s">
        <v>7668</v>
      </c>
      <c r="L180" s="473" t="s">
        <v>8344</v>
      </c>
      <c r="M180" s="120" t="s">
        <v>2833</v>
      </c>
      <c r="N180" s="35" t="s">
        <v>1919</v>
      </c>
      <c r="O180" s="240" t="s">
        <v>6961</v>
      </c>
      <c r="P180" s="216" t="s">
        <v>6005</v>
      </c>
      <c r="Q180" s="443">
        <v>0</v>
      </c>
      <c r="R180" s="47"/>
      <c r="S180" s="36">
        <v>0</v>
      </c>
      <c r="T180" s="35" t="s">
        <v>3310</v>
      </c>
      <c r="U180" s="34">
        <v>45762</v>
      </c>
      <c r="V180" s="82" t="s">
        <v>1969</v>
      </c>
      <c r="W180" s="55" t="s">
        <v>2690</v>
      </c>
      <c r="X180" s="55" t="s">
        <v>1898</v>
      </c>
      <c r="Y180" s="157" t="s">
        <v>1919</v>
      </c>
      <c r="Z180" s="57" t="s">
        <v>1746</v>
      </c>
      <c r="AA180" s="55" t="s">
        <v>6966</v>
      </c>
      <c r="AB180" s="55">
        <v>182</v>
      </c>
      <c r="AC180" s="55" t="s">
        <v>2026</v>
      </c>
      <c r="AD180" s="89" t="s">
        <v>2620</v>
      </c>
      <c r="AE180" s="243">
        <v>16793.099999999999</v>
      </c>
      <c r="AF180" s="157" t="s">
        <v>3901</v>
      </c>
      <c r="AG180" s="89" t="s">
        <v>7669</v>
      </c>
      <c r="AH180" s="58" t="s">
        <v>7670</v>
      </c>
      <c r="AI180" s="58" t="s">
        <v>2640</v>
      </c>
      <c r="AJ180" s="59" t="s">
        <v>1324</v>
      </c>
      <c r="AK180" s="56">
        <v>25.883099999999999</v>
      </c>
      <c r="AL180" s="56">
        <v>-81.667450000000002</v>
      </c>
      <c r="AM180" s="60">
        <v>-40.722599999538005</v>
      </c>
      <c r="AN180" s="60">
        <v>12.02512675983205</v>
      </c>
      <c r="AO180" s="60">
        <v>42.460968245111907</v>
      </c>
      <c r="AP180" s="84" t="s">
        <v>5496</v>
      </c>
      <c r="AQ180" s="481" t="str">
        <f>Table14[[#This Row],[Zone
ID]]</f>
        <v>Qq23</v>
      </c>
    </row>
    <row r="181" spans="1:43" s="14" customFormat="1" ht="38.25" x14ac:dyDescent="0.2">
      <c r="A181" s="45" t="s">
        <v>1872</v>
      </c>
      <c r="B181" s="42" t="s">
        <v>94</v>
      </c>
      <c r="C181" s="46" t="s">
        <v>473</v>
      </c>
      <c r="D181" s="35" t="s">
        <v>6273</v>
      </c>
      <c r="E181" s="34">
        <v>46106</v>
      </c>
      <c r="F181" s="352" t="s">
        <v>4785</v>
      </c>
      <c r="G181" s="352" t="s">
        <v>4786</v>
      </c>
      <c r="H181" s="344">
        <v>25.886074999999998</v>
      </c>
      <c r="I181" s="344">
        <v>-81.661699999999996</v>
      </c>
      <c r="J181" s="56" t="s">
        <v>7671</v>
      </c>
      <c r="K181" s="56" t="s">
        <v>7672</v>
      </c>
      <c r="L181" s="226" t="s">
        <v>8344</v>
      </c>
      <c r="M181" s="120" t="s">
        <v>2833</v>
      </c>
      <c r="N181" s="35" t="s">
        <v>1919</v>
      </c>
      <c r="O181" s="240" t="s">
        <v>6962</v>
      </c>
      <c r="P181" s="216" t="s">
        <v>6005</v>
      </c>
      <c r="Q181" s="443">
        <v>0</v>
      </c>
      <c r="R181" s="47"/>
      <c r="S181" s="36">
        <v>0</v>
      </c>
      <c r="T181" s="35" t="s">
        <v>3310</v>
      </c>
      <c r="U181" s="34">
        <v>45762</v>
      </c>
      <c r="V181" s="82" t="s">
        <v>1969</v>
      </c>
      <c r="W181" s="55" t="s">
        <v>2690</v>
      </c>
      <c r="X181" s="55" t="s">
        <v>1898</v>
      </c>
      <c r="Y181" s="157" t="s">
        <v>1919</v>
      </c>
      <c r="Z181" s="57" t="s">
        <v>1746</v>
      </c>
      <c r="AA181" s="55" t="s">
        <v>6966</v>
      </c>
      <c r="AB181" s="55">
        <v>183</v>
      </c>
      <c r="AC181" s="55" t="s">
        <v>2026</v>
      </c>
      <c r="AD181" s="89" t="s">
        <v>2620</v>
      </c>
      <c r="AE181" s="243">
        <v>16793.2</v>
      </c>
      <c r="AF181" s="157" t="s">
        <v>3901</v>
      </c>
      <c r="AG181" s="89" t="s">
        <v>7673</v>
      </c>
      <c r="AH181" s="58" t="s">
        <v>7674</v>
      </c>
      <c r="AI181" s="58" t="s">
        <v>7675</v>
      </c>
      <c r="AJ181" s="59" t="s">
        <v>1321</v>
      </c>
      <c r="AK181" s="56">
        <v>25.885999999999999</v>
      </c>
      <c r="AL181" s="56">
        <v>-81.661683333333329</v>
      </c>
      <c r="AM181" s="60">
        <v>27.350999999612355</v>
      </c>
      <c r="AN181" s="60">
        <v>-5.4659667081671923</v>
      </c>
      <c r="AO181" s="60">
        <v>27.891826634940696</v>
      </c>
      <c r="AP181" s="84" t="s">
        <v>5496</v>
      </c>
      <c r="AQ181" s="481" t="str">
        <f>Table14[[#This Row],[Zone
ID]]</f>
        <v>Qq24</v>
      </c>
    </row>
    <row r="182" spans="1:43" s="14" customFormat="1" ht="38.25" x14ac:dyDescent="0.2">
      <c r="A182" s="45" t="s">
        <v>1873</v>
      </c>
      <c r="B182" s="42" t="s">
        <v>93</v>
      </c>
      <c r="C182" s="46" t="s">
        <v>473</v>
      </c>
      <c r="D182" s="35" t="s">
        <v>6273</v>
      </c>
      <c r="E182" s="34">
        <v>46106</v>
      </c>
      <c r="F182" s="352" t="s">
        <v>4787</v>
      </c>
      <c r="G182" s="352" t="s">
        <v>4788</v>
      </c>
      <c r="H182" s="344">
        <v>25.888966666666668</v>
      </c>
      <c r="I182" s="344">
        <v>-81.657591666666661</v>
      </c>
      <c r="J182" s="56" t="s">
        <v>8257</v>
      </c>
      <c r="K182" s="56" t="s">
        <v>8258</v>
      </c>
      <c r="L182" s="49" t="s">
        <v>6936</v>
      </c>
      <c r="M182" s="120" t="s">
        <v>2834</v>
      </c>
      <c r="N182" s="35" t="s">
        <v>2022</v>
      </c>
      <c r="O182" s="240" t="s">
        <v>6935</v>
      </c>
      <c r="P182" s="216" t="s">
        <v>1969</v>
      </c>
      <c r="Q182" s="443">
        <v>0</v>
      </c>
      <c r="R182" s="47"/>
      <c r="S182" s="36">
        <v>0</v>
      </c>
      <c r="T182" s="35" t="s">
        <v>3310</v>
      </c>
      <c r="U182" s="34">
        <v>45762</v>
      </c>
      <c r="V182" s="82" t="s">
        <v>1969</v>
      </c>
      <c r="W182" s="55" t="s">
        <v>2690</v>
      </c>
      <c r="X182" s="55" t="s">
        <v>1898</v>
      </c>
      <c r="Y182" s="157" t="s">
        <v>2022</v>
      </c>
      <c r="Z182" s="57" t="s">
        <v>1746</v>
      </c>
      <c r="AA182" s="55" t="s">
        <v>7019</v>
      </c>
      <c r="AB182" s="55">
        <v>184</v>
      </c>
      <c r="AC182" s="55" t="s">
        <v>2026</v>
      </c>
      <c r="AD182" s="89" t="s">
        <v>2620</v>
      </c>
      <c r="AE182" s="243">
        <v>16793.3</v>
      </c>
      <c r="AF182" s="157" t="s">
        <v>3901</v>
      </c>
      <c r="AG182" s="89" t="s">
        <v>8259</v>
      </c>
      <c r="AH182" s="58" t="s">
        <v>8260</v>
      </c>
      <c r="AI182" s="58" t="s">
        <v>8261</v>
      </c>
      <c r="AJ182" s="59" t="s">
        <v>1318</v>
      </c>
      <c r="AK182" s="56">
        <v>25.8889</v>
      </c>
      <c r="AL182" s="56">
        <v>-81.657650000000004</v>
      </c>
      <c r="AM182" s="60">
        <v>24.312000000807075</v>
      </c>
      <c r="AN182" s="60">
        <v>19.130883480915458</v>
      </c>
      <c r="AO182" s="60">
        <v>30.936451748699419</v>
      </c>
      <c r="AP182" s="84" t="s">
        <v>5496</v>
      </c>
      <c r="AQ182" s="481" t="str">
        <f>Table14[[#This Row],[Zone
ID]]</f>
        <v>Qq25</v>
      </c>
    </row>
    <row r="183" spans="1:43" s="14" customFormat="1" ht="51" x14ac:dyDescent="0.2">
      <c r="A183" s="45" t="s">
        <v>1031</v>
      </c>
      <c r="B183" s="42" t="s">
        <v>98</v>
      </c>
      <c r="C183" s="46" t="s">
        <v>473</v>
      </c>
      <c r="D183" s="35" t="s">
        <v>4516</v>
      </c>
      <c r="E183" s="34">
        <v>46101</v>
      </c>
      <c r="F183" s="352" t="s">
        <v>4737</v>
      </c>
      <c r="G183" s="352" t="s">
        <v>4738</v>
      </c>
      <c r="H183" s="344">
        <v>25.917314999999999</v>
      </c>
      <c r="I183" s="344">
        <v>-81.611648333333335</v>
      </c>
      <c r="J183" s="56" t="s">
        <v>7676</v>
      </c>
      <c r="K183" s="56" t="s">
        <v>7677</v>
      </c>
      <c r="L183" s="49" t="s">
        <v>8350</v>
      </c>
      <c r="M183" s="120" t="s">
        <v>2833</v>
      </c>
      <c r="N183" s="35" t="s">
        <v>2022</v>
      </c>
      <c r="O183" s="240" t="s">
        <v>6883</v>
      </c>
      <c r="P183" s="216" t="s">
        <v>6005</v>
      </c>
      <c r="Q183" s="443">
        <v>0</v>
      </c>
      <c r="R183" s="47"/>
      <c r="S183" s="36">
        <v>0</v>
      </c>
      <c r="T183" s="35"/>
      <c r="U183" s="34">
        <v>45372</v>
      </c>
      <c r="V183" s="82" t="s">
        <v>1969</v>
      </c>
      <c r="W183" s="55" t="s">
        <v>2688</v>
      </c>
      <c r="X183" s="55" t="s">
        <v>1898</v>
      </c>
      <c r="Y183" s="157" t="s">
        <v>2022</v>
      </c>
      <c r="Z183" s="57">
        <v>324.07756049743585</v>
      </c>
      <c r="AA183" s="55" t="s">
        <v>7678</v>
      </c>
      <c r="AB183" s="55">
        <v>185</v>
      </c>
      <c r="AC183" s="55" t="s">
        <v>2022</v>
      </c>
      <c r="AD183" s="89" t="s">
        <v>2621</v>
      </c>
      <c r="AE183" s="243">
        <v>16480</v>
      </c>
      <c r="AF183" s="157" t="s">
        <v>3901</v>
      </c>
      <c r="AG183" s="89" t="s">
        <v>7679</v>
      </c>
      <c r="AH183" s="58" t="s">
        <v>7680</v>
      </c>
      <c r="AI183" s="58" t="s">
        <v>7681</v>
      </c>
      <c r="AJ183" s="59" t="s">
        <v>1513</v>
      </c>
      <c r="AK183" s="56">
        <v>25.91759888888889</v>
      </c>
      <c r="AL183" s="56">
        <v>-81.612584722222223</v>
      </c>
      <c r="AM183" s="60">
        <v>-103.52860000075921</v>
      </c>
      <c r="AN183" s="60">
        <v>307.0962295435292</v>
      </c>
      <c r="AO183" s="60">
        <v>324.07756049743585</v>
      </c>
      <c r="AP183" s="84" t="s">
        <v>5496</v>
      </c>
      <c r="AQ183" s="481" t="str">
        <f>Table14[[#This Row],[Zone
ID]]</f>
        <v>S01</v>
      </c>
    </row>
    <row r="184" spans="1:43" s="14" customFormat="1" ht="38.25" x14ac:dyDescent="0.2">
      <c r="A184" s="45" t="s">
        <v>1030</v>
      </c>
      <c r="B184" s="42" t="s">
        <v>99</v>
      </c>
      <c r="C184" s="46" t="s">
        <v>473</v>
      </c>
      <c r="D184" s="35" t="s">
        <v>4516</v>
      </c>
      <c r="E184" s="34">
        <v>46101</v>
      </c>
      <c r="F184" s="352" t="s">
        <v>4733</v>
      </c>
      <c r="G184" s="352" t="s">
        <v>4734</v>
      </c>
      <c r="H184" s="344">
        <v>25.920398333333335</v>
      </c>
      <c r="I184" s="344">
        <v>-81.609388333333328</v>
      </c>
      <c r="J184" s="56" t="s">
        <v>7682</v>
      </c>
      <c r="K184" s="56" t="s">
        <v>7683</v>
      </c>
      <c r="L184" s="49" t="s">
        <v>8353</v>
      </c>
      <c r="M184" s="120" t="s">
        <v>2833</v>
      </c>
      <c r="N184" s="35" t="s">
        <v>364</v>
      </c>
      <c r="O184" s="240" t="s">
        <v>6884</v>
      </c>
      <c r="P184" s="216" t="s">
        <v>6005</v>
      </c>
      <c r="Q184" s="443">
        <v>0</v>
      </c>
      <c r="R184" s="47"/>
      <c r="S184" s="36">
        <v>0</v>
      </c>
      <c r="T184" s="35"/>
      <c r="U184" s="34"/>
      <c r="V184" s="82">
        <v>0</v>
      </c>
      <c r="W184" s="55" t="s">
        <v>2688</v>
      </c>
      <c r="X184" s="55" t="s">
        <v>1898</v>
      </c>
      <c r="Y184" s="157">
        <v>0</v>
      </c>
      <c r="Z184" s="57">
        <v>166.04511874358386</v>
      </c>
      <c r="AA184" s="55" t="s">
        <v>7684</v>
      </c>
      <c r="AB184" s="55">
        <v>186</v>
      </c>
      <c r="AC184" s="55" t="s">
        <v>2022</v>
      </c>
      <c r="AD184" s="89" t="s">
        <v>2621</v>
      </c>
      <c r="AE184" s="243">
        <v>16485</v>
      </c>
      <c r="AF184" s="157" t="s">
        <v>3901</v>
      </c>
      <c r="AG184" s="89" t="s">
        <v>7685</v>
      </c>
      <c r="AH184" s="58" t="s">
        <v>7686</v>
      </c>
      <c r="AI184" s="58" t="s">
        <v>7687</v>
      </c>
      <c r="AJ184" s="59" t="s">
        <v>1510</v>
      </c>
      <c r="AK184" s="56">
        <v>25.920654444444445</v>
      </c>
      <c r="AL184" s="56">
        <v>-81.609806944444443</v>
      </c>
      <c r="AM184" s="60">
        <v>-93.398599999559195</v>
      </c>
      <c r="AN184" s="60">
        <v>137.28686381694794</v>
      </c>
      <c r="AO184" s="60">
        <v>166.04511874358386</v>
      </c>
      <c r="AP184" s="84" t="s">
        <v>5496</v>
      </c>
      <c r="AQ184" s="481" t="str">
        <f>Table14[[#This Row],[Zone
ID]]</f>
        <v>S02</v>
      </c>
    </row>
    <row r="185" spans="1:43" s="14" customFormat="1" ht="63.75" x14ac:dyDescent="0.2">
      <c r="A185" s="45" t="s">
        <v>2822</v>
      </c>
      <c r="B185" s="42" t="s">
        <v>103</v>
      </c>
      <c r="C185" s="46" t="s">
        <v>473</v>
      </c>
      <c r="D185" s="35" t="s">
        <v>4516</v>
      </c>
      <c r="E185" s="34">
        <v>45741</v>
      </c>
      <c r="F185" s="352" t="s">
        <v>2830</v>
      </c>
      <c r="G185" s="352" t="s">
        <v>2831</v>
      </c>
      <c r="H185" s="344">
        <v>25.921866666666666</v>
      </c>
      <c r="I185" s="344">
        <v>-81.611400000000003</v>
      </c>
      <c r="J185" s="56" t="s">
        <v>7688</v>
      </c>
      <c r="K185" s="56" t="s">
        <v>7689</v>
      </c>
      <c r="L185" s="49" t="s">
        <v>4519</v>
      </c>
      <c r="M185" s="120"/>
      <c r="N185" s="35" t="s">
        <v>2832</v>
      </c>
      <c r="O185" s="212"/>
      <c r="P185" s="216">
        <v>0</v>
      </c>
      <c r="Q185" s="443">
        <v>0</v>
      </c>
      <c r="R185" s="47"/>
      <c r="S185" s="36"/>
      <c r="T185" s="35"/>
      <c r="U185" s="34">
        <v>43515</v>
      </c>
      <c r="V185" s="82" t="s">
        <v>1969</v>
      </c>
      <c r="W185" s="55" t="s">
        <v>2688</v>
      </c>
      <c r="X185" s="55" t="s">
        <v>1898</v>
      </c>
      <c r="Y185" s="157" t="s">
        <v>2832</v>
      </c>
      <c r="Z185" s="57" t="s">
        <v>3903</v>
      </c>
      <c r="AA185" s="55" t="s">
        <v>7282</v>
      </c>
      <c r="AB185" s="55">
        <v>187</v>
      </c>
      <c r="AC185" s="55" t="s">
        <v>2022</v>
      </c>
      <c r="AD185" s="89" t="s">
        <v>2621</v>
      </c>
      <c r="AE185" s="243" t="s">
        <v>1746</v>
      </c>
      <c r="AF185" s="157">
        <v>0</v>
      </c>
      <c r="AG185" s="89" t="s">
        <v>7690</v>
      </c>
      <c r="AH185" s="58" t="s">
        <v>3903</v>
      </c>
      <c r="AI185" s="58" t="s">
        <v>3903</v>
      </c>
      <c r="AJ185" s="59" t="s">
        <v>3903</v>
      </c>
      <c r="AK185" s="56" t="s">
        <v>3903</v>
      </c>
      <c r="AL185" s="56" t="s">
        <v>3903</v>
      </c>
      <c r="AM185" s="60" t="s">
        <v>3903</v>
      </c>
      <c r="AN185" s="60" t="s">
        <v>3903</v>
      </c>
      <c r="AO185" s="60" t="s">
        <v>3903</v>
      </c>
      <c r="AP185" s="84" t="s">
        <v>5496</v>
      </c>
      <c r="AQ185" s="481" t="str">
        <f>Table14[[#This Row],[Zone
ID]]</f>
        <v>S34</v>
      </c>
    </row>
    <row r="186" spans="1:43" s="14" customFormat="1" ht="51" x14ac:dyDescent="0.2">
      <c r="A186" s="45" t="s">
        <v>2823</v>
      </c>
      <c r="B186" s="42" t="s">
        <v>102</v>
      </c>
      <c r="C186" s="46" t="s">
        <v>473</v>
      </c>
      <c r="D186" s="35" t="s">
        <v>4516</v>
      </c>
      <c r="E186" s="34">
        <v>45741</v>
      </c>
      <c r="F186" s="352" t="s">
        <v>2828</v>
      </c>
      <c r="G186" s="352" t="s">
        <v>2829</v>
      </c>
      <c r="H186" s="344">
        <v>25.923866666666665</v>
      </c>
      <c r="I186" s="344">
        <v>-81.61108333333334</v>
      </c>
      <c r="J186" s="56" t="s">
        <v>7691</v>
      </c>
      <c r="K186" s="56" t="s">
        <v>7692</v>
      </c>
      <c r="L186" s="49" t="s">
        <v>4520</v>
      </c>
      <c r="M186" s="120"/>
      <c r="N186" s="35" t="s">
        <v>2832</v>
      </c>
      <c r="O186" s="240"/>
      <c r="P186" s="216"/>
      <c r="Q186" s="443">
        <v>0</v>
      </c>
      <c r="R186" s="47"/>
      <c r="S186" s="36"/>
      <c r="T186" s="35"/>
      <c r="U186" s="34">
        <v>43515</v>
      </c>
      <c r="V186" s="82" t="s">
        <v>1969</v>
      </c>
      <c r="W186" s="55" t="s">
        <v>2688</v>
      </c>
      <c r="X186" s="55" t="s">
        <v>1898</v>
      </c>
      <c r="Y186" s="157" t="s">
        <v>2832</v>
      </c>
      <c r="Z186" s="57" t="s">
        <v>3903</v>
      </c>
      <c r="AA186" s="55" t="s">
        <v>7282</v>
      </c>
      <c r="AB186" s="55">
        <v>188</v>
      </c>
      <c r="AC186" s="55" t="s">
        <v>2022</v>
      </c>
      <c r="AD186" s="89" t="s">
        <v>2621</v>
      </c>
      <c r="AE186" s="243" t="s">
        <v>1746</v>
      </c>
      <c r="AF186" s="157">
        <v>0</v>
      </c>
      <c r="AG186" s="89" t="s">
        <v>7693</v>
      </c>
      <c r="AH186" s="58" t="s">
        <v>3903</v>
      </c>
      <c r="AI186" s="58" t="s">
        <v>3903</v>
      </c>
      <c r="AJ186" s="59" t="s">
        <v>3903</v>
      </c>
      <c r="AK186" s="56" t="s">
        <v>3903</v>
      </c>
      <c r="AL186" s="56" t="s">
        <v>3903</v>
      </c>
      <c r="AM186" s="60" t="s">
        <v>3903</v>
      </c>
      <c r="AN186" s="60" t="s">
        <v>3903</v>
      </c>
      <c r="AO186" s="60" t="s">
        <v>3903</v>
      </c>
      <c r="AP186" s="84" t="s">
        <v>5496</v>
      </c>
      <c r="AQ186" s="481" t="str">
        <f>Table14[[#This Row],[Zone
ID]]</f>
        <v>S35</v>
      </c>
    </row>
    <row r="187" spans="1:43" s="14" customFormat="1" ht="38.25" x14ac:dyDescent="0.2">
      <c r="A187" s="90" t="s">
        <v>2824</v>
      </c>
      <c r="B187" s="42" t="s">
        <v>107</v>
      </c>
      <c r="C187" s="46" t="s">
        <v>473</v>
      </c>
      <c r="D187" s="35" t="s">
        <v>4516</v>
      </c>
      <c r="E187" s="34">
        <v>45741</v>
      </c>
      <c r="F187" s="347" t="s">
        <v>2826</v>
      </c>
      <c r="G187" s="347" t="s">
        <v>2827</v>
      </c>
      <c r="H187" s="344">
        <v>25.924966666666666</v>
      </c>
      <c r="I187" s="344">
        <v>-81.61045</v>
      </c>
      <c r="J187" s="56" t="s">
        <v>7694</v>
      </c>
      <c r="K187" s="56" t="s">
        <v>7695</v>
      </c>
      <c r="L187" s="49" t="s">
        <v>2825</v>
      </c>
      <c r="M187" s="120"/>
      <c r="N187" s="94" t="s">
        <v>2832</v>
      </c>
      <c r="O187" s="212"/>
      <c r="P187" s="216">
        <v>0</v>
      </c>
      <c r="Q187" s="446">
        <v>0</v>
      </c>
      <c r="R187" s="96"/>
      <c r="S187" s="97"/>
      <c r="T187" s="94"/>
      <c r="U187" s="34">
        <v>43515</v>
      </c>
      <c r="V187" s="82" t="s">
        <v>1969</v>
      </c>
      <c r="W187" s="55" t="s">
        <v>2688</v>
      </c>
      <c r="X187" s="55" t="s">
        <v>1898</v>
      </c>
      <c r="Y187" s="157" t="s">
        <v>2832</v>
      </c>
      <c r="Z187" s="57" t="s">
        <v>3903</v>
      </c>
      <c r="AA187" s="55" t="s">
        <v>7282</v>
      </c>
      <c r="AB187" s="55">
        <v>189</v>
      </c>
      <c r="AC187" s="55" t="s">
        <v>2022</v>
      </c>
      <c r="AD187" s="89" t="s">
        <v>2621</v>
      </c>
      <c r="AE187" s="243" t="s">
        <v>1746</v>
      </c>
      <c r="AF187" s="157">
        <v>0</v>
      </c>
      <c r="AG187" s="89" t="s">
        <v>7696</v>
      </c>
      <c r="AH187" s="58" t="s">
        <v>3903</v>
      </c>
      <c r="AI187" s="58" t="s">
        <v>3903</v>
      </c>
      <c r="AJ187" s="59" t="s">
        <v>3903</v>
      </c>
      <c r="AK187" s="56" t="s">
        <v>3903</v>
      </c>
      <c r="AL187" s="56" t="s">
        <v>3903</v>
      </c>
      <c r="AM187" s="60" t="s">
        <v>3903</v>
      </c>
      <c r="AN187" s="60" t="s">
        <v>3903</v>
      </c>
      <c r="AO187" s="60" t="s">
        <v>3903</v>
      </c>
      <c r="AP187" s="84" t="s">
        <v>5496</v>
      </c>
      <c r="AQ187" s="481" t="str">
        <f>Table14[[#This Row],[Zone
ID]]</f>
        <v>S36</v>
      </c>
    </row>
    <row r="188" spans="1:43" s="14" customFormat="1" ht="38.25" x14ac:dyDescent="0.2">
      <c r="A188" s="90" t="s">
        <v>1029</v>
      </c>
      <c r="B188" s="42" t="s">
        <v>109</v>
      </c>
      <c r="C188" s="92" t="s">
        <v>473</v>
      </c>
      <c r="D188" s="35" t="s">
        <v>4516</v>
      </c>
      <c r="E188" s="34">
        <v>46101</v>
      </c>
      <c r="F188" s="347" t="s">
        <v>2296</v>
      </c>
      <c r="G188" s="347" t="s">
        <v>2573</v>
      </c>
      <c r="H188" s="344">
        <v>25.925699999999999</v>
      </c>
      <c r="I188" s="344">
        <v>-81.607799999999997</v>
      </c>
      <c r="J188" s="56" t="s">
        <v>7697</v>
      </c>
      <c r="K188" s="56" t="s">
        <v>7698</v>
      </c>
      <c r="L188" s="49" t="s">
        <v>8355</v>
      </c>
      <c r="M188" s="120" t="s">
        <v>2833</v>
      </c>
      <c r="N188" s="94" t="s">
        <v>364</v>
      </c>
      <c r="O188" s="240" t="s">
        <v>6885</v>
      </c>
      <c r="P188" s="216" t="s">
        <v>1969</v>
      </c>
      <c r="Q188" s="446">
        <v>0</v>
      </c>
      <c r="R188" s="96"/>
      <c r="S188" s="97">
        <v>0</v>
      </c>
      <c r="T188" s="94"/>
      <c r="U188" s="34"/>
      <c r="V188" s="82">
        <v>0</v>
      </c>
      <c r="W188" s="55" t="s">
        <v>2688</v>
      </c>
      <c r="X188" s="55" t="s">
        <v>1898</v>
      </c>
      <c r="Y188" s="157">
        <v>0</v>
      </c>
      <c r="Z188" s="57">
        <v>868.53796954652364</v>
      </c>
      <c r="AA188" s="55" t="s">
        <v>7699</v>
      </c>
      <c r="AB188" s="55">
        <v>190</v>
      </c>
      <c r="AC188" s="55" t="s">
        <v>2022</v>
      </c>
      <c r="AD188" s="89" t="s">
        <v>2621</v>
      </c>
      <c r="AE188" s="243">
        <v>16500</v>
      </c>
      <c r="AF188" s="157" t="s">
        <v>3901</v>
      </c>
      <c r="AG188" s="89" t="s">
        <v>7700</v>
      </c>
      <c r="AH188" s="58" t="s">
        <v>7701</v>
      </c>
      <c r="AI188" s="58" t="s">
        <v>7702</v>
      </c>
      <c r="AJ188" s="59" t="s">
        <v>1507</v>
      </c>
      <c r="AK188" s="56">
        <v>25.92509861111111</v>
      </c>
      <c r="AL188" s="56">
        <v>-81.610362499999994</v>
      </c>
      <c r="AM188" s="60">
        <v>219.31449999993873</v>
      </c>
      <c r="AN188" s="60">
        <v>840.39238135157734</v>
      </c>
      <c r="AO188" s="60">
        <v>868.53796954652364</v>
      </c>
      <c r="AP188" s="84" t="s">
        <v>5496</v>
      </c>
      <c r="AQ188" s="481" t="str">
        <f>Table14[[#This Row],[Zone
ID]]</f>
        <v>S03</v>
      </c>
    </row>
    <row r="189" spans="1:43" s="14" customFormat="1" ht="38.25" x14ac:dyDescent="0.2">
      <c r="A189" s="90" t="s">
        <v>1028</v>
      </c>
      <c r="B189" s="42" t="s">
        <v>110</v>
      </c>
      <c r="C189" s="92" t="s">
        <v>473</v>
      </c>
      <c r="D189" s="35" t="s">
        <v>4516</v>
      </c>
      <c r="E189" s="34">
        <v>46101</v>
      </c>
      <c r="F189" s="347" t="s">
        <v>4735</v>
      </c>
      <c r="G189" s="347" t="s">
        <v>4736</v>
      </c>
      <c r="H189" s="344">
        <v>25.92632</v>
      </c>
      <c r="I189" s="344">
        <v>-81.606300000000005</v>
      </c>
      <c r="J189" s="56" t="s">
        <v>7703</v>
      </c>
      <c r="K189" s="56" t="s">
        <v>7704</v>
      </c>
      <c r="L189" s="95" t="s">
        <v>5436</v>
      </c>
      <c r="M189" s="120" t="s">
        <v>2833</v>
      </c>
      <c r="N189" s="94" t="s">
        <v>364</v>
      </c>
      <c r="O189" s="240" t="s">
        <v>6886</v>
      </c>
      <c r="P189" s="216" t="s">
        <v>1969</v>
      </c>
      <c r="Q189" s="446">
        <v>0</v>
      </c>
      <c r="R189" s="96"/>
      <c r="S189" s="97">
        <v>0</v>
      </c>
      <c r="T189" s="94"/>
      <c r="U189" s="34"/>
      <c r="V189" s="82">
        <v>0</v>
      </c>
      <c r="W189" s="55" t="s">
        <v>2688</v>
      </c>
      <c r="X189" s="55" t="s">
        <v>1898</v>
      </c>
      <c r="Y189" s="157">
        <v>0</v>
      </c>
      <c r="Z189" s="57">
        <v>1033.3117292308166</v>
      </c>
      <c r="AA189" s="55" t="s">
        <v>7705</v>
      </c>
      <c r="AB189" s="55">
        <v>191</v>
      </c>
      <c r="AC189" s="55" t="s">
        <v>2022</v>
      </c>
      <c r="AD189" s="89" t="s">
        <v>2621</v>
      </c>
      <c r="AE189" s="243">
        <v>16505</v>
      </c>
      <c r="AF189" s="157" t="s">
        <v>3901</v>
      </c>
      <c r="AG189" s="89" t="s">
        <v>7706</v>
      </c>
      <c r="AH189" s="58" t="s">
        <v>7707</v>
      </c>
      <c r="AI189" s="58" t="s">
        <v>7708</v>
      </c>
      <c r="AJ189" s="59" t="s">
        <v>1504</v>
      </c>
      <c r="AK189" s="56">
        <v>25.924820833333332</v>
      </c>
      <c r="AL189" s="56">
        <v>-81.608973611111111</v>
      </c>
      <c r="AM189" s="60">
        <v>546.71610000078795</v>
      </c>
      <c r="AN189" s="60">
        <v>876.83215940447178</v>
      </c>
      <c r="AO189" s="60">
        <v>1033.3117292308166</v>
      </c>
      <c r="AP189" s="84" t="s">
        <v>5496</v>
      </c>
      <c r="AQ189" s="481" t="str">
        <f>Table14[[#This Row],[Zone
ID]]</f>
        <v>S04</v>
      </c>
    </row>
    <row r="190" spans="1:43" s="14" customFormat="1" ht="38.25" x14ac:dyDescent="0.2">
      <c r="A190" s="45" t="s">
        <v>1027</v>
      </c>
      <c r="B190" s="42" t="s">
        <v>111</v>
      </c>
      <c r="C190" s="46" t="s">
        <v>473</v>
      </c>
      <c r="D190" s="35" t="s">
        <v>4516</v>
      </c>
      <c r="E190" s="34">
        <v>46101</v>
      </c>
      <c r="F190" s="354" t="s">
        <v>1099</v>
      </c>
      <c r="G190" s="354" t="s">
        <v>1100</v>
      </c>
      <c r="H190" s="344">
        <v>25.927483333333335</v>
      </c>
      <c r="I190" s="344">
        <v>-81.604833333333332</v>
      </c>
      <c r="J190" s="56" t="s">
        <v>7709</v>
      </c>
      <c r="K190" s="56" t="s">
        <v>7710</v>
      </c>
      <c r="L190" s="49" t="s">
        <v>3303</v>
      </c>
      <c r="M190" s="120"/>
      <c r="N190" s="35" t="s">
        <v>448</v>
      </c>
      <c r="O190" s="240" t="s">
        <v>6887</v>
      </c>
      <c r="P190" s="216" t="s">
        <v>6005</v>
      </c>
      <c r="Q190" s="443">
        <v>0</v>
      </c>
      <c r="R190" s="47"/>
      <c r="S190" s="36">
        <v>0</v>
      </c>
      <c r="T190" s="35"/>
      <c r="U190" s="34">
        <v>43040</v>
      </c>
      <c r="V190" s="82" t="s">
        <v>1969</v>
      </c>
      <c r="W190" s="55" t="s">
        <v>2688</v>
      </c>
      <c r="X190" s="55" t="s">
        <v>1898</v>
      </c>
      <c r="Y190" s="157" t="s">
        <v>448</v>
      </c>
      <c r="Z190" s="57">
        <v>856.8521338026701</v>
      </c>
      <c r="AA190" s="55" t="s">
        <v>7711</v>
      </c>
      <c r="AB190" s="55">
        <v>192</v>
      </c>
      <c r="AC190" s="55" t="s">
        <v>2022</v>
      </c>
      <c r="AD190" s="89" t="s">
        <v>2621</v>
      </c>
      <c r="AE190" s="243">
        <v>16510</v>
      </c>
      <c r="AF190" s="157" t="s">
        <v>3901</v>
      </c>
      <c r="AG190" s="89" t="s">
        <v>7712</v>
      </c>
      <c r="AH190" s="58" t="s">
        <v>7713</v>
      </c>
      <c r="AI190" s="58" t="s">
        <v>7714</v>
      </c>
      <c r="AJ190" s="59" t="s">
        <v>1501</v>
      </c>
      <c r="AK190" s="56">
        <v>25.926209722222222</v>
      </c>
      <c r="AL190" s="56">
        <v>-81.607028888888891</v>
      </c>
      <c r="AM190" s="60">
        <v>464.46050000073501</v>
      </c>
      <c r="AN190" s="60">
        <v>720.05001433321013</v>
      </c>
      <c r="AO190" s="60">
        <v>856.8521338026701</v>
      </c>
      <c r="AP190" s="84" t="s">
        <v>5496</v>
      </c>
      <c r="AQ190" s="481" t="str">
        <f>Table14[[#This Row],[Zone
ID]]</f>
        <v>S05</v>
      </c>
    </row>
    <row r="191" spans="1:43" s="14" customFormat="1" ht="38.25" x14ac:dyDescent="0.2">
      <c r="A191" s="45" t="s">
        <v>1026</v>
      </c>
      <c r="B191" s="42" t="s">
        <v>113</v>
      </c>
      <c r="C191" s="46" t="s">
        <v>473</v>
      </c>
      <c r="D191" s="35" t="s">
        <v>4516</v>
      </c>
      <c r="E191" s="34">
        <v>46101</v>
      </c>
      <c r="F191" s="352" t="s">
        <v>4739</v>
      </c>
      <c r="G191" s="352" t="s">
        <v>4740</v>
      </c>
      <c r="H191" s="344">
        <v>25.928191666666667</v>
      </c>
      <c r="I191" s="344">
        <v>-81.603381666666664</v>
      </c>
      <c r="J191" s="56" t="s">
        <v>7715</v>
      </c>
      <c r="K191" s="56" t="s">
        <v>7716</v>
      </c>
      <c r="L191" s="49" t="s">
        <v>8358</v>
      </c>
      <c r="M191" s="120" t="s">
        <v>2833</v>
      </c>
      <c r="N191" s="35" t="s">
        <v>364</v>
      </c>
      <c r="O191" s="240" t="s">
        <v>6888</v>
      </c>
      <c r="P191" s="216" t="s">
        <v>1969</v>
      </c>
      <c r="Q191" s="443">
        <v>0</v>
      </c>
      <c r="R191" s="47"/>
      <c r="S191" s="36">
        <v>0</v>
      </c>
      <c r="T191" s="35"/>
      <c r="U191" s="34"/>
      <c r="V191" s="82">
        <v>0</v>
      </c>
      <c r="W191" s="55" t="s">
        <v>2688</v>
      </c>
      <c r="X191" s="55" t="s">
        <v>1898</v>
      </c>
      <c r="Y191" s="157">
        <v>0</v>
      </c>
      <c r="Z191" s="57">
        <v>898.96204954502662</v>
      </c>
      <c r="AA191" s="55" t="s">
        <v>7717</v>
      </c>
      <c r="AB191" s="55">
        <v>193</v>
      </c>
      <c r="AC191" s="55" t="s">
        <v>2022</v>
      </c>
      <c r="AD191" s="89" t="s">
        <v>2621</v>
      </c>
      <c r="AE191" s="243">
        <v>16515</v>
      </c>
      <c r="AF191" s="157" t="s">
        <v>3901</v>
      </c>
      <c r="AG191" s="89" t="s">
        <v>7718</v>
      </c>
      <c r="AH191" s="58" t="s">
        <v>7719</v>
      </c>
      <c r="AI191" s="58" t="s">
        <v>7720</v>
      </c>
      <c r="AJ191" s="59" t="s">
        <v>1498</v>
      </c>
      <c r="AK191" s="56">
        <v>25.9264875</v>
      </c>
      <c r="AL191" s="56">
        <v>-81.605362222222226</v>
      </c>
      <c r="AM191" s="60">
        <v>621.47549999990122</v>
      </c>
      <c r="AN191" s="60">
        <v>649.53904380111567</v>
      </c>
      <c r="AO191" s="60">
        <v>898.96204954502662</v>
      </c>
      <c r="AP191" s="84" t="s">
        <v>5496</v>
      </c>
      <c r="AQ191" s="481" t="str">
        <f>Table14[[#This Row],[Zone
ID]]</f>
        <v>S06</v>
      </c>
    </row>
    <row r="192" spans="1:43" s="14" customFormat="1" ht="38.25" x14ac:dyDescent="0.2">
      <c r="A192" s="45" t="s">
        <v>1025</v>
      </c>
      <c r="B192" s="42" t="s">
        <v>114</v>
      </c>
      <c r="C192" s="46" t="s">
        <v>473</v>
      </c>
      <c r="D192" s="35" t="s">
        <v>4516</v>
      </c>
      <c r="E192" s="34">
        <v>46101</v>
      </c>
      <c r="F192" s="347" t="s">
        <v>4741</v>
      </c>
      <c r="G192" s="347" t="s">
        <v>4742</v>
      </c>
      <c r="H192" s="344">
        <v>25.930343333333333</v>
      </c>
      <c r="I192" s="344">
        <v>-81.600118333333327</v>
      </c>
      <c r="J192" s="56" t="s">
        <v>7721</v>
      </c>
      <c r="K192" s="56" t="s">
        <v>7722</v>
      </c>
      <c r="L192" s="49" t="s">
        <v>6436</v>
      </c>
      <c r="M192" s="120" t="s">
        <v>2833</v>
      </c>
      <c r="N192" s="35" t="s">
        <v>364</v>
      </c>
      <c r="O192" s="240" t="s">
        <v>6889</v>
      </c>
      <c r="P192" s="216" t="s">
        <v>1969</v>
      </c>
      <c r="Q192" s="443">
        <v>0</v>
      </c>
      <c r="R192" s="47"/>
      <c r="S192" s="36">
        <v>0</v>
      </c>
      <c r="T192" s="35" t="s">
        <v>2011</v>
      </c>
      <c r="U192" s="34"/>
      <c r="V192" s="82">
        <v>0</v>
      </c>
      <c r="W192" s="55" t="s">
        <v>2688</v>
      </c>
      <c r="X192" s="55" t="s">
        <v>1898</v>
      </c>
      <c r="Y192" s="157">
        <v>0</v>
      </c>
      <c r="Z192" s="57" t="s">
        <v>1746</v>
      </c>
      <c r="AA192" s="55" t="s">
        <v>6987</v>
      </c>
      <c r="AB192" s="55">
        <v>194</v>
      </c>
      <c r="AC192" s="55" t="s">
        <v>2022</v>
      </c>
      <c r="AD192" s="89" t="s">
        <v>2621</v>
      </c>
      <c r="AE192" s="243">
        <v>16520</v>
      </c>
      <c r="AF192" s="157" t="s">
        <v>3901</v>
      </c>
      <c r="AG192" s="89" t="s">
        <v>7723</v>
      </c>
      <c r="AH192" s="58" t="s">
        <v>7724</v>
      </c>
      <c r="AI192" s="58" t="s">
        <v>7725</v>
      </c>
      <c r="AJ192" s="59" t="s">
        <v>1495</v>
      </c>
      <c r="AK192" s="56">
        <v>25.930653888888887</v>
      </c>
      <c r="AL192" s="56">
        <v>-81.600362222222216</v>
      </c>
      <c r="AM192" s="60">
        <v>-113.25339999952732</v>
      </c>
      <c r="AN192" s="60">
        <v>79.985312826872274</v>
      </c>
      <c r="AO192" s="60">
        <v>138.65057835965038</v>
      </c>
      <c r="AP192" s="84" t="s">
        <v>5496</v>
      </c>
      <c r="AQ192" s="481" t="str">
        <f>Table14[[#This Row],[Zone
ID]]</f>
        <v>S07</v>
      </c>
    </row>
    <row r="193" spans="1:43" s="14" customFormat="1" ht="38.25" x14ac:dyDescent="0.2">
      <c r="A193" s="45" t="s">
        <v>1024</v>
      </c>
      <c r="B193" s="42" t="s">
        <v>105</v>
      </c>
      <c r="C193" s="46" t="s">
        <v>473</v>
      </c>
      <c r="D193" s="35" t="s">
        <v>4516</v>
      </c>
      <c r="E193" s="34">
        <v>46101</v>
      </c>
      <c r="F193" s="352" t="s">
        <v>4731</v>
      </c>
      <c r="G193" s="352" t="s">
        <v>4732</v>
      </c>
      <c r="H193" s="344">
        <v>25.931283333333333</v>
      </c>
      <c r="I193" s="344">
        <v>-81.598081666666673</v>
      </c>
      <c r="J193" s="56" t="s">
        <v>7726</v>
      </c>
      <c r="K193" s="56" t="s">
        <v>7727</v>
      </c>
      <c r="L193" s="49" t="s">
        <v>5436</v>
      </c>
      <c r="M193" s="120" t="s">
        <v>2833</v>
      </c>
      <c r="N193" s="35" t="s">
        <v>364</v>
      </c>
      <c r="O193" s="240" t="s">
        <v>6890</v>
      </c>
      <c r="P193" s="216" t="s">
        <v>1969</v>
      </c>
      <c r="Q193" s="443">
        <v>0</v>
      </c>
      <c r="R193" s="47"/>
      <c r="S193" s="36">
        <v>0</v>
      </c>
      <c r="T193" s="35"/>
      <c r="U193" s="34"/>
      <c r="V193" s="82">
        <v>0</v>
      </c>
      <c r="W193" s="55" t="s">
        <v>2688</v>
      </c>
      <c r="X193" s="55" t="s">
        <v>1898</v>
      </c>
      <c r="Y193" s="157">
        <v>0</v>
      </c>
      <c r="Z193" s="57">
        <v>441.49804014322814</v>
      </c>
      <c r="AA193" s="55" t="s">
        <v>7728</v>
      </c>
      <c r="AB193" s="55">
        <v>195</v>
      </c>
      <c r="AC193" s="55" t="s">
        <v>2022</v>
      </c>
      <c r="AD193" s="89" t="s">
        <v>2621</v>
      </c>
      <c r="AE193" s="243">
        <v>16525</v>
      </c>
      <c r="AF193" s="157" t="s">
        <v>3901</v>
      </c>
      <c r="AG193" s="89" t="s">
        <v>7729</v>
      </c>
      <c r="AH193" s="58" t="s">
        <v>280</v>
      </c>
      <c r="AI193" s="58" t="s">
        <v>7730</v>
      </c>
      <c r="AJ193" s="59" t="s">
        <v>1492</v>
      </c>
      <c r="AK193" s="56">
        <v>25.930376111111112</v>
      </c>
      <c r="AL193" s="56">
        <v>-81.598973055555561</v>
      </c>
      <c r="AM193" s="60">
        <v>330.84579999949528</v>
      </c>
      <c r="AN193" s="60">
        <v>292.33811943194382</v>
      </c>
      <c r="AO193" s="60">
        <v>441.49804014322814</v>
      </c>
      <c r="AP193" s="84" t="s">
        <v>5496</v>
      </c>
      <c r="AQ193" s="481" t="str">
        <f>Table14[[#This Row],[Zone
ID]]</f>
        <v>S08</v>
      </c>
    </row>
    <row r="194" spans="1:43" s="14" customFormat="1" ht="38.25" x14ac:dyDescent="0.2">
      <c r="A194" s="45" t="s">
        <v>1023</v>
      </c>
      <c r="B194" s="42" t="s">
        <v>106</v>
      </c>
      <c r="C194" s="46" t="s">
        <v>473</v>
      </c>
      <c r="D194" s="35" t="s">
        <v>4516</v>
      </c>
      <c r="E194" s="34">
        <v>46101</v>
      </c>
      <c r="F194" s="352" t="s">
        <v>774</v>
      </c>
      <c r="G194" s="352" t="s">
        <v>775</v>
      </c>
      <c r="H194" s="344">
        <v>25.93205</v>
      </c>
      <c r="I194" s="344">
        <v>-81.597300000000004</v>
      </c>
      <c r="J194" s="56" t="s">
        <v>7731</v>
      </c>
      <c r="K194" s="56" t="s">
        <v>7732</v>
      </c>
      <c r="L194" s="49" t="s">
        <v>6892</v>
      </c>
      <c r="M194" s="120"/>
      <c r="N194" s="35" t="s">
        <v>448</v>
      </c>
      <c r="O194" s="240" t="s">
        <v>6891</v>
      </c>
      <c r="P194" s="216" t="s">
        <v>6005</v>
      </c>
      <c r="Q194" s="443">
        <v>0</v>
      </c>
      <c r="R194" s="47"/>
      <c r="S194" s="36" t="s">
        <v>473</v>
      </c>
      <c r="T194" s="35"/>
      <c r="U194" s="34">
        <v>42447</v>
      </c>
      <c r="V194" s="82" t="s">
        <v>1969</v>
      </c>
      <c r="W194" s="55" t="s">
        <v>2688</v>
      </c>
      <c r="X194" s="55" t="s">
        <v>1898</v>
      </c>
      <c r="Y194" s="157" t="s">
        <v>448</v>
      </c>
      <c r="Z194" s="57" t="s">
        <v>3905</v>
      </c>
      <c r="AA194" s="55" t="s">
        <v>3906</v>
      </c>
      <c r="AB194" s="55">
        <v>196</v>
      </c>
      <c r="AC194" s="55" t="s">
        <v>2022</v>
      </c>
      <c r="AD194" s="89" t="s">
        <v>2621</v>
      </c>
      <c r="AE194" s="243">
        <v>16530</v>
      </c>
      <c r="AF194" s="157" t="s">
        <v>3901</v>
      </c>
      <c r="AG194" s="89" t="s">
        <v>7733</v>
      </c>
      <c r="AH194" s="58" t="s">
        <v>774</v>
      </c>
      <c r="AI194" s="58" t="s">
        <v>775</v>
      </c>
      <c r="AJ194" s="59" t="s">
        <v>1489</v>
      </c>
      <c r="AK194" s="56">
        <v>25.932042777777777</v>
      </c>
      <c r="AL194" s="56">
        <v>-81.597306388888896</v>
      </c>
      <c r="AM194" s="60">
        <v>2.6338000002601802</v>
      </c>
      <c r="AN194" s="60">
        <v>2.0952872389851938</v>
      </c>
      <c r="AO194" s="60" t="s">
        <v>3905</v>
      </c>
      <c r="AP194" s="84" t="s">
        <v>5496</v>
      </c>
      <c r="AQ194" s="481" t="str">
        <f>Table14[[#This Row],[Zone
ID]]</f>
        <v>S09</v>
      </c>
    </row>
    <row r="195" spans="1:43" s="14" customFormat="1" ht="38.25" x14ac:dyDescent="0.2">
      <c r="A195" s="45" t="s">
        <v>776</v>
      </c>
      <c r="B195" s="42" t="s">
        <v>97</v>
      </c>
      <c r="C195" s="46" t="s">
        <v>473</v>
      </c>
      <c r="D195" s="35" t="s">
        <v>4516</v>
      </c>
      <c r="E195" s="34">
        <v>46101</v>
      </c>
      <c r="F195" s="352" t="s">
        <v>4743</v>
      </c>
      <c r="G195" s="352" t="s">
        <v>4744</v>
      </c>
      <c r="H195" s="344">
        <v>25.933150000000001</v>
      </c>
      <c r="I195" s="344">
        <v>-81.595851666666661</v>
      </c>
      <c r="J195" s="56" t="s">
        <v>7734</v>
      </c>
      <c r="K195" s="56" t="s">
        <v>7735</v>
      </c>
      <c r="L195" s="49" t="s">
        <v>8364</v>
      </c>
      <c r="M195" s="120" t="s">
        <v>2833</v>
      </c>
      <c r="N195" s="35" t="s">
        <v>364</v>
      </c>
      <c r="O195" s="240" t="s">
        <v>6893</v>
      </c>
      <c r="P195" s="216" t="s">
        <v>6005</v>
      </c>
      <c r="Q195" s="443">
        <v>0</v>
      </c>
      <c r="R195" s="47"/>
      <c r="S195" s="36">
        <v>0</v>
      </c>
      <c r="T195" s="35"/>
      <c r="U195" s="34"/>
      <c r="V195" s="82">
        <v>0</v>
      </c>
      <c r="W195" s="55" t="s">
        <v>2688</v>
      </c>
      <c r="X195" s="55" t="s">
        <v>1898</v>
      </c>
      <c r="Y195" s="157">
        <v>0</v>
      </c>
      <c r="Z195" s="57">
        <v>190.6464309444342</v>
      </c>
      <c r="AA195" s="55" t="s">
        <v>7533</v>
      </c>
      <c r="AB195" s="55">
        <v>197</v>
      </c>
      <c r="AC195" s="55" t="s">
        <v>2022</v>
      </c>
      <c r="AD195" s="89" t="s">
        <v>2621</v>
      </c>
      <c r="AE195" s="243">
        <v>16535</v>
      </c>
      <c r="AF195" s="157" t="s">
        <v>3901</v>
      </c>
      <c r="AG195" s="89" t="s">
        <v>7736</v>
      </c>
      <c r="AH195" s="58" t="s">
        <v>7737</v>
      </c>
      <c r="AI195" s="58" t="s">
        <v>7738</v>
      </c>
      <c r="AJ195" s="59" t="s">
        <v>1486</v>
      </c>
      <c r="AK195" s="56">
        <v>25.933431666666667</v>
      </c>
      <c r="AL195" s="56">
        <v>-81.595361944444448</v>
      </c>
      <c r="AM195" s="60">
        <v>-102.7181999997822</v>
      </c>
      <c r="AN195" s="60">
        <v>-160.60832176651266</v>
      </c>
      <c r="AO195" s="60">
        <v>190.6464309444342</v>
      </c>
      <c r="AP195" s="84" t="s">
        <v>5496</v>
      </c>
      <c r="AQ195" s="481" t="str">
        <f>Table14[[#This Row],[Zone
ID]]</f>
        <v>S10</v>
      </c>
    </row>
    <row r="196" spans="1:43" s="14" customFormat="1" ht="38.25" x14ac:dyDescent="0.2">
      <c r="A196" s="45" t="s">
        <v>777</v>
      </c>
      <c r="B196" s="42" t="s">
        <v>96</v>
      </c>
      <c r="C196" s="46" t="s">
        <v>473</v>
      </c>
      <c r="D196" s="35" t="s">
        <v>4516</v>
      </c>
      <c r="E196" s="34">
        <v>46101</v>
      </c>
      <c r="F196" s="347" t="s">
        <v>2581</v>
      </c>
      <c r="G196" s="347" t="s">
        <v>2582</v>
      </c>
      <c r="H196" s="344">
        <v>25.934666666666665</v>
      </c>
      <c r="I196" s="344">
        <v>-81.594783333333339</v>
      </c>
      <c r="J196" s="56" t="s">
        <v>7739</v>
      </c>
      <c r="K196" s="56" t="s">
        <v>7740</v>
      </c>
      <c r="L196" s="49" t="s">
        <v>8368</v>
      </c>
      <c r="M196" s="120" t="s">
        <v>2834</v>
      </c>
      <c r="N196" s="35" t="s">
        <v>364</v>
      </c>
      <c r="O196" s="240" t="s">
        <v>6894</v>
      </c>
      <c r="P196" s="216" t="s">
        <v>1969</v>
      </c>
      <c r="Q196" s="443">
        <v>0</v>
      </c>
      <c r="R196" s="47"/>
      <c r="S196" s="36">
        <v>0</v>
      </c>
      <c r="T196" s="35" t="s">
        <v>2011</v>
      </c>
      <c r="U196" s="34"/>
      <c r="V196" s="82">
        <v>0</v>
      </c>
      <c r="W196" s="55" t="s">
        <v>2688</v>
      </c>
      <c r="X196" s="55" t="s">
        <v>1898</v>
      </c>
      <c r="Y196" s="157">
        <v>0</v>
      </c>
      <c r="Z196" s="57">
        <v>178.12317559595232</v>
      </c>
      <c r="AA196" s="55" t="s">
        <v>7741</v>
      </c>
      <c r="AB196" s="55">
        <v>198</v>
      </c>
      <c r="AC196" s="55" t="s">
        <v>2022</v>
      </c>
      <c r="AD196" s="89" t="s">
        <v>2621</v>
      </c>
      <c r="AE196" s="243">
        <v>16540</v>
      </c>
      <c r="AF196" s="157" t="s">
        <v>3901</v>
      </c>
      <c r="AG196" s="89" t="s">
        <v>7742</v>
      </c>
      <c r="AH196" s="58" t="s">
        <v>7743</v>
      </c>
      <c r="AI196" s="58" t="s">
        <v>7744</v>
      </c>
      <c r="AJ196" s="59" t="s">
        <v>1483</v>
      </c>
      <c r="AK196" s="56">
        <v>25.935098055555557</v>
      </c>
      <c r="AL196" s="56">
        <v>-81.594528611111116</v>
      </c>
      <c r="AM196" s="60">
        <v>-157.31890000099014</v>
      </c>
      <c r="AN196" s="60">
        <v>-83.538191187413972</v>
      </c>
      <c r="AO196" s="60">
        <v>178.12317559595232</v>
      </c>
      <c r="AP196" s="84" t="s">
        <v>5496</v>
      </c>
      <c r="AQ196" s="481" t="str">
        <f>Table14[[#This Row],[Zone
ID]]</f>
        <v>S11</v>
      </c>
    </row>
    <row r="197" spans="1:43" s="14" customFormat="1" ht="38.25" x14ac:dyDescent="0.2">
      <c r="A197" s="45" t="s">
        <v>778</v>
      </c>
      <c r="B197" s="42" t="s">
        <v>95</v>
      </c>
      <c r="C197" s="46" t="s">
        <v>473</v>
      </c>
      <c r="D197" s="35" t="s">
        <v>4516</v>
      </c>
      <c r="E197" s="34">
        <v>46101</v>
      </c>
      <c r="F197" s="352" t="s">
        <v>4745</v>
      </c>
      <c r="G197" s="352" t="s">
        <v>4746</v>
      </c>
      <c r="H197" s="344">
        <v>25.936591666666665</v>
      </c>
      <c r="I197" s="344">
        <v>-81.59278333333333</v>
      </c>
      <c r="J197" s="56" t="s">
        <v>7745</v>
      </c>
      <c r="K197" s="56" t="s">
        <v>7746</v>
      </c>
      <c r="L197" s="49" t="s">
        <v>6916</v>
      </c>
      <c r="M197" s="120" t="s">
        <v>2833</v>
      </c>
      <c r="N197" s="35" t="s">
        <v>448</v>
      </c>
      <c r="O197" s="240" t="s">
        <v>6895</v>
      </c>
      <c r="P197" s="477" t="s">
        <v>6005</v>
      </c>
      <c r="Q197" s="443">
        <v>0</v>
      </c>
      <c r="R197" s="47"/>
      <c r="S197" s="36">
        <v>0</v>
      </c>
      <c r="T197" s="35"/>
      <c r="U197" s="34">
        <v>45372</v>
      </c>
      <c r="V197" s="82" t="s">
        <v>1969</v>
      </c>
      <c r="W197" s="55" t="s">
        <v>2688</v>
      </c>
      <c r="X197" s="55" t="s">
        <v>1898</v>
      </c>
      <c r="Y197" s="157" t="s">
        <v>448</v>
      </c>
      <c r="Z197" s="57" t="s">
        <v>3903</v>
      </c>
      <c r="AA197" s="55" t="s">
        <v>3912</v>
      </c>
      <c r="AB197" s="55">
        <v>199</v>
      </c>
      <c r="AC197" s="55" t="s">
        <v>2022</v>
      </c>
      <c r="AD197" s="89" t="s">
        <v>2621</v>
      </c>
      <c r="AE197" s="243" t="s">
        <v>1746</v>
      </c>
      <c r="AF197" s="157">
        <v>0</v>
      </c>
      <c r="AG197" s="89" t="s">
        <v>7747</v>
      </c>
      <c r="AH197" s="58" t="s">
        <v>3903</v>
      </c>
      <c r="AI197" s="58" t="s">
        <v>3903</v>
      </c>
      <c r="AJ197" s="59" t="s">
        <v>3903</v>
      </c>
      <c r="AK197" s="56" t="s">
        <v>3903</v>
      </c>
      <c r="AL197" s="56" t="s">
        <v>3903</v>
      </c>
      <c r="AM197" s="60" t="s">
        <v>3903</v>
      </c>
      <c r="AN197" s="60" t="s">
        <v>3903</v>
      </c>
      <c r="AO197" s="60" t="s">
        <v>3903</v>
      </c>
      <c r="AP197" s="84" t="s">
        <v>5496</v>
      </c>
      <c r="AQ197" s="481" t="str">
        <f>Table14[[#This Row],[Zone
ID]]</f>
        <v>S12</v>
      </c>
    </row>
    <row r="198" spans="1:43" s="14" customFormat="1" ht="38.25" x14ac:dyDescent="0.2">
      <c r="A198" s="45" t="s">
        <v>781</v>
      </c>
      <c r="B198" s="42" t="s">
        <v>94</v>
      </c>
      <c r="C198" s="46" t="s">
        <v>473</v>
      </c>
      <c r="D198" s="35" t="s">
        <v>4516</v>
      </c>
      <c r="E198" s="34">
        <v>46101</v>
      </c>
      <c r="F198" s="347" t="s">
        <v>4747</v>
      </c>
      <c r="G198" s="354" t="s">
        <v>4748</v>
      </c>
      <c r="H198" s="344">
        <v>25.938123333333333</v>
      </c>
      <c r="I198" s="344">
        <v>-81.591246666666663</v>
      </c>
      <c r="J198" s="56" t="s">
        <v>7748</v>
      </c>
      <c r="K198" s="56" t="s">
        <v>7749</v>
      </c>
      <c r="L198" s="49" t="s">
        <v>5436</v>
      </c>
      <c r="M198" s="120" t="s">
        <v>2833</v>
      </c>
      <c r="N198" s="35" t="s">
        <v>364</v>
      </c>
      <c r="O198" s="240" t="s">
        <v>6896</v>
      </c>
      <c r="P198" s="216" t="s">
        <v>1969</v>
      </c>
      <c r="Q198" s="443">
        <v>0</v>
      </c>
      <c r="R198" s="47"/>
      <c r="S198" s="36">
        <v>0</v>
      </c>
      <c r="T198" s="35"/>
      <c r="U198" s="34"/>
      <c r="V198" s="82">
        <v>0</v>
      </c>
      <c r="W198" s="55" t="s">
        <v>2688</v>
      </c>
      <c r="X198" s="55" t="s">
        <v>1898</v>
      </c>
      <c r="Y198" s="157">
        <v>0</v>
      </c>
      <c r="Z198" s="57" t="s">
        <v>3903</v>
      </c>
      <c r="AA198" s="55" t="s">
        <v>3904</v>
      </c>
      <c r="AB198" s="55">
        <v>200</v>
      </c>
      <c r="AC198" s="55" t="s">
        <v>2022</v>
      </c>
      <c r="AD198" s="89" t="s">
        <v>2621</v>
      </c>
      <c r="AE198" s="243" t="s">
        <v>1746</v>
      </c>
      <c r="AF198" s="157">
        <v>0</v>
      </c>
      <c r="AG198" s="89" t="s">
        <v>7750</v>
      </c>
      <c r="AH198" s="58" t="s">
        <v>3903</v>
      </c>
      <c r="AI198" s="58" t="s">
        <v>3903</v>
      </c>
      <c r="AJ198" s="59" t="s">
        <v>3903</v>
      </c>
      <c r="AK198" s="56" t="s">
        <v>3903</v>
      </c>
      <c r="AL198" s="56" t="s">
        <v>3903</v>
      </c>
      <c r="AM198" s="60" t="s">
        <v>3903</v>
      </c>
      <c r="AN198" s="60" t="s">
        <v>3903</v>
      </c>
      <c r="AO198" s="60" t="s">
        <v>3903</v>
      </c>
      <c r="AP198" s="84" t="s">
        <v>5496</v>
      </c>
      <c r="AQ198" s="481" t="str">
        <f>Table14[[#This Row],[Zone
ID]]</f>
        <v>S13</v>
      </c>
    </row>
    <row r="199" spans="1:43" s="14" customFormat="1" ht="51" x14ac:dyDescent="0.2">
      <c r="A199" s="45" t="s">
        <v>782</v>
      </c>
      <c r="B199" s="42" t="s">
        <v>92</v>
      </c>
      <c r="C199" s="46" t="s">
        <v>473</v>
      </c>
      <c r="D199" s="35" t="s">
        <v>4516</v>
      </c>
      <c r="E199" s="34">
        <v>46101</v>
      </c>
      <c r="F199" s="352" t="s">
        <v>779</v>
      </c>
      <c r="G199" s="352" t="s">
        <v>780</v>
      </c>
      <c r="H199" s="344">
        <v>25.938716666666668</v>
      </c>
      <c r="I199" s="344">
        <v>-81.591200000000001</v>
      </c>
      <c r="J199" s="56" t="s">
        <v>7751</v>
      </c>
      <c r="K199" s="56" t="s">
        <v>7752</v>
      </c>
      <c r="L199" s="49" t="s">
        <v>6898</v>
      </c>
      <c r="M199" s="120"/>
      <c r="N199" s="35" t="s">
        <v>448</v>
      </c>
      <c r="O199" s="240" t="s">
        <v>6897</v>
      </c>
      <c r="P199" s="216" t="s">
        <v>6005</v>
      </c>
      <c r="Q199" s="443">
        <v>0</v>
      </c>
      <c r="R199" s="47"/>
      <c r="S199" s="36" t="s">
        <v>473</v>
      </c>
      <c r="T199" s="35"/>
      <c r="U199" s="34">
        <v>43515</v>
      </c>
      <c r="V199" s="82" t="s">
        <v>1969</v>
      </c>
      <c r="W199" s="55" t="s">
        <v>2688</v>
      </c>
      <c r="X199" s="55" t="s">
        <v>1898</v>
      </c>
      <c r="Y199" s="157" t="s">
        <v>448</v>
      </c>
      <c r="Z199" s="57" t="s">
        <v>3905</v>
      </c>
      <c r="AA199" s="55" t="s">
        <v>3906</v>
      </c>
      <c r="AB199" s="55">
        <v>201</v>
      </c>
      <c r="AC199" s="55" t="s">
        <v>2022</v>
      </c>
      <c r="AD199" s="89" t="s">
        <v>2621</v>
      </c>
      <c r="AE199" s="243">
        <v>16555</v>
      </c>
      <c r="AF199" s="157">
        <v>0</v>
      </c>
      <c r="AG199" s="89" t="s">
        <v>7753</v>
      </c>
      <c r="AH199" s="58" t="s">
        <v>779</v>
      </c>
      <c r="AI199" s="58" t="s">
        <v>780</v>
      </c>
      <c r="AJ199" s="59" t="s">
        <v>1480</v>
      </c>
      <c r="AK199" s="56">
        <v>25.938709166666666</v>
      </c>
      <c r="AL199" s="56">
        <v>-81.591195277777771</v>
      </c>
      <c r="AM199" s="60">
        <v>2.7351000008681581</v>
      </c>
      <c r="AN199" s="60">
        <v>-1.5486905695666437</v>
      </c>
      <c r="AO199" s="60" t="s">
        <v>3905</v>
      </c>
      <c r="AP199" s="84" t="s">
        <v>5496</v>
      </c>
      <c r="AQ199" s="481" t="str">
        <f>Table14[[#This Row],[Zone
ID]]</f>
        <v>S14</v>
      </c>
    </row>
    <row r="200" spans="1:43" s="14" customFormat="1" ht="38.25" x14ac:dyDescent="0.2">
      <c r="A200" s="45" t="s">
        <v>783</v>
      </c>
      <c r="B200" s="42" t="s">
        <v>630</v>
      </c>
      <c r="C200" s="46" t="s">
        <v>473</v>
      </c>
      <c r="D200" s="35" t="s">
        <v>4516</v>
      </c>
      <c r="E200" s="34">
        <v>46101</v>
      </c>
      <c r="F200" s="352" t="s">
        <v>4749</v>
      </c>
      <c r="G200" s="352" t="s">
        <v>4750</v>
      </c>
      <c r="H200" s="344">
        <v>25.949943333333334</v>
      </c>
      <c r="I200" s="344">
        <v>-81.586693333333329</v>
      </c>
      <c r="J200" s="56" t="s">
        <v>7754</v>
      </c>
      <c r="K200" s="56" t="s">
        <v>7755</v>
      </c>
      <c r="L200" s="49" t="s">
        <v>8375</v>
      </c>
      <c r="M200" s="120" t="s">
        <v>2833</v>
      </c>
      <c r="N200" s="35" t="s">
        <v>364</v>
      </c>
      <c r="O200" s="240" t="s">
        <v>6917</v>
      </c>
      <c r="P200" s="216" t="s">
        <v>1969</v>
      </c>
      <c r="Q200" s="443">
        <v>0</v>
      </c>
      <c r="R200" s="47"/>
      <c r="S200" s="36">
        <v>0</v>
      </c>
      <c r="T200" s="35"/>
      <c r="U200" s="34"/>
      <c r="V200" s="82">
        <v>0</v>
      </c>
      <c r="W200" s="55" t="s">
        <v>2688</v>
      </c>
      <c r="X200" s="55" t="s">
        <v>1898</v>
      </c>
      <c r="Y200" s="157">
        <v>0</v>
      </c>
      <c r="Z200" s="57">
        <v>326.6933194677257</v>
      </c>
      <c r="AA200" s="55" t="s">
        <v>7756</v>
      </c>
      <c r="AB200" s="55">
        <v>202</v>
      </c>
      <c r="AC200" s="55" t="s">
        <v>2022</v>
      </c>
      <c r="AD200" s="89" t="s">
        <v>2621</v>
      </c>
      <c r="AE200" s="243">
        <v>16560</v>
      </c>
      <c r="AF200" s="157">
        <v>0</v>
      </c>
      <c r="AG200" s="89" t="s">
        <v>7757</v>
      </c>
      <c r="AH200" s="58" t="s">
        <v>7758</v>
      </c>
      <c r="AI200" s="58" t="s">
        <v>7759</v>
      </c>
      <c r="AJ200" s="59" t="s">
        <v>1477</v>
      </c>
      <c r="AK200" s="56">
        <v>25.949541944444444</v>
      </c>
      <c r="AL200" s="56">
        <v>-81.587583888888886</v>
      </c>
      <c r="AM200" s="60">
        <v>146.37850000010872</v>
      </c>
      <c r="AN200" s="60">
        <v>292.06482109723459</v>
      </c>
      <c r="AO200" s="60">
        <v>326.6933194677257</v>
      </c>
      <c r="AP200" s="84" t="s">
        <v>5496</v>
      </c>
      <c r="AQ200" s="481" t="str">
        <f>Table14[[#This Row],[Zone
ID]]</f>
        <v>S15</v>
      </c>
    </row>
    <row r="201" spans="1:43" s="14" customFormat="1" ht="38.25" x14ac:dyDescent="0.2">
      <c r="A201" s="45" t="s">
        <v>784</v>
      </c>
      <c r="B201" s="42" t="s">
        <v>91</v>
      </c>
      <c r="C201" s="46" t="s">
        <v>473</v>
      </c>
      <c r="D201" s="35" t="s">
        <v>4516</v>
      </c>
      <c r="E201" s="34">
        <v>46101</v>
      </c>
      <c r="F201" s="347" t="s">
        <v>2315</v>
      </c>
      <c r="G201" s="347" t="s">
        <v>2585</v>
      </c>
      <c r="H201" s="344">
        <v>25.95825</v>
      </c>
      <c r="I201" s="344">
        <v>-81.583866666666665</v>
      </c>
      <c r="J201" s="56" t="s">
        <v>7760</v>
      </c>
      <c r="K201" s="56" t="s">
        <v>7761</v>
      </c>
      <c r="L201" s="49" t="s">
        <v>2707</v>
      </c>
      <c r="M201" s="120" t="s">
        <v>2833</v>
      </c>
      <c r="N201" s="35" t="s">
        <v>364</v>
      </c>
      <c r="O201" s="240" t="s">
        <v>6899</v>
      </c>
      <c r="P201" s="216" t="s">
        <v>1969</v>
      </c>
      <c r="Q201" s="443">
        <v>0</v>
      </c>
      <c r="R201" s="47"/>
      <c r="S201" s="36"/>
      <c r="T201" s="35"/>
      <c r="U201" s="34"/>
      <c r="V201" s="82">
        <v>0</v>
      </c>
      <c r="W201" s="55" t="s">
        <v>2688</v>
      </c>
      <c r="X201" s="55" t="s">
        <v>1898</v>
      </c>
      <c r="Y201" s="157">
        <v>0</v>
      </c>
      <c r="Z201" s="57" t="s">
        <v>1746</v>
      </c>
      <c r="AA201" s="55" t="s">
        <v>6987</v>
      </c>
      <c r="AB201" s="55">
        <v>203</v>
      </c>
      <c r="AC201" s="55" t="s">
        <v>2022</v>
      </c>
      <c r="AD201" s="89" t="s">
        <v>2621</v>
      </c>
      <c r="AE201" s="243">
        <v>16565</v>
      </c>
      <c r="AF201" s="157">
        <v>0</v>
      </c>
      <c r="AG201" s="89" t="s">
        <v>7762</v>
      </c>
      <c r="AH201" s="58" t="s">
        <v>1701</v>
      </c>
      <c r="AI201" s="58" t="s">
        <v>1702</v>
      </c>
      <c r="AJ201" s="59" t="s">
        <v>1474</v>
      </c>
      <c r="AK201" s="56">
        <v>25.958152777777777</v>
      </c>
      <c r="AL201" s="56">
        <v>-81.583694722222219</v>
      </c>
      <c r="AM201" s="60">
        <v>35.455000000313248</v>
      </c>
      <c r="AN201" s="60">
        <v>-56.390556537937712</v>
      </c>
      <c r="AO201" s="60">
        <v>66.610448817588392</v>
      </c>
      <c r="AP201" s="84" t="s">
        <v>5496</v>
      </c>
      <c r="AQ201" s="481" t="str">
        <f>Table14[[#This Row],[Zone
ID]]</f>
        <v>S16</v>
      </c>
    </row>
    <row r="202" spans="1:43" s="14" customFormat="1" ht="38.25" x14ac:dyDescent="0.2">
      <c r="A202" s="45" t="s">
        <v>785</v>
      </c>
      <c r="B202" s="42" t="s">
        <v>474</v>
      </c>
      <c r="C202" s="46" t="s">
        <v>473</v>
      </c>
      <c r="D202" s="35" t="s">
        <v>4516</v>
      </c>
      <c r="E202" s="34">
        <v>46101</v>
      </c>
      <c r="F202" s="352" t="s">
        <v>4751</v>
      </c>
      <c r="G202" s="352" t="s">
        <v>4752</v>
      </c>
      <c r="H202" s="344">
        <v>25.960273333333333</v>
      </c>
      <c r="I202" s="344">
        <v>-81.58293333333333</v>
      </c>
      <c r="J202" s="56" t="s">
        <v>7763</v>
      </c>
      <c r="K202" s="56" t="s">
        <v>7764</v>
      </c>
      <c r="L202" s="49" t="s">
        <v>8379</v>
      </c>
      <c r="M202" s="120" t="s">
        <v>2833</v>
      </c>
      <c r="N202" s="35" t="s">
        <v>364</v>
      </c>
      <c r="O202" s="240" t="s">
        <v>6900</v>
      </c>
      <c r="P202" s="216" t="s">
        <v>1969</v>
      </c>
      <c r="Q202" s="443">
        <v>0</v>
      </c>
      <c r="R202" s="47"/>
      <c r="S202" s="36"/>
      <c r="T202" s="35"/>
      <c r="U202" s="34"/>
      <c r="V202" s="82">
        <v>0</v>
      </c>
      <c r="W202" s="55" t="s">
        <v>2688</v>
      </c>
      <c r="X202" s="55" t="s">
        <v>1898</v>
      </c>
      <c r="Y202" s="157">
        <v>0</v>
      </c>
      <c r="Z202" s="57" t="s">
        <v>1746</v>
      </c>
      <c r="AA202" s="55" t="s">
        <v>6987</v>
      </c>
      <c r="AB202" s="55">
        <v>204</v>
      </c>
      <c r="AC202" s="55" t="s">
        <v>2022</v>
      </c>
      <c r="AD202" s="89" t="s">
        <v>2621</v>
      </c>
      <c r="AE202" s="243">
        <v>16570</v>
      </c>
      <c r="AF202" s="157">
        <v>0</v>
      </c>
      <c r="AG202" s="89" t="s">
        <v>7765</v>
      </c>
      <c r="AH202" s="58" t="s">
        <v>1703</v>
      </c>
      <c r="AI202" s="58" t="s">
        <v>1704</v>
      </c>
      <c r="AJ202" s="59" t="s">
        <v>1471</v>
      </c>
      <c r="AK202" s="56">
        <v>25.960097222222224</v>
      </c>
      <c r="AL202" s="56">
        <v>-81.583139166666669</v>
      </c>
      <c r="AM202" s="60">
        <v>64.224199999368068</v>
      </c>
      <c r="AN202" s="60">
        <v>67.504688845631804</v>
      </c>
      <c r="AO202" s="60">
        <v>93.175269689464258</v>
      </c>
      <c r="AP202" s="84" t="s">
        <v>5496</v>
      </c>
      <c r="AQ202" s="481" t="str">
        <f>Table14[[#This Row],[Zone
ID]]</f>
        <v>S17</v>
      </c>
    </row>
    <row r="203" spans="1:43" s="14" customFormat="1" ht="38.25" x14ac:dyDescent="0.2">
      <c r="A203" s="45" t="s">
        <v>786</v>
      </c>
      <c r="B203" s="42" t="s">
        <v>631</v>
      </c>
      <c r="C203" s="46" t="s">
        <v>473</v>
      </c>
      <c r="D203" s="35" t="s">
        <v>4516</v>
      </c>
      <c r="E203" s="34">
        <v>46101</v>
      </c>
      <c r="F203" s="347" t="s">
        <v>4753</v>
      </c>
      <c r="G203" s="347" t="s">
        <v>4754</v>
      </c>
      <c r="H203" s="344">
        <v>25.959773333333334</v>
      </c>
      <c r="I203" s="344">
        <v>-81.58466833333334</v>
      </c>
      <c r="J203" s="56" t="s">
        <v>7766</v>
      </c>
      <c r="K203" s="56" t="s">
        <v>7767</v>
      </c>
      <c r="L203" s="49" t="s">
        <v>5436</v>
      </c>
      <c r="M203" s="120" t="s">
        <v>2833</v>
      </c>
      <c r="N203" s="35" t="s">
        <v>364</v>
      </c>
      <c r="O203" s="240" t="s">
        <v>6901</v>
      </c>
      <c r="P203" s="216" t="s">
        <v>1969</v>
      </c>
      <c r="Q203" s="443">
        <v>0</v>
      </c>
      <c r="R203" s="47"/>
      <c r="S203" s="36"/>
      <c r="T203" s="35"/>
      <c r="U203" s="34"/>
      <c r="V203" s="82">
        <v>0</v>
      </c>
      <c r="W203" s="55" t="s">
        <v>2688</v>
      </c>
      <c r="X203" s="55" t="s">
        <v>1898</v>
      </c>
      <c r="Y203" s="157">
        <v>0</v>
      </c>
      <c r="Z203" s="57">
        <v>227.91430742784911</v>
      </c>
      <c r="AA203" s="55" t="s">
        <v>7768</v>
      </c>
      <c r="AB203" s="55">
        <v>205</v>
      </c>
      <c r="AC203" s="55" t="s">
        <v>2022</v>
      </c>
      <c r="AD203" s="89" t="s">
        <v>2621</v>
      </c>
      <c r="AE203" s="243">
        <v>16580</v>
      </c>
      <c r="AF203" s="157">
        <v>0</v>
      </c>
      <c r="AG203" s="89" t="s">
        <v>7769</v>
      </c>
      <c r="AH203" s="58" t="s">
        <v>1705</v>
      </c>
      <c r="AI203" s="58" t="s">
        <v>1706</v>
      </c>
      <c r="AJ203" s="59" t="s">
        <v>1468</v>
      </c>
      <c r="AK203" s="56">
        <v>25.959819444444445</v>
      </c>
      <c r="AL203" s="56">
        <v>-81.585361388888884</v>
      </c>
      <c r="AM203" s="60">
        <v>-16.815799999867238</v>
      </c>
      <c r="AN203" s="60">
        <v>227.29311560335606</v>
      </c>
      <c r="AO203" s="60">
        <v>227.91430742784911</v>
      </c>
      <c r="AP203" s="84" t="s">
        <v>5496</v>
      </c>
      <c r="AQ203" s="481" t="str">
        <f>Table14[[#This Row],[Zone
ID]]</f>
        <v>S18</v>
      </c>
    </row>
    <row r="204" spans="1:43" s="14" customFormat="1" ht="38.25" x14ac:dyDescent="0.2">
      <c r="A204" s="45" t="s">
        <v>787</v>
      </c>
      <c r="B204" s="42" t="s">
        <v>632</v>
      </c>
      <c r="C204" s="46" t="s">
        <v>473</v>
      </c>
      <c r="D204" s="35" t="s">
        <v>4516</v>
      </c>
      <c r="E204" s="34">
        <v>46101</v>
      </c>
      <c r="F204" s="352" t="s">
        <v>4755</v>
      </c>
      <c r="G204" s="352" t="s">
        <v>4756</v>
      </c>
      <c r="H204" s="344">
        <v>25.962323333333334</v>
      </c>
      <c r="I204" s="344">
        <v>-81.586468333333329</v>
      </c>
      <c r="J204" s="56" t="s">
        <v>7770</v>
      </c>
      <c r="K204" s="56" t="s">
        <v>7771</v>
      </c>
      <c r="L204" s="49" t="s">
        <v>5436</v>
      </c>
      <c r="M204" s="120" t="s">
        <v>2833</v>
      </c>
      <c r="N204" s="35" t="s">
        <v>364</v>
      </c>
      <c r="O204" s="240" t="s">
        <v>6902</v>
      </c>
      <c r="P204" s="216" t="s">
        <v>1969</v>
      </c>
      <c r="Q204" s="443">
        <v>0</v>
      </c>
      <c r="R204" s="47"/>
      <c r="S204" s="36"/>
      <c r="T204" s="35"/>
      <c r="U204" s="34"/>
      <c r="V204" s="82">
        <v>0</v>
      </c>
      <c r="W204" s="55" t="s">
        <v>2688</v>
      </c>
      <c r="X204" s="55" t="s">
        <v>1898</v>
      </c>
      <c r="Y204" s="157">
        <v>0</v>
      </c>
      <c r="Z204" s="57">
        <v>504.9823488797532</v>
      </c>
      <c r="AA204" s="55" t="s">
        <v>7772</v>
      </c>
      <c r="AB204" s="55">
        <v>206</v>
      </c>
      <c r="AC204" s="55" t="s">
        <v>2022</v>
      </c>
      <c r="AD204" s="89" t="s">
        <v>2621</v>
      </c>
      <c r="AE204" s="243">
        <v>16585</v>
      </c>
      <c r="AF204" s="157">
        <v>0</v>
      </c>
      <c r="AG204" s="89" t="s">
        <v>7773</v>
      </c>
      <c r="AH204" s="58" t="s">
        <v>1707</v>
      </c>
      <c r="AI204" s="58" t="s">
        <v>1708</v>
      </c>
      <c r="AJ204" s="59" t="s">
        <v>1465</v>
      </c>
      <c r="AK204" s="56">
        <v>25.963708055555557</v>
      </c>
      <c r="AL204" s="56">
        <v>-81.586472499999999</v>
      </c>
      <c r="AM204" s="60">
        <v>-504.98050000035266</v>
      </c>
      <c r="AN204" s="60">
        <v>1.3664916782069392</v>
      </c>
      <c r="AO204" s="60">
        <v>504.9823488797532</v>
      </c>
      <c r="AP204" s="84" t="s">
        <v>5496</v>
      </c>
      <c r="AQ204" s="481" t="str">
        <f>Table14[[#This Row],[Zone
ID]]</f>
        <v>S19</v>
      </c>
    </row>
    <row r="205" spans="1:43" s="14" customFormat="1" ht="38.25" x14ac:dyDescent="0.2">
      <c r="A205" s="45" t="s">
        <v>788</v>
      </c>
      <c r="B205" s="42" t="s">
        <v>748</v>
      </c>
      <c r="C205" s="46" t="s">
        <v>473</v>
      </c>
      <c r="D205" s="35" t="s">
        <v>4516</v>
      </c>
      <c r="E205" s="34">
        <v>46101</v>
      </c>
      <c r="F205" s="352" t="s">
        <v>2589</v>
      </c>
      <c r="G205" s="352" t="s">
        <v>2590</v>
      </c>
      <c r="H205" s="344">
        <v>25.962883333333334</v>
      </c>
      <c r="I205" s="344">
        <v>-81.585733333333337</v>
      </c>
      <c r="J205" s="56" t="s">
        <v>7774</v>
      </c>
      <c r="K205" s="56" t="s">
        <v>7775</v>
      </c>
      <c r="L205" s="49" t="s">
        <v>8388</v>
      </c>
      <c r="M205" s="120" t="s">
        <v>2833</v>
      </c>
      <c r="N205" s="35" t="s">
        <v>364</v>
      </c>
      <c r="O205" s="240" t="s">
        <v>6903</v>
      </c>
      <c r="P205" s="216" t="s">
        <v>1969</v>
      </c>
      <c r="Q205" s="443">
        <v>0</v>
      </c>
      <c r="R205" s="47"/>
      <c r="S205" s="36"/>
      <c r="T205" s="35"/>
      <c r="U205" s="34"/>
      <c r="V205" s="82">
        <v>0</v>
      </c>
      <c r="W205" s="55" t="s">
        <v>2688</v>
      </c>
      <c r="X205" s="55" t="s">
        <v>1898</v>
      </c>
      <c r="Y205" s="157">
        <v>0</v>
      </c>
      <c r="Z205" s="57" t="s">
        <v>1746</v>
      </c>
      <c r="AA205" s="55" t="s">
        <v>6987</v>
      </c>
      <c r="AB205" s="55">
        <v>207</v>
      </c>
      <c r="AC205" s="55" t="s">
        <v>2022</v>
      </c>
      <c r="AD205" s="89" t="s">
        <v>2621</v>
      </c>
      <c r="AE205" s="243">
        <v>16590</v>
      </c>
      <c r="AF205" s="157">
        <v>0</v>
      </c>
      <c r="AG205" s="89" t="s">
        <v>7776</v>
      </c>
      <c r="AH205" s="58" t="s">
        <v>1709</v>
      </c>
      <c r="AI205" s="58" t="s">
        <v>1710</v>
      </c>
      <c r="AJ205" s="59" t="s">
        <v>1462</v>
      </c>
      <c r="AK205" s="56">
        <v>25.962874722222221</v>
      </c>
      <c r="AL205" s="56">
        <v>-81.585916944444449</v>
      </c>
      <c r="AM205" s="60">
        <v>3.1403000007088622</v>
      </c>
      <c r="AN205" s="60">
        <v>60.216733233188691</v>
      </c>
      <c r="AO205" s="60">
        <v>60.2985608897216</v>
      </c>
      <c r="AP205" s="84" t="s">
        <v>5496</v>
      </c>
      <c r="AQ205" s="481" t="str">
        <f>Table14[[#This Row],[Zone
ID]]</f>
        <v>S20</v>
      </c>
    </row>
    <row r="206" spans="1:43" s="14" customFormat="1" ht="38.25" x14ac:dyDescent="0.2">
      <c r="A206" s="45" t="s">
        <v>789</v>
      </c>
      <c r="B206" s="42" t="s">
        <v>634</v>
      </c>
      <c r="C206" s="46" t="s">
        <v>473</v>
      </c>
      <c r="D206" s="35" t="s">
        <v>4516</v>
      </c>
      <c r="E206" s="34">
        <v>46101</v>
      </c>
      <c r="F206" s="352" t="s">
        <v>4757</v>
      </c>
      <c r="G206" s="352" t="s">
        <v>4758</v>
      </c>
      <c r="H206" s="344">
        <v>25.964598333333335</v>
      </c>
      <c r="I206" s="344">
        <v>-81.588288333333338</v>
      </c>
      <c r="J206" s="56" t="s">
        <v>7777</v>
      </c>
      <c r="K206" s="56" t="s">
        <v>7778</v>
      </c>
      <c r="L206" s="49" t="s">
        <v>6905</v>
      </c>
      <c r="M206" s="120" t="s">
        <v>2833</v>
      </c>
      <c r="N206" s="35" t="s">
        <v>364</v>
      </c>
      <c r="O206" s="240" t="s">
        <v>6904</v>
      </c>
      <c r="P206" s="216" t="s">
        <v>1969</v>
      </c>
      <c r="Q206" s="443">
        <v>0</v>
      </c>
      <c r="R206" s="47"/>
      <c r="S206" s="36"/>
      <c r="T206" s="35"/>
      <c r="U206" s="34"/>
      <c r="V206" s="82">
        <v>0</v>
      </c>
      <c r="W206" s="55" t="s">
        <v>2688</v>
      </c>
      <c r="X206" s="55" t="s">
        <v>1898</v>
      </c>
      <c r="Y206" s="157">
        <v>0</v>
      </c>
      <c r="Z206" s="57" t="s">
        <v>1746</v>
      </c>
      <c r="AA206" s="55" t="s">
        <v>6987</v>
      </c>
      <c r="AB206" s="55">
        <v>208</v>
      </c>
      <c r="AC206" s="55" t="s">
        <v>2022</v>
      </c>
      <c r="AD206" s="89" t="s">
        <v>2621</v>
      </c>
      <c r="AE206" s="243">
        <v>16595</v>
      </c>
      <c r="AF206" s="157">
        <v>0</v>
      </c>
      <c r="AG206" s="89" t="s">
        <v>7779</v>
      </c>
      <c r="AH206" s="58" t="s">
        <v>1711</v>
      </c>
      <c r="AI206" s="58" t="s">
        <v>1712</v>
      </c>
      <c r="AJ206" s="59" t="s">
        <v>1459</v>
      </c>
      <c r="AK206" s="56">
        <v>25.964263611111111</v>
      </c>
      <c r="AL206" s="56">
        <v>-81.588417222222219</v>
      </c>
      <c r="AM206" s="60">
        <v>122.06650000059724</v>
      </c>
      <c r="AN206" s="60">
        <v>42.270142539120471</v>
      </c>
      <c r="AO206" s="60">
        <v>129.17815362000405</v>
      </c>
      <c r="AP206" s="84" t="s">
        <v>5496</v>
      </c>
      <c r="AQ206" s="481" t="str">
        <f>Table14[[#This Row],[Zone
ID]]</f>
        <v>S21</v>
      </c>
    </row>
    <row r="207" spans="1:43" s="14" customFormat="1" ht="38.25" x14ac:dyDescent="0.2">
      <c r="A207" s="45" t="s">
        <v>790</v>
      </c>
      <c r="B207" s="42" t="s">
        <v>636</v>
      </c>
      <c r="C207" s="46" t="s">
        <v>473</v>
      </c>
      <c r="D207" s="35" t="s">
        <v>4516</v>
      </c>
      <c r="E207" s="34">
        <v>46101</v>
      </c>
      <c r="F207" s="347" t="s">
        <v>4759</v>
      </c>
      <c r="G207" s="347" t="s">
        <v>4760</v>
      </c>
      <c r="H207" s="344">
        <v>25.965184999999998</v>
      </c>
      <c r="I207" s="344">
        <v>-81.588051666666672</v>
      </c>
      <c r="J207" s="56" t="s">
        <v>7780</v>
      </c>
      <c r="K207" s="56" t="s">
        <v>7781</v>
      </c>
      <c r="L207" s="49" t="s">
        <v>6905</v>
      </c>
      <c r="M207" s="120" t="s">
        <v>2833</v>
      </c>
      <c r="N207" s="35" t="s">
        <v>364</v>
      </c>
      <c r="O207" s="240" t="s">
        <v>6906</v>
      </c>
      <c r="P207" s="216" t="s">
        <v>1969</v>
      </c>
      <c r="Q207" s="443">
        <v>0</v>
      </c>
      <c r="R207" s="47"/>
      <c r="S207" s="36"/>
      <c r="T207" s="35"/>
      <c r="U207" s="34"/>
      <c r="V207" s="82">
        <v>0</v>
      </c>
      <c r="W207" s="55" t="s">
        <v>2688</v>
      </c>
      <c r="X207" s="55" t="s">
        <v>1898</v>
      </c>
      <c r="Y207" s="157">
        <v>0</v>
      </c>
      <c r="Z207" s="57">
        <v>208.42021397970231</v>
      </c>
      <c r="AA207" s="55" t="s">
        <v>7782</v>
      </c>
      <c r="AB207" s="55">
        <v>209</v>
      </c>
      <c r="AC207" s="55" t="s">
        <v>2022</v>
      </c>
      <c r="AD207" s="89" t="s">
        <v>2621</v>
      </c>
      <c r="AE207" s="243">
        <v>16600</v>
      </c>
      <c r="AF207" s="157">
        <v>0</v>
      </c>
      <c r="AG207" s="89" t="s">
        <v>7783</v>
      </c>
      <c r="AH207" s="58" t="s">
        <v>1713</v>
      </c>
      <c r="AI207" s="58" t="s">
        <v>1712</v>
      </c>
      <c r="AJ207" s="59" t="s">
        <v>1457</v>
      </c>
      <c r="AK207" s="56">
        <v>25.965652500000001</v>
      </c>
      <c r="AL207" s="56">
        <v>-81.588417222222219</v>
      </c>
      <c r="AM207" s="60">
        <v>-170.48790000099544</v>
      </c>
      <c r="AN207" s="60">
        <v>119.88686979229827</v>
      </c>
      <c r="AO207" s="60">
        <v>208.42021397970231</v>
      </c>
      <c r="AP207" s="84" t="s">
        <v>5496</v>
      </c>
      <c r="AQ207" s="481" t="str">
        <f>Table14[[#This Row],[Zone
ID]]</f>
        <v>S22</v>
      </c>
    </row>
    <row r="208" spans="1:43" s="14" customFormat="1" ht="38.25" x14ac:dyDescent="0.2">
      <c r="A208" s="45" t="s">
        <v>791</v>
      </c>
      <c r="B208" s="42" t="s">
        <v>761</v>
      </c>
      <c r="C208" s="46" t="s">
        <v>473</v>
      </c>
      <c r="D208" s="35" t="s">
        <v>4516</v>
      </c>
      <c r="E208" s="34">
        <v>46101</v>
      </c>
      <c r="F208" s="352" t="s">
        <v>4761</v>
      </c>
      <c r="G208" s="352" t="s">
        <v>4762</v>
      </c>
      <c r="H208" s="344">
        <v>25.965734999999999</v>
      </c>
      <c r="I208" s="344">
        <v>-81.588141666666672</v>
      </c>
      <c r="J208" s="56" t="s">
        <v>7784</v>
      </c>
      <c r="K208" s="56" t="s">
        <v>7785</v>
      </c>
      <c r="L208" s="49" t="s">
        <v>5436</v>
      </c>
      <c r="M208" s="120" t="s">
        <v>2833</v>
      </c>
      <c r="N208" s="35" t="s">
        <v>364</v>
      </c>
      <c r="O208" s="240" t="s">
        <v>6907</v>
      </c>
      <c r="P208" s="216" t="s">
        <v>1969</v>
      </c>
      <c r="Q208" s="443">
        <v>0</v>
      </c>
      <c r="R208" s="47"/>
      <c r="S208" s="36"/>
      <c r="T208" s="35"/>
      <c r="U208" s="34"/>
      <c r="V208" s="82">
        <v>0</v>
      </c>
      <c r="W208" s="55" t="s">
        <v>2688</v>
      </c>
      <c r="X208" s="55" t="s">
        <v>1898</v>
      </c>
      <c r="Y208" s="157">
        <v>0</v>
      </c>
      <c r="Z208" s="57">
        <v>731.67891212038387</v>
      </c>
      <c r="AA208" s="55" t="s">
        <v>7786</v>
      </c>
      <c r="AB208" s="55">
        <v>210</v>
      </c>
      <c r="AC208" s="55" t="s">
        <v>2022</v>
      </c>
      <c r="AD208" s="89" t="s">
        <v>2621</v>
      </c>
      <c r="AE208" s="243">
        <v>16605</v>
      </c>
      <c r="AF208" s="157">
        <v>0</v>
      </c>
      <c r="AG208" s="89" t="s">
        <v>7787</v>
      </c>
      <c r="AH208" s="58" t="s">
        <v>1714</v>
      </c>
      <c r="AI208" s="58" t="s">
        <v>1715</v>
      </c>
      <c r="AJ208" s="59" t="s">
        <v>1454</v>
      </c>
      <c r="AK208" s="56">
        <v>25.967596944444445</v>
      </c>
      <c r="AL208" s="56">
        <v>-81.588972777777784</v>
      </c>
      <c r="AM208" s="60">
        <v>-679.01390000060201</v>
      </c>
      <c r="AN208" s="60">
        <v>272.56953983826025</v>
      </c>
      <c r="AO208" s="60">
        <v>731.67891212038387</v>
      </c>
      <c r="AP208" s="84" t="s">
        <v>5496</v>
      </c>
      <c r="AQ208" s="481" t="str">
        <f>Table14[[#This Row],[Zone
ID]]</f>
        <v>S23</v>
      </c>
    </row>
    <row r="209" spans="1:43" s="14" customFormat="1" ht="38.25" x14ac:dyDescent="0.2">
      <c r="A209" s="45" t="s">
        <v>792</v>
      </c>
      <c r="B209" s="42" t="s">
        <v>764</v>
      </c>
      <c r="C209" s="46" t="s">
        <v>473</v>
      </c>
      <c r="D209" s="35" t="s">
        <v>4516</v>
      </c>
      <c r="E209" s="34">
        <v>46101</v>
      </c>
      <c r="F209" s="352" t="s">
        <v>2329</v>
      </c>
      <c r="G209" s="352" t="s">
        <v>2330</v>
      </c>
      <c r="H209" s="344">
        <v>25.966033333333332</v>
      </c>
      <c r="I209" s="344">
        <v>-81.588350000000005</v>
      </c>
      <c r="J209" s="56" t="s">
        <v>7788</v>
      </c>
      <c r="K209" s="56" t="s">
        <v>7789</v>
      </c>
      <c r="L209" s="49" t="s">
        <v>3732</v>
      </c>
      <c r="M209" s="120" t="s">
        <v>2833</v>
      </c>
      <c r="N209" s="35" t="s">
        <v>364</v>
      </c>
      <c r="O209" s="240" t="s">
        <v>6908</v>
      </c>
      <c r="P209" s="216" t="s">
        <v>3901</v>
      </c>
      <c r="Q209" s="443">
        <v>0</v>
      </c>
      <c r="R209" s="47"/>
      <c r="S209" s="36"/>
      <c r="T209" s="35"/>
      <c r="U209" s="34"/>
      <c r="V209" s="82">
        <v>0</v>
      </c>
      <c r="W209" s="55" t="s">
        <v>2688</v>
      </c>
      <c r="X209" s="55" t="s">
        <v>1898</v>
      </c>
      <c r="Y209" s="157">
        <v>0</v>
      </c>
      <c r="Z209" s="57">
        <v>879.93782917239366</v>
      </c>
      <c r="AA209" s="55" t="s">
        <v>7790</v>
      </c>
      <c r="AB209" s="55">
        <v>211</v>
      </c>
      <c r="AC209" s="55" t="s">
        <v>2022</v>
      </c>
      <c r="AD209" s="89" t="s">
        <v>2621</v>
      </c>
      <c r="AE209" s="243">
        <v>16610</v>
      </c>
      <c r="AF209" s="157">
        <v>0</v>
      </c>
      <c r="AG209" s="89" t="s">
        <v>7791</v>
      </c>
      <c r="AH209" s="58" t="s">
        <v>1716</v>
      </c>
      <c r="AI209" s="58" t="s">
        <v>1717</v>
      </c>
      <c r="AJ209" s="59" t="s">
        <v>1451</v>
      </c>
      <c r="AK209" s="56">
        <v>25.967874722222223</v>
      </c>
      <c r="AL209" s="56">
        <v>-81.590083888888884</v>
      </c>
      <c r="AM209" s="60">
        <v>-671.5177000009578</v>
      </c>
      <c r="AN209" s="60">
        <v>568.64273651744497</v>
      </c>
      <c r="AO209" s="60">
        <v>879.93782917239366</v>
      </c>
      <c r="AP209" s="84" t="s">
        <v>5496</v>
      </c>
      <c r="AQ209" s="481" t="str">
        <f>Table14[[#This Row],[Zone
ID]]</f>
        <v>S24</v>
      </c>
    </row>
    <row r="210" spans="1:43" s="14" customFormat="1" ht="38.25" x14ac:dyDescent="0.2">
      <c r="A210" s="45" t="s">
        <v>793</v>
      </c>
      <c r="B210" s="42" t="s">
        <v>638</v>
      </c>
      <c r="C210" s="46" t="s">
        <v>473</v>
      </c>
      <c r="D210" s="35" t="s">
        <v>4516</v>
      </c>
      <c r="E210" s="34">
        <v>46101</v>
      </c>
      <c r="F210" s="352" t="s">
        <v>4763</v>
      </c>
      <c r="G210" s="352" t="s">
        <v>4764</v>
      </c>
      <c r="H210" s="344">
        <v>25.96697</v>
      </c>
      <c r="I210" s="344">
        <v>-81.58833833333334</v>
      </c>
      <c r="J210" s="56" t="s">
        <v>7792</v>
      </c>
      <c r="K210" s="56" t="s">
        <v>7793</v>
      </c>
      <c r="L210" s="49" t="s">
        <v>5436</v>
      </c>
      <c r="M210" s="120" t="s">
        <v>2833</v>
      </c>
      <c r="N210" s="35" t="s">
        <v>364</v>
      </c>
      <c r="O210" s="240" t="s">
        <v>6909</v>
      </c>
      <c r="P210" s="216" t="s">
        <v>1969</v>
      </c>
      <c r="Q210" s="443">
        <v>0</v>
      </c>
      <c r="R210" s="47"/>
      <c r="S210" s="36"/>
      <c r="T210" s="35"/>
      <c r="U210" s="34"/>
      <c r="V210" s="82">
        <v>0</v>
      </c>
      <c r="W210" s="55" t="s">
        <v>2688</v>
      </c>
      <c r="X210" s="55" t="s">
        <v>1898</v>
      </c>
      <c r="Y210" s="157">
        <v>0</v>
      </c>
      <c r="Z210" s="57">
        <v>855.29890204946958</v>
      </c>
      <c r="AA210" s="55" t="s">
        <v>7794</v>
      </c>
      <c r="AB210" s="55">
        <v>212</v>
      </c>
      <c r="AC210" s="55" t="s">
        <v>2022</v>
      </c>
      <c r="AD210" s="89" t="s">
        <v>2621</v>
      </c>
      <c r="AE210" s="243">
        <v>16615</v>
      </c>
      <c r="AF210" s="157">
        <v>0</v>
      </c>
      <c r="AG210" s="89" t="s">
        <v>7795</v>
      </c>
      <c r="AH210" s="58" t="s">
        <v>1718</v>
      </c>
      <c r="AI210" s="58" t="s">
        <v>1719</v>
      </c>
      <c r="AJ210" s="59" t="s">
        <v>1449</v>
      </c>
      <c r="AK210" s="56">
        <v>25.967319166666666</v>
      </c>
      <c r="AL210" s="56">
        <v>-81.590917222222217</v>
      </c>
      <c r="AM210" s="60">
        <v>-127.334099999822</v>
      </c>
      <c r="AN210" s="60">
        <v>845.76724861173443</v>
      </c>
      <c r="AO210" s="60">
        <v>855.29890204946958</v>
      </c>
      <c r="AP210" s="84" t="s">
        <v>5496</v>
      </c>
      <c r="AQ210" s="481" t="str">
        <f>Table14[[#This Row],[Zone
ID]]</f>
        <v>S25</v>
      </c>
    </row>
    <row r="211" spans="1:43" s="14" customFormat="1" ht="38.25" x14ac:dyDescent="0.2">
      <c r="A211" s="45" t="s">
        <v>794</v>
      </c>
      <c r="B211" s="42" t="s">
        <v>639</v>
      </c>
      <c r="C211" s="46" t="s">
        <v>473</v>
      </c>
      <c r="D211" s="35" t="s">
        <v>4516</v>
      </c>
      <c r="E211" s="34">
        <v>46101</v>
      </c>
      <c r="F211" s="347" t="s">
        <v>4765</v>
      </c>
      <c r="G211" s="347" t="s">
        <v>4766</v>
      </c>
      <c r="H211" s="344">
        <v>25.967508333333335</v>
      </c>
      <c r="I211" s="344">
        <v>-81.588561666666664</v>
      </c>
      <c r="J211" s="56" t="s">
        <v>7796</v>
      </c>
      <c r="K211" s="56" t="s">
        <v>7797</v>
      </c>
      <c r="L211" s="49" t="s">
        <v>6905</v>
      </c>
      <c r="M211" s="120" t="s">
        <v>2833</v>
      </c>
      <c r="N211" s="35" t="s">
        <v>364</v>
      </c>
      <c r="O211" s="240" t="s">
        <v>6910</v>
      </c>
      <c r="P211" s="216" t="s">
        <v>1969</v>
      </c>
      <c r="Q211" s="443">
        <v>0</v>
      </c>
      <c r="R211" s="47"/>
      <c r="S211" s="36"/>
      <c r="T211" s="35"/>
      <c r="U211" s="34"/>
      <c r="V211" s="82">
        <v>0</v>
      </c>
      <c r="W211" s="55" t="s">
        <v>2688</v>
      </c>
      <c r="X211" s="55" t="s">
        <v>1898</v>
      </c>
      <c r="Y211" s="157">
        <v>0</v>
      </c>
      <c r="Z211" s="57">
        <v>1054.3224222681665</v>
      </c>
      <c r="AA211" s="55" t="s">
        <v>7798</v>
      </c>
      <c r="AB211" s="55">
        <v>213</v>
      </c>
      <c r="AC211" s="55" t="s">
        <v>2022</v>
      </c>
      <c r="AD211" s="89" t="s">
        <v>2621</v>
      </c>
      <c r="AE211" s="243">
        <v>16620</v>
      </c>
      <c r="AF211" s="157">
        <v>0</v>
      </c>
      <c r="AG211" s="89" t="s">
        <v>7799</v>
      </c>
      <c r="AH211" s="58" t="s">
        <v>1716</v>
      </c>
      <c r="AI211" s="58" t="s">
        <v>1720</v>
      </c>
      <c r="AJ211" s="59" t="s">
        <v>1446</v>
      </c>
      <c r="AK211" s="56">
        <v>25.967874722222223</v>
      </c>
      <c r="AL211" s="56">
        <v>-81.591750555555549</v>
      </c>
      <c r="AM211" s="60">
        <v>-133.61469999994412</v>
      </c>
      <c r="AN211" s="60">
        <v>1045.8216301269251</v>
      </c>
      <c r="AO211" s="60">
        <v>1054.3224222681665</v>
      </c>
      <c r="AP211" s="84" t="s">
        <v>5496</v>
      </c>
      <c r="AQ211" s="481" t="str">
        <f>Table14[[#This Row],[Zone
ID]]</f>
        <v>S26</v>
      </c>
    </row>
    <row r="212" spans="1:43" s="14" customFormat="1" ht="38.25" x14ac:dyDescent="0.2">
      <c r="A212" s="45" t="s">
        <v>796</v>
      </c>
      <c r="B212" s="42" t="s">
        <v>770</v>
      </c>
      <c r="C212" s="46" t="s">
        <v>473</v>
      </c>
      <c r="D212" s="35" t="s">
        <v>4516</v>
      </c>
      <c r="E212" s="34">
        <v>46101</v>
      </c>
      <c r="F212" s="352" t="s">
        <v>4767</v>
      </c>
      <c r="G212" s="352" t="s">
        <v>4768</v>
      </c>
      <c r="H212" s="344">
        <v>25.967698333333335</v>
      </c>
      <c r="I212" s="344">
        <v>-81.589488333333335</v>
      </c>
      <c r="J212" s="56" t="s">
        <v>7800</v>
      </c>
      <c r="K212" s="56" t="s">
        <v>7801</v>
      </c>
      <c r="L212" s="49" t="s">
        <v>6905</v>
      </c>
      <c r="M212" s="120" t="s">
        <v>2833</v>
      </c>
      <c r="N212" s="35" t="s">
        <v>364</v>
      </c>
      <c r="O212" s="240" t="s">
        <v>6911</v>
      </c>
      <c r="P212" s="216" t="s">
        <v>1969</v>
      </c>
      <c r="Q212" s="443">
        <v>0</v>
      </c>
      <c r="R212" s="47"/>
      <c r="S212" s="36"/>
      <c r="T212" s="35"/>
      <c r="U212" s="34"/>
      <c r="V212" s="82">
        <v>0</v>
      </c>
      <c r="W212" s="55" t="s">
        <v>2688</v>
      </c>
      <c r="X212" s="55" t="s">
        <v>1898</v>
      </c>
      <c r="Y212" s="157">
        <v>0</v>
      </c>
      <c r="Z212" s="57">
        <v>874.73448790834573</v>
      </c>
      <c r="AA212" s="55" t="s">
        <v>7802</v>
      </c>
      <c r="AB212" s="55">
        <v>214</v>
      </c>
      <c r="AC212" s="55" t="s">
        <v>2022</v>
      </c>
      <c r="AD212" s="89" t="s">
        <v>2621</v>
      </c>
      <c r="AE212" s="243">
        <v>16625</v>
      </c>
      <c r="AF212" s="157">
        <v>0</v>
      </c>
      <c r="AG212" s="89" t="s">
        <v>7803</v>
      </c>
      <c r="AH212" s="58" t="s">
        <v>1721</v>
      </c>
      <c r="AI212" s="58" t="s">
        <v>1722</v>
      </c>
      <c r="AJ212" s="59" t="s">
        <v>1444</v>
      </c>
      <c r="AK212" s="56">
        <v>25.968430277777777</v>
      </c>
      <c r="AL212" s="56">
        <v>-81.592028333333332</v>
      </c>
      <c r="AM212" s="60">
        <v>-266.92549999935989</v>
      </c>
      <c r="AN212" s="60">
        <v>833.01332629578474</v>
      </c>
      <c r="AO212" s="60">
        <v>874.73448790834573</v>
      </c>
      <c r="AP212" s="84" t="s">
        <v>5496</v>
      </c>
      <c r="AQ212" s="481" t="str">
        <f>Table14[[#This Row],[Zone
ID]]</f>
        <v>S27</v>
      </c>
    </row>
    <row r="213" spans="1:43" s="14" customFormat="1" ht="102" x14ac:dyDescent="0.2">
      <c r="A213" s="45" t="s">
        <v>797</v>
      </c>
      <c r="B213" s="42" t="s">
        <v>795</v>
      </c>
      <c r="C213" s="46" t="s">
        <v>473</v>
      </c>
      <c r="D213" s="35" t="s">
        <v>4516</v>
      </c>
      <c r="E213" s="34">
        <v>46101</v>
      </c>
      <c r="F213" s="352" t="s">
        <v>3201</v>
      </c>
      <c r="G213" s="352" t="s">
        <v>2599</v>
      </c>
      <c r="H213" s="344">
        <v>25.967383333333334</v>
      </c>
      <c r="I213" s="344">
        <v>-81.590883333333338</v>
      </c>
      <c r="J213" s="56" t="s">
        <v>7804</v>
      </c>
      <c r="K213" s="56" t="s">
        <v>7805</v>
      </c>
      <c r="L213" s="49" t="s">
        <v>8410</v>
      </c>
      <c r="M213" s="120" t="s">
        <v>2833</v>
      </c>
      <c r="N213" s="35" t="s">
        <v>2022</v>
      </c>
      <c r="O213" s="240" t="s">
        <v>6271</v>
      </c>
      <c r="P213" s="240" t="s">
        <v>6915</v>
      </c>
      <c r="Q213" s="443">
        <v>0</v>
      </c>
      <c r="R213" s="47"/>
      <c r="S213" s="36"/>
      <c r="T213" s="35" t="s">
        <v>3310</v>
      </c>
      <c r="U213" s="34">
        <v>45741</v>
      </c>
      <c r="V213" s="82" t="s">
        <v>1969</v>
      </c>
      <c r="W213" s="55" t="s">
        <v>2688</v>
      </c>
      <c r="X213" s="55" t="s">
        <v>1898</v>
      </c>
      <c r="Y213" s="157" t="s">
        <v>2022</v>
      </c>
      <c r="Z213" s="57">
        <v>883.86957096325784</v>
      </c>
      <c r="AA213" s="55" t="s">
        <v>7806</v>
      </c>
      <c r="AB213" s="55">
        <v>215</v>
      </c>
      <c r="AC213" s="55" t="s">
        <v>2022</v>
      </c>
      <c r="AD213" s="89" t="s">
        <v>2621</v>
      </c>
      <c r="AE213" s="243">
        <v>16630</v>
      </c>
      <c r="AF213" s="157">
        <v>0</v>
      </c>
      <c r="AG213" s="89" t="s">
        <v>7807</v>
      </c>
      <c r="AH213" s="58" t="s">
        <v>503</v>
      </c>
      <c r="AI213" s="58" t="s">
        <v>1723</v>
      </c>
      <c r="AJ213" s="59" t="s">
        <v>1442</v>
      </c>
      <c r="AK213" s="56">
        <v>25.96926361111111</v>
      </c>
      <c r="AL213" s="56">
        <v>-81.592583888888882</v>
      </c>
      <c r="AM213" s="60">
        <v>-685.69969999926923</v>
      </c>
      <c r="AN213" s="60">
        <v>557.71080310111051</v>
      </c>
      <c r="AO213" s="60">
        <v>883.86957096325784</v>
      </c>
      <c r="AP213" s="84" t="s">
        <v>5496</v>
      </c>
      <c r="AQ213" s="481" t="str">
        <f>Table14[[#This Row],[Zone
ID]]</f>
        <v>S28</v>
      </c>
    </row>
    <row r="214" spans="1:43" s="14" customFormat="1" ht="38.25" x14ac:dyDescent="0.2">
      <c r="A214" s="45" t="s">
        <v>799</v>
      </c>
      <c r="B214" s="42" t="s">
        <v>642</v>
      </c>
      <c r="C214" s="46" t="s">
        <v>473</v>
      </c>
      <c r="D214" s="35" t="s">
        <v>4516</v>
      </c>
      <c r="E214" s="34">
        <v>46101</v>
      </c>
      <c r="F214" s="352" t="s">
        <v>2337</v>
      </c>
      <c r="G214" s="352" t="s">
        <v>2338</v>
      </c>
      <c r="H214" s="344">
        <v>25.968733333333333</v>
      </c>
      <c r="I214" s="344">
        <v>-81.592083333333335</v>
      </c>
      <c r="J214" s="56" t="s">
        <v>7808</v>
      </c>
      <c r="K214" s="56" t="s">
        <v>7809</v>
      </c>
      <c r="L214" s="49" t="s">
        <v>8411</v>
      </c>
      <c r="M214" s="120" t="s">
        <v>2833</v>
      </c>
      <c r="N214" s="35" t="s">
        <v>364</v>
      </c>
      <c r="O214" s="240" t="s">
        <v>6914</v>
      </c>
      <c r="P214" s="216" t="s">
        <v>1969</v>
      </c>
      <c r="Q214" s="443">
        <v>0</v>
      </c>
      <c r="R214" s="47"/>
      <c r="S214" s="36"/>
      <c r="T214" s="35"/>
      <c r="U214" s="34"/>
      <c r="V214" s="82">
        <v>0</v>
      </c>
      <c r="W214" s="55" t="s">
        <v>2688</v>
      </c>
      <c r="X214" s="55" t="s">
        <v>1898</v>
      </c>
      <c r="Y214" s="157">
        <v>0</v>
      </c>
      <c r="Z214" s="57">
        <v>497.60872924534522</v>
      </c>
      <c r="AA214" s="55" t="s">
        <v>7810</v>
      </c>
      <c r="AB214" s="55">
        <v>216</v>
      </c>
      <c r="AC214" s="55" t="s">
        <v>2022</v>
      </c>
      <c r="AD214" s="89" t="s">
        <v>2621</v>
      </c>
      <c r="AE214" s="243">
        <v>16635</v>
      </c>
      <c r="AF214" s="157">
        <v>0</v>
      </c>
      <c r="AG214" s="89" t="s">
        <v>7811</v>
      </c>
      <c r="AH214" s="58" t="s">
        <v>1724</v>
      </c>
      <c r="AI214" s="58" t="s">
        <v>1722</v>
      </c>
      <c r="AJ214" s="59" t="s">
        <v>1439</v>
      </c>
      <c r="AK214" s="56">
        <v>25.970096944444446</v>
      </c>
      <c r="AL214" s="56">
        <v>-81.592028333333332</v>
      </c>
      <c r="AM214" s="60">
        <v>-497.28170000078808</v>
      </c>
      <c r="AN214" s="60">
        <v>-18.037690137417794</v>
      </c>
      <c r="AO214" s="60">
        <v>497.60872924534522</v>
      </c>
      <c r="AP214" s="84" t="s">
        <v>5496</v>
      </c>
      <c r="AQ214" s="481" t="str">
        <f>Table14[[#This Row],[Zone
ID]]</f>
        <v>S29</v>
      </c>
    </row>
    <row r="215" spans="1:43" s="14" customFormat="1" ht="38.25" x14ac:dyDescent="0.2">
      <c r="A215" s="37" t="s">
        <v>801</v>
      </c>
      <c r="B215" s="62" t="s">
        <v>798</v>
      </c>
      <c r="C215" s="38" t="s">
        <v>473</v>
      </c>
      <c r="D215" s="35" t="s">
        <v>3213</v>
      </c>
      <c r="E215" s="34">
        <v>44692</v>
      </c>
      <c r="F215" s="347" t="s">
        <v>4727</v>
      </c>
      <c r="G215" s="347" t="s">
        <v>4728</v>
      </c>
      <c r="H215" s="344">
        <v>25.971395000000001</v>
      </c>
      <c r="I215" s="344">
        <v>-81.591438333333329</v>
      </c>
      <c r="J215" s="56" t="s">
        <v>7812</v>
      </c>
      <c r="K215" s="56" t="s">
        <v>7813</v>
      </c>
      <c r="L215" s="49" t="s">
        <v>2648</v>
      </c>
      <c r="M215" s="120" t="s">
        <v>2833</v>
      </c>
      <c r="N215" s="35" t="s">
        <v>364</v>
      </c>
      <c r="O215" s="240" t="s">
        <v>4816</v>
      </c>
      <c r="P215" s="216" t="s">
        <v>1969</v>
      </c>
      <c r="Q215" s="443">
        <v>0</v>
      </c>
      <c r="R215" s="47"/>
      <c r="S215" s="41">
        <v>0</v>
      </c>
      <c r="T215" s="35"/>
      <c r="U215" s="39"/>
      <c r="V215" s="82">
        <v>0</v>
      </c>
      <c r="W215" s="55" t="s">
        <v>2688</v>
      </c>
      <c r="X215" s="55" t="s">
        <v>1898</v>
      </c>
      <c r="Y215" s="157">
        <v>0</v>
      </c>
      <c r="Z215" s="57" t="s">
        <v>1746</v>
      </c>
      <c r="AA215" s="55" t="s">
        <v>6987</v>
      </c>
      <c r="AB215" s="55">
        <v>217</v>
      </c>
      <c r="AC215" s="55" t="s">
        <v>2022</v>
      </c>
      <c r="AD215" s="89" t="s">
        <v>2621</v>
      </c>
      <c r="AE215" s="243">
        <v>16640</v>
      </c>
      <c r="AF215" s="157">
        <v>0</v>
      </c>
      <c r="AG215" s="89" t="s">
        <v>7814</v>
      </c>
      <c r="AH215" s="58" t="s">
        <v>7815</v>
      </c>
      <c r="AI215" s="58" t="s">
        <v>1720</v>
      </c>
      <c r="AJ215" s="59" t="s">
        <v>1436</v>
      </c>
      <c r="AK215" s="56">
        <v>25.971485555555557</v>
      </c>
      <c r="AL215" s="56">
        <v>-81.591750555555549</v>
      </c>
      <c r="AM215" s="60">
        <v>-33.02379999997342</v>
      </c>
      <c r="AN215" s="60">
        <v>102.39577632895958</v>
      </c>
      <c r="AO215" s="60">
        <v>107.58934137008444</v>
      </c>
      <c r="AP215" s="84" t="s">
        <v>5496</v>
      </c>
      <c r="AQ215" s="481" t="str">
        <f>Table14[[#This Row],[Zone
ID]]</f>
        <v>S30</v>
      </c>
    </row>
    <row r="216" spans="1:43" s="14" customFormat="1" ht="137.25" customHeight="1" x14ac:dyDescent="0.2">
      <c r="A216" s="45" t="s">
        <v>803</v>
      </c>
      <c r="B216" s="42" t="s">
        <v>800</v>
      </c>
      <c r="C216" s="46" t="s">
        <v>473</v>
      </c>
      <c r="D216" s="35" t="s">
        <v>3213</v>
      </c>
      <c r="E216" s="34">
        <v>44692</v>
      </c>
      <c r="F216" s="347" t="s">
        <v>4729</v>
      </c>
      <c r="G216" s="347" t="s">
        <v>4730</v>
      </c>
      <c r="H216" s="344">
        <v>25.973469999999999</v>
      </c>
      <c r="I216" s="344">
        <v>-81.59328166666667</v>
      </c>
      <c r="J216" s="56" t="s">
        <v>7816</v>
      </c>
      <c r="K216" s="56" t="s">
        <v>7817</v>
      </c>
      <c r="L216" s="49" t="s">
        <v>4709</v>
      </c>
      <c r="M216" s="120" t="s">
        <v>2833</v>
      </c>
      <c r="N216" s="35" t="s">
        <v>364</v>
      </c>
      <c r="O216" s="240" t="s">
        <v>4707</v>
      </c>
      <c r="P216" s="216" t="s">
        <v>4708</v>
      </c>
      <c r="Q216" s="443">
        <v>0</v>
      </c>
      <c r="R216" s="47"/>
      <c r="S216" s="36">
        <v>0</v>
      </c>
      <c r="T216" s="35"/>
      <c r="U216" s="34"/>
      <c r="V216" s="82">
        <v>0</v>
      </c>
      <c r="W216" s="55" t="s">
        <v>2688</v>
      </c>
      <c r="X216" s="55" t="s">
        <v>1898</v>
      </c>
      <c r="Y216" s="157">
        <v>0</v>
      </c>
      <c r="Z216" s="57" t="s">
        <v>1746</v>
      </c>
      <c r="AA216" s="55" t="s">
        <v>6987</v>
      </c>
      <c r="AB216" s="55">
        <v>218</v>
      </c>
      <c r="AC216" s="55" t="s">
        <v>2022</v>
      </c>
      <c r="AD216" s="89" t="s">
        <v>2621</v>
      </c>
      <c r="AE216" s="243">
        <v>16645</v>
      </c>
      <c r="AF216" s="157">
        <v>0</v>
      </c>
      <c r="AG216" s="89" t="s">
        <v>7818</v>
      </c>
      <c r="AH216" s="58" t="s">
        <v>408</v>
      </c>
      <c r="AI216" s="58" t="s">
        <v>7819</v>
      </c>
      <c r="AJ216" s="59" t="s">
        <v>1434</v>
      </c>
      <c r="AK216" s="56">
        <v>25.973707777777779</v>
      </c>
      <c r="AL216" s="56">
        <v>-81.593139444444446</v>
      </c>
      <c r="AM216" s="60">
        <v>-86.712800000891974</v>
      </c>
      <c r="AN216" s="60">
        <v>-46.642915908450561</v>
      </c>
      <c r="AO216" s="60">
        <v>98.461521867364425</v>
      </c>
      <c r="AP216" s="84" t="s">
        <v>5496</v>
      </c>
      <c r="AQ216" s="481" t="str">
        <f>Table14[[#This Row],[Zone
ID]]</f>
        <v>S31</v>
      </c>
    </row>
    <row r="217" spans="1:43" s="14" customFormat="1" ht="38.25" x14ac:dyDescent="0.2">
      <c r="A217" s="45" t="s">
        <v>4710</v>
      </c>
      <c r="B217" s="42" t="s">
        <v>644</v>
      </c>
      <c r="C217" s="46" t="s">
        <v>473</v>
      </c>
      <c r="D217" s="35" t="s">
        <v>3213</v>
      </c>
      <c r="E217" s="34">
        <v>44692</v>
      </c>
      <c r="F217" s="347" t="s">
        <v>4769</v>
      </c>
      <c r="G217" s="347" t="s">
        <v>4770</v>
      </c>
      <c r="H217" s="344">
        <v>25.977458333333335</v>
      </c>
      <c r="I217" s="344">
        <v>-81.592331666666666</v>
      </c>
      <c r="J217" s="56" t="s">
        <v>7820</v>
      </c>
      <c r="K217" s="56" t="s">
        <v>7821</v>
      </c>
      <c r="L217" s="49" t="s">
        <v>4678</v>
      </c>
      <c r="M217" s="117" t="s">
        <v>2833</v>
      </c>
      <c r="N217" s="35" t="s">
        <v>364</v>
      </c>
      <c r="O217" s="240" t="s">
        <v>4712</v>
      </c>
      <c r="P217" s="216" t="s">
        <v>4713</v>
      </c>
      <c r="Q217" s="443">
        <v>0</v>
      </c>
      <c r="R217" s="47"/>
      <c r="S217" s="36"/>
      <c r="T217" s="35"/>
      <c r="U217" s="34"/>
      <c r="V217" s="82">
        <v>0</v>
      </c>
      <c r="W217" s="55" t="s">
        <v>2688</v>
      </c>
      <c r="X217" s="55" t="s">
        <v>1898</v>
      </c>
      <c r="Y217" s="157">
        <v>0</v>
      </c>
      <c r="Z217" s="57" t="s">
        <v>3903</v>
      </c>
      <c r="AA217" s="55" t="s">
        <v>3904</v>
      </c>
      <c r="AB217" s="55">
        <v>219</v>
      </c>
      <c r="AC217" s="55" t="s">
        <v>2022</v>
      </c>
      <c r="AD217" s="89" t="s">
        <v>2621</v>
      </c>
      <c r="AE217" s="243" t="s">
        <v>1746</v>
      </c>
      <c r="AF217" s="157">
        <v>0</v>
      </c>
      <c r="AG217" s="89" t="s">
        <v>7822</v>
      </c>
      <c r="AH217" s="58" t="s">
        <v>3903</v>
      </c>
      <c r="AI217" s="58" t="s">
        <v>3903</v>
      </c>
      <c r="AJ217" s="59" t="s">
        <v>3903</v>
      </c>
      <c r="AK217" s="56" t="s">
        <v>3903</v>
      </c>
      <c r="AL217" s="56" t="s">
        <v>3903</v>
      </c>
      <c r="AM217" s="60" t="s">
        <v>3903</v>
      </c>
      <c r="AN217" s="60" t="s">
        <v>3903</v>
      </c>
      <c r="AO217" s="60" t="s">
        <v>3903</v>
      </c>
      <c r="AP217" s="84" t="s">
        <v>5496</v>
      </c>
      <c r="AQ217" s="481" t="str">
        <f>Table14[[#This Row],[Zone
ID]]</f>
        <v>S37</v>
      </c>
    </row>
    <row r="218" spans="1:43" s="14" customFormat="1" ht="38.25" x14ac:dyDescent="0.2">
      <c r="A218" s="45" t="s">
        <v>4711</v>
      </c>
      <c r="B218" s="42" t="s">
        <v>646</v>
      </c>
      <c r="C218" s="46" t="s">
        <v>473</v>
      </c>
      <c r="D218" s="35" t="s">
        <v>3213</v>
      </c>
      <c r="E218" s="34">
        <v>44692</v>
      </c>
      <c r="F218" s="352" t="s">
        <v>4771</v>
      </c>
      <c r="G218" s="352" t="s">
        <v>4772</v>
      </c>
      <c r="H218" s="344">
        <v>25.978251666666665</v>
      </c>
      <c r="I218" s="344">
        <v>-81.591496666666671</v>
      </c>
      <c r="J218" s="56" t="s">
        <v>7823</v>
      </c>
      <c r="K218" s="56" t="s">
        <v>7824</v>
      </c>
      <c r="L218" s="49" t="s">
        <v>4678</v>
      </c>
      <c r="M218" s="117" t="s">
        <v>2833</v>
      </c>
      <c r="N218" s="35" t="s">
        <v>364</v>
      </c>
      <c r="O218" s="240" t="s">
        <v>4714</v>
      </c>
      <c r="P218" s="216" t="s">
        <v>4715</v>
      </c>
      <c r="Q218" s="443">
        <v>0</v>
      </c>
      <c r="R218" s="47"/>
      <c r="S218" s="36"/>
      <c r="T218" s="35"/>
      <c r="U218" s="34"/>
      <c r="V218" s="82">
        <v>0</v>
      </c>
      <c r="W218" s="55" t="s">
        <v>2688</v>
      </c>
      <c r="X218" s="55" t="s">
        <v>1898</v>
      </c>
      <c r="Y218" s="157">
        <v>0</v>
      </c>
      <c r="Z218" s="57" t="s">
        <v>3903</v>
      </c>
      <c r="AA218" s="55" t="s">
        <v>3904</v>
      </c>
      <c r="AB218" s="55">
        <v>220</v>
      </c>
      <c r="AC218" s="55" t="s">
        <v>2022</v>
      </c>
      <c r="AD218" s="89" t="s">
        <v>2621</v>
      </c>
      <c r="AE218" s="243" t="s">
        <v>1746</v>
      </c>
      <c r="AF218" s="157">
        <v>0</v>
      </c>
      <c r="AG218" s="89" t="s">
        <v>7825</v>
      </c>
      <c r="AH218" s="58" t="s">
        <v>3903</v>
      </c>
      <c r="AI218" s="58" t="s">
        <v>3903</v>
      </c>
      <c r="AJ218" s="59" t="s">
        <v>3903</v>
      </c>
      <c r="AK218" s="56" t="s">
        <v>3903</v>
      </c>
      <c r="AL218" s="56" t="s">
        <v>3903</v>
      </c>
      <c r="AM218" s="60" t="s">
        <v>3903</v>
      </c>
      <c r="AN218" s="60" t="s">
        <v>3903</v>
      </c>
      <c r="AO218" s="60" t="s">
        <v>3903</v>
      </c>
      <c r="AP218" s="84" t="s">
        <v>5496</v>
      </c>
      <c r="AQ218" s="481" t="str">
        <f>Table14[[#This Row],[Zone
ID]]</f>
        <v>S38</v>
      </c>
    </row>
    <row r="219" spans="1:43" s="14" customFormat="1" ht="38.25" x14ac:dyDescent="0.2">
      <c r="A219" s="45" t="s">
        <v>1117</v>
      </c>
      <c r="B219" s="42" t="s">
        <v>802</v>
      </c>
      <c r="C219" s="92" t="s">
        <v>473</v>
      </c>
      <c r="D219" s="35" t="s">
        <v>3213</v>
      </c>
      <c r="E219" s="339">
        <v>44692</v>
      </c>
      <c r="F219" s="352" t="s">
        <v>4773</v>
      </c>
      <c r="G219" s="352" t="s">
        <v>4774</v>
      </c>
      <c r="H219" s="344">
        <v>25.979773333333334</v>
      </c>
      <c r="I219" s="344">
        <v>-81.591268333333332</v>
      </c>
      <c r="J219" s="56" t="s">
        <v>7826</v>
      </c>
      <c r="K219" s="56" t="s">
        <v>7827</v>
      </c>
      <c r="L219" s="49" t="s">
        <v>4716</v>
      </c>
      <c r="M219" s="117" t="s">
        <v>2833</v>
      </c>
      <c r="N219" s="35" t="s">
        <v>364</v>
      </c>
      <c r="O219" s="240" t="s">
        <v>4717</v>
      </c>
      <c r="P219" s="216">
        <v>0</v>
      </c>
      <c r="Q219" s="447">
        <v>0</v>
      </c>
      <c r="R219" s="340"/>
      <c r="S219" s="341">
        <v>0</v>
      </c>
      <c r="T219" s="35"/>
      <c r="U219" s="34"/>
      <c r="V219" s="82">
        <v>0</v>
      </c>
      <c r="W219" s="82" t="s">
        <v>2688</v>
      </c>
      <c r="X219" s="82" t="s">
        <v>1898</v>
      </c>
      <c r="Y219" s="82">
        <v>0</v>
      </c>
      <c r="Z219" s="82">
        <v>489.43723529408283</v>
      </c>
      <c r="AA219" s="82" t="s">
        <v>7828</v>
      </c>
      <c r="AB219" s="82">
        <v>221</v>
      </c>
      <c r="AC219" s="82" t="s">
        <v>2022</v>
      </c>
      <c r="AD219" s="82" t="s">
        <v>2621</v>
      </c>
      <c r="AE219" s="243">
        <v>16660</v>
      </c>
      <c r="AF219" s="82">
        <v>0</v>
      </c>
      <c r="AG219" s="82" t="s">
        <v>7829</v>
      </c>
      <c r="AH219" s="58" t="s">
        <v>7830</v>
      </c>
      <c r="AI219" s="58" t="s">
        <v>7831</v>
      </c>
      <c r="AJ219" s="59" t="s">
        <v>1431</v>
      </c>
      <c r="AK219" s="56">
        <v>25.978707499999999</v>
      </c>
      <c r="AL219" s="56">
        <v>-81.590361388888894</v>
      </c>
      <c r="AM219" s="60">
        <v>388.68810000072443</v>
      </c>
      <c r="AN219" s="60">
        <v>-297.43968835739162</v>
      </c>
      <c r="AO219" s="60">
        <v>489.43723529408283</v>
      </c>
      <c r="AP219" s="84" t="s">
        <v>5496</v>
      </c>
      <c r="AQ219" s="481" t="str">
        <f>Table14[[#This Row],[Zone
ID]]</f>
        <v>S32</v>
      </c>
    </row>
    <row r="220" spans="1:43" s="14" customFormat="1" ht="38.25" x14ac:dyDescent="0.2">
      <c r="A220" s="45" t="s">
        <v>1118</v>
      </c>
      <c r="B220" s="42" t="s">
        <v>804</v>
      </c>
      <c r="C220" s="92" t="s">
        <v>473</v>
      </c>
      <c r="D220" s="35" t="s">
        <v>3213</v>
      </c>
      <c r="E220" s="339">
        <v>44692</v>
      </c>
      <c r="F220" s="352" t="s">
        <v>4775</v>
      </c>
      <c r="G220" s="352" t="s">
        <v>4776</v>
      </c>
      <c r="H220" s="344">
        <v>25.982520000000001</v>
      </c>
      <c r="I220" s="344">
        <v>-81.591741666666664</v>
      </c>
      <c r="J220" s="56" t="s">
        <v>7832</v>
      </c>
      <c r="K220" s="56" t="s">
        <v>7833</v>
      </c>
      <c r="L220" s="49" t="s">
        <v>4716</v>
      </c>
      <c r="M220" s="117" t="s">
        <v>2833</v>
      </c>
      <c r="N220" s="35" t="s">
        <v>364</v>
      </c>
      <c r="O220" s="240" t="s">
        <v>4718</v>
      </c>
      <c r="P220" s="216">
        <v>0</v>
      </c>
      <c r="Q220" s="447">
        <v>0</v>
      </c>
      <c r="R220" s="340"/>
      <c r="S220" s="341">
        <v>0</v>
      </c>
      <c r="T220" s="35"/>
      <c r="U220" s="34"/>
      <c r="V220" s="82">
        <v>0</v>
      </c>
      <c r="W220" s="82" t="s">
        <v>2688</v>
      </c>
      <c r="X220" s="82" t="s">
        <v>1898</v>
      </c>
      <c r="Y220" s="82">
        <v>0</v>
      </c>
      <c r="Z220" s="82">
        <v>174.76681491054501</v>
      </c>
      <c r="AA220" s="82" t="s">
        <v>7834</v>
      </c>
      <c r="AB220" s="82">
        <v>222</v>
      </c>
      <c r="AC220" s="82" t="s">
        <v>2022</v>
      </c>
      <c r="AD220" s="82" t="s">
        <v>2621</v>
      </c>
      <c r="AE220" s="243">
        <v>16665</v>
      </c>
      <c r="AF220" s="82">
        <v>0</v>
      </c>
      <c r="AG220" s="82" t="s">
        <v>7835</v>
      </c>
      <c r="AH220" s="58" t="s">
        <v>7836</v>
      </c>
      <c r="AI220" s="58" t="s">
        <v>1720</v>
      </c>
      <c r="AJ220" s="59" t="s">
        <v>1428</v>
      </c>
      <c r="AK220" s="56">
        <v>25.982040833333333</v>
      </c>
      <c r="AL220" s="56">
        <v>-81.591750555555549</v>
      </c>
      <c r="AM220" s="60">
        <v>174.74250000061843</v>
      </c>
      <c r="AN220" s="60">
        <v>2.9151822431130192</v>
      </c>
      <c r="AO220" s="60">
        <v>174.76681491054501</v>
      </c>
      <c r="AP220" s="84" t="s">
        <v>5496</v>
      </c>
      <c r="AQ220" s="481" t="str">
        <f>Table14[[#This Row],[Zone
ID]]</f>
        <v>S33</v>
      </c>
    </row>
    <row r="221" spans="1:43" s="14" customFormat="1" ht="38.25" x14ac:dyDescent="0.2">
      <c r="A221" s="45" t="s">
        <v>1022</v>
      </c>
      <c r="B221" s="42" t="s">
        <v>100</v>
      </c>
      <c r="C221" s="46" t="s">
        <v>473</v>
      </c>
      <c r="D221" s="35" t="s">
        <v>424</v>
      </c>
      <c r="E221" s="34">
        <v>46079</v>
      </c>
      <c r="F221" s="352" t="s">
        <v>3365</v>
      </c>
      <c r="G221" s="352" t="s">
        <v>6290</v>
      </c>
      <c r="H221" s="344">
        <v>25.846033333333335</v>
      </c>
      <c r="I221" s="344">
        <v>-81.549233333333333</v>
      </c>
      <c r="J221" s="56" t="s">
        <v>4871</v>
      </c>
      <c r="K221" s="56" t="s">
        <v>7837</v>
      </c>
      <c r="L221" s="49" t="s">
        <v>6740</v>
      </c>
      <c r="M221" s="117" t="s">
        <v>2834</v>
      </c>
      <c r="N221" s="35" t="s">
        <v>364</v>
      </c>
      <c r="O221" s="240" t="s">
        <v>6739</v>
      </c>
      <c r="P221" s="216" t="s">
        <v>6005</v>
      </c>
      <c r="Q221" s="443">
        <v>0</v>
      </c>
      <c r="R221" s="47"/>
      <c r="S221" s="36">
        <v>0</v>
      </c>
      <c r="T221" s="35"/>
      <c r="U221" s="34"/>
      <c r="V221" s="82">
        <v>0</v>
      </c>
      <c r="W221" s="55" t="s">
        <v>2689</v>
      </c>
      <c r="X221" s="55" t="s">
        <v>1898</v>
      </c>
      <c r="Y221" s="157">
        <v>0</v>
      </c>
      <c r="Z221" s="57">
        <v>180.26525873905118</v>
      </c>
      <c r="AA221" s="55" t="s">
        <v>7838</v>
      </c>
      <c r="AB221" s="55">
        <v>224</v>
      </c>
      <c r="AC221" s="55" t="s">
        <v>2023</v>
      </c>
      <c r="AD221" s="89" t="s">
        <v>2622</v>
      </c>
      <c r="AE221" s="243">
        <v>16235</v>
      </c>
      <c r="AF221" s="157" t="s">
        <v>3901</v>
      </c>
      <c r="AG221" s="89" t="s">
        <v>7839</v>
      </c>
      <c r="AH221" s="58" t="s">
        <v>7840</v>
      </c>
      <c r="AI221" s="58" t="s">
        <v>7841</v>
      </c>
      <c r="AJ221" s="59" t="s">
        <v>2353</v>
      </c>
      <c r="AK221" s="56">
        <v>25.845934722222221</v>
      </c>
      <c r="AL221" s="56">
        <v>-81.548694722222223</v>
      </c>
      <c r="AM221" s="60">
        <v>35.96150000076193</v>
      </c>
      <c r="AN221" s="60">
        <v>-176.64182411295539</v>
      </c>
      <c r="AO221" s="60">
        <v>180.26525873905118</v>
      </c>
      <c r="AP221" s="84" t="s">
        <v>5496</v>
      </c>
      <c r="AQ221" s="481" t="str">
        <f>Table14[[#This Row],[Zone
ID]]</f>
        <v>T01</v>
      </c>
    </row>
    <row r="222" spans="1:43" s="14" customFormat="1" ht="38.25" x14ac:dyDescent="0.2">
      <c r="A222" s="45" t="s">
        <v>1021</v>
      </c>
      <c r="B222" s="42" t="s">
        <v>99</v>
      </c>
      <c r="C222" s="46" t="s">
        <v>473</v>
      </c>
      <c r="D222" s="35" t="s">
        <v>424</v>
      </c>
      <c r="E222" s="34">
        <v>46079</v>
      </c>
      <c r="F222" s="352" t="s">
        <v>5624</v>
      </c>
      <c r="G222" s="352" t="s">
        <v>5625</v>
      </c>
      <c r="H222" s="344">
        <v>25.847316666666668</v>
      </c>
      <c r="I222" s="344">
        <v>-81.544049999999999</v>
      </c>
      <c r="J222" s="56" t="s">
        <v>7842</v>
      </c>
      <c r="K222" s="56" t="s">
        <v>7843</v>
      </c>
      <c r="L222" s="49" t="s">
        <v>6743</v>
      </c>
      <c r="M222" s="117"/>
      <c r="N222" s="35" t="s">
        <v>448</v>
      </c>
      <c r="O222" s="379"/>
      <c r="P222" s="216" t="s">
        <v>6005</v>
      </c>
      <c r="Q222" s="443">
        <v>0</v>
      </c>
      <c r="R222" s="47"/>
      <c r="S222" s="36">
        <v>0</v>
      </c>
      <c r="T222" s="35"/>
      <c r="U222" s="34" t="s">
        <v>6399</v>
      </c>
      <c r="V222" s="82" t="s">
        <v>1969</v>
      </c>
      <c r="W222" s="55" t="s">
        <v>2689</v>
      </c>
      <c r="X222" s="55" t="s">
        <v>1898</v>
      </c>
      <c r="Y222" s="157" t="s">
        <v>448</v>
      </c>
      <c r="Z222" s="57">
        <v>785.18814944632231</v>
      </c>
      <c r="AA222" s="55" t="s">
        <v>7844</v>
      </c>
      <c r="AB222" s="55">
        <v>225</v>
      </c>
      <c r="AC222" s="55" t="s">
        <v>2023</v>
      </c>
      <c r="AD222" s="89" t="s">
        <v>2622</v>
      </c>
      <c r="AE222" s="243">
        <v>16240</v>
      </c>
      <c r="AF222" s="157" t="s">
        <v>3901</v>
      </c>
      <c r="AG222" s="89" t="s">
        <v>7845</v>
      </c>
      <c r="AH222" s="58" t="s">
        <v>701</v>
      </c>
      <c r="AI222" s="58" t="s">
        <v>7846</v>
      </c>
      <c r="AJ222" s="59" t="s">
        <v>2354</v>
      </c>
      <c r="AK222" s="56">
        <v>25.845240277777776</v>
      </c>
      <c r="AL222" s="56">
        <v>-81.543416666666673</v>
      </c>
      <c r="AM222" s="60">
        <v>757.21750000095244</v>
      </c>
      <c r="AN222" s="60">
        <v>-207.70673490103221</v>
      </c>
      <c r="AO222" s="60">
        <v>785.18814944632231</v>
      </c>
      <c r="AP222" s="84" t="s">
        <v>5496</v>
      </c>
      <c r="AQ222" s="481" t="str">
        <f>Table14[[#This Row],[Zone
ID]]</f>
        <v>T02</v>
      </c>
    </row>
    <row r="223" spans="1:43" s="14" customFormat="1" ht="38.25" x14ac:dyDescent="0.2">
      <c r="A223" s="45" t="s">
        <v>1020</v>
      </c>
      <c r="B223" s="42" t="s">
        <v>810</v>
      </c>
      <c r="C223" s="46" t="s">
        <v>473</v>
      </c>
      <c r="D223" s="35" t="s">
        <v>424</v>
      </c>
      <c r="E223" s="34">
        <v>46079</v>
      </c>
      <c r="F223" s="347" t="s">
        <v>2890</v>
      </c>
      <c r="G223" s="347" t="s">
        <v>2891</v>
      </c>
      <c r="H223" s="344">
        <v>25.852666666666668</v>
      </c>
      <c r="I223" s="344">
        <v>-81.538049999999998</v>
      </c>
      <c r="J223" s="56" t="s">
        <v>7847</v>
      </c>
      <c r="K223" s="56" t="s">
        <v>7848</v>
      </c>
      <c r="L223" s="49" t="s">
        <v>8417</v>
      </c>
      <c r="M223" s="120" t="s">
        <v>2833</v>
      </c>
      <c r="N223" s="35" t="s">
        <v>3605</v>
      </c>
      <c r="O223" s="207" t="s">
        <v>6741</v>
      </c>
      <c r="P223" s="216" t="s">
        <v>6005</v>
      </c>
      <c r="Q223" s="443" t="s">
        <v>3294</v>
      </c>
      <c r="R223" s="47" t="s">
        <v>473</v>
      </c>
      <c r="S223" s="36">
        <v>0</v>
      </c>
      <c r="T223" s="35"/>
      <c r="U223" s="34">
        <v>43145</v>
      </c>
      <c r="V223" s="82" t="s">
        <v>1969</v>
      </c>
      <c r="W223" s="55" t="s">
        <v>2689</v>
      </c>
      <c r="X223" s="55" t="s">
        <v>1898</v>
      </c>
      <c r="Y223" s="157" t="s">
        <v>3605</v>
      </c>
      <c r="Z223" s="57" t="s">
        <v>3903</v>
      </c>
      <c r="AA223" s="55" t="s">
        <v>3930</v>
      </c>
      <c r="AB223" s="55">
        <v>226</v>
      </c>
      <c r="AC223" s="55" t="s">
        <v>2023</v>
      </c>
      <c r="AD223" s="89" t="s">
        <v>2622</v>
      </c>
      <c r="AE223" s="243" t="s">
        <v>1746</v>
      </c>
      <c r="AF223" s="157">
        <v>0</v>
      </c>
      <c r="AG223" s="89" t="s">
        <v>7849</v>
      </c>
      <c r="AH223" s="58" t="s">
        <v>3903</v>
      </c>
      <c r="AI223" s="58" t="s">
        <v>3903</v>
      </c>
      <c r="AJ223" s="59" t="s">
        <v>3903</v>
      </c>
      <c r="AK223" s="56" t="s">
        <v>3903</v>
      </c>
      <c r="AL223" s="56" t="s">
        <v>3903</v>
      </c>
      <c r="AM223" s="60" t="s">
        <v>3903</v>
      </c>
      <c r="AN223" s="60" t="s">
        <v>3903</v>
      </c>
      <c r="AO223" s="60" t="s">
        <v>3903</v>
      </c>
      <c r="AP223" s="84" t="s">
        <v>5496</v>
      </c>
      <c r="AQ223" s="481" t="str">
        <f>Table14[[#This Row],[Zone
ID]]</f>
        <v>T03</v>
      </c>
    </row>
    <row r="224" spans="1:43" s="14" customFormat="1" ht="38.25" x14ac:dyDescent="0.2">
      <c r="A224" s="45" t="s">
        <v>1019</v>
      </c>
      <c r="B224" s="42" t="s">
        <v>103</v>
      </c>
      <c r="C224" s="46" t="s">
        <v>473</v>
      </c>
      <c r="D224" s="35" t="s">
        <v>424</v>
      </c>
      <c r="E224" s="34">
        <v>46079</v>
      </c>
      <c r="F224" s="347" t="s">
        <v>5673</v>
      </c>
      <c r="G224" s="347" t="s">
        <v>5674</v>
      </c>
      <c r="H224" s="344">
        <v>25.849399999999999</v>
      </c>
      <c r="I224" s="344">
        <v>-81.542299999999997</v>
      </c>
      <c r="J224" s="56" t="s">
        <v>7850</v>
      </c>
      <c r="K224" s="56" t="s">
        <v>7851</v>
      </c>
      <c r="L224" s="49" t="s">
        <v>6744</v>
      </c>
      <c r="M224" s="120" t="s">
        <v>2834</v>
      </c>
      <c r="N224" s="35" t="s">
        <v>364</v>
      </c>
      <c r="O224" s="240" t="s">
        <v>6742</v>
      </c>
      <c r="P224" s="216" t="s">
        <v>6005</v>
      </c>
      <c r="Q224" s="443">
        <v>0</v>
      </c>
      <c r="R224" s="47"/>
      <c r="S224" s="36">
        <v>0</v>
      </c>
      <c r="T224" s="35"/>
      <c r="U224" s="34"/>
      <c r="V224" s="82">
        <v>0</v>
      </c>
      <c r="W224" s="55" t="s">
        <v>2689</v>
      </c>
      <c r="X224" s="55" t="s">
        <v>1898</v>
      </c>
      <c r="Y224" s="157">
        <v>0</v>
      </c>
      <c r="Z224" s="57">
        <v>380.6140721673641</v>
      </c>
      <c r="AA224" s="55" t="s">
        <v>7852</v>
      </c>
      <c r="AB224" s="55">
        <v>227</v>
      </c>
      <c r="AC224" s="55" t="s">
        <v>2023</v>
      </c>
      <c r="AD224" s="89" t="s">
        <v>2622</v>
      </c>
      <c r="AE224" s="243">
        <v>16245</v>
      </c>
      <c r="AF224" s="157" t="s">
        <v>3901</v>
      </c>
      <c r="AG224" s="89" t="s">
        <v>7853</v>
      </c>
      <c r="AH224" s="58" t="s">
        <v>734</v>
      </c>
      <c r="AI224" s="58" t="s">
        <v>735</v>
      </c>
      <c r="AJ224" s="59" t="s">
        <v>2355</v>
      </c>
      <c r="AK224" s="56">
        <v>25.849962222222221</v>
      </c>
      <c r="AL224" s="56">
        <v>-81.543277777777774</v>
      </c>
      <c r="AM224" s="60">
        <v>-205.0311999997237</v>
      </c>
      <c r="AN224" s="60">
        <v>320.67004686826732</v>
      </c>
      <c r="AO224" s="60">
        <v>380.6140721673641</v>
      </c>
      <c r="AP224" s="84" t="s">
        <v>5496</v>
      </c>
      <c r="AQ224" s="481" t="str">
        <f>Table14[[#This Row],[Zone
ID]]</f>
        <v>T04</v>
      </c>
    </row>
    <row r="225" spans="1:43" s="14" customFormat="1" ht="38.25" x14ac:dyDescent="0.2">
      <c r="A225" s="45" t="s">
        <v>1018</v>
      </c>
      <c r="B225" s="42" t="s">
        <v>102</v>
      </c>
      <c r="C225" s="46" t="s">
        <v>473</v>
      </c>
      <c r="D225" s="35" t="s">
        <v>424</v>
      </c>
      <c r="E225" s="34">
        <v>46079</v>
      </c>
      <c r="F225" s="347" t="s">
        <v>2896</v>
      </c>
      <c r="G225" s="347" t="s">
        <v>2897</v>
      </c>
      <c r="H225" s="344">
        <v>25.856566666666666</v>
      </c>
      <c r="I225" s="344">
        <v>-81.537099999999995</v>
      </c>
      <c r="J225" s="56" t="s">
        <v>7854</v>
      </c>
      <c r="K225" s="56" t="s">
        <v>7855</v>
      </c>
      <c r="L225" s="49" t="s">
        <v>6746</v>
      </c>
      <c r="M225" s="120" t="s">
        <v>2834</v>
      </c>
      <c r="N225" s="35" t="s">
        <v>364</v>
      </c>
      <c r="O225" s="240" t="s">
        <v>6745</v>
      </c>
      <c r="P225" s="216" t="s">
        <v>6005</v>
      </c>
      <c r="Q225" s="443">
        <v>0</v>
      </c>
      <c r="R225" s="47"/>
      <c r="S225" s="36">
        <v>0</v>
      </c>
      <c r="T225" s="35"/>
      <c r="U225" s="34"/>
      <c r="V225" s="82">
        <v>0</v>
      </c>
      <c r="W225" s="55" t="s">
        <v>2689</v>
      </c>
      <c r="X225" s="55" t="s">
        <v>1898</v>
      </c>
      <c r="Y225" s="157">
        <v>0</v>
      </c>
      <c r="Z225" s="57">
        <v>173.00469016759982</v>
      </c>
      <c r="AA225" s="55" t="s">
        <v>7856</v>
      </c>
      <c r="AB225" s="55">
        <v>228</v>
      </c>
      <c r="AC225" s="55" t="s">
        <v>2023</v>
      </c>
      <c r="AD225" s="89" t="s">
        <v>2622</v>
      </c>
      <c r="AE225" s="243">
        <v>16250</v>
      </c>
      <c r="AF225" s="157" t="s">
        <v>3901</v>
      </c>
      <c r="AG225" s="89" t="s">
        <v>7857</v>
      </c>
      <c r="AH225" s="58" t="s">
        <v>7858</v>
      </c>
      <c r="AI225" s="58" t="s">
        <v>7859</v>
      </c>
      <c r="AJ225" s="59" t="s">
        <v>2356</v>
      </c>
      <c r="AK225" s="56">
        <v>25.856211944444446</v>
      </c>
      <c r="AL225" s="56">
        <v>-81.536749722222226</v>
      </c>
      <c r="AM225" s="60">
        <v>129.36009999902552</v>
      </c>
      <c r="AN225" s="60">
        <v>-114.87640031020005</v>
      </c>
      <c r="AO225" s="60">
        <v>173.00469016759982</v>
      </c>
      <c r="AP225" s="84" t="s">
        <v>5496</v>
      </c>
      <c r="AQ225" s="481" t="str">
        <f>Table14[[#This Row],[Zone
ID]]</f>
        <v>T05</v>
      </c>
    </row>
    <row r="226" spans="1:43" s="14" customFormat="1" ht="38.25" x14ac:dyDescent="0.2">
      <c r="A226" s="45" t="s">
        <v>1016</v>
      </c>
      <c r="B226" s="42" t="s">
        <v>108</v>
      </c>
      <c r="C226" s="46" t="s">
        <v>473</v>
      </c>
      <c r="D226" s="35" t="s">
        <v>424</v>
      </c>
      <c r="E226" s="34">
        <v>46079</v>
      </c>
      <c r="F226" s="347" t="s">
        <v>2896</v>
      </c>
      <c r="G226" s="347" t="s">
        <v>2897</v>
      </c>
      <c r="H226" s="344">
        <v>25.856566666666666</v>
      </c>
      <c r="I226" s="344">
        <v>-81.537099999999995</v>
      </c>
      <c r="J226" s="56" t="s">
        <v>7854</v>
      </c>
      <c r="K226" s="56" t="s">
        <v>7855</v>
      </c>
      <c r="L226" s="49" t="s">
        <v>6320</v>
      </c>
      <c r="M226" s="120" t="s">
        <v>2833</v>
      </c>
      <c r="N226" s="35" t="s">
        <v>448</v>
      </c>
      <c r="O226" s="240" t="s">
        <v>6745</v>
      </c>
      <c r="P226" s="216" t="s">
        <v>6005</v>
      </c>
      <c r="Q226" s="443" t="s">
        <v>3294</v>
      </c>
      <c r="R226" s="47"/>
      <c r="S226" s="36">
        <v>0</v>
      </c>
      <c r="T226" s="35"/>
      <c r="U226" s="34"/>
      <c r="V226" s="82">
        <v>0</v>
      </c>
      <c r="W226" s="55" t="s">
        <v>2689</v>
      </c>
      <c r="X226" s="55" t="s">
        <v>1898</v>
      </c>
      <c r="Y226" s="157" t="s">
        <v>448</v>
      </c>
      <c r="Z226" s="57">
        <v>2099.712820227649</v>
      </c>
      <c r="AA226" s="55" t="s">
        <v>7860</v>
      </c>
      <c r="AB226" s="55">
        <v>229</v>
      </c>
      <c r="AC226" s="55" t="s">
        <v>2023</v>
      </c>
      <c r="AD226" s="89" t="s">
        <v>2622</v>
      </c>
      <c r="AE226" s="243">
        <v>16255</v>
      </c>
      <c r="AF226" s="157" t="s">
        <v>3901</v>
      </c>
      <c r="AG226" s="89" t="s">
        <v>7861</v>
      </c>
      <c r="AH226" s="58" t="s">
        <v>7862</v>
      </c>
      <c r="AI226" s="58" t="s">
        <v>2035</v>
      </c>
      <c r="AJ226" s="59" t="s">
        <v>2357</v>
      </c>
      <c r="AK226" s="56">
        <v>25.862322777777777</v>
      </c>
      <c r="AL226" s="56">
        <v>-81.537249722222228</v>
      </c>
      <c r="AM226" s="60">
        <v>-2099.1386000000671</v>
      </c>
      <c r="AN226" s="60">
        <v>49.102600930155162</v>
      </c>
      <c r="AO226" s="60">
        <v>2099.712820227649</v>
      </c>
      <c r="AP226" s="84" t="s">
        <v>5496</v>
      </c>
      <c r="AQ226" s="481" t="str">
        <f>Table14[[#This Row],[Zone
ID]]</f>
        <v>T07</v>
      </c>
    </row>
    <row r="227" spans="1:43" s="14" customFormat="1" ht="51" x14ac:dyDescent="0.2">
      <c r="A227" s="45" t="s">
        <v>1014</v>
      </c>
      <c r="B227" s="42" t="s">
        <v>110</v>
      </c>
      <c r="C227" s="46" t="s">
        <v>473</v>
      </c>
      <c r="D227" s="35" t="s">
        <v>424</v>
      </c>
      <c r="E227" s="34">
        <v>46079</v>
      </c>
      <c r="F227" s="347" t="s">
        <v>5684</v>
      </c>
      <c r="G227" s="347" t="s">
        <v>2095</v>
      </c>
      <c r="H227" s="344">
        <v>25.866083333333332</v>
      </c>
      <c r="I227" s="344">
        <v>-81.537233333333333</v>
      </c>
      <c r="J227" s="56" t="s">
        <v>7863</v>
      </c>
      <c r="K227" s="56" t="s">
        <v>7864</v>
      </c>
      <c r="L227" s="49" t="s">
        <v>6748</v>
      </c>
      <c r="M227" s="120" t="s">
        <v>2833</v>
      </c>
      <c r="N227" s="35" t="s">
        <v>364</v>
      </c>
      <c r="O227" s="240" t="s">
        <v>6747</v>
      </c>
      <c r="P227" s="216" t="s">
        <v>6005</v>
      </c>
      <c r="Q227" s="443">
        <v>0</v>
      </c>
      <c r="R227" s="47"/>
      <c r="S227" s="36">
        <v>0</v>
      </c>
      <c r="T227" s="35"/>
      <c r="U227" s="34"/>
      <c r="V227" s="82">
        <v>0</v>
      </c>
      <c r="W227" s="55" t="s">
        <v>2689</v>
      </c>
      <c r="X227" s="55" t="s">
        <v>1898</v>
      </c>
      <c r="Y227" s="157">
        <v>0</v>
      </c>
      <c r="Z227" s="57">
        <v>190.29363529691668</v>
      </c>
      <c r="AA227" s="55" t="s">
        <v>7865</v>
      </c>
      <c r="AB227" s="55">
        <v>230</v>
      </c>
      <c r="AC227" s="55" t="s">
        <v>2023</v>
      </c>
      <c r="AD227" s="89" t="s">
        <v>2622</v>
      </c>
      <c r="AE227" s="243">
        <v>16260</v>
      </c>
      <c r="AF227" s="157" t="s">
        <v>3901</v>
      </c>
      <c r="AG227" s="89" t="s">
        <v>7866</v>
      </c>
      <c r="AH227" s="58" t="s">
        <v>7867</v>
      </c>
      <c r="AI227" s="58" t="s">
        <v>7859</v>
      </c>
      <c r="AJ227" s="59" t="s">
        <v>2358</v>
      </c>
      <c r="AK227" s="56">
        <v>25.865794999999999</v>
      </c>
      <c r="AL227" s="56">
        <v>-81.536749722222226</v>
      </c>
      <c r="AM227" s="60">
        <v>105.14940000012203</v>
      </c>
      <c r="AN227" s="60">
        <v>-158.60413397553759</v>
      </c>
      <c r="AO227" s="60">
        <v>190.29363529691668</v>
      </c>
      <c r="AP227" s="84" t="s">
        <v>5496</v>
      </c>
      <c r="AQ227" s="481" t="str">
        <f>Table14[[#This Row],[Zone
ID]]</f>
        <v>T09</v>
      </c>
    </row>
    <row r="228" spans="1:43" s="14" customFormat="1" ht="89.25" x14ac:dyDescent="0.2">
      <c r="A228" s="45" t="s">
        <v>737</v>
      </c>
      <c r="B228" s="42" t="s">
        <v>111</v>
      </c>
      <c r="C228" s="46" t="s">
        <v>473</v>
      </c>
      <c r="D228" s="35" t="s">
        <v>424</v>
      </c>
      <c r="E228" s="34">
        <v>46079</v>
      </c>
      <c r="F228" s="347" t="s">
        <v>2500</v>
      </c>
      <c r="G228" s="347" t="s">
        <v>3378</v>
      </c>
      <c r="H228" s="344">
        <v>25.866900000000001</v>
      </c>
      <c r="I228" s="344">
        <v>-81.536249999999995</v>
      </c>
      <c r="J228" s="56" t="s">
        <v>7868</v>
      </c>
      <c r="K228" s="56" t="s">
        <v>7869</v>
      </c>
      <c r="L228" s="49" t="s">
        <v>6750</v>
      </c>
      <c r="M228" s="120" t="s">
        <v>2834</v>
      </c>
      <c r="N228" s="35" t="s">
        <v>2022</v>
      </c>
      <c r="O228" s="207" t="s">
        <v>6749</v>
      </c>
      <c r="P228" s="216" t="s">
        <v>6005</v>
      </c>
      <c r="Q228" s="443">
        <v>0</v>
      </c>
      <c r="R228" s="47" t="s">
        <v>473</v>
      </c>
      <c r="S228" s="36">
        <v>0</v>
      </c>
      <c r="T228" s="35"/>
      <c r="U228" s="34">
        <v>43878</v>
      </c>
      <c r="V228" s="82" t="s">
        <v>1969</v>
      </c>
      <c r="W228" s="55" t="s">
        <v>2689</v>
      </c>
      <c r="X228" s="55" t="s">
        <v>1898</v>
      </c>
      <c r="Y228" s="157" t="s">
        <v>2022</v>
      </c>
      <c r="Z228" s="57">
        <v>155.16155024365958</v>
      </c>
      <c r="AA228" s="55" t="s">
        <v>7870</v>
      </c>
      <c r="AB228" s="55">
        <v>231</v>
      </c>
      <c r="AC228" s="55" t="s">
        <v>2023</v>
      </c>
      <c r="AD228" s="89" t="s">
        <v>2622</v>
      </c>
      <c r="AE228" s="243">
        <v>16265</v>
      </c>
      <c r="AF228" s="157" t="s">
        <v>3901</v>
      </c>
      <c r="AG228" s="89" t="s">
        <v>7871</v>
      </c>
      <c r="AH228" s="58" t="s">
        <v>7872</v>
      </c>
      <c r="AI228" s="58" t="s">
        <v>7873</v>
      </c>
      <c r="AJ228" s="59" t="s">
        <v>2359</v>
      </c>
      <c r="AK228" s="56">
        <v>25.8673225</v>
      </c>
      <c r="AL228" s="56">
        <v>-81.536194166666661</v>
      </c>
      <c r="AM228" s="60">
        <v>-154.0772999996733</v>
      </c>
      <c r="AN228" s="60">
        <v>-18.310988472127068</v>
      </c>
      <c r="AO228" s="60">
        <v>155.16155024365958</v>
      </c>
      <c r="AP228" s="84" t="s">
        <v>5496</v>
      </c>
      <c r="AQ228" s="481" t="str">
        <f>Table14[[#This Row],[Zone
ID]]</f>
        <v>T11</v>
      </c>
    </row>
    <row r="229" spans="1:43" s="14" customFormat="1" ht="38.25" x14ac:dyDescent="0.2">
      <c r="A229" s="45" t="s">
        <v>738</v>
      </c>
      <c r="B229" s="42" t="s">
        <v>113</v>
      </c>
      <c r="C229" s="46" t="s">
        <v>473</v>
      </c>
      <c r="D229" s="35" t="s">
        <v>424</v>
      </c>
      <c r="E229" s="34">
        <v>46079</v>
      </c>
      <c r="F229" s="347" t="s">
        <v>5689</v>
      </c>
      <c r="G229" s="347" t="s">
        <v>2503</v>
      </c>
      <c r="H229" s="344">
        <v>25.866966666666666</v>
      </c>
      <c r="I229" s="344">
        <v>-81.534233333333333</v>
      </c>
      <c r="J229" s="56" t="s">
        <v>7874</v>
      </c>
      <c r="K229" s="56" t="s">
        <v>7875</v>
      </c>
      <c r="L229" s="49" t="s">
        <v>6438</v>
      </c>
      <c r="M229" s="120" t="s">
        <v>2834</v>
      </c>
      <c r="N229" s="35" t="s">
        <v>364</v>
      </c>
      <c r="O229" s="240" t="s">
        <v>6751</v>
      </c>
      <c r="P229" s="216" t="s">
        <v>6005</v>
      </c>
      <c r="Q229" s="443">
        <v>0</v>
      </c>
      <c r="R229" s="47"/>
      <c r="S229" s="36">
        <v>0</v>
      </c>
      <c r="T229" s="35"/>
      <c r="U229" s="34"/>
      <c r="V229" s="82">
        <v>0</v>
      </c>
      <c r="W229" s="55" t="s">
        <v>2689</v>
      </c>
      <c r="X229" s="55" t="s">
        <v>1898</v>
      </c>
      <c r="Y229" s="157">
        <v>0</v>
      </c>
      <c r="Z229" s="57" t="s">
        <v>1746</v>
      </c>
      <c r="AA229" s="55" t="s">
        <v>6987</v>
      </c>
      <c r="AB229" s="55">
        <v>232</v>
      </c>
      <c r="AC229" s="55" t="s">
        <v>2023</v>
      </c>
      <c r="AD229" s="89" t="s">
        <v>2622</v>
      </c>
      <c r="AE229" s="243">
        <v>16270</v>
      </c>
      <c r="AF229" s="157" t="s">
        <v>3901</v>
      </c>
      <c r="AG229" s="89" t="s">
        <v>7876</v>
      </c>
      <c r="AH229" s="58" t="s">
        <v>7877</v>
      </c>
      <c r="AI229" s="58" t="s">
        <v>4870</v>
      </c>
      <c r="AJ229" s="59" t="s">
        <v>2360</v>
      </c>
      <c r="AK229" s="56">
        <v>25.867044722222222</v>
      </c>
      <c r="AL229" s="56">
        <v>-81.534249722222228</v>
      </c>
      <c r="AM229" s="60">
        <v>-28.465299999822093</v>
      </c>
      <c r="AN229" s="60">
        <v>5.3748672648176221</v>
      </c>
      <c r="AO229" s="60">
        <v>28.968301679495809</v>
      </c>
      <c r="AP229" s="84" t="s">
        <v>5496</v>
      </c>
      <c r="AQ229" s="481" t="str">
        <f>Table14[[#This Row],[Zone
ID]]</f>
        <v>T12</v>
      </c>
    </row>
    <row r="230" spans="1:43" s="14" customFormat="1" ht="38.25" x14ac:dyDescent="0.2">
      <c r="A230" s="45" t="s">
        <v>739</v>
      </c>
      <c r="B230" s="42" t="s">
        <v>114</v>
      </c>
      <c r="C230" s="46" t="s">
        <v>473</v>
      </c>
      <c r="D230" s="35" t="s">
        <v>424</v>
      </c>
      <c r="E230" s="34">
        <v>46079</v>
      </c>
      <c r="F230" s="347" t="s">
        <v>5691</v>
      </c>
      <c r="G230" s="347" t="s">
        <v>5692</v>
      </c>
      <c r="H230" s="344">
        <v>25.867916666666666</v>
      </c>
      <c r="I230" s="344">
        <v>-81.533550000000005</v>
      </c>
      <c r="J230" s="56" t="s">
        <v>7878</v>
      </c>
      <c r="K230" s="56" t="s">
        <v>7879</v>
      </c>
      <c r="L230" s="49" t="s">
        <v>6439</v>
      </c>
      <c r="M230" s="120" t="s">
        <v>2833</v>
      </c>
      <c r="N230" s="35" t="s">
        <v>364</v>
      </c>
      <c r="O230" s="240" t="s">
        <v>6752</v>
      </c>
      <c r="P230" s="240" t="s">
        <v>6005</v>
      </c>
      <c r="Q230" s="443">
        <v>0</v>
      </c>
      <c r="R230" s="47"/>
      <c r="S230" s="36">
        <v>0</v>
      </c>
      <c r="T230" s="35"/>
      <c r="U230" s="34"/>
      <c r="V230" s="82">
        <v>0</v>
      </c>
      <c r="W230" s="55" t="s">
        <v>2689</v>
      </c>
      <c r="X230" s="55" t="s">
        <v>1898</v>
      </c>
      <c r="Y230" s="157">
        <v>0</v>
      </c>
      <c r="Z230" s="57" t="s">
        <v>1746</v>
      </c>
      <c r="AA230" s="55" t="s">
        <v>6987</v>
      </c>
      <c r="AB230" s="55">
        <v>233</v>
      </c>
      <c r="AC230" s="55" t="s">
        <v>2023</v>
      </c>
      <c r="AD230" s="89" t="s">
        <v>2622</v>
      </c>
      <c r="AE230" s="243">
        <v>16275</v>
      </c>
      <c r="AF230" s="157" t="s">
        <v>3901</v>
      </c>
      <c r="AG230" s="89" t="s">
        <v>7880</v>
      </c>
      <c r="AH230" s="58" t="s">
        <v>7881</v>
      </c>
      <c r="AI230" s="58" t="s">
        <v>7882</v>
      </c>
      <c r="AJ230" s="59" t="s">
        <v>2361</v>
      </c>
      <c r="AK230" s="56">
        <v>25.86818361111111</v>
      </c>
      <c r="AL230" s="56">
        <v>-81.533694166666663</v>
      </c>
      <c r="AM230" s="60">
        <v>-97.349299999949466</v>
      </c>
      <c r="AN230" s="60">
        <v>47.28061202121868</v>
      </c>
      <c r="AO230" s="60">
        <v>108.223576375858</v>
      </c>
      <c r="AP230" s="84" t="s">
        <v>5496</v>
      </c>
      <c r="AQ230" s="481" t="str">
        <f>Table14[[#This Row],[Zone
ID]]</f>
        <v>T13</v>
      </c>
    </row>
    <row r="231" spans="1:43" s="14" customFormat="1" ht="38.25" x14ac:dyDescent="0.2">
      <c r="A231" s="45" t="s">
        <v>740</v>
      </c>
      <c r="B231" s="42" t="s">
        <v>105</v>
      </c>
      <c r="C231" s="46" t="s">
        <v>473</v>
      </c>
      <c r="D231" s="35" t="s">
        <v>424</v>
      </c>
      <c r="E231" s="34">
        <v>46079</v>
      </c>
      <c r="F231" s="347" t="s">
        <v>2507</v>
      </c>
      <c r="G231" s="347" t="s">
        <v>3383</v>
      </c>
      <c r="H231" s="344">
        <v>25.867966666666668</v>
      </c>
      <c r="I231" s="344">
        <v>-81.533183333333326</v>
      </c>
      <c r="J231" s="56" t="s">
        <v>7883</v>
      </c>
      <c r="K231" s="56" t="s">
        <v>7884</v>
      </c>
      <c r="L231" s="49" t="s">
        <v>6754</v>
      </c>
      <c r="M231" s="120" t="s">
        <v>2833</v>
      </c>
      <c r="N231" s="35" t="s">
        <v>364</v>
      </c>
      <c r="O231" s="240" t="s">
        <v>6753</v>
      </c>
      <c r="P231" s="216" t="s">
        <v>6005</v>
      </c>
      <c r="Q231" s="443">
        <v>0</v>
      </c>
      <c r="R231" s="47"/>
      <c r="S231" s="36">
        <v>0</v>
      </c>
      <c r="T231" s="35"/>
      <c r="U231" s="34"/>
      <c r="V231" s="82">
        <v>0</v>
      </c>
      <c r="W231" s="55" t="s">
        <v>2689</v>
      </c>
      <c r="X231" s="55" t="s">
        <v>1898</v>
      </c>
      <c r="Y231" s="157">
        <v>0</v>
      </c>
      <c r="Z231" s="57" t="s">
        <v>3903</v>
      </c>
      <c r="AA231" s="55" t="s">
        <v>3904</v>
      </c>
      <c r="AB231" s="55">
        <v>234</v>
      </c>
      <c r="AC231" s="55" t="s">
        <v>2023</v>
      </c>
      <c r="AD231" s="89" t="s">
        <v>2622</v>
      </c>
      <c r="AE231" s="243" t="s">
        <v>1746</v>
      </c>
      <c r="AF231" s="157">
        <v>0</v>
      </c>
      <c r="AG231" s="89" t="s">
        <v>7885</v>
      </c>
      <c r="AH231" s="58" t="s">
        <v>3903</v>
      </c>
      <c r="AI231" s="58" t="s">
        <v>3903</v>
      </c>
      <c r="AJ231" s="59" t="s">
        <v>3903</v>
      </c>
      <c r="AK231" s="56" t="s">
        <v>3903</v>
      </c>
      <c r="AL231" s="56" t="s">
        <v>3903</v>
      </c>
      <c r="AM231" s="60" t="s">
        <v>3903</v>
      </c>
      <c r="AN231" s="60" t="s">
        <v>3903</v>
      </c>
      <c r="AO231" s="60" t="s">
        <v>3903</v>
      </c>
      <c r="AP231" s="84" t="s">
        <v>5496</v>
      </c>
      <c r="AQ231" s="481" t="str">
        <f>Table14[[#This Row],[Zone
ID]]</f>
        <v>T14</v>
      </c>
    </row>
    <row r="232" spans="1:43" s="14" customFormat="1" ht="51" x14ac:dyDescent="0.2">
      <c r="A232" s="45" t="s">
        <v>741</v>
      </c>
      <c r="B232" s="42" t="s">
        <v>830</v>
      </c>
      <c r="C232" s="46" t="s">
        <v>473</v>
      </c>
      <c r="D232" s="35" t="s">
        <v>424</v>
      </c>
      <c r="E232" s="34">
        <v>46079</v>
      </c>
      <c r="F232" s="347" t="s">
        <v>2509</v>
      </c>
      <c r="G232" s="347" t="s">
        <v>2510</v>
      </c>
      <c r="H232" s="344">
        <v>25.869933333333332</v>
      </c>
      <c r="I232" s="344">
        <v>-81.533383333333333</v>
      </c>
      <c r="J232" s="56" t="s">
        <v>7886</v>
      </c>
      <c r="K232" s="56" t="s">
        <v>7887</v>
      </c>
      <c r="L232" s="49" t="s">
        <v>6756</v>
      </c>
      <c r="M232" s="120"/>
      <c r="N232" s="35" t="s">
        <v>3605</v>
      </c>
      <c r="O232" s="207" t="s">
        <v>6755</v>
      </c>
      <c r="P232" s="207" t="s">
        <v>3286</v>
      </c>
      <c r="Q232" s="443">
        <v>0</v>
      </c>
      <c r="R232" s="47" t="s">
        <v>473</v>
      </c>
      <c r="S232" s="36">
        <v>0</v>
      </c>
      <c r="T232" s="35"/>
      <c r="U232" s="34">
        <v>43341</v>
      </c>
      <c r="V232" s="82" t="s">
        <v>1969</v>
      </c>
      <c r="W232" s="55" t="s">
        <v>2689</v>
      </c>
      <c r="X232" s="55" t="s">
        <v>1898</v>
      </c>
      <c r="Y232" s="157" t="s">
        <v>3605</v>
      </c>
      <c r="Z232" s="57" t="s">
        <v>3903</v>
      </c>
      <c r="AA232" s="55" t="s">
        <v>3930</v>
      </c>
      <c r="AB232" s="55">
        <v>235</v>
      </c>
      <c r="AC232" s="55" t="s">
        <v>2023</v>
      </c>
      <c r="AD232" s="89" t="s">
        <v>2622</v>
      </c>
      <c r="AE232" s="243" t="s">
        <v>1746</v>
      </c>
      <c r="AF232" s="157">
        <v>0</v>
      </c>
      <c r="AG232" s="89" t="s">
        <v>7888</v>
      </c>
      <c r="AH232" s="58" t="s">
        <v>3903</v>
      </c>
      <c r="AI232" s="58" t="s">
        <v>3903</v>
      </c>
      <c r="AJ232" s="59" t="s">
        <v>3903</v>
      </c>
      <c r="AK232" s="56" t="s">
        <v>3903</v>
      </c>
      <c r="AL232" s="56" t="s">
        <v>3903</v>
      </c>
      <c r="AM232" s="60" t="s">
        <v>3903</v>
      </c>
      <c r="AN232" s="60" t="s">
        <v>3903</v>
      </c>
      <c r="AO232" s="60" t="s">
        <v>3903</v>
      </c>
      <c r="AP232" s="84" t="s">
        <v>5496</v>
      </c>
      <c r="AQ232" s="481" t="str">
        <f>Table14[[#This Row],[Zone
ID]]</f>
        <v>T15</v>
      </c>
    </row>
    <row r="233" spans="1:43" s="14" customFormat="1" ht="38.25" x14ac:dyDescent="0.2">
      <c r="A233" s="45" t="s">
        <v>744</v>
      </c>
      <c r="B233" s="42" t="s">
        <v>106</v>
      </c>
      <c r="C233" s="46" t="s">
        <v>473</v>
      </c>
      <c r="D233" s="35" t="s">
        <v>424</v>
      </c>
      <c r="E233" s="34">
        <v>46079</v>
      </c>
      <c r="F233" s="347" t="s">
        <v>5122</v>
      </c>
      <c r="G233" s="347" t="s">
        <v>2512</v>
      </c>
      <c r="H233" s="344">
        <v>25.871483333333334</v>
      </c>
      <c r="I233" s="344">
        <v>-81.534283333333335</v>
      </c>
      <c r="J233" s="56" t="s">
        <v>7889</v>
      </c>
      <c r="K233" s="56" t="s">
        <v>7890</v>
      </c>
      <c r="L233" s="49" t="s">
        <v>6758</v>
      </c>
      <c r="M233" s="120" t="s">
        <v>2834</v>
      </c>
      <c r="N233" s="35" t="s">
        <v>364</v>
      </c>
      <c r="O233" s="240" t="s">
        <v>6757</v>
      </c>
      <c r="P233" s="216" t="s">
        <v>6005</v>
      </c>
      <c r="Q233" s="443">
        <v>0</v>
      </c>
      <c r="R233" s="47"/>
      <c r="S233" s="36">
        <v>0</v>
      </c>
      <c r="T233" s="35"/>
      <c r="U233" s="34"/>
      <c r="V233" s="82">
        <v>0</v>
      </c>
      <c r="W233" s="55" t="s">
        <v>2689</v>
      </c>
      <c r="X233" s="55" t="s">
        <v>1898</v>
      </c>
      <c r="Y233" s="157">
        <v>0</v>
      </c>
      <c r="Z233" s="57" t="s">
        <v>1746</v>
      </c>
      <c r="AA233" s="55" t="s">
        <v>6987</v>
      </c>
      <c r="AB233" s="55">
        <v>236</v>
      </c>
      <c r="AC233" s="55" t="s">
        <v>2023</v>
      </c>
      <c r="AD233" s="89" t="s">
        <v>2622</v>
      </c>
      <c r="AE233" s="243">
        <v>16280</v>
      </c>
      <c r="AF233" s="157" t="s">
        <v>3901</v>
      </c>
      <c r="AG233" s="89" t="s">
        <v>7891</v>
      </c>
      <c r="AH233" s="58" t="s">
        <v>7892</v>
      </c>
      <c r="AI233" s="58" t="s">
        <v>4870</v>
      </c>
      <c r="AJ233" s="59" t="s">
        <v>2362</v>
      </c>
      <c r="AK233" s="56">
        <v>25.871739166666668</v>
      </c>
      <c r="AL233" s="56">
        <v>-81.534249722222228</v>
      </c>
      <c r="AM233" s="60">
        <v>-93.297300000246821</v>
      </c>
      <c r="AN233" s="60">
        <v>-11.023032859683957</v>
      </c>
      <c r="AO233" s="60">
        <v>93.946226325285295</v>
      </c>
      <c r="AP233" s="84" t="s">
        <v>5496</v>
      </c>
      <c r="AQ233" s="481" t="str">
        <f>Table14[[#This Row],[Zone
ID]]</f>
        <v>T16</v>
      </c>
    </row>
    <row r="234" spans="1:43" s="14" customFormat="1" ht="38.25" x14ac:dyDescent="0.2">
      <c r="A234" s="45" t="s">
        <v>745</v>
      </c>
      <c r="B234" s="42" t="s">
        <v>97</v>
      </c>
      <c r="C234" s="46" t="s">
        <v>473</v>
      </c>
      <c r="D234" s="35" t="s">
        <v>424</v>
      </c>
      <c r="E234" s="34">
        <v>46079</v>
      </c>
      <c r="F234" s="347" t="s">
        <v>6761</v>
      </c>
      <c r="G234" s="347" t="s">
        <v>5703</v>
      </c>
      <c r="H234" s="344">
        <v>25.873783333333332</v>
      </c>
      <c r="I234" s="344">
        <v>-81.531199999999998</v>
      </c>
      <c r="J234" s="56" t="s">
        <v>7893</v>
      </c>
      <c r="K234" s="56" t="s">
        <v>7894</v>
      </c>
      <c r="L234" s="49" t="s">
        <v>6294</v>
      </c>
      <c r="M234" s="120" t="s">
        <v>2834</v>
      </c>
      <c r="N234" s="35" t="s">
        <v>364</v>
      </c>
      <c r="O234" s="240" t="s">
        <v>6759</v>
      </c>
      <c r="P234" s="216" t="s">
        <v>6005</v>
      </c>
      <c r="Q234" s="443">
        <v>0</v>
      </c>
      <c r="R234" s="47"/>
      <c r="S234" s="36">
        <v>0</v>
      </c>
      <c r="T234" s="35"/>
      <c r="U234" s="34"/>
      <c r="V234" s="82">
        <v>0</v>
      </c>
      <c r="W234" s="55" t="s">
        <v>2689</v>
      </c>
      <c r="X234" s="55" t="s">
        <v>1898</v>
      </c>
      <c r="Y234" s="157">
        <v>0</v>
      </c>
      <c r="Z234" s="57" t="s">
        <v>3903</v>
      </c>
      <c r="AA234" s="55" t="s">
        <v>3904</v>
      </c>
      <c r="AB234" s="55">
        <v>237</v>
      </c>
      <c r="AC234" s="55" t="s">
        <v>2023</v>
      </c>
      <c r="AD234" s="89" t="s">
        <v>2622</v>
      </c>
      <c r="AE234" s="243" t="s">
        <v>1746</v>
      </c>
      <c r="AF234" s="157">
        <v>0</v>
      </c>
      <c r="AG234" s="89" t="s">
        <v>7895</v>
      </c>
      <c r="AH234" s="58" t="s">
        <v>3903</v>
      </c>
      <c r="AI234" s="58" t="s">
        <v>3903</v>
      </c>
      <c r="AJ234" s="59" t="s">
        <v>3903</v>
      </c>
      <c r="AK234" s="56" t="s">
        <v>3903</v>
      </c>
      <c r="AL234" s="56" t="s">
        <v>3903</v>
      </c>
      <c r="AM234" s="60" t="s">
        <v>3903</v>
      </c>
      <c r="AN234" s="60" t="s">
        <v>3903</v>
      </c>
      <c r="AO234" s="60" t="s">
        <v>3903</v>
      </c>
      <c r="AP234" s="84" t="s">
        <v>5496</v>
      </c>
      <c r="AQ234" s="481" t="str">
        <f>Table14[[#This Row],[Zone
ID]]</f>
        <v>T17</v>
      </c>
    </row>
    <row r="235" spans="1:43" s="14" customFormat="1" ht="38.25" x14ac:dyDescent="0.2">
      <c r="A235" s="45" t="s">
        <v>746</v>
      </c>
      <c r="B235" s="42" t="s">
        <v>96</v>
      </c>
      <c r="C235" s="46" t="s">
        <v>473</v>
      </c>
      <c r="D235" s="35" t="s">
        <v>424</v>
      </c>
      <c r="E235" s="34">
        <v>46079</v>
      </c>
      <c r="F235" s="347" t="s">
        <v>3394</v>
      </c>
      <c r="G235" s="347" t="s">
        <v>838</v>
      </c>
      <c r="H235" s="344">
        <v>25.877216666666666</v>
      </c>
      <c r="I235" s="344">
        <v>-81.528633333333332</v>
      </c>
      <c r="J235" s="56" t="s">
        <v>7896</v>
      </c>
      <c r="K235" s="56" t="s">
        <v>7897</v>
      </c>
      <c r="L235" s="49" t="s">
        <v>6762</v>
      </c>
      <c r="M235" s="120" t="s">
        <v>2833</v>
      </c>
      <c r="N235" s="35" t="s">
        <v>364</v>
      </c>
      <c r="O235" s="240" t="s">
        <v>6760</v>
      </c>
      <c r="P235" s="216" t="s">
        <v>6005</v>
      </c>
      <c r="Q235" s="443">
        <v>0</v>
      </c>
      <c r="R235" s="47"/>
      <c r="S235" s="36">
        <v>0</v>
      </c>
      <c r="T235" s="35"/>
      <c r="U235" s="34"/>
      <c r="V235" s="82">
        <v>0</v>
      </c>
      <c r="W235" s="55" t="s">
        <v>2689</v>
      </c>
      <c r="X235" s="55" t="s">
        <v>1898</v>
      </c>
      <c r="Y235" s="157">
        <v>0</v>
      </c>
      <c r="Z235" s="57">
        <v>214.81928574043306</v>
      </c>
      <c r="AA235" s="55" t="s">
        <v>7898</v>
      </c>
      <c r="AB235" s="55">
        <v>238</v>
      </c>
      <c r="AC235" s="55" t="s">
        <v>2023</v>
      </c>
      <c r="AD235" s="89" t="s">
        <v>2622</v>
      </c>
      <c r="AE235" s="243">
        <v>16285</v>
      </c>
      <c r="AF235" s="157" t="s">
        <v>3901</v>
      </c>
      <c r="AG235" s="89" t="s">
        <v>7899</v>
      </c>
      <c r="AH235" s="58" t="s">
        <v>7900</v>
      </c>
      <c r="AI235" s="58" t="s">
        <v>7901</v>
      </c>
      <c r="AJ235" s="59" t="s">
        <v>2363</v>
      </c>
      <c r="AK235" s="56">
        <v>25.877016666666666</v>
      </c>
      <c r="AL235" s="56">
        <v>-81.529249444444446</v>
      </c>
      <c r="AM235" s="60">
        <v>72.935999999830017</v>
      </c>
      <c r="AN235" s="60">
        <v>202.05856930616585</v>
      </c>
      <c r="AO235" s="60">
        <v>214.81928574043306</v>
      </c>
      <c r="AP235" s="84" t="s">
        <v>5496</v>
      </c>
      <c r="AQ235" s="481" t="str">
        <f>Table14[[#This Row],[Zone
ID]]</f>
        <v>T18</v>
      </c>
    </row>
    <row r="236" spans="1:43" s="14" customFormat="1" ht="38.25" x14ac:dyDescent="0.2">
      <c r="A236" s="45" t="s">
        <v>747</v>
      </c>
      <c r="B236" s="42" t="s">
        <v>95</v>
      </c>
      <c r="C236" s="46" t="s">
        <v>473</v>
      </c>
      <c r="D236" s="35" t="s">
        <v>424</v>
      </c>
      <c r="E236" s="34">
        <v>46079</v>
      </c>
      <c r="F236" s="347" t="s">
        <v>5128</v>
      </c>
      <c r="G236" s="347" t="s">
        <v>3397</v>
      </c>
      <c r="H236" s="344">
        <v>25.880400000000002</v>
      </c>
      <c r="I236" s="344">
        <v>-81.529049999999998</v>
      </c>
      <c r="J236" s="56" t="s">
        <v>7902</v>
      </c>
      <c r="K236" s="56" t="s">
        <v>7903</v>
      </c>
      <c r="L236" s="49" t="s">
        <v>6296</v>
      </c>
      <c r="M236" s="120" t="s">
        <v>2834</v>
      </c>
      <c r="N236" s="35" t="s">
        <v>364</v>
      </c>
      <c r="O236" s="240" t="s">
        <v>6763</v>
      </c>
      <c r="P236" s="216" t="s">
        <v>6005</v>
      </c>
      <c r="Q236" s="443">
        <v>0</v>
      </c>
      <c r="R236" s="47"/>
      <c r="S236" s="36">
        <v>0</v>
      </c>
      <c r="T236" s="35"/>
      <c r="U236" s="34"/>
      <c r="V236" s="82">
        <v>0</v>
      </c>
      <c r="W236" s="55" t="s">
        <v>2689</v>
      </c>
      <c r="X236" s="55" t="s">
        <v>1898</v>
      </c>
      <c r="Y236" s="157">
        <v>0</v>
      </c>
      <c r="Z236" s="57" t="s">
        <v>3903</v>
      </c>
      <c r="AA236" s="55" t="s">
        <v>3904</v>
      </c>
      <c r="AB236" s="55">
        <v>239</v>
      </c>
      <c r="AC236" s="55" t="s">
        <v>2023</v>
      </c>
      <c r="AD236" s="89" t="s">
        <v>2622</v>
      </c>
      <c r="AE236" s="243" t="s">
        <v>1746</v>
      </c>
      <c r="AF236" s="157">
        <v>0</v>
      </c>
      <c r="AG236" s="89" t="s">
        <v>7904</v>
      </c>
      <c r="AH236" s="58" t="s">
        <v>3903</v>
      </c>
      <c r="AI236" s="58" t="s">
        <v>3903</v>
      </c>
      <c r="AJ236" s="59" t="s">
        <v>3903</v>
      </c>
      <c r="AK236" s="56" t="s">
        <v>3903</v>
      </c>
      <c r="AL236" s="56" t="s">
        <v>3903</v>
      </c>
      <c r="AM236" s="60" t="s">
        <v>3903</v>
      </c>
      <c r="AN236" s="60" t="s">
        <v>3903</v>
      </c>
      <c r="AO236" s="60" t="s">
        <v>3903</v>
      </c>
      <c r="AP236" s="84" t="s">
        <v>5496</v>
      </c>
      <c r="AQ236" s="481" t="str">
        <f>Table14[[#This Row],[Zone
ID]]</f>
        <v>T19</v>
      </c>
    </row>
    <row r="237" spans="1:43" s="14" customFormat="1" ht="38.25" x14ac:dyDescent="0.2">
      <c r="A237" s="45" t="s">
        <v>751</v>
      </c>
      <c r="B237" s="42" t="s">
        <v>115</v>
      </c>
      <c r="C237" s="46" t="s">
        <v>473</v>
      </c>
      <c r="D237" s="35" t="s">
        <v>424</v>
      </c>
      <c r="E237" s="34">
        <v>46079</v>
      </c>
      <c r="F237" s="347" t="s">
        <v>6765</v>
      </c>
      <c r="G237" s="347" t="s">
        <v>3401</v>
      </c>
      <c r="H237" s="344">
        <v>25.88335</v>
      </c>
      <c r="I237" s="344">
        <v>-81.529183333333336</v>
      </c>
      <c r="J237" s="56" t="s">
        <v>7905</v>
      </c>
      <c r="K237" s="56" t="s">
        <v>7906</v>
      </c>
      <c r="L237" s="49" t="s">
        <v>6590</v>
      </c>
      <c r="M237" s="120" t="s">
        <v>2834</v>
      </c>
      <c r="N237" s="35" t="s">
        <v>364</v>
      </c>
      <c r="O237" s="240" t="s">
        <v>6764</v>
      </c>
      <c r="P237" s="216" t="s">
        <v>6005</v>
      </c>
      <c r="Q237" s="443">
        <v>0</v>
      </c>
      <c r="R237" s="47"/>
      <c r="S237" s="36">
        <v>0</v>
      </c>
      <c r="T237" s="35"/>
      <c r="U237" s="34"/>
      <c r="V237" s="82">
        <v>0</v>
      </c>
      <c r="W237" s="55" t="s">
        <v>2689</v>
      </c>
      <c r="X237" s="55" t="s">
        <v>1898</v>
      </c>
      <c r="Y237" s="157">
        <v>0</v>
      </c>
      <c r="Z237" s="57">
        <v>284.36646975692139</v>
      </c>
      <c r="AA237" s="55" t="s">
        <v>7907</v>
      </c>
      <c r="AB237" s="55">
        <v>240</v>
      </c>
      <c r="AC237" s="55" t="s">
        <v>2023</v>
      </c>
      <c r="AD237" s="89" t="s">
        <v>2622</v>
      </c>
      <c r="AE237" s="243">
        <v>16290</v>
      </c>
      <c r="AF237" s="157" t="s">
        <v>3901</v>
      </c>
      <c r="AG237" s="89" t="s">
        <v>7908</v>
      </c>
      <c r="AH237" s="58" t="s">
        <v>7909</v>
      </c>
      <c r="AI237" s="58" t="s">
        <v>7901</v>
      </c>
      <c r="AJ237" s="59" t="s">
        <v>2364</v>
      </c>
      <c r="AK237" s="56">
        <v>25.884127499999998</v>
      </c>
      <c r="AL237" s="56">
        <v>-81.529249444444446</v>
      </c>
      <c r="AM237" s="60">
        <v>-283.5386999993068</v>
      </c>
      <c r="AN237" s="60">
        <v>21.681667941309065</v>
      </c>
      <c r="AO237" s="60">
        <v>284.36646975692139</v>
      </c>
      <c r="AP237" s="84" t="s">
        <v>5496</v>
      </c>
      <c r="AQ237" s="481" t="str">
        <f>Table14[[#This Row],[Zone
ID]]</f>
        <v>T20</v>
      </c>
    </row>
    <row r="238" spans="1:43" s="14" customFormat="1" ht="38.25" x14ac:dyDescent="0.2">
      <c r="A238" s="45" t="s">
        <v>753</v>
      </c>
      <c r="B238" s="42" t="s">
        <v>94</v>
      </c>
      <c r="C238" s="46" t="s">
        <v>473</v>
      </c>
      <c r="D238" s="35" t="s">
        <v>424</v>
      </c>
      <c r="E238" s="34">
        <v>46079</v>
      </c>
      <c r="F238" s="347" t="s">
        <v>5489</v>
      </c>
      <c r="G238" s="347" t="s">
        <v>3404</v>
      </c>
      <c r="H238" s="344">
        <v>25.885666666666665</v>
      </c>
      <c r="I238" s="344">
        <v>-81.52836666666667</v>
      </c>
      <c r="J238" s="56" t="s">
        <v>7910</v>
      </c>
      <c r="K238" s="56" t="s">
        <v>7911</v>
      </c>
      <c r="L238" s="49" t="s">
        <v>6297</v>
      </c>
      <c r="M238" s="120" t="s">
        <v>2833</v>
      </c>
      <c r="N238" s="35" t="s">
        <v>364</v>
      </c>
      <c r="O238" s="240" t="s">
        <v>6766</v>
      </c>
      <c r="P238" s="216" t="s">
        <v>6005</v>
      </c>
      <c r="Q238" s="443">
        <v>0</v>
      </c>
      <c r="R238" s="47"/>
      <c r="S238" s="36">
        <v>0</v>
      </c>
      <c r="T238" s="35"/>
      <c r="U238" s="34"/>
      <c r="V238" s="82">
        <v>0</v>
      </c>
      <c r="W238" s="55" t="s">
        <v>2689</v>
      </c>
      <c r="X238" s="55" t="s">
        <v>1898</v>
      </c>
      <c r="Y238" s="157">
        <v>0</v>
      </c>
      <c r="Z238" s="57" t="s">
        <v>3903</v>
      </c>
      <c r="AA238" s="55" t="s">
        <v>3904</v>
      </c>
      <c r="AB238" s="55">
        <v>241</v>
      </c>
      <c r="AC238" s="55" t="s">
        <v>2023</v>
      </c>
      <c r="AD238" s="89" t="s">
        <v>2622</v>
      </c>
      <c r="AE238" s="243" t="s">
        <v>1746</v>
      </c>
      <c r="AF238" s="157">
        <v>0</v>
      </c>
      <c r="AG238" s="89" t="s">
        <v>7912</v>
      </c>
      <c r="AH238" s="58" t="s">
        <v>3903</v>
      </c>
      <c r="AI238" s="58" t="s">
        <v>3903</v>
      </c>
      <c r="AJ238" s="59" t="s">
        <v>3903</v>
      </c>
      <c r="AK238" s="56" t="s">
        <v>3903</v>
      </c>
      <c r="AL238" s="56" t="s">
        <v>3903</v>
      </c>
      <c r="AM238" s="60" t="s">
        <v>3903</v>
      </c>
      <c r="AN238" s="60" t="s">
        <v>3903</v>
      </c>
      <c r="AO238" s="60" t="s">
        <v>3903</v>
      </c>
      <c r="AP238" s="84" t="s">
        <v>5496</v>
      </c>
      <c r="AQ238" s="481" t="str">
        <f>Table14[[#This Row],[Zone
ID]]</f>
        <v>T21</v>
      </c>
    </row>
    <row r="239" spans="1:43" s="14" customFormat="1" ht="38.25" x14ac:dyDescent="0.2">
      <c r="A239" s="45" t="s">
        <v>754</v>
      </c>
      <c r="B239" s="42" t="s">
        <v>93</v>
      </c>
      <c r="C239" s="46" t="s">
        <v>473</v>
      </c>
      <c r="D239" s="35" t="s">
        <v>424</v>
      </c>
      <c r="E239" s="34">
        <v>46079</v>
      </c>
      <c r="F239" s="347" t="s">
        <v>2518</v>
      </c>
      <c r="G239" s="347" t="s">
        <v>2060</v>
      </c>
      <c r="H239" s="344">
        <v>25.88795</v>
      </c>
      <c r="I239" s="344">
        <v>-81.527749999999997</v>
      </c>
      <c r="J239" s="56" t="s">
        <v>7913</v>
      </c>
      <c r="K239" s="56" t="s">
        <v>7914</v>
      </c>
      <c r="L239" s="49" t="s">
        <v>6440</v>
      </c>
      <c r="M239" s="120" t="s">
        <v>2833</v>
      </c>
      <c r="N239" s="35" t="s">
        <v>364</v>
      </c>
      <c r="O239" s="240" t="s">
        <v>6767</v>
      </c>
      <c r="P239" s="216" t="s">
        <v>6005</v>
      </c>
      <c r="Q239" s="443">
        <v>0</v>
      </c>
      <c r="R239" s="47"/>
      <c r="S239" s="36">
        <v>0</v>
      </c>
      <c r="T239" s="35"/>
      <c r="U239" s="34"/>
      <c r="V239" s="82">
        <v>0</v>
      </c>
      <c r="W239" s="55" t="s">
        <v>2689</v>
      </c>
      <c r="X239" s="55" t="s">
        <v>1898</v>
      </c>
      <c r="Y239" s="157">
        <v>0</v>
      </c>
      <c r="Z239" s="57" t="s">
        <v>3903</v>
      </c>
      <c r="AA239" s="55" t="s">
        <v>3904</v>
      </c>
      <c r="AB239" s="55">
        <v>242</v>
      </c>
      <c r="AC239" s="55" t="s">
        <v>2023</v>
      </c>
      <c r="AD239" s="89" t="s">
        <v>2622</v>
      </c>
      <c r="AE239" s="243" t="s">
        <v>1746</v>
      </c>
      <c r="AF239" s="157">
        <v>0</v>
      </c>
      <c r="AG239" s="89" t="s">
        <v>7915</v>
      </c>
      <c r="AH239" s="58" t="s">
        <v>3903</v>
      </c>
      <c r="AI239" s="58" t="s">
        <v>3903</v>
      </c>
      <c r="AJ239" s="59" t="s">
        <v>3903</v>
      </c>
      <c r="AK239" s="56" t="s">
        <v>3903</v>
      </c>
      <c r="AL239" s="56" t="s">
        <v>3903</v>
      </c>
      <c r="AM239" s="60" t="s">
        <v>3903</v>
      </c>
      <c r="AN239" s="60" t="s">
        <v>3903</v>
      </c>
      <c r="AO239" s="60" t="s">
        <v>3903</v>
      </c>
      <c r="AP239" s="84" t="s">
        <v>5496</v>
      </c>
      <c r="AQ239" s="481" t="str">
        <f>Table14[[#This Row],[Zone
ID]]</f>
        <v>T22</v>
      </c>
    </row>
    <row r="240" spans="1:43" s="14" customFormat="1" ht="38.25" x14ac:dyDescent="0.2">
      <c r="A240" s="45" t="s">
        <v>757</v>
      </c>
      <c r="B240" s="42" t="s">
        <v>92</v>
      </c>
      <c r="C240" s="46" t="s">
        <v>473</v>
      </c>
      <c r="D240" s="35" t="s">
        <v>424</v>
      </c>
      <c r="E240" s="34">
        <v>46079</v>
      </c>
      <c r="F240" s="347" t="s">
        <v>5139</v>
      </c>
      <c r="G240" s="347" t="s">
        <v>5140</v>
      </c>
      <c r="H240" s="344">
        <v>25.888616666666667</v>
      </c>
      <c r="I240" s="344">
        <v>-81.527050000000003</v>
      </c>
      <c r="J240" s="56" t="s">
        <v>7916</v>
      </c>
      <c r="K240" s="56" t="s">
        <v>7917</v>
      </c>
      <c r="L240" s="49" t="s">
        <v>6298</v>
      </c>
      <c r="M240" s="120" t="s">
        <v>2833</v>
      </c>
      <c r="N240" s="35" t="s">
        <v>364</v>
      </c>
      <c r="O240" s="240" t="s">
        <v>6768</v>
      </c>
      <c r="P240" s="216" t="s">
        <v>6005</v>
      </c>
      <c r="Q240" s="443">
        <v>0</v>
      </c>
      <c r="R240" s="47"/>
      <c r="S240" s="36">
        <v>0</v>
      </c>
      <c r="T240" s="35"/>
      <c r="U240" s="34"/>
      <c r="V240" s="82">
        <v>0</v>
      </c>
      <c r="W240" s="55" t="s">
        <v>2689</v>
      </c>
      <c r="X240" s="55" t="s">
        <v>1898</v>
      </c>
      <c r="Y240" s="157">
        <v>0</v>
      </c>
      <c r="Z240" s="57" t="s">
        <v>3903</v>
      </c>
      <c r="AA240" s="55" t="s">
        <v>3904</v>
      </c>
      <c r="AB240" s="55">
        <v>243</v>
      </c>
      <c r="AC240" s="55" t="s">
        <v>2023</v>
      </c>
      <c r="AD240" s="89" t="s">
        <v>2622</v>
      </c>
      <c r="AE240" s="243" t="s">
        <v>1746</v>
      </c>
      <c r="AF240" s="157">
        <v>0</v>
      </c>
      <c r="AG240" s="89" t="s">
        <v>7918</v>
      </c>
      <c r="AH240" s="58" t="s">
        <v>3903</v>
      </c>
      <c r="AI240" s="58" t="s">
        <v>3903</v>
      </c>
      <c r="AJ240" s="59" t="s">
        <v>3903</v>
      </c>
      <c r="AK240" s="56" t="s">
        <v>3903</v>
      </c>
      <c r="AL240" s="56" t="s">
        <v>3903</v>
      </c>
      <c r="AM240" s="60" t="s">
        <v>3903</v>
      </c>
      <c r="AN240" s="60" t="s">
        <v>3903</v>
      </c>
      <c r="AO240" s="60" t="s">
        <v>3903</v>
      </c>
      <c r="AP240" s="84" t="s">
        <v>5496</v>
      </c>
      <c r="AQ240" s="481" t="str">
        <f>Table14[[#This Row],[Zone
ID]]</f>
        <v>T23</v>
      </c>
    </row>
    <row r="241" spans="1:43" s="14" customFormat="1" ht="38.25" x14ac:dyDescent="0.2">
      <c r="A241" s="45" t="s">
        <v>760</v>
      </c>
      <c r="B241" s="42" t="s">
        <v>630</v>
      </c>
      <c r="C241" s="46" t="s">
        <v>473</v>
      </c>
      <c r="D241" s="35" t="s">
        <v>424</v>
      </c>
      <c r="E241" s="34">
        <v>46079</v>
      </c>
      <c r="F241" s="347" t="s">
        <v>3411</v>
      </c>
      <c r="G241" s="347" t="s">
        <v>2064</v>
      </c>
      <c r="H241" s="344">
        <v>25.890550000000001</v>
      </c>
      <c r="I241" s="344">
        <v>-81.525266666666667</v>
      </c>
      <c r="J241" s="56" t="s">
        <v>7919</v>
      </c>
      <c r="K241" s="56" t="s">
        <v>7920</v>
      </c>
      <c r="L241" s="49" t="s">
        <v>3412</v>
      </c>
      <c r="M241" s="120" t="s">
        <v>2833</v>
      </c>
      <c r="N241" s="35" t="s">
        <v>364</v>
      </c>
      <c r="O241" s="240" t="s">
        <v>6769</v>
      </c>
      <c r="P241" s="216" t="s">
        <v>6005</v>
      </c>
      <c r="Q241" s="443">
        <v>0</v>
      </c>
      <c r="R241" s="47"/>
      <c r="S241" s="36">
        <v>0</v>
      </c>
      <c r="T241" s="35"/>
      <c r="U241" s="34"/>
      <c r="V241" s="82">
        <v>0</v>
      </c>
      <c r="W241" s="55" t="s">
        <v>2689</v>
      </c>
      <c r="X241" s="55" t="s">
        <v>1898</v>
      </c>
      <c r="Y241" s="157">
        <v>0</v>
      </c>
      <c r="Z241" s="57" t="s">
        <v>1746</v>
      </c>
      <c r="AA241" s="55" t="s">
        <v>6987</v>
      </c>
      <c r="AB241" s="55">
        <v>244</v>
      </c>
      <c r="AC241" s="55" t="s">
        <v>2023</v>
      </c>
      <c r="AD241" s="89" t="s">
        <v>2622</v>
      </c>
      <c r="AE241" s="243">
        <v>16300</v>
      </c>
      <c r="AF241" s="157" t="s">
        <v>3901</v>
      </c>
      <c r="AG241" s="89" t="s">
        <v>7921</v>
      </c>
      <c r="AH241" s="58" t="s">
        <v>7922</v>
      </c>
      <c r="AI241" s="58" t="s">
        <v>7923</v>
      </c>
      <c r="AJ241" s="59" t="s">
        <v>2365</v>
      </c>
      <c r="AK241" s="56">
        <v>25.890654999999999</v>
      </c>
      <c r="AL241" s="56">
        <v>-81.525499166666663</v>
      </c>
      <c r="AM241" s="60">
        <v>-38.291399999198177</v>
      </c>
      <c r="AN241" s="60">
        <v>76.250235574970858</v>
      </c>
      <c r="AO241" s="60">
        <v>85.324848310074046</v>
      </c>
      <c r="AP241" s="84" t="s">
        <v>5496</v>
      </c>
      <c r="AQ241" s="481" t="str">
        <f>Table14[[#This Row],[Zone
ID]]</f>
        <v>T24</v>
      </c>
    </row>
    <row r="242" spans="1:43" s="14" customFormat="1" ht="51" x14ac:dyDescent="0.2">
      <c r="A242" s="45" t="s">
        <v>762</v>
      </c>
      <c r="B242" s="42" t="s">
        <v>91</v>
      </c>
      <c r="C242" s="46" t="s">
        <v>473</v>
      </c>
      <c r="D242" s="35" t="s">
        <v>424</v>
      </c>
      <c r="E242" s="34">
        <v>46079</v>
      </c>
      <c r="F242" s="347" t="s">
        <v>6771</v>
      </c>
      <c r="G242" s="347" t="s">
        <v>2524</v>
      </c>
      <c r="H242" s="344">
        <v>25.891500000000001</v>
      </c>
      <c r="I242" s="344">
        <v>-81.52406666666667</v>
      </c>
      <c r="J242" s="56" t="s">
        <v>7924</v>
      </c>
      <c r="K242" s="56" t="s">
        <v>7925</v>
      </c>
      <c r="L242" s="49" t="s">
        <v>6772</v>
      </c>
      <c r="M242" s="120"/>
      <c r="N242" s="35" t="s">
        <v>364</v>
      </c>
      <c r="O242" s="240" t="s">
        <v>6770</v>
      </c>
      <c r="P242" s="216" t="s">
        <v>6005</v>
      </c>
      <c r="Q242" s="443">
        <v>0</v>
      </c>
      <c r="R242" s="47"/>
      <c r="S242" s="36">
        <v>0</v>
      </c>
      <c r="T242" s="35"/>
      <c r="U242" s="34"/>
      <c r="V242" s="82">
        <v>0</v>
      </c>
      <c r="W242" s="55" t="s">
        <v>2689</v>
      </c>
      <c r="X242" s="55" t="s">
        <v>1898</v>
      </c>
      <c r="Y242" s="157">
        <v>0</v>
      </c>
      <c r="Z242" s="57" t="s">
        <v>1746</v>
      </c>
      <c r="AA242" s="55" t="s">
        <v>6987</v>
      </c>
      <c r="AB242" s="55">
        <v>245</v>
      </c>
      <c r="AC242" s="55" t="s">
        <v>2023</v>
      </c>
      <c r="AD242" s="89" t="s">
        <v>2622</v>
      </c>
      <c r="AE242" s="243">
        <v>16305</v>
      </c>
      <c r="AF242" s="157" t="s">
        <v>3901</v>
      </c>
      <c r="AG242" s="89" t="s">
        <v>7926</v>
      </c>
      <c r="AH242" s="58" t="s">
        <v>7927</v>
      </c>
      <c r="AI242" s="58" t="s">
        <v>7928</v>
      </c>
      <c r="AJ242" s="59" t="s">
        <v>2366</v>
      </c>
      <c r="AK242" s="56">
        <v>25.891488333333335</v>
      </c>
      <c r="AL242" s="56">
        <v>-81.523832499999997</v>
      </c>
      <c r="AM242" s="60">
        <v>4.2545999996229966</v>
      </c>
      <c r="AN242" s="60">
        <v>-76.79683224904997</v>
      </c>
      <c r="AO242" s="60">
        <v>76.914595914205478</v>
      </c>
      <c r="AP242" s="84" t="s">
        <v>5496</v>
      </c>
      <c r="AQ242" s="481" t="str">
        <f>Table14[[#This Row],[Zone
ID]]</f>
        <v>T25</v>
      </c>
    </row>
    <row r="243" spans="1:43" s="14" customFormat="1" ht="38.25" x14ac:dyDescent="0.2">
      <c r="A243" s="45" t="s">
        <v>763</v>
      </c>
      <c r="B243" s="42" t="s">
        <v>101</v>
      </c>
      <c r="C243" s="46" t="s">
        <v>473</v>
      </c>
      <c r="D243" s="35" t="s">
        <v>424</v>
      </c>
      <c r="E243" s="34">
        <v>46079</v>
      </c>
      <c r="F243" s="347" t="s">
        <v>2918</v>
      </c>
      <c r="G243" s="347" t="s">
        <v>2919</v>
      </c>
      <c r="H243" s="344">
        <v>25.892199999999999</v>
      </c>
      <c r="I243" s="344">
        <v>-81.522383333333337</v>
      </c>
      <c r="J243" s="56" t="s">
        <v>7929</v>
      </c>
      <c r="K243" s="56" t="s">
        <v>7930</v>
      </c>
      <c r="L243" s="49" t="s">
        <v>6774</v>
      </c>
      <c r="M243" s="120"/>
      <c r="N243" s="35" t="s">
        <v>3605</v>
      </c>
      <c r="O243" s="240" t="s">
        <v>6005</v>
      </c>
      <c r="P243" s="240" t="s">
        <v>6005</v>
      </c>
      <c r="Q243" s="443" t="s">
        <v>3294</v>
      </c>
      <c r="R243" s="47" t="s">
        <v>473</v>
      </c>
      <c r="S243" s="36" t="s">
        <v>473</v>
      </c>
      <c r="T243" s="35"/>
      <c r="U243" s="34">
        <v>43878</v>
      </c>
      <c r="V243" s="82" t="s">
        <v>1969</v>
      </c>
      <c r="W243" s="55" t="s">
        <v>2689</v>
      </c>
      <c r="X243" s="55" t="s">
        <v>1898</v>
      </c>
      <c r="Y243" s="157" t="s">
        <v>3605</v>
      </c>
      <c r="Z243" s="57" t="s">
        <v>3905</v>
      </c>
      <c r="AA243" s="55" t="s">
        <v>7931</v>
      </c>
      <c r="AB243" s="55">
        <v>246</v>
      </c>
      <c r="AC243" s="55" t="s">
        <v>2023</v>
      </c>
      <c r="AD243" s="89" t="s">
        <v>2622</v>
      </c>
      <c r="AE243" s="243">
        <v>16310</v>
      </c>
      <c r="AF243" s="157" t="s">
        <v>3901</v>
      </c>
      <c r="AG243" s="89" t="s">
        <v>7932</v>
      </c>
      <c r="AH243" s="58" t="s">
        <v>742</v>
      </c>
      <c r="AI243" s="58" t="s">
        <v>743</v>
      </c>
      <c r="AJ243" s="59" t="s">
        <v>2367</v>
      </c>
      <c r="AK243" s="56">
        <v>25.892182777777776</v>
      </c>
      <c r="AL243" s="56">
        <v>-81.522304722222216</v>
      </c>
      <c r="AM243" s="60">
        <v>6.2806000001221207</v>
      </c>
      <c r="AN243" s="60">
        <v>-25.781142975929885</v>
      </c>
      <c r="AO243" s="60" t="s">
        <v>3905</v>
      </c>
      <c r="AP243" s="84" t="s">
        <v>5496</v>
      </c>
      <c r="AQ243" s="481" t="str">
        <f>Table14[[#This Row],[Zone
ID]]</f>
        <v>T26</v>
      </c>
    </row>
    <row r="244" spans="1:43" s="14" customFormat="1" ht="51" x14ac:dyDescent="0.2">
      <c r="A244" s="45" t="s">
        <v>765</v>
      </c>
      <c r="B244" s="42" t="s">
        <v>80</v>
      </c>
      <c r="C244" s="46" t="s">
        <v>473</v>
      </c>
      <c r="D244" s="35" t="s">
        <v>424</v>
      </c>
      <c r="E244" s="34">
        <v>46079</v>
      </c>
      <c r="F244" s="347" t="s">
        <v>6776</v>
      </c>
      <c r="G244" s="347" t="s">
        <v>6777</v>
      </c>
      <c r="H244" s="344">
        <v>25.892133333333334</v>
      </c>
      <c r="I244" s="344">
        <v>-81.522133333333329</v>
      </c>
      <c r="J244" s="56" t="s">
        <v>7933</v>
      </c>
      <c r="K244" s="56" t="s">
        <v>7934</v>
      </c>
      <c r="L244" s="49" t="s">
        <v>6778</v>
      </c>
      <c r="M244" s="120"/>
      <c r="N244" s="35" t="s">
        <v>427</v>
      </c>
      <c r="O244" s="377" t="s">
        <v>6779</v>
      </c>
      <c r="P244" s="216" t="s">
        <v>6005</v>
      </c>
      <c r="Q244" s="443">
        <v>0</v>
      </c>
      <c r="R244" s="47"/>
      <c r="S244" s="36">
        <v>0</v>
      </c>
      <c r="T244" s="35"/>
      <c r="U244" s="34" t="s">
        <v>6399</v>
      </c>
      <c r="V244" s="82" t="s">
        <v>1969</v>
      </c>
      <c r="W244" s="55" t="s">
        <v>2689</v>
      </c>
      <c r="X244" s="55" t="s">
        <v>1898</v>
      </c>
      <c r="Y244" s="157" t="s">
        <v>427</v>
      </c>
      <c r="Z244" s="57">
        <v>343.01286688521043</v>
      </c>
      <c r="AA244" s="55" t="s">
        <v>7935</v>
      </c>
      <c r="AB244" s="55">
        <v>247</v>
      </c>
      <c r="AC244" s="55" t="s">
        <v>2023</v>
      </c>
      <c r="AD244" s="89" t="s">
        <v>2622</v>
      </c>
      <c r="AE244" s="243">
        <v>16315</v>
      </c>
      <c r="AF244" s="157" t="s">
        <v>3901</v>
      </c>
      <c r="AG244" s="89" t="s">
        <v>7936</v>
      </c>
      <c r="AH244" s="58" t="s">
        <v>7937</v>
      </c>
      <c r="AI244" s="58" t="s">
        <v>7938</v>
      </c>
      <c r="AJ244" s="59" t="s">
        <v>2368</v>
      </c>
      <c r="AK244" s="56">
        <v>25.892738333333334</v>
      </c>
      <c r="AL244" s="56">
        <v>-81.5213325</v>
      </c>
      <c r="AM244" s="60">
        <v>-220.63140000006882</v>
      </c>
      <c r="AN244" s="60">
        <v>-262.63970031741337</v>
      </c>
      <c r="AO244" s="60">
        <v>343.01286688521043</v>
      </c>
      <c r="AP244" s="84" t="s">
        <v>5496</v>
      </c>
      <c r="AQ244" s="481" t="str">
        <f>Table14[[#This Row],[Zone
ID]]</f>
        <v>T27</v>
      </c>
    </row>
    <row r="245" spans="1:43" s="14" customFormat="1" ht="38.25" x14ac:dyDescent="0.2">
      <c r="A245" s="45" t="s">
        <v>766</v>
      </c>
      <c r="B245" s="42" t="s">
        <v>631</v>
      </c>
      <c r="C245" s="46" t="s">
        <v>473</v>
      </c>
      <c r="D245" s="35" t="s">
        <v>424</v>
      </c>
      <c r="E245" s="34">
        <v>46079</v>
      </c>
      <c r="F245" s="347" t="s">
        <v>854</v>
      </c>
      <c r="G245" s="347" t="s">
        <v>4088</v>
      </c>
      <c r="H245" s="344">
        <v>25.892499999999998</v>
      </c>
      <c r="I245" s="344">
        <v>-81.521283333333329</v>
      </c>
      <c r="J245" s="56" t="s">
        <v>7939</v>
      </c>
      <c r="K245" s="56" t="s">
        <v>7940</v>
      </c>
      <c r="L245" s="49" t="s">
        <v>3071</v>
      </c>
      <c r="M245" s="120" t="s">
        <v>2833</v>
      </c>
      <c r="N245" s="35" t="s">
        <v>364</v>
      </c>
      <c r="O245" s="240" t="s">
        <v>6775</v>
      </c>
      <c r="P245" s="377" t="s">
        <v>6005</v>
      </c>
      <c r="Q245" s="443">
        <v>0</v>
      </c>
      <c r="R245" s="47"/>
      <c r="S245" s="36">
        <v>0</v>
      </c>
      <c r="T245" s="35" t="s">
        <v>2011</v>
      </c>
      <c r="U245" s="34"/>
      <c r="V245" s="82">
        <v>0</v>
      </c>
      <c r="W245" s="55" t="s">
        <v>2689</v>
      </c>
      <c r="X245" s="55" t="s">
        <v>1898</v>
      </c>
      <c r="Y245" s="157">
        <v>0</v>
      </c>
      <c r="Z245" s="57">
        <v>254.42241313716505</v>
      </c>
      <c r="AA245" s="55" t="s">
        <v>7941</v>
      </c>
      <c r="AB245" s="55">
        <v>248</v>
      </c>
      <c r="AC245" s="55" t="s">
        <v>2023</v>
      </c>
      <c r="AD245" s="89" t="s">
        <v>2622</v>
      </c>
      <c r="AE245" s="243">
        <v>16320</v>
      </c>
      <c r="AF245" s="157" t="s">
        <v>3901</v>
      </c>
      <c r="AG245" s="89" t="s">
        <v>7942</v>
      </c>
      <c r="AH245" s="58" t="s">
        <v>7943</v>
      </c>
      <c r="AI245" s="58" t="s">
        <v>7944</v>
      </c>
      <c r="AJ245" s="59" t="s">
        <v>2369</v>
      </c>
      <c r="AK245" s="56">
        <v>25.892655000000001</v>
      </c>
      <c r="AL245" s="56">
        <v>-81.520526944444441</v>
      </c>
      <c r="AM245" s="60">
        <v>-56.525400001099086</v>
      </c>
      <c r="AN245" s="60">
        <v>-248.06378909718774</v>
      </c>
      <c r="AO245" s="60">
        <v>254.42241313716505</v>
      </c>
      <c r="AP245" s="84" t="s">
        <v>5496</v>
      </c>
      <c r="AQ245" s="481" t="str">
        <f>Table14[[#This Row],[Zone
ID]]</f>
        <v>T28</v>
      </c>
    </row>
    <row r="246" spans="1:43" s="14" customFormat="1" ht="54.75" customHeight="1" x14ac:dyDescent="0.2">
      <c r="A246" s="45" t="s">
        <v>767</v>
      </c>
      <c r="B246" s="42" t="s">
        <v>81</v>
      </c>
      <c r="C246" s="46" t="s">
        <v>473</v>
      </c>
      <c r="D246" s="35" t="s">
        <v>424</v>
      </c>
      <c r="E246" s="34">
        <v>46079</v>
      </c>
      <c r="F246" s="347" t="s">
        <v>4116</v>
      </c>
      <c r="G246" s="347" t="s">
        <v>3420</v>
      </c>
      <c r="H246" s="344">
        <v>25.893616666666667</v>
      </c>
      <c r="I246" s="344">
        <v>-81.52076666666666</v>
      </c>
      <c r="J246" s="56" t="s">
        <v>7945</v>
      </c>
      <c r="K246" s="56" t="s">
        <v>7946</v>
      </c>
      <c r="L246" s="49" t="s">
        <v>6303</v>
      </c>
      <c r="M246" s="120" t="s">
        <v>2834</v>
      </c>
      <c r="N246" s="35" t="s">
        <v>387</v>
      </c>
      <c r="O246" s="240" t="s">
        <v>6780</v>
      </c>
      <c r="P246" s="216" t="s">
        <v>6005</v>
      </c>
      <c r="Q246" s="443">
        <v>0</v>
      </c>
      <c r="R246" s="47"/>
      <c r="S246" s="36">
        <v>0</v>
      </c>
      <c r="T246" s="35"/>
      <c r="U246" s="34"/>
      <c r="V246" s="82">
        <v>0</v>
      </c>
      <c r="W246" s="55" t="s">
        <v>2689</v>
      </c>
      <c r="X246" s="55" t="s">
        <v>1898</v>
      </c>
      <c r="Y246" s="157" t="s">
        <v>387</v>
      </c>
      <c r="Z246" s="57" t="s">
        <v>1746</v>
      </c>
      <c r="AA246" s="55" t="s">
        <v>6982</v>
      </c>
      <c r="AB246" s="55">
        <v>249</v>
      </c>
      <c r="AC246" s="55" t="s">
        <v>2023</v>
      </c>
      <c r="AD246" s="89" t="s">
        <v>2622</v>
      </c>
      <c r="AE246" s="243">
        <v>16325</v>
      </c>
      <c r="AF246" s="157" t="s">
        <v>3901</v>
      </c>
      <c r="AG246" s="89" t="s">
        <v>7947</v>
      </c>
      <c r="AH246" s="58" t="s">
        <v>2069</v>
      </c>
      <c r="AI246" s="58" t="s">
        <v>7948</v>
      </c>
      <c r="AJ246" s="59" t="s">
        <v>2370</v>
      </c>
      <c r="AK246" s="56">
        <v>25.893432777777779</v>
      </c>
      <c r="AL246" s="56">
        <v>-81.521054722222217</v>
      </c>
      <c r="AM246" s="60">
        <v>67.0605999995486</v>
      </c>
      <c r="AN246" s="60">
        <v>94.47012460374836</v>
      </c>
      <c r="AO246" s="60">
        <v>115.85218390236415</v>
      </c>
      <c r="AP246" s="84" t="s">
        <v>5496</v>
      </c>
      <c r="AQ246" s="481" t="str">
        <f>Table14[[#This Row],[Zone
ID]]</f>
        <v>T29</v>
      </c>
    </row>
    <row r="247" spans="1:43" s="14" customFormat="1" ht="38.25" x14ac:dyDescent="0.2">
      <c r="A247" s="45" t="s">
        <v>769</v>
      </c>
      <c r="B247" s="42" t="s">
        <v>632</v>
      </c>
      <c r="C247" s="46" t="s">
        <v>473</v>
      </c>
      <c r="D247" s="35" t="s">
        <v>424</v>
      </c>
      <c r="E247" s="34">
        <v>46079</v>
      </c>
      <c r="F247" s="347" t="s">
        <v>5148</v>
      </c>
      <c r="G247" s="347" t="s">
        <v>2534</v>
      </c>
      <c r="H247" s="344">
        <v>25.894566666666666</v>
      </c>
      <c r="I247" s="344">
        <v>-81.519783333333336</v>
      </c>
      <c r="J247" s="56" t="s">
        <v>7949</v>
      </c>
      <c r="K247" s="56" t="s">
        <v>7950</v>
      </c>
      <c r="L247" s="49" t="s">
        <v>6443</v>
      </c>
      <c r="M247" s="120" t="s">
        <v>2834</v>
      </c>
      <c r="N247" s="35" t="s">
        <v>364</v>
      </c>
      <c r="O247" s="240" t="s">
        <v>6781</v>
      </c>
      <c r="P247" s="216" t="s">
        <v>6005</v>
      </c>
      <c r="Q247" s="443">
        <v>0</v>
      </c>
      <c r="R247" s="47"/>
      <c r="S247" s="36">
        <v>0</v>
      </c>
      <c r="T247" s="35"/>
      <c r="U247" s="34"/>
      <c r="V247" s="82">
        <v>0</v>
      </c>
      <c r="W247" s="55" t="s">
        <v>2689</v>
      </c>
      <c r="X247" s="55" t="s">
        <v>1898</v>
      </c>
      <c r="Y247" s="157">
        <v>0</v>
      </c>
      <c r="Z247" s="57" t="s">
        <v>3903</v>
      </c>
      <c r="AA247" s="55" t="s">
        <v>3904</v>
      </c>
      <c r="AB247" s="55">
        <v>250</v>
      </c>
      <c r="AC247" s="55" t="s">
        <v>2023</v>
      </c>
      <c r="AD247" s="89" t="s">
        <v>2622</v>
      </c>
      <c r="AE247" s="243" t="s">
        <v>1746</v>
      </c>
      <c r="AF247" s="157">
        <v>0</v>
      </c>
      <c r="AG247" s="89" t="s">
        <v>7951</v>
      </c>
      <c r="AH247" s="58" t="s">
        <v>3903</v>
      </c>
      <c r="AI247" s="58" t="s">
        <v>3903</v>
      </c>
      <c r="AJ247" s="59" t="s">
        <v>3903</v>
      </c>
      <c r="AK247" s="56" t="s">
        <v>3903</v>
      </c>
      <c r="AL247" s="56" t="s">
        <v>3903</v>
      </c>
      <c r="AM247" s="60" t="s">
        <v>3903</v>
      </c>
      <c r="AN247" s="60" t="s">
        <v>3903</v>
      </c>
      <c r="AO247" s="60" t="s">
        <v>3903</v>
      </c>
      <c r="AP247" s="84" t="s">
        <v>5496</v>
      </c>
      <c r="AQ247" s="481" t="str">
        <f>Table14[[#This Row],[Zone
ID]]</f>
        <v>T30</v>
      </c>
    </row>
    <row r="248" spans="1:43" s="14" customFormat="1" ht="38.25" x14ac:dyDescent="0.2">
      <c r="A248" s="45" t="s">
        <v>771</v>
      </c>
      <c r="B248" s="42" t="s">
        <v>748</v>
      </c>
      <c r="C248" s="46" t="s">
        <v>473</v>
      </c>
      <c r="D248" s="35" t="s">
        <v>424</v>
      </c>
      <c r="E248" s="34">
        <v>46079</v>
      </c>
      <c r="F248" s="347" t="s">
        <v>5717</v>
      </c>
      <c r="G248" s="347" t="s">
        <v>3424</v>
      </c>
      <c r="H248" s="344">
        <v>25.895016666666667</v>
      </c>
      <c r="I248" s="344">
        <v>-81.519816666666671</v>
      </c>
      <c r="J248" s="56" t="s">
        <v>7952</v>
      </c>
      <c r="K248" s="56" t="s">
        <v>7953</v>
      </c>
      <c r="L248" s="49" t="s">
        <v>6444</v>
      </c>
      <c r="M248" s="120" t="s">
        <v>2834</v>
      </c>
      <c r="N248" s="35" t="s">
        <v>364</v>
      </c>
      <c r="O248" s="240" t="s">
        <v>6782</v>
      </c>
      <c r="P248" s="216" t="s">
        <v>6005</v>
      </c>
      <c r="Q248" s="443">
        <v>0</v>
      </c>
      <c r="R248" s="47"/>
      <c r="S248" s="36"/>
      <c r="T248" s="35"/>
      <c r="U248" s="34"/>
      <c r="V248" s="82">
        <v>0</v>
      </c>
      <c r="W248" s="55" t="s">
        <v>2689</v>
      </c>
      <c r="X248" s="55" t="s">
        <v>1898</v>
      </c>
      <c r="Y248" s="157">
        <v>0</v>
      </c>
      <c r="Z248" s="57">
        <v>356.87443932747283</v>
      </c>
      <c r="AA248" s="55" t="s">
        <v>7954</v>
      </c>
      <c r="AB248" s="55">
        <v>251</v>
      </c>
      <c r="AC248" s="55" t="s">
        <v>2023</v>
      </c>
      <c r="AD248" s="89" t="s">
        <v>2622</v>
      </c>
      <c r="AE248" s="243">
        <v>16330</v>
      </c>
      <c r="AF248" s="157" t="s">
        <v>3901</v>
      </c>
      <c r="AG248" s="89" t="s">
        <v>7955</v>
      </c>
      <c r="AH248" s="58" t="s">
        <v>749</v>
      </c>
      <c r="AI248" s="58" t="s">
        <v>750</v>
      </c>
      <c r="AJ248" s="59" t="s">
        <v>2371</v>
      </c>
      <c r="AK248" s="56">
        <v>25.894404722222223</v>
      </c>
      <c r="AL248" s="56">
        <v>-81.520665833333339</v>
      </c>
      <c r="AM248" s="60">
        <v>223.16389999972102</v>
      </c>
      <c r="AN248" s="60">
        <v>278.49100377249641</v>
      </c>
      <c r="AO248" s="60">
        <v>356.87443932747283</v>
      </c>
      <c r="AP248" s="84" t="s">
        <v>5496</v>
      </c>
      <c r="AQ248" s="481" t="str">
        <f>Table14[[#This Row],[Zone
ID]]</f>
        <v>T31</v>
      </c>
    </row>
    <row r="249" spans="1:43" s="14" customFormat="1" ht="38.25" x14ac:dyDescent="0.2">
      <c r="A249" s="45" t="s">
        <v>1032</v>
      </c>
      <c r="B249" s="42" t="s">
        <v>633</v>
      </c>
      <c r="C249" s="46" t="s">
        <v>473</v>
      </c>
      <c r="D249" s="35" t="s">
        <v>424</v>
      </c>
      <c r="E249" s="34">
        <v>46079</v>
      </c>
      <c r="F249" s="347" t="s">
        <v>5719</v>
      </c>
      <c r="G249" s="347" t="s">
        <v>3428</v>
      </c>
      <c r="H249" s="344">
        <v>25.89565</v>
      </c>
      <c r="I249" s="344">
        <v>-81.518783333333332</v>
      </c>
      <c r="J249" s="56" t="s">
        <v>7956</v>
      </c>
      <c r="K249" s="56" t="s">
        <v>7957</v>
      </c>
      <c r="L249" s="49" t="s">
        <v>2540</v>
      </c>
      <c r="M249" s="120" t="s">
        <v>2833</v>
      </c>
      <c r="N249" s="35" t="s">
        <v>364</v>
      </c>
      <c r="O249" s="240" t="s">
        <v>6783</v>
      </c>
      <c r="P249" s="216" t="s">
        <v>6005</v>
      </c>
      <c r="Q249" s="443">
        <v>0</v>
      </c>
      <c r="R249" s="47"/>
      <c r="S249" s="36">
        <v>0</v>
      </c>
      <c r="T249" s="35"/>
      <c r="U249" s="34"/>
      <c r="V249" s="82">
        <v>0</v>
      </c>
      <c r="W249" s="55" t="s">
        <v>2689</v>
      </c>
      <c r="X249" s="55" t="s">
        <v>1898</v>
      </c>
      <c r="Y249" s="157">
        <v>0</v>
      </c>
      <c r="Z249" s="57">
        <v>674.17620960925069</v>
      </c>
      <c r="AA249" s="55" t="s">
        <v>7958</v>
      </c>
      <c r="AB249" s="55">
        <v>252</v>
      </c>
      <c r="AC249" s="55" t="s">
        <v>2023</v>
      </c>
      <c r="AD249" s="89" t="s">
        <v>2622</v>
      </c>
      <c r="AE249" s="243">
        <v>16335</v>
      </c>
      <c r="AF249" s="157" t="s">
        <v>3901</v>
      </c>
      <c r="AG249" s="89" t="s">
        <v>7959</v>
      </c>
      <c r="AH249" s="58" t="s">
        <v>752</v>
      </c>
      <c r="AI249" s="58" t="s">
        <v>7960</v>
      </c>
      <c r="AJ249" s="59" t="s">
        <v>2372</v>
      </c>
      <c r="AK249" s="56">
        <v>25.894238055555554</v>
      </c>
      <c r="AL249" s="56">
        <v>-81.520110277777775</v>
      </c>
      <c r="AM249" s="60">
        <v>514.90790000033667</v>
      </c>
      <c r="AN249" s="60">
        <v>435.18204940040852</v>
      </c>
      <c r="AO249" s="60">
        <v>674.17620960925069</v>
      </c>
      <c r="AP249" s="84" t="s">
        <v>5496</v>
      </c>
      <c r="AQ249" s="481" t="str">
        <f>Table14[[#This Row],[Zone
ID]]</f>
        <v>T32</v>
      </c>
    </row>
    <row r="250" spans="1:43" s="14" customFormat="1" ht="38.25" x14ac:dyDescent="0.2">
      <c r="A250" s="45" t="s">
        <v>1033</v>
      </c>
      <c r="B250" s="42" t="s">
        <v>634</v>
      </c>
      <c r="C250" s="46" t="s">
        <v>473</v>
      </c>
      <c r="D250" s="35" t="s">
        <v>424</v>
      </c>
      <c r="E250" s="34">
        <v>46079</v>
      </c>
      <c r="F250" s="347" t="s">
        <v>2541</v>
      </c>
      <c r="G250" s="347" t="s">
        <v>5721</v>
      </c>
      <c r="H250" s="344">
        <v>25.896866666666668</v>
      </c>
      <c r="I250" s="344">
        <v>-81.518383333333333</v>
      </c>
      <c r="J250" s="56" t="s">
        <v>7961</v>
      </c>
      <c r="K250" s="56" t="s">
        <v>7962</v>
      </c>
      <c r="L250" s="49" t="s">
        <v>6445</v>
      </c>
      <c r="M250" s="120" t="s">
        <v>2833</v>
      </c>
      <c r="N250" s="35" t="s">
        <v>364</v>
      </c>
      <c r="O250" s="240" t="s">
        <v>6784</v>
      </c>
      <c r="P250" s="216" t="s">
        <v>6005</v>
      </c>
      <c r="Q250" s="443">
        <v>0</v>
      </c>
      <c r="R250" s="47"/>
      <c r="S250" s="36">
        <v>0</v>
      </c>
      <c r="T250" s="35"/>
      <c r="U250" s="34"/>
      <c r="V250" s="82">
        <v>0</v>
      </c>
      <c r="W250" s="55" t="s">
        <v>2689</v>
      </c>
      <c r="X250" s="55" t="s">
        <v>1898</v>
      </c>
      <c r="Y250" s="157">
        <v>0</v>
      </c>
      <c r="Z250" s="57">
        <v>846.23703867073152</v>
      </c>
      <c r="AA250" s="55" t="s">
        <v>7963</v>
      </c>
      <c r="AB250" s="55">
        <v>253</v>
      </c>
      <c r="AC250" s="55" t="s">
        <v>2023</v>
      </c>
      <c r="AD250" s="89" t="s">
        <v>2622</v>
      </c>
      <c r="AE250" s="243">
        <v>16340</v>
      </c>
      <c r="AF250" s="157" t="s">
        <v>3901</v>
      </c>
      <c r="AG250" s="89" t="s">
        <v>7964</v>
      </c>
      <c r="AH250" s="58" t="s">
        <v>7965</v>
      </c>
      <c r="AI250" s="58" t="s">
        <v>7966</v>
      </c>
      <c r="AJ250" s="59" t="s">
        <v>2373</v>
      </c>
      <c r="AK250" s="56">
        <v>25.895238055555556</v>
      </c>
      <c r="AL250" s="56">
        <v>-81.520221388888885</v>
      </c>
      <c r="AM250" s="60">
        <v>593.92190000036851</v>
      </c>
      <c r="AN250" s="60">
        <v>602.80502844465502</v>
      </c>
      <c r="AO250" s="60">
        <v>846.23703867073152</v>
      </c>
      <c r="AP250" s="84" t="s">
        <v>5496</v>
      </c>
      <c r="AQ250" s="481" t="str">
        <f>Table14[[#This Row],[Zone
ID]]</f>
        <v>T33</v>
      </c>
    </row>
    <row r="251" spans="1:43" s="14" customFormat="1" ht="38.25" x14ac:dyDescent="0.2">
      <c r="A251" s="45" t="s">
        <v>1034</v>
      </c>
      <c r="B251" s="42" t="s">
        <v>635</v>
      </c>
      <c r="C251" s="46" t="s">
        <v>473</v>
      </c>
      <c r="D251" s="35" t="s">
        <v>424</v>
      </c>
      <c r="E251" s="34">
        <v>46079</v>
      </c>
      <c r="F251" s="347" t="s">
        <v>6304</v>
      </c>
      <c r="G251" s="347" t="s">
        <v>5154</v>
      </c>
      <c r="H251" s="344">
        <v>25.897849999999998</v>
      </c>
      <c r="I251" s="344">
        <v>-81.517300000000006</v>
      </c>
      <c r="J251" s="56" t="s">
        <v>7967</v>
      </c>
      <c r="K251" s="56" t="s">
        <v>7968</v>
      </c>
      <c r="L251" s="49" t="s">
        <v>6786</v>
      </c>
      <c r="M251" s="120" t="s">
        <v>2834</v>
      </c>
      <c r="N251" s="35" t="s">
        <v>364</v>
      </c>
      <c r="O251" s="240" t="s">
        <v>6785</v>
      </c>
      <c r="P251" s="216" t="s">
        <v>6005</v>
      </c>
      <c r="Q251" s="443">
        <v>0</v>
      </c>
      <c r="R251" s="47"/>
      <c r="S251" s="36"/>
      <c r="T251" s="35" t="s">
        <v>2011</v>
      </c>
      <c r="U251" s="34"/>
      <c r="V251" s="82">
        <v>0</v>
      </c>
      <c r="W251" s="55" t="s">
        <v>2689</v>
      </c>
      <c r="X251" s="55" t="s">
        <v>1898</v>
      </c>
      <c r="Y251" s="157">
        <v>0</v>
      </c>
      <c r="Z251" s="57">
        <v>1358.0697011157001</v>
      </c>
      <c r="AA251" s="55" t="s">
        <v>7969</v>
      </c>
      <c r="AB251" s="55">
        <v>254</v>
      </c>
      <c r="AC251" s="55" t="s">
        <v>2023</v>
      </c>
      <c r="AD251" s="89" t="s">
        <v>2622</v>
      </c>
      <c r="AE251" s="243">
        <v>16345</v>
      </c>
      <c r="AF251" s="157">
        <v>0</v>
      </c>
      <c r="AG251" s="89" t="s">
        <v>7970</v>
      </c>
      <c r="AH251" s="58" t="s">
        <v>755</v>
      </c>
      <c r="AI251" s="58" t="s">
        <v>756</v>
      </c>
      <c r="AJ251" s="59" t="s">
        <v>2374</v>
      </c>
      <c r="AK251" s="56">
        <v>25.894793611111112</v>
      </c>
      <c r="AL251" s="56">
        <v>-81.519665833333335</v>
      </c>
      <c r="AM251" s="60">
        <v>1114.6038999990831</v>
      </c>
      <c r="AN251" s="60">
        <v>775.8939741970687</v>
      </c>
      <c r="AO251" s="60">
        <v>1358.0697011157001</v>
      </c>
      <c r="AP251" s="84" t="s">
        <v>5496</v>
      </c>
      <c r="AQ251" s="481" t="str">
        <f>Table14[[#This Row],[Zone
ID]]</f>
        <v>T34</v>
      </c>
    </row>
    <row r="252" spans="1:43" s="14" customFormat="1" ht="38.25" x14ac:dyDescent="0.2">
      <c r="A252" s="45" t="s">
        <v>1035</v>
      </c>
      <c r="B252" s="42" t="s">
        <v>636</v>
      </c>
      <c r="C252" s="46" t="s">
        <v>473</v>
      </c>
      <c r="D252" s="35" t="s">
        <v>424</v>
      </c>
      <c r="E252" s="34">
        <v>46079</v>
      </c>
      <c r="F252" s="347" t="s">
        <v>5157</v>
      </c>
      <c r="G252" s="347" t="s">
        <v>5725</v>
      </c>
      <c r="H252" s="344">
        <v>25.898883333333334</v>
      </c>
      <c r="I252" s="344">
        <v>-81.51688333333334</v>
      </c>
      <c r="J252" s="56" t="s">
        <v>7971</v>
      </c>
      <c r="K252" s="56" t="s">
        <v>7972</v>
      </c>
      <c r="L252" s="49" t="s">
        <v>6788</v>
      </c>
      <c r="M252" s="120" t="s">
        <v>2834</v>
      </c>
      <c r="N252" s="35" t="s">
        <v>364</v>
      </c>
      <c r="O252" s="240" t="s">
        <v>6787</v>
      </c>
      <c r="P252" s="377" t="s">
        <v>6005</v>
      </c>
      <c r="Q252" s="443">
        <v>0</v>
      </c>
      <c r="R252" s="47"/>
      <c r="S252" s="36"/>
      <c r="T252" s="35" t="s">
        <v>2011</v>
      </c>
      <c r="U252" s="34"/>
      <c r="V252" s="82">
        <v>0</v>
      </c>
      <c r="W252" s="55" t="s">
        <v>2689</v>
      </c>
      <c r="X252" s="55" t="s">
        <v>1898</v>
      </c>
      <c r="Y252" s="157">
        <v>0</v>
      </c>
      <c r="Z252" s="57">
        <v>1381.9153758614505</v>
      </c>
      <c r="AA252" s="55" t="s">
        <v>7973</v>
      </c>
      <c r="AB252" s="55">
        <v>255</v>
      </c>
      <c r="AC252" s="55" t="s">
        <v>2023</v>
      </c>
      <c r="AD252" s="89" t="s">
        <v>2622</v>
      </c>
      <c r="AE252" s="243">
        <v>16350</v>
      </c>
      <c r="AF252" s="157" t="s">
        <v>3901</v>
      </c>
      <c r="AG252" s="89" t="s">
        <v>7974</v>
      </c>
      <c r="AH252" s="58" t="s">
        <v>758</v>
      </c>
      <c r="AI252" s="58" t="s">
        <v>759</v>
      </c>
      <c r="AJ252" s="59" t="s">
        <v>2375</v>
      </c>
      <c r="AK252" s="56">
        <v>25.895932500000001</v>
      </c>
      <c r="AL252" s="56">
        <v>-81.519526944444451</v>
      </c>
      <c r="AM252" s="60">
        <v>1076.1098999999645</v>
      </c>
      <c r="AN252" s="60">
        <v>866.9934193316351</v>
      </c>
      <c r="AO252" s="60">
        <v>1381.9153758614505</v>
      </c>
      <c r="AP252" s="84" t="s">
        <v>5496</v>
      </c>
      <c r="AQ252" s="481" t="str">
        <f>Table14[[#This Row],[Zone
ID]]</f>
        <v>T35</v>
      </c>
    </row>
    <row r="253" spans="1:43" s="14" customFormat="1" ht="38.25" x14ac:dyDescent="0.2">
      <c r="A253" s="45" t="s">
        <v>1036</v>
      </c>
      <c r="B253" s="42" t="s">
        <v>761</v>
      </c>
      <c r="C253" s="46" t="s">
        <v>473</v>
      </c>
      <c r="D253" s="35" t="s">
        <v>424</v>
      </c>
      <c r="E253" s="34">
        <v>46079</v>
      </c>
      <c r="F253" s="347" t="s">
        <v>6305</v>
      </c>
      <c r="G253" s="347" t="s">
        <v>2550</v>
      </c>
      <c r="H253" s="344">
        <v>25.899666666666668</v>
      </c>
      <c r="I253" s="344">
        <v>-81.515950000000004</v>
      </c>
      <c r="J253" s="56" t="s">
        <v>7975</v>
      </c>
      <c r="K253" s="56" t="s">
        <v>7976</v>
      </c>
      <c r="L253" s="49" t="s">
        <v>6790</v>
      </c>
      <c r="M253" s="120" t="s">
        <v>2834</v>
      </c>
      <c r="N253" s="35" t="s">
        <v>364</v>
      </c>
      <c r="O253" s="240" t="s">
        <v>6789</v>
      </c>
      <c r="P253" s="216" t="s">
        <v>6005</v>
      </c>
      <c r="Q253" s="443">
        <v>0</v>
      </c>
      <c r="R253" s="47"/>
      <c r="S253" s="36">
        <v>0</v>
      </c>
      <c r="T253" s="35"/>
      <c r="U253" s="34"/>
      <c r="V253" s="82">
        <v>0</v>
      </c>
      <c r="W253" s="55" t="s">
        <v>2689</v>
      </c>
      <c r="X253" s="55" t="s">
        <v>1898</v>
      </c>
      <c r="Y253" s="157">
        <v>0</v>
      </c>
      <c r="Z253" s="57">
        <v>1714.9435763865592</v>
      </c>
      <c r="AA253" s="55" t="s">
        <v>7977</v>
      </c>
      <c r="AB253" s="55">
        <v>256</v>
      </c>
      <c r="AC253" s="55" t="s">
        <v>2023</v>
      </c>
      <c r="AD253" s="89" t="s">
        <v>2622</v>
      </c>
      <c r="AE253" s="243">
        <v>16355</v>
      </c>
      <c r="AF253" s="157" t="s">
        <v>3901</v>
      </c>
      <c r="AG253" s="89" t="s">
        <v>7978</v>
      </c>
      <c r="AH253" s="58" t="s">
        <v>7979</v>
      </c>
      <c r="AI253" s="58" t="s">
        <v>7980</v>
      </c>
      <c r="AJ253" s="59" t="s">
        <v>2376</v>
      </c>
      <c r="AK253" s="56">
        <v>25.89579361111111</v>
      </c>
      <c r="AL253" s="56">
        <v>-81.518915833333338</v>
      </c>
      <c r="AM253" s="60">
        <v>1412.4259000011962</v>
      </c>
      <c r="AN253" s="60">
        <v>972.66877568642713</v>
      </c>
      <c r="AO253" s="60">
        <v>1714.9435763865592</v>
      </c>
      <c r="AP253" s="84" t="s">
        <v>5496</v>
      </c>
      <c r="AQ253" s="481" t="str">
        <f>Table14[[#This Row],[Zone
ID]]</f>
        <v>T36</v>
      </c>
    </row>
    <row r="254" spans="1:43" s="14" customFormat="1" ht="38.25" x14ac:dyDescent="0.2">
      <c r="A254" s="45" t="s">
        <v>1037</v>
      </c>
      <c r="B254" s="42" t="s">
        <v>637</v>
      </c>
      <c r="C254" s="46" t="s">
        <v>473</v>
      </c>
      <c r="D254" s="35" t="s">
        <v>424</v>
      </c>
      <c r="E254" s="34">
        <v>46079</v>
      </c>
      <c r="F254" s="347" t="s">
        <v>5727</v>
      </c>
      <c r="G254" s="347" t="s">
        <v>6306</v>
      </c>
      <c r="H254" s="344">
        <v>25.901833333333332</v>
      </c>
      <c r="I254" s="344">
        <v>-81.514483333333331</v>
      </c>
      <c r="J254" s="56" t="s">
        <v>7981</v>
      </c>
      <c r="K254" s="56" t="s">
        <v>7982</v>
      </c>
      <c r="L254" s="49" t="s">
        <v>3071</v>
      </c>
      <c r="M254" s="120" t="s">
        <v>2833</v>
      </c>
      <c r="N254" s="35" t="s">
        <v>364</v>
      </c>
      <c r="O254" s="240" t="s">
        <v>6791</v>
      </c>
      <c r="P254" s="216" t="s">
        <v>6005</v>
      </c>
      <c r="Q254" s="443">
        <v>0</v>
      </c>
      <c r="R254" s="47"/>
      <c r="S254" s="36">
        <v>0</v>
      </c>
      <c r="T254" s="35"/>
      <c r="U254" s="34"/>
      <c r="V254" s="82">
        <v>0</v>
      </c>
      <c r="W254" s="55" t="s">
        <v>2689</v>
      </c>
      <c r="X254" s="55" t="s">
        <v>1898</v>
      </c>
      <c r="Y254" s="157">
        <v>0</v>
      </c>
      <c r="Z254" s="57">
        <v>2442.6018187928407</v>
      </c>
      <c r="AA254" s="55" t="s">
        <v>7983</v>
      </c>
      <c r="AB254" s="55">
        <v>257</v>
      </c>
      <c r="AC254" s="55" t="s">
        <v>2023</v>
      </c>
      <c r="AD254" s="89" t="s">
        <v>2622</v>
      </c>
      <c r="AE254" s="243">
        <v>16360</v>
      </c>
      <c r="AF254" s="157" t="s">
        <v>3901</v>
      </c>
      <c r="AG254" s="89" t="s">
        <v>7984</v>
      </c>
      <c r="AH254" s="58" t="s">
        <v>7985</v>
      </c>
      <c r="AI254" s="58" t="s">
        <v>7986</v>
      </c>
      <c r="AJ254" s="59" t="s">
        <v>2377</v>
      </c>
      <c r="AK254" s="56">
        <v>25.896488055555555</v>
      </c>
      <c r="AL254" s="56">
        <v>-81.518971388888886</v>
      </c>
      <c r="AM254" s="60">
        <v>1949.3159000000169</v>
      </c>
      <c r="AN254" s="60">
        <v>1471.8937350152753</v>
      </c>
      <c r="AO254" s="60">
        <v>2442.6018187928407</v>
      </c>
      <c r="AP254" s="84" t="s">
        <v>5496</v>
      </c>
      <c r="AQ254" s="481" t="str">
        <f>Table14[[#This Row],[Zone
ID]]</f>
        <v>T37</v>
      </c>
    </row>
    <row r="255" spans="1:43" s="14" customFormat="1" ht="38.25" x14ac:dyDescent="0.2">
      <c r="A255" s="45" t="s">
        <v>1038</v>
      </c>
      <c r="B255" s="42" t="s">
        <v>764</v>
      </c>
      <c r="C255" s="46" t="s">
        <v>473</v>
      </c>
      <c r="D255" s="35" t="s">
        <v>424</v>
      </c>
      <c r="E255" s="34">
        <v>46079</v>
      </c>
      <c r="F255" s="347" t="s">
        <v>3447</v>
      </c>
      <c r="G255" s="347" t="s">
        <v>5165</v>
      </c>
      <c r="H255" s="344">
        <v>25.902083333333334</v>
      </c>
      <c r="I255" s="344">
        <v>-81.513683333333333</v>
      </c>
      <c r="J255" s="56" t="s">
        <v>7987</v>
      </c>
      <c r="K255" s="56" t="s">
        <v>7988</v>
      </c>
      <c r="L255" s="49" t="s">
        <v>6432</v>
      </c>
      <c r="M255" s="120" t="s">
        <v>2833</v>
      </c>
      <c r="N255" s="35" t="s">
        <v>364</v>
      </c>
      <c r="O255" s="240" t="s">
        <v>6792</v>
      </c>
      <c r="P255" s="216" t="s">
        <v>6005</v>
      </c>
      <c r="Q255" s="443">
        <v>0</v>
      </c>
      <c r="R255" s="47"/>
      <c r="S255" s="36">
        <v>0</v>
      </c>
      <c r="T255" s="35"/>
      <c r="U255" s="34"/>
      <c r="V255" s="82">
        <v>0</v>
      </c>
      <c r="W255" s="55" t="s">
        <v>2689</v>
      </c>
      <c r="X255" s="55" t="s">
        <v>1898</v>
      </c>
      <c r="Y255" s="157">
        <v>0</v>
      </c>
      <c r="Z255" s="57">
        <v>2563.6842281592762</v>
      </c>
      <c r="AA255" s="55" t="s">
        <v>7989</v>
      </c>
      <c r="AB255" s="55">
        <v>258</v>
      </c>
      <c r="AC255" s="55" t="s">
        <v>2023</v>
      </c>
      <c r="AD255" s="89" t="s">
        <v>2622</v>
      </c>
      <c r="AE255" s="243">
        <v>16365</v>
      </c>
      <c r="AF255" s="157" t="s">
        <v>3901</v>
      </c>
      <c r="AG255" s="89" t="s">
        <v>7990</v>
      </c>
      <c r="AH255" s="58" t="s">
        <v>7985</v>
      </c>
      <c r="AI255" s="58" t="s">
        <v>2542</v>
      </c>
      <c r="AJ255" s="59" t="s">
        <v>2378</v>
      </c>
      <c r="AK255" s="56">
        <v>25.896488055555555</v>
      </c>
      <c r="AL255" s="56">
        <v>-81.518415833333336</v>
      </c>
      <c r="AM255" s="60">
        <v>2040.4859000004521</v>
      </c>
      <c r="AN255" s="60">
        <v>1552.0612467335072</v>
      </c>
      <c r="AO255" s="60">
        <v>2563.6842281592762</v>
      </c>
      <c r="AP255" s="84" t="s">
        <v>5496</v>
      </c>
      <c r="AQ255" s="481" t="str">
        <f>Table14[[#This Row],[Zone
ID]]</f>
        <v>T38</v>
      </c>
    </row>
    <row r="256" spans="1:43" s="14" customFormat="1" ht="38.25" x14ac:dyDescent="0.2">
      <c r="A256" s="45" t="s">
        <v>1039</v>
      </c>
      <c r="B256" s="42" t="s">
        <v>638</v>
      </c>
      <c r="C256" s="46" t="s">
        <v>473</v>
      </c>
      <c r="D256" s="35" t="s">
        <v>424</v>
      </c>
      <c r="E256" s="34">
        <v>46079</v>
      </c>
      <c r="F256" s="347" t="s">
        <v>2933</v>
      </c>
      <c r="G256" s="347" t="s">
        <v>6307</v>
      </c>
      <c r="H256" s="344">
        <v>25.902483333333333</v>
      </c>
      <c r="I256" s="344">
        <v>-81.512666666666661</v>
      </c>
      <c r="J256" s="56" t="s">
        <v>7991</v>
      </c>
      <c r="K256" s="56" t="s">
        <v>7992</v>
      </c>
      <c r="L256" s="49" t="s">
        <v>6581</v>
      </c>
      <c r="M256" s="120" t="s">
        <v>2833</v>
      </c>
      <c r="N256" s="35" t="s">
        <v>364</v>
      </c>
      <c r="O256" s="240" t="s">
        <v>6793</v>
      </c>
      <c r="P256" s="216" t="s">
        <v>6005</v>
      </c>
      <c r="Q256" s="443">
        <v>0</v>
      </c>
      <c r="R256" s="47"/>
      <c r="S256" s="36">
        <v>0</v>
      </c>
      <c r="T256" s="35" t="s">
        <v>2011</v>
      </c>
      <c r="U256" s="34"/>
      <c r="V256" s="82">
        <v>0</v>
      </c>
      <c r="W256" s="55" t="s">
        <v>2689</v>
      </c>
      <c r="X256" s="55" t="s">
        <v>1898</v>
      </c>
      <c r="Y256" s="157">
        <v>0</v>
      </c>
      <c r="Z256" s="57">
        <v>2664.3389883291647</v>
      </c>
      <c r="AA256" s="55" t="s">
        <v>7993</v>
      </c>
      <c r="AB256" s="55">
        <v>259</v>
      </c>
      <c r="AC256" s="55" t="s">
        <v>2023</v>
      </c>
      <c r="AD256" s="89" t="s">
        <v>2622</v>
      </c>
      <c r="AE256" s="243">
        <v>16370</v>
      </c>
      <c r="AF256" s="157" t="s">
        <v>3901</v>
      </c>
      <c r="AG256" s="89" t="s">
        <v>7994</v>
      </c>
      <c r="AH256" s="58" t="s">
        <v>7995</v>
      </c>
      <c r="AI256" s="58" t="s">
        <v>2542</v>
      </c>
      <c r="AJ256" s="59" t="s">
        <v>2379</v>
      </c>
      <c r="AK256" s="56">
        <v>25.897321388888891</v>
      </c>
      <c r="AL256" s="56">
        <v>-81.518415833333336</v>
      </c>
      <c r="AM256" s="60">
        <v>1882.4578999990929</v>
      </c>
      <c r="AN256" s="60">
        <v>1885.4852159223849</v>
      </c>
      <c r="AO256" s="60">
        <v>2664.3389883291647</v>
      </c>
      <c r="AP256" s="84" t="s">
        <v>5496</v>
      </c>
      <c r="AQ256" s="481" t="str">
        <f>Table14[[#This Row],[Zone
ID]]</f>
        <v>T39</v>
      </c>
    </row>
    <row r="257" spans="1:43" s="14" customFormat="1" ht="38.25" x14ac:dyDescent="0.2">
      <c r="A257" s="45" t="s">
        <v>1040</v>
      </c>
      <c r="B257" s="42" t="s">
        <v>871</v>
      </c>
      <c r="C257" s="46" t="s">
        <v>473</v>
      </c>
      <c r="D257" s="35" t="s">
        <v>424</v>
      </c>
      <c r="E257" s="34">
        <v>46079</v>
      </c>
      <c r="F257" s="347" t="s">
        <v>6308</v>
      </c>
      <c r="G257" s="347" t="s">
        <v>2556</v>
      </c>
      <c r="H257" s="344">
        <v>25.902566666666665</v>
      </c>
      <c r="I257" s="344">
        <v>-81.511233333333337</v>
      </c>
      <c r="J257" s="56" t="s">
        <v>7996</v>
      </c>
      <c r="K257" s="56" t="s">
        <v>7997</v>
      </c>
      <c r="L257" s="49" t="s">
        <v>6581</v>
      </c>
      <c r="M257" s="120" t="s">
        <v>2833</v>
      </c>
      <c r="N257" s="35" t="s">
        <v>364</v>
      </c>
      <c r="O257" s="240" t="s">
        <v>6794</v>
      </c>
      <c r="P257" s="216" t="s">
        <v>6005</v>
      </c>
      <c r="Q257" s="443">
        <v>0</v>
      </c>
      <c r="R257" s="47"/>
      <c r="S257" s="36">
        <v>0</v>
      </c>
      <c r="T257" s="35"/>
      <c r="U257" s="34"/>
      <c r="V257" s="82">
        <v>0</v>
      </c>
      <c r="W257" s="55" t="s">
        <v>2689</v>
      </c>
      <c r="X257" s="55" t="s">
        <v>1898</v>
      </c>
      <c r="Y257" s="157">
        <v>0</v>
      </c>
      <c r="Z257" s="57" t="s">
        <v>3903</v>
      </c>
      <c r="AA257" s="55" t="s">
        <v>3904</v>
      </c>
      <c r="AB257" s="55">
        <v>260</v>
      </c>
      <c r="AC257" s="55" t="s">
        <v>2023</v>
      </c>
      <c r="AD257" s="89" t="s">
        <v>2622</v>
      </c>
      <c r="AE257" s="243" t="s">
        <v>1746</v>
      </c>
      <c r="AF257" s="157">
        <v>0</v>
      </c>
      <c r="AG257" s="89" t="s">
        <v>7998</v>
      </c>
      <c r="AH257" s="58" t="s">
        <v>3903</v>
      </c>
      <c r="AI257" s="58" t="s">
        <v>3903</v>
      </c>
      <c r="AJ257" s="59" t="s">
        <v>3903</v>
      </c>
      <c r="AK257" s="56" t="s">
        <v>3903</v>
      </c>
      <c r="AL257" s="56" t="s">
        <v>3903</v>
      </c>
      <c r="AM257" s="60" t="s">
        <v>3903</v>
      </c>
      <c r="AN257" s="60" t="s">
        <v>3903</v>
      </c>
      <c r="AO257" s="60" t="s">
        <v>3903</v>
      </c>
      <c r="AP257" s="84" t="s">
        <v>5496</v>
      </c>
      <c r="AQ257" s="481" t="str">
        <f>Table14[[#This Row],[Zone
ID]]</f>
        <v>T40</v>
      </c>
    </row>
    <row r="258" spans="1:43" s="14" customFormat="1" ht="38.25" x14ac:dyDescent="0.2">
      <c r="A258" s="45" t="s">
        <v>1041</v>
      </c>
      <c r="B258" s="42" t="s">
        <v>872</v>
      </c>
      <c r="C258" s="46" t="s">
        <v>473</v>
      </c>
      <c r="D258" s="35" t="s">
        <v>424</v>
      </c>
      <c r="E258" s="34">
        <v>46079</v>
      </c>
      <c r="F258" s="347" t="s">
        <v>874</v>
      </c>
      <c r="G258" s="347" t="s">
        <v>875</v>
      </c>
      <c r="H258" s="344">
        <v>25.904366666666668</v>
      </c>
      <c r="I258" s="344">
        <v>-81.511133333333333</v>
      </c>
      <c r="J258" s="56" t="s">
        <v>7999</v>
      </c>
      <c r="K258" s="56" t="s">
        <v>8000</v>
      </c>
      <c r="L258" s="49" t="s">
        <v>3071</v>
      </c>
      <c r="M258" s="120" t="s">
        <v>2833</v>
      </c>
      <c r="N258" s="35" t="s">
        <v>364</v>
      </c>
      <c r="O258" s="240" t="s">
        <v>6795</v>
      </c>
      <c r="P258" s="216" t="s">
        <v>6005</v>
      </c>
      <c r="Q258" s="443">
        <v>0</v>
      </c>
      <c r="R258" s="47"/>
      <c r="S258" s="36">
        <v>0</v>
      </c>
      <c r="T258" s="35" t="s">
        <v>2011</v>
      </c>
      <c r="U258" s="34"/>
      <c r="V258" s="82">
        <v>0</v>
      </c>
      <c r="W258" s="55" t="s">
        <v>2689</v>
      </c>
      <c r="X258" s="55" t="s">
        <v>1898</v>
      </c>
      <c r="Y258" s="157">
        <v>0</v>
      </c>
      <c r="Z258" s="57" t="s">
        <v>3903</v>
      </c>
      <c r="AA258" s="55" t="s">
        <v>3904</v>
      </c>
      <c r="AB258" s="55">
        <v>261</v>
      </c>
      <c r="AC258" s="55" t="s">
        <v>2023</v>
      </c>
      <c r="AD258" s="89" t="s">
        <v>2622</v>
      </c>
      <c r="AE258" s="243" t="s">
        <v>1746</v>
      </c>
      <c r="AF258" s="157">
        <v>0</v>
      </c>
      <c r="AG258" s="89" t="s">
        <v>8001</v>
      </c>
      <c r="AH258" s="58" t="s">
        <v>3903</v>
      </c>
      <c r="AI258" s="58" t="s">
        <v>3903</v>
      </c>
      <c r="AJ258" s="59" t="s">
        <v>3903</v>
      </c>
      <c r="AK258" s="56" t="s">
        <v>3903</v>
      </c>
      <c r="AL258" s="56" t="s">
        <v>3903</v>
      </c>
      <c r="AM258" s="60" t="s">
        <v>3903</v>
      </c>
      <c r="AN258" s="60" t="s">
        <v>3903</v>
      </c>
      <c r="AO258" s="60" t="s">
        <v>3903</v>
      </c>
      <c r="AP258" s="84" t="s">
        <v>5496</v>
      </c>
      <c r="AQ258" s="481" t="str">
        <f>Table14[[#This Row],[Zone
ID]]</f>
        <v>T41</v>
      </c>
    </row>
    <row r="259" spans="1:43" s="14" customFormat="1" ht="38.25" x14ac:dyDescent="0.2">
      <c r="A259" s="45" t="s">
        <v>1042</v>
      </c>
      <c r="B259" s="42" t="s">
        <v>639</v>
      </c>
      <c r="C259" s="46" t="s">
        <v>473</v>
      </c>
      <c r="D259" s="35" t="s">
        <v>424</v>
      </c>
      <c r="E259" s="34">
        <v>46079</v>
      </c>
      <c r="F259" s="347" t="s">
        <v>436</v>
      </c>
      <c r="G259" s="347" t="s">
        <v>3455</v>
      </c>
      <c r="H259" s="344">
        <v>25.906483333333334</v>
      </c>
      <c r="I259" s="344">
        <v>-81.510850000000005</v>
      </c>
      <c r="J259" s="56" t="s">
        <v>8002</v>
      </c>
      <c r="K259" s="56" t="s">
        <v>8003</v>
      </c>
      <c r="L259" s="49" t="s">
        <v>6797</v>
      </c>
      <c r="M259" s="120" t="s">
        <v>2834</v>
      </c>
      <c r="N259" s="35" t="s">
        <v>364</v>
      </c>
      <c r="O259" s="240" t="s">
        <v>6796</v>
      </c>
      <c r="P259" s="216" t="s">
        <v>6005</v>
      </c>
      <c r="Q259" s="443">
        <v>0</v>
      </c>
      <c r="R259" s="47"/>
      <c r="S259" s="36">
        <v>0</v>
      </c>
      <c r="T259" s="35"/>
      <c r="U259" s="34"/>
      <c r="V259" s="82">
        <v>0</v>
      </c>
      <c r="W259" s="55" t="s">
        <v>2689</v>
      </c>
      <c r="X259" s="55" t="s">
        <v>1898</v>
      </c>
      <c r="Y259" s="157">
        <v>0</v>
      </c>
      <c r="Z259" s="57">
        <v>3853.0262205745416</v>
      </c>
      <c r="AA259" s="55" t="s">
        <v>8004</v>
      </c>
      <c r="AB259" s="55">
        <v>262</v>
      </c>
      <c r="AC259" s="55" t="s">
        <v>2023</v>
      </c>
      <c r="AD259" s="89" t="s">
        <v>2622</v>
      </c>
      <c r="AE259" s="243">
        <v>16375</v>
      </c>
      <c r="AF259" s="157">
        <v>0</v>
      </c>
      <c r="AG259" s="89" t="s">
        <v>8005</v>
      </c>
      <c r="AH259" s="58" t="s">
        <v>8006</v>
      </c>
      <c r="AI259" s="58" t="s">
        <v>8007</v>
      </c>
      <c r="AJ259" s="59" t="s">
        <v>2380</v>
      </c>
      <c r="AK259" s="56">
        <v>25.898099166666668</v>
      </c>
      <c r="AL259" s="56">
        <v>-81.517999166666669</v>
      </c>
      <c r="AM259" s="60">
        <v>3057.5378999996651</v>
      </c>
      <c r="AN259" s="60">
        <v>2344.6264193897869</v>
      </c>
      <c r="AO259" s="60">
        <v>3853.0262205745416</v>
      </c>
      <c r="AP259" s="84" t="s">
        <v>5496</v>
      </c>
      <c r="AQ259" s="481" t="str">
        <f>Table14[[#This Row],[Zone
ID]]</f>
        <v>T42</v>
      </c>
    </row>
    <row r="260" spans="1:43" s="14" customFormat="1" ht="38.25" x14ac:dyDescent="0.2">
      <c r="A260" s="45" t="s">
        <v>1043</v>
      </c>
      <c r="B260" s="42" t="s">
        <v>768</v>
      </c>
      <c r="C260" s="46" t="s">
        <v>473</v>
      </c>
      <c r="D260" s="35" t="s">
        <v>424</v>
      </c>
      <c r="E260" s="34">
        <v>46079</v>
      </c>
      <c r="F260" s="347" t="s">
        <v>878</v>
      </c>
      <c r="G260" s="347" t="s">
        <v>879</v>
      </c>
      <c r="H260" s="344">
        <v>25.906183333333335</v>
      </c>
      <c r="I260" s="344">
        <v>-81.510416666666671</v>
      </c>
      <c r="J260" s="56" t="s">
        <v>8008</v>
      </c>
      <c r="K260" s="56" t="s">
        <v>8009</v>
      </c>
      <c r="L260" s="49" t="s">
        <v>6309</v>
      </c>
      <c r="M260" s="120"/>
      <c r="N260" s="35" t="s">
        <v>448</v>
      </c>
      <c r="O260" s="240" t="s">
        <v>6798</v>
      </c>
      <c r="P260" s="216" t="s">
        <v>6005</v>
      </c>
      <c r="Q260" s="443" t="s">
        <v>3294</v>
      </c>
      <c r="R260" s="47"/>
      <c r="S260" s="36">
        <v>0</v>
      </c>
      <c r="T260" s="35"/>
      <c r="U260" s="34"/>
      <c r="V260" s="82">
        <v>0</v>
      </c>
      <c r="W260" s="55" t="s">
        <v>2689</v>
      </c>
      <c r="X260" s="55" t="s">
        <v>1898</v>
      </c>
      <c r="Y260" s="157" t="s">
        <v>448</v>
      </c>
      <c r="Z260" s="57">
        <v>3806.0992535216033</v>
      </c>
      <c r="AA260" s="55" t="s">
        <v>8010</v>
      </c>
      <c r="AB260" s="55">
        <v>263</v>
      </c>
      <c r="AC260" s="55" t="s">
        <v>2023</v>
      </c>
      <c r="AD260" s="89" t="s">
        <v>2622</v>
      </c>
      <c r="AE260" s="243">
        <v>16380</v>
      </c>
      <c r="AF260" s="157">
        <v>0</v>
      </c>
      <c r="AG260" s="89" t="s">
        <v>8011</v>
      </c>
      <c r="AH260" s="58" t="s">
        <v>8012</v>
      </c>
      <c r="AI260" s="58" t="s">
        <v>8013</v>
      </c>
      <c r="AJ260" s="59" t="s">
        <v>2381</v>
      </c>
      <c r="AK260" s="56">
        <v>25.897876944444445</v>
      </c>
      <c r="AL260" s="56">
        <v>-81.517443333333333</v>
      </c>
      <c r="AM260" s="60">
        <v>3029.1739000004513</v>
      </c>
      <c r="AN260" s="60">
        <v>2304.4515640849909</v>
      </c>
      <c r="AO260" s="60">
        <v>3806.0992535216033</v>
      </c>
      <c r="AP260" s="84" t="s">
        <v>5496</v>
      </c>
      <c r="AQ260" s="481" t="str">
        <f>Table14[[#This Row],[Zone
ID]]</f>
        <v>T43</v>
      </c>
    </row>
    <row r="261" spans="1:43" s="14" customFormat="1" ht="38.25" x14ac:dyDescent="0.2">
      <c r="A261" s="45" t="s">
        <v>1044</v>
      </c>
      <c r="B261" s="42" t="s">
        <v>770</v>
      </c>
      <c r="C261" s="46" t="s">
        <v>473</v>
      </c>
      <c r="D261" s="35" t="s">
        <v>424</v>
      </c>
      <c r="E261" s="34">
        <v>46079</v>
      </c>
      <c r="F261" s="347" t="s">
        <v>3609</v>
      </c>
      <c r="G261" s="347" t="s">
        <v>3457</v>
      </c>
      <c r="H261" s="344">
        <v>25.908166666666666</v>
      </c>
      <c r="I261" s="344">
        <v>-81.510766666666669</v>
      </c>
      <c r="J261" s="56" t="s">
        <v>7307</v>
      </c>
      <c r="K261" s="56" t="s">
        <v>8014</v>
      </c>
      <c r="L261" s="49" t="s">
        <v>3009</v>
      </c>
      <c r="M261" s="120" t="s">
        <v>2833</v>
      </c>
      <c r="N261" s="35" t="s">
        <v>364</v>
      </c>
      <c r="O261" s="240" t="s">
        <v>6799</v>
      </c>
      <c r="P261" s="216" t="s">
        <v>6005</v>
      </c>
      <c r="Q261" s="443">
        <v>0</v>
      </c>
      <c r="R261" s="47"/>
      <c r="S261" s="36">
        <v>0</v>
      </c>
      <c r="T261" s="35" t="s">
        <v>2011</v>
      </c>
      <c r="U261" s="34"/>
      <c r="V261" s="82">
        <v>0</v>
      </c>
      <c r="W261" s="55" t="s">
        <v>2689</v>
      </c>
      <c r="X261" s="55" t="s">
        <v>1898</v>
      </c>
      <c r="Y261" s="157">
        <v>0</v>
      </c>
      <c r="Z261" s="57">
        <v>4093.5493766577051</v>
      </c>
      <c r="AA261" s="55" t="s">
        <v>8015</v>
      </c>
      <c r="AB261" s="55">
        <v>264</v>
      </c>
      <c r="AC261" s="55" t="s">
        <v>2023</v>
      </c>
      <c r="AD261" s="89" t="s">
        <v>2622</v>
      </c>
      <c r="AE261" s="243">
        <v>16385</v>
      </c>
      <c r="AF261" s="157">
        <v>0</v>
      </c>
      <c r="AG261" s="89" t="s">
        <v>8016</v>
      </c>
      <c r="AH261" s="58" t="s">
        <v>8017</v>
      </c>
      <c r="AI261" s="58" t="s">
        <v>8013</v>
      </c>
      <c r="AJ261" s="59" t="s">
        <v>2382</v>
      </c>
      <c r="AK261" s="56">
        <v>25.8986825</v>
      </c>
      <c r="AL261" s="56">
        <v>-81.517443333333333</v>
      </c>
      <c r="AM261" s="60">
        <v>3458.6859000000259</v>
      </c>
      <c r="AN261" s="60">
        <v>2189.6662632181406</v>
      </c>
      <c r="AO261" s="60">
        <v>4093.5493766577051</v>
      </c>
      <c r="AP261" s="84" t="s">
        <v>5496</v>
      </c>
      <c r="AQ261" s="481" t="str">
        <f>Table14[[#This Row],[Zone
ID]]</f>
        <v>T44</v>
      </c>
    </row>
    <row r="262" spans="1:43" s="14" customFormat="1" ht="63.75" x14ac:dyDescent="0.2">
      <c r="A262" s="45" t="s">
        <v>1045</v>
      </c>
      <c r="B262" s="42" t="s">
        <v>882</v>
      </c>
      <c r="C262" s="46" t="s">
        <v>473</v>
      </c>
      <c r="D262" s="35" t="s">
        <v>424</v>
      </c>
      <c r="E262" s="34">
        <v>46079</v>
      </c>
      <c r="F262" s="347" t="s">
        <v>2088</v>
      </c>
      <c r="G262" s="347" t="s">
        <v>2562</v>
      </c>
      <c r="H262" s="344">
        <v>25.909483333333334</v>
      </c>
      <c r="I262" s="344">
        <v>-81.510450000000006</v>
      </c>
      <c r="J262" s="56" t="s">
        <v>8018</v>
      </c>
      <c r="K262" s="56" t="s">
        <v>8019</v>
      </c>
      <c r="L262" s="49" t="s">
        <v>5738</v>
      </c>
      <c r="M262" s="120"/>
      <c r="N262" s="35" t="s">
        <v>448</v>
      </c>
      <c r="O262" s="240" t="s">
        <v>6800</v>
      </c>
      <c r="P262" s="216" t="s">
        <v>6005</v>
      </c>
      <c r="Q262" s="443">
        <v>0</v>
      </c>
      <c r="R262" s="47"/>
      <c r="S262" s="36">
        <v>0</v>
      </c>
      <c r="T262" s="35"/>
      <c r="U262" s="34">
        <v>43878</v>
      </c>
      <c r="V262" s="82" t="s">
        <v>1969</v>
      </c>
      <c r="W262" s="55" t="s">
        <v>2689</v>
      </c>
      <c r="X262" s="55" t="s">
        <v>1898</v>
      </c>
      <c r="Y262" s="157" t="s">
        <v>448</v>
      </c>
      <c r="Z262" s="57" t="s">
        <v>3903</v>
      </c>
      <c r="AA262" s="55" t="s">
        <v>3912</v>
      </c>
      <c r="AB262" s="55">
        <v>265</v>
      </c>
      <c r="AC262" s="55" t="s">
        <v>2023</v>
      </c>
      <c r="AD262" s="89" t="s">
        <v>2622</v>
      </c>
      <c r="AE262" s="243" t="s">
        <v>1746</v>
      </c>
      <c r="AF262" s="157">
        <v>0</v>
      </c>
      <c r="AG262" s="89" t="s">
        <v>8020</v>
      </c>
      <c r="AH262" s="58" t="s">
        <v>3903</v>
      </c>
      <c r="AI262" s="58" t="s">
        <v>3903</v>
      </c>
      <c r="AJ262" s="59" t="s">
        <v>3903</v>
      </c>
      <c r="AK262" s="56" t="s">
        <v>3903</v>
      </c>
      <c r="AL262" s="56" t="s">
        <v>3903</v>
      </c>
      <c r="AM262" s="60" t="s">
        <v>3903</v>
      </c>
      <c r="AN262" s="60" t="s">
        <v>3903</v>
      </c>
      <c r="AO262" s="60" t="s">
        <v>3903</v>
      </c>
      <c r="AP262" s="84" t="s">
        <v>5496</v>
      </c>
      <c r="AQ262" s="481" t="str">
        <f>Table14[[#This Row],[Zone
ID]]</f>
        <v>T45</v>
      </c>
    </row>
    <row r="263" spans="1:43" s="14" customFormat="1" ht="63.75" x14ac:dyDescent="0.2">
      <c r="A263" s="45" t="s">
        <v>1046</v>
      </c>
      <c r="B263" s="42" t="s">
        <v>640</v>
      </c>
      <c r="C263" s="46" t="s">
        <v>473</v>
      </c>
      <c r="D263" s="35" t="s">
        <v>424</v>
      </c>
      <c r="E263" s="34">
        <v>46079</v>
      </c>
      <c r="F263" s="347" t="s">
        <v>2039</v>
      </c>
      <c r="G263" s="347" t="s">
        <v>2040</v>
      </c>
      <c r="H263" s="344">
        <v>25.898483333333335</v>
      </c>
      <c r="I263" s="344">
        <v>-81.517116666666666</v>
      </c>
      <c r="J263" s="56" t="s">
        <v>8021</v>
      </c>
      <c r="K263" s="56" t="s">
        <v>8022</v>
      </c>
      <c r="L263" s="49" t="s">
        <v>6357</v>
      </c>
      <c r="M263" s="120"/>
      <c r="N263" s="35" t="s">
        <v>448</v>
      </c>
      <c r="O263" s="379"/>
      <c r="P263" s="216" t="s">
        <v>6005</v>
      </c>
      <c r="Q263" s="443" t="s">
        <v>3294</v>
      </c>
      <c r="R263" s="47"/>
      <c r="S263" s="36"/>
      <c r="T263" s="35"/>
      <c r="U263" s="34"/>
      <c r="V263" s="82">
        <v>0</v>
      </c>
      <c r="W263" s="55" t="s">
        <v>2689</v>
      </c>
      <c r="X263" s="55" t="s">
        <v>1898</v>
      </c>
      <c r="Y263" s="157" t="s">
        <v>448</v>
      </c>
      <c r="Z263" s="57" t="s">
        <v>1746</v>
      </c>
      <c r="AA263" s="55" t="s">
        <v>6972</v>
      </c>
      <c r="AB263" s="55">
        <v>266</v>
      </c>
      <c r="AC263" s="55" t="s">
        <v>2023</v>
      </c>
      <c r="AD263" s="89" t="s">
        <v>2622</v>
      </c>
      <c r="AE263" s="243">
        <v>16390</v>
      </c>
      <c r="AF263" s="157">
        <v>0</v>
      </c>
      <c r="AG263" s="89" t="s">
        <v>8023</v>
      </c>
      <c r="AH263" s="58" t="s">
        <v>772</v>
      </c>
      <c r="AI263" s="58" t="s">
        <v>773</v>
      </c>
      <c r="AJ263" s="59" t="s">
        <v>2383</v>
      </c>
      <c r="AK263" s="56">
        <v>25.898432499999998</v>
      </c>
      <c r="AL263" s="56">
        <v>-81.516776666666672</v>
      </c>
      <c r="AM263" s="60">
        <v>18.537900001133636</v>
      </c>
      <c r="AN263" s="60">
        <v>-111.50572084101806</v>
      </c>
      <c r="AO263" s="60">
        <v>113.0361867577241</v>
      </c>
      <c r="AP263" s="84" t="s">
        <v>5496</v>
      </c>
      <c r="AQ263" s="481" t="str">
        <f>Table14[[#This Row],[Zone
ID]]</f>
        <v>T46</v>
      </c>
    </row>
    <row r="264" spans="1:43" s="14" customFormat="1" ht="38.25" x14ac:dyDescent="0.2">
      <c r="A264" s="45" t="s">
        <v>1047</v>
      </c>
      <c r="B264" s="42" t="s">
        <v>795</v>
      </c>
      <c r="C264" s="46" t="s">
        <v>473</v>
      </c>
      <c r="D264" s="35" t="s">
        <v>424</v>
      </c>
      <c r="E264" s="34">
        <v>46079</v>
      </c>
      <c r="F264" s="347" t="s">
        <v>3459</v>
      </c>
      <c r="G264" s="347" t="s">
        <v>886</v>
      </c>
      <c r="H264" s="344">
        <v>25.91085</v>
      </c>
      <c r="I264" s="344">
        <v>-81.509133333333338</v>
      </c>
      <c r="J264" s="56" t="s">
        <v>8024</v>
      </c>
      <c r="K264" s="56" t="s">
        <v>8025</v>
      </c>
      <c r="L264" s="49" t="s">
        <v>8430</v>
      </c>
      <c r="M264" s="120" t="s">
        <v>2833</v>
      </c>
      <c r="N264" s="35" t="s">
        <v>448</v>
      </c>
      <c r="O264" s="240" t="s">
        <v>6801</v>
      </c>
      <c r="P264" s="216" t="s">
        <v>6005</v>
      </c>
      <c r="Q264" s="443">
        <v>0</v>
      </c>
      <c r="R264" s="47"/>
      <c r="S264" s="36">
        <v>0</v>
      </c>
      <c r="T264" s="35"/>
      <c r="U264" s="34">
        <v>44992</v>
      </c>
      <c r="V264" s="82" t="s">
        <v>1969</v>
      </c>
      <c r="W264" s="55" t="s">
        <v>2689</v>
      </c>
      <c r="X264" s="55" t="s">
        <v>1898</v>
      </c>
      <c r="Y264" s="157" t="s">
        <v>448</v>
      </c>
      <c r="Z264" s="57" t="s">
        <v>3903</v>
      </c>
      <c r="AA264" s="55" t="s">
        <v>3912</v>
      </c>
      <c r="AB264" s="55">
        <v>267</v>
      </c>
      <c r="AC264" s="55" t="s">
        <v>2023</v>
      </c>
      <c r="AD264" s="89" t="s">
        <v>2622</v>
      </c>
      <c r="AE264" s="243" t="s">
        <v>1746</v>
      </c>
      <c r="AF264" s="157">
        <v>0</v>
      </c>
      <c r="AG264" s="89" t="s">
        <v>8026</v>
      </c>
      <c r="AH264" s="58" t="s">
        <v>3903</v>
      </c>
      <c r="AI264" s="58" t="s">
        <v>3903</v>
      </c>
      <c r="AJ264" s="59" t="s">
        <v>3903</v>
      </c>
      <c r="AK264" s="56" t="s">
        <v>3903</v>
      </c>
      <c r="AL264" s="56" t="s">
        <v>3903</v>
      </c>
      <c r="AM264" s="60" t="s">
        <v>3903</v>
      </c>
      <c r="AN264" s="60" t="s">
        <v>3903</v>
      </c>
      <c r="AO264" s="60" t="s">
        <v>3903</v>
      </c>
      <c r="AP264" s="84" t="s">
        <v>5496</v>
      </c>
      <c r="AQ264" s="481" t="str">
        <f>Table14[[#This Row],[Zone
ID]]</f>
        <v>T47</v>
      </c>
    </row>
    <row r="265" spans="1:43" s="14" customFormat="1" ht="63.75" x14ac:dyDescent="0.2">
      <c r="A265" s="45" t="s">
        <v>3078</v>
      </c>
      <c r="B265" s="42" t="s">
        <v>3102</v>
      </c>
      <c r="C265" s="46" t="s">
        <v>473</v>
      </c>
      <c r="D265" s="35" t="s">
        <v>424</v>
      </c>
      <c r="E265" s="34">
        <v>45748</v>
      </c>
      <c r="F265" s="347" t="s">
        <v>3461</v>
      </c>
      <c r="G265" s="347" t="s">
        <v>2092</v>
      </c>
      <c r="H265" s="344">
        <v>25.927166666666668</v>
      </c>
      <c r="I265" s="344">
        <v>-81.509116666666671</v>
      </c>
      <c r="J265" s="56" t="s">
        <v>8027</v>
      </c>
      <c r="K265" s="56" t="s">
        <v>8028</v>
      </c>
      <c r="L265" s="49" t="s">
        <v>6802</v>
      </c>
      <c r="M265" s="120"/>
      <c r="N265" s="35" t="s">
        <v>3605</v>
      </c>
      <c r="O265" s="240" t="s">
        <v>3462</v>
      </c>
      <c r="P265" s="216" t="s">
        <v>6005</v>
      </c>
      <c r="Q265" s="443">
        <v>0</v>
      </c>
      <c r="R265" s="47" t="s">
        <v>473</v>
      </c>
      <c r="S265" s="36"/>
      <c r="T265" s="35"/>
      <c r="U265" s="34">
        <v>44595</v>
      </c>
      <c r="V265" s="82" t="s">
        <v>1969</v>
      </c>
      <c r="W265" s="55" t="s">
        <v>2689</v>
      </c>
      <c r="X265" s="55" t="s">
        <v>1898</v>
      </c>
      <c r="Y265" s="157" t="s">
        <v>3605</v>
      </c>
      <c r="Z265" s="57" t="s">
        <v>3903</v>
      </c>
      <c r="AA265" s="55" t="s">
        <v>3930</v>
      </c>
      <c r="AB265" s="55">
        <v>268</v>
      </c>
      <c r="AC265" s="55" t="s">
        <v>2023</v>
      </c>
      <c r="AD265" s="89" t="s">
        <v>2622</v>
      </c>
      <c r="AE265" s="243" t="s">
        <v>1746</v>
      </c>
      <c r="AF265" s="157">
        <v>0</v>
      </c>
      <c r="AG265" s="89" t="s">
        <v>8029</v>
      </c>
      <c r="AH265" s="58" t="s">
        <v>3903</v>
      </c>
      <c r="AI265" s="58" t="s">
        <v>3903</v>
      </c>
      <c r="AJ265" s="59" t="s">
        <v>3903</v>
      </c>
      <c r="AK265" s="56" t="s">
        <v>3903</v>
      </c>
      <c r="AL265" s="56" t="s">
        <v>3903</v>
      </c>
      <c r="AM265" s="60" t="s">
        <v>3903</v>
      </c>
      <c r="AN265" s="60" t="s">
        <v>3903</v>
      </c>
      <c r="AO265" s="60" t="s">
        <v>3903</v>
      </c>
      <c r="AP265" s="84" t="s">
        <v>5496</v>
      </c>
      <c r="AQ265" s="481" t="str">
        <f>Table14[[#This Row],[Zone
ID]]</f>
        <v>T49</v>
      </c>
    </row>
    <row r="266" spans="1:43" s="14" customFormat="1" ht="38.25" x14ac:dyDescent="0.2">
      <c r="A266" s="45" t="s">
        <v>1087</v>
      </c>
      <c r="B266" s="42" t="s">
        <v>628</v>
      </c>
      <c r="C266" s="46" t="s">
        <v>473</v>
      </c>
      <c r="D266" s="35" t="s">
        <v>424</v>
      </c>
      <c r="E266" s="34">
        <v>43532</v>
      </c>
      <c r="F266" s="347" t="s">
        <v>2646</v>
      </c>
      <c r="G266" s="347" t="s">
        <v>1725</v>
      </c>
      <c r="H266" s="344">
        <v>25.749616666666668</v>
      </c>
      <c r="I266" s="344">
        <v>-81.498416666666671</v>
      </c>
      <c r="J266" s="56" t="s">
        <v>8030</v>
      </c>
      <c r="K266" s="56" t="s">
        <v>8031</v>
      </c>
      <c r="L266" s="49" t="s">
        <v>3324</v>
      </c>
      <c r="M266" s="120" t="s">
        <v>2835</v>
      </c>
      <c r="N266" s="35" t="s">
        <v>364</v>
      </c>
      <c r="O266" s="240" t="s">
        <v>3323</v>
      </c>
      <c r="P266" s="216" t="s">
        <v>1969</v>
      </c>
      <c r="Q266" s="443">
        <v>0</v>
      </c>
      <c r="R266" s="47"/>
      <c r="S266" s="36">
        <v>0</v>
      </c>
      <c r="T266" s="35"/>
      <c r="U266" s="34"/>
      <c r="V266" s="82">
        <v>0</v>
      </c>
      <c r="W266" s="55" t="s">
        <v>2689</v>
      </c>
      <c r="X266" s="55" t="s">
        <v>1897</v>
      </c>
      <c r="Y266" s="157">
        <v>0</v>
      </c>
      <c r="Z266" s="57" t="s">
        <v>1746</v>
      </c>
      <c r="AA266" s="55" t="s">
        <v>6987</v>
      </c>
      <c r="AB266" s="55">
        <v>269</v>
      </c>
      <c r="AC266" s="55" t="s">
        <v>2024</v>
      </c>
      <c r="AD266" s="89" t="s">
        <v>2623</v>
      </c>
      <c r="AE266" s="243">
        <v>15965</v>
      </c>
      <c r="AF266" s="157" t="s">
        <v>3901</v>
      </c>
      <c r="AG266" s="89" t="s">
        <v>1647</v>
      </c>
      <c r="AH266" s="58" t="s">
        <v>8032</v>
      </c>
      <c r="AI266" s="58" t="s">
        <v>1725</v>
      </c>
      <c r="AJ266" s="59" t="s">
        <v>1647</v>
      </c>
      <c r="AK266" s="56">
        <v>25.749639166666668</v>
      </c>
      <c r="AL266" s="56">
        <v>-81.498422500000004</v>
      </c>
      <c r="AM266" s="60">
        <v>-8.205300000013267</v>
      </c>
      <c r="AN266" s="60">
        <v>1.9130883476254892</v>
      </c>
      <c r="AO266" s="60">
        <v>8.4253697317113705</v>
      </c>
      <c r="AP266" s="84" t="s">
        <v>5496</v>
      </c>
      <c r="AQ266" s="481" t="str">
        <f>Table14[[#This Row],[Zone
ID]]</f>
        <v>U04</v>
      </c>
    </row>
    <row r="267" spans="1:43" s="14" customFormat="1" ht="38.25" x14ac:dyDescent="0.2">
      <c r="A267" s="45" t="s">
        <v>1088</v>
      </c>
      <c r="B267" s="146" t="s">
        <v>2942</v>
      </c>
      <c r="C267" s="46" t="s">
        <v>473</v>
      </c>
      <c r="D267" s="35" t="s">
        <v>424</v>
      </c>
      <c r="E267" s="34">
        <v>46079</v>
      </c>
      <c r="F267" s="347" t="s">
        <v>6575</v>
      </c>
      <c r="G267" s="347" t="s">
        <v>648</v>
      </c>
      <c r="H267" s="344">
        <v>25.799716666666665</v>
      </c>
      <c r="I267" s="344">
        <v>-81.467866666666666</v>
      </c>
      <c r="J267" s="56" t="s">
        <v>8033</v>
      </c>
      <c r="K267" s="56" t="s">
        <v>8034</v>
      </c>
      <c r="L267" s="49" t="s">
        <v>6596</v>
      </c>
      <c r="M267" s="117" t="s">
        <v>2835</v>
      </c>
      <c r="N267" s="35" t="s">
        <v>364</v>
      </c>
      <c r="O267" s="240" t="s">
        <v>6673</v>
      </c>
      <c r="P267" s="216">
        <v>0</v>
      </c>
      <c r="Q267" s="443">
        <v>0</v>
      </c>
      <c r="R267" s="47"/>
      <c r="S267" s="36">
        <v>0</v>
      </c>
      <c r="T267" s="35"/>
      <c r="U267" s="34"/>
      <c r="V267" s="82">
        <v>0</v>
      </c>
      <c r="W267" s="55" t="s">
        <v>2689</v>
      </c>
      <c r="X267" s="55" t="s">
        <v>1897</v>
      </c>
      <c r="Y267" s="157">
        <v>0</v>
      </c>
      <c r="Z267" s="57" t="s">
        <v>1746</v>
      </c>
      <c r="AA267" s="55" t="s">
        <v>6987</v>
      </c>
      <c r="AB267" s="55">
        <v>270</v>
      </c>
      <c r="AC267" s="55" t="s">
        <v>2024</v>
      </c>
      <c r="AD267" s="89" t="s">
        <v>2623</v>
      </c>
      <c r="AE267" s="243">
        <v>15970</v>
      </c>
      <c r="AF267" s="157" t="s">
        <v>3901</v>
      </c>
      <c r="AG267" s="89" t="s">
        <v>8035</v>
      </c>
      <c r="AH267" s="58" t="s">
        <v>661</v>
      </c>
      <c r="AI267" s="58" t="s">
        <v>648</v>
      </c>
      <c r="AJ267" s="59" t="s">
        <v>1646</v>
      </c>
      <c r="AK267" s="56">
        <v>25.799677500000001</v>
      </c>
      <c r="AL267" s="56">
        <v>-81.467865833333335</v>
      </c>
      <c r="AM267" s="60">
        <v>14.283299998919432</v>
      </c>
      <c r="AN267" s="60">
        <v>-0.27329833470927511</v>
      </c>
      <c r="AO267" s="60">
        <v>14.285914420816287</v>
      </c>
      <c r="AP267" s="84" t="s">
        <v>5496</v>
      </c>
      <c r="AQ267" s="481" t="str">
        <f>Table14[[#This Row],[Zone
ID]]</f>
        <v>U05</v>
      </c>
    </row>
    <row r="268" spans="1:43" s="14" customFormat="1" ht="38.25" x14ac:dyDescent="0.2">
      <c r="A268" s="45" t="s">
        <v>1089</v>
      </c>
      <c r="B268" s="42" t="s">
        <v>100</v>
      </c>
      <c r="C268" s="46" t="s">
        <v>473</v>
      </c>
      <c r="D268" s="35" t="s">
        <v>424</v>
      </c>
      <c r="E268" s="34">
        <v>46079</v>
      </c>
      <c r="F268" s="347" t="s">
        <v>4874</v>
      </c>
      <c r="G268" s="347" t="s">
        <v>2941</v>
      </c>
      <c r="H268" s="344">
        <v>25.805766666666667</v>
      </c>
      <c r="I268" s="344">
        <v>-81.464833333333331</v>
      </c>
      <c r="J268" s="56" t="s">
        <v>8036</v>
      </c>
      <c r="K268" s="56" t="s">
        <v>8037</v>
      </c>
      <c r="L268" s="49" t="s">
        <v>2707</v>
      </c>
      <c r="M268" s="120" t="s">
        <v>2833</v>
      </c>
      <c r="N268" s="35" t="s">
        <v>364</v>
      </c>
      <c r="O268" s="240" t="s">
        <v>6674</v>
      </c>
      <c r="P268" s="377" t="s">
        <v>6005</v>
      </c>
      <c r="Q268" s="443">
        <v>0</v>
      </c>
      <c r="R268" s="47"/>
      <c r="S268" s="36">
        <v>0</v>
      </c>
      <c r="T268" s="35" t="s">
        <v>2011</v>
      </c>
      <c r="U268" s="34"/>
      <c r="V268" s="82">
        <v>0</v>
      </c>
      <c r="W268" s="55" t="s">
        <v>2689</v>
      </c>
      <c r="X268" s="55" t="s">
        <v>1897</v>
      </c>
      <c r="Y268" s="157">
        <v>0</v>
      </c>
      <c r="Z268" s="57" t="s">
        <v>1746</v>
      </c>
      <c r="AA268" s="55" t="s">
        <v>6987</v>
      </c>
      <c r="AB268" s="55">
        <v>271</v>
      </c>
      <c r="AC268" s="55" t="s">
        <v>2024</v>
      </c>
      <c r="AD268" s="89" t="s">
        <v>2623</v>
      </c>
      <c r="AE268" s="243">
        <v>15975</v>
      </c>
      <c r="AF268" s="157">
        <v>0</v>
      </c>
      <c r="AG268" s="89" t="s">
        <v>8038</v>
      </c>
      <c r="AH268" s="58" t="s">
        <v>4874</v>
      </c>
      <c r="AI268" s="58" t="s">
        <v>663</v>
      </c>
      <c r="AJ268" s="59" t="s">
        <v>1645</v>
      </c>
      <c r="AK268" s="56">
        <v>25.805767500000002</v>
      </c>
      <c r="AL268" s="56">
        <v>-81.464844444444438</v>
      </c>
      <c r="AM268" s="60">
        <v>-0.30390000052832988</v>
      </c>
      <c r="AN268" s="60">
        <v>3.643977803891274</v>
      </c>
      <c r="AO268" s="60">
        <v>3.6566281524887638</v>
      </c>
      <c r="AP268" s="84" t="s">
        <v>5496</v>
      </c>
      <c r="AQ268" s="481" t="str">
        <f>Table14[[#This Row],[Zone
ID]]</f>
        <v>U06</v>
      </c>
    </row>
    <row r="269" spans="1:43" s="14" customFormat="1" ht="38.25" x14ac:dyDescent="0.2">
      <c r="A269" s="45" t="s">
        <v>1090</v>
      </c>
      <c r="B269" s="42" t="s">
        <v>311</v>
      </c>
      <c r="C269" s="46" t="s">
        <v>473</v>
      </c>
      <c r="D269" s="35" t="s">
        <v>424</v>
      </c>
      <c r="E269" s="34">
        <v>46079</v>
      </c>
      <c r="F269" s="347" t="s">
        <v>2160</v>
      </c>
      <c r="G269" s="347" t="s">
        <v>3713</v>
      </c>
      <c r="H269" s="344">
        <v>25.810949999999998</v>
      </c>
      <c r="I269" s="344">
        <v>-81.461133333333336</v>
      </c>
      <c r="J269" s="56" t="s">
        <v>8039</v>
      </c>
      <c r="K269" s="56" t="s">
        <v>8040</v>
      </c>
      <c r="L269" s="49" t="s">
        <v>6577</v>
      </c>
      <c r="M269" s="120" t="s">
        <v>2834</v>
      </c>
      <c r="N269" s="35" t="s">
        <v>364</v>
      </c>
      <c r="O269" s="240" t="s">
        <v>6675</v>
      </c>
      <c r="P269" s="216" t="s">
        <v>6005</v>
      </c>
      <c r="Q269" s="443">
        <v>0</v>
      </c>
      <c r="R269" s="47"/>
      <c r="S269" s="36">
        <v>0</v>
      </c>
      <c r="T269" s="35"/>
      <c r="U269" s="34"/>
      <c r="V269" s="82">
        <v>0</v>
      </c>
      <c r="W269" s="55" t="s">
        <v>2689</v>
      </c>
      <c r="X269" s="55" t="s">
        <v>1897</v>
      </c>
      <c r="Y269" s="157">
        <v>0</v>
      </c>
      <c r="Z269" s="57" t="s">
        <v>1746</v>
      </c>
      <c r="AA269" s="55" t="s">
        <v>6987</v>
      </c>
      <c r="AB269" s="55">
        <v>272</v>
      </c>
      <c r="AC269" s="55" t="s">
        <v>2024</v>
      </c>
      <c r="AD269" s="89" t="s">
        <v>2623</v>
      </c>
      <c r="AE269" s="243">
        <v>15980</v>
      </c>
      <c r="AF269" s="157" t="s">
        <v>3901</v>
      </c>
      <c r="AG269" s="89" t="s">
        <v>8041</v>
      </c>
      <c r="AH269" s="58" t="s">
        <v>8042</v>
      </c>
      <c r="AI269" s="58" t="s">
        <v>2650</v>
      </c>
      <c r="AJ269" s="59" t="s">
        <v>1644</v>
      </c>
      <c r="AK269" s="56">
        <v>25.810984166666668</v>
      </c>
      <c r="AL269" s="56">
        <v>-81.461077777777774</v>
      </c>
      <c r="AM269" s="60">
        <v>-12.459900000931867</v>
      </c>
      <c r="AN269" s="60">
        <v>-18.219889028777498</v>
      </c>
      <c r="AO269" s="60">
        <v>22.072912455183356</v>
      </c>
      <c r="AP269" s="84" t="s">
        <v>5496</v>
      </c>
      <c r="AQ269" s="481" t="str">
        <f>Table14[[#This Row],[Zone
ID]]</f>
        <v>U07</v>
      </c>
    </row>
    <row r="270" spans="1:43" s="14" customFormat="1" ht="38.25" x14ac:dyDescent="0.2">
      <c r="A270" s="45" t="s">
        <v>1091</v>
      </c>
      <c r="B270" s="42" t="s">
        <v>102</v>
      </c>
      <c r="C270" s="46" t="s">
        <v>473</v>
      </c>
      <c r="D270" s="35" t="s">
        <v>424</v>
      </c>
      <c r="E270" s="34">
        <v>46079</v>
      </c>
      <c r="F270" s="347" t="s">
        <v>2651</v>
      </c>
      <c r="G270" s="347" t="s">
        <v>3820</v>
      </c>
      <c r="H270" s="344">
        <v>25.824033333333333</v>
      </c>
      <c r="I270" s="344">
        <v>-81.444033333333337</v>
      </c>
      <c r="J270" s="56" t="s">
        <v>8043</v>
      </c>
      <c r="K270" s="56" t="s">
        <v>8044</v>
      </c>
      <c r="L270" s="49" t="s">
        <v>3821</v>
      </c>
      <c r="M270" s="120" t="s">
        <v>2833</v>
      </c>
      <c r="N270" s="35" t="s">
        <v>364</v>
      </c>
      <c r="O270" s="240" t="s">
        <v>6676</v>
      </c>
      <c r="P270" s="216" t="s">
        <v>6005</v>
      </c>
      <c r="Q270" s="443">
        <v>0</v>
      </c>
      <c r="R270" s="47"/>
      <c r="S270" s="36">
        <v>0</v>
      </c>
      <c r="T270" s="35"/>
      <c r="U270" s="34"/>
      <c r="V270" s="82">
        <v>0</v>
      </c>
      <c r="W270" s="55" t="s">
        <v>2689</v>
      </c>
      <c r="X270" s="55" t="s">
        <v>1897</v>
      </c>
      <c r="Y270" s="157">
        <v>0</v>
      </c>
      <c r="Z270" s="57" t="s">
        <v>1746</v>
      </c>
      <c r="AA270" s="55" t="s">
        <v>6987</v>
      </c>
      <c r="AB270" s="55">
        <v>273</v>
      </c>
      <c r="AC270" s="55" t="s">
        <v>2024</v>
      </c>
      <c r="AD270" s="89" t="s">
        <v>2623</v>
      </c>
      <c r="AE270" s="243">
        <v>15985</v>
      </c>
      <c r="AF270" s="157" t="s">
        <v>3901</v>
      </c>
      <c r="AG270" s="89" t="s">
        <v>8045</v>
      </c>
      <c r="AH270" s="58" t="s">
        <v>649</v>
      </c>
      <c r="AI270" s="58" t="s">
        <v>2652</v>
      </c>
      <c r="AJ270" s="59" t="s">
        <v>1643</v>
      </c>
      <c r="AK270" s="56">
        <v>25.824007222222221</v>
      </c>
      <c r="AL270" s="56">
        <v>-81.443960833333335</v>
      </c>
      <c r="AM270" s="60">
        <v>9.5222000001433571</v>
      </c>
      <c r="AN270" s="60">
        <v>-23.776955180294259</v>
      </c>
      <c r="AO270" s="60">
        <v>25.61280715752282</v>
      </c>
      <c r="AP270" s="84" t="s">
        <v>5496</v>
      </c>
      <c r="AQ270" s="481" t="str">
        <f>Table14[[#This Row],[Zone
ID]]</f>
        <v>U08</v>
      </c>
    </row>
    <row r="271" spans="1:43" s="14" customFormat="1" ht="38.25" x14ac:dyDescent="0.2">
      <c r="A271" s="45" t="s">
        <v>1092</v>
      </c>
      <c r="B271" s="42" t="s">
        <v>2943</v>
      </c>
      <c r="C271" s="46" t="s">
        <v>473</v>
      </c>
      <c r="D271" s="35" t="s">
        <v>424</v>
      </c>
      <c r="E271" s="34">
        <v>46079</v>
      </c>
      <c r="F271" s="347" t="s">
        <v>667</v>
      </c>
      <c r="G271" s="347" t="s">
        <v>668</v>
      </c>
      <c r="H271" s="344">
        <v>25.827883333333332</v>
      </c>
      <c r="I271" s="344">
        <v>-81.439933333333329</v>
      </c>
      <c r="J271" s="56" t="s">
        <v>8046</v>
      </c>
      <c r="K271" s="56" t="s">
        <v>8047</v>
      </c>
      <c r="L271" s="49" t="s">
        <v>6677</v>
      </c>
      <c r="M271" s="120" t="s">
        <v>2833</v>
      </c>
      <c r="N271" s="35" t="s">
        <v>364</v>
      </c>
      <c r="O271" s="240" t="s">
        <v>6678</v>
      </c>
      <c r="P271" s="216" t="s">
        <v>6005</v>
      </c>
      <c r="Q271" s="443">
        <v>0</v>
      </c>
      <c r="R271" s="47"/>
      <c r="S271" s="36">
        <v>0</v>
      </c>
      <c r="T271" s="35"/>
      <c r="U271" s="34"/>
      <c r="V271" s="82">
        <v>0</v>
      </c>
      <c r="W271" s="55" t="s">
        <v>2689</v>
      </c>
      <c r="X271" s="55" t="s">
        <v>1897</v>
      </c>
      <c r="Y271" s="157">
        <v>0</v>
      </c>
      <c r="Z271" s="57" t="s">
        <v>1746</v>
      </c>
      <c r="AA271" s="55" t="s">
        <v>6987</v>
      </c>
      <c r="AB271" s="55">
        <v>274</v>
      </c>
      <c r="AC271" s="55" t="s">
        <v>2024</v>
      </c>
      <c r="AD271" s="89" t="s">
        <v>2623</v>
      </c>
      <c r="AE271" s="243">
        <v>15990</v>
      </c>
      <c r="AF271" s="157" t="s">
        <v>3901</v>
      </c>
      <c r="AG271" s="89" t="s">
        <v>8048</v>
      </c>
      <c r="AH271" s="58" t="s">
        <v>2164</v>
      </c>
      <c r="AI271" s="58" t="s">
        <v>3824</v>
      </c>
      <c r="AJ271" s="59" t="s">
        <v>1642</v>
      </c>
      <c r="AK271" s="56">
        <v>25.827868611111111</v>
      </c>
      <c r="AL271" s="56">
        <v>-81.439961111111117</v>
      </c>
      <c r="AM271" s="60">
        <v>5.3688999998327347</v>
      </c>
      <c r="AN271" s="60">
        <v>9.1099445167190307</v>
      </c>
      <c r="AO271" s="60">
        <v>10.574316824547251</v>
      </c>
      <c r="AP271" s="84" t="s">
        <v>5496</v>
      </c>
      <c r="AQ271" s="481" t="str">
        <f>Table14[[#This Row],[Zone
ID]]</f>
        <v>U09</v>
      </c>
    </row>
    <row r="272" spans="1:43" s="14" customFormat="1" ht="38.25" x14ac:dyDescent="0.2">
      <c r="A272" s="45" t="s">
        <v>592</v>
      </c>
      <c r="B272" s="42" t="s">
        <v>109</v>
      </c>
      <c r="C272" s="46" t="s">
        <v>473</v>
      </c>
      <c r="D272" s="35" t="s">
        <v>424</v>
      </c>
      <c r="E272" s="34">
        <v>46079</v>
      </c>
      <c r="F272" s="347" t="s">
        <v>4239</v>
      </c>
      <c r="G272" s="347" t="s">
        <v>670</v>
      </c>
      <c r="H272" s="344">
        <v>25.827566666666666</v>
      </c>
      <c r="I272" s="344">
        <v>-81.434116666666668</v>
      </c>
      <c r="J272" s="56" t="s">
        <v>8049</v>
      </c>
      <c r="K272" s="56" t="s">
        <v>8050</v>
      </c>
      <c r="L272" s="49" t="s">
        <v>5907</v>
      </c>
      <c r="M272" s="120" t="s">
        <v>2833</v>
      </c>
      <c r="N272" s="35" t="s">
        <v>364</v>
      </c>
      <c r="O272" s="207" t="s">
        <v>6679</v>
      </c>
      <c r="P272" s="216" t="s">
        <v>6005</v>
      </c>
      <c r="Q272" s="443">
        <v>0</v>
      </c>
      <c r="R272" s="47"/>
      <c r="S272" s="36">
        <v>0</v>
      </c>
      <c r="T272" s="35"/>
      <c r="U272" s="34"/>
      <c r="V272" s="82">
        <v>0</v>
      </c>
      <c r="W272" s="55" t="s">
        <v>2689</v>
      </c>
      <c r="X272" s="55" t="s">
        <v>1897</v>
      </c>
      <c r="Y272" s="157">
        <v>0</v>
      </c>
      <c r="Z272" s="57" t="s">
        <v>1746</v>
      </c>
      <c r="AA272" s="55" t="s">
        <v>6987</v>
      </c>
      <c r="AB272" s="55">
        <v>275</v>
      </c>
      <c r="AC272" s="55" t="s">
        <v>2024</v>
      </c>
      <c r="AD272" s="89" t="s">
        <v>2623</v>
      </c>
      <c r="AE272" s="243">
        <v>15995</v>
      </c>
      <c r="AF272" s="157" t="s">
        <v>3901</v>
      </c>
      <c r="AG272" s="89" t="s">
        <v>8051</v>
      </c>
      <c r="AH272" s="58" t="s">
        <v>2166</v>
      </c>
      <c r="AI272" s="58" t="s">
        <v>2642</v>
      </c>
      <c r="AJ272" s="59" t="s">
        <v>1641</v>
      </c>
      <c r="AK272" s="56">
        <v>25.827533333333335</v>
      </c>
      <c r="AL272" s="56">
        <v>-81.434085555555555</v>
      </c>
      <c r="AM272" s="60">
        <v>12.155999999107934</v>
      </c>
      <c r="AN272" s="60">
        <v>-10.203137855556131</v>
      </c>
      <c r="AO272" s="60">
        <v>15.870487014512019</v>
      </c>
      <c r="AP272" s="84" t="s">
        <v>5496</v>
      </c>
      <c r="AQ272" s="481" t="str">
        <f>Table14[[#This Row],[Zone
ID]]</f>
        <v>U10</v>
      </c>
    </row>
    <row r="273" spans="1:44" s="14" customFormat="1" ht="38.25" x14ac:dyDescent="0.2">
      <c r="A273" s="45" t="s">
        <v>593</v>
      </c>
      <c r="B273" s="42" t="s">
        <v>110</v>
      </c>
      <c r="C273" s="46" t="s">
        <v>473</v>
      </c>
      <c r="D273" s="35" t="s">
        <v>424</v>
      </c>
      <c r="E273" s="34">
        <v>46079</v>
      </c>
      <c r="F273" s="347" t="s">
        <v>676</v>
      </c>
      <c r="G273" s="347" t="s">
        <v>672</v>
      </c>
      <c r="H273" s="344">
        <v>25.826933333333333</v>
      </c>
      <c r="I273" s="344">
        <v>-81.430033333333327</v>
      </c>
      <c r="J273" s="56" t="s">
        <v>8052</v>
      </c>
      <c r="K273" s="56" t="s">
        <v>8053</v>
      </c>
      <c r="L273" s="49" t="s">
        <v>3719</v>
      </c>
      <c r="M273" s="120" t="s">
        <v>2833</v>
      </c>
      <c r="N273" s="35" t="s">
        <v>364</v>
      </c>
      <c r="O273" s="240" t="s">
        <v>6680</v>
      </c>
      <c r="P273" s="216" t="s">
        <v>6005</v>
      </c>
      <c r="Q273" s="443">
        <v>0</v>
      </c>
      <c r="R273" s="47"/>
      <c r="S273" s="36">
        <v>0</v>
      </c>
      <c r="T273" s="35"/>
      <c r="U273" s="34"/>
      <c r="V273" s="82">
        <v>0</v>
      </c>
      <c r="W273" s="55" t="s">
        <v>2689</v>
      </c>
      <c r="X273" s="55" t="s">
        <v>1897</v>
      </c>
      <c r="Y273" s="157">
        <v>0</v>
      </c>
      <c r="Z273" s="57" t="s">
        <v>1746</v>
      </c>
      <c r="AA273" s="55" t="s">
        <v>6987</v>
      </c>
      <c r="AB273" s="55">
        <v>276</v>
      </c>
      <c r="AC273" s="55" t="s">
        <v>2024</v>
      </c>
      <c r="AD273" s="89" t="s">
        <v>2623</v>
      </c>
      <c r="AE273" s="243">
        <v>16000</v>
      </c>
      <c r="AF273" s="157" t="s">
        <v>3901</v>
      </c>
      <c r="AG273" s="89" t="s">
        <v>8054</v>
      </c>
      <c r="AH273" s="58" t="s">
        <v>8055</v>
      </c>
      <c r="AI273" s="58" t="s">
        <v>2170</v>
      </c>
      <c r="AJ273" s="59" t="s">
        <v>1640</v>
      </c>
      <c r="AK273" s="56">
        <v>25.826867499999999</v>
      </c>
      <c r="AL273" s="56">
        <v>-81.430014999999997</v>
      </c>
      <c r="AM273" s="60">
        <v>24.008100000278745</v>
      </c>
      <c r="AN273" s="60">
        <v>-6.0125633775857432</v>
      </c>
      <c r="AO273" s="60">
        <v>24.749541086510465</v>
      </c>
      <c r="AP273" s="84" t="s">
        <v>5496</v>
      </c>
      <c r="AQ273" s="481" t="str">
        <f>Table14[[#This Row],[Zone
ID]]</f>
        <v>U11</v>
      </c>
    </row>
    <row r="274" spans="1:44" s="14" customFormat="1" ht="38.25" x14ac:dyDescent="0.2">
      <c r="A274" s="45" t="s">
        <v>594</v>
      </c>
      <c r="B274" s="42" t="s">
        <v>111</v>
      </c>
      <c r="C274" s="46" t="s">
        <v>473</v>
      </c>
      <c r="D274" s="35" t="s">
        <v>424</v>
      </c>
      <c r="E274" s="34">
        <v>46079</v>
      </c>
      <c r="F274" s="347" t="s">
        <v>673</v>
      </c>
      <c r="G274" s="347" t="s">
        <v>650</v>
      </c>
      <c r="H274" s="344">
        <v>25.827033333333333</v>
      </c>
      <c r="I274" s="344">
        <v>-81.428116666666668</v>
      </c>
      <c r="J274" s="56" t="s">
        <v>8056</v>
      </c>
      <c r="K274" s="56" t="s">
        <v>8057</v>
      </c>
      <c r="L274" s="49" t="s">
        <v>1978</v>
      </c>
      <c r="M274" s="120" t="s">
        <v>2833</v>
      </c>
      <c r="N274" s="35" t="s">
        <v>364</v>
      </c>
      <c r="O274" s="240" t="s">
        <v>6681</v>
      </c>
      <c r="P274" s="216" t="s">
        <v>6005</v>
      </c>
      <c r="Q274" s="443">
        <v>0</v>
      </c>
      <c r="R274" s="47"/>
      <c r="S274" s="36">
        <v>0</v>
      </c>
      <c r="T274" s="35"/>
      <c r="U274" s="34"/>
      <c r="V274" s="82">
        <v>0</v>
      </c>
      <c r="W274" s="55" t="s">
        <v>2689</v>
      </c>
      <c r="X274" s="55" t="s">
        <v>1897</v>
      </c>
      <c r="Y274" s="157">
        <v>0</v>
      </c>
      <c r="Z274" s="57" t="s">
        <v>1746</v>
      </c>
      <c r="AA274" s="55" t="s">
        <v>6987</v>
      </c>
      <c r="AB274" s="55">
        <v>277</v>
      </c>
      <c r="AC274" s="55" t="s">
        <v>2024</v>
      </c>
      <c r="AD274" s="89" t="s">
        <v>2623</v>
      </c>
      <c r="AE274" s="243">
        <v>16005</v>
      </c>
      <c r="AF274" s="157" t="s">
        <v>3901</v>
      </c>
      <c r="AG274" s="89" t="s">
        <v>8058</v>
      </c>
      <c r="AH274" s="58" t="s">
        <v>8059</v>
      </c>
      <c r="AI274" s="58" t="s">
        <v>650</v>
      </c>
      <c r="AJ274" s="59" t="s">
        <v>1639</v>
      </c>
      <c r="AK274" s="56">
        <v>25.827067499999998</v>
      </c>
      <c r="AL274" s="56">
        <v>-81.428115000000005</v>
      </c>
      <c r="AM274" s="60">
        <v>-12.459899999636264</v>
      </c>
      <c r="AN274" s="60">
        <v>-0.54659666941855023</v>
      </c>
      <c r="AO274" s="60">
        <v>12.47188341510436</v>
      </c>
      <c r="AP274" s="84" t="s">
        <v>5496</v>
      </c>
      <c r="AQ274" s="481" t="str">
        <f>Table14[[#This Row],[Zone
ID]]</f>
        <v>U12</v>
      </c>
    </row>
    <row r="275" spans="1:44" s="14" customFormat="1" ht="38.25" x14ac:dyDescent="0.2">
      <c r="A275" s="45" t="s">
        <v>595</v>
      </c>
      <c r="B275" s="42" t="s">
        <v>629</v>
      </c>
      <c r="C275" s="46" t="s">
        <v>473</v>
      </c>
      <c r="D275" s="35" t="s">
        <v>424</v>
      </c>
      <c r="E275" s="34">
        <v>46079</v>
      </c>
      <c r="F275" s="347" t="s">
        <v>4875</v>
      </c>
      <c r="G275" s="347" t="s">
        <v>5193</v>
      </c>
      <c r="H275" s="344">
        <v>25.827333333333332</v>
      </c>
      <c r="I275" s="344">
        <v>-81.427533333333329</v>
      </c>
      <c r="J275" s="56" t="s">
        <v>8060</v>
      </c>
      <c r="K275" s="56" t="s">
        <v>8061</v>
      </c>
      <c r="L275" s="49" t="s">
        <v>4244</v>
      </c>
      <c r="M275" s="120" t="s">
        <v>2833</v>
      </c>
      <c r="N275" s="35" t="s">
        <v>364</v>
      </c>
      <c r="O275" s="240" t="s">
        <v>6604</v>
      </c>
      <c r="P275" s="216" t="s">
        <v>1969</v>
      </c>
      <c r="Q275" s="443">
        <v>0</v>
      </c>
      <c r="R275" s="47"/>
      <c r="S275" s="36">
        <v>0</v>
      </c>
      <c r="T275" s="35"/>
      <c r="U275" s="34"/>
      <c r="V275" s="82">
        <v>0</v>
      </c>
      <c r="W275" s="55" t="s">
        <v>2689</v>
      </c>
      <c r="X275" s="55" t="s">
        <v>1897</v>
      </c>
      <c r="Y275" s="157">
        <v>0</v>
      </c>
      <c r="Z275" s="57" t="s">
        <v>1746</v>
      </c>
      <c r="AA275" s="55" t="s">
        <v>6987</v>
      </c>
      <c r="AB275" s="55">
        <v>278</v>
      </c>
      <c r="AC275" s="55" t="s">
        <v>2024</v>
      </c>
      <c r="AD275" s="89" t="s">
        <v>2623</v>
      </c>
      <c r="AE275" s="243">
        <v>16010</v>
      </c>
      <c r="AF275" s="157" t="s">
        <v>3901</v>
      </c>
      <c r="AG275" s="89" t="s">
        <v>8062</v>
      </c>
      <c r="AH275" s="58" t="s">
        <v>4875</v>
      </c>
      <c r="AI275" s="58" t="s">
        <v>3677</v>
      </c>
      <c r="AJ275" s="59" t="s">
        <v>1638</v>
      </c>
      <c r="AK275" s="56">
        <v>25.827331944444445</v>
      </c>
      <c r="AL275" s="56">
        <v>-81.427549444444438</v>
      </c>
      <c r="AM275" s="60">
        <v>0.50649999915307831</v>
      </c>
      <c r="AN275" s="60">
        <v>5.2837678168074884</v>
      </c>
      <c r="AO275" s="60">
        <v>5.3079887519730713</v>
      </c>
      <c r="AP275" s="84" t="s">
        <v>5496</v>
      </c>
      <c r="AQ275" s="481" t="str">
        <f>Table14[[#This Row],[Zone
ID]]</f>
        <v>U13</v>
      </c>
    </row>
    <row r="276" spans="1:44" s="14" customFormat="1" ht="38.25" x14ac:dyDescent="0.2">
      <c r="A276" s="45" t="s">
        <v>596</v>
      </c>
      <c r="B276" s="42" t="s">
        <v>313</v>
      </c>
      <c r="C276" s="46" t="s">
        <v>473</v>
      </c>
      <c r="D276" s="35" t="s">
        <v>424</v>
      </c>
      <c r="E276" s="34">
        <v>46079</v>
      </c>
      <c r="F276" s="347" t="s">
        <v>3724</v>
      </c>
      <c r="G276" s="347" t="s">
        <v>2175</v>
      </c>
      <c r="H276" s="344">
        <v>25.826916666666666</v>
      </c>
      <c r="I276" s="344">
        <v>-81.42731666666667</v>
      </c>
      <c r="J276" s="56" t="s">
        <v>8063</v>
      </c>
      <c r="K276" s="56" t="s">
        <v>8064</v>
      </c>
      <c r="L276" s="49" t="s">
        <v>6683</v>
      </c>
      <c r="M276" s="120" t="s">
        <v>2833</v>
      </c>
      <c r="N276" s="35" t="s">
        <v>364</v>
      </c>
      <c r="O276" s="240" t="s">
        <v>6678</v>
      </c>
      <c r="P276" s="216" t="s">
        <v>6005</v>
      </c>
      <c r="Q276" s="443">
        <v>0</v>
      </c>
      <c r="R276" s="47"/>
      <c r="S276" s="36">
        <v>0</v>
      </c>
      <c r="T276" s="35"/>
      <c r="U276" s="34"/>
      <c r="V276" s="82">
        <v>0</v>
      </c>
      <c r="W276" s="55" t="s">
        <v>2689</v>
      </c>
      <c r="X276" s="55" t="s">
        <v>1897</v>
      </c>
      <c r="Y276" s="157">
        <v>0</v>
      </c>
      <c r="Z276" s="57" t="s">
        <v>1746</v>
      </c>
      <c r="AA276" s="55" t="s">
        <v>6987</v>
      </c>
      <c r="AB276" s="55">
        <v>279</v>
      </c>
      <c r="AC276" s="55" t="s">
        <v>2024</v>
      </c>
      <c r="AD276" s="89" t="s">
        <v>2623</v>
      </c>
      <c r="AE276" s="243">
        <v>16015</v>
      </c>
      <c r="AF276" s="157" t="s">
        <v>3901</v>
      </c>
      <c r="AG276" s="89" t="s">
        <v>8065</v>
      </c>
      <c r="AH276" s="58" t="s">
        <v>8055</v>
      </c>
      <c r="AI276" s="58" t="s">
        <v>651</v>
      </c>
      <c r="AJ276" s="59" t="s">
        <v>1637</v>
      </c>
      <c r="AK276" s="56">
        <v>25.82687138888889</v>
      </c>
      <c r="AL276" s="56">
        <v>-81.427303888888886</v>
      </c>
      <c r="AM276" s="60">
        <v>16.511899999338908</v>
      </c>
      <c r="AN276" s="60">
        <v>-4.1905744779703875</v>
      </c>
      <c r="AO276" s="60">
        <v>17.035367798893716</v>
      </c>
      <c r="AP276" s="84" t="s">
        <v>5496</v>
      </c>
      <c r="AQ276" s="481" t="str">
        <f>Table14[[#This Row],[Zone
ID]]</f>
        <v>U14</v>
      </c>
    </row>
    <row r="277" spans="1:44" s="290" customFormat="1" ht="38.25" x14ac:dyDescent="0.2">
      <c r="A277" s="45" t="s">
        <v>597</v>
      </c>
      <c r="B277" s="42" t="s">
        <v>114</v>
      </c>
      <c r="C277" s="46" t="s">
        <v>473</v>
      </c>
      <c r="D277" s="35" t="s">
        <v>424</v>
      </c>
      <c r="E277" s="34">
        <v>46079</v>
      </c>
      <c r="F277" s="347" t="s">
        <v>677</v>
      </c>
      <c r="G277" s="347" t="s">
        <v>5473</v>
      </c>
      <c r="H277" s="344">
        <v>25.828216666666666</v>
      </c>
      <c r="I277" s="344">
        <v>-81.426599999999993</v>
      </c>
      <c r="J277" s="56" t="s">
        <v>8066</v>
      </c>
      <c r="K277" s="56" t="s">
        <v>8067</v>
      </c>
      <c r="L277" s="49" t="s">
        <v>6805</v>
      </c>
      <c r="M277" s="120" t="s">
        <v>2833</v>
      </c>
      <c r="N277" s="35" t="s">
        <v>387</v>
      </c>
      <c r="O277" s="240" t="s">
        <v>6684</v>
      </c>
      <c r="P277" s="216" t="s">
        <v>6005</v>
      </c>
      <c r="Q277" s="443">
        <v>0</v>
      </c>
      <c r="R277" s="47"/>
      <c r="S277" s="36">
        <v>0</v>
      </c>
      <c r="T277" s="35" t="s">
        <v>3310</v>
      </c>
      <c r="U277" s="34"/>
      <c r="V277" s="82">
        <v>0</v>
      </c>
      <c r="W277" s="55" t="s">
        <v>2689</v>
      </c>
      <c r="X277" s="55" t="s">
        <v>1897</v>
      </c>
      <c r="Y277" s="157" t="s">
        <v>387</v>
      </c>
      <c r="Z277" s="57" t="s">
        <v>1746</v>
      </c>
      <c r="AA277" s="55" t="s">
        <v>6982</v>
      </c>
      <c r="AB277" s="55">
        <v>280</v>
      </c>
      <c r="AC277" s="55" t="s">
        <v>2024</v>
      </c>
      <c r="AD277" s="89" t="s">
        <v>2623</v>
      </c>
      <c r="AE277" s="243">
        <v>16020</v>
      </c>
      <c r="AF277" s="157" t="s">
        <v>3901</v>
      </c>
      <c r="AG277" s="89" t="s">
        <v>8068</v>
      </c>
      <c r="AH277" s="58" t="s">
        <v>8069</v>
      </c>
      <c r="AI277" s="58" t="s">
        <v>8070</v>
      </c>
      <c r="AJ277" s="59" t="s">
        <v>1636</v>
      </c>
      <c r="AK277" s="56">
        <v>25.828252500000001</v>
      </c>
      <c r="AL277" s="56">
        <v>-81.426665555555559</v>
      </c>
      <c r="AM277" s="60">
        <v>-13.067700000692923</v>
      </c>
      <c r="AN277" s="60">
        <v>21.499469054609925</v>
      </c>
      <c r="AO277" s="60">
        <v>25.159331329314767</v>
      </c>
      <c r="AP277" s="84" t="s">
        <v>5496</v>
      </c>
      <c r="AQ277" s="481" t="str">
        <f>Table14[[#This Row],[Zone
ID]]</f>
        <v>U15</v>
      </c>
      <c r="AR277" s="14"/>
    </row>
    <row r="278" spans="1:44" s="14" customFormat="1" ht="38.25" x14ac:dyDescent="0.2">
      <c r="A278" s="45" t="s">
        <v>598</v>
      </c>
      <c r="B278" s="42" t="s">
        <v>105</v>
      </c>
      <c r="C278" s="46" t="s">
        <v>473</v>
      </c>
      <c r="D278" s="35" t="s">
        <v>424</v>
      </c>
      <c r="E278" s="34">
        <v>46079</v>
      </c>
      <c r="F278" s="347" t="s">
        <v>679</v>
      </c>
      <c r="G278" s="347" t="s">
        <v>3678</v>
      </c>
      <c r="H278" s="344">
        <v>25.831083333333332</v>
      </c>
      <c r="I278" s="344">
        <v>-81.424549999999996</v>
      </c>
      <c r="J278" s="56" t="s">
        <v>8071</v>
      </c>
      <c r="K278" s="56" t="s">
        <v>8072</v>
      </c>
      <c r="L278" s="49" t="s">
        <v>6685</v>
      </c>
      <c r="M278" s="120" t="s">
        <v>2833</v>
      </c>
      <c r="N278" s="35" t="s">
        <v>364</v>
      </c>
      <c r="O278" s="240" t="s">
        <v>6686</v>
      </c>
      <c r="P278" s="216" t="s">
        <v>6005</v>
      </c>
      <c r="Q278" s="443">
        <v>0</v>
      </c>
      <c r="R278" s="47"/>
      <c r="S278" s="36">
        <v>0</v>
      </c>
      <c r="T278" s="35"/>
      <c r="U278" s="34"/>
      <c r="V278" s="82">
        <v>0</v>
      </c>
      <c r="W278" s="55" t="s">
        <v>2689</v>
      </c>
      <c r="X278" s="55" t="s">
        <v>1897</v>
      </c>
      <c r="Y278" s="157">
        <v>0</v>
      </c>
      <c r="Z278" s="57" t="s">
        <v>1746</v>
      </c>
      <c r="AA278" s="55" t="s">
        <v>6987</v>
      </c>
      <c r="AB278" s="55">
        <v>281</v>
      </c>
      <c r="AC278" s="55" t="s">
        <v>2024</v>
      </c>
      <c r="AD278" s="89" t="s">
        <v>2623</v>
      </c>
      <c r="AE278" s="243">
        <v>16025</v>
      </c>
      <c r="AF278" s="157" t="s">
        <v>3901</v>
      </c>
      <c r="AG278" s="89" t="s">
        <v>8073</v>
      </c>
      <c r="AH278" s="58" t="s">
        <v>8074</v>
      </c>
      <c r="AI278" s="58" t="s">
        <v>3678</v>
      </c>
      <c r="AJ278" s="59" t="s">
        <v>1635</v>
      </c>
      <c r="AK278" s="56">
        <v>25.831129722222222</v>
      </c>
      <c r="AL278" s="56">
        <v>-81.424551666666673</v>
      </c>
      <c r="AM278" s="60">
        <v>-16.917100000475216</v>
      </c>
      <c r="AN278" s="60">
        <v>0.54659667407911372</v>
      </c>
      <c r="AO278" s="60">
        <v>16.925928049894129</v>
      </c>
      <c r="AP278" s="84" t="s">
        <v>5496</v>
      </c>
      <c r="AQ278" s="481" t="str">
        <f>Table14[[#This Row],[Zone
ID]]</f>
        <v>U16</v>
      </c>
    </row>
    <row r="279" spans="1:44" s="14" customFormat="1" ht="38.25" x14ac:dyDescent="0.2">
      <c r="A279" s="45" t="s">
        <v>599</v>
      </c>
      <c r="B279" s="42" t="s">
        <v>2944</v>
      </c>
      <c r="C279" s="46" t="s">
        <v>473</v>
      </c>
      <c r="D279" s="35" t="s">
        <v>424</v>
      </c>
      <c r="E279" s="34">
        <v>46079</v>
      </c>
      <c r="F279" s="347" t="s">
        <v>5918</v>
      </c>
      <c r="G279" s="347" t="s">
        <v>682</v>
      </c>
      <c r="H279" s="344">
        <v>25.832866666666668</v>
      </c>
      <c r="I279" s="344">
        <v>-81.423500000000004</v>
      </c>
      <c r="J279" s="56" t="s">
        <v>8075</v>
      </c>
      <c r="K279" s="56" t="s">
        <v>8076</v>
      </c>
      <c r="L279" s="49" t="s">
        <v>6578</v>
      </c>
      <c r="M279" s="120" t="s">
        <v>2835</v>
      </c>
      <c r="N279" s="35" t="s">
        <v>364</v>
      </c>
      <c r="O279" s="240" t="s">
        <v>6687</v>
      </c>
      <c r="P279" s="216" t="s">
        <v>6005</v>
      </c>
      <c r="Q279" s="443">
        <v>0</v>
      </c>
      <c r="R279" s="47"/>
      <c r="S279" s="36">
        <v>0</v>
      </c>
      <c r="T279" s="35"/>
      <c r="U279" s="34"/>
      <c r="V279" s="82">
        <v>0</v>
      </c>
      <c r="W279" s="55" t="s">
        <v>2689</v>
      </c>
      <c r="X279" s="55" t="s">
        <v>1897</v>
      </c>
      <c r="Y279" s="157">
        <v>0</v>
      </c>
      <c r="Z279" s="57" t="s">
        <v>1746</v>
      </c>
      <c r="AA279" s="55" t="s">
        <v>6987</v>
      </c>
      <c r="AB279" s="55">
        <v>282</v>
      </c>
      <c r="AC279" s="55" t="s">
        <v>2024</v>
      </c>
      <c r="AD279" s="89" t="s">
        <v>2623</v>
      </c>
      <c r="AE279" s="243">
        <v>16030</v>
      </c>
      <c r="AF279" s="157" t="s">
        <v>3901</v>
      </c>
      <c r="AG279" s="89" t="s">
        <v>8077</v>
      </c>
      <c r="AH279" s="58" t="s">
        <v>8078</v>
      </c>
      <c r="AI279" s="58" t="s">
        <v>8079</v>
      </c>
      <c r="AJ279" s="59" t="s">
        <v>1634</v>
      </c>
      <c r="AK279" s="56">
        <v>25.832879999999999</v>
      </c>
      <c r="AL279" s="56">
        <v>-81.423578888888883</v>
      </c>
      <c r="AM279" s="60">
        <v>-4.8623999993840528</v>
      </c>
      <c r="AN279" s="60">
        <v>25.872242414618892</v>
      </c>
      <c r="AO279" s="60">
        <v>26.325194421215866</v>
      </c>
      <c r="AP279" s="84" t="s">
        <v>5496</v>
      </c>
      <c r="AQ279" s="481" t="str">
        <f>Table14[[#This Row],[Zone
ID]]</f>
        <v>U17</v>
      </c>
      <c r="AR279" s="290"/>
    </row>
    <row r="280" spans="1:44" s="14" customFormat="1" ht="38.25" x14ac:dyDescent="0.2">
      <c r="A280" s="45" t="s">
        <v>600</v>
      </c>
      <c r="B280" s="42" t="s">
        <v>97</v>
      </c>
      <c r="C280" s="46" t="s">
        <v>473</v>
      </c>
      <c r="D280" s="35" t="s">
        <v>424</v>
      </c>
      <c r="E280" s="34">
        <v>45783</v>
      </c>
      <c r="F280" s="347" t="s">
        <v>2660</v>
      </c>
      <c r="G280" s="347" t="s">
        <v>684</v>
      </c>
      <c r="H280" s="344">
        <v>25.83315</v>
      </c>
      <c r="I280" s="344">
        <v>-81.421700000000001</v>
      </c>
      <c r="J280" s="56" t="s">
        <v>8080</v>
      </c>
      <c r="K280" s="56" t="s">
        <v>8081</v>
      </c>
      <c r="L280" s="49" t="s">
        <v>4252</v>
      </c>
      <c r="M280" s="120" t="s">
        <v>2833</v>
      </c>
      <c r="N280" s="35" t="s">
        <v>364</v>
      </c>
      <c r="O280" s="207" t="s">
        <v>6688</v>
      </c>
      <c r="P280" s="216" t="s">
        <v>6005</v>
      </c>
      <c r="Q280" s="443">
        <v>0</v>
      </c>
      <c r="R280" s="47"/>
      <c r="S280" s="36">
        <v>0</v>
      </c>
      <c r="T280" s="35"/>
      <c r="U280" s="34"/>
      <c r="V280" s="82">
        <v>0</v>
      </c>
      <c r="W280" s="55" t="s">
        <v>2689</v>
      </c>
      <c r="X280" s="55" t="s">
        <v>1897</v>
      </c>
      <c r="Y280" s="157">
        <v>0</v>
      </c>
      <c r="Z280" s="57" t="s">
        <v>1746</v>
      </c>
      <c r="AA280" s="55" t="s">
        <v>6987</v>
      </c>
      <c r="AB280" s="55">
        <v>283</v>
      </c>
      <c r="AC280" s="55" t="s">
        <v>2024</v>
      </c>
      <c r="AD280" s="89" t="s">
        <v>2623</v>
      </c>
      <c r="AE280" s="243">
        <v>16035</v>
      </c>
      <c r="AF280" s="157" t="s">
        <v>3901</v>
      </c>
      <c r="AG280" s="89" t="s">
        <v>8082</v>
      </c>
      <c r="AH280" s="58" t="s">
        <v>8083</v>
      </c>
      <c r="AI280" s="58" t="s">
        <v>8084</v>
      </c>
      <c r="AJ280" s="59" t="s">
        <v>1633</v>
      </c>
      <c r="AK280" s="56">
        <v>25.833105833333335</v>
      </c>
      <c r="AL280" s="56">
        <v>-81.421657499999995</v>
      </c>
      <c r="AM280" s="60">
        <v>16.106699999498204</v>
      </c>
      <c r="AN280" s="60">
        <v>-13.938215107457539</v>
      </c>
      <c r="AO280" s="60">
        <v>21.300225943768602</v>
      </c>
      <c r="AP280" s="84" t="s">
        <v>5496</v>
      </c>
      <c r="AQ280" s="481" t="str">
        <f>Table14[[#This Row],[Zone
ID]]</f>
        <v>U18</v>
      </c>
    </row>
    <row r="281" spans="1:44" s="14" customFormat="1" ht="38.25" x14ac:dyDescent="0.2">
      <c r="A281" s="45" t="s">
        <v>601</v>
      </c>
      <c r="B281" s="42" t="s">
        <v>96</v>
      </c>
      <c r="C281" s="46" t="s">
        <v>473</v>
      </c>
      <c r="D281" s="35" t="s">
        <v>424</v>
      </c>
      <c r="E281" s="34">
        <v>46079</v>
      </c>
      <c r="F281" s="347" t="s">
        <v>4876</v>
      </c>
      <c r="G281" s="347" t="s">
        <v>2185</v>
      </c>
      <c r="H281" s="344">
        <v>25.83445</v>
      </c>
      <c r="I281" s="344">
        <v>-81.418383333333338</v>
      </c>
      <c r="J281" s="56" t="s">
        <v>8085</v>
      </c>
      <c r="K281" s="56" t="s">
        <v>8086</v>
      </c>
      <c r="L281" s="49" t="s">
        <v>6579</v>
      </c>
      <c r="M281" s="120" t="s">
        <v>2834</v>
      </c>
      <c r="N281" s="35" t="s">
        <v>364</v>
      </c>
      <c r="O281" s="240" t="s">
        <v>6689</v>
      </c>
      <c r="P281" s="216" t="s">
        <v>6005</v>
      </c>
      <c r="Q281" s="443">
        <v>0</v>
      </c>
      <c r="R281" s="47"/>
      <c r="S281" s="36">
        <v>0</v>
      </c>
      <c r="T281" s="207"/>
      <c r="U281" s="34"/>
      <c r="V281" s="82">
        <v>0</v>
      </c>
      <c r="W281" s="55" t="s">
        <v>2689</v>
      </c>
      <c r="X281" s="55" t="s">
        <v>1897</v>
      </c>
      <c r="Y281" s="157">
        <v>0</v>
      </c>
      <c r="Z281" s="57" t="s">
        <v>1746</v>
      </c>
      <c r="AA281" s="55" t="s">
        <v>6987</v>
      </c>
      <c r="AB281" s="55">
        <v>284</v>
      </c>
      <c r="AC281" s="55" t="s">
        <v>2024</v>
      </c>
      <c r="AD281" s="89" t="s">
        <v>2623</v>
      </c>
      <c r="AE281" s="243">
        <v>16040</v>
      </c>
      <c r="AF281" s="157" t="s">
        <v>3901</v>
      </c>
      <c r="AG281" s="89" t="s">
        <v>8087</v>
      </c>
      <c r="AH281" s="58" t="s">
        <v>4876</v>
      </c>
      <c r="AI281" s="58" t="s">
        <v>8088</v>
      </c>
      <c r="AJ281" s="59" t="s">
        <v>1632</v>
      </c>
      <c r="AK281" s="56">
        <v>25.834445833333334</v>
      </c>
      <c r="AL281" s="56">
        <v>-81.418399722222219</v>
      </c>
      <c r="AM281" s="60">
        <v>1.5195000000504422</v>
      </c>
      <c r="AN281" s="60">
        <v>5.3748672601570586</v>
      </c>
      <c r="AO281" s="60">
        <v>5.5855239964090693</v>
      </c>
      <c r="AP281" s="84" t="s">
        <v>5496</v>
      </c>
      <c r="AQ281" s="481" t="str">
        <f>Table14[[#This Row],[Zone
ID]]</f>
        <v>U19</v>
      </c>
    </row>
    <row r="282" spans="1:44" s="14" customFormat="1" ht="38.25" x14ac:dyDescent="0.2">
      <c r="A282" s="45" t="s">
        <v>602</v>
      </c>
      <c r="B282" s="42" t="s">
        <v>95</v>
      </c>
      <c r="C282" s="46" t="s">
        <v>473</v>
      </c>
      <c r="D282" s="35" t="s">
        <v>424</v>
      </c>
      <c r="E282" s="34">
        <v>46079</v>
      </c>
      <c r="F282" s="347" t="s">
        <v>687</v>
      </c>
      <c r="G282" s="347" t="s">
        <v>2189</v>
      </c>
      <c r="H282" s="344">
        <v>25.834116666666667</v>
      </c>
      <c r="I282" s="344">
        <v>-81.418149999999997</v>
      </c>
      <c r="J282" s="56" t="s">
        <v>8089</v>
      </c>
      <c r="K282" s="56" t="s">
        <v>8090</v>
      </c>
      <c r="L282" s="49" t="s">
        <v>5922</v>
      </c>
      <c r="M282" s="120" t="s">
        <v>2833</v>
      </c>
      <c r="N282" s="35" t="s">
        <v>364</v>
      </c>
      <c r="O282" s="240" t="s">
        <v>6690</v>
      </c>
      <c r="P282" s="216" t="s">
        <v>6005</v>
      </c>
      <c r="Q282" s="443">
        <v>0</v>
      </c>
      <c r="R282" s="47"/>
      <c r="S282" s="36">
        <v>0</v>
      </c>
      <c r="T282" s="35"/>
      <c r="U282" s="34"/>
      <c r="V282" s="82">
        <v>0</v>
      </c>
      <c r="W282" s="55" t="s">
        <v>2689</v>
      </c>
      <c r="X282" s="55" t="s">
        <v>1897</v>
      </c>
      <c r="Y282" s="157">
        <v>0</v>
      </c>
      <c r="Z282" s="57" t="s">
        <v>1746</v>
      </c>
      <c r="AA282" s="55" t="s">
        <v>6987</v>
      </c>
      <c r="AB282" s="55">
        <v>285</v>
      </c>
      <c r="AC282" s="55" t="s">
        <v>2024</v>
      </c>
      <c r="AD282" s="89" t="s">
        <v>2623</v>
      </c>
      <c r="AE282" s="243">
        <v>16045</v>
      </c>
      <c r="AF282" s="157" t="s">
        <v>3901</v>
      </c>
      <c r="AG282" s="89" t="s">
        <v>8091</v>
      </c>
      <c r="AH282" s="58" t="s">
        <v>2188</v>
      </c>
      <c r="AI282" s="58" t="s">
        <v>8092</v>
      </c>
      <c r="AJ282" s="59" t="s">
        <v>1631</v>
      </c>
      <c r="AK282" s="56">
        <v>25.834025277777776</v>
      </c>
      <c r="AL282" s="56">
        <v>-81.418176666666668</v>
      </c>
      <c r="AM282" s="60">
        <v>33.32770000050175</v>
      </c>
      <c r="AN282" s="60">
        <v>8.7455467339996211</v>
      </c>
      <c r="AO282" s="60">
        <v>34.456061513179591</v>
      </c>
      <c r="AP282" s="84" t="s">
        <v>5496</v>
      </c>
      <c r="AQ282" s="481" t="str">
        <f>Table14[[#This Row],[Zone
ID]]</f>
        <v>U20</v>
      </c>
    </row>
    <row r="283" spans="1:44" s="14" customFormat="1" ht="38.25" x14ac:dyDescent="0.2">
      <c r="A283" s="45" t="s">
        <v>603</v>
      </c>
      <c r="B283" s="42" t="s">
        <v>94</v>
      </c>
      <c r="C283" s="46" t="s">
        <v>473</v>
      </c>
      <c r="D283" s="35" t="s">
        <v>424</v>
      </c>
      <c r="E283" s="34">
        <v>46079</v>
      </c>
      <c r="F283" s="347" t="s">
        <v>2666</v>
      </c>
      <c r="G283" s="347" t="s">
        <v>2190</v>
      </c>
      <c r="H283" s="344">
        <v>25.8354</v>
      </c>
      <c r="I283" s="344">
        <v>-81.414216666666661</v>
      </c>
      <c r="J283" s="56" t="s">
        <v>8093</v>
      </c>
      <c r="K283" s="56" t="s">
        <v>8094</v>
      </c>
      <c r="L283" s="49" t="s">
        <v>6580</v>
      </c>
      <c r="M283" s="120" t="s">
        <v>2836</v>
      </c>
      <c r="N283" s="35" t="s">
        <v>364</v>
      </c>
      <c r="O283" s="377" t="s">
        <v>6691</v>
      </c>
      <c r="P283" s="216" t="s">
        <v>6005</v>
      </c>
      <c r="Q283" s="443">
        <v>0</v>
      </c>
      <c r="R283" s="47"/>
      <c r="S283" s="36">
        <v>0</v>
      </c>
      <c r="T283" s="35"/>
      <c r="U283" s="34"/>
      <c r="V283" s="82">
        <v>0</v>
      </c>
      <c r="W283" s="55" t="s">
        <v>2689</v>
      </c>
      <c r="X283" s="55" t="s">
        <v>1897</v>
      </c>
      <c r="Y283" s="157">
        <v>0</v>
      </c>
      <c r="Z283" s="57" t="s">
        <v>1746</v>
      </c>
      <c r="AA283" s="55" t="s">
        <v>6987</v>
      </c>
      <c r="AB283" s="55">
        <v>286</v>
      </c>
      <c r="AC283" s="55" t="s">
        <v>2024</v>
      </c>
      <c r="AD283" s="89" t="s">
        <v>2623</v>
      </c>
      <c r="AE283" s="243">
        <v>16050</v>
      </c>
      <c r="AF283" s="157" t="s">
        <v>3901</v>
      </c>
      <c r="AG283" s="89" t="s">
        <v>8095</v>
      </c>
      <c r="AH283" s="58" t="s">
        <v>2666</v>
      </c>
      <c r="AI283" s="58" t="s">
        <v>652</v>
      </c>
      <c r="AJ283" s="59" t="s">
        <v>1630</v>
      </c>
      <c r="AK283" s="56">
        <v>25.835394166666667</v>
      </c>
      <c r="AL283" s="56">
        <v>-81.414233055555556</v>
      </c>
      <c r="AM283" s="60">
        <v>2.1272999998114983</v>
      </c>
      <c r="AN283" s="60">
        <v>5.3748672648176221</v>
      </c>
      <c r="AO283" s="60">
        <v>5.7805366017010966</v>
      </c>
      <c r="AP283" s="84" t="s">
        <v>5496</v>
      </c>
      <c r="AQ283" s="481" t="str">
        <f>Table14[[#This Row],[Zone
ID]]</f>
        <v>U21</v>
      </c>
    </row>
    <row r="284" spans="1:44" s="14" customFormat="1" ht="38.25" x14ac:dyDescent="0.2">
      <c r="A284" s="45" t="s">
        <v>604</v>
      </c>
      <c r="B284" s="42" t="s">
        <v>2945</v>
      </c>
      <c r="C284" s="46" t="s">
        <v>473</v>
      </c>
      <c r="D284" s="35" t="s">
        <v>424</v>
      </c>
      <c r="E284" s="34">
        <v>46079</v>
      </c>
      <c r="F284" s="347" t="s">
        <v>5207</v>
      </c>
      <c r="G284" s="347" t="s">
        <v>4258</v>
      </c>
      <c r="H284" s="344">
        <v>25.836533333333332</v>
      </c>
      <c r="I284" s="344">
        <v>-81.410700000000006</v>
      </c>
      <c r="J284" s="56" t="s">
        <v>8096</v>
      </c>
      <c r="K284" s="56" t="s">
        <v>8097</v>
      </c>
      <c r="L284" s="49" t="s">
        <v>6707</v>
      </c>
      <c r="M284" s="120" t="s">
        <v>2835</v>
      </c>
      <c r="N284" s="35" t="s">
        <v>448</v>
      </c>
      <c r="O284" s="240"/>
      <c r="P284" s="216" t="s">
        <v>6005</v>
      </c>
      <c r="Q284" s="443">
        <v>0</v>
      </c>
      <c r="R284" s="47"/>
      <c r="S284" s="36">
        <v>0</v>
      </c>
      <c r="T284" s="35" t="s">
        <v>3310</v>
      </c>
      <c r="U284" s="34" t="s">
        <v>6803</v>
      </c>
      <c r="V284" s="82" t="s">
        <v>1969</v>
      </c>
      <c r="W284" s="55" t="s">
        <v>2689</v>
      </c>
      <c r="X284" s="55" t="s">
        <v>1897</v>
      </c>
      <c r="Y284" s="157" t="s">
        <v>448</v>
      </c>
      <c r="Z284" s="57" t="s">
        <v>1746</v>
      </c>
      <c r="AA284" s="55" t="s">
        <v>6972</v>
      </c>
      <c r="AB284" s="55">
        <v>287</v>
      </c>
      <c r="AC284" s="55" t="s">
        <v>2024</v>
      </c>
      <c r="AD284" s="89" t="s">
        <v>2623</v>
      </c>
      <c r="AE284" s="243">
        <v>16055</v>
      </c>
      <c r="AF284" s="157" t="s">
        <v>3901</v>
      </c>
      <c r="AG284" s="89" t="s">
        <v>8098</v>
      </c>
      <c r="AH284" s="58" t="s">
        <v>8099</v>
      </c>
      <c r="AI284" s="58" t="s">
        <v>8100</v>
      </c>
      <c r="AJ284" s="59" t="s">
        <v>1628</v>
      </c>
      <c r="AK284" s="56">
        <v>25.8364975</v>
      </c>
      <c r="AL284" s="56">
        <v>-81.41063305555555</v>
      </c>
      <c r="AM284" s="60">
        <v>13.06769999939732</v>
      </c>
      <c r="AN284" s="60">
        <v>-21.954966280678907</v>
      </c>
      <c r="AO284" s="60">
        <v>25.549663944169531</v>
      </c>
      <c r="AP284" s="84" t="s">
        <v>5496</v>
      </c>
      <c r="AQ284" s="481" t="str">
        <f>Table14[[#This Row],[Zone
ID]]</f>
        <v>U22</v>
      </c>
    </row>
    <row r="285" spans="1:44" s="14" customFormat="1" ht="38.25" x14ac:dyDescent="0.2">
      <c r="A285" s="45" t="s">
        <v>605</v>
      </c>
      <c r="B285" s="42" t="s">
        <v>630</v>
      </c>
      <c r="C285" s="46" t="s">
        <v>473</v>
      </c>
      <c r="D285" s="35" t="s">
        <v>424</v>
      </c>
      <c r="E285" s="34">
        <v>46079</v>
      </c>
      <c r="F285" s="347" t="s">
        <v>2957</v>
      </c>
      <c r="G285" s="347" t="s">
        <v>3742</v>
      </c>
      <c r="H285" s="344">
        <v>25.837183333333332</v>
      </c>
      <c r="I285" s="344">
        <v>-81.410250000000005</v>
      </c>
      <c r="J285" s="56" t="s">
        <v>8101</v>
      </c>
      <c r="K285" s="56" t="s">
        <v>8102</v>
      </c>
      <c r="L285" s="49" t="s">
        <v>6692</v>
      </c>
      <c r="M285" s="120" t="s">
        <v>2833</v>
      </c>
      <c r="N285" s="35" t="s">
        <v>364</v>
      </c>
      <c r="O285" s="240" t="s">
        <v>6614</v>
      </c>
      <c r="P285" s="216" t="s">
        <v>6005</v>
      </c>
      <c r="Q285" s="443">
        <v>0</v>
      </c>
      <c r="R285" s="47"/>
      <c r="S285" s="36">
        <v>0</v>
      </c>
      <c r="T285" s="35"/>
      <c r="U285" s="34"/>
      <c r="V285" s="82">
        <v>0</v>
      </c>
      <c r="W285" s="55" t="s">
        <v>2689</v>
      </c>
      <c r="X285" s="55" t="s">
        <v>1897</v>
      </c>
      <c r="Y285" s="157">
        <v>0</v>
      </c>
      <c r="Z285" s="57" t="s">
        <v>1746</v>
      </c>
      <c r="AA285" s="55" t="s">
        <v>6987</v>
      </c>
      <c r="AB285" s="55">
        <v>288</v>
      </c>
      <c r="AC285" s="55" t="s">
        <v>2024</v>
      </c>
      <c r="AD285" s="89" t="s">
        <v>2623</v>
      </c>
      <c r="AE285" s="243">
        <v>16060</v>
      </c>
      <c r="AF285" s="157" t="s">
        <v>3901</v>
      </c>
      <c r="AG285" s="89" t="s">
        <v>8103</v>
      </c>
      <c r="AH285" s="58" t="s">
        <v>2957</v>
      </c>
      <c r="AI285" s="58" t="s">
        <v>8104</v>
      </c>
      <c r="AJ285" s="59" t="s">
        <v>1627</v>
      </c>
      <c r="AK285" s="56">
        <v>25.837184166666667</v>
      </c>
      <c r="AL285" s="56">
        <v>-81.410331111111105</v>
      </c>
      <c r="AM285" s="60">
        <v>-0.30390000052832988</v>
      </c>
      <c r="AN285" s="60">
        <v>26.601037975397144</v>
      </c>
      <c r="AO285" s="60">
        <v>26.602773851214128</v>
      </c>
      <c r="AP285" s="84" t="s">
        <v>5496</v>
      </c>
      <c r="AQ285" s="481" t="str">
        <f>Table14[[#This Row],[Zone
ID]]</f>
        <v>U23</v>
      </c>
    </row>
    <row r="286" spans="1:44" s="14" customFormat="1" ht="38.25" x14ac:dyDescent="0.2">
      <c r="A286" s="45" t="s">
        <v>606</v>
      </c>
      <c r="B286" s="42" t="s">
        <v>91</v>
      </c>
      <c r="C286" s="46" t="s">
        <v>473</v>
      </c>
      <c r="D286" s="35" t="s">
        <v>424</v>
      </c>
      <c r="E286" s="34">
        <v>46079</v>
      </c>
      <c r="F286" s="347" t="s">
        <v>2197</v>
      </c>
      <c r="G286" s="347" t="s">
        <v>695</v>
      </c>
      <c r="H286" s="344">
        <v>25.839016666666666</v>
      </c>
      <c r="I286" s="344">
        <v>-81.407983333333334</v>
      </c>
      <c r="J286" s="56" t="s">
        <v>8105</v>
      </c>
      <c r="K286" s="56" t="s">
        <v>8106</v>
      </c>
      <c r="L286" s="49" t="s">
        <v>5928</v>
      </c>
      <c r="M286" s="120" t="s">
        <v>2833</v>
      </c>
      <c r="N286" s="35" t="s">
        <v>364</v>
      </c>
      <c r="O286" s="207" t="s">
        <v>6693</v>
      </c>
      <c r="P286" s="216" t="s">
        <v>6005</v>
      </c>
      <c r="Q286" s="443">
        <v>0</v>
      </c>
      <c r="R286" s="47"/>
      <c r="S286" s="36">
        <v>0</v>
      </c>
      <c r="T286" s="35"/>
      <c r="U286" s="34"/>
      <c r="V286" s="82">
        <v>0</v>
      </c>
      <c r="W286" s="55" t="s">
        <v>2689</v>
      </c>
      <c r="X286" s="55" t="s">
        <v>1897</v>
      </c>
      <c r="Y286" s="157">
        <v>0</v>
      </c>
      <c r="Z286" s="57" t="s">
        <v>1746</v>
      </c>
      <c r="AA286" s="55" t="s">
        <v>6987</v>
      </c>
      <c r="AB286" s="55">
        <v>289</v>
      </c>
      <c r="AC286" s="55" t="s">
        <v>2024</v>
      </c>
      <c r="AD286" s="89" t="s">
        <v>2624</v>
      </c>
      <c r="AE286" s="243">
        <v>16065</v>
      </c>
      <c r="AF286" s="157" t="s">
        <v>3901</v>
      </c>
      <c r="AG286" s="89" t="s">
        <v>8107</v>
      </c>
      <c r="AH286" s="58" t="s">
        <v>8108</v>
      </c>
      <c r="AI286" s="58" t="s">
        <v>8109</v>
      </c>
      <c r="AJ286" s="59" t="s">
        <v>1626</v>
      </c>
      <c r="AK286" s="56">
        <v>25.838986666666667</v>
      </c>
      <c r="AL286" s="56">
        <v>-81.407883055555558</v>
      </c>
      <c r="AM286" s="60">
        <v>10.940399999585821</v>
      </c>
      <c r="AN286" s="60">
        <v>-32.886899692352728</v>
      </c>
      <c r="AO286" s="60">
        <v>34.658916941038527</v>
      </c>
      <c r="AP286" s="84" t="s">
        <v>5496</v>
      </c>
      <c r="AQ286" s="481" t="str">
        <f>Table14[[#This Row],[Zone
ID]]</f>
        <v>U24</v>
      </c>
    </row>
    <row r="287" spans="1:44" s="14" customFormat="1" ht="38.25" x14ac:dyDescent="0.2">
      <c r="A287" s="45" t="s">
        <v>607</v>
      </c>
      <c r="B287" s="42" t="s">
        <v>474</v>
      </c>
      <c r="C287" s="46" t="s">
        <v>473</v>
      </c>
      <c r="D287" s="35" t="s">
        <v>424</v>
      </c>
      <c r="E287" s="34">
        <v>46079</v>
      </c>
      <c r="F287" s="347" t="s">
        <v>696</v>
      </c>
      <c r="G287" s="347" t="s">
        <v>3679</v>
      </c>
      <c r="H287" s="344">
        <v>25.840966666666667</v>
      </c>
      <c r="I287" s="344">
        <v>-81.406099999999995</v>
      </c>
      <c r="J287" s="56" t="s">
        <v>8110</v>
      </c>
      <c r="K287" s="56" t="s">
        <v>8111</v>
      </c>
      <c r="L287" s="49" t="s">
        <v>5930</v>
      </c>
      <c r="M287" s="120" t="s">
        <v>2835</v>
      </c>
      <c r="N287" s="35" t="s">
        <v>387</v>
      </c>
      <c r="O287" s="207" t="s">
        <v>6616</v>
      </c>
      <c r="P287" s="216" t="s">
        <v>6005</v>
      </c>
      <c r="Q287" s="443">
        <v>0</v>
      </c>
      <c r="R287" s="47"/>
      <c r="S287" s="36">
        <v>0</v>
      </c>
      <c r="T287" s="35"/>
      <c r="U287" s="34"/>
      <c r="V287" s="82">
        <v>0</v>
      </c>
      <c r="W287" s="55" t="s">
        <v>2689</v>
      </c>
      <c r="X287" s="55" t="s">
        <v>1897</v>
      </c>
      <c r="Y287" s="157" t="s">
        <v>387</v>
      </c>
      <c r="Z287" s="57" t="s">
        <v>1746</v>
      </c>
      <c r="AA287" s="55" t="s">
        <v>6982</v>
      </c>
      <c r="AB287" s="55">
        <v>290</v>
      </c>
      <c r="AC287" s="55" t="s">
        <v>2024</v>
      </c>
      <c r="AD287" s="89" t="s">
        <v>2624</v>
      </c>
      <c r="AE287" s="243">
        <v>16070</v>
      </c>
      <c r="AF287" s="157" t="s">
        <v>3901</v>
      </c>
      <c r="AG287" s="89" t="s">
        <v>8112</v>
      </c>
      <c r="AH287" s="58" t="s">
        <v>8113</v>
      </c>
      <c r="AI287" s="58" t="s">
        <v>8114</v>
      </c>
      <c r="AJ287" s="59" t="s">
        <v>1625</v>
      </c>
      <c r="AK287" s="56">
        <v>25.841011666666667</v>
      </c>
      <c r="AL287" s="56">
        <v>-81.406111944444447</v>
      </c>
      <c r="AM287" s="60">
        <v>-16.410600000026534</v>
      </c>
      <c r="AN287" s="60">
        <v>3.9172761432611125</v>
      </c>
      <c r="AO287" s="60">
        <v>16.87165803184244</v>
      </c>
      <c r="AP287" s="84" t="s">
        <v>5496</v>
      </c>
      <c r="AQ287" s="481" t="str">
        <f>Table14[[#This Row],[Zone
ID]]</f>
        <v>U25</v>
      </c>
    </row>
    <row r="288" spans="1:44" s="14" customFormat="1" ht="38.25" x14ac:dyDescent="0.2">
      <c r="A288" s="45" t="s">
        <v>608</v>
      </c>
      <c r="B288" s="42" t="s">
        <v>101</v>
      </c>
      <c r="C288" s="46" t="s">
        <v>473</v>
      </c>
      <c r="D288" s="35" t="s">
        <v>424</v>
      </c>
      <c r="E288" s="34">
        <v>46079</v>
      </c>
      <c r="F288" s="347" t="s">
        <v>2198</v>
      </c>
      <c r="G288" s="347" t="s">
        <v>698</v>
      </c>
      <c r="H288" s="344">
        <v>25.840983333333334</v>
      </c>
      <c r="I288" s="344">
        <v>-81.405866666666668</v>
      </c>
      <c r="J288" s="56" t="s">
        <v>8115</v>
      </c>
      <c r="K288" s="56" t="s">
        <v>8116</v>
      </c>
      <c r="L288" s="49" t="s">
        <v>6694</v>
      </c>
      <c r="M288" s="120" t="s">
        <v>2835</v>
      </c>
      <c r="N288" s="35" t="s">
        <v>387</v>
      </c>
      <c r="O288" s="207" t="s">
        <v>6695</v>
      </c>
      <c r="P288" s="216" t="s">
        <v>6005</v>
      </c>
      <c r="Q288" s="443">
        <v>0</v>
      </c>
      <c r="R288" s="47"/>
      <c r="S288" s="36">
        <v>0</v>
      </c>
      <c r="T288" s="35"/>
      <c r="U288" s="34"/>
      <c r="V288" s="82">
        <v>0</v>
      </c>
      <c r="W288" s="55" t="s">
        <v>2689</v>
      </c>
      <c r="X288" s="55" t="s">
        <v>1897</v>
      </c>
      <c r="Y288" s="157" t="s">
        <v>387</v>
      </c>
      <c r="Z288" s="57" t="s">
        <v>1746</v>
      </c>
      <c r="AA288" s="55" t="s">
        <v>6982</v>
      </c>
      <c r="AB288" s="55">
        <v>291</v>
      </c>
      <c r="AC288" s="55" t="s">
        <v>2024</v>
      </c>
      <c r="AD288" s="89" t="s">
        <v>2624</v>
      </c>
      <c r="AE288" s="243">
        <v>16075</v>
      </c>
      <c r="AF288" s="157" t="s">
        <v>3901</v>
      </c>
      <c r="AG288" s="89" t="s">
        <v>8117</v>
      </c>
      <c r="AH288" s="58" t="s">
        <v>8113</v>
      </c>
      <c r="AI288" s="58" t="s">
        <v>8118</v>
      </c>
      <c r="AJ288" s="59" t="s">
        <v>1624</v>
      </c>
      <c r="AK288" s="56">
        <v>25.841012500000001</v>
      </c>
      <c r="AL288" s="56">
        <v>-81.405784722222222</v>
      </c>
      <c r="AM288" s="60">
        <v>-10.636500000353095</v>
      </c>
      <c r="AN288" s="60">
        <v>-26.874336314766985</v>
      </c>
      <c r="AO288" s="60">
        <v>28.902683000315299</v>
      </c>
      <c r="AP288" s="84" t="s">
        <v>5496</v>
      </c>
      <c r="AQ288" s="481" t="str">
        <f>Table14[[#This Row],[Zone
ID]]</f>
        <v>U26</v>
      </c>
    </row>
    <row r="289" spans="1:43" s="14" customFormat="1" ht="105" customHeight="1" x14ac:dyDescent="0.2">
      <c r="A289" s="45" t="s">
        <v>609</v>
      </c>
      <c r="B289" s="42" t="s">
        <v>80</v>
      </c>
      <c r="C289" s="46" t="s">
        <v>473</v>
      </c>
      <c r="D289" s="35" t="s">
        <v>424</v>
      </c>
      <c r="E289" s="34">
        <v>46079</v>
      </c>
      <c r="F289" s="347" t="s">
        <v>5216</v>
      </c>
      <c r="G289" s="347" t="s">
        <v>700</v>
      </c>
      <c r="H289" s="344">
        <v>25.84535</v>
      </c>
      <c r="I289" s="344">
        <v>-81.401499999999999</v>
      </c>
      <c r="J289" s="56" t="s">
        <v>8119</v>
      </c>
      <c r="K289" s="56" t="s">
        <v>8120</v>
      </c>
      <c r="L289" s="49" t="s">
        <v>5934</v>
      </c>
      <c r="M289" s="120" t="s">
        <v>2835</v>
      </c>
      <c r="N289" s="35" t="s">
        <v>387</v>
      </c>
      <c r="O289" s="240" t="s">
        <v>6696</v>
      </c>
      <c r="P289" s="216" t="s">
        <v>6005</v>
      </c>
      <c r="Q289" s="443">
        <v>0</v>
      </c>
      <c r="R289" s="47"/>
      <c r="S289" s="36">
        <v>0</v>
      </c>
      <c r="T289" s="35"/>
      <c r="U289" s="34"/>
      <c r="V289" s="82">
        <v>0</v>
      </c>
      <c r="W289" s="55" t="s">
        <v>2689</v>
      </c>
      <c r="X289" s="55" t="s">
        <v>1897</v>
      </c>
      <c r="Y289" s="157" t="s">
        <v>387</v>
      </c>
      <c r="Z289" s="57" t="s">
        <v>1746</v>
      </c>
      <c r="AA289" s="55" t="s">
        <v>6982</v>
      </c>
      <c r="AB289" s="55">
        <v>292</v>
      </c>
      <c r="AC289" s="55" t="s">
        <v>2024</v>
      </c>
      <c r="AD289" s="89" t="s">
        <v>2624</v>
      </c>
      <c r="AE289" s="243">
        <v>16080</v>
      </c>
      <c r="AF289" s="157" t="s">
        <v>3901</v>
      </c>
      <c r="AG289" s="89" t="s">
        <v>8121</v>
      </c>
      <c r="AH289" s="58" t="s">
        <v>2643</v>
      </c>
      <c r="AI289" s="58" t="s">
        <v>8122</v>
      </c>
      <c r="AJ289" s="59" t="s">
        <v>1623</v>
      </c>
      <c r="AK289" s="56">
        <v>25.845365833333332</v>
      </c>
      <c r="AL289" s="56">
        <v>-81.401559722222217</v>
      </c>
      <c r="AM289" s="60">
        <v>-5.7740999996734388</v>
      </c>
      <c r="AN289" s="60">
        <v>19.586380702323872</v>
      </c>
      <c r="AO289" s="60">
        <v>20.419758564258142</v>
      </c>
      <c r="AP289" s="84" t="s">
        <v>5496</v>
      </c>
      <c r="AQ289" s="481" t="str">
        <f>Table14[[#This Row],[Zone
ID]]</f>
        <v>U27</v>
      </c>
    </row>
    <row r="290" spans="1:43" s="14" customFormat="1" ht="101.25" customHeight="1" x14ac:dyDescent="0.2">
      <c r="A290" s="45" t="s">
        <v>610</v>
      </c>
      <c r="B290" s="42" t="s">
        <v>2946</v>
      </c>
      <c r="C290" s="46" t="s">
        <v>473</v>
      </c>
      <c r="D290" s="35" t="s">
        <v>424</v>
      </c>
      <c r="E290" s="34">
        <v>46079</v>
      </c>
      <c r="F290" s="347" t="s">
        <v>3752</v>
      </c>
      <c r="G290" s="347" t="s">
        <v>2207</v>
      </c>
      <c r="H290" s="344">
        <v>25.845183333333335</v>
      </c>
      <c r="I290" s="344">
        <v>-81.401383333333328</v>
      </c>
      <c r="J290" s="56" t="s">
        <v>8123</v>
      </c>
      <c r="K290" s="56" t="s">
        <v>8124</v>
      </c>
      <c r="L290" s="49" t="s">
        <v>6583</v>
      </c>
      <c r="M290" s="120" t="s">
        <v>2835</v>
      </c>
      <c r="N290" s="35" t="s">
        <v>364</v>
      </c>
      <c r="O290" s="207" t="s">
        <v>6697</v>
      </c>
      <c r="P290" s="216" t="s">
        <v>6005</v>
      </c>
      <c r="Q290" s="443">
        <v>0</v>
      </c>
      <c r="R290" s="47"/>
      <c r="S290" s="36">
        <v>0</v>
      </c>
      <c r="T290" s="35"/>
      <c r="U290" s="34"/>
      <c r="V290" s="82">
        <v>0</v>
      </c>
      <c r="W290" s="55" t="s">
        <v>2689</v>
      </c>
      <c r="X290" s="55" t="s">
        <v>1897</v>
      </c>
      <c r="Y290" s="157">
        <v>0</v>
      </c>
      <c r="Z290" s="57" t="s">
        <v>1746</v>
      </c>
      <c r="AA290" s="55" t="s">
        <v>6987</v>
      </c>
      <c r="AB290" s="55">
        <v>293</v>
      </c>
      <c r="AC290" s="55" t="s">
        <v>2024</v>
      </c>
      <c r="AD290" s="89" t="s">
        <v>2624</v>
      </c>
      <c r="AE290" s="243">
        <v>16085</v>
      </c>
      <c r="AF290" s="157" t="s">
        <v>3901</v>
      </c>
      <c r="AG290" s="89" t="s">
        <v>8125</v>
      </c>
      <c r="AH290" s="58" t="s">
        <v>3752</v>
      </c>
      <c r="AI290" s="58" t="s">
        <v>8126</v>
      </c>
      <c r="AJ290" s="59" t="s">
        <v>1622</v>
      </c>
      <c r="AK290" s="56">
        <v>25.845177499999998</v>
      </c>
      <c r="AL290" s="56">
        <v>-81.401303055555559</v>
      </c>
      <c r="AM290" s="60">
        <v>2.1273000011071019</v>
      </c>
      <c r="AN290" s="60">
        <v>-26.32773964068787</v>
      </c>
      <c r="AO290" s="60">
        <v>26.413543493491321</v>
      </c>
      <c r="AP290" s="84" t="s">
        <v>5496</v>
      </c>
      <c r="AQ290" s="481" t="str">
        <f>Table14[[#This Row],[Zone
ID]]</f>
        <v>U28</v>
      </c>
    </row>
    <row r="291" spans="1:43" s="14" customFormat="1" ht="38.25" x14ac:dyDescent="0.2">
      <c r="A291" s="45" t="s">
        <v>611</v>
      </c>
      <c r="B291" s="42" t="s">
        <v>81</v>
      </c>
      <c r="C291" s="46" t="s">
        <v>473</v>
      </c>
      <c r="D291" s="35" t="s">
        <v>424</v>
      </c>
      <c r="E291" s="34">
        <v>46079</v>
      </c>
      <c r="F291" s="347" t="s">
        <v>703</v>
      </c>
      <c r="G291" s="347" t="s">
        <v>2964</v>
      </c>
      <c r="H291" s="344">
        <v>25.84975</v>
      </c>
      <c r="I291" s="344">
        <v>-81.396649999999994</v>
      </c>
      <c r="J291" s="56" t="s">
        <v>8127</v>
      </c>
      <c r="K291" s="56" t="s">
        <v>8128</v>
      </c>
      <c r="L291" s="49" t="s">
        <v>3101</v>
      </c>
      <c r="M291" s="120" t="s">
        <v>2833</v>
      </c>
      <c r="N291" s="35" t="s">
        <v>364</v>
      </c>
      <c r="O291" s="240" t="s">
        <v>6698</v>
      </c>
      <c r="P291" s="216" t="s">
        <v>6005</v>
      </c>
      <c r="Q291" s="443">
        <v>0</v>
      </c>
      <c r="R291" s="47"/>
      <c r="S291" s="36">
        <v>0</v>
      </c>
      <c r="T291" s="35"/>
      <c r="U291" s="34"/>
      <c r="V291" s="82">
        <v>0</v>
      </c>
      <c r="W291" s="55" t="s">
        <v>2689</v>
      </c>
      <c r="X291" s="55" t="s">
        <v>1897</v>
      </c>
      <c r="Y291" s="157">
        <v>0</v>
      </c>
      <c r="Z291" s="57" t="s">
        <v>1746</v>
      </c>
      <c r="AA291" s="55" t="s">
        <v>6987</v>
      </c>
      <c r="AB291" s="55">
        <v>294</v>
      </c>
      <c r="AC291" s="55" t="s">
        <v>2024</v>
      </c>
      <c r="AD291" s="89" t="s">
        <v>2624</v>
      </c>
      <c r="AE291" s="243">
        <v>16090</v>
      </c>
      <c r="AF291" s="157" t="s">
        <v>3901</v>
      </c>
      <c r="AG291" s="89" t="s">
        <v>8129</v>
      </c>
      <c r="AH291" s="58" t="s">
        <v>8130</v>
      </c>
      <c r="AI291" s="58" t="s">
        <v>8131</v>
      </c>
      <c r="AJ291" s="59" t="s">
        <v>1621</v>
      </c>
      <c r="AK291" s="56">
        <v>25.8497925</v>
      </c>
      <c r="AL291" s="56">
        <v>-81.396678055555554</v>
      </c>
      <c r="AM291" s="60">
        <v>-15.498899999737148</v>
      </c>
      <c r="AN291" s="60">
        <v>9.2010439600686009</v>
      </c>
      <c r="AO291" s="60">
        <v>18.024292251208283</v>
      </c>
      <c r="AP291" s="84" t="s">
        <v>5496</v>
      </c>
      <c r="AQ291" s="481" t="str">
        <f>Table14[[#This Row],[Zone
ID]]</f>
        <v>U29</v>
      </c>
    </row>
    <row r="292" spans="1:43" s="14" customFormat="1" ht="38.25" x14ac:dyDescent="0.2">
      <c r="A292" s="45" t="s">
        <v>612</v>
      </c>
      <c r="B292" s="42" t="s">
        <v>632</v>
      </c>
      <c r="C292" s="46" t="s">
        <v>473</v>
      </c>
      <c r="D292" s="35" t="s">
        <v>424</v>
      </c>
      <c r="E292" s="34">
        <v>46079</v>
      </c>
      <c r="F292" s="347" t="s">
        <v>654</v>
      </c>
      <c r="G292" s="347" t="s">
        <v>3757</v>
      </c>
      <c r="H292" s="344">
        <v>25.849666666666668</v>
      </c>
      <c r="I292" s="344">
        <v>-81.39651666666667</v>
      </c>
      <c r="J292" s="56" t="s">
        <v>8132</v>
      </c>
      <c r="K292" s="56" t="s">
        <v>8133</v>
      </c>
      <c r="L292" s="49" t="s">
        <v>6699</v>
      </c>
      <c r="M292" s="120" t="s">
        <v>2835</v>
      </c>
      <c r="N292" s="35" t="s">
        <v>364</v>
      </c>
      <c r="O292" s="240" t="s">
        <v>6700</v>
      </c>
      <c r="P292" s="216" t="s">
        <v>6005</v>
      </c>
      <c r="Q292" s="443">
        <v>0</v>
      </c>
      <c r="R292" s="47"/>
      <c r="S292" s="36">
        <v>0</v>
      </c>
      <c r="T292" s="35"/>
      <c r="U292" s="34"/>
      <c r="V292" s="82">
        <v>0</v>
      </c>
      <c r="W292" s="55" t="s">
        <v>2689</v>
      </c>
      <c r="X292" s="55" t="s">
        <v>1897</v>
      </c>
      <c r="Y292" s="157">
        <v>0</v>
      </c>
      <c r="Z292" s="57" t="s">
        <v>1746</v>
      </c>
      <c r="AA292" s="55" t="s">
        <v>6987</v>
      </c>
      <c r="AB292" s="55">
        <v>295</v>
      </c>
      <c r="AC292" s="55" t="s">
        <v>2024</v>
      </c>
      <c r="AD292" s="89" t="s">
        <v>2624</v>
      </c>
      <c r="AE292" s="243">
        <v>16095</v>
      </c>
      <c r="AF292" s="157" t="s">
        <v>3901</v>
      </c>
      <c r="AG292" s="89" t="s">
        <v>8134</v>
      </c>
      <c r="AH292" s="58" t="s">
        <v>654</v>
      </c>
      <c r="AI292" s="58" t="s">
        <v>8135</v>
      </c>
      <c r="AJ292" s="59" t="s">
        <v>1620</v>
      </c>
      <c r="AK292" s="56">
        <v>25.849669166666665</v>
      </c>
      <c r="AL292" s="56">
        <v>-81.39647305555556</v>
      </c>
      <c r="AM292" s="60">
        <v>-0.9116999989937824</v>
      </c>
      <c r="AN292" s="60">
        <v>-14.302612885516384</v>
      </c>
      <c r="AO292" s="60">
        <v>14.331640947257386</v>
      </c>
      <c r="AP292" s="84" t="s">
        <v>5496</v>
      </c>
      <c r="AQ292" s="481" t="str">
        <f>Table14[[#This Row],[Zone
ID]]</f>
        <v>U30</v>
      </c>
    </row>
    <row r="293" spans="1:43" s="14" customFormat="1" ht="38.25" x14ac:dyDescent="0.2">
      <c r="A293" s="45" t="s">
        <v>613</v>
      </c>
      <c r="B293" s="42" t="s">
        <v>633</v>
      </c>
      <c r="C293" s="46" t="s">
        <v>473</v>
      </c>
      <c r="D293" s="35" t="s">
        <v>424</v>
      </c>
      <c r="E293" s="34">
        <v>46079</v>
      </c>
      <c r="F293" s="347" t="s">
        <v>2676</v>
      </c>
      <c r="G293" s="347" t="s">
        <v>706</v>
      </c>
      <c r="H293" s="344">
        <v>25.853066666666667</v>
      </c>
      <c r="I293" s="344">
        <v>-81.39288333333333</v>
      </c>
      <c r="J293" s="56" t="s">
        <v>8136</v>
      </c>
      <c r="K293" s="56" t="s">
        <v>8137</v>
      </c>
      <c r="L293" s="49" t="s">
        <v>6701</v>
      </c>
      <c r="M293" s="120" t="s">
        <v>2833</v>
      </c>
      <c r="N293" s="35" t="s">
        <v>364</v>
      </c>
      <c r="O293" s="240" t="s">
        <v>6702</v>
      </c>
      <c r="P293" s="216" t="s">
        <v>6005</v>
      </c>
      <c r="Q293" s="443">
        <v>0</v>
      </c>
      <c r="R293" s="47"/>
      <c r="S293" s="36">
        <v>0</v>
      </c>
      <c r="T293" s="35"/>
      <c r="U293" s="34"/>
      <c r="V293" s="82">
        <v>0</v>
      </c>
      <c r="W293" s="55" t="s">
        <v>2689</v>
      </c>
      <c r="X293" s="55" t="s">
        <v>1897</v>
      </c>
      <c r="Y293" s="157">
        <v>0</v>
      </c>
      <c r="Z293" s="57" t="s">
        <v>1746</v>
      </c>
      <c r="AA293" s="55" t="s">
        <v>6987</v>
      </c>
      <c r="AB293" s="55">
        <v>296</v>
      </c>
      <c r="AC293" s="55" t="s">
        <v>2024</v>
      </c>
      <c r="AD293" s="89" t="s">
        <v>2624</v>
      </c>
      <c r="AE293" s="243">
        <v>16100</v>
      </c>
      <c r="AF293" s="157" t="s">
        <v>3901</v>
      </c>
      <c r="AG293" s="89" t="s">
        <v>8138</v>
      </c>
      <c r="AH293" s="58" t="s">
        <v>8139</v>
      </c>
      <c r="AI293" s="58" t="s">
        <v>8140</v>
      </c>
      <c r="AJ293" s="59" t="s">
        <v>1619</v>
      </c>
      <c r="AK293" s="56">
        <v>25.853112500000002</v>
      </c>
      <c r="AL293" s="56">
        <v>-81.392848055555561</v>
      </c>
      <c r="AM293" s="60">
        <v>-16.714500000554864</v>
      </c>
      <c r="AN293" s="60">
        <v>-11.569629529102507</v>
      </c>
      <c r="AO293" s="60">
        <v>20.328080030077341</v>
      </c>
      <c r="AP293" s="84" t="s">
        <v>5496</v>
      </c>
      <c r="AQ293" s="481" t="str">
        <f>Table14[[#This Row],[Zone
ID]]</f>
        <v>U31</v>
      </c>
    </row>
    <row r="294" spans="1:43" s="14" customFormat="1" ht="38.25" x14ac:dyDescent="0.2">
      <c r="A294" s="45" t="s">
        <v>614</v>
      </c>
      <c r="B294" s="42" t="s">
        <v>2947</v>
      </c>
      <c r="C294" s="46" t="s">
        <v>473</v>
      </c>
      <c r="D294" s="35" t="s">
        <v>424</v>
      </c>
      <c r="E294" s="34">
        <v>46079</v>
      </c>
      <c r="F294" s="347" t="s">
        <v>4877</v>
      </c>
      <c r="G294" s="347" t="s">
        <v>2677</v>
      </c>
      <c r="H294" s="344">
        <v>25.853899999999999</v>
      </c>
      <c r="I294" s="344">
        <v>-81.392183333333335</v>
      </c>
      <c r="J294" s="56" t="s">
        <v>8141</v>
      </c>
      <c r="K294" s="56" t="s">
        <v>8142</v>
      </c>
      <c r="L294" s="49" t="s">
        <v>4273</v>
      </c>
      <c r="M294" s="120" t="s">
        <v>2836</v>
      </c>
      <c r="N294" s="35" t="s">
        <v>364</v>
      </c>
      <c r="O294" s="240" t="s">
        <v>6703</v>
      </c>
      <c r="P294" s="216" t="s">
        <v>6005</v>
      </c>
      <c r="Q294" s="443">
        <v>0</v>
      </c>
      <c r="R294" s="47"/>
      <c r="S294" s="36">
        <v>0</v>
      </c>
      <c r="T294" s="35"/>
      <c r="U294" s="34"/>
      <c r="V294" s="82">
        <v>0</v>
      </c>
      <c r="W294" s="55" t="s">
        <v>2689</v>
      </c>
      <c r="X294" s="55" t="s">
        <v>1897</v>
      </c>
      <c r="Y294" s="157">
        <v>0</v>
      </c>
      <c r="Z294" s="57" t="s">
        <v>1746</v>
      </c>
      <c r="AA294" s="55" t="s">
        <v>6987</v>
      </c>
      <c r="AB294" s="55">
        <v>297</v>
      </c>
      <c r="AC294" s="55" t="s">
        <v>2024</v>
      </c>
      <c r="AD294" s="89" t="s">
        <v>2625</v>
      </c>
      <c r="AE294" s="243">
        <v>16165</v>
      </c>
      <c r="AF294" s="157" t="s">
        <v>3901</v>
      </c>
      <c r="AG294" s="89" t="s">
        <v>8143</v>
      </c>
      <c r="AH294" s="58" t="s">
        <v>4877</v>
      </c>
      <c r="AI294" s="58" t="s">
        <v>8144</v>
      </c>
      <c r="AJ294" s="59" t="s">
        <v>1583</v>
      </c>
      <c r="AK294" s="56">
        <v>25.853905000000001</v>
      </c>
      <c r="AL294" s="56">
        <v>-81.392227222222218</v>
      </c>
      <c r="AM294" s="60">
        <v>-1.8234000005787721</v>
      </c>
      <c r="AN294" s="60">
        <v>14.393712328865956</v>
      </c>
      <c r="AO294" s="60">
        <v>14.508747091608512</v>
      </c>
      <c r="AP294" s="84" t="s">
        <v>5496</v>
      </c>
      <c r="AQ294" s="481" t="str">
        <f>Table14[[#This Row],[Zone
ID]]</f>
        <v>U44</v>
      </c>
    </row>
    <row r="295" spans="1:43" s="14" customFormat="1" ht="38.25" x14ac:dyDescent="0.2">
      <c r="A295" s="45" t="s">
        <v>615</v>
      </c>
      <c r="B295" s="42" t="s">
        <v>635</v>
      </c>
      <c r="C295" s="46" t="s">
        <v>473</v>
      </c>
      <c r="D295" s="35" t="s">
        <v>424</v>
      </c>
      <c r="E295" s="34">
        <v>46079</v>
      </c>
      <c r="F295" s="347" t="s">
        <v>2214</v>
      </c>
      <c r="G295" s="347" t="s">
        <v>5226</v>
      </c>
      <c r="H295" s="344">
        <v>25.853400000000001</v>
      </c>
      <c r="I295" s="344">
        <v>-81.391099999999994</v>
      </c>
      <c r="J295" s="56" t="s">
        <v>8145</v>
      </c>
      <c r="K295" s="56" t="s">
        <v>8146</v>
      </c>
      <c r="L295" s="49" t="s">
        <v>6584</v>
      </c>
      <c r="M295" s="120" t="s">
        <v>2833</v>
      </c>
      <c r="N295" s="35" t="s">
        <v>364</v>
      </c>
      <c r="O295" s="240" t="s">
        <v>6704</v>
      </c>
      <c r="P295" s="216" t="s">
        <v>6005</v>
      </c>
      <c r="Q295" s="443">
        <v>0</v>
      </c>
      <c r="R295" s="47"/>
      <c r="S295" s="36">
        <v>0</v>
      </c>
      <c r="T295" s="35"/>
      <c r="U295" s="34"/>
      <c r="V295" s="82">
        <v>0</v>
      </c>
      <c r="W295" s="55" t="s">
        <v>2689</v>
      </c>
      <c r="X295" s="55" t="s">
        <v>1897</v>
      </c>
      <c r="Y295" s="157">
        <v>0</v>
      </c>
      <c r="Z295" s="57" t="s">
        <v>1746</v>
      </c>
      <c r="AA295" s="55" t="s">
        <v>6987</v>
      </c>
      <c r="AB295" s="55">
        <v>298</v>
      </c>
      <c r="AC295" s="55" t="s">
        <v>2024</v>
      </c>
      <c r="AD295" s="89" t="s">
        <v>2625</v>
      </c>
      <c r="AE295" s="243">
        <v>16170</v>
      </c>
      <c r="AF295" s="157" t="s">
        <v>3901</v>
      </c>
      <c r="AG295" s="89" t="s">
        <v>8147</v>
      </c>
      <c r="AH295" s="58" t="s">
        <v>8148</v>
      </c>
      <c r="AI295" s="58" t="s">
        <v>8149</v>
      </c>
      <c r="AJ295" s="59" t="s">
        <v>1582</v>
      </c>
      <c r="AK295" s="56">
        <v>25.853339166666668</v>
      </c>
      <c r="AL295" s="56">
        <v>-81.391040833333335</v>
      </c>
      <c r="AM295" s="60">
        <v>22.184699999699973</v>
      </c>
      <c r="AN295" s="60">
        <v>-19.404181810964168</v>
      </c>
      <c r="AO295" s="60">
        <v>29.473431863792868</v>
      </c>
      <c r="AP295" s="84" t="s">
        <v>5496</v>
      </c>
      <c r="AQ295" s="481" t="str">
        <f>Table14[[#This Row],[Zone
ID]]</f>
        <v>U45</v>
      </c>
    </row>
    <row r="296" spans="1:43" s="14" customFormat="1" ht="38.25" x14ac:dyDescent="0.2">
      <c r="A296" s="45" t="s">
        <v>616</v>
      </c>
      <c r="B296" s="42" t="s">
        <v>636</v>
      </c>
      <c r="C296" s="46" t="s">
        <v>473</v>
      </c>
      <c r="D296" s="35" t="s">
        <v>424</v>
      </c>
      <c r="E296" s="34">
        <v>46079</v>
      </c>
      <c r="F296" s="347" t="s">
        <v>714</v>
      </c>
      <c r="G296" s="347" t="s">
        <v>2678</v>
      </c>
      <c r="H296" s="344">
        <v>25.853349999999999</v>
      </c>
      <c r="I296" s="344">
        <v>-81.389516666666665</v>
      </c>
      <c r="J296" s="56" t="s">
        <v>8150</v>
      </c>
      <c r="K296" s="56" t="s">
        <v>8151</v>
      </c>
      <c r="L296" s="49" t="s">
        <v>6585</v>
      </c>
      <c r="M296" s="120" t="s">
        <v>2833</v>
      </c>
      <c r="N296" s="35" t="s">
        <v>364</v>
      </c>
      <c r="O296" s="240" t="s">
        <v>6705</v>
      </c>
      <c r="P296" s="216" t="s">
        <v>6005</v>
      </c>
      <c r="Q296" s="443">
        <v>0</v>
      </c>
      <c r="R296" s="47"/>
      <c r="S296" s="36">
        <v>0</v>
      </c>
      <c r="T296" s="35"/>
      <c r="U296" s="34"/>
      <c r="V296" s="82">
        <v>0</v>
      </c>
      <c r="W296" s="55" t="s">
        <v>2689</v>
      </c>
      <c r="X296" s="55" t="s">
        <v>1897</v>
      </c>
      <c r="Y296" s="157">
        <v>0</v>
      </c>
      <c r="Z296" s="57" t="s">
        <v>1746</v>
      </c>
      <c r="AA296" s="55" t="s">
        <v>6987</v>
      </c>
      <c r="AB296" s="55">
        <v>299</v>
      </c>
      <c r="AC296" s="55" t="s">
        <v>2024</v>
      </c>
      <c r="AD296" s="89" t="s">
        <v>2625</v>
      </c>
      <c r="AE296" s="243">
        <v>16175</v>
      </c>
      <c r="AF296" s="157" t="s">
        <v>3901</v>
      </c>
      <c r="AG296" s="89" t="s">
        <v>8152</v>
      </c>
      <c r="AH296" s="58" t="s">
        <v>2217</v>
      </c>
      <c r="AI296" s="58" t="s">
        <v>655</v>
      </c>
      <c r="AJ296" s="59" t="s">
        <v>1581</v>
      </c>
      <c r="AK296" s="56">
        <v>25.853375833333335</v>
      </c>
      <c r="AL296" s="56">
        <v>-81.389529722222221</v>
      </c>
      <c r="AM296" s="60">
        <v>-9.4209000008309829</v>
      </c>
      <c r="AN296" s="60">
        <v>4.2816739213199586</v>
      </c>
      <c r="AO296" s="60">
        <v>10.348240835725106</v>
      </c>
      <c r="AP296" s="84" t="s">
        <v>5496</v>
      </c>
      <c r="AQ296" s="481" t="str">
        <f>Table14[[#This Row],[Zone
ID]]</f>
        <v>U46</v>
      </c>
    </row>
    <row r="297" spans="1:43" s="14" customFormat="1" ht="38.25" x14ac:dyDescent="0.2">
      <c r="A297" s="45" t="s">
        <v>617</v>
      </c>
      <c r="B297" s="42" t="s">
        <v>637</v>
      </c>
      <c r="C297" s="46" t="s">
        <v>473</v>
      </c>
      <c r="D297" s="35" t="s">
        <v>424</v>
      </c>
      <c r="E297" s="34">
        <v>46079</v>
      </c>
      <c r="F297" s="347" t="s">
        <v>715</v>
      </c>
      <c r="G297" s="347" t="s">
        <v>2970</v>
      </c>
      <c r="H297" s="344">
        <v>25.853850000000001</v>
      </c>
      <c r="I297" s="344">
        <v>-81.388649999999998</v>
      </c>
      <c r="J297" s="56" t="s">
        <v>8153</v>
      </c>
      <c r="K297" s="56" t="s">
        <v>8154</v>
      </c>
      <c r="L297" s="49" t="s">
        <v>6706</v>
      </c>
      <c r="M297" s="120" t="s">
        <v>4820</v>
      </c>
      <c r="N297" s="35" t="s">
        <v>387</v>
      </c>
      <c r="O297" s="240" t="s">
        <v>6625</v>
      </c>
      <c r="P297" s="216" t="s">
        <v>6005</v>
      </c>
      <c r="Q297" s="443">
        <v>0</v>
      </c>
      <c r="R297" s="47"/>
      <c r="S297" s="36">
        <v>0</v>
      </c>
      <c r="T297" s="35"/>
      <c r="U297" s="34"/>
      <c r="V297" s="82">
        <v>0</v>
      </c>
      <c r="W297" s="55" t="s">
        <v>2689</v>
      </c>
      <c r="X297" s="55" t="s">
        <v>1897</v>
      </c>
      <c r="Y297" s="157" t="s">
        <v>387</v>
      </c>
      <c r="Z297" s="57" t="s">
        <v>1746</v>
      </c>
      <c r="AA297" s="55" t="s">
        <v>6982</v>
      </c>
      <c r="AB297" s="55">
        <v>300</v>
      </c>
      <c r="AC297" s="55" t="s">
        <v>2024</v>
      </c>
      <c r="AD297" s="89" t="s">
        <v>2625</v>
      </c>
      <c r="AE297" s="243">
        <v>16180</v>
      </c>
      <c r="AF297" s="157" t="s">
        <v>3901</v>
      </c>
      <c r="AG297" s="89" t="s">
        <v>8155</v>
      </c>
      <c r="AH297" s="58" t="s">
        <v>715</v>
      </c>
      <c r="AI297" s="58" t="s">
        <v>3805</v>
      </c>
      <c r="AJ297" s="59" t="s">
        <v>1580</v>
      </c>
      <c r="AK297" s="56">
        <v>25.853854999999999</v>
      </c>
      <c r="AL297" s="56">
        <v>-81.388712499999997</v>
      </c>
      <c r="AM297" s="60">
        <v>-1.8233999992831684</v>
      </c>
      <c r="AN297" s="60">
        <v>20.497375154461832</v>
      </c>
      <c r="AO297" s="60">
        <v>20.578318098915059</v>
      </c>
      <c r="AP297" s="84" t="s">
        <v>5496</v>
      </c>
      <c r="AQ297" s="481" t="str">
        <f>Table14[[#This Row],[Zone
ID]]</f>
        <v>U47</v>
      </c>
    </row>
    <row r="298" spans="1:43" s="14" customFormat="1" ht="38.25" x14ac:dyDescent="0.2">
      <c r="A298" s="45" t="s">
        <v>618</v>
      </c>
      <c r="B298" s="42" t="s">
        <v>638</v>
      </c>
      <c r="C298" s="46" t="s">
        <v>473</v>
      </c>
      <c r="D298" s="35" t="s">
        <v>424</v>
      </c>
      <c r="E298" s="34">
        <v>46079</v>
      </c>
      <c r="F298" s="347" t="s">
        <v>5947</v>
      </c>
      <c r="G298" s="347" t="s">
        <v>3769</v>
      </c>
      <c r="H298" s="344">
        <v>25.854683333333334</v>
      </c>
      <c r="I298" s="344">
        <v>-81.388549999999995</v>
      </c>
      <c r="J298" s="56" t="s">
        <v>8156</v>
      </c>
      <c r="K298" s="56" t="s">
        <v>8157</v>
      </c>
      <c r="L298" s="49" t="s">
        <v>4252</v>
      </c>
      <c r="M298" s="120" t="s">
        <v>2833</v>
      </c>
      <c r="N298" s="35" t="s">
        <v>364</v>
      </c>
      <c r="O298" s="240" t="s">
        <v>6708</v>
      </c>
      <c r="P298" s="216" t="s">
        <v>6005</v>
      </c>
      <c r="Q298" s="443">
        <v>0</v>
      </c>
      <c r="R298" s="47"/>
      <c r="S298" s="36">
        <v>0</v>
      </c>
      <c r="T298" s="35"/>
      <c r="U298" s="34"/>
      <c r="V298" s="82">
        <v>0</v>
      </c>
      <c r="W298" s="55" t="s">
        <v>2689</v>
      </c>
      <c r="X298" s="55" t="s">
        <v>1897</v>
      </c>
      <c r="Y298" s="157">
        <v>0</v>
      </c>
      <c r="Z298" s="57" t="s">
        <v>1746</v>
      </c>
      <c r="AA298" s="55" t="s">
        <v>6987</v>
      </c>
      <c r="AB298" s="55">
        <v>301</v>
      </c>
      <c r="AC298" s="55" t="s">
        <v>2024</v>
      </c>
      <c r="AD298" s="89" t="s">
        <v>2625</v>
      </c>
      <c r="AE298" s="243">
        <v>16185</v>
      </c>
      <c r="AF298" s="157" t="s">
        <v>3901</v>
      </c>
      <c r="AG298" s="89" t="s">
        <v>8158</v>
      </c>
      <c r="AH298" s="58" t="s">
        <v>3682</v>
      </c>
      <c r="AI298" s="58" t="s">
        <v>8159</v>
      </c>
      <c r="AJ298" s="59" t="s">
        <v>1579</v>
      </c>
      <c r="AK298" s="56">
        <v>25.854647499999999</v>
      </c>
      <c r="AL298" s="56">
        <v>-81.388578055555556</v>
      </c>
      <c r="AM298" s="60">
        <v>13.067700000692923</v>
      </c>
      <c r="AN298" s="60">
        <v>9.2010439600686009</v>
      </c>
      <c r="AO298" s="60">
        <v>15.981989652831862</v>
      </c>
      <c r="AP298" s="84" t="s">
        <v>5496</v>
      </c>
      <c r="AQ298" s="481" t="str">
        <f>Table14[[#This Row],[Zone
ID]]</f>
        <v>U48</v>
      </c>
    </row>
    <row r="299" spans="1:43" s="14" customFormat="1" ht="38.25" x14ac:dyDescent="0.2">
      <c r="A299" s="45" t="s">
        <v>619</v>
      </c>
      <c r="B299" s="42" t="s">
        <v>639</v>
      </c>
      <c r="C299" s="46" t="s">
        <v>473</v>
      </c>
      <c r="D299" s="35" t="s">
        <v>424</v>
      </c>
      <c r="E299" s="34">
        <v>46079</v>
      </c>
      <c r="F299" s="347" t="s">
        <v>5949</v>
      </c>
      <c r="G299" s="347" t="s">
        <v>720</v>
      </c>
      <c r="H299" s="344">
        <v>25.857416666666666</v>
      </c>
      <c r="I299" s="344">
        <v>-81.38903333333333</v>
      </c>
      <c r="J299" s="56" t="s">
        <v>8160</v>
      </c>
      <c r="K299" s="56" t="s">
        <v>8161</v>
      </c>
      <c r="L299" s="49" t="s">
        <v>2480</v>
      </c>
      <c r="M299" s="120" t="s">
        <v>2833</v>
      </c>
      <c r="N299" s="35" t="s">
        <v>364</v>
      </c>
      <c r="O299" s="240" t="s">
        <v>6709</v>
      </c>
      <c r="P299" s="216" t="s">
        <v>6005</v>
      </c>
      <c r="Q299" s="443">
        <v>0</v>
      </c>
      <c r="R299" s="47"/>
      <c r="S299" s="36">
        <v>0</v>
      </c>
      <c r="T299" s="35"/>
      <c r="U299" s="34"/>
      <c r="V299" s="82">
        <v>0</v>
      </c>
      <c r="W299" s="55" t="s">
        <v>2689</v>
      </c>
      <c r="X299" s="55" t="s">
        <v>1897</v>
      </c>
      <c r="Y299" s="157">
        <v>0</v>
      </c>
      <c r="Z299" s="57" t="s">
        <v>1746</v>
      </c>
      <c r="AA299" s="55" t="s">
        <v>6987</v>
      </c>
      <c r="AB299" s="55">
        <v>302</v>
      </c>
      <c r="AC299" s="55" t="s">
        <v>2024</v>
      </c>
      <c r="AD299" s="89" t="s">
        <v>2625</v>
      </c>
      <c r="AE299" s="243">
        <v>16190</v>
      </c>
      <c r="AF299" s="157" t="s">
        <v>3901</v>
      </c>
      <c r="AG299" s="89" t="s">
        <v>8162</v>
      </c>
      <c r="AH299" s="58" t="s">
        <v>8163</v>
      </c>
      <c r="AI299" s="58" t="s">
        <v>8164</v>
      </c>
      <c r="AJ299" s="59" t="s">
        <v>1578</v>
      </c>
      <c r="AK299" s="56">
        <v>25.857365833333333</v>
      </c>
      <c r="AL299" s="56">
        <v>-81.38908305555556</v>
      </c>
      <c r="AM299" s="60">
        <v>18.537899999838032</v>
      </c>
      <c r="AN299" s="60">
        <v>16.306800681152009</v>
      </c>
      <c r="AO299" s="60">
        <v>24.689380001507015</v>
      </c>
      <c r="AP299" s="84" t="s">
        <v>5496</v>
      </c>
      <c r="AQ299" s="481" t="str">
        <f>Table14[[#This Row],[Zone
ID]]</f>
        <v>U49</v>
      </c>
    </row>
    <row r="300" spans="1:43" s="14" customFormat="1" ht="38.25" x14ac:dyDescent="0.2">
      <c r="A300" s="45" t="s">
        <v>620</v>
      </c>
      <c r="B300" s="42" t="s">
        <v>640</v>
      </c>
      <c r="C300" s="46" t="s">
        <v>473</v>
      </c>
      <c r="D300" s="35" t="s">
        <v>424</v>
      </c>
      <c r="E300" s="34">
        <v>46079</v>
      </c>
      <c r="F300" s="347" t="s">
        <v>2968</v>
      </c>
      <c r="G300" s="347" t="s">
        <v>5235</v>
      </c>
      <c r="H300" s="344">
        <v>25.859300000000001</v>
      </c>
      <c r="I300" s="344">
        <v>-81.387266666666662</v>
      </c>
      <c r="J300" s="56" t="s">
        <v>8165</v>
      </c>
      <c r="K300" s="56" t="s">
        <v>8166</v>
      </c>
      <c r="L300" s="49" t="s">
        <v>2222</v>
      </c>
      <c r="M300" s="120" t="s">
        <v>2833</v>
      </c>
      <c r="N300" s="35" t="s">
        <v>364</v>
      </c>
      <c r="O300" s="240" t="s">
        <v>6710</v>
      </c>
      <c r="P300" s="216" t="s">
        <v>6005</v>
      </c>
      <c r="Q300" s="443">
        <v>0</v>
      </c>
      <c r="R300" s="47"/>
      <c r="S300" s="36">
        <v>0</v>
      </c>
      <c r="T300" s="35"/>
      <c r="U300" s="34"/>
      <c r="V300" s="82">
        <v>0</v>
      </c>
      <c r="W300" s="55" t="s">
        <v>2689</v>
      </c>
      <c r="X300" s="55" t="s">
        <v>1897</v>
      </c>
      <c r="Y300" s="157">
        <v>0</v>
      </c>
      <c r="Z300" s="57" t="s">
        <v>1746</v>
      </c>
      <c r="AA300" s="55" t="s">
        <v>6987</v>
      </c>
      <c r="AB300" s="55">
        <v>303</v>
      </c>
      <c r="AC300" s="55" t="s">
        <v>2024</v>
      </c>
      <c r="AD300" s="89" t="s">
        <v>2625</v>
      </c>
      <c r="AE300" s="243">
        <v>16195</v>
      </c>
      <c r="AF300" s="157" t="s">
        <v>3901</v>
      </c>
      <c r="AG300" s="89" t="s">
        <v>8167</v>
      </c>
      <c r="AH300" s="58" t="s">
        <v>2225</v>
      </c>
      <c r="AI300" s="58" t="s">
        <v>2226</v>
      </c>
      <c r="AJ300" s="59" t="s">
        <v>1577</v>
      </c>
      <c r="AK300" s="56">
        <v>25.859290555555557</v>
      </c>
      <c r="AL300" s="56">
        <v>-81.387237222222225</v>
      </c>
      <c r="AM300" s="60">
        <v>3.4441999999415884</v>
      </c>
      <c r="AN300" s="60">
        <v>-9.6565411814770172</v>
      </c>
      <c r="AO300" s="60">
        <v>10.252380271388649</v>
      </c>
      <c r="AP300" s="84" t="s">
        <v>5496</v>
      </c>
      <c r="AQ300" s="481" t="str">
        <f>Table14[[#This Row],[Zone
ID]]</f>
        <v>U50</v>
      </c>
    </row>
    <row r="301" spans="1:43" s="14" customFormat="1" ht="38.25" x14ac:dyDescent="0.2">
      <c r="A301" s="45" t="s">
        <v>621</v>
      </c>
      <c r="B301" s="42" t="s">
        <v>641</v>
      </c>
      <c r="C301" s="46" t="s">
        <v>473</v>
      </c>
      <c r="D301" s="35" t="s">
        <v>424</v>
      </c>
      <c r="E301" s="34">
        <v>46079</v>
      </c>
      <c r="F301" s="347" t="s">
        <v>3774</v>
      </c>
      <c r="G301" s="347" t="s">
        <v>6586</v>
      </c>
      <c r="H301" s="344">
        <v>25.8629</v>
      </c>
      <c r="I301" s="344">
        <v>-81.38718333333334</v>
      </c>
      <c r="J301" s="56" t="s">
        <v>8168</v>
      </c>
      <c r="K301" s="56" t="s">
        <v>8169</v>
      </c>
      <c r="L301" s="49" t="s">
        <v>8432</v>
      </c>
      <c r="M301" s="120" t="s">
        <v>2836</v>
      </c>
      <c r="N301" s="35" t="s">
        <v>364</v>
      </c>
      <c r="O301" s="240" t="s">
        <v>6711</v>
      </c>
      <c r="P301" s="216">
        <v>0</v>
      </c>
      <c r="Q301" s="443">
        <v>0</v>
      </c>
      <c r="R301" s="47"/>
      <c r="S301" s="36">
        <v>0</v>
      </c>
      <c r="T301" s="35"/>
      <c r="U301" s="34"/>
      <c r="V301" s="82">
        <v>0</v>
      </c>
      <c r="W301" s="55" t="s">
        <v>2689</v>
      </c>
      <c r="X301" s="55" t="s">
        <v>1897</v>
      </c>
      <c r="Y301" s="157">
        <v>0</v>
      </c>
      <c r="Z301" s="57" t="s">
        <v>1746</v>
      </c>
      <c r="AA301" s="55" t="s">
        <v>6987</v>
      </c>
      <c r="AB301" s="55">
        <v>304</v>
      </c>
      <c r="AC301" s="55" t="s">
        <v>2024</v>
      </c>
      <c r="AD301" s="89" t="s">
        <v>2625</v>
      </c>
      <c r="AE301" s="243">
        <v>16200</v>
      </c>
      <c r="AF301" s="157" t="s">
        <v>3901</v>
      </c>
      <c r="AG301" s="89" t="s">
        <v>8170</v>
      </c>
      <c r="AH301" s="58" t="s">
        <v>8171</v>
      </c>
      <c r="AI301" s="58" t="s">
        <v>8172</v>
      </c>
      <c r="AJ301" s="59" t="s">
        <v>1576</v>
      </c>
      <c r="AK301" s="56">
        <v>25.862946111111111</v>
      </c>
      <c r="AL301" s="56">
        <v>-81.387126111111115</v>
      </c>
      <c r="AM301" s="60">
        <v>-16.815799999867238</v>
      </c>
      <c r="AN301" s="60">
        <v>-18.766485698196046</v>
      </c>
      <c r="AO301" s="60">
        <v>25.198256191572696</v>
      </c>
      <c r="AP301" s="84" t="s">
        <v>5496</v>
      </c>
      <c r="AQ301" s="481" t="str">
        <f>Table14[[#This Row],[Zone
ID]]</f>
        <v>U51</v>
      </c>
    </row>
    <row r="302" spans="1:43" s="14" customFormat="1" ht="38.25" x14ac:dyDescent="0.2">
      <c r="A302" s="45" t="s">
        <v>622</v>
      </c>
      <c r="B302" s="42" t="s">
        <v>642</v>
      </c>
      <c r="C302" s="46" t="s">
        <v>473</v>
      </c>
      <c r="D302" s="35" t="s">
        <v>424</v>
      </c>
      <c r="E302" s="34">
        <v>46079</v>
      </c>
      <c r="F302" s="347" t="s">
        <v>725</v>
      </c>
      <c r="G302" s="347" t="s">
        <v>2970</v>
      </c>
      <c r="H302" s="344">
        <v>25.863766666666667</v>
      </c>
      <c r="I302" s="344">
        <v>-81.388649999999998</v>
      </c>
      <c r="J302" s="56" t="s">
        <v>8173</v>
      </c>
      <c r="K302" s="56" t="s">
        <v>8154</v>
      </c>
      <c r="L302" s="49" t="s">
        <v>6713</v>
      </c>
      <c r="M302" s="120" t="s">
        <v>2833</v>
      </c>
      <c r="N302" s="35" t="s">
        <v>364</v>
      </c>
      <c r="O302" s="240" t="s">
        <v>6712</v>
      </c>
      <c r="P302" s="216" t="s">
        <v>6005</v>
      </c>
      <c r="Q302" s="443">
        <v>0</v>
      </c>
      <c r="R302" s="47"/>
      <c r="S302" s="36">
        <v>0</v>
      </c>
      <c r="T302" s="35"/>
      <c r="U302" s="34"/>
      <c r="V302" s="82">
        <v>0</v>
      </c>
      <c r="W302" s="55" t="s">
        <v>2689</v>
      </c>
      <c r="X302" s="55" t="s">
        <v>1897</v>
      </c>
      <c r="Y302" s="157">
        <v>0</v>
      </c>
      <c r="Z302" s="57" t="s">
        <v>1746</v>
      </c>
      <c r="AA302" s="55" t="s">
        <v>6987</v>
      </c>
      <c r="AB302" s="55">
        <v>305</v>
      </c>
      <c r="AC302" s="55" t="s">
        <v>2024</v>
      </c>
      <c r="AD302" s="89" t="s">
        <v>2625</v>
      </c>
      <c r="AE302" s="243">
        <v>16205</v>
      </c>
      <c r="AF302" s="157" t="s">
        <v>3901</v>
      </c>
      <c r="AG302" s="89" t="s">
        <v>8174</v>
      </c>
      <c r="AH302" s="58" t="s">
        <v>8175</v>
      </c>
      <c r="AI302" s="58" t="s">
        <v>3805</v>
      </c>
      <c r="AJ302" s="59" t="s">
        <v>1575</v>
      </c>
      <c r="AK302" s="56">
        <v>25.863738333333334</v>
      </c>
      <c r="AL302" s="56">
        <v>-81.388710555555562</v>
      </c>
      <c r="AM302" s="60">
        <v>10.332599999824765</v>
      </c>
      <c r="AN302" s="60">
        <v>19.85967904169371</v>
      </c>
      <c r="AO302" s="60">
        <v>22.386814744296856</v>
      </c>
      <c r="AP302" s="84" t="s">
        <v>5496</v>
      </c>
      <c r="AQ302" s="481" t="str">
        <f>Table14[[#This Row],[Zone
ID]]</f>
        <v>U52</v>
      </c>
    </row>
    <row r="303" spans="1:43" s="14" customFormat="1" ht="38.25" x14ac:dyDescent="0.2">
      <c r="A303" s="45" t="s">
        <v>623</v>
      </c>
      <c r="B303" s="42" t="s">
        <v>643</v>
      </c>
      <c r="C303" s="46" t="s">
        <v>473</v>
      </c>
      <c r="D303" s="35" t="s">
        <v>424</v>
      </c>
      <c r="E303" s="34">
        <v>46079</v>
      </c>
      <c r="F303" s="347" t="s">
        <v>5239</v>
      </c>
      <c r="G303" s="347" t="s">
        <v>3780</v>
      </c>
      <c r="H303" s="344">
        <v>25.864799999999999</v>
      </c>
      <c r="I303" s="344">
        <v>-81.388400000000004</v>
      </c>
      <c r="J303" s="56" t="s">
        <v>8176</v>
      </c>
      <c r="K303" s="56" t="s">
        <v>8177</v>
      </c>
      <c r="L303" s="49" t="s">
        <v>5954</v>
      </c>
      <c r="M303" s="120" t="s">
        <v>2833</v>
      </c>
      <c r="N303" s="35" t="s">
        <v>364</v>
      </c>
      <c r="O303" s="240" t="s">
        <v>6714</v>
      </c>
      <c r="P303" s="216" t="s">
        <v>6005</v>
      </c>
      <c r="Q303" s="443">
        <v>0</v>
      </c>
      <c r="R303" s="47"/>
      <c r="S303" s="36">
        <v>0</v>
      </c>
      <c r="T303" s="35"/>
      <c r="U303" s="34"/>
      <c r="V303" s="82">
        <v>0</v>
      </c>
      <c r="W303" s="55" t="s">
        <v>2689</v>
      </c>
      <c r="X303" s="55" t="s">
        <v>1897</v>
      </c>
      <c r="Y303" s="157">
        <v>0</v>
      </c>
      <c r="Z303" s="57" t="s">
        <v>1746</v>
      </c>
      <c r="AA303" s="55" t="s">
        <v>6987</v>
      </c>
      <c r="AB303" s="55">
        <v>306</v>
      </c>
      <c r="AC303" s="55" t="s">
        <v>2024</v>
      </c>
      <c r="AD303" s="89" t="s">
        <v>2625</v>
      </c>
      <c r="AE303" s="243">
        <v>16210</v>
      </c>
      <c r="AF303" s="157" t="s">
        <v>3901</v>
      </c>
      <c r="AG303" s="89" t="s">
        <v>8178</v>
      </c>
      <c r="AH303" s="58" t="s">
        <v>8179</v>
      </c>
      <c r="AI303" s="58" t="s">
        <v>8180</v>
      </c>
      <c r="AJ303" s="59" t="s">
        <v>1574</v>
      </c>
      <c r="AK303" s="56">
        <v>25.864729722222222</v>
      </c>
      <c r="AL303" s="56">
        <v>-81.388359722222219</v>
      </c>
      <c r="AM303" s="60">
        <v>25.628899999641561</v>
      </c>
      <c r="AN303" s="60">
        <v>-13.209419546679284</v>
      </c>
      <c r="AO303" s="60">
        <v>28.83278134262839</v>
      </c>
      <c r="AP303" s="84" t="s">
        <v>5496</v>
      </c>
      <c r="AQ303" s="481" t="str">
        <f>Table14[[#This Row],[Zone
ID]]</f>
        <v>U53</v>
      </c>
    </row>
    <row r="304" spans="1:43" s="14" customFormat="1" ht="38.25" x14ac:dyDescent="0.2">
      <c r="A304" s="45" t="s">
        <v>624</v>
      </c>
      <c r="B304" s="42" t="s">
        <v>644</v>
      </c>
      <c r="C304" s="46" t="s">
        <v>473</v>
      </c>
      <c r="D304" s="35" t="s">
        <v>424</v>
      </c>
      <c r="E304" s="34">
        <v>46079</v>
      </c>
      <c r="F304" s="347" t="s">
        <v>2235</v>
      </c>
      <c r="G304" s="347" t="s">
        <v>3681</v>
      </c>
      <c r="H304" s="344">
        <v>25.865333333333332</v>
      </c>
      <c r="I304" s="344">
        <v>-81.3887</v>
      </c>
      <c r="J304" s="56" t="s">
        <v>8181</v>
      </c>
      <c r="K304" s="56" t="s">
        <v>8182</v>
      </c>
      <c r="L304" s="49" t="s">
        <v>5957</v>
      </c>
      <c r="M304" s="120" t="s">
        <v>2836</v>
      </c>
      <c r="N304" s="35" t="s">
        <v>364</v>
      </c>
      <c r="O304" s="240" t="s">
        <v>6715</v>
      </c>
      <c r="P304" s="216" t="s">
        <v>6005</v>
      </c>
      <c r="Q304" s="443">
        <v>0</v>
      </c>
      <c r="R304" s="47"/>
      <c r="S304" s="36">
        <v>0</v>
      </c>
      <c r="T304" s="35"/>
      <c r="U304" s="34"/>
      <c r="V304" s="82">
        <v>0</v>
      </c>
      <c r="W304" s="55" t="s">
        <v>2689</v>
      </c>
      <c r="X304" s="55" t="s">
        <v>1897</v>
      </c>
      <c r="Y304" s="157">
        <v>0</v>
      </c>
      <c r="Z304" s="57" t="s">
        <v>1746</v>
      </c>
      <c r="AA304" s="55" t="s">
        <v>6987</v>
      </c>
      <c r="AB304" s="55">
        <v>307</v>
      </c>
      <c r="AC304" s="55" t="s">
        <v>2024</v>
      </c>
      <c r="AD304" s="89" t="s">
        <v>2625</v>
      </c>
      <c r="AE304" s="243">
        <v>16215</v>
      </c>
      <c r="AF304" s="157" t="s">
        <v>3901</v>
      </c>
      <c r="AG304" s="89" t="s">
        <v>8183</v>
      </c>
      <c r="AH304" s="58" t="s">
        <v>2972</v>
      </c>
      <c r="AI304" s="58" t="s">
        <v>8184</v>
      </c>
      <c r="AJ304" s="59" t="s">
        <v>1573</v>
      </c>
      <c r="AK304" s="56">
        <v>25.865313055555557</v>
      </c>
      <c r="AL304" s="56">
        <v>-81.388754722222217</v>
      </c>
      <c r="AM304" s="60">
        <v>7.3948999990362552</v>
      </c>
      <c r="AN304" s="60">
        <v>17.946590689407657</v>
      </c>
      <c r="AO304" s="60">
        <v>19.41042666632756</v>
      </c>
      <c r="AP304" s="84" t="s">
        <v>5496</v>
      </c>
      <c r="AQ304" s="481" t="str">
        <f>Table14[[#This Row],[Zone
ID]]</f>
        <v>U54</v>
      </c>
    </row>
    <row r="305" spans="1:43" s="14" customFormat="1" ht="38.25" x14ac:dyDescent="0.2">
      <c r="A305" s="45" t="s">
        <v>625</v>
      </c>
      <c r="B305" s="42" t="s">
        <v>645</v>
      </c>
      <c r="C305" s="46" t="s">
        <v>473</v>
      </c>
      <c r="D305" s="35" t="s">
        <v>424</v>
      </c>
      <c r="E305" s="34">
        <v>46079</v>
      </c>
      <c r="F305" s="347" t="s">
        <v>5243</v>
      </c>
      <c r="G305" s="347" t="s">
        <v>730</v>
      </c>
      <c r="H305" s="344">
        <v>25.865533333333332</v>
      </c>
      <c r="I305" s="344">
        <v>-81.387716666666662</v>
      </c>
      <c r="J305" s="56" t="s">
        <v>8185</v>
      </c>
      <c r="K305" s="56" t="s">
        <v>8186</v>
      </c>
      <c r="L305" s="49" t="s">
        <v>5959</v>
      </c>
      <c r="M305" s="120" t="s">
        <v>2836</v>
      </c>
      <c r="N305" s="35" t="s">
        <v>364</v>
      </c>
      <c r="O305" s="240" t="s">
        <v>6716</v>
      </c>
      <c r="P305" s="216" t="s">
        <v>6005</v>
      </c>
      <c r="Q305" s="443">
        <v>0</v>
      </c>
      <c r="R305" s="47"/>
      <c r="S305" s="36">
        <v>0</v>
      </c>
      <c r="T305" s="35"/>
      <c r="U305" s="34"/>
      <c r="V305" s="82">
        <v>0</v>
      </c>
      <c r="W305" s="55" t="s">
        <v>2689</v>
      </c>
      <c r="X305" s="55" t="s">
        <v>1897</v>
      </c>
      <c r="Y305" s="157">
        <v>0</v>
      </c>
      <c r="Z305" s="57" t="s">
        <v>1746</v>
      </c>
      <c r="AA305" s="55" t="s">
        <v>6987</v>
      </c>
      <c r="AB305" s="55">
        <v>308</v>
      </c>
      <c r="AC305" s="55" t="s">
        <v>2024</v>
      </c>
      <c r="AD305" s="89" t="s">
        <v>2625</v>
      </c>
      <c r="AE305" s="243">
        <v>16220</v>
      </c>
      <c r="AF305" s="157" t="s">
        <v>3901</v>
      </c>
      <c r="AG305" s="89" t="s">
        <v>8187</v>
      </c>
      <c r="AH305" s="58" t="s">
        <v>8188</v>
      </c>
      <c r="AI305" s="58" t="s">
        <v>8189</v>
      </c>
      <c r="AJ305" s="59" t="s">
        <v>1572</v>
      </c>
      <c r="AK305" s="56">
        <v>25.865499166666666</v>
      </c>
      <c r="AL305" s="56">
        <v>-81.38768972222222</v>
      </c>
      <c r="AM305" s="60">
        <v>12.459899999636264</v>
      </c>
      <c r="AN305" s="60">
        <v>-8.8366461773491913</v>
      </c>
      <c r="AO305" s="60">
        <v>15.275320738517927</v>
      </c>
      <c r="AP305" s="84" t="s">
        <v>5496</v>
      </c>
      <c r="AQ305" s="481" t="str">
        <f>Table14[[#This Row],[Zone
ID]]</f>
        <v>U55</v>
      </c>
    </row>
    <row r="306" spans="1:43" s="14" customFormat="1" ht="38.25" x14ac:dyDescent="0.2">
      <c r="A306" s="45" t="s">
        <v>626</v>
      </c>
      <c r="B306" s="42" t="s">
        <v>646</v>
      </c>
      <c r="C306" s="46" t="s">
        <v>473</v>
      </c>
      <c r="D306" s="35" t="s">
        <v>424</v>
      </c>
      <c r="E306" s="34">
        <v>46079</v>
      </c>
      <c r="F306" s="347" t="s">
        <v>2500</v>
      </c>
      <c r="G306" s="347" t="s">
        <v>2241</v>
      </c>
      <c r="H306" s="344">
        <v>25.866900000000001</v>
      </c>
      <c r="I306" s="344">
        <v>-81.385616666666664</v>
      </c>
      <c r="J306" s="56" t="s">
        <v>7868</v>
      </c>
      <c r="K306" s="56" t="s">
        <v>8190</v>
      </c>
      <c r="L306" s="49" t="s">
        <v>4287</v>
      </c>
      <c r="M306" s="120" t="s">
        <v>2836</v>
      </c>
      <c r="N306" s="35" t="s">
        <v>364</v>
      </c>
      <c r="O306" s="240" t="s">
        <v>6717</v>
      </c>
      <c r="P306" s="216" t="s">
        <v>6005</v>
      </c>
      <c r="Q306" s="443">
        <v>0</v>
      </c>
      <c r="R306" s="47"/>
      <c r="S306" s="36">
        <v>0</v>
      </c>
      <c r="T306" s="35"/>
      <c r="U306" s="34"/>
      <c r="V306" s="82">
        <v>0</v>
      </c>
      <c r="W306" s="55" t="s">
        <v>2689</v>
      </c>
      <c r="X306" s="55" t="s">
        <v>1897</v>
      </c>
      <c r="Y306" s="157">
        <v>0</v>
      </c>
      <c r="Z306" s="57" t="s">
        <v>1746</v>
      </c>
      <c r="AA306" s="55" t="s">
        <v>6987</v>
      </c>
      <c r="AB306" s="55">
        <v>309</v>
      </c>
      <c r="AC306" s="55" t="s">
        <v>2024</v>
      </c>
      <c r="AD306" s="89" t="s">
        <v>2625</v>
      </c>
      <c r="AE306" s="243">
        <v>16225</v>
      </c>
      <c r="AF306" s="157" t="s">
        <v>3901</v>
      </c>
      <c r="AG306" s="89" t="s">
        <v>8191</v>
      </c>
      <c r="AH306" s="58" t="s">
        <v>8192</v>
      </c>
      <c r="AI306" s="58" t="s">
        <v>8193</v>
      </c>
      <c r="AJ306" s="59" t="s">
        <v>1571</v>
      </c>
      <c r="AK306" s="56">
        <v>25.866922500000001</v>
      </c>
      <c r="AL306" s="56">
        <v>-81.385701944444449</v>
      </c>
      <c r="AM306" s="60">
        <v>-8.205300000013267</v>
      </c>
      <c r="AN306" s="60">
        <v>27.967529658264649</v>
      </c>
      <c r="AO306" s="60">
        <v>29.146349055690155</v>
      </c>
      <c r="AP306" s="84" t="s">
        <v>5496</v>
      </c>
      <c r="AQ306" s="481" t="str">
        <f>Table14[[#This Row],[Zone
ID]]</f>
        <v>U56</v>
      </c>
    </row>
    <row r="307" spans="1:43" s="14" customFormat="1" ht="38.25" x14ac:dyDescent="0.2">
      <c r="A307" s="45" t="s">
        <v>627</v>
      </c>
      <c r="B307" s="42" t="s">
        <v>647</v>
      </c>
      <c r="C307" s="46" t="s">
        <v>473</v>
      </c>
      <c r="D307" s="35" t="s">
        <v>424</v>
      </c>
      <c r="E307" s="34">
        <v>46079</v>
      </c>
      <c r="F307" s="347" t="s">
        <v>2242</v>
      </c>
      <c r="G307" s="347" t="s">
        <v>5963</v>
      </c>
      <c r="H307" s="344">
        <v>25.867283333333333</v>
      </c>
      <c r="I307" s="344">
        <v>-81.385233333333332</v>
      </c>
      <c r="J307" s="56" t="s">
        <v>8194</v>
      </c>
      <c r="K307" s="56" t="s">
        <v>8195</v>
      </c>
      <c r="L307" s="49" t="s">
        <v>2973</v>
      </c>
      <c r="M307" s="120" t="s">
        <v>2835</v>
      </c>
      <c r="N307" s="35" t="s">
        <v>364</v>
      </c>
      <c r="O307" s="240" t="s">
        <v>6718</v>
      </c>
      <c r="P307" s="216" t="s">
        <v>6005</v>
      </c>
      <c r="Q307" s="443">
        <v>0</v>
      </c>
      <c r="R307" s="47"/>
      <c r="S307" s="36">
        <v>0</v>
      </c>
      <c r="T307" s="35"/>
      <c r="U307" s="34"/>
      <c r="V307" s="82">
        <v>0</v>
      </c>
      <c r="W307" s="55" t="s">
        <v>2689</v>
      </c>
      <c r="X307" s="55" t="s">
        <v>1897</v>
      </c>
      <c r="Y307" s="157">
        <v>0</v>
      </c>
      <c r="Z307" s="57" t="s">
        <v>1746</v>
      </c>
      <c r="AA307" s="55" t="s">
        <v>6987</v>
      </c>
      <c r="AB307" s="55">
        <v>310</v>
      </c>
      <c r="AC307" s="55" t="s">
        <v>2024</v>
      </c>
      <c r="AD307" s="89" t="s">
        <v>2625</v>
      </c>
      <c r="AE307" s="243">
        <v>16230</v>
      </c>
      <c r="AF307" s="157" t="s">
        <v>3901</v>
      </c>
      <c r="AG307" s="89" t="s">
        <v>8196</v>
      </c>
      <c r="AH307" s="58" t="s">
        <v>657</v>
      </c>
      <c r="AI307" s="58" t="s">
        <v>658</v>
      </c>
      <c r="AJ307" s="59" t="s">
        <v>1570</v>
      </c>
      <c r="AK307" s="56">
        <v>25.867305833333333</v>
      </c>
      <c r="AL307" s="56">
        <v>-81.385271388888896</v>
      </c>
      <c r="AM307" s="60">
        <v>-8.205300000013267</v>
      </c>
      <c r="AN307" s="60">
        <v>12.48062398590103</v>
      </c>
      <c r="AO307" s="60">
        <v>14.93629549679792</v>
      </c>
      <c r="AP307" s="84" t="s">
        <v>5496</v>
      </c>
      <c r="AQ307" s="481" t="str">
        <f>Table14[[#This Row],[Zone
ID]]</f>
        <v>U57</v>
      </c>
    </row>
    <row r="308" spans="1:43" s="14" customFormat="1" ht="38.25" x14ac:dyDescent="0.2">
      <c r="A308" s="45" t="s">
        <v>1877</v>
      </c>
      <c r="B308" s="42" t="s">
        <v>104</v>
      </c>
      <c r="C308" s="46" t="s">
        <v>473</v>
      </c>
      <c r="D308" s="35" t="s">
        <v>424</v>
      </c>
      <c r="E308" s="34">
        <v>46079</v>
      </c>
      <c r="F308" s="347" t="s">
        <v>3810</v>
      </c>
      <c r="G308" s="347" t="s">
        <v>2975</v>
      </c>
      <c r="H308" s="344">
        <v>25.852016666666668</v>
      </c>
      <c r="I308" s="344">
        <v>-81.393683333333328</v>
      </c>
      <c r="J308" s="56" t="s">
        <v>8197</v>
      </c>
      <c r="K308" s="56" t="s">
        <v>8198</v>
      </c>
      <c r="L308" s="49" t="s">
        <v>6720</v>
      </c>
      <c r="M308" s="120" t="s">
        <v>2834</v>
      </c>
      <c r="N308" s="35" t="s">
        <v>1919</v>
      </c>
      <c r="O308" s="240" t="s">
        <v>6719</v>
      </c>
      <c r="P308" s="216" t="s">
        <v>6005</v>
      </c>
      <c r="Q308" s="443">
        <v>0</v>
      </c>
      <c r="R308" s="47"/>
      <c r="S308" s="36">
        <v>0</v>
      </c>
      <c r="T308" s="35"/>
      <c r="U308" s="34">
        <v>44992</v>
      </c>
      <c r="V308" s="82" t="s">
        <v>1969</v>
      </c>
      <c r="W308" s="55" t="s">
        <v>2688</v>
      </c>
      <c r="X308" s="55" t="s">
        <v>1898</v>
      </c>
      <c r="Y308" s="157" t="s">
        <v>1919</v>
      </c>
      <c r="Z308" s="57" t="s">
        <v>1746</v>
      </c>
      <c r="AA308" s="55" t="s">
        <v>6966</v>
      </c>
      <c r="AB308" s="55">
        <v>311</v>
      </c>
      <c r="AC308" s="55" t="s">
        <v>2028</v>
      </c>
      <c r="AD308" s="89" t="s">
        <v>2627</v>
      </c>
      <c r="AE308" s="243">
        <v>16135</v>
      </c>
      <c r="AF308" s="157" t="s">
        <v>3901</v>
      </c>
      <c r="AG308" s="89" t="s">
        <v>8199</v>
      </c>
      <c r="AH308" s="58" t="s">
        <v>8200</v>
      </c>
      <c r="AI308" s="58" t="s">
        <v>8201</v>
      </c>
      <c r="AJ308" s="59" t="s">
        <v>1601</v>
      </c>
      <c r="AK308" s="56">
        <v>25.852074999999999</v>
      </c>
      <c r="AL308" s="56">
        <v>-81.39384444444444</v>
      </c>
      <c r="AM308" s="60">
        <v>-21.272999999410587</v>
      </c>
      <c r="AN308" s="60">
        <v>52.837678177396008</v>
      </c>
      <c r="AO308" s="60">
        <v>56.959290411248915</v>
      </c>
      <c r="AP308" s="84" t="s">
        <v>5496</v>
      </c>
      <c r="AQ308" s="481" t="str">
        <f>Table14[[#This Row],[Zone
ID]]</f>
        <v>Uw38</v>
      </c>
    </row>
    <row r="309" spans="1:43" s="14" customFormat="1" ht="38.25" x14ac:dyDescent="0.2">
      <c r="A309" s="45" t="s">
        <v>1878</v>
      </c>
      <c r="B309" s="42" t="s">
        <v>98</v>
      </c>
      <c r="C309" s="46" t="s">
        <v>473</v>
      </c>
      <c r="D309" s="35" t="s">
        <v>424</v>
      </c>
      <c r="E309" s="34">
        <v>46079</v>
      </c>
      <c r="F309" s="347" t="s">
        <v>6589</v>
      </c>
      <c r="G309" s="347" t="s">
        <v>5251</v>
      </c>
      <c r="H309" s="344">
        <v>25.851916666666668</v>
      </c>
      <c r="I309" s="344">
        <v>-81.394016666666673</v>
      </c>
      <c r="J309" s="56" t="s">
        <v>8202</v>
      </c>
      <c r="K309" s="56" t="s">
        <v>8203</v>
      </c>
      <c r="L309" s="49" t="s">
        <v>6722</v>
      </c>
      <c r="M309" s="120" t="s">
        <v>2833</v>
      </c>
      <c r="N309" s="35" t="s">
        <v>427</v>
      </c>
      <c r="O309" s="240" t="s">
        <v>6721</v>
      </c>
      <c r="P309" s="216" t="s">
        <v>6005</v>
      </c>
      <c r="Q309" s="443">
        <v>0</v>
      </c>
      <c r="R309" s="47"/>
      <c r="S309" s="36">
        <v>0</v>
      </c>
      <c r="T309" s="35"/>
      <c r="U309" s="34">
        <v>44992</v>
      </c>
      <c r="V309" s="82" t="s">
        <v>1969</v>
      </c>
      <c r="W309" s="55" t="s">
        <v>2688</v>
      </c>
      <c r="X309" s="55" t="s">
        <v>1898</v>
      </c>
      <c r="Y309" s="157" t="s">
        <v>427</v>
      </c>
      <c r="Z309" s="57" t="s">
        <v>1746</v>
      </c>
      <c r="AA309" s="55" t="s">
        <v>7125</v>
      </c>
      <c r="AB309" s="55">
        <v>312</v>
      </c>
      <c r="AC309" s="55" t="s">
        <v>2028</v>
      </c>
      <c r="AD309" s="89" t="s">
        <v>2627</v>
      </c>
      <c r="AE309" s="243">
        <v>16140</v>
      </c>
      <c r="AF309" s="157" t="s">
        <v>3901</v>
      </c>
      <c r="AG309" s="89" t="s">
        <v>8204</v>
      </c>
      <c r="AH309" s="58" t="s">
        <v>8205</v>
      </c>
      <c r="AI309" s="58" t="s">
        <v>8206</v>
      </c>
      <c r="AJ309" s="59" t="s">
        <v>1598</v>
      </c>
      <c r="AK309" s="56">
        <v>25.851688888888887</v>
      </c>
      <c r="AL309" s="56">
        <v>-81.394127777777783</v>
      </c>
      <c r="AM309" s="60">
        <v>83.066000001030034</v>
      </c>
      <c r="AN309" s="60">
        <v>36.439778052894432</v>
      </c>
      <c r="AO309" s="60">
        <v>90.70731933375238</v>
      </c>
      <c r="AP309" s="84" t="s">
        <v>5496</v>
      </c>
      <c r="AQ309" s="481" t="str">
        <f>Table14[[#This Row],[Zone
ID]]</f>
        <v>Uw39</v>
      </c>
    </row>
    <row r="310" spans="1:43" s="14" customFormat="1" ht="39.75" customHeight="1" x14ac:dyDescent="0.2">
      <c r="A310" s="45" t="s">
        <v>3788</v>
      </c>
      <c r="B310" s="42" t="s">
        <v>100</v>
      </c>
      <c r="C310" s="46" t="s">
        <v>473</v>
      </c>
      <c r="D310" s="35" t="s">
        <v>424</v>
      </c>
      <c r="E310" s="34">
        <v>46079</v>
      </c>
      <c r="F310" s="347" t="s">
        <v>2776</v>
      </c>
      <c r="G310" s="347" t="s">
        <v>5254</v>
      </c>
      <c r="H310" s="344">
        <v>25.848983333333333</v>
      </c>
      <c r="I310" s="344">
        <v>-81.39188333333334</v>
      </c>
      <c r="J310" s="56" t="s">
        <v>8207</v>
      </c>
      <c r="K310" s="56" t="s">
        <v>8208</v>
      </c>
      <c r="L310" s="49" t="s">
        <v>6724</v>
      </c>
      <c r="M310" s="120" t="s">
        <v>2834</v>
      </c>
      <c r="N310" s="35" t="s">
        <v>1920</v>
      </c>
      <c r="O310" s="240" t="s">
        <v>6725</v>
      </c>
      <c r="P310" s="377" t="s">
        <v>6723</v>
      </c>
      <c r="Q310" s="443">
        <v>0</v>
      </c>
      <c r="R310" s="47"/>
      <c r="S310" s="36"/>
      <c r="T310" s="35"/>
      <c r="U310" s="34">
        <v>45384</v>
      </c>
      <c r="V310" s="82" t="s">
        <v>1969</v>
      </c>
      <c r="W310" s="55" t="s">
        <v>2688</v>
      </c>
      <c r="X310" s="55" t="s">
        <v>1898</v>
      </c>
      <c r="Y310" s="157" t="s">
        <v>1920</v>
      </c>
      <c r="Z310" s="57" t="s">
        <v>3903</v>
      </c>
      <c r="AA310" s="55" t="s">
        <v>5109</v>
      </c>
      <c r="AB310" s="55">
        <v>313</v>
      </c>
      <c r="AC310" s="55" t="s">
        <v>2028</v>
      </c>
      <c r="AD310" s="89" t="s">
        <v>2627</v>
      </c>
      <c r="AE310" s="243" t="s">
        <v>1746</v>
      </c>
      <c r="AF310" s="157">
        <v>0</v>
      </c>
      <c r="AG310" s="89" t="s">
        <v>8209</v>
      </c>
      <c r="AH310" s="58" t="s">
        <v>3903</v>
      </c>
      <c r="AI310" s="58" t="s">
        <v>3903</v>
      </c>
      <c r="AJ310" s="59" t="s">
        <v>3903</v>
      </c>
      <c r="AK310" s="56" t="s">
        <v>3903</v>
      </c>
      <c r="AL310" s="56" t="s">
        <v>3903</v>
      </c>
      <c r="AM310" s="60" t="s">
        <v>3903</v>
      </c>
      <c r="AN310" s="60" t="s">
        <v>3903</v>
      </c>
      <c r="AO310" s="60" t="s">
        <v>3903</v>
      </c>
      <c r="AP310" s="84" t="s">
        <v>5496</v>
      </c>
      <c r="AQ310" s="481" t="str">
        <f>Table14[[#This Row],[Zone
ID]]</f>
        <v>Uw44</v>
      </c>
    </row>
    <row r="311" spans="1:43" s="14" customFormat="1" ht="38.25" x14ac:dyDescent="0.2">
      <c r="A311" s="45" t="s">
        <v>1879</v>
      </c>
      <c r="B311" s="42" t="s">
        <v>99</v>
      </c>
      <c r="C311" s="46" t="s">
        <v>473</v>
      </c>
      <c r="D311" s="35" t="s">
        <v>424</v>
      </c>
      <c r="E311" s="34">
        <v>46079</v>
      </c>
      <c r="F311" s="347" t="s">
        <v>4293</v>
      </c>
      <c r="G311" s="347" t="s">
        <v>5256</v>
      </c>
      <c r="H311" s="344">
        <v>25.849033333333335</v>
      </c>
      <c r="I311" s="344">
        <v>-81.391999999999996</v>
      </c>
      <c r="J311" s="56" t="s">
        <v>8210</v>
      </c>
      <c r="K311" s="56" t="s">
        <v>8211</v>
      </c>
      <c r="L311" s="49" t="s">
        <v>3009</v>
      </c>
      <c r="M311" s="120"/>
      <c r="N311" s="35" t="s">
        <v>364</v>
      </c>
      <c r="O311" s="240" t="s">
        <v>6726</v>
      </c>
      <c r="P311" s="216" t="s">
        <v>6005</v>
      </c>
      <c r="Q311" s="443">
        <v>0</v>
      </c>
      <c r="R311" s="47"/>
      <c r="S311" s="36"/>
      <c r="T311" s="35"/>
      <c r="U311" s="34"/>
      <c r="V311" s="82">
        <v>0</v>
      </c>
      <c r="W311" s="55" t="s">
        <v>2688</v>
      </c>
      <c r="X311" s="55" t="s">
        <v>1898</v>
      </c>
      <c r="Y311" s="157">
        <v>0</v>
      </c>
      <c r="Z311" s="57" t="s">
        <v>1746</v>
      </c>
      <c r="AA311" s="55" t="s">
        <v>6987</v>
      </c>
      <c r="AB311" s="55">
        <v>314</v>
      </c>
      <c r="AC311" s="55" t="s">
        <v>2028</v>
      </c>
      <c r="AD311" s="89" t="s">
        <v>2627</v>
      </c>
      <c r="AE311" s="243">
        <v>16145</v>
      </c>
      <c r="AF311" s="157" t="s">
        <v>3901</v>
      </c>
      <c r="AG311" s="89" t="s">
        <v>8212</v>
      </c>
      <c r="AH311" s="58" t="s">
        <v>1738</v>
      </c>
      <c r="AI311" s="58" t="s">
        <v>1739</v>
      </c>
      <c r="AJ311" s="59" t="s">
        <v>1595</v>
      </c>
      <c r="AK311" s="56">
        <v>25.848878333333332</v>
      </c>
      <c r="AL311" s="56">
        <v>-81.392068333333327</v>
      </c>
      <c r="AM311" s="60">
        <v>56.525400001099086</v>
      </c>
      <c r="AN311" s="60">
        <v>22.410463502087321</v>
      </c>
      <c r="AO311" s="60">
        <v>60.805836230271844</v>
      </c>
      <c r="AP311" s="84" t="s">
        <v>5496</v>
      </c>
      <c r="AQ311" s="481" t="str">
        <f>Table14[[#This Row],[Zone
ID]]</f>
        <v>Uw40</v>
      </c>
    </row>
    <row r="312" spans="1:43" s="14" customFormat="1" ht="38.25" x14ac:dyDescent="0.2">
      <c r="A312" s="45" t="s">
        <v>1880</v>
      </c>
      <c r="B312" s="42" t="s">
        <v>103</v>
      </c>
      <c r="C312" s="46" t="s">
        <v>473</v>
      </c>
      <c r="D312" s="35" t="s">
        <v>424</v>
      </c>
      <c r="E312" s="34">
        <v>46079</v>
      </c>
      <c r="F312" s="347" t="s">
        <v>5258</v>
      </c>
      <c r="G312" s="347" t="s">
        <v>3814</v>
      </c>
      <c r="H312" s="344">
        <v>25.846583333333335</v>
      </c>
      <c r="I312" s="344">
        <v>-81.390383333333332</v>
      </c>
      <c r="J312" s="56" t="s">
        <v>8213</v>
      </c>
      <c r="K312" s="56" t="s">
        <v>8214</v>
      </c>
      <c r="L312" s="49" t="s">
        <v>6728</v>
      </c>
      <c r="M312" s="120"/>
      <c r="N312" s="35" t="s">
        <v>427</v>
      </c>
      <c r="O312" s="240" t="s">
        <v>6727</v>
      </c>
      <c r="P312" s="216" t="s">
        <v>6005</v>
      </c>
      <c r="Q312" s="443">
        <v>0</v>
      </c>
      <c r="R312" s="47"/>
      <c r="S312" s="36"/>
      <c r="T312" s="35"/>
      <c r="U312" s="34">
        <v>44992</v>
      </c>
      <c r="V312" s="82" t="s">
        <v>1969</v>
      </c>
      <c r="W312" s="55" t="s">
        <v>2688</v>
      </c>
      <c r="X312" s="55" t="s">
        <v>1898</v>
      </c>
      <c r="Y312" s="157" t="s">
        <v>427</v>
      </c>
      <c r="Z312" s="57" t="s">
        <v>1746</v>
      </c>
      <c r="AA312" s="55" t="s">
        <v>7125</v>
      </c>
      <c r="AB312" s="55">
        <v>315</v>
      </c>
      <c r="AC312" s="55" t="s">
        <v>2028</v>
      </c>
      <c r="AD312" s="89" t="s">
        <v>2627</v>
      </c>
      <c r="AE312" s="243">
        <v>16150</v>
      </c>
      <c r="AF312" s="157" t="s">
        <v>3901</v>
      </c>
      <c r="AG312" s="89" t="s">
        <v>8215</v>
      </c>
      <c r="AH312" s="58" t="s">
        <v>1740</v>
      </c>
      <c r="AI312" s="58" t="s">
        <v>1741</v>
      </c>
      <c r="AJ312" s="59" t="s">
        <v>1592</v>
      </c>
      <c r="AK312" s="56">
        <v>25.846758333333334</v>
      </c>
      <c r="AL312" s="56">
        <v>-81.390277777777783</v>
      </c>
      <c r="AM312" s="60">
        <v>-63.818999999527364</v>
      </c>
      <c r="AN312" s="60">
        <v>-34.617789148618513</v>
      </c>
      <c r="AO312" s="60">
        <v>72.603416493150533</v>
      </c>
      <c r="AP312" s="84" t="s">
        <v>5496</v>
      </c>
      <c r="AQ312" s="481" t="str">
        <f>Table14[[#This Row],[Zone
ID]]</f>
        <v>Uw41</v>
      </c>
    </row>
    <row r="313" spans="1:43" s="14" customFormat="1" ht="38.25" x14ac:dyDescent="0.2">
      <c r="A313" s="45" t="s">
        <v>1881</v>
      </c>
      <c r="B313" s="42" t="s">
        <v>102</v>
      </c>
      <c r="C313" s="46" t="s">
        <v>473</v>
      </c>
      <c r="D313" s="35" t="s">
        <v>424</v>
      </c>
      <c r="E313" s="34">
        <v>46079</v>
      </c>
      <c r="F313" s="347" t="s">
        <v>5258</v>
      </c>
      <c r="G313" s="347" t="s">
        <v>5259</v>
      </c>
      <c r="H313" s="344">
        <v>25.846583333333335</v>
      </c>
      <c r="I313" s="344">
        <v>-81.390616666666673</v>
      </c>
      <c r="J313" s="56" t="s">
        <v>8213</v>
      </c>
      <c r="K313" s="56" t="s">
        <v>8216</v>
      </c>
      <c r="L313" s="49" t="s">
        <v>6730</v>
      </c>
      <c r="M313" s="120"/>
      <c r="N313" s="35" t="s">
        <v>387</v>
      </c>
      <c r="O313" s="240" t="s">
        <v>6729</v>
      </c>
      <c r="P313" s="216" t="s">
        <v>6005</v>
      </c>
      <c r="Q313" s="443">
        <v>0</v>
      </c>
      <c r="R313" s="47"/>
      <c r="S313" s="36"/>
      <c r="T313" s="35"/>
      <c r="U313" s="34"/>
      <c r="V313" s="82">
        <v>0</v>
      </c>
      <c r="W313" s="55" t="s">
        <v>2688</v>
      </c>
      <c r="X313" s="55" t="s">
        <v>1898</v>
      </c>
      <c r="Y313" s="157" t="s">
        <v>387</v>
      </c>
      <c r="Z313" s="57">
        <v>694.5321590342437</v>
      </c>
      <c r="AA313" s="55" t="s">
        <v>8217</v>
      </c>
      <c r="AB313" s="55">
        <v>316</v>
      </c>
      <c r="AC313" s="55" t="s">
        <v>2028</v>
      </c>
      <c r="AD313" s="89" t="s">
        <v>2627</v>
      </c>
      <c r="AE313" s="243">
        <v>16155</v>
      </c>
      <c r="AF313" s="157" t="s">
        <v>3901</v>
      </c>
      <c r="AG313" s="89" t="s">
        <v>8218</v>
      </c>
      <c r="AH313" s="58" t="s">
        <v>1742</v>
      </c>
      <c r="AI313" s="58" t="s">
        <v>1743</v>
      </c>
      <c r="AJ313" s="59" t="s">
        <v>1589</v>
      </c>
      <c r="AK313" s="56">
        <v>25.844875000000002</v>
      </c>
      <c r="AL313" s="56">
        <v>-81.389680555555557</v>
      </c>
      <c r="AM313" s="60">
        <v>622.99499999995169</v>
      </c>
      <c r="AN313" s="60">
        <v>-307.0051301001796</v>
      </c>
      <c r="AO313" s="60">
        <v>694.5321590342437</v>
      </c>
      <c r="AP313" s="84" t="s">
        <v>5496</v>
      </c>
      <c r="AQ313" s="481" t="str">
        <f>Table14[[#This Row],[Zone
ID]]</f>
        <v>Uw42</v>
      </c>
    </row>
    <row r="314" spans="1:43" s="14" customFormat="1" ht="38.25" x14ac:dyDescent="0.2">
      <c r="A314" s="45" t="s">
        <v>1882</v>
      </c>
      <c r="B314" s="42" t="s">
        <v>107</v>
      </c>
      <c r="C314" s="46" t="s">
        <v>473</v>
      </c>
      <c r="D314" s="35" t="s">
        <v>424</v>
      </c>
      <c r="E314" s="34">
        <v>46079</v>
      </c>
      <c r="F314" s="347" t="s">
        <v>5261</v>
      </c>
      <c r="G314" s="347" t="s">
        <v>5262</v>
      </c>
      <c r="H314" s="344">
        <v>25.844866666666668</v>
      </c>
      <c r="I314" s="344">
        <v>-81.389383333333328</v>
      </c>
      <c r="J314" s="56" t="s">
        <v>8219</v>
      </c>
      <c r="K314" s="56" t="s">
        <v>8220</v>
      </c>
      <c r="L314" s="49" t="s">
        <v>6733</v>
      </c>
      <c r="M314" s="120"/>
      <c r="N314" s="35" t="s">
        <v>1919</v>
      </c>
      <c r="O314" s="240" t="s">
        <v>6731</v>
      </c>
      <c r="P314" s="216" t="s">
        <v>6005</v>
      </c>
      <c r="Q314" s="443">
        <v>0</v>
      </c>
      <c r="R314" s="47"/>
      <c r="S314" s="36"/>
      <c r="T314" s="35"/>
      <c r="U314" s="34">
        <v>44992</v>
      </c>
      <c r="V314" s="82" t="s">
        <v>1969</v>
      </c>
      <c r="W314" s="55" t="s">
        <v>2688</v>
      </c>
      <c r="X314" s="55" t="s">
        <v>1898</v>
      </c>
      <c r="Y314" s="157" t="s">
        <v>1919</v>
      </c>
      <c r="Z314" s="57" t="s">
        <v>1746</v>
      </c>
      <c r="AA314" s="55" t="s">
        <v>6966</v>
      </c>
      <c r="AB314" s="55">
        <v>317</v>
      </c>
      <c r="AC314" s="55" t="s">
        <v>2028</v>
      </c>
      <c r="AD314" s="89" t="s">
        <v>2627</v>
      </c>
      <c r="AE314" s="243">
        <v>16160</v>
      </c>
      <c r="AF314" s="157" t="s">
        <v>3901</v>
      </c>
      <c r="AG314" s="89" t="s">
        <v>8221</v>
      </c>
      <c r="AH314" s="58" t="s">
        <v>1744</v>
      </c>
      <c r="AI314" s="58" t="s">
        <v>1745</v>
      </c>
      <c r="AJ314" s="59" t="s">
        <v>1586</v>
      </c>
      <c r="AK314" s="56">
        <v>25.845105555555556</v>
      </c>
      <c r="AL314" s="56">
        <v>-81.389166666666668</v>
      </c>
      <c r="AM314" s="60">
        <v>-87.117999999437075</v>
      </c>
      <c r="AN314" s="60">
        <v>-71.057567201512938</v>
      </c>
      <c r="AO314" s="60">
        <v>112.42207870565036</v>
      </c>
      <c r="AP314" s="84" t="s">
        <v>5496</v>
      </c>
      <c r="AQ314" s="481" t="str">
        <f>Table14[[#This Row],[Zone
ID]]</f>
        <v>Uw43</v>
      </c>
    </row>
    <row r="315" spans="1:43" s="14" customFormat="1" ht="38.25" x14ac:dyDescent="0.2">
      <c r="A315" s="45" t="s">
        <v>3789</v>
      </c>
      <c r="B315" s="42" t="s">
        <v>108</v>
      </c>
      <c r="C315" s="46" t="s">
        <v>473</v>
      </c>
      <c r="D315" s="35" t="s">
        <v>424</v>
      </c>
      <c r="E315" s="34">
        <v>46079</v>
      </c>
      <c r="F315" s="347" t="s">
        <v>5265</v>
      </c>
      <c r="G315" s="347" t="s">
        <v>5266</v>
      </c>
      <c r="H315" s="344">
        <v>25.844466666666666</v>
      </c>
      <c r="I315" s="344">
        <v>-81.389233333333337</v>
      </c>
      <c r="J315" s="56" t="s">
        <v>8222</v>
      </c>
      <c r="K315" s="56" t="s">
        <v>8223</v>
      </c>
      <c r="L315" s="49" t="s">
        <v>6590</v>
      </c>
      <c r="M315" s="120" t="s">
        <v>2834</v>
      </c>
      <c r="N315" s="35" t="s">
        <v>364</v>
      </c>
      <c r="O315" s="240" t="s">
        <v>6734</v>
      </c>
      <c r="P315" s="216" t="s">
        <v>6005</v>
      </c>
      <c r="Q315" s="443">
        <v>0</v>
      </c>
      <c r="R315" s="47"/>
      <c r="S315" s="36"/>
      <c r="T315" s="35"/>
      <c r="U315" s="34"/>
      <c r="V315" s="82">
        <v>0</v>
      </c>
      <c r="W315" s="55" t="s">
        <v>2688</v>
      </c>
      <c r="X315" s="55" t="s">
        <v>1898</v>
      </c>
      <c r="Y315" s="157">
        <v>0</v>
      </c>
      <c r="Z315" s="57" t="s">
        <v>3903</v>
      </c>
      <c r="AA315" s="55" t="s">
        <v>3904</v>
      </c>
      <c r="AB315" s="55">
        <v>318</v>
      </c>
      <c r="AC315" s="55" t="s">
        <v>2028</v>
      </c>
      <c r="AD315" s="89" t="s">
        <v>2627</v>
      </c>
      <c r="AE315" s="243" t="s">
        <v>1746</v>
      </c>
      <c r="AF315" s="157">
        <v>0</v>
      </c>
      <c r="AG315" s="89" t="s">
        <v>8224</v>
      </c>
      <c r="AH315" s="58" t="s">
        <v>3903</v>
      </c>
      <c r="AI315" s="58" t="s">
        <v>3903</v>
      </c>
      <c r="AJ315" s="59" t="s">
        <v>3903</v>
      </c>
      <c r="AK315" s="56" t="s">
        <v>3903</v>
      </c>
      <c r="AL315" s="56" t="s">
        <v>3903</v>
      </c>
      <c r="AM315" s="60" t="s">
        <v>3903</v>
      </c>
      <c r="AN315" s="60" t="s">
        <v>3903</v>
      </c>
      <c r="AO315" s="60" t="s">
        <v>3903</v>
      </c>
      <c r="AP315" s="84" t="s">
        <v>5496</v>
      </c>
      <c r="AQ315" s="481" t="str">
        <f>Table14[[#This Row],[Zone
ID]]</f>
        <v>Uw45</v>
      </c>
    </row>
    <row r="316" spans="1:43" s="14" customFormat="1" ht="51" x14ac:dyDescent="0.2">
      <c r="A316" s="45" t="s">
        <v>1891</v>
      </c>
      <c r="B316" s="42" t="s">
        <v>104</v>
      </c>
      <c r="C316" s="46" t="s">
        <v>473</v>
      </c>
      <c r="D316" s="35" t="s">
        <v>424</v>
      </c>
      <c r="E316" s="34">
        <v>45783</v>
      </c>
      <c r="F316" s="347" t="s">
        <v>5268</v>
      </c>
      <c r="G316" s="347" t="s">
        <v>3220</v>
      </c>
      <c r="H316" s="344">
        <v>25.829516666666667</v>
      </c>
      <c r="I316" s="344">
        <v>-81.391783333333336</v>
      </c>
      <c r="J316" s="56" t="s">
        <v>8225</v>
      </c>
      <c r="K316" s="56" t="s">
        <v>8226</v>
      </c>
      <c r="L316" s="49" t="s">
        <v>6642</v>
      </c>
      <c r="M316" s="120" t="s">
        <v>2834</v>
      </c>
      <c r="N316" s="35" t="s">
        <v>448</v>
      </c>
      <c r="O316" s="240" t="s">
        <v>5979</v>
      </c>
      <c r="P316" s="216">
        <v>0</v>
      </c>
      <c r="Q316" s="443">
        <v>0</v>
      </c>
      <c r="R316" s="47"/>
      <c r="S316" s="36"/>
      <c r="T316" s="35"/>
      <c r="U316" s="34">
        <v>44992</v>
      </c>
      <c r="V316" s="82" t="s">
        <v>1969</v>
      </c>
      <c r="W316" s="55" t="s">
        <v>2688</v>
      </c>
      <c r="X316" s="55" t="s">
        <v>1898</v>
      </c>
      <c r="Y316" s="157" t="s">
        <v>448</v>
      </c>
      <c r="Z316" s="57">
        <v>230.57899730535385</v>
      </c>
      <c r="AA316" s="55" t="s">
        <v>8227</v>
      </c>
      <c r="AB316" s="55">
        <v>319</v>
      </c>
      <c r="AC316" s="55" t="s">
        <v>2027</v>
      </c>
      <c r="AD316" s="89" t="s">
        <v>2626</v>
      </c>
      <c r="AE316" s="243">
        <v>16105</v>
      </c>
      <c r="AF316" s="157" t="s">
        <v>3901</v>
      </c>
      <c r="AG316" s="89" t="s">
        <v>8228</v>
      </c>
      <c r="AH316" s="58" t="s">
        <v>1726</v>
      </c>
      <c r="AI316" s="58" t="s">
        <v>1727</v>
      </c>
      <c r="AJ316" s="59" t="s">
        <v>1618</v>
      </c>
      <c r="AK316" s="56">
        <v>25.830086111111111</v>
      </c>
      <c r="AL316" s="56">
        <v>-81.392088888888892</v>
      </c>
      <c r="AM316" s="60">
        <v>-207.66499999998388</v>
      </c>
      <c r="AN316" s="60">
        <v>100.20938964662483</v>
      </c>
      <c r="AO316" s="60">
        <v>230.57899730535385</v>
      </c>
      <c r="AP316" s="84" t="s">
        <v>5496</v>
      </c>
      <c r="AQ316" s="481" t="str">
        <f>Table14[[#This Row],[Zone
ID]]</f>
        <v>Us32</v>
      </c>
    </row>
    <row r="317" spans="1:43" s="14" customFormat="1" ht="25.5" x14ac:dyDescent="0.2">
      <c r="A317" s="45" t="s">
        <v>1889</v>
      </c>
      <c r="B317" s="42" t="s">
        <v>98</v>
      </c>
      <c r="C317" s="46" t="s">
        <v>473</v>
      </c>
      <c r="D317" s="35" t="s">
        <v>424</v>
      </c>
      <c r="E317" s="34">
        <v>45783</v>
      </c>
      <c r="F317" s="347" t="s">
        <v>6591</v>
      </c>
      <c r="G317" s="347" t="s">
        <v>5271</v>
      </c>
      <c r="H317" s="344">
        <v>25.829583333333332</v>
      </c>
      <c r="I317" s="344">
        <v>-81.3917</v>
      </c>
      <c r="J317" s="56" t="s">
        <v>8229</v>
      </c>
      <c r="K317" s="56" t="s">
        <v>8230</v>
      </c>
      <c r="L317" s="49" t="s">
        <v>5980</v>
      </c>
      <c r="M317" s="120" t="s">
        <v>2834</v>
      </c>
      <c r="N317" s="35" t="s">
        <v>427</v>
      </c>
      <c r="O317" s="240" t="s">
        <v>6643</v>
      </c>
      <c r="P317" s="216" t="s">
        <v>6005</v>
      </c>
      <c r="Q317" s="443">
        <v>0</v>
      </c>
      <c r="R317" s="47"/>
      <c r="S317" s="36"/>
      <c r="T317" s="35"/>
      <c r="U317" s="34">
        <v>45384</v>
      </c>
      <c r="V317" s="82" t="s">
        <v>1969</v>
      </c>
      <c r="W317" s="55" t="s">
        <v>2688</v>
      </c>
      <c r="X317" s="55" t="s">
        <v>1898</v>
      </c>
      <c r="Y317" s="157" t="s">
        <v>427</v>
      </c>
      <c r="Z317" s="57" t="s">
        <v>1746</v>
      </c>
      <c r="AA317" s="55" t="s">
        <v>7125</v>
      </c>
      <c r="AB317" s="55">
        <v>320</v>
      </c>
      <c r="AC317" s="55" t="s">
        <v>2027</v>
      </c>
      <c r="AD317" s="89" t="s">
        <v>2626</v>
      </c>
      <c r="AE317" s="243">
        <v>16110</v>
      </c>
      <c r="AF317" s="157" t="s">
        <v>3901</v>
      </c>
      <c r="AG317" s="89" t="s">
        <v>8231</v>
      </c>
      <c r="AH317" s="58" t="s">
        <v>1728</v>
      </c>
      <c r="AI317" s="58" t="s">
        <v>1729</v>
      </c>
      <c r="AJ317" s="59" t="s">
        <v>1615</v>
      </c>
      <c r="AK317" s="56">
        <v>25.829697222222222</v>
      </c>
      <c r="AL317" s="56">
        <v>-81.391661111111105</v>
      </c>
      <c r="AM317" s="60">
        <v>-41.533000000515017</v>
      </c>
      <c r="AN317" s="60">
        <v>-12.753922320610304</v>
      </c>
      <c r="AO317" s="60">
        <v>43.447124457240463</v>
      </c>
      <c r="AP317" s="84"/>
      <c r="AQ317" s="481" t="str">
        <f>Table14[[#This Row],[Zone
ID]]</f>
        <v>Us33</v>
      </c>
    </row>
    <row r="318" spans="1:43" s="14" customFormat="1" ht="38.25" x14ac:dyDescent="0.2">
      <c r="A318" s="45" t="s">
        <v>1890</v>
      </c>
      <c r="B318" s="42" t="s">
        <v>100</v>
      </c>
      <c r="C318" s="46" t="s">
        <v>473</v>
      </c>
      <c r="D318" s="35" t="s">
        <v>424</v>
      </c>
      <c r="E318" s="34">
        <v>45783</v>
      </c>
      <c r="F318" s="347" t="s">
        <v>6592</v>
      </c>
      <c r="G318" s="347" t="s">
        <v>3802</v>
      </c>
      <c r="H318" s="344">
        <v>25.834066666666665</v>
      </c>
      <c r="I318" s="344">
        <v>-81.390416666666667</v>
      </c>
      <c r="J318" s="56" t="s">
        <v>8232</v>
      </c>
      <c r="K318" s="56" t="s">
        <v>8233</v>
      </c>
      <c r="L318" s="49" t="s">
        <v>6593</v>
      </c>
      <c r="M318" s="120" t="s">
        <v>2834</v>
      </c>
      <c r="N318" s="35" t="s">
        <v>1920</v>
      </c>
      <c r="O318" s="240" t="s">
        <v>6644</v>
      </c>
      <c r="P318" s="377" t="s">
        <v>6645</v>
      </c>
      <c r="Q318" s="443">
        <v>0</v>
      </c>
      <c r="R318" s="47"/>
      <c r="S318" s="36"/>
      <c r="T318" s="35" t="s">
        <v>3310</v>
      </c>
      <c r="U318" s="34">
        <v>45783</v>
      </c>
      <c r="V318" s="82" t="s">
        <v>1969</v>
      </c>
      <c r="W318" s="55" t="s">
        <v>2688</v>
      </c>
      <c r="X318" s="55" t="s">
        <v>1898</v>
      </c>
      <c r="Y318" s="157" t="s">
        <v>1920</v>
      </c>
      <c r="Z318" s="57" t="s">
        <v>1746</v>
      </c>
      <c r="AA318" s="55" t="s">
        <v>7301</v>
      </c>
      <c r="AB318" s="55">
        <v>321</v>
      </c>
      <c r="AC318" s="55" t="s">
        <v>2027</v>
      </c>
      <c r="AD318" s="89" t="s">
        <v>2626</v>
      </c>
      <c r="AE318" s="243">
        <v>16115</v>
      </c>
      <c r="AF318" s="157" t="s">
        <v>3901</v>
      </c>
      <c r="AG318" s="89" t="s">
        <v>8234</v>
      </c>
      <c r="AH318" s="58" t="s">
        <v>1730</v>
      </c>
      <c r="AI318" s="58" t="s">
        <v>1731</v>
      </c>
      <c r="AJ318" s="59" t="s">
        <v>1612</v>
      </c>
      <c r="AK318" s="56">
        <v>25.83421388888889</v>
      </c>
      <c r="AL318" s="56">
        <v>-81.390663888888895</v>
      </c>
      <c r="AM318" s="60">
        <v>-53.689000000918554</v>
      </c>
      <c r="AN318" s="60">
        <v>81.078506170369934</v>
      </c>
      <c r="AO318" s="60">
        <v>97.243163687311963</v>
      </c>
      <c r="AP318" s="84" t="s">
        <v>5496</v>
      </c>
      <c r="AQ318" s="481" t="str">
        <f>Table14[[#This Row],[Zone
ID]]</f>
        <v>Us34</v>
      </c>
    </row>
    <row r="319" spans="1:43" s="14" customFormat="1" ht="38.25" x14ac:dyDescent="0.2">
      <c r="A319" s="45" t="s">
        <v>1874</v>
      </c>
      <c r="B319" s="42" t="s">
        <v>99</v>
      </c>
      <c r="C319" s="46" t="s">
        <v>473</v>
      </c>
      <c r="D319" s="35" t="s">
        <v>424</v>
      </c>
      <c r="E319" s="34">
        <v>46079</v>
      </c>
      <c r="F319" s="347" t="s">
        <v>4304</v>
      </c>
      <c r="G319" s="347" t="s">
        <v>5274</v>
      </c>
      <c r="H319" s="344">
        <v>25.837933333333332</v>
      </c>
      <c r="I319" s="344">
        <v>-81.388733333333334</v>
      </c>
      <c r="J319" s="56" t="s">
        <v>8235</v>
      </c>
      <c r="K319" s="56" t="s">
        <v>8236</v>
      </c>
      <c r="L319" s="49" t="s">
        <v>5748</v>
      </c>
      <c r="M319" s="120" t="s">
        <v>2834</v>
      </c>
      <c r="N319" s="35" t="s">
        <v>364</v>
      </c>
      <c r="O319" s="240" t="s">
        <v>6735</v>
      </c>
      <c r="P319" s="216" t="s">
        <v>6005</v>
      </c>
      <c r="Q319" s="443">
        <v>0</v>
      </c>
      <c r="R319" s="47"/>
      <c r="S319" s="36"/>
      <c r="T319" s="35"/>
      <c r="U319" s="34"/>
      <c r="V319" s="82">
        <v>0</v>
      </c>
      <c r="W319" s="55" t="s">
        <v>2688</v>
      </c>
      <c r="X319" s="55" t="s">
        <v>1898</v>
      </c>
      <c r="Y319" s="157">
        <v>0</v>
      </c>
      <c r="Z319" s="57" t="s">
        <v>1746</v>
      </c>
      <c r="AA319" s="55" t="s">
        <v>6987</v>
      </c>
      <c r="AB319" s="55">
        <v>322</v>
      </c>
      <c r="AC319" s="55" t="s">
        <v>2027</v>
      </c>
      <c r="AD319" s="89" t="s">
        <v>2626</v>
      </c>
      <c r="AE319" s="243">
        <v>16120</v>
      </c>
      <c r="AF319" s="157" t="s">
        <v>3901</v>
      </c>
      <c r="AG319" s="89" t="s">
        <v>8237</v>
      </c>
      <c r="AH319" s="58" t="s">
        <v>1732</v>
      </c>
      <c r="AI319" s="58" t="s">
        <v>1733</v>
      </c>
      <c r="AJ319" s="59" t="s">
        <v>1609</v>
      </c>
      <c r="AK319" s="56">
        <v>25.83776388888889</v>
      </c>
      <c r="AL319" s="56">
        <v>-81.388952777777774</v>
      </c>
      <c r="AM319" s="60">
        <v>61.79299999902824</v>
      </c>
      <c r="AN319" s="60">
        <v>71.968561653650895</v>
      </c>
      <c r="AO319" s="60">
        <v>94.856990861903554</v>
      </c>
      <c r="AP319" s="84" t="s">
        <v>5496</v>
      </c>
      <c r="AQ319" s="481" t="str">
        <f>Table14[[#This Row],[Zone
ID]]</f>
        <v>Us35</v>
      </c>
    </row>
    <row r="320" spans="1:43" s="14" customFormat="1" ht="38.25" x14ac:dyDescent="0.2">
      <c r="A320" s="45" t="s">
        <v>1875</v>
      </c>
      <c r="B320" s="42" t="s">
        <v>103</v>
      </c>
      <c r="C320" s="46" t="s">
        <v>473</v>
      </c>
      <c r="D320" s="35" t="s">
        <v>424</v>
      </c>
      <c r="E320" s="34">
        <v>46079</v>
      </c>
      <c r="F320" s="347" t="s">
        <v>4303</v>
      </c>
      <c r="G320" s="347" t="s">
        <v>2239</v>
      </c>
      <c r="H320" s="344">
        <v>25.842099999999999</v>
      </c>
      <c r="I320" s="344">
        <v>-81.38773333333333</v>
      </c>
      <c r="J320" s="56" t="s">
        <v>8238</v>
      </c>
      <c r="K320" s="56" t="s">
        <v>8239</v>
      </c>
      <c r="L320" s="49" t="s">
        <v>6738</v>
      </c>
      <c r="M320" s="120" t="s">
        <v>2833</v>
      </c>
      <c r="N320" s="35" t="s">
        <v>427</v>
      </c>
      <c r="O320" s="240" t="s">
        <v>6736</v>
      </c>
      <c r="P320" s="216" t="s">
        <v>6005</v>
      </c>
      <c r="Q320" s="443">
        <v>0</v>
      </c>
      <c r="R320" s="47"/>
      <c r="S320" s="36"/>
      <c r="T320" s="35"/>
      <c r="U320" s="34">
        <v>44992</v>
      </c>
      <c r="V320" s="82" t="s">
        <v>1969</v>
      </c>
      <c r="W320" s="55" t="s">
        <v>2688</v>
      </c>
      <c r="X320" s="55" t="s">
        <v>1898</v>
      </c>
      <c r="Y320" s="157" t="s">
        <v>427</v>
      </c>
      <c r="Z320" s="57" t="s">
        <v>1746</v>
      </c>
      <c r="AA320" s="55" t="s">
        <v>7125</v>
      </c>
      <c r="AB320" s="55">
        <v>323</v>
      </c>
      <c r="AC320" s="55" t="s">
        <v>2027</v>
      </c>
      <c r="AD320" s="89" t="s">
        <v>2626</v>
      </c>
      <c r="AE320" s="243">
        <v>16125</v>
      </c>
      <c r="AF320" s="157" t="s">
        <v>3901</v>
      </c>
      <c r="AG320" s="89" t="s">
        <v>8240</v>
      </c>
      <c r="AH320" s="58" t="s">
        <v>1734</v>
      </c>
      <c r="AI320" s="58" t="s">
        <v>1735</v>
      </c>
      <c r="AJ320" s="59" t="s">
        <v>1606</v>
      </c>
      <c r="AK320" s="56">
        <v>25.842411111111112</v>
      </c>
      <c r="AL320" s="56">
        <v>-81.387883333333335</v>
      </c>
      <c r="AM320" s="60">
        <v>-113.45600000074327</v>
      </c>
      <c r="AN320" s="60">
        <v>49.193700373504733</v>
      </c>
      <c r="AO320" s="60">
        <v>123.66197512819701</v>
      </c>
      <c r="AP320" s="84" t="s">
        <v>5496</v>
      </c>
      <c r="AQ320" s="481" t="str">
        <f>Table14[[#This Row],[Zone
ID]]</f>
        <v>Us36</v>
      </c>
    </row>
    <row r="321" spans="1:44" s="14" customFormat="1" ht="38.25" x14ac:dyDescent="0.2">
      <c r="A321" s="45" t="s">
        <v>1876</v>
      </c>
      <c r="B321" s="42" t="s">
        <v>102</v>
      </c>
      <c r="C321" s="46" t="s">
        <v>473</v>
      </c>
      <c r="D321" s="35" t="s">
        <v>424</v>
      </c>
      <c r="E321" s="34">
        <v>46079</v>
      </c>
      <c r="F321" s="347" t="s">
        <v>4303</v>
      </c>
      <c r="G321" s="347" t="s">
        <v>6594</v>
      </c>
      <c r="H321" s="344">
        <v>25.842099999999999</v>
      </c>
      <c r="I321" s="344">
        <v>-81.38751666666667</v>
      </c>
      <c r="J321" s="56" t="s">
        <v>8238</v>
      </c>
      <c r="K321" s="56" t="s">
        <v>8241</v>
      </c>
      <c r="L321" s="49" t="s">
        <v>3009</v>
      </c>
      <c r="M321" s="120" t="s">
        <v>2833</v>
      </c>
      <c r="N321" s="35" t="s">
        <v>364</v>
      </c>
      <c r="O321" s="240" t="s">
        <v>6737</v>
      </c>
      <c r="P321" s="216" t="s">
        <v>6005</v>
      </c>
      <c r="Q321" s="443">
        <v>0</v>
      </c>
      <c r="R321" s="47"/>
      <c r="S321" s="36"/>
      <c r="T321" s="35"/>
      <c r="U321" s="34"/>
      <c r="V321" s="82">
        <v>0</v>
      </c>
      <c r="W321" s="55" t="s">
        <v>2688</v>
      </c>
      <c r="X321" s="55" t="s">
        <v>1898</v>
      </c>
      <c r="Y321" s="157">
        <v>0</v>
      </c>
      <c r="Z321" s="57" t="s">
        <v>1746</v>
      </c>
      <c r="AA321" s="55" t="s">
        <v>6987</v>
      </c>
      <c r="AB321" s="55">
        <v>324</v>
      </c>
      <c r="AC321" s="55" t="s">
        <v>2027</v>
      </c>
      <c r="AD321" s="89" t="s">
        <v>2626</v>
      </c>
      <c r="AE321" s="243">
        <v>16130</v>
      </c>
      <c r="AF321" s="157" t="s">
        <v>3901</v>
      </c>
      <c r="AG321" s="89" t="s">
        <v>8242</v>
      </c>
      <c r="AH321" s="58" t="s">
        <v>1736</v>
      </c>
      <c r="AI321" s="58" t="s">
        <v>1737</v>
      </c>
      <c r="AJ321" s="59" t="s">
        <v>1603</v>
      </c>
      <c r="AK321" s="56">
        <v>25.841958333333334</v>
      </c>
      <c r="AL321" s="56">
        <v>-81.387383333333332</v>
      </c>
      <c r="AM321" s="60">
        <v>51.662999999123826</v>
      </c>
      <c r="AN321" s="60">
        <v>-43.727733665337539</v>
      </c>
      <c r="AO321" s="60">
        <v>67.684416673383268</v>
      </c>
      <c r="AP321" s="84" t="s">
        <v>5496</v>
      </c>
      <c r="AQ321" s="481" t="str">
        <f>Table14[[#This Row],[Zone
ID]]</f>
        <v>Us37</v>
      </c>
    </row>
    <row r="322" spans="1:44" s="14" customFormat="1" ht="38.25" x14ac:dyDescent="0.2">
      <c r="A322" s="45" t="s">
        <v>3861</v>
      </c>
      <c r="B322" s="42" t="s">
        <v>98</v>
      </c>
      <c r="C322" s="46" t="s">
        <v>473</v>
      </c>
      <c r="D322" s="35" t="s">
        <v>8506</v>
      </c>
      <c r="E322" s="34">
        <v>46118</v>
      </c>
      <c r="F322" s="347" t="s">
        <v>1994</v>
      </c>
      <c r="G322" s="347" t="s">
        <v>5316</v>
      </c>
      <c r="H322" s="344">
        <v>25.976500000000001</v>
      </c>
      <c r="I322" s="344">
        <v>-81.726600000000005</v>
      </c>
      <c r="J322" s="56" t="s">
        <v>8243</v>
      </c>
      <c r="K322" s="56" t="s">
        <v>8244</v>
      </c>
      <c r="L322" s="49" t="s">
        <v>5373</v>
      </c>
      <c r="M322" s="120" t="s">
        <v>2833</v>
      </c>
      <c r="N322" s="35" t="s">
        <v>364</v>
      </c>
      <c r="O322" s="240" t="s">
        <v>8548</v>
      </c>
      <c r="P322" s="216" t="s">
        <v>1969</v>
      </c>
      <c r="Q322" s="443">
        <v>0</v>
      </c>
      <c r="R322" s="47"/>
      <c r="S322" s="36"/>
      <c r="T322" s="35"/>
      <c r="U322" s="34"/>
      <c r="V322" s="82">
        <v>0</v>
      </c>
      <c r="W322" s="55" t="s">
        <v>2688</v>
      </c>
      <c r="X322" s="55" t="s">
        <v>1898</v>
      </c>
      <c r="Y322" s="157">
        <v>0</v>
      </c>
      <c r="Z322" s="57" t="s">
        <v>3903</v>
      </c>
      <c r="AA322" s="55" t="s">
        <v>3904</v>
      </c>
      <c r="AB322" s="55">
        <v>325</v>
      </c>
      <c r="AC322" s="55" t="s">
        <v>3865</v>
      </c>
      <c r="AD322" s="89" t="s">
        <v>3864</v>
      </c>
      <c r="AE322" s="243" t="s">
        <v>1746</v>
      </c>
      <c r="AF322" s="157">
        <v>0</v>
      </c>
      <c r="AG322" s="89" t="s">
        <v>8245</v>
      </c>
      <c r="AH322" s="58" t="s">
        <v>3903</v>
      </c>
      <c r="AI322" s="58" t="s">
        <v>3903</v>
      </c>
      <c r="AJ322" s="59" t="s">
        <v>3903</v>
      </c>
      <c r="AK322" s="56" t="s">
        <v>3903</v>
      </c>
      <c r="AL322" s="56" t="s">
        <v>3903</v>
      </c>
      <c r="AM322" s="60" t="s">
        <v>3903</v>
      </c>
      <c r="AN322" s="60" t="s">
        <v>3903</v>
      </c>
      <c r="AO322" s="60" t="s">
        <v>3903</v>
      </c>
      <c r="AP322" s="84" t="s">
        <v>5496</v>
      </c>
      <c r="AQ322" s="481" t="str">
        <f>Table14[[#This Row],[Zone
ID]]</f>
        <v>V02</v>
      </c>
    </row>
    <row r="323" spans="1:44" s="14" customFormat="1" ht="38.25" x14ac:dyDescent="0.2">
      <c r="A323" s="45" t="s">
        <v>3860</v>
      </c>
      <c r="B323" s="42" t="s">
        <v>99</v>
      </c>
      <c r="C323" s="46" t="s">
        <v>473</v>
      </c>
      <c r="D323" s="35" t="s">
        <v>8506</v>
      </c>
      <c r="E323" s="34">
        <v>46118</v>
      </c>
      <c r="F323" s="347" t="s">
        <v>3887</v>
      </c>
      <c r="G323" s="347" t="s">
        <v>3888</v>
      </c>
      <c r="H323" s="344">
        <v>25.977933333333333</v>
      </c>
      <c r="I323" s="344">
        <v>-81.728099999999998</v>
      </c>
      <c r="J323" s="56" t="s">
        <v>8246</v>
      </c>
      <c r="K323" s="56" t="s">
        <v>8247</v>
      </c>
      <c r="L323" s="49" t="s">
        <v>6285</v>
      </c>
      <c r="M323" s="120" t="s">
        <v>2833</v>
      </c>
      <c r="N323" s="35" t="s">
        <v>364</v>
      </c>
      <c r="O323" s="240" t="s">
        <v>8549</v>
      </c>
      <c r="P323" s="216" t="s">
        <v>1969</v>
      </c>
      <c r="Q323" s="443">
        <v>0</v>
      </c>
      <c r="R323" s="47"/>
      <c r="S323" s="36"/>
      <c r="T323" s="35" t="s">
        <v>2011</v>
      </c>
      <c r="U323" s="34"/>
      <c r="V323" s="82">
        <v>0</v>
      </c>
      <c r="W323" s="55" t="s">
        <v>2688</v>
      </c>
      <c r="X323" s="55" t="s">
        <v>1898</v>
      </c>
      <c r="Y323" s="157">
        <v>0</v>
      </c>
      <c r="Z323" s="57" t="s">
        <v>3903</v>
      </c>
      <c r="AA323" s="55" t="s">
        <v>3904</v>
      </c>
      <c r="AB323" s="55">
        <v>326</v>
      </c>
      <c r="AC323" s="55" t="s">
        <v>3865</v>
      </c>
      <c r="AD323" s="89" t="s">
        <v>3864</v>
      </c>
      <c r="AE323" s="243" t="s">
        <v>1746</v>
      </c>
      <c r="AF323" s="157">
        <v>0</v>
      </c>
      <c r="AG323" s="89" t="s">
        <v>8248</v>
      </c>
      <c r="AH323" s="58" t="s">
        <v>3903</v>
      </c>
      <c r="AI323" s="58" t="s">
        <v>3903</v>
      </c>
      <c r="AJ323" s="59" t="s">
        <v>3903</v>
      </c>
      <c r="AK323" s="56" t="s">
        <v>3903</v>
      </c>
      <c r="AL323" s="56" t="s">
        <v>3903</v>
      </c>
      <c r="AM323" s="60" t="s">
        <v>3903</v>
      </c>
      <c r="AN323" s="60" t="s">
        <v>3903</v>
      </c>
      <c r="AO323" s="60" t="s">
        <v>3903</v>
      </c>
      <c r="AP323" s="84" t="s">
        <v>5496</v>
      </c>
      <c r="AQ323" s="481" t="str">
        <f>Table14[[#This Row],[Zone
ID]]</f>
        <v>V04</v>
      </c>
    </row>
    <row r="324" spans="1:44" s="14" customFormat="1" ht="38.25" x14ac:dyDescent="0.2">
      <c r="A324" s="45" t="s">
        <v>3862</v>
      </c>
      <c r="B324" s="42" t="s">
        <v>102</v>
      </c>
      <c r="C324" s="46" t="s">
        <v>473</v>
      </c>
      <c r="D324" s="35" t="s">
        <v>8506</v>
      </c>
      <c r="E324" s="34">
        <v>46118</v>
      </c>
      <c r="F324" s="347" t="s">
        <v>3885</v>
      </c>
      <c r="G324" s="347" t="s">
        <v>5320</v>
      </c>
      <c r="H324" s="344">
        <v>25.979166666666668</v>
      </c>
      <c r="I324" s="344">
        <v>-81.725449999999995</v>
      </c>
      <c r="J324" s="56" t="s">
        <v>8249</v>
      </c>
      <c r="K324" s="56" t="s">
        <v>8250</v>
      </c>
      <c r="L324" s="49" t="s">
        <v>8551</v>
      </c>
      <c r="M324" s="120" t="s">
        <v>2833</v>
      </c>
      <c r="N324" s="35" t="s">
        <v>387</v>
      </c>
      <c r="O324" s="240" t="s">
        <v>8550</v>
      </c>
      <c r="P324" s="216" t="s">
        <v>1969</v>
      </c>
      <c r="Q324" s="443">
        <v>0</v>
      </c>
      <c r="R324" s="47"/>
      <c r="S324" s="36"/>
      <c r="T324" s="35" t="s">
        <v>3310</v>
      </c>
      <c r="U324" s="34"/>
      <c r="V324" s="82">
        <v>0</v>
      </c>
      <c r="W324" s="55" t="s">
        <v>2688</v>
      </c>
      <c r="X324" s="55" t="s">
        <v>1898</v>
      </c>
      <c r="Y324" s="157" t="s">
        <v>387</v>
      </c>
      <c r="Z324" s="57" t="s">
        <v>3903</v>
      </c>
      <c r="AA324" s="55" t="s">
        <v>3914</v>
      </c>
      <c r="AB324" s="55">
        <v>327</v>
      </c>
      <c r="AC324" s="55" t="s">
        <v>3865</v>
      </c>
      <c r="AD324" s="89" t="s">
        <v>3864</v>
      </c>
      <c r="AE324" s="243" t="s">
        <v>1746</v>
      </c>
      <c r="AF324" s="157">
        <v>0</v>
      </c>
      <c r="AG324" s="89" t="s">
        <v>8251</v>
      </c>
      <c r="AH324" s="58" t="s">
        <v>3903</v>
      </c>
      <c r="AI324" s="58" t="s">
        <v>3903</v>
      </c>
      <c r="AJ324" s="59" t="s">
        <v>3903</v>
      </c>
      <c r="AK324" s="56" t="s">
        <v>3903</v>
      </c>
      <c r="AL324" s="56" t="s">
        <v>3903</v>
      </c>
      <c r="AM324" s="60" t="s">
        <v>3903</v>
      </c>
      <c r="AN324" s="60" t="s">
        <v>3903</v>
      </c>
      <c r="AO324" s="60" t="s">
        <v>3903</v>
      </c>
      <c r="AP324" s="84" t="s">
        <v>5496</v>
      </c>
      <c r="AQ324" s="481" t="str">
        <f>Table14[[#This Row],[Zone
ID]]</f>
        <v>V06</v>
      </c>
    </row>
    <row r="325" spans="1:44" s="14" customFormat="1" ht="38.25" x14ac:dyDescent="0.2">
      <c r="A325" s="45" t="s">
        <v>3863</v>
      </c>
      <c r="B325" s="42" t="s">
        <v>108</v>
      </c>
      <c r="C325" s="46" t="s">
        <v>473</v>
      </c>
      <c r="D325" s="35" t="s">
        <v>8506</v>
      </c>
      <c r="E325" s="34">
        <v>46118</v>
      </c>
      <c r="F325" s="347" t="s">
        <v>5322</v>
      </c>
      <c r="G325" s="347" t="s">
        <v>5323</v>
      </c>
      <c r="H325" s="344">
        <v>25.981249999999999</v>
      </c>
      <c r="I325" s="344">
        <v>-81.725149999999999</v>
      </c>
      <c r="J325" s="56" t="s">
        <v>8252</v>
      </c>
      <c r="K325" s="56" t="s">
        <v>8253</v>
      </c>
      <c r="L325" s="49" t="s">
        <v>6287</v>
      </c>
      <c r="M325" s="120"/>
      <c r="N325" s="35" t="s">
        <v>387</v>
      </c>
      <c r="O325" s="240" t="s">
        <v>8552</v>
      </c>
      <c r="P325" s="216" t="s">
        <v>6005</v>
      </c>
      <c r="Q325" s="443">
        <v>0</v>
      </c>
      <c r="R325" s="47"/>
      <c r="S325" s="36"/>
      <c r="T325" s="35"/>
      <c r="U325" s="34"/>
      <c r="V325" s="82">
        <v>0</v>
      </c>
      <c r="W325" s="55" t="s">
        <v>2688</v>
      </c>
      <c r="X325" s="55" t="s">
        <v>1898</v>
      </c>
      <c r="Y325" s="157" t="s">
        <v>387</v>
      </c>
      <c r="Z325" s="57" t="s">
        <v>3903</v>
      </c>
      <c r="AA325" s="55" t="s">
        <v>3914</v>
      </c>
      <c r="AB325" s="55">
        <v>328</v>
      </c>
      <c r="AC325" s="55" t="s">
        <v>3865</v>
      </c>
      <c r="AD325" s="89" t="s">
        <v>3864</v>
      </c>
      <c r="AE325" s="243" t="s">
        <v>1746</v>
      </c>
      <c r="AF325" s="157">
        <v>0</v>
      </c>
      <c r="AG325" s="89" t="s">
        <v>8254</v>
      </c>
      <c r="AH325" s="58" t="s">
        <v>3903</v>
      </c>
      <c r="AI325" s="58" t="s">
        <v>3903</v>
      </c>
      <c r="AJ325" s="59" t="s">
        <v>3903</v>
      </c>
      <c r="AK325" s="56" t="s">
        <v>3903</v>
      </c>
      <c r="AL325" s="56" t="s">
        <v>3903</v>
      </c>
      <c r="AM325" s="60" t="s">
        <v>3903</v>
      </c>
      <c r="AN325" s="60" t="s">
        <v>3903</v>
      </c>
      <c r="AO325" s="60" t="s">
        <v>3903</v>
      </c>
      <c r="AP325" s="84" t="s">
        <v>5496</v>
      </c>
      <c r="AQ325" s="481" t="str">
        <f>Table14[[#This Row],[Zone
ID]]</f>
        <v>V08</v>
      </c>
    </row>
    <row r="326" spans="1:44" s="14" customFormat="1" ht="38.25" x14ac:dyDescent="0.2">
      <c r="A326" s="45" t="s">
        <v>3866</v>
      </c>
      <c r="B326" s="42" t="s">
        <v>110</v>
      </c>
      <c r="C326" s="46" t="s">
        <v>473</v>
      </c>
      <c r="D326" s="35" t="s">
        <v>8506</v>
      </c>
      <c r="E326" s="34">
        <v>46118</v>
      </c>
      <c r="F326" s="347" t="s">
        <v>5326</v>
      </c>
      <c r="G326" s="347" t="s">
        <v>499</v>
      </c>
      <c r="H326" s="344">
        <v>25.982466666666667</v>
      </c>
      <c r="I326" s="344">
        <v>-81.725700000000003</v>
      </c>
      <c r="J326" s="56" t="s">
        <v>8255</v>
      </c>
      <c r="K326" s="56" t="s">
        <v>7071</v>
      </c>
      <c r="L326" s="49" t="s">
        <v>2540</v>
      </c>
      <c r="M326" s="120" t="s">
        <v>2833</v>
      </c>
      <c r="N326" s="35" t="s">
        <v>364</v>
      </c>
      <c r="O326" s="240" t="s">
        <v>8553</v>
      </c>
      <c r="P326" s="216" t="s">
        <v>1969</v>
      </c>
      <c r="Q326" s="443">
        <v>0</v>
      </c>
      <c r="R326" s="47"/>
      <c r="S326" s="36"/>
      <c r="T326" s="35"/>
      <c r="U326" s="34"/>
      <c r="V326" s="82">
        <v>0</v>
      </c>
      <c r="W326" s="55" t="s">
        <v>2688</v>
      </c>
      <c r="X326" s="55" t="s">
        <v>1898</v>
      </c>
      <c r="Y326" s="157">
        <v>0</v>
      </c>
      <c r="Z326" s="57" t="s">
        <v>3903</v>
      </c>
      <c r="AA326" s="55" t="s">
        <v>3904</v>
      </c>
      <c r="AB326" s="55">
        <v>329</v>
      </c>
      <c r="AC326" s="55" t="s">
        <v>3865</v>
      </c>
      <c r="AD326" s="89" t="s">
        <v>3864</v>
      </c>
      <c r="AE326" s="243" t="s">
        <v>1746</v>
      </c>
      <c r="AF326" s="157">
        <v>0</v>
      </c>
      <c r="AG326" s="89" t="s">
        <v>8256</v>
      </c>
      <c r="AH326" s="58" t="s">
        <v>3903</v>
      </c>
      <c r="AI326" s="58" t="s">
        <v>3903</v>
      </c>
      <c r="AJ326" s="59" t="s">
        <v>3903</v>
      </c>
      <c r="AK326" s="56" t="s">
        <v>3903</v>
      </c>
      <c r="AL326" s="56" t="s">
        <v>3903</v>
      </c>
      <c r="AM326" s="60" t="s">
        <v>3903</v>
      </c>
      <c r="AN326" s="60" t="s">
        <v>3903</v>
      </c>
      <c r="AO326" s="60" t="s">
        <v>3903</v>
      </c>
      <c r="AP326" s="84" t="s">
        <v>5496</v>
      </c>
      <c r="AQ326" s="481" t="str">
        <f>Table14[[#This Row],[Zone
ID]]</f>
        <v>V10</v>
      </c>
    </row>
    <row r="327" spans="1:44" s="14" customFormat="1" ht="38.25" x14ac:dyDescent="0.2">
      <c r="A327" s="45" t="s">
        <v>3867</v>
      </c>
      <c r="B327" s="42" t="s">
        <v>113</v>
      </c>
      <c r="C327" s="46" t="s">
        <v>473</v>
      </c>
      <c r="D327" s="35" t="s">
        <v>8506</v>
      </c>
      <c r="E327" s="34">
        <v>46118</v>
      </c>
      <c r="F327" s="347" t="s">
        <v>5328</v>
      </c>
      <c r="G327" s="347" t="s">
        <v>5329</v>
      </c>
      <c r="H327" s="344">
        <v>25.982616666666665</v>
      </c>
      <c r="I327" s="344">
        <v>-81.724783333333335</v>
      </c>
      <c r="J327" s="56" t="s">
        <v>6568</v>
      </c>
      <c r="K327" s="56" t="s">
        <v>6569</v>
      </c>
      <c r="L327" s="49" t="s">
        <v>2540</v>
      </c>
      <c r="M327" s="120" t="s">
        <v>2833</v>
      </c>
      <c r="N327" s="35" t="s">
        <v>364</v>
      </c>
      <c r="O327" s="240" t="s">
        <v>8554</v>
      </c>
      <c r="P327" s="216" t="s">
        <v>1969</v>
      </c>
      <c r="Q327" s="443">
        <v>0</v>
      </c>
      <c r="R327" s="47"/>
      <c r="S327" s="36"/>
      <c r="T327" s="35"/>
      <c r="U327" s="34"/>
      <c r="V327" s="82">
        <v>0</v>
      </c>
      <c r="W327" s="55" t="s">
        <v>2688</v>
      </c>
      <c r="X327" s="55" t="s">
        <v>1898</v>
      </c>
      <c r="Y327" s="157">
        <v>0</v>
      </c>
      <c r="Z327" s="57" t="s">
        <v>3903</v>
      </c>
      <c r="AA327" s="55" t="s">
        <v>3904</v>
      </c>
      <c r="AB327" s="55">
        <v>330</v>
      </c>
      <c r="AC327" s="55" t="s">
        <v>3865</v>
      </c>
      <c r="AD327" s="89" t="s">
        <v>3864</v>
      </c>
      <c r="AE327" s="243" t="s">
        <v>1746</v>
      </c>
      <c r="AF327" s="157">
        <v>0</v>
      </c>
      <c r="AG327" s="89" t="s">
        <v>6570</v>
      </c>
      <c r="AH327" s="58" t="s">
        <v>3903</v>
      </c>
      <c r="AI327" s="58" t="s">
        <v>3903</v>
      </c>
      <c r="AJ327" s="59" t="s">
        <v>3903</v>
      </c>
      <c r="AK327" s="56" t="s">
        <v>3903</v>
      </c>
      <c r="AL327" s="56" t="s">
        <v>3903</v>
      </c>
      <c r="AM327" s="60" t="s">
        <v>3903</v>
      </c>
      <c r="AN327" s="60" t="s">
        <v>3903</v>
      </c>
      <c r="AO327" s="60" t="s">
        <v>3903</v>
      </c>
      <c r="AP327" s="84" t="s">
        <v>5496</v>
      </c>
      <c r="AQ327" s="481" t="str">
        <f>Table14[[#This Row],[Zone
ID]]</f>
        <v>V12</v>
      </c>
    </row>
    <row r="328" spans="1:44" ht="12.75" x14ac:dyDescent="0.2">
      <c r="A328" s="222" t="s">
        <v>5495</v>
      </c>
      <c r="B328" s="261"/>
      <c r="C328" s="261">
        <f>SUBTOTAL(103,Table14[Most Recent])</f>
        <v>325</v>
      </c>
      <c r="D328" s="261">
        <f>SUBTOTAL(103,Table14[Survey Leader])</f>
        <v>325</v>
      </c>
      <c r="E328" s="261"/>
      <c r="F328" s="261"/>
      <c r="G328" s="261"/>
      <c r="H328" s="261"/>
      <c r="I328" s="261"/>
      <c r="J328" s="261"/>
      <c r="K328" s="261"/>
      <c r="L328" s="261"/>
      <c r="M328" s="261"/>
      <c r="N328" s="261">
        <f>SUBTOTAL(103,Table14[Condition*
G, F, P, M, S, Sm, NS, PN])</f>
        <v>325</v>
      </c>
      <c r="O328" s="261"/>
      <c r="P328" s="261"/>
      <c r="Q328" s="261">
        <f>SUBTOTAL(103,Table14[Aid Not Needed (X or 0)])-SUBTOTAL(102,Table14[Aid Not Needed (X or 0)])</f>
        <v>10</v>
      </c>
      <c r="R328" s="261">
        <f>SUBTOTAL(103,Table14[Submgd Hazard])-SUBTOTAL(102,Table14[Submgd Hazard])</f>
        <v>6</v>
      </c>
      <c r="S328" s="262"/>
      <c r="T328" s="261">
        <f>SUBTOTAL(103,Table14[Condition*
G, F, P, M, S, Sm, NS, PN])</f>
        <v>325</v>
      </c>
      <c r="U328" s="262"/>
      <c r="V328" s="261">
        <f>SUBTOTAL(103,Table14[Needs Repair***])-SUBTOTAL(102,Table14[Needs Repair***])</f>
        <v>85</v>
      </c>
      <c r="W328" s="261">
        <f>SUBTOTAL(103,Table14[Channel Priority (1=High 4=Low)])-SUBTOTAL(102,Table14[Channel Priority (1=High 4=Low)])</f>
        <v>325</v>
      </c>
      <c r="X328" s="261">
        <f>SUBTOTAL(103,Table14[Owner])</f>
        <v>325</v>
      </c>
      <c r="Y328" s="261"/>
      <c r="Z328" s="261">
        <f>SUBTOTAL(102,Table14[Out of Pos (ft)
if &gt;150**])</f>
        <v>89</v>
      </c>
      <c r="AA328" s="7"/>
      <c r="AB328" s="3"/>
      <c r="AC328" s="3"/>
      <c r="AD328" s="260"/>
      <c r="AE328" s="261">
        <f>SUBTOTAL(102,Table14[Light List
Number])</f>
        <v>275</v>
      </c>
      <c r="AF328" s="261">
        <f>SUBTOTAL(103,Table14[On  ENC])-SUBTOTAL(102,Table14[On  ENC])</f>
        <v>206</v>
      </c>
      <c r="AG328" s="261">
        <f>SUBTOTAL(103,Table14[Alternate
ID])-SUBTOTAL(102,Table14[Alternate
ID])</f>
        <v>325</v>
      </c>
      <c r="AH328" s="145"/>
      <c r="AI328" s="7"/>
      <c r="AJ328" s="7"/>
      <c r="AK328" s="7"/>
      <c r="AL328" s="7"/>
      <c r="AM328" s="145"/>
      <c r="AN328" s="262"/>
      <c r="AO328" s="262"/>
      <c r="AQ328" s="9" t="s">
        <v>5495</v>
      </c>
      <c r="AR328" s="14"/>
    </row>
    <row r="329" spans="1:44" ht="12.75" customHeight="1" x14ac:dyDescent="0.2">
      <c r="A329" s="222"/>
      <c r="B329" s="235"/>
      <c r="C329" s="223"/>
      <c r="D329" s="224"/>
      <c r="E329" s="177"/>
      <c r="F329" s="177"/>
      <c r="G329" s="225"/>
      <c r="H329" s="225"/>
      <c r="I329" s="225"/>
      <c r="J329" s="225"/>
      <c r="K329" s="220"/>
      <c r="L329" s="226"/>
      <c r="M329" s="221"/>
      <c r="N329" s="220"/>
      <c r="O329" s="235"/>
      <c r="P329" s="227"/>
      <c r="Q329" s="228"/>
      <c r="R329" s="229"/>
      <c r="S329" s="230"/>
      <c r="T329" s="220"/>
      <c r="U329" s="230"/>
      <c r="V329" s="230"/>
      <c r="W329" s="144"/>
      <c r="Y329" s="87"/>
      <c r="Z329" s="87"/>
      <c r="AA329" s="7"/>
      <c r="AB329" s="2"/>
      <c r="AC329" s="2"/>
      <c r="AD329" s="176"/>
      <c r="AE329" s="232"/>
      <c r="AF329" s="233"/>
      <c r="AG329" s="14"/>
      <c r="AH329" s="114"/>
      <c r="AI329" s="14"/>
      <c r="AJ329" s="14"/>
      <c r="AK329" s="14"/>
      <c r="AL329" s="14"/>
      <c r="AM329" s="114"/>
      <c r="AN329" s="225"/>
      <c r="AO329" s="225"/>
    </row>
    <row r="330" spans="1:44" ht="12.75" x14ac:dyDescent="0.2">
      <c r="A330" s="14" t="s">
        <v>8438</v>
      </c>
      <c r="B330" s="472"/>
      <c r="C330" s="472"/>
      <c r="D330" s="472"/>
      <c r="E330" s="472"/>
      <c r="F330" s="472"/>
      <c r="G330" s="472"/>
      <c r="H330" s="472"/>
      <c r="I330" s="472"/>
      <c r="J330" s="472"/>
      <c r="K330" s="472"/>
      <c r="L330" s="472"/>
      <c r="M330" s="472"/>
      <c r="N330" s="472"/>
      <c r="O330" s="472"/>
      <c r="P330" s="472"/>
      <c r="Q330" s="472"/>
      <c r="R330" s="472"/>
      <c r="S330" s="472"/>
      <c r="T330" s="472"/>
      <c r="U330" s="472"/>
      <c r="V330" s="472"/>
      <c r="W330" s="472"/>
      <c r="X330" s="472"/>
      <c r="Y330" s="472"/>
      <c r="Z330" s="472"/>
      <c r="AA330" s="472"/>
      <c r="AB330" s="472"/>
      <c r="AC330" s="472"/>
      <c r="AD330" s="472"/>
      <c r="AE330" s="472"/>
      <c r="AF330" s="472"/>
      <c r="AG330" s="472"/>
      <c r="AH330" s="115"/>
      <c r="AM330" s="115"/>
      <c r="AN330" s="14"/>
      <c r="AO330" s="14"/>
      <c r="AQ330" s="9" t="s">
        <v>8441</v>
      </c>
    </row>
    <row r="331" spans="1:44" ht="12.75" x14ac:dyDescent="0.2">
      <c r="A331" s="114" t="s">
        <v>8439</v>
      </c>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c r="AA331" s="114"/>
      <c r="AB331" s="114"/>
      <c r="AC331" s="114"/>
      <c r="AD331" s="114"/>
      <c r="AE331" s="114"/>
      <c r="AF331" s="114"/>
      <c r="AG331" s="114"/>
      <c r="AH331" s="114"/>
      <c r="AI331" s="14"/>
      <c r="AJ331" s="14"/>
      <c r="AK331" s="14"/>
      <c r="AL331" s="14"/>
      <c r="AM331" s="114"/>
      <c r="AN331" s="14"/>
      <c r="AO331" s="14"/>
      <c r="AQ331" s="9" t="s">
        <v>8439</v>
      </c>
    </row>
    <row r="332" spans="1:44" x14ac:dyDescent="0.2">
      <c r="A332" s="145" t="s">
        <v>3858</v>
      </c>
      <c r="AQ332" s="9" t="s">
        <v>8276</v>
      </c>
    </row>
    <row r="333" spans="1:44" x14ac:dyDescent="0.2">
      <c r="A333" s="13" t="s">
        <v>4724</v>
      </c>
      <c r="AQ333" s="9" t="s">
        <v>4724</v>
      </c>
    </row>
    <row r="334" spans="1:44" x14ac:dyDescent="0.2">
      <c r="A334" s="13" t="s">
        <v>8440</v>
      </c>
      <c r="AQ334" s="9" t="s">
        <v>8440</v>
      </c>
    </row>
  </sheetData>
  <phoneticPr fontId="38" type="noConversion"/>
  <hyperlinks>
    <hyperlink ref="O266" r:id="rId1" xr:uid="{F4864B48-2DDA-4F08-A265-B7237139BC86}"/>
    <hyperlink ref="P216" r:id="rId2" xr:uid="{E6F178DC-22B8-40C7-9E6E-504AF8E34332}"/>
    <hyperlink ref="P217" r:id="rId3" xr:uid="{D39C688E-9F31-44AC-8EB9-FAC5E34079FF}"/>
    <hyperlink ref="P218" r:id="rId4" xr:uid="{D95AC8BC-DDE1-40E0-A216-9F01FB2EA887}"/>
    <hyperlink ref="O61" r:id="rId5" xr:uid="{405F7465-9BA8-4F89-A0D2-5223FC609E5F}"/>
    <hyperlink ref="P61" r:id="rId6" xr:uid="{DED507A0-BC2C-4810-B929-4B2950B54E13}"/>
    <hyperlink ref="O216" r:id="rId7" xr:uid="{3A7B073B-7F1C-4E7F-BF5C-7470D40F4E31}"/>
    <hyperlink ref="O217" r:id="rId8" xr:uid="{0452762F-B539-45E4-8AE1-8EEA3617D0B4}"/>
    <hyperlink ref="O218" r:id="rId9" xr:uid="{F80C76B3-0C72-4BBF-9DA2-BB11D8176997}"/>
    <hyperlink ref="O219" r:id="rId10" xr:uid="{5A219E0B-4844-4EE9-9D79-919A227AAC7C}"/>
    <hyperlink ref="O220" r:id="rId11" xr:uid="{B4BA5515-52F3-4B41-8C04-6658ADDE3435}"/>
    <hyperlink ref="O215" r:id="rId12" xr:uid="{6475E3AB-AF77-4395-8FE6-B69A1FFED2CB}"/>
    <hyperlink ref="O316" r:id="rId13" xr:uid="{B9BADCDE-523E-4707-A9B8-A37E059494E0}"/>
    <hyperlink ref="O318" r:id="rId14" xr:uid="{1544219D-073C-45AB-A1D8-D8ABB3D9A3F6}"/>
    <hyperlink ref="P318" r:id="rId15" xr:uid="{79A87947-06C7-4BDF-B935-E23DF7220FF2}"/>
    <hyperlink ref="O265" r:id="rId16" xr:uid="{374AEE38-2414-42B7-A7D0-0BDBD5D44422}"/>
    <hyperlink ref="O267" r:id="rId17" xr:uid="{59C3917E-84D3-400A-9282-575D12223ACD}"/>
    <hyperlink ref="O269" r:id="rId18" xr:uid="{EAE62BBC-C69A-4B26-A225-08B018AE6737}"/>
    <hyperlink ref="O270" r:id="rId19" xr:uid="{2857D1F1-B38B-4BFF-A11F-EA2F86D977A5}"/>
    <hyperlink ref="O271" r:id="rId20" xr:uid="{80294ACE-4DD3-49E0-9CC0-C34B730D6FE8}"/>
    <hyperlink ref="O272" r:id="rId21" xr:uid="{20631D8A-DB62-47BA-909D-E76CD0C32F4B}"/>
    <hyperlink ref="O273" r:id="rId22" xr:uid="{D4C8DD79-810B-48DD-BA13-ED100DDF5E6D}"/>
    <hyperlink ref="O274" r:id="rId23" xr:uid="{66E053F1-574E-4056-847B-DC2E9CCFBCD7}"/>
    <hyperlink ref="O275" r:id="rId24" xr:uid="{482AF2F7-2AF7-4A63-B414-D17E64533866}"/>
    <hyperlink ref="O276" r:id="rId25" xr:uid="{DBC31390-AD91-4B8A-BBC7-EE3A81E8CCFB}"/>
    <hyperlink ref="O278" r:id="rId26" xr:uid="{726386E5-7323-4793-85B4-208D1BB8FD0A}"/>
    <hyperlink ref="O279" r:id="rId27" xr:uid="{21C085CC-A791-44AE-A8D4-66C9B95EB91E}"/>
    <hyperlink ref="O280" r:id="rId28" xr:uid="{47D4683D-FE3D-45C1-B1DB-810F9E9915A7}"/>
    <hyperlink ref="O281" r:id="rId29" xr:uid="{FED95E4C-601B-4528-85BD-35FFDB573074}"/>
    <hyperlink ref="O282" r:id="rId30" xr:uid="{5CC3B2A9-EB8E-4503-BB64-17E3FCFF7942}"/>
    <hyperlink ref="O283" r:id="rId31" xr:uid="{CB726075-976A-47BA-9A9F-7A87581785EB}"/>
    <hyperlink ref="O285" r:id="rId32" xr:uid="{2B42D928-0920-4B31-8B5A-BC607405DFB4}"/>
    <hyperlink ref="O286" r:id="rId33" xr:uid="{451B6A72-E234-414D-B370-CA7898688674}"/>
    <hyperlink ref="O287" r:id="rId34" xr:uid="{A0B8B9D8-96C6-48C0-BFFF-BC70390AAC64}"/>
    <hyperlink ref="O288" r:id="rId35" xr:uid="{2DAFB0A0-6AC5-44AA-8EFB-46F009E858B0}"/>
    <hyperlink ref="O290" r:id="rId36" xr:uid="{A552F34B-722D-4CD8-B9B7-C25CFA597988}"/>
    <hyperlink ref="O291" r:id="rId37" xr:uid="{8BF616ED-215B-44C5-905A-5DD656CC3423}"/>
    <hyperlink ref="O292" r:id="rId38" xr:uid="{D6F87AC1-5D4D-452F-911F-CB3D8BEE05AA}"/>
    <hyperlink ref="O293" r:id="rId39" xr:uid="{A7AC93B8-2E27-4A5A-A81B-396B8E4661BC}"/>
    <hyperlink ref="O294" r:id="rId40" xr:uid="{C83A0FBD-DA17-4B47-B0EC-E00294B51C3D}"/>
    <hyperlink ref="O295" r:id="rId41" xr:uid="{5E559B79-8F49-4403-A562-D37FC82F8CA8}"/>
    <hyperlink ref="O296" r:id="rId42" xr:uid="{7B4C69EB-C30A-4970-A52A-359C0F4D2D11}"/>
    <hyperlink ref="O297" r:id="rId43" xr:uid="{4DEC0F65-3C47-4F69-9307-E7F14BF1802B}"/>
    <hyperlink ref="O298" r:id="rId44" xr:uid="{EDFD9612-D8C0-4206-9971-7DB7C51EED76}"/>
    <hyperlink ref="O299" r:id="rId45" xr:uid="{D7FCED8A-50E1-406C-A746-B49BB14A7D4F}"/>
    <hyperlink ref="O300" r:id="rId46" xr:uid="{80757645-ECB4-4539-9B1B-E3D1E2ABCA96}"/>
    <hyperlink ref="O301" r:id="rId47" xr:uid="{C994EAE2-43D6-4187-B6B4-43825DFCCE2E}"/>
    <hyperlink ref="O302" r:id="rId48" xr:uid="{4F1220C5-D820-4924-B368-BE39ABF5E3DF}"/>
    <hyperlink ref="O303" r:id="rId49" xr:uid="{512E87ED-9BB6-4578-A2B2-75BA040108FD}"/>
    <hyperlink ref="O304" r:id="rId50" xr:uid="{9148FC52-22BE-4917-B565-D7C03337A7CF}"/>
    <hyperlink ref="O305" r:id="rId51" xr:uid="{40F33C79-6AFE-4D8F-B2E5-0182BF66BFA9}"/>
    <hyperlink ref="O306" r:id="rId52" xr:uid="{23E336D7-8C26-43AB-8BB2-7C0FD6C854A6}"/>
    <hyperlink ref="O307" r:id="rId53" xr:uid="{8310F0F3-2743-4FC5-92F7-C80F092D4538}"/>
    <hyperlink ref="O308" r:id="rId54" xr:uid="{FA3647F5-EE62-457E-A968-2D369A6363D6}"/>
    <hyperlink ref="O309" r:id="rId55" xr:uid="{783F2558-4278-4ADB-9FCA-6229FFC9E58D}"/>
    <hyperlink ref="O310" r:id="rId56" xr:uid="{02EE4FE7-5190-4FD8-866B-AFD70AA86A32}"/>
    <hyperlink ref="P310" r:id="rId57" xr:uid="{8D4BD63E-D190-4FCC-AD71-89FA1D4BC480}"/>
    <hyperlink ref="O311" r:id="rId58" xr:uid="{37F3D7DF-EB67-4CF5-AAFA-0BC7B5E41273}"/>
    <hyperlink ref="O312" r:id="rId59" xr:uid="{4B81F107-8D0C-4036-ACA1-8A281C00010A}"/>
    <hyperlink ref="O313" r:id="rId60" xr:uid="{98FEE9B0-1EC6-49F3-9A3A-3F00BBC89D41}"/>
    <hyperlink ref="O314" r:id="rId61" xr:uid="{8464C2FE-DB68-4BD8-BB06-018ADF08A5AD}"/>
    <hyperlink ref="O315" r:id="rId62" xr:uid="{9EF9E59D-4D36-4DA1-9ADB-5DD612406824}"/>
    <hyperlink ref="O320" r:id="rId63" xr:uid="{FAF7BCB2-629C-448C-B5E4-DB571971B632}"/>
    <hyperlink ref="O321" r:id="rId64" xr:uid="{8905C004-284A-4CD1-BA68-16EA0218306D}"/>
    <hyperlink ref="O221" r:id="rId65" xr:uid="{445E4ED0-E7A2-4616-B61D-166D3BD6EFB5}"/>
    <hyperlink ref="O223" r:id="rId66" xr:uid="{81427E11-B4D1-4403-AB6F-BE6D2E529B7D}"/>
    <hyperlink ref="O224" r:id="rId67" xr:uid="{F46BF313-B9BE-4B61-AC89-9EF12A7459B3}"/>
    <hyperlink ref="O225" r:id="rId68" xr:uid="{9E4B3471-215F-441C-B505-8C6813C818FC}"/>
    <hyperlink ref="O226" r:id="rId69" xr:uid="{05E63595-D43D-49EF-A53E-25E1BAAF8EF8}"/>
    <hyperlink ref="O227" r:id="rId70" xr:uid="{7DE3B5A1-3101-40BC-8356-24B8EA502423}"/>
    <hyperlink ref="O228" r:id="rId71" xr:uid="{AEDA3AE8-9E32-486B-981D-4285A9056DBC}"/>
    <hyperlink ref="O229" r:id="rId72" xr:uid="{96F8EC13-AD3C-4236-A72F-E94AFDF0C237}"/>
    <hyperlink ref="O230" r:id="rId73" xr:uid="{838C7F3E-140F-4B1C-B5AF-62574784E07B}"/>
    <hyperlink ref="P232" r:id="rId74" xr:uid="{A52E8EC1-1058-4DFC-9E56-4B3D45015CB3}"/>
    <hyperlink ref="O232" r:id="rId75" xr:uid="{613993AC-FE9D-4F59-A7C4-069F797DAADC}"/>
    <hyperlink ref="O233" r:id="rId76" xr:uid="{B160C337-1CF0-4100-A08A-A0575D44BCC9}"/>
    <hyperlink ref="O234" r:id="rId77" xr:uid="{C9A1B3AF-C346-4BF2-914B-5427DDB06F9E}"/>
    <hyperlink ref="O235" r:id="rId78" xr:uid="{5F021FFB-FE07-425D-B585-C28A32B0CBD1}"/>
    <hyperlink ref="O236" r:id="rId79" xr:uid="{7CDA0B8A-D415-4A47-9BBB-749111FBAE7C}"/>
    <hyperlink ref="O238" r:id="rId80" xr:uid="{AED60C1C-EC61-4BBE-AF04-3BFC273D1342}"/>
    <hyperlink ref="O239" r:id="rId81" xr:uid="{200BDB1D-4AD1-4806-85F2-BA528EE26BD5}"/>
    <hyperlink ref="O240" r:id="rId82" xr:uid="{ACB999E8-8DC1-4CD9-9198-2F5637AB4CCC}"/>
    <hyperlink ref="O241" r:id="rId83" xr:uid="{266CED0C-DF7F-4BFD-B5D0-6A2FD68848F4}"/>
    <hyperlink ref="O242" r:id="rId84" xr:uid="{7FD0E308-AACB-4629-8C76-E3BBB2D9469C}"/>
    <hyperlink ref="O243" r:id="rId85" display="https://drive.google.com/file/d/16Dl9Sgbdc1wevVF3H5dgz9wQSucgNGTV/view?usp=sharing" xr:uid="{2E916B68-9C60-4FB7-8CBC-9A1E246A17B8}"/>
    <hyperlink ref="O245" r:id="rId86" xr:uid="{9191EDD9-3903-4BD1-96D2-D1BFF0D90BA0}"/>
    <hyperlink ref="O244" r:id="rId87" xr:uid="{CB8A947E-ACD4-4AF0-8281-C7FAA4136897}"/>
    <hyperlink ref="O246" r:id="rId88" xr:uid="{17C67DC8-D864-40C6-A744-34B4A66CB604}"/>
    <hyperlink ref="O247" r:id="rId89" xr:uid="{33311D51-09DD-43E4-B515-6F9CD5B341EF}"/>
    <hyperlink ref="O248" r:id="rId90" xr:uid="{BC67B2B5-DA00-410C-94E3-9D12D672D135}"/>
    <hyperlink ref="O249" r:id="rId91" xr:uid="{C4BE5245-D8CF-4268-A32F-D88896E821C1}"/>
    <hyperlink ref="O250" r:id="rId92" xr:uid="{85B614C0-40DD-411F-8D82-83B833B14067}"/>
    <hyperlink ref="O251" r:id="rId93" xr:uid="{215A96DA-A24B-4AD1-AFF4-7EEC5D48FA82}"/>
    <hyperlink ref="O252" r:id="rId94" xr:uid="{4B3C19DD-5496-4AAB-A437-99F1AB87331C}"/>
    <hyperlink ref="O253" r:id="rId95" xr:uid="{0EF276C7-DF0A-445E-878A-65AB09418C9F}"/>
    <hyperlink ref="O254" r:id="rId96" xr:uid="{85880240-94F5-4258-8500-BC5E2C560A1B}"/>
    <hyperlink ref="O255" r:id="rId97" xr:uid="{B59513C2-41FB-48AA-A3C4-68625FCCBF2B}"/>
    <hyperlink ref="O256" r:id="rId98" xr:uid="{507906A4-1D13-4DE8-BF8E-E770CC479C3C}"/>
    <hyperlink ref="O257" r:id="rId99" xr:uid="{57DAFFC6-5346-4328-970D-02130DBEE5BB}"/>
    <hyperlink ref="O258" r:id="rId100" xr:uid="{95D67D02-F64E-4CE8-BFB0-D025AB812F72}"/>
    <hyperlink ref="O259" r:id="rId101" xr:uid="{1DF16615-0021-4BBE-B241-D351D9A06C03}"/>
    <hyperlink ref="O260" r:id="rId102" xr:uid="{D7D6A42A-53A6-454E-9DAE-4477A882835C}"/>
    <hyperlink ref="O261" r:id="rId103" xr:uid="{BEED2AD5-B17F-40E7-847A-06655DF7E74C}"/>
    <hyperlink ref="O262" r:id="rId104" xr:uid="{0A6FDF92-65CF-434B-AD09-10959DF3837A}"/>
    <hyperlink ref="O264" r:id="rId105" xr:uid="{7A0544AC-4CFF-4F13-AAB1-EC9487EC095D}"/>
    <hyperlink ref="O37" r:id="rId106" xr:uid="{9E0455AF-2C36-4783-8A4D-9BBDC2CCCB8C}"/>
    <hyperlink ref="O38" r:id="rId107" xr:uid="{9A136C68-9502-4562-AA31-DC54D7F7B291}"/>
    <hyperlink ref="O39" r:id="rId108" xr:uid="{29414D44-D5FA-41C2-84FC-EC147E956829}"/>
    <hyperlink ref="O40" r:id="rId109" xr:uid="{8250E2BA-A879-41A9-BE3B-8CBED2B6D7A3}"/>
    <hyperlink ref="O41" r:id="rId110" xr:uid="{B7AE29FB-09A2-44A0-8F4A-917AB9BE5303}"/>
    <hyperlink ref="O42" r:id="rId111" xr:uid="{5E1FE81D-DE80-477F-A6AD-813EEAFC7FB7}"/>
    <hyperlink ref="O43" r:id="rId112" xr:uid="{808A6C0A-BA4B-4846-B8F2-1FBC19063AE7}"/>
    <hyperlink ref="O44" r:id="rId113" xr:uid="{6DAF59E6-EEC0-4F72-A968-60A363CB82EF}"/>
    <hyperlink ref="O45" r:id="rId114" xr:uid="{A0744C1E-275E-43F8-8E4D-0B046A608244}"/>
    <hyperlink ref="O46" r:id="rId115" xr:uid="{1737F906-39D5-49BF-84D3-7345F8C052A9}"/>
    <hyperlink ref="O47" r:id="rId116" xr:uid="{755C9D70-4859-4927-833A-12EC233F5071}"/>
    <hyperlink ref="O48" r:id="rId117" xr:uid="{08B54D82-7602-41AF-8A55-A6F439EFB8B8}"/>
    <hyperlink ref="O49" r:id="rId118" xr:uid="{437FBDD6-B1E0-4869-9E04-836A4C350E95}"/>
    <hyperlink ref="O50" r:id="rId119" xr:uid="{CB8708F7-6627-42C6-A832-309DC8460A42}"/>
    <hyperlink ref="O51" r:id="rId120" xr:uid="{F90C2CFE-FCC0-4213-99AB-DF5A0FE7B099}"/>
    <hyperlink ref="O52" r:id="rId121" xr:uid="{2212E72F-6E63-4F84-B437-77EF37FFBBA3}"/>
    <hyperlink ref="O53" r:id="rId122" xr:uid="{22518BE8-87C5-4E95-8CC8-8DF78BDE1C8E}"/>
    <hyperlink ref="O54" r:id="rId123" xr:uid="{8C162466-26E8-4635-A93C-F6300F3AC1D3}"/>
    <hyperlink ref="O55" r:id="rId124" xr:uid="{66D9E66E-0C4F-4657-81E4-27291E4171BD}"/>
    <hyperlink ref="P56" r:id="rId125" xr:uid="{0A734A2E-89A2-4523-B86F-30C24FC995F0}"/>
    <hyperlink ref="O57" r:id="rId126" xr:uid="{2B1D76CD-EE18-4F3B-B1FD-C1EAEB0D060C}"/>
    <hyperlink ref="O58" r:id="rId127" xr:uid="{E616FF12-7ADE-46A9-A015-B0B34ACAEC7E}"/>
    <hyperlink ref="O59" r:id="rId128" xr:uid="{0CA210C1-CB66-4293-A455-D5A9CAE8CAA2}"/>
    <hyperlink ref="O60" r:id="rId129" xr:uid="{CA073D43-D921-4EDC-8809-3843F13ABB79}"/>
    <hyperlink ref="O62" r:id="rId130" xr:uid="{6694DC63-6159-4C0A-9323-AEA90D19704D}"/>
    <hyperlink ref="O56" r:id="rId131" xr:uid="{93C685F4-2288-48C0-BA13-36F4F07AB8E9}"/>
    <hyperlink ref="O65" r:id="rId132" xr:uid="{5CA2EC78-6924-4528-9131-937AD35A676B}"/>
    <hyperlink ref="O66" r:id="rId133" xr:uid="{42790315-69A5-42B5-B827-C1C42C74BD16}"/>
    <hyperlink ref="O67" r:id="rId134" xr:uid="{EC3B637C-4933-4981-B2EA-D8884E59B25B}"/>
    <hyperlink ref="O63" r:id="rId135" xr:uid="{39695D91-13EE-408D-A3A5-85036B42319B}"/>
    <hyperlink ref="O64" r:id="rId136" xr:uid="{C2D58124-A577-4193-B118-65903CD14043}"/>
    <hyperlink ref="O141" r:id="rId137" xr:uid="{ADC3BC6E-BD42-459E-9036-81AFF6A1E12B}"/>
    <hyperlink ref="O142" r:id="rId138" xr:uid="{2809980F-B578-4BEF-9DCC-0415819A1245}"/>
    <hyperlink ref="O144" r:id="rId139" xr:uid="{3C545B53-8778-42C9-B9C4-9EC5F7429E20}"/>
    <hyperlink ref="O145" r:id="rId140" xr:uid="{821D6C14-0F83-489A-BC53-DD9C41435615}"/>
    <hyperlink ref="O146" r:id="rId141" xr:uid="{0F9C132E-15A5-4C1E-8FCC-3368526F6917}"/>
    <hyperlink ref="O147" r:id="rId142" xr:uid="{25B118F1-64C2-489C-A20D-3725397F3CBC}"/>
    <hyperlink ref="O148" r:id="rId143" xr:uid="{ED4BE40A-5602-48EF-B421-F05DBE45DF92}"/>
    <hyperlink ref="O149" r:id="rId144" xr:uid="{36E8E2F7-CB94-4CA5-996C-A3E91CB2A4E4}"/>
    <hyperlink ref="O150" r:id="rId145" xr:uid="{053D923C-1E97-4C02-830A-0F1468705E78}"/>
    <hyperlink ref="O151" r:id="rId146" xr:uid="{0C36898D-D6C0-4253-8C6E-2273B9AB0CC5}"/>
    <hyperlink ref="O152" r:id="rId147" xr:uid="{67174717-8A28-4664-8D23-E3F1FB30869A}"/>
    <hyperlink ref="O153" r:id="rId148" xr:uid="{C731EC6B-2826-4C74-8D6E-C40D1A60106C}"/>
    <hyperlink ref="O154" r:id="rId149" xr:uid="{F89BC984-0042-4B77-9C5E-86D00EE8124F}"/>
    <hyperlink ref="O155" r:id="rId150" xr:uid="{2BD14833-D74F-4BB7-9F1A-49B70D908159}"/>
    <hyperlink ref="O156" r:id="rId151" xr:uid="{30479F89-CAC7-4208-8CDC-3CBCC6382EEB}"/>
    <hyperlink ref="O157" r:id="rId152" xr:uid="{8CE3D183-63AE-4D32-9A5D-6FC2433438C1}"/>
    <hyperlink ref="O183" r:id="rId153" xr:uid="{6FFD86EA-8260-4497-A75C-410EE83A1B2D}"/>
    <hyperlink ref="O184" r:id="rId154" xr:uid="{FAD07889-7753-49C9-A21F-4F31D7B05C80}"/>
    <hyperlink ref="O188" r:id="rId155" xr:uid="{7A44D963-10C3-4843-B935-3CB50B432C81}"/>
    <hyperlink ref="O189" r:id="rId156" xr:uid="{EC982968-0F42-4B53-995F-F8641DE64C5C}"/>
    <hyperlink ref="O190" r:id="rId157" xr:uid="{463CB348-F579-44C7-9E94-29F02ACA4A3D}"/>
    <hyperlink ref="O191" r:id="rId158" xr:uid="{7EAF8107-C812-4DEF-82AC-773EB9689F44}"/>
    <hyperlink ref="O194" r:id="rId159" xr:uid="{B47AF3BF-7E71-4FC8-A48F-044A3887776B}"/>
    <hyperlink ref="O195" r:id="rId160" xr:uid="{0CC9BB8D-52B5-4C19-A191-02256A2AC101}"/>
    <hyperlink ref="O196" r:id="rId161" xr:uid="{8A25922E-3424-4B19-89BF-100A9AF4C40F}"/>
    <hyperlink ref="P197" r:id="rId162" display="https://drive.google.com/open?id=1qHGQmxuVRV9otAUCliMWRqH-7J3njHsM&amp;usp=drive_copy" xr:uid="{C6CCDD5C-7929-4B89-97D3-5528A2CE26F2}"/>
    <hyperlink ref="O198" r:id="rId163" xr:uid="{8447A3FD-0697-422E-8DBF-82D98614D7A9}"/>
    <hyperlink ref="O199" r:id="rId164" xr:uid="{22EF958B-DCF7-4CAB-A5A2-C8D7EC3DD204}"/>
    <hyperlink ref="O201" r:id="rId165" xr:uid="{A9FB944F-E38B-4371-B348-6A3291C461B6}"/>
    <hyperlink ref="O202" r:id="rId166" xr:uid="{1B136337-2DD7-41AB-8A9B-5450782D6A53}"/>
    <hyperlink ref="O203" r:id="rId167" xr:uid="{CA5E3779-8F70-4B19-AF50-8A5ECBB4294D}"/>
    <hyperlink ref="O205" r:id="rId168" xr:uid="{23907C4E-E61C-40DA-8445-B86187AF2E86}"/>
    <hyperlink ref="O206" r:id="rId169" xr:uid="{0ED8687B-F9ED-4253-974D-44E2B507CAC2}"/>
    <hyperlink ref="O207" r:id="rId170" xr:uid="{C205AF41-FB6C-4287-8A6E-A6D4819B76CE}"/>
    <hyperlink ref="O208" r:id="rId171" xr:uid="{4C8BE856-E96D-449B-B86C-13E8F8D4E274}"/>
    <hyperlink ref="O209" r:id="rId172" xr:uid="{EA46AA84-EA6A-42C3-AE58-A5756B095EBE}"/>
    <hyperlink ref="O210" r:id="rId173" xr:uid="{7AB7D030-8B86-4856-93AF-69E684921A01}"/>
    <hyperlink ref="O213" r:id="rId174" xr:uid="{BD760858-5363-4954-AB9C-D57623DD8E61}"/>
    <hyperlink ref="O214" r:id="rId175" xr:uid="{8F0CBD31-FB81-4FD6-B155-1E47B70B87FE}"/>
    <hyperlink ref="P213" r:id="rId176" xr:uid="{B260B0FB-8EFC-4185-9E9B-79CD1FD14AB1}"/>
    <hyperlink ref="O200" r:id="rId177" xr:uid="{0614C793-1FDD-4744-B418-5182DD2C443F}"/>
    <hyperlink ref="O129" r:id="rId178" xr:uid="{F0FD6226-19A0-46EA-82DF-66A7C7DD29B7}"/>
    <hyperlink ref="O130" r:id="rId179" xr:uid="{35CCBC01-0A58-41ED-967D-0E8436222811}"/>
    <hyperlink ref="O131" r:id="rId180" xr:uid="{F598E6D9-A60D-424B-9EA2-4E22E494BDF5}"/>
    <hyperlink ref="O134" r:id="rId181" xr:uid="{968B929C-4505-4A2C-8BF4-862543ECD4F3}"/>
    <hyperlink ref="O135" r:id="rId182" xr:uid="{1063F682-75B4-4D63-BA91-08CF14831895}"/>
    <hyperlink ref="O136" r:id="rId183" xr:uid="{698AF5F6-60F4-4A4A-A405-390C513CA445}"/>
    <hyperlink ref="O137" r:id="rId184" xr:uid="{E08D6BAA-BF5B-4E37-B730-F9A1060B8642}"/>
    <hyperlink ref="O127" r:id="rId185" xr:uid="{440D220E-A2A0-485F-BAFA-8C7C7BEC3882}"/>
    <hyperlink ref="O138" r:id="rId186" xr:uid="{03A1A0B4-E352-422B-B05B-32AD7C8C0A3E}"/>
    <hyperlink ref="O139" r:id="rId187" xr:uid="{467E1C56-CDE8-4BC2-97B3-0AF860640B20}"/>
    <hyperlink ref="O182" r:id="rId188" xr:uid="{D033A4E8-8659-4065-851F-FB1FC2D4FECA}"/>
    <hyperlink ref="O158" r:id="rId189" xr:uid="{B874D67F-BC6D-4314-8F6B-0F406838AD33}"/>
    <hyperlink ref="O159" r:id="rId190" xr:uid="{B624B540-4A18-4AE1-A265-757021B40875}"/>
    <hyperlink ref="O160" r:id="rId191" xr:uid="{AADAA7CA-42E8-42CF-867F-203700B3D78B}"/>
    <hyperlink ref="O162" r:id="rId192" xr:uid="{700C131D-2994-4374-8E96-53012DF6049D}"/>
    <hyperlink ref="O167" r:id="rId193" xr:uid="{5AD68DE0-F0E8-48CB-A7DB-AE4820E18754}"/>
    <hyperlink ref="O168" r:id="rId194" xr:uid="{4473000C-9630-484F-9CE7-ED2B8E973CAD}"/>
    <hyperlink ref="O169" r:id="rId195" xr:uid="{F12698BF-27D6-445A-A0B4-54EB8904F7FF}"/>
    <hyperlink ref="O170" r:id="rId196" xr:uid="{13C3D0B9-180B-42DC-9182-5613ED7A4A7D}"/>
    <hyperlink ref="O171" r:id="rId197" xr:uid="{465EBBFB-2AF5-43C0-883F-385E7C26674C}"/>
    <hyperlink ref="O172" r:id="rId198" xr:uid="{200077CD-FB11-45C3-B238-C0A6187AD896}"/>
    <hyperlink ref="O173" r:id="rId199" xr:uid="{94E4C393-F22F-4C3B-B798-42FDD3283E19}"/>
    <hyperlink ref="O174" r:id="rId200" xr:uid="{ABC81D43-671F-4979-BD93-59B0B9C1E700}"/>
    <hyperlink ref="O175" r:id="rId201" xr:uid="{7B68D73D-75E7-459C-9BDF-FF59EF6E9D89}"/>
    <hyperlink ref="O177" r:id="rId202" xr:uid="{CA7CABD2-9C57-4247-B061-CAD3C4CE5AD4}"/>
    <hyperlink ref="O178" r:id="rId203" xr:uid="{F5608A34-6E49-4C60-BEB8-E483ED2F84C3}"/>
    <hyperlink ref="O180" r:id="rId204" xr:uid="{A1D7BCD3-7FCE-464C-AF55-E0949A907045}"/>
    <hyperlink ref="O181" r:id="rId205" xr:uid="{B41A4B9E-24FE-4217-8EBE-3F7755B9A4C3}"/>
    <hyperlink ref="O69" r:id="rId206" xr:uid="{702CB12B-8E47-464D-A479-167030523AE4}"/>
    <hyperlink ref="O70" r:id="rId207" xr:uid="{E8B14AA7-82F4-4D4E-928D-3BCE0910297D}"/>
    <hyperlink ref="O71" r:id="rId208" xr:uid="{21D709E3-296F-44E0-9015-DB428D3D4E6D}"/>
    <hyperlink ref="O72" r:id="rId209" xr:uid="{86239448-CFEA-4D0B-BA19-80D59FE24B99}"/>
    <hyperlink ref="O73" r:id="rId210" xr:uid="{001511A5-6EE6-4168-91BF-099A5DE8D592}"/>
    <hyperlink ref="O74" r:id="rId211" xr:uid="{C0E2EB28-2487-463B-98AD-CF578CA5FB52}"/>
    <hyperlink ref="O75" r:id="rId212" xr:uid="{B941DADE-661E-4E2E-9E4C-2EA14E9C886D}"/>
    <hyperlink ref="O76" r:id="rId213" xr:uid="{F95342DE-9CC8-4F3B-9B3A-A5C884DE8065}"/>
    <hyperlink ref="P76" r:id="rId214" xr:uid="{71009DB7-2BEB-457E-9BB0-FA4B8103EC8E}"/>
    <hyperlink ref="O87" r:id="rId215" xr:uid="{EB7A8BCB-61CA-4BE0-B07F-FB11EB8483A3}"/>
    <hyperlink ref="O88" r:id="rId216" xr:uid="{6A23D6EB-C289-4116-9394-C32C15418990}"/>
    <hyperlink ref="O90" r:id="rId217" xr:uid="{384EDAD1-6C3D-4D24-BE9D-A47B9BA6085D}"/>
    <hyperlink ref="O91" r:id="rId218" xr:uid="{668BEE10-FB49-43C2-89BA-74DFD96D3799}"/>
    <hyperlink ref="O92" r:id="rId219" xr:uid="{AB0585DB-3690-49DB-8189-98A1F45DDA72}"/>
    <hyperlink ref="O93" r:id="rId220" xr:uid="{2774731F-7402-4476-BFA1-77BE2796A846}"/>
    <hyperlink ref="O94" r:id="rId221" xr:uid="{671F642E-4161-498B-912B-41BCD488D3AF}"/>
    <hyperlink ref="O95" r:id="rId222" xr:uid="{AF1B074E-FB73-4C75-AD3C-0DE3F0F71EDD}"/>
    <hyperlink ref="O96" r:id="rId223" xr:uid="{1A5A0491-2FDA-4505-8BB7-C3EC48BFE468}"/>
    <hyperlink ref="O97" r:id="rId224" xr:uid="{ECD0F823-BFA7-4197-A158-56214C1EEF18}"/>
    <hyperlink ref="P98" r:id="rId225" xr:uid="{BDE6991E-9911-403E-AE88-BE378216B871}"/>
    <hyperlink ref="O99" r:id="rId226" xr:uid="{76247540-1234-430D-BE86-B5C8F585C03F}"/>
    <hyperlink ref="O100" r:id="rId227" xr:uid="{96F56D6A-783A-48C8-938F-C07FE455D2A7}"/>
    <hyperlink ref="O102" r:id="rId228" xr:uid="{7189F235-126D-4EE1-876A-28AC0F09E6FF}"/>
    <hyperlink ref="O103" r:id="rId229" xr:uid="{D88F1D4E-1A10-4327-BFD0-0F85442392C9}"/>
    <hyperlink ref="O104" r:id="rId230" xr:uid="{F7D4CD6E-46D0-4051-B83B-5AB92C0AF4CB}"/>
    <hyperlink ref="O105" r:id="rId231" xr:uid="{32784FC8-B6C7-4F88-B9D0-A4CA675504D7}"/>
    <hyperlink ref="O85" r:id="rId232" xr:uid="{3C914D4A-0088-4366-A2B1-FEEABD22DBBE}"/>
    <hyperlink ref="O106" r:id="rId233" xr:uid="{3CBAA83F-DD30-4CD9-A254-03648F625F7E}"/>
    <hyperlink ref="O108" r:id="rId234" xr:uid="{05C95651-67AC-4A58-A3E7-E64B9FFCDA9E}"/>
    <hyperlink ref="O110" r:id="rId235" xr:uid="{315E9D96-B5C1-47C3-A2EA-862C933BBEF7}"/>
    <hyperlink ref="O111" r:id="rId236" xr:uid="{48589A84-3D1D-4404-A5EE-103AF3E9F32A}"/>
    <hyperlink ref="O112" r:id="rId237" xr:uid="{06DF6316-2926-401F-AB10-3E8025CE98DA}"/>
    <hyperlink ref="O114" r:id="rId238" xr:uid="{CFAC1969-C205-4AA7-B9B1-412C939D0852}"/>
    <hyperlink ref="O115" r:id="rId239" xr:uid="{AF9C200B-3B01-4F7A-B05A-B56342BCA8E7}"/>
    <hyperlink ref="O118" r:id="rId240" xr:uid="{C884ED9D-DBA1-4EFE-BA18-4D0E73821A0E}"/>
    <hyperlink ref="O120" r:id="rId241" xr:uid="{F5EF751E-5D49-4B6C-AFD0-B0F6D594A3B6}"/>
    <hyperlink ref="O122" r:id="rId242" xr:uid="{22FE4AEF-2587-435F-AB72-10876D89BD67}"/>
    <hyperlink ref="O123" r:id="rId243" xr:uid="{372BA1D7-B4DC-4B1A-B1D6-F1FC5AB8B00D}"/>
    <hyperlink ref="O125" r:id="rId244" xr:uid="{9DF3479A-CD35-4B5A-840E-B404C9230C01}"/>
    <hyperlink ref="O126" r:id="rId245" xr:uid="{197B6C4B-67A3-43B7-801B-1234658DA9DC}"/>
    <hyperlink ref="O124" r:id="rId246" xr:uid="{5748B506-505B-424E-83FA-895E1AA257E1}"/>
    <hyperlink ref="O77" r:id="rId247" xr:uid="{83A3AACB-6141-4E58-819E-1E8206C2C137}"/>
    <hyperlink ref="O80" r:id="rId248" xr:uid="{4E77C071-8647-4B1B-B757-37FDB447367C}"/>
    <hyperlink ref="O79" r:id="rId249" xr:uid="{316DA016-E119-4B3E-BD80-C289CCEAAB47}"/>
    <hyperlink ref="O81" r:id="rId250" xr:uid="{18668A3B-A9B7-4260-86CC-C81601CB91C2}"/>
    <hyperlink ref="O82" r:id="rId251" xr:uid="{FB2C5F12-4055-4991-9044-AE4F0F9E46AE}"/>
    <hyperlink ref="O83" r:id="rId252" xr:uid="{8763E74D-6EDA-4259-9BD0-D154C7908561}"/>
    <hyperlink ref="O84" r:id="rId253" xr:uid="{8CB9DBDC-5BAE-4BA5-B37D-87F5651C2319}"/>
    <hyperlink ref="O68" r:id="rId254" xr:uid="{BD80A8CB-0781-49BF-94ED-07CA3C8D84AF}"/>
    <hyperlink ref="O4" r:id="rId255" xr:uid="{AC4A8129-8636-4363-B11F-B34C5E37D12E}"/>
    <hyperlink ref="O5" r:id="rId256" xr:uid="{7B336E07-3E83-40FC-B206-92FEC27E75A0}"/>
    <hyperlink ref="O9" r:id="rId257" xr:uid="{589EA101-9E34-4BCD-891C-B98AC51DCC27}"/>
    <hyperlink ref="O13" r:id="rId258" xr:uid="{1AA55E16-E93C-4255-978D-6B4CF7CE2276}"/>
    <hyperlink ref="O14" r:id="rId259" xr:uid="{8B3FE942-115F-44C4-9ACE-F90AB29D31F0}"/>
    <hyperlink ref="O17" r:id="rId260" xr:uid="{525550BA-39E0-49CF-92B1-69FD90EBF439}"/>
    <hyperlink ref="O18" r:id="rId261" xr:uid="{7536E935-9C20-471F-85F4-421EE1DE9801}"/>
    <hyperlink ref="O19" r:id="rId262" xr:uid="{9511F04D-AEC7-43F5-A03D-DC7D0D4A498D}"/>
    <hyperlink ref="O20" r:id="rId263" xr:uid="{EBE8113B-3335-4ED8-B70C-19EF25077F5B}"/>
    <hyperlink ref="O21" r:id="rId264" xr:uid="{A6B988B7-522C-450A-9127-E90DD11732DD}"/>
    <hyperlink ref="O22" r:id="rId265" xr:uid="{1C2A31CA-ABA6-4242-BB9A-58451246DC47}"/>
    <hyperlink ref="O23" r:id="rId266" xr:uid="{059FD3C6-B00C-4EF0-BB3D-3361BF36D337}"/>
    <hyperlink ref="O25" r:id="rId267" xr:uid="{60D08099-4909-4BDE-B078-7E4082F0EBAE}"/>
    <hyperlink ref="O26" r:id="rId268" xr:uid="{7CED75CF-92DE-4E6D-AFC2-349CB047C3C3}"/>
    <hyperlink ref="O27" r:id="rId269" xr:uid="{3CE4AC8A-428D-44A7-98F5-66C1DD9B7068}"/>
    <hyperlink ref="O28" r:id="rId270" xr:uid="{31667268-3DFE-426F-8FE7-6BD5550A0B39}"/>
    <hyperlink ref="O30" r:id="rId271" xr:uid="{DE903A5D-C2D2-4A04-9F5F-A02A77607069}"/>
    <hyperlink ref="O31" r:id="rId272" xr:uid="{09543FD5-EBA0-482E-B65C-BE00117CD237}"/>
    <hyperlink ref="O32" r:id="rId273" xr:uid="{DFF61963-7E0D-432C-B09E-4F17D0BDC235}"/>
    <hyperlink ref="O33" r:id="rId274" xr:uid="{EB30F9CC-9801-46BF-9EE4-5D725603DA61}"/>
    <hyperlink ref="O34" r:id="rId275" xr:uid="{0A845E04-A1CB-4AB0-BA04-6202963CE883}"/>
    <hyperlink ref="O35" r:id="rId276" xr:uid="{F5811CA9-751D-4E34-846A-52E63FD01E7B}"/>
    <hyperlink ref="O322" r:id="rId277" xr:uid="{090B9766-7B69-4B4B-B97D-37C9B4DE5602}"/>
    <hyperlink ref="O323" r:id="rId278" xr:uid="{13B2C02D-0A19-48D8-96AB-2A17F6250B5E}"/>
    <hyperlink ref="O324" r:id="rId279" xr:uid="{34722FFC-0358-47A4-9573-96448F8FAAAE}"/>
    <hyperlink ref="O325" r:id="rId280" xr:uid="{6E6622B7-E7EA-4E99-B93E-6668EEF9B516}"/>
    <hyperlink ref="O326" r:id="rId281" xr:uid="{52D49CA5-CB38-4653-A610-5FAC83584EE9}"/>
    <hyperlink ref="O327" r:id="rId282" xr:uid="{5ADC869E-57A6-4630-A116-E8EACA7249A5}"/>
    <hyperlink ref="O36" r:id="rId283" xr:uid="{D744F258-7B60-4980-B419-24D435A25930}"/>
  </hyperlinks>
  <pageMargins left="0.14000000000000001" right="0.13" top="0.59" bottom="0.43" header="0.25" footer="0.12"/>
  <pageSetup scale="30" fitToHeight="0" orientation="landscape" r:id="rId284"/>
  <headerFooter>
    <oddHeader xml:space="preserve">&amp;C&amp;"Arial,Bold"&amp;12ATON Survey Data </oddHeader>
    <oddFooter>&amp;L&amp;F - &amp;A&amp;C&amp;D&amp;R&amp;12Page &amp;P of &amp;N</oddFooter>
  </headerFooter>
  <tableParts count="1">
    <tablePart r:id="rId28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B1:L43"/>
  <sheetViews>
    <sheetView zoomScale="80" zoomScaleNormal="80" workbookViewId="0">
      <selection activeCell="J23" sqref="J23"/>
    </sheetView>
  </sheetViews>
  <sheetFormatPr defaultRowHeight="12.75" x14ac:dyDescent="0.2"/>
  <cols>
    <col min="1" max="1" width="1.42578125" customWidth="1"/>
    <col min="2" max="2" width="32.5703125" customWidth="1"/>
    <col min="3" max="3" width="12.85546875" customWidth="1"/>
    <col min="4" max="4" width="15.7109375" customWidth="1"/>
    <col min="5" max="5" width="5.140625" customWidth="1"/>
    <col min="6" max="6" width="22.140625" customWidth="1"/>
    <col min="7" max="7" width="12.28515625" customWidth="1"/>
    <col min="8" max="8" width="9.140625" customWidth="1"/>
    <col min="9" max="9" width="10.7109375" customWidth="1"/>
    <col min="10" max="10" width="10.85546875" customWidth="1"/>
    <col min="11" max="11" width="22.85546875" customWidth="1"/>
    <col min="12" max="12" width="22" customWidth="1"/>
  </cols>
  <sheetData>
    <row r="1" spans="2:12" x14ac:dyDescent="0.2">
      <c r="B1" s="123">
        <f>'1. Description'!C1</f>
        <v>46124</v>
      </c>
    </row>
    <row r="2" spans="2:12" ht="31.5" customHeight="1" x14ac:dyDescent="0.2">
      <c r="B2" s="116" t="s">
        <v>2817</v>
      </c>
    </row>
    <row r="3" spans="2:12" ht="18" customHeight="1" thickBot="1" x14ac:dyDescent="0.25">
      <c r="B3" s="2" t="s">
        <v>3202</v>
      </c>
      <c r="C3" s="7"/>
      <c r="D3" s="9"/>
      <c r="E3" s="9"/>
      <c r="F3" s="9"/>
      <c r="G3" s="9"/>
      <c r="H3" s="9"/>
      <c r="I3" s="9"/>
      <c r="K3" s="3" t="s">
        <v>3115</v>
      </c>
    </row>
    <row r="4" spans="2:12" ht="33.75" customHeight="1" x14ac:dyDescent="0.2">
      <c r="B4" s="491" t="s">
        <v>3308</v>
      </c>
      <c r="C4" s="492"/>
      <c r="D4" s="493"/>
      <c r="E4" s="122"/>
      <c r="F4" s="494" t="s">
        <v>3309</v>
      </c>
      <c r="G4" s="495"/>
      <c r="H4" s="495"/>
      <c r="I4" s="496"/>
      <c r="K4" s="168" t="s">
        <v>3107</v>
      </c>
      <c r="L4" s="169" t="s">
        <v>2995</v>
      </c>
    </row>
    <row r="5" spans="2:12" ht="16.5" customHeight="1" x14ac:dyDescent="0.2">
      <c r="B5" s="248" t="s">
        <v>3112</v>
      </c>
      <c r="C5" s="85">
        <f>COUNTIF(condition,"G")</f>
        <v>197</v>
      </c>
      <c r="D5" s="158"/>
      <c r="E5" s="161"/>
      <c r="F5" s="497" t="s">
        <v>3205</v>
      </c>
      <c r="G5" s="499" t="s">
        <v>3204</v>
      </c>
      <c r="H5" s="503" t="s">
        <v>2995</v>
      </c>
      <c r="I5" s="501" t="s">
        <v>4720</v>
      </c>
      <c r="K5" s="251" t="s">
        <v>3112</v>
      </c>
      <c r="L5" s="252"/>
    </row>
    <row r="6" spans="2:12" ht="16.5" customHeight="1" x14ac:dyDescent="0.2">
      <c r="B6" s="248" t="s">
        <v>2747</v>
      </c>
      <c r="C6" s="85">
        <f>COUNTIF(condition,"F")</f>
        <v>35</v>
      </c>
      <c r="D6" s="158"/>
      <c r="E6" s="161"/>
      <c r="F6" s="498"/>
      <c r="G6" s="500"/>
      <c r="H6" s="504"/>
      <c r="I6" s="502"/>
      <c r="K6" s="251" t="s">
        <v>2747</v>
      </c>
      <c r="L6" s="252"/>
    </row>
    <row r="7" spans="2:12" ht="16.5" customHeight="1" x14ac:dyDescent="0.2">
      <c r="B7" s="248" t="s">
        <v>3109</v>
      </c>
      <c r="C7" s="85">
        <f>COUNTIFS(condition,"M",needs_repair,)+COUNTIFS(condition,"Mpo",needs_repair,)</f>
        <v>8</v>
      </c>
      <c r="D7" s="158"/>
      <c r="E7" s="161"/>
      <c r="F7" s="164" t="s">
        <v>2756</v>
      </c>
      <c r="G7" s="85">
        <f>COUNTIF(channel_priority,"C1")</f>
        <v>188</v>
      </c>
      <c r="H7" s="85">
        <f>COUNTIFS(needs_repair,"Yes",channel_priority,"C1")</f>
        <v>36</v>
      </c>
      <c r="I7" s="111" cm="1">
        <f t="array" ref="I7">COUNTIFS(condition,"F",channel_priority,"C1")</f>
        <v>22</v>
      </c>
      <c r="K7" s="251" t="s">
        <v>2748</v>
      </c>
      <c r="L7" s="252" t="s">
        <v>1969</v>
      </c>
    </row>
    <row r="8" spans="2:12" ht="16.5" customHeight="1" x14ac:dyDescent="0.2">
      <c r="B8" s="248" t="s">
        <v>3108</v>
      </c>
      <c r="C8" s="85">
        <f>COUNTIF(condition,"S")+COUNTIF(condition,"Sm")</f>
        <v>15</v>
      </c>
      <c r="D8" s="159"/>
      <c r="E8" s="162"/>
      <c r="F8" s="164" t="s">
        <v>2750</v>
      </c>
      <c r="G8" s="85">
        <f>COUNTIF(channel_priority,"C2")</f>
        <v>44</v>
      </c>
      <c r="H8" s="85">
        <f>COUNTIFS(needs_repair,"Yes",channel_priority,"C2")</f>
        <v>23</v>
      </c>
      <c r="I8" s="111" cm="1">
        <f t="array" ref="I8">COUNTIFS(condition,"F",channel_priority,"C2")</f>
        <v>6</v>
      </c>
      <c r="K8" s="251" t="s">
        <v>3108</v>
      </c>
      <c r="L8" s="252" t="s">
        <v>1969</v>
      </c>
    </row>
    <row r="9" spans="2:12" ht="16.5" customHeight="1" x14ac:dyDescent="0.2">
      <c r="B9" s="248" t="s">
        <v>3113</v>
      </c>
      <c r="C9" s="85">
        <f>COUNTIF(condition,"M")-COUNTIFS(condition,"M",needs_repair,)</f>
        <v>30</v>
      </c>
      <c r="D9" s="159" t="s">
        <v>2753</v>
      </c>
      <c r="E9" s="162"/>
      <c r="F9" s="164" t="s">
        <v>2751</v>
      </c>
      <c r="G9" s="85">
        <f>COUNTIF(channel_priority,"C3")</f>
        <v>88</v>
      </c>
      <c r="H9" s="85">
        <f>COUNTIFS(needs_repair,"Yes",channel_priority,"C3")</f>
        <v>24</v>
      </c>
      <c r="I9" s="111" cm="1">
        <f t="array" ref="I9">COUNTIFS(condition,"F",channel_priority,"C3")</f>
        <v>7</v>
      </c>
      <c r="K9" s="251" t="s">
        <v>3208</v>
      </c>
      <c r="L9" s="252" t="s">
        <v>1969</v>
      </c>
    </row>
    <row r="10" spans="2:12" ht="16.5" customHeight="1" x14ac:dyDescent="0.2">
      <c r="B10" s="248" t="s">
        <v>3114</v>
      </c>
      <c r="C10" s="85" cm="1">
        <f t="array" ref="C10">COUNTIF(condition,"Mpo")-COUNTIFS(condition,"Mpo",needs_repair,)</f>
        <v>18</v>
      </c>
      <c r="D10" s="490">
        <f>SUM(C8:C13)</f>
        <v>85</v>
      </c>
      <c r="E10" s="163"/>
      <c r="F10" s="167" t="s">
        <v>2752</v>
      </c>
      <c r="G10" s="86">
        <f>COUNTIF(channel_priority,"C4")</f>
        <v>5</v>
      </c>
      <c r="H10" s="86">
        <f>COUNTIFS(needs_repair,"Yes",channel_priority,"C4")</f>
        <v>2</v>
      </c>
      <c r="I10" s="112" cm="1">
        <f t="array" ref="I10">COUNTIFS(condition,"F",channel_priority,"C4")</f>
        <v>0</v>
      </c>
      <c r="K10" s="251" t="s">
        <v>3116</v>
      </c>
      <c r="L10" s="252"/>
    </row>
    <row r="11" spans="2:12" ht="16.5" customHeight="1" thickBot="1" x14ac:dyDescent="0.25">
      <c r="B11" s="248" t="s">
        <v>3110</v>
      </c>
      <c r="C11" s="85">
        <f>COUNTIF(condition,"Mos")</f>
        <v>5</v>
      </c>
      <c r="D11" s="490"/>
      <c r="E11" s="163"/>
      <c r="F11" s="165" t="s">
        <v>2632</v>
      </c>
      <c r="G11" s="154">
        <f>SUM(G7:G10)</f>
        <v>325</v>
      </c>
      <c r="H11" s="154">
        <f>SUM(H7:H10)</f>
        <v>85</v>
      </c>
      <c r="I11" s="166">
        <f>SUM(I7:I10)</f>
        <v>35</v>
      </c>
      <c r="K11" s="251" t="s">
        <v>3209</v>
      </c>
      <c r="L11" s="252" t="s">
        <v>1969</v>
      </c>
    </row>
    <row r="12" spans="2:12" ht="16.5" customHeight="1" x14ac:dyDescent="0.2">
      <c r="B12" s="248" t="s">
        <v>2748</v>
      </c>
      <c r="C12" s="85">
        <f>COUNTIF(condition,"P")</f>
        <v>13</v>
      </c>
      <c r="D12" s="159"/>
      <c r="E12" s="162"/>
      <c r="F12" s="3"/>
      <c r="G12" s="113"/>
      <c r="H12" s="113"/>
      <c r="I12" s="144"/>
      <c r="K12" s="251" t="s">
        <v>3117</v>
      </c>
      <c r="L12" s="252"/>
    </row>
    <row r="13" spans="2:12" ht="16.5" customHeight="1" x14ac:dyDescent="0.2">
      <c r="B13" s="248" t="s">
        <v>3207</v>
      </c>
      <c r="C13" s="85">
        <f>COUNTIF(condition,"PN")</f>
        <v>4</v>
      </c>
      <c r="D13" s="159"/>
      <c r="E13" s="162"/>
      <c r="F13" s="7"/>
      <c r="G13" s="14"/>
      <c r="H13" s="14"/>
      <c r="I13" s="14"/>
      <c r="K13" s="251" t="s">
        <v>3110</v>
      </c>
      <c r="L13" s="252" t="s">
        <v>1969</v>
      </c>
    </row>
    <row r="14" spans="2:12" ht="16.5" customHeight="1" x14ac:dyDescent="0.2">
      <c r="B14" s="249" t="s">
        <v>2749</v>
      </c>
      <c r="C14" s="86">
        <f>COUNTIF(condition,"NS")</f>
        <v>0</v>
      </c>
      <c r="D14" s="219"/>
      <c r="E14" s="161"/>
      <c r="F14" s="7"/>
      <c r="G14" s="14"/>
      <c r="H14" s="14"/>
      <c r="I14" s="14"/>
      <c r="K14" s="251" t="s">
        <v>3210</v>
      </c>
      <c r="L14" s="252" t="s">
        <v>1969</v>
      </c>
    </row>
    <row r="15" spans="2:12" ht="16.5" customHeight="1" thickBot="1" x14ac:dyDescent="0.25">
      <c r="B15" s="250" t="s">
        <v>2632</v>
      </c>
      <c r="C15" s="154">
        <f>SUM(C5:C14)</f>
        <v>325</v>
      </c>
      <c r="D15" s="160"/>
      <c r="E15" s="161"/>
      <c r="F15" s="7"/>
      <c r="G15" s="14"/>
      <c r="H15" s="14"/>
      <c r="I15" s="14"/>
      <c r="K15" s="253" t="s">
        <v>3211</v>
      </c>
      <c r="L15" s="254"/>
    </row>
    <row r="16" spans="2:12" ht="17.25" customHeight="1" x14ac:dyDescent="0.2">
      <c r="B16" s="78" t="s">
        <v>3212</v>
      </c>
      <c r="C16" s="1"/>
      <c r="D16" s="7"/>
      <c r="E16" s="7"/>
      <c r="F16" s="7"/>
      <c r="G16" s="14"/>
      <c r="H16" s="14"/>
      <c r="I16" s="14"/>
    </row>
    <row r="17" spans="2:12" ht="15.75" customHeight="1" x14ac:dyDescent="0.2">
      <c r="B17" s="78"/>
      <c r="C17" s="1"/>
      <c r="D17" s="7"/>
      <c r="E17" s="7"/>
      <c r="F17" s="7"/>
      <c r="G17" s="14"/>
      <c r="H17" s="14"/>
      <c r="I17" s="14"/>
      <c r="K17" s="14"/>
      <c r="L17" s="43"/>
    </row>
    <row r="18" spans="2:12" ht="6.75" customHeight="1" thickBot="1" x14ac:dyDescent="0.25">
      <c r="B18" s="78"/>
      <c r="C18" s="7"/>
      <c r="D18" s="14"/>
      <c r="E18" s="14"/>
      <c r="F18" s="14"/>
      <c r="G18" s="14"/>
      <c r="H18" s="14"/>
      <c r="I18" s="14"/>
      <c r="K18" s="43"/>
    </row>
    <row r="19" spans="2:12" ht="15.75" customHeight="1" x14ac:dyDescent="0.2">
      <c r="B19" s="512" t="s">
        <v>4825</v>
      </c>
      <c r="C19" s="513"/>
      <c r="D19" s="514"/>
      <c r="F19" s="509" t="s">
        <v>3326</v>
      </c>
      <c r="G19" s="510"/>
      <c r="H19" s="510"/>
      <c r="I19" s="510"/>
      <c r="J19" s="510"/>
      <c r="K19" s="510"/>
      <c r="L19" s="511"/>
    </row>
    <row r="20" spans="2:12" ht="4.5" customHeight="1" x14ac:dyDescent="0.2">
      <c r="B20" s="515"/>
      <c r="C20" s="516"/>
      <c r="D20" s="517"/>
      <c r="F20" s="359"/>
      <c r="G20" s="360"/>
      <c r="H20" s="360"/>
      <c r="I20" s="360"/>
      <c r="J20" s="360"/>
      <c r="K20" s="360"/>
      <c r="L20" s="361"/>
    </row>
    <row r="21" spans="2:12" ht="20.25" customHeight="1" x14ac:dyDescent="0.2">
      <c r="B21" s="320"/>
      <c r="C21" s="316" t="s">
        <v>4657</v>
      </c>
      <c r="D21" s="325" t="s">
        <v>6521</v>
      </c>
      <c r="F21" s="518" t="s">
        <v>3206</v>
      </c>
      <c r="G21" s="503" t="s">
        <v>3203</v>
      </c>
      <c r="H21" s="503" t="s">
        <v>4824</v>
      </c>
      <c r="I21" s="503" t="s">
        <v>4723</v>
      </c>
      <c r="J21" s="503" t="s">
        <v>3314</v>
      </c>
      <c r="K21" s="503" t="s">
        <v>8274</v>
      </c>
      <c r="L21" s="501" t="s">
        <v>3325</v>
      </c>
    </row>
    <row r="22" spans="2:12" ht="15.75" customHeight="1" x14ac:dyDescent="0.2">
      <c r="B22" s="248" t="s">
        <v>4721</v>
      </c>
      <c r="C22" s="85">
        <f>COUNTIF(oop,"NLL")</f>
        <v>50</v>
      </c>
      <c r="D22" s="111" cm="1">
        <f t="array" ref="D22">COUNTIFS(oop,"NLL",on_11430,"yes")</f>
        <v>0</v>
      </c>
      <c r="F22" s="519"/>
      <c r="G22" s="504"/>
      <c r="H22" s="504"/>
      <c r="I22" s="504"/>
      <c r="J22" s="504"/>
      <c r="K22" s="504"/>
      <c r="L22" s="502"/>
    </row>
    <row r="23" spans="2:12" ht="15.75" customHeight="1" x14ac:dyDescent="0.2">
      <c r="B23" s="248" t="s">
        <v>4722</v>
      </c>
      <c r="C23" s="85">
        <f>COUNTIF(oop,"NPM")+COUNTIF(oop,"NS")</f>
        <v>8</v>
      </c>
      <c r="D23" s="111" cm="1">
        <f t="array" ref="D23">COUNTIFS(oop,"NPM",oop,"NS",on_11430,"yes")</f>
        <v>0</v>
      </c>
      <c r="F23" s="237" t="s">
        <v>2840</v>
      </c>
      <c r="G23" s="85">
        <f>COUNTIF(owner,"County")</f>
        <v>218</v>
      </c>
      <c r="H23" s="85">
        <f>COUNTIFS(owner,"County",needs_repair,"Yes")</f>
        <v>73</v>
      </c>
      <c r="I23" s="85" cm="1">
        <f t="array" ref="I23">COUNTIFS(owner,"County",condition,"F")</f>
        <v>17</v>
      </c>
      <c r="J23" s="85">
        <f>COUNTIFS(owner,"County",oop,"&gt;=150")</f>
        <v>83</v>
      </c>
      <c r="K23" s="85" cm="1">
        <f t="array" ref="K23">COUNTIFS(owner,"County",oop,"&gt;=150",on_11430,"=yes")</f>
        <v>50</v>
      </c>
      <c r="L23" s="111" cm="1">
        <f t="array" ref="L23">H23+J23-COUNTIFS(owner,"County",oop,"&gt;=150",needs_repair,"Yes")</f>
        <v>136</v>
      </c>
    </row>
    <row r="24" spans="2:12" ht="15.75" customHeight="1" x14ac:dyDescent="0.2">
      <c r="B24" s="248" t="s">
        <v>4663</v>
      </c>
      <c r="C24" s="85" cm="1">
        <f t="array" ref="C24">COUNTIF(error,"&lt;150")</f>
        <v>177</v>
      </c>
      <c r="D24" s="111" cm="1">
        <f t="array" ref="D24">COUNTIFS(error,"&lt;150",on_11430,"yes")</f>
        <v>145</v>
      </c>
      <c r="F24" s="237" t="s">
        <v>1897</v>
      </c>
      <c r="G24" s="85">
        <f>COUNTIF(owner,"USCG")</f>
        <v>67</v>
      </c>
      <c r="H24" s="85">
        <f>COUNTIFS(owner,"USCG",needs_repair,"yes")</f>
        <v>4</v>
      </c>
      <c r="I24" s="85" cm="1">
        <f t="array" ref="I24">COUNTIFS(owner,"USCG",condition,"F")</f>
        <v>10</v>
      </c>
      <c r="J24" s="85">
        <f>COUNTIFS(owner,"USCG",oop,"&gt;=150")</f>
        <v>1</v>
      </c>
      <c r="K24" s="85">
        <f>COUNTIFS(owner,"USCG",oop,"&gt;=150",on_11430,"=yes")</f>
        <v>1</v>
      </c>
      <c r="L24" s="111" cm="1">
        <f t="array" ref="L24">H24+J24-COUNTIFS(owner,"USCG",oop,"&gt;=150",needs_repair,"Yes")</f>
        <v>5</v>
      </c>
    </row>
    <row r="25" spans="2:12" ht="15.75" customHeight="1" x14ac:dyDescent="0.2">
      <c r="B25" s="249" t="s">
        <v>4662</v>
      </c>
      <c r="C25" s="86" cm="1">
        <f t="array" ref="C25">COUNTIF(oop,"&gt;=150")</f>
        <v>89</v>
      </c>
      <c r="D25" s="112" cm="1">
        <f t="array" ref="D25">COUNTIFS(error,"&gt;150",on_11430,"yes")</f>
        <v>55</v>
      </c>
      <c r="F25" s="237" t="s">
        <v>3322</v>
      </c>
      <c r="G25" s="85">
        <f>COUNTIF(owner,"City")</f>
        <v>35</v>
      </c>
      <c r="H25" s="85">
        <f>COUNTIFS(owner,"city",needs_repair,"yes")</f>
        <v>5</v>
      </c>
      <c r="I25" s="85" cm="1">
        <f t="array" ref="I25">COUNTIFS(owner,"city",condition,"F")</f>
        <v>7</v>
      </c>
      <c r="J25" s="85">
        <f>COUNTIFS(owner,"city",oop,"&gt;=150")</f>
        <v>5</v>
      </c>
      <c r="K25" s="85">
        <f>COUNTIFS(owner,"city",oop,"&gt;=150",on_11430,"=yes")</f>
        <v>4</v>
      </c>
      <c r="L25" s="111" cm="1">
        <f t="array" ref="L25">H25+J25-COUNTIFS(owner,"City",oop,"&gt;=150",needs_repair,"Yes")</f>
        <v>10</v>
      </c>
    </row>
    <row r="26" spans="2:12" ht="15.75" customHeight="1" thickBot="1" x14ac:dyDescent="0.25">
      <c r="B26" s="250" t="s">
        <v>2632</v>
      </c>
      <c r="C26" s="154">
        <f>SUM(C22:C25)</f>
        <v>324</v>
      </c>
      <c r="D26" s="166">
        <f>SUM(D22:D25)</f>
        <v>200</v>
      </c>
      <c r="F26" s="238" t="s">
        <v>3317</v>
      </c>
      <c r="G26" s="86">
        <f>COUNTIF(owner,"Private/City")</f>
        <v>5</v>
      </c>
      <c r="H26" s="86">
        <f>COUNTIFS(owner,"Private/City",needs_repair,"yes")</f>
        <v>3</v>
      </c>
      <c r="I26" s="86" cm="1">
        <f t="array" ref="I26">COUNTIFS(owner,"Private/City",condition,"F")</f>
        <v>1</v>
      </c>
      <c r="J26" s="86">
        <f>COUNTIFS(owner,"Private/City",oop,"&gt;=150")</f>
        <v>0</v>
      </c>
      <c r="K26" s="86">
        <f>COUNTIFS(owner,"Private/City",oop,"&gt;=150",on_11430,"=yes")</f>
        <v>0</v>
      </c>
      <c r="L26" s="112" cm="1">
        <f t="array" ref="L26">H26+J26-COUNTIFS(owner,"Private/City",oop,"&gt;=150",needs_repair,"Yes")</f>
        <v>3</v>
      </c>
    </row>
    <row r="27" spans="2:12" ht="15.75" customHeight="1" thickBot="1" x14ac:dyDescent="0.25">
      <c r="B27" s="321"/>
      <c r="C27" s="144"/>
      <c r="D27" s="144"/>
      <c r="E27" s="14"/>
      <c r="F27" s="239" t="s">
        <v>2632</v>
      </c>
      <c r="G27" s="154">
        <f t="shared" ref="G27:L27" si="0">SUM(G23:G26)</f>
        <v>325</v>
      </c>
      <c r="H27" s="154">
        <f t="shared" si="0"/>
        <v>85</v>
      </c>
      <c r="I27" s="154">
        <f t="shared" si="0"/>
        <v>35</v>
      </c>
      <c r="J27" s="154">
        <f t="shared" si="0"/>
        <v>89</v>
      </c>
      <c r="K27" s="154">
        <f>SUM(K23:K26)</f>
        <v>55</v>
      </c>
      <c r="L27" s="166">
        <f t="shared" si="0"/>
        <v>154</v>
      </c>
    </row>
    <row r="28" spans="2:12" ht="29.25" customHeight="1" thickBot="1" x14ac:dyDescent="0.25">
      <c r="B28" s="322" t="s">
        <v>4661</v>
      </c>
      <c r="C28" s="323" cm="1">
        <f t="array" ref="C28">COUNTIF(oop,"&gt;1000")</f>
        <v>22</v>
      </c>
      <c r="D28" s="324" cm="1">
        <f t="array" ref="D28">COUNTIFS(oop,"&gt;1000",on_11430,"yes")</f>
        <v>11</v>
      </c>
      <c r="E28" s="14"/>
      <c r="F28" s="507" t="s">
        <v>4823</v>
      </c>
      <c r="G28" s="507"/>
      <c r="H28" s="507"/>
      <c r="I28" s="507"/>
      <c r="J28" s="507"/>
      <c r="K28" s="507"/>
      <c r="L28" s="507"/>
    </row>
    <row r="29" spans="2:12" ht="28.5" customHeight="1" x14ac:dyDescent="0.2">
      <c r="B29" s="505" t="s">
        <v>5480</v>
      </c>
      <c r="C29" s="505"/>
      <c r="D29" s="505"/>
      <c r="E29" s="14"/>
      <c r="F29" s="508" t="s">
        <v>8560</v>
      </c>
      <c r="G29" s="508"/>
      <c r="H29" s="508"/>
      <c r="I29" s="508"/>
      <c r="J29" s="508"/>
      <c r="K29" s="508"/>
      <c r="L29" s="508"/>
    </row>
    <row r="30" spans="2:12" ht="15.75" customHeight="1" x14ac:dyDescent="0.2">
      <c r="B30" s="506" t="s">
        <v>5481</v>
      </c>
      <c r="C30" s="506"/>
      <c r="D30" s="506"/>
      <c r="F30" s="14"/>
      <c r="G30" s="14"/>
      <c r="H30" s="14"/>
      <c r="I30" s="14"/>
    </row>
    <row r="31" spans="2:12" ht="15.75" customHeight="1" x14ac:dyDescent="0.2">
      <c r="G31" s="14"/>
      <c r="H31" s="14"/>
      <c r="I31" s="14"/>
    </row>
    <row r="32" spans="2:12" ht="15.75" customHeight="1" x14ac:dyDescent="0.2">
      <c r="G32" s="14"/>
      <c r="H32" s="14"/>
      <c r="I32" s="14"/>
    </row>
    <row r="33" spans="7:9" ht="15.75" customHeight="1" x14ac:dyDescent="0.2">
      <c r="G33" s="14"/>
      <c r="H33" s="14"/>
      <c r="I33" s="14"/>
    </row>
    <row r="34" spans="7:9" ht="16.5" customHeight="1" x14ac:dyDescent="0.2"/>
    <row r="35" spans="7:9" ht="16.5" customHeight="1" x14ac:dyDescent="0.2"/>
    <row r="36" spans="7:9" ht="16.5" customHeight="1" x14ac:dyDescent="0.2"/>
    <row r="37" spans="7:9" ht="16.5" customHeight="1" x14ac:dyDescent="0.2"/>
    <row r="40" spans="7:9" ht="8.25" customHeight="1" x14ac:dyDescent="0.2"/>
    <row r="42" spans="7:9" ht="8.25" customHeight="1" x14ac:dyDescent="0.2"/>
    <row r="43" spans="7:9" ht="15" customHeight="1" x14ac:dyDescent="0.2"/>
  </sheetData>
  <mergeCells count="20">
    <mergeCell ref="B29:D29"/>
    <mergeCell ref="B30:D30"/>
    <mergeCell ref="F28:L28"/>
    <mergeCell ref="F29:L29"/>
    <mergeCell ref="F19:L19"/>
    <mergeCell ref="B19:D20"/>
    <mergeCell ref="L21:L22"/>
    <mergeCell ref="K21:K22"/>
    <mergeCell ref="I21:I22"/>
    <mergeCell ref="J21:J22"/>
    <mergeCell ref="F21:F22"/>
    <mergeCell ref="G21:G22"/>
    <mergeCell ref="H21:H22"/>
    <mergeCell ref="D10:D11"/>
    <mergeCell ref="B4:D4"/>
    <mergeCell ref="F4:I4"/>
    <mergeCell ref="F5:F6"/>
    <mergeCell ref="G5:G6"/>
    <mergeCell ref="I5:I6"/>
    <mergeCell ref="H5:H6"/>
  </mergeCells>
  <pageMargins left="0.4" right="0.4" top="0.75" bottom="0.75" header="0.3" footer="0.3"/>
  <pageSetup scale="76" orientation="landscape" r:id="rId1"/>
  <headerFooter>
    <oddFooter>&amp;L&amp;F&amp;C&amp;A&amp;R&amp;D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B1:AK84"/>
  <sheetViews>
    <sheetView zoomScale="80" zoomScaleNormal="80" workbookViewId="0">
      <selection activeCell="C39" sqref="C39"/>
    </sheetView>
  </sheetViews>
  <sheetFormatPr defaultColWidth="9.140625" defaultRowHeight="12.75" x14ac:dyDescent="0.2"/>
  <cols>
    <col min="1" max="1" width="3.42578125" style="2" customWidth="1"/>
    <col min="2" max="2" width="37" style="2" customWidth="1"/>
    <col min="3" max="3" width="26.42578125" style="2" customWidth="1"/>
    <col min="4" max="4" width="20.42578125" style="2" customWidth="1"/>
    <col min="5" max="5" width="10.7109375" style="2" customWidth="1"/>
    <col min="6" max="6" width="11.5703125" style="2" customWidth="1"/>
    <col min="7" max="7" width="13.7109375" style="2" customWidth="1"/>
    <col min="8" max="8" width="15" style="2" customWidth="1"/>
    <col min="9" max="9" width="17.140625" style="1" customWidth="1"/>
    <col min="10" max="10" width="10.140625" style="1" customWidth="1"/>
    <col min="11" max="11" width="9.42578125" style="1" customWidth="1"/>
    <col min="12" max="13" width="8.42578125" style="1" customWidth="1"/>
    <col min="14" max="14" width="10.85546875" style="1" customWidth="1"/>
    <col min="15" max="15" width="13.42578125" style="1" customWidth="1"/>
    <col min="16" max="16" width="8.85546875" style="1" customWidth="1"/>
    <col min="17" max="17" width="10.5703125" style="1" customWidth="1"/>
    <col min="18" max="18" width="28" style="1" customWidth="1"/>
    <col min="19" max="19" width="10.28515625" style="1" customWidth="1"/>
    <col min="20" max="20" width="9.42578125" style="1" customWidth="1"/>
    <col min="21" max="21" width="9.140625" style="2" customWidth="1"/>
    <col min="22" max="22" width="35.28515625" style="2" customWidth="1"/>
    <col min="23" max="23" width="37" style="2" customWidth="1"/>
    <col min="24" max="24" width="26.42578125" style="2" customWidth="1"/>
    <col min="25" max="25" width="20.42578125" style="2" hidden="1" customWidth="1"/>
    <col min="26" max="26" width="11.5703125" style="2" customWidth="1"/>
    <col min="27" max="27" width="9.5703125" style="2" customWidth="1"/>
    <col min="28" max="28" width="13.7109375" style="2" customWidth="1"/>
    <col min="29" max="29" width="22.7109375" style="2" customWidth="1"/>
    <col min="30" max="30" width="18.7109375" style="1" customWidth="1"/>
    <col min="31" max="31" width="20.85546875" style="1" customWidth="1"/>
    <col min="32" max="33" width="20" style="1" customWidth="1"/>
    <col min="34" max="37" width="11.42578125" style="1" customWidth="1"/>
    <col min="38" max="16384" width="9.140625" style="2"/>
  </cols>
  <sheetData>
    <row r="1" spans="2:37" ht="18.75" customHeight="1" x14ac:dyDescent="0.2">
      <c r="B1" s="123">
        <f>'1. Description'!C1</f>
        <v>46124</v>
      </c>
      <c r="V1" s="123">
        <f>'1. Description'!C1</f>
        <v>46124</v>
      </c>
      <c r="W1" s="123"/>
    </row>
    <row r="2" spans="2:37" ht="39.75" customHeight="1" thickBot="1" x14ac:dyDescent="0.25">
      <c r="B2" s="527" t="s">
        <v>3243</v>
      </c>
      <c r="C2" s="527"/>
      <c r="D2" s="527"/>
      <c r="E2" s="527"/>
      <c r="F2" s="1"/>
      <c r="G2" s="1"/>
      <c r="L2" s="528" t="s">
        <v>6064</v>
      </c>
      <c r="M2" s="528"/>
      <c r="N2" s="528"/>
      <c r="O2" s="528"/>
      <c r="P2" s="528"/>
      <c r="Q2" s="528"/>
      <c r="R2" s="407"/>
      <c r="S2" s="153"/>
      <c r="V2" s="527" t="s">
        <v>4653</v>
      </c>
      <c r="W2" s="527"/>
      <c r="X2" s="406"/>
      <c r="Y2" s="406"/>
      <c r="Z2" s="406"/>
      <c r="AA2" s="1"/>
      <c r="AD2" s="526" t="s">
        <v>4664</v>
      </c>
      <c r="AE2" s="526"/>
      <c r="AF2" s="526" t="s">
        <v>6659</v>
      </c>
      <c r="AG2" s="526"/>
      <c r="AH2" s="319"/>
      <c r="AI2" s="319"/>
      <c r="AJ2" s="319"/>
      <c r="AK2" s="319"/>
    </row>
    <row r="3" spans="2:37" ht="66.75" customHeight="1" thickBot="1" x14ac:dyDescent="0.25">
      <c r="B3" s="421" t="s">
        <v>3229</v>
      </c>
      <c r="C3" s="422" t="s">
        <v>3186</v>
      </c>
      <c r="D3" s="422" t="s">
        <v>3173</v>
      </c>
      <c r="E3" s="422" t="s">
        <v>2687</v>
      </c>
      <c r="F3" s="422" t="s">
        <v>3075</v>
      </c>
      <c r="G3" s="422" t="s">
        <v>2985</v>
      </c>
      <c r="H3" s="422" t="s">
        <v>2995</v>
      </c>
      <c r="I3" s="422" t="s">
        <v>3183</v>
      </c>
      <c r="J3" s="152" t="s">
        <v>2992</v>
      </c>
      <c r="K3" s="422" t="s">
        <v>2987</v>
      </c>
      <c r="L3" s="422" t="s">
        <v>2989</v>
      </c>
      <c r="M3" s="422" t="s">
        <v>3111</v>
      </c>
      <c r="N3" s="422" t="s">
        <v>2993</v>
      </c>
      <c r="O3" s="422" t="s">
        <v>2994</v>
      </c>
      <c r="P3" s="422" t="s">
        <v>2988</v>
      </c>
      <c r="Q3" s="422" t="s">
        <v>2990</v>
      </c>
      <c r="R3" s="422" t="s">
        <v>3163</v>
      </c>
      <c r="S3" s="422" t="s">
        <v>2991</v>
      </c>
      <c r="T3" s="2"/>
      <c r="V3" s="421" t="s">
        <v>3229</v>
      </c>
      <c r="W3" s="422" t="s">
        <v>3186</v>
      </c>
      <c r="X3" s="422" t="s">
        <v>3173</v>
      </c>
      <c r="Y3" s="422" t="s">
        <v>2687</v>
      </c>
      <c r="Z3" s="422" t="s">
        <v>3075</v>
      </c>
      <c r="AA3" s="422" t="s">
        <v>2985</v>
      </c>
      <c r="AB3" s="422" t="s">
        <v>4664</v>
      </c>
      <c r="AC3" s="422" t="s">
        <v>4658</v>
      </c>
      <c r="AD3" s="152" t="s">
        <v>4654</v>
      </c>
      <c r="AE3" s="422" t="s">
        <v>4655</v>
      </c>
      <c r="AF3" s="152" t="s">
        <v>6657</v>
      </c>
      <c r="AG3" s="422" t="s">
        <v>6658</v>
      </c>
      <c r="AH3" s="2"/>
      <c r="AI3" s="2"/>
      <c r="AJ3" s="2"/>
      <c r="AK3" s="2"/>
    </row>
    <row r="4" spans="2:37" ht="27" customHeight="1" x14ac:dyDescent="0.2">
      <c r="B4" s="419" t="s">
        <v>3240</v>
      </c>
      <c r="C4" s="413" t="s">
        <v>3187</v>
      </c>
      <c r="D4" s="414" t="s">
        <v>3170</v>
      </c>
      <c r="E4" s="415" t="s">
        <v>2689</v>
      </c>
      <c r="F4" s="415" t="s">
        <v>1899</v>
      </c>
      <c r="G4" s="148">
        <f>SUMIF('5. Channel Summary'!$C$47:$C$79,'5. Channel Summary'!$C4,'5. Channel Summary'!$G$47:$G$79)</f>
        <v>19</v>
      </c>
      <c r="H4" s="148">
        <f>SUMIF('5. Channel Summary'!$C$47:$C$79,'5. Channel Summary'!$C4,'5. Channel Summary'!$H$47:$H$79)</f>
        <v>2</v>
      </c>
      <c r="I4" s="151">
        <f>100*H4/G4</f>
        <v>10.526315789473685</v>
      </c>
      <c r="J4" s="149">
        <f>SUMIF('5. Channel Summary'!$C$47:$C$79,'5. Channel Summary'!$C4,'5. Channel Summary'!$J$47:$J$79)</f>
        <v>15</v>
      </c>
      <c r="K4" s="148">
        <f>SUMIF('5. Channel Summary'!$C$47:$C$79,'5. Channel Summary'!$C4,'5. Channel Summary'!$K$47:$K$79)</f>
        <v>2</v>
      </c>
      <c r="L4" s="148">
        <f>SUMIF('5. Channel Summary'!$C$47:$C$79,'5. Channel Summary'!$C4,'5. Channel Summary'!$L$47:$L$79)</f>
        <v>2</v>
      </c>
      <c r="M4" s="148">
        <f>SUMIF('5. Channel Summary'!$C$47:$C$79,'5. Channel Summary'!$C4,'5. Channel Summary'!$M$47:$M$79)</f>
        <v>0</v>
      </c>
      <c r="N4" s="148">
        <f>SUMIF('5. Channel Summary'!$C$47:$C$79,'5. Channel Summary'!$C4,'5. Channel Summary'!$N$47:$N$79)</f>
        <v>0</v>
      </c>
      <c r="O4" s="148">
        <f>SUMIF('5. Channel Summary'!$C$47:$C$79,'5. Channel Summary'!$C4,'5. Channel Summary'!$O$47:$O$79)</f>
        <v>0</v>
      </c>
      <c r="P4" s="148">
        <f>SUMIF('5. Channel Summary'!$C$47:$C$79,'5. Channel Summary'!$C4,'5. Channel Summary'!$P$47:$P$79)</f>
        <v>0</v>
      </c>
      <c r="Q4" s="148">
        <f>SUMIF('5. Channel Summary'!$C$47:$C$79,'5. Channel Summary'!$C4,'5. Channel Summary'!$Q$47:$Q$79)</f>
        <v>0</v>
      </c>
      <c r="R4" s="148">
        <f>SUMIF('5. Channel Summary'!$C$47:$C$79,'5. Channel Summary'!$C4,'5. Channel Summary'!$R$47:$R$79)</f>
        <v>0</v>
      </c>
      <c r="S4" s="148">
        <f>SUMIF('5. Channel Summary'!$C$47:$C$79,'5. Channel Summary'!$C4,'5. Channel Summary'!$S$47:$S$79)</f>
        <v>0</v>
      </c>
      <c r="T4" s="2"/>
      <c r="V4" s="419" t="s">
        <v>3240</v>
      </c>
      <c r="W4" s="413" t="s">
        <v>3187</v>
      </c>
      <c r="X4" s="414" t="s">
        <v>3170</v>
      </c>
      <c r="Y4" s="415" t="s">
        <v>2689</v>
      </c>
      <c r="Z4" s="415" t="s">
        <v>1899</v>
      </c>
      <c r="AA4" s="148">
        <f>SUMIF('5. Channel Summary'!$W$47:$W$79,'5. Channel Summary'!$W4,'5. Channel Summary'!$AA$47:$AA$79)</f>
        <v>19</v>
      </c>
      <c r="AB4" s="148">
        <f>SUMIF('5. Channel Summary'!$W$47:$W$79,'5. Channel Summary'!$W4,'5. Channel Summary'!$AB$47:$AB$79)</f>
        <v>19</v>
      </c>
      <c r="AC4" s="148">
        <f>SUMIF('5. Channel Summary'!$W$47:$W$79,'5. Channel Summary'!$W4,'5. Channel Summary'!$AC$47:$AC$79)</f>
        <v>9</v>
      </c>
      <c r="AD4" s="149">
        <f>SUMIF('5. Channel Summary'!$W$47:$W$79,'5. Channel Summary'!$W4,'5. Channel Summary'!$AD$47:$AD$79)</f>
        <v>0</v>
      </c>
      <c r="AE4" s="151">
        <f>SUMIF('5. Channel Summary'!$W$47:$W$79,'5. Channel Summary'!$W4,'5. Channel Summary'!$AE$47:$AE$79)</f>
        <v>0</v>
      </c>
      <c r="AF4" s="149">
        <f>SUMIF('5. Channel Summary'!$W$47:$W$79,'5. Channel Summary'!$W4,'5. Channel Summary'!$AF$47:$AF$79)</f>
        <v>0</v>
      </c>
      <c r="AG4" s="148">
        <f>SUMIF('5. Channel Summary'!$W$47:$W$79,'5. Channel Summary'!$W4,'5. Channel Summary'!$AG$47:$AG$79)</f>
        <v>0</v>
      </c>
      <c r="AH4" s="2"/>
      <c r="AI4" s="2"/>
      <c r="AJ4" s="2"/>
      <c r="AK4" s="2"/>
    </row>
    <row r="5" spans="2:37" ht="27" customHeight="1" x14ac:dyDescent="0.2">
      <c r="B5" s="181" t="s">
        <v>3241</v>
      </c>
      <c r="C5" s="155" t="s">
        <v>3166</v>
      </c>
      <c r="D5" s="156" t="s">
        <v>3179</v>
      </c>
      <c r="E5" s="42" t="s">
        <v>2689</v>
      </c>
      <c r="F5" s="42" t="s">
        <v>1899</v>
      </c>
      <c r="G5" s="55">
        <f>SUMIF('5. Channel Summary'!$C$47:$C$79,'5. Channel Summary'!$C5,'5. Channel Summary'!$G$47:$G$79)</f>
        <v>7</v>
      </c>
      <c r="H5" s="55">
        <f>SUMIF('5. Channel Summary'!$C$47:$C$79,'5. Channel Summary'!$C5,'5. Channel Summary'!$H$47:$H$79)</f>
        <v>0</v>
      </c>
      <c r="I5" s="60">
        <f>100*H5/G5</f>
        <v>0</v>
      </c>
      <c r="J5" s="150">
        <f>SUMIF('5. Channel Summary'!$C$47:$C$79,'5. Channel Summary'!$C5,'5. Channel Summary'!$J$47:$J$79)</f>
        <v>4</v>
      </c>
      <c r="K5" s="55">
        <f>SUMIF('5. Channel Summary'!$C$47:$C$79,'5. Channel Summary'!$C5,'5. Channel Summary'!$K$47:$K$79)</f>
        <v>3</v>
      </c>
      <c r="L5" s="55">
        <f>SUMIF('5. Channel Summary'!$C$47:$C$79,'5. Channel Summary'!$C5,'5. Channel Summary'!$L$47:$L$79)</f>
        <v>0</v>
      </c>
      <c r="M5" s="55">
        <f>SUMIF('5. Channel Summary'!$C$47:$C$79,'5. Channel Summary'!$C5,'5. Channel Summary'!$M$47:$M$79)</f>
        <v>0</v>
      </c>
      <c r="N5" s="55">
        <f>SUMIF('5. Channel Summary'!$C$47:$C$79,'5. Channel Summary'!$C5,'5. Channel Summary'!$N$47:$N$79)</f>
        <v>0</v>
      </c>
      <c r="O5" s="55">
        <f>SUMIF('5. Channel Summary'!$C$47:$C$79,'5. Channel Summary'!$C5,'5. Channel Summary'!$O$47:$O$79)</f>
        <v>0</v>
      </c>
      <c r="P5" s="55">
        <f>SUMIF('5. Channel Summary'!$C$47:$C$79,'5. Channel Summary'!$C5,'5. Channel Summary'!$P$47:$P$79)</f>
        <v>0</v>
      </c>
      <c r="Q5" s="55">
        <f>SUMIF('5. Channel Summary'!$C$47:$C$79,'5. Channel Summary'!$C5,'5. Channel Summary'!$Q$47:$Q$79)</f>
        <v>0</v>
      </c>
      <c r="R5" s="55">
        <f>SUMIF('5. Channel Summary'!$C$47:$C$79,'5. Channel Summary'!$C5,'5. Channel Summary'!$R$47:$R$79)</f>
        <v>0</v>
      </c>
      <c r="S5" s="55">
        <f>SUMIF('5. Channel Summary'!$C$47:$C$79,'5. Channel Summary'!$C5,'5. Channel Summary'!$S$47:$S$79)</f>
        <v>0</v>
      </c>
      <c r="T5" s="2"/>
      <c r="V5" s="181" t="s">
        <v>3241</v>
      </c>
      <c r="W5" s="155" t="s">
        <v>3166</v>
      </c>
      <c r="X5" s="156" t="s">
        <v>3179</v>
      </c>
      <c r="Y5" s="42" t="s">
        <v>2689</v>
      </c>
      <c r="Z5" s="42" t="s">
        <v>1899</v>
      </c>
      <c r="AA5" s="55">
        <f>SUMIF('5. Channel Summary'!$W$47:$W$79,'5. Channel Summary'!$W5,'5. Channel Summary'!$AA$47:$AA$79)</f>
        <v>7</v>
      </c>
      <c r="AB5" s="55">
        <f>SUMIF('5. Channel Summary'!$W$47:$W$79,'5. Channel Summary'!$W5,'5. Channel Summary'!$AB$47:$AB$79)</f>
        <v>6</v>
      </c>
      <c r="AC5" s="55">
        <f>SUMIF('5. Channel Summary'!$W$47:$W$79,'5. Channel Summary'!$W5,'5. Channel Summary'!$AC$47:$AC$79)</f>
        <v>6</v>
      </c>
      <c r="AD5" s="150">
        <f>SUMIF('5. Channel Summary'!$W$47:$W$79,'5. Channel Summary'!$W5,'5. Channel Summary'!$AD$47:$AD$79)</f>
        <v>4</v>
      </c>
      <c r="AE5" s="60">
        <f>SUMIF('5. Channel Summary'!$W$47:$W$79,'5. Channel Summary'!$W5,'5. Channel Summary'!$AE$47:$AE$79)</f>
        <v>0</v>
      </c>
      <c r="AF5" s="150">
        <f>SUMIF('5. Channel Summary'!$W$47:$W$79,'5. Channel Summary'!$W5,'5. Channel Summary'!$AF$47:$AF$79)</f>
        <v>4</v>
      </c>
      <c r="AG5" s="55">
        <f>SUMIF('5. Channel Summary'!$W$47:$W$79,'5. Channel Summary'!$W5,'5. Channel Summary'!$AG$47:$AG$79)</f>
        <v>0</v>
      </c>
      <c r="AH5" s="2"/>
      <c r="AI5" s="2"/>
      <c r="AJ5" s="2"/>
      <c r="AK5" s="2"/>
    </row>
    <row r="6" spans="2:37" ht="27" customHeight="1" x14ac:dyDescent="0.2">
      <c r="B6" s="420" t="s">
        <v>2611</v>
      </c>
      <c r="C6" s="417" t="s">
        <v>2611</v>
      </c>
      <c r="D6" s="418" t="s">
        <v>2015</v>
      </c>
      <c r="E6" s="416" t="s">
        <v>2690</v>
      </c>
      <c r="F6" s="416" t="s">
        <v>1899</v>
      </c>
      <c r="G6" s="55">
        <f>SUMIF('5. Channel Summary'!$C$47:$C$79,'5. Channel Summary'!$C6,'5. Channel Summary'!$G$47:$G$79)</f>
        <v>5</v>
      </c>
      <c r="H6" s="55">
        <f>SUMIF('5. Channel Summary'!$C$47:$C$79,'5. Channel Summary'!$C6,'5. Channel Summary'!$H$47:$H$79)</f>
        <v>2</v>
      </c>
      <c r="I6" s="60">
        <f>100*H6/G6</f>
        <v>40</v>
      </c>
      <c r="J6" s="150">
        <f>SUMIF('5. Channel Summary'!$C$47:$C$79,'5. Channel Summary'!$C6,'5. Channel Summary'!$J$47:$J$79)</f>
        <v>0</v>
      </c>
      <c r="K6" s="55">
        <f>SUMIF('5. Channel Summary'!$C$47:$C$79,'5. Channel Summary'!$C6,'5. Channel Summary'!$K$47:$K$79)</f>
        <v>2</v>
      </c>
      <c r="L6" s="55">
        <f>SUMIF('5. Channel Summary'!$C$47:$C$79,'5. Channel Summary'!$C6,'5. Channel Summary'!$L$47:$L$79)</f>
        <v>0</v>
      </c>
      <c r="M6" s="55">
        <f>SUMIF('5. Channel Summary'!$C$47:$C$79,'5. Channel Summary'!$C6,'5. Channel Summary'!$M$47:$M$79)</f>
        <v>0</v>
      </c>
      <c r="N6" s="55">
        <f>SUMIF('5. Channel Summary'!$C$47:$C$79,'5. Channel Summary'!$C6,'5. Channel Summary'!$N$47:$N$79)</f>
        <v>1</v>
      </c>
      <c r="O6" s="55">
        <f>SUMIF('5. Channel Summary'!$C$47:$C$79,'5. Channel Summary'!$C6,'5. Channel Summary'!$O$47:$O$79)</f>
        <v>1</v>
      </c>
      <c r="P6" s="55">
        <f>SUMIF('5. Channel Summary'!$C$47:$C$79,'5. Channel Summary'!$C6,'5. Channel Summary'!$P$47:$P$79)</f>
        <v>0</v>
      </c>
      <c r="Q6" s="55">
        <f>SUMIF('5. Channel Summary'!$C$47:$C$79,'5. Channel Summary'!$C6,'5. Channel Summary'!$Q$47:$Q$79)</f>
        <v>0</v>
      </c>
      <c r="R6" s="55">
        <f>SUMIF('5. Channel Summary'!$C$47:$C$79,'5. Channel Summary'!$C6,'5. Channel Summary'!$R$47:$R$79)</f>
        <v>1</v>
      </c>
      <c r="S6" s="55">
        <f>SUMIF('5. Channel Summary'!$C$47:$C$79,'5. Channel Summary'!$C6,'5. Channel Summary'!$S$47:$S$79)</f>
        <v>0</v>
      </c>
      <c r="T6" s="2"/>
      <c r="V6" s="420" t="s">
        <v>2611</v>
      </c>
      <c r="W6" s="417" t="s">
        <v>2611</v>
      </c>
      <c r="X6" s="418" t="s">
        <v>2015</v>
      </c>
      <c r="Y6" s="416" t="s">
        <v>2690</v>
      </c>
      <c r="Z6" s="416" t="s">
        <v>1899</v>
      </c>
      <c r="AA6" s="55">
        <f>SUMIF('5. Channel Summary'!$W$47:$W$79,'5. Channel Summary'!$W6,'5. Channel Summary'!$AA$47:$AA$79)</f>
        <v>5</v>
      </c>
      <c r="AB6" s="55">
        <f>SUMIF('5. Channel Summary'!$W$47:$W$79,'5. Channel Summary'!$W6,'5. Channel Summary'!$AB$47:$AB$79)</f>
        <v>5</v>
      </c>
      <c r="AC6" s="55">
        <f>SUMIF('5. Channel Summary'!$W$47:$W$79,'5. Channel Summary'!$W6,'5. Channel Summary'!$AC$47:$AC$79)</f>
        <v>2</v>
      </c>
      <c r="AD6" s="150">
        <f>SUMIF('5. Channel Summary'!$W$47:$W$79,'5. Channel Summary'!$W6,'5. Channel Summary'!$AD$47:$AD$79)</f>
        <v>1</v>
      </c>
      <c r="AE6" s="60">
        <f>SUMIF('5. Channel Summary'!$W$47:$W$79,'5. Channel Summary'!$W6,'5. Channel Summary'!$AE$47:$AE$79)</f>
        <v>0</v>
      </c>
      <c r="AF6" s="150">
        <f>SUMIF('5. Channel Summary'!$W$47:$W$79,'5. Channel Summary'!$W6,'5. Channel Summary'!$AF$47:$AF$79)</f>
        <v>0</v>
      </c>
      <c r="AG6" s="55">
        <f>SUMIF('5. Channel Summary'!$W$47:$W$79,'5. Channel Summary'!$W6,'5. Channel Summary'!$AG$47:$AG$79)</f>
        <v>0</v>
      </c>
      <c r="AH6" s="2"/>
      <c r="AI6" s="2"/>
      <c r="AJ6" s="2"/>
      <c r="AK6" s="2"/>
    </row>
    <row r="7" spans="2:37" ht="27" customHeight="1" x14ac:dyDescent="0.2">
      <c r="B7" s="181" t="s">
        <v>2600</v>
      </c>
      <c r="C7" s="155" t="s">
        <v>2600</v>
      </c>
      <c r="D7" s="156" t="s">
        <v>6662</v>
      </c>
      <c r="E7" s="42" t="s">
        <v>2689</v>
      </c>
      <c r="F7" s="42" t="s">
        <v>1898</v>
      </c>
      <c r="G7" s="55">
        <f>SUMIF('5. Channel Summary'!$C$47:$C$79,'5. Channel Summary'!$C7,'5. Channel Summary'!$G$47:$G$79)</f>
        <v>19</v>
      </c>
      <c r="H7" s="55">
        <f>SUMIF('5. Channel Summary'!$C$47:$C$79,'5. Channel Summary'!$C7,'5. Channel Summary'!$H$47:$H$79)</f>
        <v>8</v>
      </c>
      <c r="I7" s="60">
        <f t="shared" ref="I7:I20" si="0">100*H7/G7</f>
        <v>42.10526315789474</v>
      </c>
      <c r="J7" s="150">
        <f>SUMIF('5. Channel Summary'!$C$47:$C$79,'5. Channel Summary'!$C7,'5. Channel Summary'!$J$47:$J$79)</f>
        <v>10</v>
      </c>
      <c r="K7" s="55">
        <f>SUMIF('5. Channel Summary'!$C$47:$C$79,'5. Channel Summary'!$C7,'5. Channel Summary'!$K$47:$K$79)</f>
        <v>1</v>
      </c>
      <c r="L7" s="55">
        <f>SUMIF('5. Channel Summary'!$C$47:$C$79,'5. Channel Summary'!$C7,'5. Channel Summary'!$L$47:$L$79)</f>
        <v>3</v>
      </c>
      <c r="M7" s="55">
        <f>SUMIF('5. Channel Summary'!$C$47:$C$79,'5. Channel Summary'!$C7,'5. Channel Summary'!$M$47:$M$79)</f>
        <v>1</v>
      </c>
      <c r="N7" s="55">
        <f>SUMIF('5. Channel Summary'!$C$47:$C$79,'5. Channel Summary'!$C7,'5. Channel Summary'!$N$47:$N$79)</f>
        <v>4</v>
      </c>
      <c r="O7" s="55">
        <f>SUMIF('5. Channel Summary'!$C$47:$C$79,'5. Channel Summary'!$C7,'5. Channel Summary'!$O$47:$O$79)</f>
        <v>0</v>
      </c>
      <c r="P7" s="55">
        <f>SUMIF('5. Channel Summary'!$C$47:$C$79,'5. Channel Summary'!$C7,'5. Channel Summary'!$P$47:$P$79)</f>
        <v>0</v>
      </c>
      <c r="Q7" s="55">
        <f>SUMIF('5. Channel Summary'!$C$47:$C$79,'5. Channel Summary'!$C7,'5. Channel Summary'!$Q$47:$Q$79)</f>
        <v>0</v>
      </c>
      <c r="R7" s="55">
        <f>SUMIF('5. Channel Summary'!$C$47:$C$79,'5. Channel Summary'!$C7,'5. Channel Summary'!$R$47:$R$79)</f>
        <v>0</v>
      </c>
      <c r="S7" s="55">
        <f>SUMIF('5. Channel Summary'!$C$47:$C$79,'5. Channel Summary'!$C7,'5. Channel Summary'!$S$47:$S$79)</f>
        <v>0</v>
      </c>
      <c r="T7" s="2"/>
      <c r="V7" s="181" t="s">
        <v>2600</v>
      </c>
      <c r="W7" s="155" t="s">
        <v>2600</v>
      </c>
      <c r="X7" s="156" t="s">
        <v>3174</v>
      </c>
      <c r="Y7" s="42" t="s">
        <v>2689</v>
      </c>
      <c r="Z7" s="42" t="s">
        <v>1898</v>
      </c>
      <c r="AA7" s="55">
        <f>SUMIF('5. Channel Summary'!$W$47:$W$79,'5. Channel Summary'!$W7,'5. Channel Summary'!$AA$47:$AA$79)</f>
        <v>19</v>
      </c>
      <c r="AB7" s="55">
        <f>SUMIF('5. Channel Summary'!$W$47:$W$79,'5. Channel Summary'!$W7,'5. Channel Summary'!$AB$47:$AB$79)</f>
        <v>18</v>
      </c>
      <c r="AC7" s="55">
        <f>SUMIF('5. Channel Summary'!$W$47:$W$79,'5. Channel Summary'!$W7,'5. Channel Summary'!$AC$47:$AC$79)</f>
        <v>18</v>
      </c>
      <c r="AD7" s="150">
        <f>SUMIF('5. Channel Summary'!$W$47:$W$79,'5. Channel Summary'!$W7,'5. Channel Summary'!$AD$47:$AD$79)</f>
        <v>1</v>
      </c>
      <c r="AE7" s="60">
        <f>SUMIF('5. Channel Summary'!$W$47:$W$79,'5. Channel Summary'!$W7,'5. Channel Summary'!$AE$47:$AE$79)</f>
        <v>1</v>
      </c>
      <c r="AF7" s="150">
        <f>SUMIF('5. Channel Summary'!$W$47:$W$79,'5. Channel Summary'!$W7,'5. Channel Summary'!$AF$47:$AF$79)</f>
        <v>1</v>
      </c>
      <c r="AG7" s="55">
        <f>SUMIF('5. Channel Summary'!$W$47:$W$79,'5. Channel Summary'!$W7,'5. Channel Summary'!$AG$47:$AG$79)</f>
        <v>1</v>
      </c>
      <c r="AH7" s="2"/>
      <c r="AI7" s="2"/>
      <c r="AJ7" s="2"/>
      <c r="AK7" s="2"/>
    </row>
    <row r="8" spans="2:37" ht="27" customHeight="1" x14ac:dyDescent="0.2">
      <c r="B8" s="420" t="s">
        <v>3175</v>
      </c>
      <c r="C8" s="417" t="s">
        <v>3175</v>
      </c>
      <c r="D8" s="418" t="s">
        <v>889</v>
      </c>
      <c r="E8" s="416" t="s">
        <v>2688</v>
      </c>
      <c r="F8" s="416" t="s">
        <v>3317</v>
      </c>
      <c r="G8" s="55">
        <f>SUMIF('5. Channel Summary'!$C$47:$C$79,'5. Channel Summary'!$C8,'5. Channel Summary'!$G$47:$G$79)</f>
        <v>1</v>
      </c>
      <c r="H8" s="55">
        <f>SUMIF('5. Channel Summary'!$C$47:$C$79,'5. Channel Summary'!$C8,'5. Channel Summary'!$H$47:$H$79)</f>
        <v>0</v>
      </c>
      <c r="I8" s="60">
        <f t="shared" si="0"/>
        <v>0</v>
      </c>
      <c r="J8" s="150">
        <f>SUMIF('5. Channel Summary'!$C$47:$C$79,'5. Channel Summary'!$C8,'5. Channel Summary'!$J$47:$J$79)</f>
        <v>0</v>
      </c>
      <c r="K8" s="55">
        <f>SUMIF('5. Channel Summary'!$C$47:$C$79,'5. Channel Summary'!$C8,'5. Channel Summary'!$K$47:$K$79)</f>
        <v>0</v>
      </c>
      <c r="L8" s="55">
        <f>SUMIF('5. Channel Summary'!$C$47:$C$79,'5. Channel Summary'!$C8,'5. Channel Summary'!$L$47:$L$79)</f>
        <v>0</v>
      </c>
      <c r="M8" s="55">
        <f>SUMIF('5. Channel Summary'!$C$47:$C$79,'5. Channel Summary'!$C8,'5. Channel Summary'!$M$47:$M$79)</f>
        <v>0</v>
      </c>
      <c r="N8" s="55">
        <f>SUMIF('5. Channel Summary'!$C$47:$C$79,'5. Channel Summary'!$C8,'5. Channel Summary'!$N$47:$N$79)</f>
        <v>0</v>
      </c>
      <c r="O8" s="55">
        <f>SUMIF('5. Channel Summary'!$C$47:$C$79,'5. Channel Summary'!$C8,'5. Channel Summary'!$O$47:$O$79)</f>
        <v>0</v>
      </c>
      <c r="P8" s="55">
        <f>SUMIF('5. Channel Summary'!$C$47:$C$79,'5. Channel Summary'!$C8,'5. Channel Summary'!$P$47:$P$79)</f>
        <v>0</v>
      </c>
      <c r="Q8" s="55">
        <f>SUMIF('5. Channel Summary'!$C$47:$C$79,'5. Channel Summary'!$C8,'5. Channel Summary'!$Q$47:$Q$79)</f>
        <v>0</v>
      </c>
      <c r="R8" s="55">
        <f>SUMIF('5. Channel Summary'!$C$47:$C$79,'5. Channel Summary'!$C8,'5. Channel Summary'!$R$47:$R$79)</f>
        <v>1</v>
      </c>
      <c r="S8" s="55">
        <f>SUMIF('5. Channel Summary'!$C$47:$C$79,'5. Channel Summary'!$C8,'5. Channel Summary'!$S$47:$S$79)</f>
        <v>0</v>
      </c>
      <c r="T8" s="2"/>
      <c r="V8" s="420" t="s">
        <v>3175</v>
      </c>
      <c r="W8" s="417" t="s">
        <v>3175</v>
      </c>
      <c r="X8" s="418" t="s">
        <v>889</v>
      </c>
      <c r="Y8" s="416" t="s">
        <v>2688</v>
      </c>
      <c r="Z8" s="416" t="s">
        <v>3317</v>
      </c>
      <c r="AA8" s="55">
        <f>SUMIF('5. Channel Summary'!$W$47:$W$79,'5. Channel Summary'!$W8,'5. Channel Summary'!$AA$47:$AA$79)</f>
        <v>1</v>
      </c>
      <c r="AB8" s="55">
        <f>SUMIF('5. Channel Summary'!$W$47:$W$79,'5. Channel Summary'!$W8,'5. Channel Summary'!$AB$47:$AB$79)</f>
        <v>1</v>
      </c>
      <c r="AC8" s="55">
        <f>SUMIF('5. Channel Summary'!$W$47:$W$79,'5. Channel Summary'!$W8,'5. Channel Summary'!$AC$47:$AC$79)</f>
        <v>1</v>
      </c>
      <c r="AD8" s="150">
        <f>SUMIF('5. Channel Summary'!$W$47:$W$79,'5. Channel Summary'!$W8,'5. Channel Summary'!$AD$47:$AD$79)</f>
        <v>0</v>
      </c>
      <c r="AE8" s="60">
        <f>SUMIF('5. Channel Summary'!$W$47:$W$79,'5. Channel Summary'!$W8,'5. Channel Summary'!$AE$47:$AE$79)</f>
        <v>0</v>
      </c>
      <c r="AF8" s="150">
        <f>SUMIF('5. Channel Summary'!$W$47:$W$79,'5. Channel Summary'!$W8,'5. Channel Summary'!$AF$47:$AF$79)</f>
        <v>0</v>
      </c>
      <c r="AG8" s="55">
        <f>SUMIF('5. Channel Summary'!$W$47:$W$79,'5. Channel Summary'!$W8,'5. Channel Summary'!$AG$47:$AG$79)</f>
        <v>0</v>
      </c>
      <c r="AH8" s="2"/>
      <c r="AI8" s="2"/>
      <c r="AJ8" s="2"/>
      <c r="AK8" s="2"/>
    </row>
    <row r="9" spans="2:37" ht="27" customHeight="1" x14ac:dyDescent="0.2">
      <c r="B9" s="181" t="s">
        <v>2628</v>
      </c>
      <c r="C9" s="155" t="s">
        <v>3181</v>
      </c>
      <c r="D9" s="156" t="s">
        <v>2841</v>
      </c>
      <c r="E9" s="42" t="s">
        <v>2688</v>
      </c>
      <c r="F9" s="42" t="s">
        <v>3317</v>
      </c>
      <c r="G9" s="55">
        <f>SUMIF('5. Channel Summary'!$C$47:$C$79,'5. Channel Summary'!$C9,'5. Channel Summary'!$G$47:$G$79)</f>
        <v>4</v>
      </c>
      <c r="H9" s="55">
        <f>SUMIF('5. Channel Summary'!$C$47:$C$79,'5. Channel Summary'!$C9,'5. Channel Summary'!$H$47:$H$79)</f>
        <v>3</v>
      </c>
      <c r="I9" s="60">
        <f t="shared" si="0"/>
        <v>75</v>
      </c>
      <c r="J9" s="150">
        <f>SUMIF('5. Channel Summary'!$C$47:$C$79,'5. Channel Summary'!$C9,'5. Channel Summary'!$J$47:$J$79)</f>
        <v>0</v>
      </c>
      <c r="K9" s="55">
        <f>SUMIF('5. Channel Summary'!$C$47:$C$79,'5. Channel Summary'!$C9,'5. Channel Summary'!$K$47:$K$79)</f>
        <v>1</v>
      </c>
      <c r="L9" s="55">
        <f>SUMIF('5. Channel Summary'!$C$47:$C$79,'5. Channel Summary'!$C9,'5. Channel Summary'!$L$47:$L$79)</f>
        <v>0</v>
      </c>
      <c r="M9" s="55">
        <f>SUMIF('5. Channel Summary'!$C$47:$C$79,'5. Channel Summary'!$C9,'5. Channel Summary'!$M$47:$M$79)</f>
        <v>0</v>
      </c>
      <c r="N9" s="55">
        <f>SUMIF('5. Channel Summary'!$C$47:$C$79,'5. Channel Summary'!$C9,'5. Channel Summary'!$N$47:$N$79)</f>
        <v>1</v>
      </c>
      <c r="O9" s="55">
        <f>SUMIF('5. Channel Summary'!$C$47:$C$79,'5. Channel Summary'!$C9,'5. Channel Summary'!$O$47:$O$79)</f>
        <v>2</v>
      </c>
      <c r="P9" s="55">
        <f>SUMIF('5. Channel Summary'!$C$47:$C$79,'5. Channel Summary'!$C9,'5. Channel Summary'!$P$47:$P$79)</f>
        <v>0</v>
      </c>
      <c r="Q9" s="55">
        <f>SUMIF('5. Channel Summary'!$C$47:$C$79,'5. Channel Summary'!$C9,'5. Channel Summary'!$Q$47:$Q$79)</f>
        <v>0</v>
      </c>
      <c r="R9" s="55">
        <f>SUMIF('5. Channel Summary'!$C$47:$C$79,'5. Channel Summary'!$C9,'5. Channel Summary'!$R$47:$R$79)</f>
        <v>0</v>
      </c>
      <c r="S9" s="55">
        <f>SUMIF('5. Channel Summary'!$C$47:$C$79,'5. Channel Summary'!$C9,'5. Channel Summary'!$S$47:$S$79)</f>
        <v>0</v>
      </c>
      <c r="T9" s="2"/>
      <c r="V9" s="181" t="s">
        <v>2628</v>
      </c>
      <c r="W9" s="155" t="s">
        <v>3181</v>
      </c>
      <c r="X9" s="156" t="s">
        <v>2841</v>
      </c>
      <c r="Y9" s="42" t="s">
        <v>2688</v>
      </c>
      <c r="Z9" s="42" t="s">
        <v>3317</v>
      </c>
      <c r="AA9" s="55">
        <f>SUMIF('5. Channel Summary'!$W$47:$W$79,'5. Channel Summary'!$W9,'5. Channel Summary'!$AA$47:$AA$79)</f>
        <v>4</v>
      </c>
      <c r="AB9" s="55">
        <f>SUMIF('5. Channel Summary'!$W$47:$W$79,'5. Channel Summary'!$W9,'5. Channel Summary'!$AB$47:$AB$79)</f>
        <v>4</v>
      </c>
      <c r="AC9" s="55">
        <f>SUMIF('5. Channel Summary'!$W$47:$W$79,'5. Channel Summary'!$W9,'5. Channel Summary'!$AC$47:$AC$79)</f>
        <v>2</v>
      </c>
      <c r="AD9" s="150">
        <f>SUMIF('5. Channel Summary'!$W$47:$W$79,'5. Channel Summary'!$W9,'5. Channel Summary'!$AD$47:$AD$79)</f>
        <v>0</v>
      </c>
      <c r="AE9" s="60">
        <f>SUMIF('5. Channel Summary'!$W$47:$W$79,'5. Channel Summary'!$W9,'5. Channel Summary'!$AE$47:$AE$79)</f>
        <v>0</v>
      </c>
      <c r="AF9" s="150">
        <f>SUMIF('5. Channel Summary'!$W$47:$W$79,'5. Channel Summary'!$W9,'5. Channel Summary'!$AF$47:$AF$79)</f>
        <v>0</v>
      </c>
      <c r="AG9" s="55">
        <f>SUMIF('5. Channel Summary'!$W$47:$W$79,'5. Channel Summary'!$W9,'5. Channel Summary'!$AG$47:$AG$79)</f>
        <v>0</v>
      </c>
      <c r="AH9" s="2"/>
      <c r="AI9" s="2"/>
      <c r="AJ9" s="2"/>
      <c r="AK9" s="2"/>
    </row>
    <row r="10" spans="2:37" ht="27" customHeight="1" x14ac:dyDescent="0.2">
      <c r="B10" s="420" t="s">
        <v>3228</v>
      </c>
      <c r="C10" s="417" t="s">
        <v>3227</v>
      </c>
      <c r="D10" s="418" t="s">
        <v>3176</v>
      </c>
      <c r="E10" s="416" t="s">
        <v>2691</v>
      </c>
      <c r="F10" s="416" t="s">
        <v>1899</v>
      </c>
      <c r="G10" s="55">
        <f>SUMIF('5. Channel Summary'!$C$47:$C$79,'5. Channel Summary'!$C10,'5. Channel Summary'!$G$47:$G$79)</f>
        <v>4</v>
      </c>
      <c r="H10" s="55">
        <f>SUMIF('5. Channel Summary'!$C$47:$C$79,'5. Channel Summary'!$C10,'5. Channel Summary'!$H$47:$H$79)</f>
        <v>1</v>
      </c>
      <c r="I10" s="60">
        <f t="shared" si="0"/>
        <v>25</v>
      </c>
      <c r="J10" s="150">
        <f>SUMIF('5. Channel Summary'!$C$47:$C$79,'5. Channel Summary'!$C10,'5. Channel Summary'!$J$47:$J$79)</f>
        <v>0</v>
      </c>
      <c r="K10" s="55">
        <f>SUMIF('5. Channel Summary'!$C$47:$C$79,'5. Channel Summary'!$C10,'5. Channel Summary'!$K$47:$K$79)</f>
        <v>0</v>
      </c>
      <c r="L10" s="55">
        <f>SUMIF('5. Channel Summary'!$C$47:$C$79,'5. Channel Summary'!$C10,'5. Channel Summary'!$L$47:$L$79)</f>
        <v>0</v>
      </c>
      <c r="M10" s="55">
        <f>SUMIF('5. Channel Summary'!$C$47:$C$79,'5. Channel Summary'!$C10,'5. Channel Summary'!$M$47:$M$79)</f>
        <v>0</v>
      </c>
      <c r="N10" s="55">
        <f>SUMIF('5. Channel Summary'!$C$47:$C$79,'5. Channel Summary'!$C10,'5. Channel Summary'!$N$47:$N$79)</f>
        <v>1</v>
      </c>
      <c r="O10" s="55">
        <f>SUMIF('5. Channel Summary'!$C$47:$C$79,'5. Channel Summary'!$C10,'5. Channel Summary'!$O$47:$O$79)</f>
        <v>0</v>
      </c>
      <c r="P10" s="55">
        <f>SUMIF('5. Channel Summary'!$C$47:$C$79,'5. Channel Summary'!$C10,'5. Channel Summary'!$P$47:$P$79)</f>
        <v>0</v>
      </c>
      <c r="Q10" s="55">
        <f>SUMIF('5. Channel Summary'!$C$47:$C$79,'5. Channel Summary'!$C10,'5. Channel Summary'!$Q$47:$Q$79)</f>
        <v>0</v>
      </c>
      <c r="R10" s="55">
        <f>SUMIF('5. Channel Summary'!$C$47:$C$79,'5. Channel Summary'!$C10,'5. Channel Summary'!$R$47:$R$79)</f>
        <v>3</v>
      </c>
      <c r="S10" s="55">
        <f>SUMIF('5. Channel Summary'!$C$47:$C$79,'5. Channel Summary'!$C10,'5. Channel Summary'!$S$47:$S$79)</f>
        <v>0</v>
      </c>
      <c r="T10" s="2"/>
      <c r="V10" s="420" t="s">
        <v>3228</v>
      </c>
      <c r="W10" s="417" t="s">
        <v>3227</v>
      </c>
      <c r="X10" s="418" t="s">
        <v>3176</v>
      </c>
      <c r="Y10" s="416" t="s">
        <v>2691</v>
      </c>
      <c r="Z10" s="416" t="s">
        <v>1899</v>
      </c>
      <c r="AA10" s="55">
        <f>SUMIF('5. Channel Summary'!$W$47:$W$79,'5. Channel Summary'!$W10,'5. Channel Summary'!$AA$47:$AA$79)</f>
        <v>4</v>
      </c>
      <c r="AB10" s="55">
        <f>SUMIF('5. Channel Summary'!$W$47:$W$79,'5. Channel Summary'!$W10,'5. Channel Summary'!$AB$47:$AB$79)</f>
        <v>4</v>
      </c>
      <c r="AC10" s="55">
        <f>SUMIF('5. Channel Summary'!$W$47:$W$79,'5. Channel Summary'!$W10,'5. Channel Summary'!$AC$47:$AC$79)</f>
        <v>3</v>
      </c>
      <c r="AD10" s="150">
        <f>SUMIF('5. Channel Summary'!$W$47:$W$79,'5. Channel Summary'!$W10,'5. Channel Summary'!$AD$47:$AD$79)</f>
        <v>0</v>
      </c>
      <c r="AE10" s="60">
        <f>SUMIF('5. Channel Summary'!$W$47:$W$79,'5. Channel Summary'!$W10,'5. Channel Summary'!$AE$47:$AE$79)</f>
        <v>0</v>
      </c>
      <c r="AF10" s="150">
        <f>SUMIF('5. Channel Summary'!$W$47:$W$79,'5. Channel Summary'!$W10,'5. Channel Summary'!$AF$47:$AF$79)</f>
        <v>0</v>
      </c>
      <c r="AG10" s="55">
        <f>SUMIF('5. Channel Summary'!$W$47:$W$79,'5. Channel Summary'!$W10,'5. Channel Summary'!$AG$47:$AG$79)</f>
        <v>0</v>
      </c>
      <c r="AH10" s="2"/>
      <c r="AI10" s="2"/>
      <c r="AJ10" s="2"/>
      <c r="AK10" s="2"/>
    </row>
    <row r="11" spans="2:37" ht="27" customHeight="1" x14ac:dyDescent="0.2">
      <c r="B11" s="181" t="s">
        <v>3530</v>
      </c>
      <c r="C11" s="155" t="s">
        <v>3185</v>
      </c>
      <c r="D11" s="156" t="s">
        <v>6566</v>
      </c>
      <c r="E11" s="42" t="s">
        <v>2689</v>
      </c>
      <c r="F11" s="42" t="s">
        <v>1898</v>
      </c>
      <c r="G11" s="55">
        <f>SUMIF('5. Channel Summary'!$C$47:$C$79,'5. Channel Summary'!$C11,'5. Channel Summary'!$G$47:$G$79)</f>
        <v>35</v>
      </c>
      <c r="H11" s="55">
        <f>SUMIF('5. Channel Summary'!$C$47:$C$79,'5. Channel Summary'!$C11,'5. Channel Summary'!$H$47:$H$79)</f>
        <v>13</v>
      </c>
      <c r="I11" s="60">
        <f t="shared" si="0"/>
        <v>37.142857142857146</v>
      </c>
      <c r="J11" s="150">
        <f>SUMIF('5. Channel Summary'!$C$47:$C$79,'5. Channel Summary'!$C11,'5. Channel Summary'!$J$47:$J$79)</f>
        <v>18</v>
      </c>
      <c r="K11" s="55">
        <f>SUMIF('5. Channel Summary'!$C$47:$C$79,'5. Channel Summary'!$C11,'5. Channel Summary'!$K$47:$K$79)</f>
        <v>4</v>
      </c>
      <c r="L11" s="55">
        <f>SUMIF('5. Channel Summary'!$C$47:$C$79,'5. Channel Summary'!$C11,'5. Channel Summary'!$L$47:$L$79)</f>
        <v>0</v>
      </c>
      <c r="M11" s="55">
        <f>SUMIF('5. Channel Summary'!$C$47:$C$79,'5. Channel Summary'!$C11,'5. Channel Summary'!$M$47:$M$79)</f>
        <v>3</v>
      </c>
      <c r="N11" s="55">
        <f>SUMIF('5. Channel Summary'!$C$47:$C$79,'5. Channel Summary'!$C11,'5. Channel Summary'!$N$47:$N$79)</f>
        <v>6</v>
      </c>
      <c r="O11" s="55">
        <f>SUMIF('5. Channel Summary'!$C$47:$C$79,'5. Channel Summary'!$C11,'5. Channel Summary'!$O$47:$O$79)</f>
        <v>1</v>
      </c>
      <c r="P11" s="55">
        <f>SUMIF('5. Channel Summary'!$C$47:$C$79,'5. Channel Summary'!$C11,'5. Channel Summary'!$P$47:$P$79)</f>
        <v>2</v>
      </c>
      <c r="Q11" s="55">
        <f>SUMIF('5. Channel Summary'!$C$47:$C$79,'5. Channel Summary'!$C11,'5. Channel Summary'!$Q$47:$Q$79)</f>
        <v>1</v>
      </c>
      <c r="R11" s="55">
        <f>SUMIF('5. Channel Summary'!$C$47:$C$79,'5. Channel Summary'!$C11,'5. Channel Summary'!$R$47:$R$79)</f>
        <v>0</v>
      </c>
      <c r="S11" s="55">
        <f>SUMIF('5. Channel Summary'!$C$47:$C$79,'5. Channel Summary'!$C11,'5. Channel Summary'!$S$47:$S$79)</f>
        <v>0</v>
      </c>
      <c r="T11" s="2"/>
      <c r="V11" s="181" t="s">
        <v>3530</v>
      </c>
      <c r="W11" s="155" t="s">
        <v>3185</v>
      </c>
      <c r="X11" s="156" t="s">
        <v>6566</v>
      </c>
      <c r="Y11" s="42" t="s">
        <v>2689</v>
      </c>
      <c r="Z11" s="42" t="s">
        <v>1898</v>
      </c>
      <c r="AA11" s="55">
        <f>SUMIF('5. Channel Summary'!$W$47:$W$79,'5. Channel Summary'!$W11,'5. Channel Summary'!$AA$47:$AA$79)</f>
        <v>35</v>
      </c>
      <c r="AB11" s="55">
        <f>SUMIF('5. Channel Summary'!$W$47:$W$79,'5. Channel Summary'!$W11,'5. Channel Summary'!$AB$47:$AB$79)</f>
        <v>23</v>
      </c>
      <c r="AC11" s="55">
        <f>SUMIF('5. Channel Summary'!$W$47:$W$79,'5. Channel Summary'!$W11,'5. Channel Summary'!$AC$47:$AC$79)</f>
        <v>13</v>
      </c>
      <c r="AD11" s="150">
        <f>SUMIF('5. Channel Summary'!$W$47:$W$79,'5. Channel Summary'!$W11,'5. Channel Summary'!$AD$47:$AD$79)</f>
        <v>7</v>
      </c>
      <c r="AE11" s="60">
        <f>SUMIF('5. Channel Summary'!$W$47:$W$79,'5. Channel Summary'!$W11,'5. Channel Summary'!$AE$47:$AE$79)</f>
        <v>0</v>
      </c>
      <c r="AF11" s="150">
        <f>SUMIF('5. Channel Summary'!$W$47:$W$79,'5. Channel Summary'!$W11,'5. Channel Summary'!$AF$47:$AF$79)</f>
        <v>4</v>
      </c>
      <c r="AG11" s="55">
        <f>SUMIF('5. Channel Summary'!$W$47:$W$79,'5. Channel Summary'!$W11,'5. Channel Summary'!$AG$47:$AG$79)</f>
        <v>0</v>
      </c>
      <c r="AH11" s="2"/>
      <c r="AI11" s="2"/>
      <c r="AJ11" s="2"/>
      <c r="AK11" s="2"/>
    </row>
    <row r="12" spans="2:37" ht="27" customHeight="1" x14ac:dyDescent="0.2">
      <c r="B12" s="420" t="s">
        <v>2622</v>
      </c>
      <c r="C12" s="417" t="s">
        <v>3188</v>
      </c>
      <c r="D12" s="418" t="s">
        <v>2023</v>
      </c>
      <c r="E12" s="416" t="s">
        <v>2689</v>
      </c>
      <c r="F12" s="416" t="s">
        <v>1898</v>
      </c>
      <c r="G12" s="55">
        <f>SUMIF('5. Channel Summary'!$C$47:$C$79,'5. Channel Summary'!$C12,'5. Channel Summary'!$G$47:$G$79)</f>
        <v>45</v>
      </c>
      <c r="H12" s="55">
        <f>SUMIF('5. Channel Summary'!$C$47:$C$79,'5. Channel Summary'!$C12,'5. Channel Summary'!$H$47:$H$79)</f>
        <v>9</v>
      </c>
      <c r="I12" s="60">
        <f t="shared" si="0"/>
        <v>20</v>
      </c>
      <c r="J12" s="150">
        <f>SUMIF('5. Channel Summary'!$C$47:$C$79,'5. Channel Summary'!$C12,'5. Channel Summary'!$J$47:$J$79)</f>
        <v>32</v>
      </c>
      <c r="K12" s="55">
        <f>SUMIF('5. Channel Summary'!$C$47:$C$79,'5. Channel Summary'!$C12,'5. Channel Summary'!$K$47:$K$79)</f>
        <v>1</v>
      </c>
      <c r="L12" s="55">
        <f>SUMIF('5. Channel Summary'!$C$47:$C$79,'5. Channel Summary'!$C12,'5. Channel Summary'!$L$47:$L$79)</f>
        <v>1</v>
      </c>
      <c r="M12" s="55">
        <f>SUMIF('5. Channel Summary'!$C$47:$C$79,'5. Channel Summary'!$C12,'5. Channel Summary'!$M$47:$M$79)</f>
        <v>5</v>
      </c>
      <c r="N12" s="55">
        <f>SUMIF('5. Channel Summary'!$C$47:$C$79,'5. Channel Summary'!$C12,'5. Channel Summary'!$N$47:$N$79)</f>
        <v>3</v>
      </c>
      <c r="O12" s="55">
        <f>SUMIF('5. Channel Summary'!$C$47:$C$79,'5. Channel Summary'!$C12,'5. Channel Summary'!$O$47:$O$79)</f>
        <v>0</v>
      </c>
      <c r="P12" s="55">
        <f>SUMIF('5. Channel Summary'!$C$47:$C$79,'5. Channel Summary'!$C12,'5. Channel Summary'!$P$47:$P$79)</f>
        <v>0</v>
      </c>
      <c r="Q12" s="55">
        <f>SUMIF('5. Channel Summary'!$C$47:$C$79,'5. Channel Summary'!$C12,'5. Channel Summary'!$Q$47:$Q$79)</f>
        <v>0</v>
      </c>
      <c r="R12" s="55">
        <f>SUMIF('5. Channel Summary'!$C$47:$C$79,'5. Channel Summary'!$C12,'5. Channel Summary'!$R$47:$R$79)</f>
        <v>3</v>
      </c>
      <c r="S12" s="55">
        <f>SUMIF('5. Channel Summary'!$C$47:$C$79,'5. Channel Summary'!$C12,'5. Channel Summary'!$S$47:$S$79)</f>
        <v>0</v>
      </c>
      <c r="T12" s="2"/>
      <c r="V12" s="420" t="s">
        <v>2622</v>
      </c>
      <c r="W12" s="417" t="s">
        <v>3188</v>
      </c>
      <c r="X12" s="418" t="s">
        <v>2023</v>
      </c>
      <c r="Y12" s="416" t="s">
        <v>2689</v>
      </c>
      <c r="Z12" s="416" t="s">
        <v>1898</v>
      </c>
      <c r="AA12" s="55">
        <f>SUMIF('5. Channel Summary'!$W$47:$W$79,'5. Channel Summary'!$W12,'5. Channel Summary'!$AA$47:$AA$79)</f>
        <v>45</v>
      </c>
      <c r="AB12" s="55">
        <f>SUMIF('5. Channel Summary'!$W$47:$W$79,'5. Channel Summary'!$W12,'5. Channel Summary'!$AB$47:$AB$79)</f>
        <v>31</v>
      </c>
      <c r="AC12" s="55">
        <f>SUMIF('5. Channel Summary'!$W$47:$W$79,'5. Channel Summary'!$W12,'5. Channel Summary'!$AC$47:$AC$79)</f>
        <v>26</v>
      </c>
      <c r="AD12" s="150">
        <f>SUMIF('5. Channel Summary'!$W$47:$W$79,'5. Channel Summary'!$W12,'5. Channel Summary'!$AD$47:$AD$79)</f>
        <v>23</v>
      </c>
      <c r="AE12" s="60">
        <f>SUMIF('5. Channel Summary'!$W$47:$W$79,'5. Channel Summary'!$W12,'5. Channel Summary'!$AE$47:$AE$79)</f>
        <v>10</v>
      </c>
      <c r="AF12" s="150">
        <f>SUMIF('5. Channel Summary'!$W$47:$W$79,'5. Channel Summary'!$W12,'5. Channel Summary'!$AF$47:$AF$79)</f>
        <v>19</v>
      </c>
      <c r="AG12" s="55">
        <f>SUMIF('5. Channel Summary'!$W$47:$W$79,'5. Channel Summary'!$W12,'5. Channel Summary'!$AG$47:$AG$79)</f>
        <v>6</v>
      </c>
      <c r="AH12" s="2"/>
      <c r="AI12" s="2"/>
      <c r="AJ12" s="2"/>
      <c r="AK12" s="2"/>
    </row>
    <row r="13" spans="2:37" ht="27" customHeight="1" x14ac:dyDescent="0.2">
      <c r="B13" s="181" t="s">
        <v>3531</v>
      </c>
      <c r="C13" s="155" t="s">
        <v>3189</v>
      </c>
      <c r="D13" s="156" t="s">
        <v>6567</v>
      </c>
      <c r="E13" s="42" t="s">
        <v>2690</v>
      </c>
      <c r="F13" s="42" t="s">
        <v>1898</v>
      </c>
      <c r="G13" s="55">
        <f>SUMIF('5. Channel Summary'!$C$47:$C$79,'5. Channel Summary'!$C13,'5. Channel Summary'!$G$47:$G$79)</f>
        <v>25</v>
      </c>
      <c r="H13" s="55">
        <f>SUMIF('5. Channel Summary'!$C$47:$C$79,'5. Channel Summary'!$C13,'5. Channel Summary'!$H$47:$H$79)</f>
        <v>12</v>
      </c>
      <c r="I13" s="60">
        <f t="shared" si="0"/>
        <v>48</v>
      </c>
      <c r="J13" s="150">
        <f>SUMIF('5. Channel Summary'!$C$47:$C$79,'5. Channel Summary'!$C13,'5. Channel Summary'!$J$47:$J$79)</f>
        <v>9</v>
      </c>
      <c r="K13" s="55">
        <f>SUMIF('5. Channel Summary'!$C$47:$C$79,'5. Channel Summary'!$C13,'5. Channel Summary'!$K$47:$K$79)</f>
        <v>4</v>
      </c>
      <c r="L13" s="55">
        <f>SUMIF('5. Channel Summary'!$C$47:$C$79,'5. Channel Summary'!$C13,'5. Channel Summary'!$L$47:$L$79)</f>
        <v>0</v>
      </c>
      <c r="M13" s="55">
        <f>SUMIF('5. Channel Summary'!$C$47:$C$79,'5. Channel Summary'!$C13,'5. Channel Summary'!$M$47:$M$79)</f>
        <v>4</v>
      </c>
      <c r="N13" s="55">
        <f>SUMIF('5. Channel Summary'!$C$47:$C$79,'5. Channel Summary'!$C13,'5. Channel Summary'!$N$47:$N$79)</f>
        <v>4</v>
      </c>
      <c r="O13" s="55">
        <f>SUMIF('5. Channel Summary'!$C$47:$C$79,'5. Channel Summary'!$C13,'5. Channel Summary'!$O$47:$O$79)</f>
        <v>3</v>
      </c>
      <c r="P13" s="55">
        <f>SUMIF('5. Channel Summary'!$C$47:$C$79,'5. Channel Summary'!$C13,'5. Channel Summary'!$P$47:$P$79)</f>
        <v>1</v>
      </c>
      <c r="Q13" s="55">
        <f>SUMIF('5. Channel Summary'!$C$47:$C$79,'5. Channel Summary'!$C13,'5. Channel Summary'!$Q$47:$Q$79)</f>
        <v>0</v>
      </c>
      <c r="R13" s="55">
        <f>SUMIF('5. Channel Summary'!$C$47:$C$79,'5. Channel Summary'!$C13,'5. Channel Summary'!$R$47:$R$79)</f>
        <v>0</v>
      </c>
      <c r="S13" s="55">
        <f>SUMIF('5. Channel Summary'!$C$47:$C$79,'5. Channel Summary'!$C13,'5. Channel Summary'!$S$47:$S$79)</f>
        <v>0</v>
      </c>
      <c r="T13" s="2"/>
      <c r="V13" s="181" t="s">
        <v>2613</v>
      </c>
      <c r="W13" s="155" t="s">
        <v>2613</v>
      </c>
      <c r="X13" s="156" t="s">
        <v>3171</v>
      </c>
      <c r="Y13" s="42" t="s">
        <v>2690</v>
      </c>
      <c r="Z13" s="42" t="s">
        <v>1898</v>
      </c>
      <c r="AA13" s="55">
        <f>SUMIF('5. Channel Summary'!$W$47:$W$79,'5. Channel Summary'!$W13,'5. Channel Summary'!$AA$47:$AA$79)</f>
        <v>9</v>
      </c>
      <c r="AB13" s="55">
        <f>SUMIF('5. Channel Summary'!$W$47:$W$79,'5. Channel Summary'!$W13,'5. Channel Summary'!$AB$47:$AB$79)</f>
        <v>7</v>
      </c>
      <c r="AC13" s="55">
        <f>SUMIF('5. Channel Summary'!$W$47:$W$79,'5. Channel Summary'!$W13,'5. Channel Summary'!$AC$47:$AC$79)</f>
        <v>3</v>
      </c>
      <c r="AD13" s="150">
        <f>SUMIF('5. Channel Summary'!$W$47:$W$79,'5. Channel Summary'!$W13,'5. Channel Summary'!$AD$47:$AD$79)</f>
        <v>4</v>
      </c>
      <c r="AE13" s="60">
        <f>SUMIF('5. Channel Summary'!$W$47:$W$79,'5. Channel Summary'!$W13,'5. Channel Summary'!$AE$47:$AE$79)</f>
        <v>0</v>
      </c>
      <c r="AF13" s="150">
        <f>SUMIF('5. Channel Summary'!$W$47:$W$79,'5. Channel Summary'!$W13,'5. Channel Summary'!$AF$47:$AF$79)</f>
        <v>2</v>
      </c>
      <c r="AG13" s="55">
        <f>SUMIF('5. Channel Summary'!$W$47:$W$79,'5. Channel Summary'!$W13,'5. Channel Summary'!$AG$47:$AG$79)</f>
        <v>0</v>
      </c>
      <c r="AH13" s="2"/>
      <c r="AI13" s="2"/>
      <c r="AJ13" s="2"/>
      <c r="AK13" s="2"/>
    </row>
    <row r="14" spans="2:37" ht="27" customHeight="1" x14ac:dyDescent="0.2">
      <c r="B14" s="420" t="s">
        <v>2613</v>
      </c>
      <c r="C14" s="417" t="s">
        <v>2613</v>
      </c>
      <c r="D14" s="418" t="s">
        <v>3171</v>
      </c>
      <c r="E14" s="416" t="s">
        <v>2690</v>
      </c>
      <c r="F14" s="416" t="s">
        <v>1898</v>
      </c>
      <c r="G14" s="55">
        <f>SUMIF('5. Channel Summary'!$C$47:$C$79,'5. Channel Summary'!$C14,'5. Channel Summary'!$G$47:$G$79)</f>
        <v>9</v>
      </c>
      <c r="H14" s="55">
        <f>SUMIF('5. Channel Summary'!$C$47:$C$79,'5. Channel Summary'!$C14,'5. Channel Summary'!$H$47:$H$79)</f>
        <v>9</v>
      </c>
      <c r="I14" s="60">
        <f t="shared" si="0"/>
        <v>100</v>
      </c>
      <c r="J14" s="150">
        <f>SUMIF('5. Channel Summary'!$C$47:$C$79,'5. Channel Summary'!$C14,'5. Channel Summary'!$J$47:$J$79)</f>
        <v>0</v>
      </c>
      <c r="K14" s="55">
        <f>SUMIF('5. Channel Summary'!$C$47:$C$79,'5. Channel Summary'!$C14,'5. Channel Summary'!$K$47:$K$79)</f>
        <v>0</v>
      </c>
      <c r="L14" s="55">
        <f>SUMIF('5. Channel Summary'!$C$47:$C$79,'5. Channel Summary'!$C14,'5. Channel Summary'!$L$47:$L$79)</f>
        <v>0</v>
      </c>
      <c r="M14" s="55">
        <f>SUMIF('5. Channel Summary'!$C$47:$C$79,'5. Channel Summary'!$C14,'5. Channel Summary'!$M$47:$M$79)</f>
        <v>0</v>
      </c>
      <c r="N14" s="55">
        <f>SUMIF('5. Channel Summary'!$C$47:$C$79,'5. Channel Summary'!$C14,'5. Channel Summary'!$N$47:$N$79)</f>
        <v>1</v>
      </c>
      <c r="O14" s="55">
        <f>SUMIF('5. Channel Summary'!$C$47:$C$79,'5. Channel Summary'!$C14,'5. Channel Summary'!$O$47:$O$79)</f>
        <v>8</v>
      </c>
      <c r="P14" s="55">
        <f>SUMIF('5. Channel Summary'!$C$47:$C$79,'5. Channel Summary'!$C14,'5. Channel Summary'!$P$47:$P$79)</f>
        <v>0</v>
      </c>
      <c r="Q14" s="55">
        <f>SUMIF('5. Channel Summary'!$C$47:$C$79,'5. Channel Summary'!$C14,'5. Channel Summary'!$Q$47:$Q$79)</f>
        <v>0</v>
      </c>
      <c r="R14" s="55">
        <f>SUMIF('5. Channel Summary'!$C$47:$C$79,'5. Channel Summary'!$C14,'5. Channel Summary'!$R$47:$R$79)</f>
        <v>0</v>
      </c>
      <c r="S14" s="55">
        <f>SUMIF('5. Channel Summary'!$C$47:$C$79,'5. Channel Summary'!$C14,'5. Channel Summary'!$S$47:$S$79)</f>
        <v>0</v>
      </c>
      <c r="T14" s="2"/>
      <c r="V14" s="420" t="s">
        <v>3531</v>
      </c>
      <c r="W14" s="417" t="s">
        <v>3189</v>
      </c>
      <c r="X14" s="418" t="s">
        <v>6567</v>
      </c>
      <c r="Y14" s="416" t="s">
        <v>2690</v>
      </c>
      <c r="Z14" s="416" t="s">
        <v>1898</v>
      </c>
      <c r="AA14" s="55">
        <f>SUMIF('5. Channel Summary'!$W$47:$W$79,'5. Channel Summary'!$W14,'5. Channel Summary'!$AA$47:$AA$79)</f>
        <v>25</v>
      </c>
      <c r="AB14" s="55">
        <f>SUMIF('5. Channel Summary'!$W$47:$W$79,'5. Channel Summary'!$W14,'5. Channel Summary'!$AB$47:$AB$79)</f>
        <v>21</v>
      </c>
      <c r="AC14" s="55">
        <f>SUMIF('5. Channel Summary'!$W$47:$W$79,'5. Channel Summary'!$W14,'5. Channel Summary'!$AC$47:$AC$79)</f>
        <v>21</v>
      </c>
      <c r="AD14" s="150">
        <f>SUMIF('5. Channel Summary'!$W$47:$W$79,'5. Channel Summary'!$W14,'5. Channel Summary'!$AD$47:$AD$79)</f>
        <v>2</v>
      </c>
      <c r="AE14" s="60">
        <f>SUMIF('5. Channel Summary'!$W$47:$W$79,'5. Channel Summary'!$W14,'5. Channel Summary'!$AE$47:$AE$79)</f>
        <v>1</v>
      </c>
      <c r="AF14" s="150">
        <f>SUMIF('5. Channel Summary'!$W$47:$W$79,'5. Channel Summary'!$W14,'5. Channel Summary'!$AF$47:$AF$79)</f>
        <v>2</v>
      </c>
      <c r="AG14" s="55">
        <f>SUMIF('5. Channel Summary'!$W$47:$W$79,'5. Channel Summary'!$W14,'5. Channel Summary'!$AG$47:$AG$79)</f>
        <v>1</v>
      </c>
      <c r="AH14" s="2"/>
      <c r="AI14" s="2"/>
      <c r="AJ14" s="2"/>
      <c r="AK14" s="2"/>
    </row>
    <row r="15" spans="2:37" ht="27" customHeight="1" x14ac:dyDescent="0.2">
      <c r="B15" s="181" t="s">
        <v>2601</v>
      </c>
      <c r="C15" s="155" t="s">
        <v>2601</v>
      </c>
      <c r="D15" s="156" t="s">
        <v>3180</v>
      </c>
      <c r="E15" s="42" t="s">
        <v>2688</v>
      </c>
      <c r="F15" s="42" t="s">
        <v>1898</v>
      </c>
      <c r="G15" s="55">
        <f>SUMIF('5. Channel Summary'!$C$47:$C$79,'5. Channel Summary'!$C15,'5. Channel Summary'!$G$47:$G$79)</f>
        <v>8</v>
      </c>
      <c r="H15" s="55">
        <f>SUMIF('5. Channel Summary'!$C$47:$C$79,'5. Channel Summary'!$C15,'5. Channel Summary'!$H$47:$H$79)</f>
        <v>2</v>
      </c>
      <c r="I15" s="60">
        <f t="shared" si="0"/>
        <v>25</v>
      </c>
      <c r="J15" s="150">
        <f>SUMIF('5. Channel Summary'!$C$47:$C$79,'5. Channel Summary'!$C15,'5. Channel Summary'!$J$47:$J$79)</f>
        <v>6</v>
      </c>
      <c r="K15" s="55">
        <f>SUMIF('5. Channel Summary'!$C$47:$C$79,'5. Channel Summary'!$C15,'5. Channel Summary'!$K$47:$K$79)</f>
        <v>0</v>
      </c>
      <c r="L15" s="55">
        <f>SUMIF('5. Channel Summary'!$C$47:$C$79,'5. Channel Summary'!$C15,'5. Channel Summary'!$L$47:$L$79)</f>
        <v>1</v>
      </c>
      <c r="M15" s="55">
        <f>SUMIF('5. Channel Summary'!$C$47:$C$79,'5. Channel Summary'!$C15,'5. Channel Summary'!$M$47:$M$79)</f>
        <v>0</v>
      </c>
      <c r="N15" s="55">
        <f>SUMIF('5. Channel Summary'!$C$47:$C$79,'5. Channel Summary'!$C15,'5. Channel Summary'!$N$47:$N$79)</f>
        <v>1</v>
      </c>
      <c r="O15" s="55">
        <f>SUMIF('5. Channel Summary'!$C$47:$C$79,'5. Channel Summary'!$C15,'5. Channel Summary'!$O$47:$O$79)</f>
        <v>0</v>
      </c>
      <c r="P15" s="55">
        <f>SUMIF('5. Channel Summary'!$C$47:$C$79,'5. Channel Summary'!$C15,'5. Channel Summary'!$P$47:$P$79)</f>
        <v>0</v>
      </c>
      <c r="Q15" s="55">
        <f>SUMIF('5. Channel Summary'!$C$47:$C$79,'5. Channel Summary'!$C15,'5. Channel Summary'!$Q$47:$Q$79)</f>
        <v>0</v>
      </c>
      <c r="R15" s="55">
        <f>SUMIF('5. Channel Summary'!$C$47:$C$79,'5. Channel Summary'!$C15,'5. Channel Summary'!$R$47:$R$79)</f>
        <v>0</v>
      </c>
      <c r="S15" s="55">
        <f>SUMIF('5. Channel Summary'!$C$47:$C$79,'5. Channel Summary'!$C15,'5. Channel Summary'!$S$47:$S$79)</f>
        <v>0</v>
      </c>
      <c r="T15" s="2"/>
      <c r="V15" s="181" t="s">
        <v>2601</v>
      </c>
      <c r="W15" s="155" t="s">
        <v>2601</v>
      </c>
      <c r="X15" s="156" t="s">
        <v>3180</v>
      </c>
      <c r="Y15" s="42" t="s">
        <v>2688</v>
      </c>
      <c r="Z15" s="42" t="s">
        <v>1898</v>
      </c>
      <c r="AA15" s="55">
        <f>SUMIF('5. Channel Summary'!$W$47:$W$79,'5. Channel Summary'!$W15,'5. Channel Summary'!$AA$47:$AA$79)</f>
        <v>8</v>
      </c>
      <c r="AB15" s="55">
        <f>SUMIF('5. Channel Summary'!$W$47:$W$79,'5. Channel Summary'!$W15,'5. Channel Summary'!$AB$47:$AB$79)</f>
        <v>8</v>
      </c>
      <c r="AC15" s="55">
        <f>SUMIF('5. Channel Summary'!$W$47:$W$79,'5. Channel Summary'!$W15,'5. Channel Summary'!$AC$47:$AC$79)</f>
        <v>2</v>
      </c>
      <c r="AD15" s="150">
        <f>SUMIF('5. Channel Summary'!$W$47:$W$79,'5. Channel Summary'!$W15,'5. Channel Summary'!$AD$47:$AD$79)</f>
        <v>8</v>
      </c>
      <c r="AE15" s="60">
        <f>SUMIF('5. Channel Summary'!$W$47:$W$79,'5. Channel Summary'!$W15,'5. Channel Summary'!$AE$47:$AE$79)</f>
        <v>8</v>
      </c>
      <c r="AF15" s="150">
        <f>SUMIF('5. Channel Summary'!$W$47:$W$79,'5. Channel Summary'!$W15,'5. Channel Summary'!$AF$47:$AF$79)</f>
        <v>2</v>
      </c>
      <c r="AG15" s="55">
        <f>SUMIF('5. Channel Summary'!$W$47:$W$79,'5. Channel Summary'!$W15,'5. Channel Summary'!$AG$47:$AG$79)</f>
        <v>2</v>
      </c>
      <c r="AH15" s="2"/>
      <c r="AI15" s="2"/>
      <c r="AJ15" s="2"/>
      <c r="AK15" s="2"/>
    </row>
    <row r="16" spans="2:37" ht="27" customHeight="1" x14ac:dyDescent="0.2">
      <c r="B16" s="420" t="s">
        <v>2621</v>
      </c>
      <c r="C16" s="417" t="s">
        <v>2621</v>
      </c>
      <c r="D16" s="418" t="s">
        <v>2022</v>
      </c>
      <c r="E16" s="416" t="s">
        <v>2688</v>
      </c>
      <c r="F16" s="416" t="s">
        <v>1898</v>
      </c>
      <c r="G16" s="55">
        <f>SUMIF('5. Channel Summary'!$C$47:$C$79,'5. Channel Summary'!$C16,'5. Channel Summary'!$G$47:$G$79)</f>
        <v>38</v>
      </c>
      <c r="H16" s="55">
        <f>SUMIF('5. Channel Summary'!$C$47:$C$79,'5. Channel Summary'!$C16,'5. Channel Summary'!$H$47:$H$79)</f>
        <v>9</v>
      </c>
      <c r="I16" s="60">
        <f t="shared" si="0"/>
        <v>23.684210526315791</v>
      </c>
      <c r="J16" s="150">
        <f>SUMIF('5. Channel Summary'!$C$47:$C$79,'5. Channel Summary'!$C16,'5. Channel Summary'!$J$47:$J$79)</f>
        <v>29</v>
      </c>
      <c r="K16" s="55">
        <f>SUMIF('5. Channel Summary'!$C$47:$C$79,'5. Channel Summary'!$C16,'5. Channel Summary'!$K$47:$K$79)</f>
        <v>0</v>
      </c>
      <c r="L16" s="55">
        <f>SUMIF('5. Channel Summary'!$C$47:$C$79,'5. Channel Summary'!$C16,'5. Channel Summary'!$L$47:$L$79)</f>
        <v>0</v>
      </c>
      <c r="M16" s="55">
        <f>SUMIF('5. Channel Summary'!$C$47:$C$79,'5. Channel Summary'!$C16,'5. Channel Summary'!$M$47:$M$79)</f>
        <v>2</v>
      </c>
      <c r="N16" s="55">
        <f>SUMIF('5. Channel Summary'!$C$47:$C$79,'5. Channel Summary'!$C16,'5. Channel Summary'!$N$47:$N$79)</f>
        <v>4</v>
      </c>
      <c r="O16" s="55">
        <f>SUMIF('5. Channel Summary'!$C$47:$C$79,'5. Channel Summary'!$C16,'5. Channel Summary'!$O$47:$O$79)</f>
        <v>0</v>
      </c>
      <c r="P16" s="55">
        <f>SUMIF('5. Channel Summary'!$C$47:$C$79,'5. Channel Summary'!$C16,'5. Channel Summary'!$P$47:$P$79)</f>
        <v>0</v>
      </c>
      <c r="Q16" s="55">
        <f>SUMIF('5. Channel Summary'!$C$47:$C$79,'5. Channel Summary'!$C16,'5. Channel Summary'!$Q$47:$Q$79)</f>
        <v>3</v>
      </c>
      <c r="R16" s="55">
        <f>SUMIF('5. Channel Summary'!$C$47:$C$79,'5. Channel Summary'!$C16,'5. Channel Summary'!$R$47:$R$79)</f>
        <v>0</v>
      </c>
      <c r="S16" s="55">
        <f>SUMIF('5. Channel Summary'!$C$47:$C$79,'5. Channel Summary'!$C16,'5. Channel Summary'!$S$47:$S$79)</f>
        <v>0</v>
      </c>
      <c r="T16" s="2"/>
      <c r="V16" s="420" t="s">
        <v>2621</v>
      </c>
      <c r="W16" s="417" t="s">
        <v>2621</v>
      </c>
      <c r="X16" s="418" t="s">
        <v>2022</v>
      </c>
      <c r="Y16" s="416" t="s">
        <v>2688</v>
      </c>
      <c r="Z16" s="416" t="s">
        <v>1898</v>
      </c>
      <c r="AA16" s="55">
        <f>SUMIF('5. Channel Summary'!$W$47:$W$79,'5. Channel Summary'!$W16,'5. Channel Summary'!$AA$47:$AA$79)</f>
        <v>38</v>
      </c>
      <c r="AB16" s="55">
        <f>SUMIF('5. Channel Summary'!$W$47:$W$79,'5. Channel Summary'!$W16,'5. Channel Summary'!$AB$47:$AB$79)</f>
        <v>31</v>
      </c>
      <c r="AC16" s="55">
        <f>SUMIF('5. Channel Summary'!$W$47:$W$79,'5. Channel Summary'!$W16,'5. Channel Summary'!$AC$47:$AC$79)</f>
        <v>11</v>
      </c>
      <c r="AD16" s="150">
        <f>SUMIF('5. Channel Summary'!$W$47:$W$79,'5. Channel Summary'!$W16,'5. Channel Summary'!$AD$47:$AD$79)</f>
        <v>22</v>
      </c>
      <c r="AE16" s="60">
        <f>SUMIF('5. Channel Summary'!$W$47:$W$79,'5. Channel Summary'!$W16,'5. Channel Summary'!$AE$47:$AE$79)</f>
        <v>2</v>
      </c>
      <c r="AF16" s="150">
        <f>SUMIF('5. Channel Summary'!$W$47:$W$79,'5. Channel Summary'!$W16,'5. Channel Summary'!$AF$47:$AF$79)</f>
        <v>9</v>
      </c>
      <c r="AG16" s="55">
        <f>SUMIF('5. Channel Summary'!$W$47:$W$79,'5. Channel Summary'!$W16,'5. Channel Summary'!$AG$47:$AG$79)</f>
        <v>1</v>
      </c>
      <c r="AH16" s="2"/>
      <c r="AI16" s="2"/>
      <c r="AJ16" s="2"/>
      <c r="AK16" s="2"/>
    </row>
    <row r="17" spans="2:37" ht="27" customHeight="1" x14ac:dyDescent="0.2">
      <c r="B17" s="181" t="s">
        <v>2615</v>
      </c>
      <c r="C17" s="155" t="s">
        <v>3190</v>
      </c>
      <c r="D17" s="156" t="s">
        <v>2842</v>
      </c>
      <c r="E17" s="42" t="s">
        <v>2688</v>
      </c>
      <c r="F17" s="42" t="s">
        <v>1898</v>
      </c>
      <c r="G17" s="55">
        <f>SUMIF('5. Channel Summary'!$C$47:$C$79,'5. Channel Summary'!$C17,'5. Channel Summary'!$G$47:$G$79)</f>
        <v>8</v>
      </c>
      <c r="H17" s="55">
        <f>SUMIF('5. Channel Summary'!$C$47:$C$79,'5. Channel Summary'!$C17,'5. Channel Summary'!$H$47:$H$79)</f>
        <v>0</v>
      </c>
      <c r="I17" s="60">
        <f t="shared" si="0"/>
        <v>0</v>
      </c>
      <c r="J17" s="150">
        <f>SUMIF('5. Channel Summary'!$C$47:$C$79,'5. Channel Summary'!$C17,'5. Channel Summary'!$J$47:$J$79)</f>
        <v>6</v>
      </c>
      <c r="K17" s="55">
        <f>SUMIF('5. Channel Summary'!$C$47:$C$79,'5. Channel Summary'!$C17,'5. Channel Summary'!$K$47:$K$79)</f>
        <v>2</v>
      </c>
      <c r="L17" s="55">
        <f>SUMIF('5. Channel Summary'!$C$47:$C$79,'5. Channel Summary'!$C17,'5. Channel Summary'!$L$47:$L$79)</f>
        <v>0</v>
      </c>
      <c r="M17" s="55">
        <f>SUMIF('5. Channel Summary'!$C$47:$C$79,'5. Channel Summary'!$C17,'5. Channel Summary'!$M$47:$M$79)</f>
        <v>0</v>
      </c>
      <c r="N17" s="55">
        <f>SUMIF('5. Channel Summary'!$C$47:$C$79,'5. Channel Summary'!$C17,'5. Channel Summary'!$N$47:$N$79)</f>
        <v>0</v>
      </c>
      <c r="O17" s="55">
        <f>SUMIF('5. Channel Summary'!$C$47:$C$79,'5. Channel Summary'!$C17,'5. Channel Summary'!$O$47:$O$79)</f>
        <v>0</v>
      </c>
      <c r="P17" s="55">
        <f>SUMIF('5. Channel Summary'!$C$47:$C$79,'5. Channel Summary'!$C17,'5. Channel Summary'!$P$47:$P$79)</f>
        <v>0</v>
      </c>
      <c r="Q17" s="55">
        <f>SUMIF('5. Channel Summary'!$C$47:$C$79,'5. Channel Summary'!$C17,'5. Channel Summary'!$Q$47:$Q$79)</f>
        <v>0</v>
      </c>
      <c r="R17" s="55">
        <f>SUMIF('5. Channel Summary'!$C$47:$C$79,'5. Channel Summary'!$C17,'5. Channel Summary'!$R$47:$R$79)</f>
        <v>0</v>
      </c>
      <c r="S17" s="55">
        <f>SUMIF('5. Channel Summary'!$C$47:$C$79,'5. Channel Summary'!$C17,'5. Channel Summary'!$S$47:$S$79)</f>
        <v>0</v>
      </c>
      <c r="T17" s="2"/>
      <c r="V17" s="181" t="s">
        <v>2615</v>
      </c>
      <c r="W17" s="155" t="s">
        <v>3190</v>
      </c>
      <c r="X17" s="156" t="s">
        <v>2842</v>
      </c>
      <c r="Y17" s="42" t="s">
        <v>2688</v>
      </c>
      <c r="Z17" s="42" t="s">
        <v>1898</v>
      </c>
      <c r="AA17" s="55">
        <f>SUMIF('5. Channel Summary'!$W$47:$W$79,'5. Channel Summary'!$W17,'5. Channel Summary'!$AA$47:$AA$79)</f>
        <v>8</v>
      </c>
      <c r="AB17" s="55">
        <f>SUMIF('5. Channel Summary'!$W$47:$W$79,'5. Channel Summary'!$W17,'5. Channel Summary'!$AB$47:$AB$79)</f>
        <v>8</v>
      </c>
      <c r="AC17" s="55">
        <f>SUMIF('5. Channel Summary'!$W$47:$W$79,'5. Channel Summary'!$W17,'5. Channel Summary'!$AC$47:$AC$79)</f>
        <v>8</v>
      </c>
      <c r="AD17" s="150">
        <f>SUMIF('5. Channel Summary'!$W$47:$W$79,'5. Channel Summary'!$W17,'5. Channel Summary'!$AD$47:$AD$79)</f>
        <v>7</v>
      </c>
      <c r="AE17" s="60">
        <f>SUMIF('5. Channel Summary'!$W$47:$W$79,'5. Channel Summary'!$W17,'5. Channel Summary'!$AE$47:$AE$79)</f>
        <v>0</v>
      </c>
      <c r="AF17" s="150">
        <f>SUMIF('5. Channel Summary'!$W$47:$W$79,'5. Channel Summary'!$W17,'5. Channel Summary'!$AF$47:$AF$79)</f>
        <v>7</v>
      </c>
      <c r="AG17" s="55">
        <f>SUMIF('5. Channel Summary'!$W$47:$W$79,'5. Channel Summary'!$W17,'5. Channel Summary'!$AG$47:$AG$79)</f>
        <v>0</v>
      </c>
      <c r="AH17" s="2"/>
      <c r="AI17" s="2"/>
      <c r="AJ17" s="2"/>
      <c r="AK17" s="2"/>
    </row>
    <row r="18" spans="2:37" ht="27" customHeight="1" x14ac:dyDescent="0.2">
      <c r="B18" s="420" t="s">
        <v>3900</v>
      </c>
      <c r="C18" s="417" t="s">
        <v>3191</v>
      </c>
      <c r="D18" s="418" t="s">
        <v>2025</v>
      </c>
      <c r="E18" s="416" t="s">
        <v>2688</v>
      </c>
      <c r="F18" s="416" t="s">
        <v>1898</v>
      </c>
      <c r="G18" s="55">
        <f>SUMIF('5. Channel Summary'!$C$47:$C$79,'5. Channel Summary'!$C18,'5. Channel Summary'!$G$47:$G$79)</f>
        <v>15</v>
      </c>
      <c r="H18" s="55">
        <f>SUMIF('5. Channel Summary'!$C$47:$C$79,'5. Channel Summary'!$C18,'5. Channel Summary'!$H$47:$H$79)</f>
        <v>1</v>
      </c>
      <c r="I18" s="60">
        <f t="shared" si="0"/>
        <v>6.666666666666667</v>
      </c>
      <c r="J18" s="150">
        <f>SUMIF('5. Channel Summary'!$C$47:$C$79,'5. Channel Summary'!$C18,'5. Channel Summary'!$J$47:$J$79)</f>
        <v>11</v>
      </c>
      <c r="K18" s="55">
        <f>SUMIF('5. Channel Summary'!$C$47:$C$79,'5. Channel Summary'!$C18,'5. Channel Summary'!$K$47:$K$79)</f>
        <v>3</v>
      </c>
      <c r="L18" s="55">
        <f>SUMIF('5. Channel Summary'!$C$47:$C$79,'5. Channel Summary'!$C18,'5. Channel Summary'!$L$47:$L$79)</f>
        <v>0</v>
      </c>
      <c r="M18" s="55">
        <f>SUMIF('5. Channel Summary'!$C$47:$C$79,'5. Channel Summary'!$C18,'5. Channel Summary'!$M$47:$M$79)</f>
        <v>0</v>
      </c>
      <c r="N18" s="55">
        <f>SUMIF('5. Channel Summary'!$C$47:$C$79,'5. Channel Summary'!$C18,'5. Channel Summary'!$N$47:$N$79)</f>
        <v>1</v>
      </c>
      <c r="O18" s="55">
        <f>SUMIF('5. Channel Summary'!$C$47:$C$79,'5. Channel Summary'!$C18,'5. Channel Summary'!$O$47:$O$79)</f>
        <v>0</v>
      </c>
      <c r="P18" s="55">
        <f>SUMIF('5. Channel Summary'!$C$47:$C$79,'5. Channel Summary'!$C18,'5. Channel Summary'!$P$47:$P$79)</f>
        <v>0</v>
      </c>
      <c r="Q18" s="55">
        <f>SUMIF('5. Channel Summary'!$C$47:$C$79,'5. Channel Summary'!$C18,'5. Channel Summary'!$Q$47:$Q$79)</f>
        <v>0</v>
      </c>
      <c r="R18" s="55">
        <f>SUMIF('5. Channel Summary'!$C$47:$C$79,'5. Channel Summary'!$C18,'5. Channel Summary'!$R$47:$R$79)</f>
        <v>0</v>
      </c>
      <c r="S18" s="55">
        <f>SUMIF('5. Channel Summary'!$C$47:$C$79,'5. Channel Summary'!$C18,'5. Channel Summary'!$S$47:$S$79)</f>
        <v>0</v>
      </c>
      <c r="T18" s="2"/>
      <c r="V18" s="420" t="s">
        <v>3900</v>
      </c>
      <c r="W18" s="417" t="s">
        <v>3191</v>
      </c>
      <c r="X18" s="418" t="s">
        <v>2025</v>
      </c>
      <c r="Y18" s="416" t="s">
        <v>2688</v>
      </c>
      <c r="Z18" s="416" t="s">
        <v>1898</v>
      </c>
      <c r="AA18" s="55">
        <f>SUMIF('5. Channel Summary'!$W$47:$W$79,'5. Channel Summary'!$W18,'5. Channel Summary'!$AA$47:$AA$79)</f>
        <v>15</v>
      </c>
      <c r="AB18" s="55">
        <f>SUMIF('5. Channel Summary'!$W$47:$W$79,'5. Channel Summary'!$W18,'5. Channel Summary'!$AB$47:$AB$79)</f>
        <v>9</v>
      </c>
      <c r="AC18" s="55">
        <f>SUMIF('5. Channel Summary'!$W$47:$W$79,'5. Channel Summary'!$W18,'5. Channel Summary'!$AC$47:$AC$79)</f>
        <v>2</v>
      </c>
      <c r="AD18" s="150">
        <f>SUMIF('5. Channel Summary'!$W$47:$W$79,'5. Channel Summary'!$W18,'5. Channel Summary'!$AD$47:$AD$79)</f>
        <v>7</v>
      </c>
      <c r="AE18" s="60">
        <f>SUMIF('5. Channel Summary'!$W$47:$W$79,'5. Channel Summary'!$W18,'5. Channel Summary'!$AE$47:$AE$79)</f>
        <v>0</v>
      </c>
      <c r="AF18" s="150">
        <f>SUMIF('5. Channel Summary'!$W$47:$W$79,'5. Channel Summary'!$W18,'5. Channel Summary'!$AF$47:$AF$79)</f>
        <v>2</v>
      </c>
      <c r="AG18" s="55">
        <f>SUMIF('5. Channel Summary'!$W$47:$W$79,'5. Channel Summary'!$W18,'5. Channel Summary'!$AG$47:$AG$79)</f>
        <v>0</v>
      </c>
      <c r="AH18" s="2"/>
      <c r="AI18" s="2"/>
      <c r="AJ18" s="2"/>
      <c r="AK18" s="2"/>
    </row>
    <row r="19" spans="2:37" ht="38.25" x14ac:dyDescent="0.2">
      <c r="B19" s="181" t="s">
        <v>3242</v>
      </c>
      <c r="C19" s="155" t="s">
        <v>3193</v>
      </c>
      <c r="D19" s="156" t="s">
        <v>3177</v>
      </c>
      <c r="E19" s="42" t="s">
        <v>2688</v>
      </c>
      <c r="F19" s="42" t="s">
        <v>1898</v>
      </c>
      <c r="G19" s="55">
        <f>SUMIF('5. Channel Summary'!$C$47:$C$79,'5. Channel Summary'!$C19,'5. Channel Summary'!$G$47:$G$79)</f>
        <v>14</v>
      </c>
      <c r="H19" s="55">
        <f>SUMIF('5. Channel Summary'!$C$47:$C$79,'5. Channel Summary'!$C19,'5. Channel Summary'!$H$47:$H$79)</f>
        <v>9</v>
      </c>
      <c r="I19" s="60">
        <f t="shared" si="0"/>
        <v>64.285714285714292</v>
      </c>
      <c r="J19" s="150">
        <f>SUMIF('5. Channel Summary'!$C$47:$C$79,'5. Channel Summary'!$C19,'5. Channel Summary'!$J$47:$J$79)</f>
        <v>4</v>
      </c>
      <c r="K19" s="55">
        <f>SUMIF('5. Channel Summary'!$C$47:$C$79,'5. Channel Summary'!$C19,'5. Channel Summary'!$K$47:$K$79)</f>
        <v>1</v>
      </c>
      <c r="L19" s="55">
        <f>SUMIF('5. Channel Summary'!$C$47:$C$79,'5. Channel Summary'!$C19,'5. Channel Summary'!$L$47:$L$79)</f>
        <v>4</v>
      </c>
      <c r="M19" s="55">
        <f>SUMIF('5. Channel Summary'!$C$47:$C$79,'5. Channel Summary'!$C19,'5. Channel Summary'!$M$47:$M$79)</f>
        <v>0</v>
      </c>
      <c r="N19" s="55">
        <f>SUMIF('5. Channel Summary'!$C$47:$C$79,'5. Channel Summary'!$C19,'5. Channel Summary'!$N$47:$N$79)</f>
        <v>1</v>
      </c>
      <c r="O19" s="55">
        <f>SUMIF('5. Channel Summary'!$C$47:$C$79,'5. Channel Summary'!$C19,'5. Channel Summary'!$O$47:$O$79)</f>
        <v>2</v>
      </c>
      <c r="P19" s="55">
        <f>SUMIF('5. Channel Summary'!$C$47:$C$79,'5. Channel Summary'!$C19,'5. Channel Summary'!$P$47:$P$79)</f>
        <v>2</v>
      </c>
      <c r="Q19" s="55">
        <f>SUMIF('5. Channel Summary'!$C$47:$C$79,'5. Channel Summary'!$C19,'5. Channel Summary'!$Q$47:$Q$79)</f>
        <v>0</v>
      </c>
      <c r="R19" s="55">
        <f>SUMIF('5. Channel Summary'!$C$47:$C$79,'5. Channel Summary'!$C19,'5. Channel Summary'!$R$47:$R$79)</f>
        <v>0</v>
      </c>
      <c r="S19" s="55">
        <f>SUMIF('5. Channel Summary'!$C$47:$C$79,'5. Channel Summary'!$C19,'5. Channel Summary'!$S$47:$S$79)</f>
        <v>0</v>
      </c>
      <c r="T19" s="2"/>
      <c r="V19" s="181" t="s">
        <v>3242</v>
      </c>
      <c r="W19" s="155" t="s">
        <v>3193</v>
      </c>
      <c r="X19" s="156" t="s">
        <v>3177</v>
      </c>
      <c r="Y19" s="42" t="s">
        <v>2688</v>
      </c>
      <c r="Z19" s="42" t="s">
        <v>1898</v>
      </c>
      <c r="AA19" s="55">
        <f>SUMIF('5. Channel Summary'!$W$47:$W$79,'5. Channel Summary'!$W19,'5. Channel Summary'!$AA$47:$AA$79)</f>
        <v>14</v>
      </c>
      <c r="AB19" s="55">
        <f>SUMIF('5. Channel Summary'!$W$47:$W$79,'5. Channel Summary'!$W19,'5. Channel Summary'!$AB$47:$AB$79)</f>
        <v>12</v>
      </c>
      <c r="AC19" s="55">
        <f>SUMIF('5. Channel Summary'!$W$47:$W$79,'5. Channel Summary'!$W19,'5. Channel Summary'!$AC$47:$AC$79)</f>
        <v>12</v>
      </c>
      <c r="AD19" s="150">
        <f>SUMIF('5. Channel Summary'!$W$47:$W$79,'5. Channel Summary'!$W19,'5. Channel Summary'!$AD$47:$AD$79)</f>
        <v>2</v>
      </c>
      <c r="AE19" s="60">
        <f>SUMIF('5. Channel Summary'!$W$47:$W$79,'5. Channel Summary'!$W19,'5. Channel Summary'!$AE$47:$AE$79)</f>
        <v>0</v>
      </c>
      <c r="AF19" s="150">
        <f>SUMIF('5. Channel Summary'!$W$47:$W$79,'5. Channel Summary'!$W19,'5. Channel Summary'!$AF$47:$AF$79)</f>
        <v>2</v>
      </c>
      <c r="AG19" s="55">
        <f>SUMIF('5. Channel Summary'!$W$47:$W$79,'5. Channel Summary'!$W19,'5. Channel Summary'!$AG$47:$AG$79)</f>
        <v>0</v>
      </c>
      <c r="AH19" s="2"/>
      <c r="AI19" s="2"/>
      <c r="AJ19" s="2"/>
      <c r="AK19" s="2"/>
    </row>
    <row r="20" spans="2:37" ht="27" customHeight="1" x14ac:dyDescent="0.2">
      <c r="B20" s="420" t="s">
        <v>3074</v>
      </c>
      <c r="C20" s="417" t="s">
        <v>3074</v>
      </c>
      <c r="D20" s="418"/>
      <c r="E20" s="416" t="s">
        <v>2691</v>
      </c>
      <c r="F20" s="416" t="s">
        <v>1898</v>
      </c>
      <c r="G20" s="55">
        <f>SUMIF('5. Channel Summary'!$C$47:$C$79,'5. Channel Summary'!$C20,'5. Channel Summary'!$G$47:$G$79)</f>
        <v>1</v>
      </c>
      <c r="H20" s="55">
        <f>SUMIF('5. Channel Summary'!$C$47:$C$79,'5. Channel Summary'!$C20,'5. Channel Summary'!$H$47:$H$79)</f>
        <v>1</v>
      </c>
      <c r="I20" s="60">
        <f t="shared" si="0"/>
        <v>100</v>
      </c>
      <c r="J20" s="150">
        <f>SUMIF('5. Channel Summary'!$C$47:$C$79,'5. Channel Summary'!$C20,'5. Channel Summary'!$J$47:$J$79)</f>
        <v>0</v>
      </c>
      <c r="K20" s="55">
        <f>SUMIF('5. Channel Summary'!$C$47:$C$79,'5. Channel Summary'!$C20,'5. Channel Summary'!$K$47:$K$79)</f>
        <v>0</v>
      </c>
      <c r="L20" s="55">
        <f>SUMIF('5. Channel Summary'!$C$47:$C$79,'5. Channel Summary'!$C20,'5. Channel Summary'!$L$47:$L$79)</f>
        <v>0</v>
      </c>
      <c r="M20" s="55">
        <f>SUMIF('5. Channel Summary'!$C$47:$C$79,'5. Channel Summary'!$C20,'5. Channel Summary'!$M$47:$M$79)</f>
        <v>0</v>
      </c>
      <c r="N20" s="55">
        <f>SUMIF('5. Channel Summary'!$C$47:$C$79,'5. Channel Summary'!$C20,'5. Channel Summary'!$N$47:$N$79)</f>
        <v>0</v>
      </c>
      <c r="O20" s="55">
        <f>SUMIF('5. Channel Summary'!$C$47:$C$79,'5. Channel Summary'!$C20,'5. Channel Summary'!$O$47:$O$79)</f>
        <v>1</v>
      </c>
      <c r="P20" s="55">
        <f>SUMIF('5. Channel Summary'!$C$47:$C$79,'5. Channel Summary'!$C20,'5. Channel Summary'!$P$47:$P$79)</f>
        <v>0</v>
      </c>
      <c r="Q20" s="55">
        <f>SUMIF('5. Channel Summary'!$C$47:$C$79,'5. Channel Summary'!$C20,'5. Channel Summary'!$Q$47:$Q$79)</f>
        <v>0</v>
      </c>
      <c r="R20" s="55">
        <f>SUMIF('5. Channel Summary'!$C$47:$C$79,'5. Channel Summary'!$C20,'5. Channel Summary'!$R$47:$R$79)</f>
        <v>0</v>
      </c>
      <c r="S20" s="55">
        <f>SUMIF('5. Channel Summary'!$C$47:$C$79,'5. Channel Summary'!$C20,'5. Channel Summary'!$S$47:$S$79)</f>
        <v>0</v>
      </c>
      <c r="T20" s="2"/>
      <c r="V20" s="420" t="s">
        <v>3074</v>
      </c>
      <c r="W20" s="417" t="s">
        <v>3074</v>
      </c>
      <c r="X20" s="418"/>
      <c r="Y20" s="416" t="s">
        <v>2691</v>
      </c>
      <c r="Z20" s="416" t="s">
        <v>1898</v>
      </c>
      <c r="AA20" s="55">
        <f>SUMIF('5. Channel Summary'!$W$47:$W$79,'5. Channel Summary'!$W20,'5. Channel Summary'!$AA$47:$AA$79)</f>
        <v>1</v>
      </c>
      <c r="AB20" s="55">
        <f>SUMIF('5. Channel Summary'!$W$47:$W$79,'5. Channel Summary'!$W20,'5. Channel Summary'!$AB$47:$AB$79)</f>
        <v>1</v>
      </c>
      <c r="AC20" s="55">
        <f>SUMIF('5. Channel Summary'!$W$47:$W$79,'5. Channel Summary'!$W20,'5. Channel Summary'!$AC$47:$AC$79)</f>
        <v>1</v>
      </c>
      <c r="AD20" s="150">
        <f>SUMIF('5. Channel Summary'!$W$47:$W$79,'5. Channel Summary'!$W20,'5. Channel Summary'!$AD$47:$AD$79)</f>
        <v>0</v>
      </c>
      <c r="AE20" s="60">
        <f>SUMIF('5. Channel Summary'!$W$47:$W$79,'5. Channel Summary'!$W20,'5. Channel Summary'!$AE$47:$AE$79)</f>
        <v>0</v>
      </c>
      <c r="AF20" s="150">
        <f>SUMIF('5. Channel Summary'!$W$47:$W$79,'5. Channel Summary'!$W20,'5. Channel Summary'!$AF$47:$AF$79)</f>
        <v>0</v>
      </c>
      <c r="AG20" s="55">
        <f>SUMIF('5. Channel Summary'!$W$47:$W$79,'5. Channel Summary'!$W20,'5. Channel Summary'!$AG$47:$AG$79)</f>
        <v>0</v>
      </c>
      <c r="AH20" s="2"/>
      <c r="AI20" s="2"/>
      <c r="AJ20" s="2"/>
      <c r="AK20" s="2"/>
    </row>
    <row r="21" spans="2:37" ht="27" customHeight="1" x14ac:dyDescent="0.2">
      <c r="B21" s="181" t="s">
        <v>3184</v>
      </c>
      <c r="C21" s="155" t="s">
        <v>3182</v>
      </c>
      <c r="D21" s="156" t="s">
        <v>3178</v>
      </c>
      <c r="E21" s="42" t="s">
        <v>2689</v>
      </c>
      <c r="F21" s="42" t="s">
        <v>1897</v>
      </c>
      <c r="G21" s="55">
        <f>SUMIF('5. Channel Summary'!$C$47:$C$79,'5. Channel Summary'!$C21,'5. Channel Summary'!$G$47:$G$79)</f>
        <v>25</v>
      </c>
      <c r="H21" s="55">
        <f>SUMIF('5. Channel Summary'!$C$47:$C$79,'5. Channel Summary'!$C21,'5. Channel Summary'!$H$47:$H$79)</f>
        <v>3</v>
      </c>
      <c r="I21" s="60">
        <f>100*H21/G21</f>
        <v>12</v>
      </c>
      <c r="J21" s="150">
        <f>SUMIF('5. Channel Summary'!$C$47:$C$79,'5. Channel Summary'!$C21,'5. Channel Summary'!$J$47:$J$79)</f>
        <v>16</v>
      </c>
      <c r="K21" s="55">
        <f>SUMIF('5. Channel Summary'!$C$47:$C$79,'5. Channel Summary'!$C21,'5. Channel Summary'!$K$47:$K$79)</f>
        <v>6</v>
      </c>
      <c r="L21" s="55">
        <f>SUMIF('5. Channel Summary'!$C$47:$C$79,'5. Channel Summary'!$C21,'5. Channel Summary'!$L$47:$L$79)</f>
        <v>2</v>
      </c>
      <c r="M21" s="55">
        <f>SUMIF('5. Channel Summary'!$C$47:$C$79,'5. Channel Summary'!$C21,'5. Channel Summary'!$M$47:$M$79)</f>
        <v>0</v>
      </c>
      <c r="N21" s="55">
        <f>SUMIF('5. Channel Summary'!$C$47:$C$79,'5. Channel Summary'!$C21,'5. Channel Summary'!$N$47:$N$79)</f>
        <v>1</v>
      </c>
      <c r="O21" s="55">
        <f>SUMIF('5. Channel Summary'!$C$47:$C$79,'5. Channel Summary'!$C21,'5. Channel Summary'!$O$47:$O$79)</f>
        <v>0</v>
      </c>
      <c r="P21" s="55">
        <f>SUMIF('5. Channel Summary'!$C$47:$C$79,'5. Channel Summary'!$C21,'5. Channel Summary'!$P$47:$P$79)</f>
        <v>0</v>
      </c>
      <c r="Q21" s="55">
        <f>SUMIF('5. Channel Summary'!$C$47:$C$79,'5. Channel Summary'!$C21,'5. Channel Summary'!$Q$47:$Q$79)</f>
        <v>0</v>
      </c>
      <c r="R21" s="55">
        <f>SUMIF('5. Channel Summary'!$C$47:$C$79,'5. Channel Summary'!$C21,'5. Channel Summary'!$R$47:$R$79)</f>
        <v>0</v>
      </c>
      <c r="S21" s="55">
        <f>SUMIF('5. Channel Summary'!$C$47:$C$79,'5. Channel Summary'!$C21,'5. Channel Summary'!$S$47:$S$79)</f>
        <v>0</v>
      </c>
      <c r="T21" s="2"/>
      <c r="V21" s="181" t="s">
        <v>3184</v>
      </c>
      <c r="W21" s="155" t="s">
        <v>3182</v>
      </c>
      <c r="X21" s="156" t="s">
        <v>3178</v>
      </c>
      <c r="Y21" s="42" t="s">
        <v>2689</v>
      </c>
      <c r="Z21" s="42" t="s">
        <v>1897</v>
      </c>
      <c r="AA21" s="55">
        <f>SUMIF('5. Channel Summary'!$W$47:$W$79,'5. Channel Summary'!$W21,'5. Channel Summary'!$AA$47:$AA$79)</f>
        <v>25</v>
      </c>
      <c r="AB21" s="55">
        <f>SUMIF('5. Channel Summary'!$W$47:$W$79,'5. Channel Summary'!$W21,'5. Channel Summary'!$AB$47:$AB$79)</f>
        <v>24</v>
      </c>
      <c r="AC21" s="55">
        <f>SUMIF('5. Channel Summary'!$W$47:$W$79,'5. Channel Summary'!$W21,'5. Channel Summary'!$AC$47:$AC$79)</f>
        <v>24</v>
      </c>
      <c r="AD21" s="150">
        <f>SUMIF('5. Channel Summary'!$W$47:$W$79,'5. Channel Summary'!$W21,'5. Channel Summary'!$AD$47:$AD$79)</f>
        <v>1</v>
      </c>
      <c r="AE21" s="60">
        <f>SUMIF('5. Channel Summary'!$W$47:$W$79,'5. Channel Summary'!$W21,'5. Channel Summary'!$AE$47:$AE$79)</f>
        <v>0</v>
      </c>
      <c r="AF21" s="150">
        <f>SUMIF('5. Channel Summary'!$W$47:$W$79,'5. Channel Summary'!$W21,'5. Channel Summary'!$AF$47:$AF$79)</f>
        <v>1</v>
      </c>
      <c r="AG21" s="55">
        <f>SUMIF('5. Channel Summary'!$W$47:$W$79,'5. Channel Summary'!$W21,'5. Channel Summary'!$AG$47:$AG$79)</f>
        <v>0</v>
      </c>
      <c r="AH21" s="2"/>
      <c r="AI21" s="2"/>
      <c r="AJ21" s="2"/>
      <c r="AK21" s="2"/>
    </row>
    <row r="22" spans="2:37" ht="27" customHeight="1" x14ac:dyDescent="0.2">
      <c r="B22" s="420" t="s">
        <v>2630</v>
      </c>
      <c r="C22" s="417" t="s">
        <v>2630</v>
      </c>
      <c r="D22" s="418" t="s">
        <v>370</v>
      </c>
      <c r="E22" s="416" t="s">
        <v>2689</v>
      </c>
      <c r="F22" s="416" t="s">
        <v>1897</v>
      </c>
      <c r="G22" s="55">
        <f>SUMIF('5. Channel Summary'!$C$47:$C$79,'5. Channel Summary'!$C22,'5. Channel Summary'!$G$47:$G$79)</f>
        <v>1</v>
      </c>
      <c r="H22" s="55">
        <f>SUMIF('5. Channel Summary'!$C$47:$C$79,'5. Channel Summary'!$C22,'5. Channel Summary'!$H$47:$H$79)</f>
        <v>0</v>
      </c>
      <c r="I22" s="60">
        <f>100*H22/G22</f>
        <v>0</v>
      </c>
      <c r="J22" s="150">
        <f>SUMIF('5. Channel Summary'!$C$47:$C$79,'5. Channel Summary'!$C22,'5. Channel Summary'!$J$47:$J$79)</f>
        <v>1</v>
      </c>
      <c r="K22" s="55">
        <f>SUMIF('5. Channel Summary'!$C$47:$C$79,'5. Channel Summary'!$C22,'5. Channel Summary'!$K$47:$K$79)</f>
        <v>0</v>
      </c>
      <c r="L22" s="55">
        <f>SUMIF('5. Channel Summary'!$C$47:$C$79,'5. Channel Summary'!$C22,'5. Channel Summary'!$L$47:$L$79)</f>
        <v>0</v>
      </c>
      <c r="M22" s="55">
        <f>SUMIF('5. Channel Summary'!$C$47:$C$79,'5. Channel Summary'!$C22,'5. Channel Summary'!$M$47:$M$79)</f>
        <v>0</v>
      </c>
      <c r="N22" s="55">
        <f>SUMIF('5. Channel Summary'!$C$47:$C$79,'5. Channel Summary'!$C22,'5. Channel Summary'!$N$47:$N$79)</f>
        <v>0</v>
      </c>
      <c r="O22" s="55">
        <f>SUMIF('5. Channel Summary'!$C$47:$C$79,'5. Channel Summary'!$C22,'5. Channel Summary'!$O$47:$O$79)</f>
        <v>0</v>
      </c>
      <c r="P22" s="55">
        <f>SUMIF('5. Channel Summary'!$C$47:$C$79,'5. Channel Summary'!$C22,'5. Channel Summary'!$P$47:$P$79)</f>
        <v>0</v>
      </c>
      <c r="Q22" s="55">
        <f>SUMIF('5. Channel Summary'!$C$47:$C$79,'5. Channel Summary'!$C22,'5. Channel Summary'!$Q$47:$Q$79)</f>
        <v>0</v>
      </c>
      <c r="R22" s="55">
        <f>SUMIF('5. Channel Summary'!$C$47:$C$79,'5. Channel Summary'!$C22,'5. Channel Summary'!$R$47:$R$79)</f>
        <v>0</v>
      </c>
      <c r="S22" s="55">
        <f>SUMIF('5. Channel Summary'!$C$47:$C$79,'5. Channel Summary'!$C22,'5. Channel Summary'!$S$47:$S$79)</f>
        <v>0</v>
      </c>
      <c r="T22" s="2"/>
      <c r="V22" s="420" t="s">
        <v>2630</v>
      </c>
      <c r="W22" s="417" t="s">
        <v>2630</v>
      </c>
      <c r="X22" s="418" t="s">
        <v>370</v>
      </c>
      <c r="Y22" s="416" t="s">
        <v>2689</v>
      </c>
      <c r="Z22" s="416" t="s">
        <v>1897</v>
      </c>
      <c r="AA22" s="55">
        <f>SUMIF('5. Channel Summary'!$W$47:$W$79,'5. Channel Summary'!$W22,'5. Channel Summary'!$AA$47:$AA$79)</f>
        <v>1</v>
      </c>
      <c r="AB22" s="55">
        <f>SUMIF('5. Channel Summary'!$W$47:$W$79,'5. Channel Summary'!$W22,'5. Channel Summary'!$AB$47:$AB$79)</f>
        <v>1</v>
      </c>
      <c r="AC22" s="55">
        <f>SUMIF('5. Channel Summary'!$W$47:$W$79,'5. Channel Summary'!$W22,'5. Channel Summary'!$AC$47:$AC$79)</f>
        <v>1</v>
      </c>
      <c r="AD22" s="150">
        <f>SUMIF('5. Channel Summary'!$W$47:$W$79,'5. Channel Summary'!$W22,'5. Channel Summary'!$AD$47:$AD$79)</f>
        <v>0</v>
      </c>
      <c r="AE22" s="60">
        <f>SUMIF('5. Channel Summary'!$W$47:$W$79,'5. Channel Summary'!$W22,'5. Channel Summary'!$AE$47:$AE$79)</f>
        <v>0</v>
      </c>
      <c r="AF22" s="150">
        <f>SUMIF('5. Channel Summary'!$W$47:$W$79,'5. Channel Summary'!$W22,'5. Channel Summary'!$AF$47:$AF$79)</f>
        <v>0</v>
      </c>
      <c r="AG22" s="55">
        <f>SUMIF('5. Channel Summary'!$W$47:$W$79,'5. Channel Summary'!$W22,'5. Channel Summary'!$AG$47:$AG$79)</f>
        <v>0</v>
      </c>
      <c r="AH22" s="2"/>
      <c r="AI22" s="2"/>
      <c r="AJ22" s="2"/>
      <c r="AK22" s="2"/>
    </row>
    <row r="23" spans="2:37" ht="27" customHeight="1" thickBot="1" x14ac:dyDescent="0.25">
      <c r="B23" s="181" t="s">
        <v>3168</v>
      </c>
      <c r="C23" s="155" t="s">
        <v>3167</v>
      </c>
      <c r="D23" s="156" t="s">
        <v>2024</v>
      </c>
      <c r="E23" s="42" t="s">
        <v>2689</v>
      </c>
      <c r="F23" s="42" t="s">
        <v>1897</v>
      </c>
      <c r="G23" s="55">
        <f>SUMIF('5. Channel Summary'!$C$47:$C$79,'5. Channel Summary'!$C23,'5. Channel Summary'!$G$47:$G$79)</f>
        <v>42</v>
      </c>
      <c r="H23" s="55">
        <f>SUMIF('5. Channel Summary'!$C$47:$C$79,'5. Channel Summary'!$C23,'5. Channel Summary'!$H$47:$H$79)</f>
        <v>1</v>
      </c>
      <c r="I23" s="60">
        <f>100*H23/G23</f>
        <v>2.3809523809523809</v>
      </c>
      <c r="J23" s="150">
        <f>SUMIF('5. Channel Summary'!$C$47:$C$79,'5. Channel Summary'!$C23,'5. Channel Summary'!$J$47:$J$79)</f>
        <v>36</v>
      </c>
      <c r="K23" s="55">
        <f>SUMIF('5. Channel Summary'!$C$47:$C$79,'5. Channel Summary'!$C23,'5. Channel Summary'!$K$47:$K$79)</f>
        <v>5</v>
      </c>
      <c r="L23" s="55">
        <f>SUMIF('5. Channel Summary'!$C$47:$C$79,'5. Channel Summary'!$C23,'5. Channel Summary'!$L$47:$L$79)</f>
        <v>0</v>
      </c>
      <c r="M23" s="55">
        <f>SUMIF('5. Channel Summary'!$C$47:$C$79,'5. Channel Summary'!$C23,'5. Channel Summary'!$M$47:$M$79)</f>
        <v>0</v>
      </c>
      <c r="N23" s="55">
        <f>SUMIF('5. Channel Summary'!$C$47:$C$79,'5. Channel Summary'!$C23,'5. Channel Summary'!$N$47:$N$79)</f>
        <v>1</v>
      </c>
      <c r="O23" s="55">
        <f>SUMIF('5. Channel Summary'!$C$47:$C$79,'5. Channel Summary'!$C23,'5. Channel Summary'!$O$47:$O$79)</f>
        <v>0</v>
      </c>
      <c r="P23" s="55">
        <f>SUMIF('5. Channel Summary'!$C$47:$C$79,'5. Channel Summary'!$C23,'5. Channel Summary'!$P$47:$P$79)</f>
        <v>0</v>
      </c>
      <c r="Q23" s="55">
        <f>SUMIF('5. Channel Summary'!$C$47:$C$79,'5. Channel Summary'!$C23,'5. Channel Summary'!$Q$47:$Q$79)</f>
        <v>0</v>
      </c>
      <c r="R23" s="55">
        <f>SUMIF('5. Channel Summary'!$C$47:$C$79,'5. Channel Summary'!$C23,'5. Channel Summary'!$R$47:$R$79)</f>
        <v>0</v>
      </c>
      <c r="S23" s="55">
        <f>SUMIF('5. Channel Summary'!$C$47:$C$79,'5. Channel Summary'!$C23,'5. Channel Summary'!$S$47:$S$79)</f>
        <v>0</v>
      </c>
      <c r="T23" s="2"/>
      <c r="V23" s="181" t="s">
        <v>3168</v>
      </c>
      <c r="W23" s="155" t="s">
        <v>3167</v>
      </c>
      <c r="X23" s="156" t="s">
        <v>2024</v>
      </c>
      <c r="Y23" s="42" t="s">
        <v>2689</v>
      </c>
      <c r="Z23" s="42" t="s">
        <v>1897</v>
      </c>
      <c r="AA23" s="55">
        <f>SUMIF('5. Channel Summary'!$W$47:$W$79,'5. Channel Summary'!$W23,'5. Channel Summary'!$AA$47:$AA$79)</f>
        <v>42</v>
      </c>
      <c r="AB23" s="55">
        <f>SUMIF('5. Channel Summary'!$W$47:$W$79,'5. Channel Summary'!$W23,'5. Channel Summary'!$AB$47:$AB$79)</f>
        <v>42</v>
      </c>
      <c r="AC23" s="55">
        <f>SUMIF('5. Channel Summary'!$W$47:$W$79,'5. Channel Summary'!$W23,'5. Channel Summary'!$AC$47:$AC$79)</f>
        <v>41</v>
      </c>
      <c r="AD23" s="150">
        <f>SUMIF('5. Channel Summary'!$W$47:$W$79,'5. Channel Summary'!$W23,'5. Channel Summary'!$AD$47:$AD$79)</f>
        <v>0</v>
      </c>
      <c r="AE23" s="60">
        <f>SUMIF('5. Channel Summary'!$W$47:$W$79,'5. Channel Summary'!$W23,'5. Channel Summary'!$AE$47:$AE$79)</f>
        <v>0</v>
      </c>
      <c r="AF23" s="150">
        <f>SUMIF('5. Channel Summary'!$W$47:$W$79,'5. Channel Summary'!$W23,'5. Channel Summary'!$AF$47:$AF$79)</f>
        <v>0</v>
      </c>
      <c r="AG23" s="55">
        <f>SUMIF('5. Channel Summary'!$W$47:$W$79,'5. Channel Summary'!$W23,'5. Channel Summary'!$AG$47:$AG$79)</f>
        <v>0</v>
      </c>
      <c r="AH23" s="2"/>
      <c r="AI23" s="2"/>
      <c r="AJ23" s="2"/>
      <c r="AK23" s="2"/>
    </row>
    <row r="24" spans="2:37" ht="21" customHeight="1" thickTop="1" x14ac:dyDescent="0.2">
      <c r="B24" s="423" t="s">
        <v>3223</v>
      </c>
      <c r="C24" s="423"/>
      <c r="D24" s="424"/>
      <c r="E24" s="425"/>
      <c r="F24" s="425"/>
      <c r="G24" s="426">
        <f>SUBTOTAL(109,'5. Channel Summary'!$G$4:$G$23)</f>
        <v>325</v>
      </c>
      <c r="H24" s="426">
        <f>SUBTOTAL(109,'5. Channel Summary'!$H$4:$H$23)</f>
        <v>85</v>
      </c>
      <c r="I24" s="428">
        <f>100*'5. Channel Summary'!$H$24/'5. Channel Summary'!$G$24</f>
        <v>26.153846153846153</v>
      </c>
      <c r="J24" s="427">
        <f>SUBTOTAL(109,'5. Channel Summary'!$J$4:$J$23)</f>
        <v>197</v>
      </c>
      <c r="K24" s="426">
        <f>SUBTOTAL(109,'5. Channel Summary'!$K$4:$K$23)</f>
        <v>35</v>
      </c>
      <c r="L24" s="426">
        <f>SUBTOTAL(109,'5. Channel Summary'!$L$4:$L$23)</f>
        <v>13</v>
      </c>
      <c r="M24" s="426">
        <f>SUBTOTAL(109,'5. Channel Summary'!$M$4:$M$23)</f>
        <v>15</v>
      </c>
      <c r="N24" s="426">
        <f>SUBTOTAL(109,'5. Channel Summary'!$N$4:$N$23)</f>
        <v>30</v>
      </c>
      <c r="O24" s="426">
        <f>SUBTOTAL(109,'5. Channel Summary'!$O$4:$O$23)</f>
        <v>18</v>
      </c>
      <c r="P24" s="426">
        <f>SUBTOTAL(109,'5. Channel Summary'!$P$4:$P$23)</f>
        <v>5</v>
      </c>
      <c r="Q24" s="426">
        <f>SUBTOTAL(109,'5. Channel Summary'!$Q$4:$Q$23)</f>
        <v>4</v>
      </c>
      <c r="R24" s="426">
        <f>SUBTOTAL(109,'5. Channel Summary'!$R$4:$R$23)</f>
        <v>8</v>
      </c>
      <c r="S24" s="426">
        <f>SUBTOTAL(109,'5. Channel Summary'!$S$4:$S$23)</f>
        <v>0</v>
      </c>
      <c r="T24" s="2"/>
      <c r="V24" s="423" t="s">
        <v>3223</v>
      </c>
      <c r="W24" s="423"/>
      <c r="X24" s="424"/>
      <c r="Y24" s="425"/>
      <c r="Z24" s="425"/>
      <c r="AA24" s="426">
        <f>SUBTOTAL(109,'5. Channel Summary'!$AA$4:$AA$23)</f>
        <v>325</v>
      </c>
      <c r="AB24" s="426">
        <f>SUBTOTAL(109,'5. Channel Summary'!$AB$4:$AB$23)</f>
        <v>275</v>
      </c>
      <c r="AC24" s="426">
        <f>SUBTOTAL(109,'5. Channel Summary'!$AC$4:$AC$23)</f>
        <v>206</v>
      </c>
      <c r="AD24" s="427">
        <f>SUM('5. Channel Summary'!$AD$4:$AD$23)</f>
        <v>89</v>
      </c>
      <c r="AE24" s="428">
        <f>SUM('5. Channel Summary'!$AE$4:$AE$23)</f>
        <v>22</v>
      </c>
      <c r="AF24" s="427">
        <f>SUM('5. Channel Summary'!$AF$4:$AF$23)</f>
        <v>55</v>
      </c>
      <c r="AG24" s="426">
        <f>SUM('5. Channel Summary'!$AG$4:$AG$23)</f>
        <v>11</v>
      </c>
      <c r="AH24" s="2"/>
      <c r="AI24" s="2"/>
      <c r="AJ24" s="2"/>
      <c r="AK24" s="2"/>
    </row>
    <row r="25" spans="2:37" ht="21" customHeight="1" x14ac:dyDescent="0.2">
      <c r="B25" s="78" t="s">
        <v>3164</v>
      </c>
      <c r="C25" s="173"/>
      <c r="D25" s="174"/>
      <c r="E25" s="175"/>
      <c r="F25" s="175"/>
      <c r="G25" s="175"/>
      <c r="H25" s="175"/>
      <c r="I25" s="182"/>
      <c r="J25" s="524"/>
      <c r="K25" s="524"/>
      <c r="L25" s="524"/>
      <c r="M25" s="524"/>
      <c r="N25" s="524"/>
      <c r="O25" s="524"/>
      <c r="P25" s="524"/>
      <c r="Q25" s="524"/>
      <c r="R25" s="524"/>
      <c r="S25" s="524"/>
      <c r="T25" s="2"/>
      <c r="V25" s="78"/>
      <c r="W25" s="173"/>
      <c r="X25" s="174"/>
      <c r="Y25" s="175"/>
      <c r="Z25" s="175"/>
      <c r="AA25" s="175"/>
      <c r="AB25" s="175"/>
      <c r="AC25" s="175"/>
      <c r="AD25" s="175"/>
      <c r="AE25" s="175"/>
      <c r="AF25" s="2"/>
      <c r="AG25" s="2"/>
      <c r="AH25" s="2"/>
      <c r="AI25" s="2"/>
      <c r="AJ25" s="2"/>
      <c r="AK25" s="2"/>
    </row>
    <row r="26" spans="2:37" ht="21" customHeight="1" x14ac:dyDescent="0.2">
      <c r="B26" s="78" t="s">
        <v>3165</v>
      </c>
      <c r="C26" s="173"/>
      <c r="D26" s="174"/>
      <c r="E26" s="175"/>
      <c r="F26" s="175"/>
      <c r="G26" s="175"/>
      <c r="H26" s="175"/>
      <c r="I26" s="182" t="s">
        <v>3222</v>
      </c>
      <c r="J26" s="523">
        <f>SUM('5. Channel Summary'!$J$24:$S$24)</f>
        <v>325</v>
      </c>
      <c r="K26" s="523"/>
      <c r="L26" s="523"/>
      <c r="M26" s="523"/>
      <c r="N26" s="523"/>
      <c r="O26" s="523"/>
      <c r="P26" s="523"/>
      <c r="Q26" s="523"/>
      <c r="R26" s="523"/>
      <c r="S26" s="523"/>
      <c r="T26" s="2"/>
      <c r="V26" s="78"/>
      <c r="W26" s="173"/>
      <c r="X26" s="174"/>
      <c r="Y26" s="175"/>
      <c r="Z26" s="175"/>
      <c r="AA26" s="175"/>
      <c r="AB26" s="175"/>
      <c r="AC26" s="175"/>
      <c r="AD26" s="182"/>
      <c r="AE26" s="2"/>
      <c r="AF26" s="2"/>
      <c r="AG26" s="2"/>
      <c r="AH26" s="2"/>
      <c r="AI26" s="2"/>
      <c r="AJ26" s="2"/>
      <c r="AK26" s="2"/>
    </row>
    <row r="27" spans="2:37" ht="12.75" customHeight="1" x14ac:dyDescent="0.2">
      <c r="B27" s="2" t="s">
        <v>8278</v>
      </c>
      <c r="C27" s="173"/>
      <c r="D27" s="174"/>
      <c r="E27" s="175"/>
      <c r="F27" s="175"/>
      <c r="G27" s="175"/>
      <c r="H27" s="175"/>
      <c r="I27" s="182"/>
      <c r="J27" s="172"/>
      <c r="K27" s="172"/>
      <c r="L27" s="172"/>
      <c r="M27" s="172"/>
      <c r="N27" s="172"/>
      <c r="O27" s="172"/>
      <c r="P27" s="172"/>
      <c r="Q27" s="172"/>
      <c r="R27" s="172"/>
      <c r="S27" s="172"/>
      <c r="T27" s="2"/>
      <c r="V27" s="78"/>
      <c r="W27" s="173"/>
      <c r="X27" s="174"/>
      <c r="Y27" s="175"/>
      <c r="Z27" s="175"/>
      <c r="AA27" s="175"/>
      <c r="AB27" s="175"/>
      <c r="AC27" s="175"/>
      <c r="AD27" s="182"/>
      <c r="AE27" s="2"/>
      <c r="AF27" s="2"/>
      <c r="AG27" s="2"/>
      <c r="AH27" s="2"/>
      <c r="AI27" s="2"/>
      <c r="AJ27" s="2"/>
      <c r="AK27" s="2"/>
    </row>
    <row r="28" spans="2:37" ht="12.75" customHeight="1" thickBot="1" x14ac:dyDescent="0.25">
      <c r="C28" s="173"/>
      <c r="D28" s="174"/>
      <c r="E28" s="175"/>
      <c r="F28" s="175"/>
      <c r="G28" s="175"/>
      <c r="H28" s="175"/>
      <c r="I28" s="182"/>
      <c r="J28" s="172"/>
      <c r="K28" s="172"/>
      <c r="L28" s="172"/>
      <c r="M28" s="172"/>
      <c r="N28" s="172"/>
      <c r="O28" s="172"/>
      <c r="P28" s="172"/>
      <c r="Q28" s="172"/>
      <c r="R28" s="172"/>
      <c r="S28" s="172"/>
      <c r="T28" s="2"/>
      <c r="V28" s="78"/>
      <c r="W28" s="173"/>
      <c r="X28" s="174"/>
      <c r="Y28" s="175"/>
      <c r="Z28" s="175"/>
      <c r="AA28" s="175"/>
      <c r="AB28" s="175"/>
      <c r="AC28" s="175"/>
      <c r="AD28" s="182"/>
      <c r="AE28" s="2"/>
      <c r="AF28" s="2"/>
      <c r="AG28" s="2"/>
      <c r="AH28" s="2"/>
      <c r="AI28" s="2"/>
      <c r="AJ28" s="2"/>
      <c r="AK28" s="2"/>
    </row>
    <row r="29" spans="2:37" ht="21" customHeight="1" thickBot="1" x14ac:dyDescent="0.25">
      <c r="B29" s="380" t="s">
        <v>6654</v>
      </c>
      <c r="C29" s="381"/>
      <c r="D29" s="382"/>
      <c r="E29" s="383"/>
      <c r="F29" s="383"/>
      <c r="G29" s="384">
        <v>219</v>
      </c>
      <c r="H29" s="384">
        <v>67</v>
      </c>
      <c r="I29" s="385">
        <v>30.593607305936072</v>
      </c>
      <c r="J29" s="386">
        <v>123</v>
      </c>
      <c r="K29" s="384">
        <v>26</v>
      </c>
      <c r="L29" s="384">
        <v>6</v>
      </c>
      <c r="M29" s="384">
        <v>10</v>
      </c>
      <c r="N29" s="384">
        <v>31</v>
      </c>
      <c r="O29" s="384">
        <v>10</v>
      </c>
      <c r="P29" s="384">
        <v>6</v>
      </c>
      <c r="Q29" s="384">
        <v>4</v>
      </c>
      <c r="R29" s="384">
        <v>3</v>
      </c>
      <c r="S29" s="387">
        <v>0</v>
      </c>
      <c r="T29" s="2"/>
      <c r="V29" s="78"/>
      <c r="W29" s="173"/>
      <c r="X29" s="174"/>
      <c r="Y29" s="175"/>
      <c r="Z29" s="175"/>
      <c r="AA29" s="175"/>
      <c r="AB29" s="175"/>
      <c r="AC29" s="175"/>
      <c r="AD29" s="182"/>
      <c r="AE29" s="2"/>
      <c r="AF29" s="2"/>
      <c r="AG29" s="2"/>
      <c r="AH29" s="2"/>
      <c r="AI29" s="2"/>
      <c r="AJ29" s="2"/>
      <c r="AK29" s="2"/>
    </row>
    <row r="30" spans="2:37" ht="21" customHeight="1" thickBot="1" x14ac:dyDescent="0.25">
      <c r="B30" s="380" t="s">
        <v>6655</v>
      </c>
      <c r="C30" s="381"/>
      <c r="D30" s="382"/>
      <c r="E30" s="383"/>
      <c r="F30" s="383"/>
      <c r="G30" s="384">
        <v>221</v>
      </c>
      <c r="H30" s="384">
        <v>84</v>
      </c>
      <c r="I30" s="385">
        <v>38.009049773755656</v>
      </c>
      <c r="J30" s="386">
        <v>106</v>
      </c>
      <c r="K30" s="384">
        <v>28</v>
      </c>
      <c r="L30" s="384">
        <v>11</v>
      </c>
      <c r="M30" s="384">
        <v>8</v>
      </c>
      <c r="N30" s="384">
        <v>28</v>
      </c>
      <c r="O30" s="384">
        <v>21</v>
      </c>
      <c r="P30" s="384">
        <v>12</v>
      </c>
      <c r="Q30" s="384">
        <v>4</v>
      </c>
      <c r="R30" s="384">
        <v>3</v>
      </c>
      <c r="S30" s="387">
        <v>0</v>
      </c>
      <c r="T30" s="2"/>
      <c r="V30" s="78"/>
      <c r="W30" s="173"/>
      <c r="X30" s="174"/>
      <c r="Y30" s="175"/>
      <c r="Z30" s="175"/>
      <c r="AA30" s="175"/>
      <c r="AB30" s="175"/>
      <c r="AC30" s="175"/>
      <c r="AD30" s="182"/>
      <c r="AE30" s="2"/>
      <c r="AF30" s="2"/>
      <c r="AG30" s="2"/>
      <c r="AH30" s="2"/>
      <c r="AI30" s="2"/>
      <c r="AJ30" s="2"/>
      <c r="AK30" s="2"/>
    </row>
    <row r="31" spans="2:37" ht="21" customHeight="1" thickBot="1" x14ac:dyDescent="0.25">
      <c r="B31" s="380" t="s">
        <v>6656</v>
      </c>
      <c r="C31" s="381"/>
      <c r="D31" s="382"/>
      <c r="E31" s="383"/>
      <c r="F31" s="383"/>
      <c r="G31" s="384">
        <v>222</v>
      </c>
      <c r="H31" s="384">
        <v>70</v>
      </c>
      <c r="I31" s="385">
        <v>31.531531531531531</v>
      </c>
      <c r="J31" s="386">
        <v>108</v>
      </c>
      <c r="K31" s="384">
        <v>34</v>
      </c>
      <c r="L31" s="384">
        <v>7</v>
      </c>
      <c r="M31" s="384">
        <v>14</v>
      </c>
      <c r="N31" s="384">
        <v>23</v>
      </c>
      <c r="O31" s="384">
        <v>14</v>
      </c>
      <c r="P31" s="384">
        <v>8</v>
      </c>
      <c r="Q31" s="384">
        <v>4</v>
      </c>
      <c r="R31" s="384">
        <v>6</v>
      </c>
      <c r="S31" s="387">
        <v>4</v>
      </c>
      <c r="T31" s="2"/>
      <c r="V31" s="78"/>
      <c r="W31" s="173"/>
      <c r="X31" s="174"/>
      <c r="Y31" s="175"/>
      <c r="Z31" s="175"/>
      <c r="AA31" s="175"/>
      <c r="AB31" s="175"/>
      <c r="AC31" s="175"/>
      <c r="AD31" s="182"/>
      <c r="AE31" s="2"/>
      <c r="AF31" s="2"/>
      <c r="AG31" s="2"/>
      <c r="AH31" s="2"/>
      <c r="AI31" s="2"/>
      <c r="AJ31" s="2"/>
      <c r="AK31" s="2"/>
    </row>
    <row r="32" spans="2:37" ht="21" customHeight="1" x14ac:dyDescent="0.2">
      <c r="B32" s="78"/>
      <c r="C32" s="173"/>
      <c r="D32" s="174"/>
      <c r="E32" s="175"/>
      <c r="F32" s="175"/>
      <c r="H32" s="1"/>
      <c r="T32" s="2"/>
      <c r="W32" s="78"/>
      <c r="X32" s="173"/>
      <c r="Y32" s="174"/>
      <c r="Z32" s="175"/>
      <c r="AA32" s="175"/>
      <c r="AB32" s="175"/>
      <c r="AC32" s="175"/>
      <c r="AD32" s="175"/>
      <c r="AE32" s="182"/>
      <c r="AF32" s="2"/>
      <c r="AG32" s="2"/>
      <c r="AH32" s="2"/>
      <c r="AI32" s="2"/>
      <c r="AJ32" s="2"/>
      <c r="AK32" s="2"/>
    </row>
    <row r="33" spans="2:37" ht="21" customHeight="1" x14ac:dyDescent="0.25">
      <c r="B33" s="258" t="s">
        <v>3359</v>
      </c>
      <c r="C33" s="173"/>
      <c r="D33" s="174"/>
      <c r="E33" s="175"/>
      <c r="F33" s="175"/>
      <c r="G33" s="175"/>
      <c r="H33" s="175"/>
      <c r="I33" s="175"/>
      <c r="J33" s="182"/>
      <c r="K33" s="2"/>
      <c r="L33" s="2"/>
      <c r="M33" s="2"/>
      <c r="N33" s="2"/>
      <c r="O33" s="2"/>
      <c r="P33" s="2"/>
      <c r="Q33" s="2"/>
      <c r="R33" s="2"/>
      <c r="S33" s="2"/>
      <c r="T33" s="2"/>
      <c r="W33" s="258"/>
      <c r="X33" s="173"/>
      <c r="Y33" s="174"/>
      <c r="Z33" s="175"/>
      <c r="AA33" s="175"/>
      <c r="AB33" s="175"/>
      <c r="AC33" s="175"/>
      <c r="AD33" s="175"/>
      <c r="AE33" s="182"/>
      <c r="AF33" s="2"/>
      <c r="AG33" s="2"/>
      <c r="AH33" s="2"/>
      <c r="AI33" s="2"/>
      <c r="AJ33" s="2"/>
      <c r="AK33" s="2"/>
    </row>
    <row r="34" spans="2:37" ht="21" customHeight="1" x14ac:dyDescent="0.2">
      <c r="B34" s="78" t="s">
        <v>1897</v>
      </c>
      <c r="C34" s="525" t="s">
        <v>3363</v>
      </c>
      <c r="D34" s="525"/>
      <c r="E34" s="525"/>
      <c r="F34" s="257" t="s">
        <v>3362</v>
      </c>
      <c r="G34" s="175"/>
      <c r="H34" s="175"/>
      <c r="I34" s="257"/>
      <c r="J34" s="2"/>
      <c r="K34" s="2"/>
      <c r="L34" s="2"/>
      <c r="M34" s="2"/>
      <c r="N34" s="2"/>
      <c r="O34" s="2"/>
      <c r="P34" s="2"/>
      <c r="Q34" s="2"/>
      <c r="R34" s="2"/>
      <c r="S34" s="2"/>
      <c r="T34" s="2"/>
      <c r="W34" s="78"/>
      <c r="X34" s="525"/>
      <c r="Y34" s="525"/>
      <c r="Z34" s="525"/>
      <c r="AA34" s="257"/>
      <c r="AB34" s="175"/>
      <c r="AC34" s="175"/>
      <c r="AD34" s="257"/>
      <c r="AE34" s="2"/>
      <c r="AF34" s="2"/>
      <c r="AG34" s="2"/>
      <c r="AH34" s="2"/>
      <c r="AI34" s="2"/>
      <c r="AJ34" s="2"/>
      <c r="AK34" s="2"/>
    </row>
    <row r="35" spans="2:37" ht="21" customHeight="1" x14ac:dyDescent="0.2">
      <c r="B35" s="78" t="s">
        <v>3364</v>
      </c>
      <c r="C35" s="525" t="s">
        <v>3361</v>
      </c>
      <c r="D35" s="525"/>
      <c r="E35" s="525"/>
      <c r="F35" s="255" t="s">
        <v>3360</v>
      </c>
      <c r="G35" s="175"/>
      <c r="H35" s="175"/>
      <c r="I35" s="182"/>
      <c r="J35" s="2"/>
      <c r="K35" s="2"/>
      <c r="L35" s="2"/>
      <c r="M35" s="2"/>
      <c r="N35" s="2"/>
      <c r="O35" s="2"/>
      <c r="P35" s="2"/>
      <c r="Q35" s="2"/>
      <c r="R35" s="2"/>
      <c r="S35" s="2"/>
      <c r="T35" s="2"/>
      <c r="W35" s="78"/>
      <c r="X35" s="525"/>
      <c r="Y35" s="525"/>
      <c r="Z35" s="525"/>
      <c r="AA35" s="255"/>
      <c r="AB35" s="175"/>
      <c r="AC35" s="175"/>
      <c r="AD35" s="182"/>
      <c r="AE35" s="2"/>
      <c r="AF35" s="2"/>
      <c r="AG35" s="2"/>
      <c r="AH35" s="2"/>
      <c r="AI35" s="2"/>
      <c r="AJ35" s="2"/>
      <c r="AK35" s="2"/>
    </row>
    <row r="36" spans="2:37" ht="21" customHeight="1" x14ac:dyDescent="0.2">
      <c r="B36" s="78" t="s">
        <v>3322</v>
      </c>
      <c r="C36" s="525" t="s">
        <v>5293</v>
      </c>
      <c r="D36" s="525"/>
      <c r="E36" s="525"/>
      <c r="F36" s="202" t="s">
        <v>5292</v>
      </c>
      <c r="G36" s="175"/>
      <c r="H36" s="175"/>
      <c r="I36" s="182"/>
      <c r="J36" s="2"/>
      <c r="K36" s="2"/>
      <c r="L36" s="2"/>
      <c r="M36" s="2"/>
      <c r="N36" s="2"/>
      <c r="O36" s="2"/>
      <c r="P36" s="2"/>
      <c r="Q36" s="2"/>
      <c r="R36" s="2"/>
      <c r="S36" s="2"/>
      <c r="T36" s="2"/>
      <c r="W36" s="78"/>
      <c r="X36" s="525"/>
      <c r="Y36" s="525"/>
      <c r="Z36" s="525"/>
      <c r="AA36" s="255"/>
      <c r="AB36" s="175"/>
      <c r="AC36" s="175"/>
      <c r="AD36" s="182"/>
      <c r="AE36" s="2"/>
      <c r="AF36" s="2"/>
      <c r="AG36" s="2"/>
      <c r="AH36" s="172"/>
      <c r="AI36" s="172"/>
      <c r="AJ36" s="172"/>
      <c r="AK36" s="172"/>
    </row>
    <row r="37" spans="2:37" ht="21" customHeight="1" x14ac:dyDescent="0.2">
      <c r="B37" s="78"/>
      <c r="C37" s="173"/>
      <c r="D37" s="174"/>
      <c r="E37" s="175"/>
      <c r="F37" s="175"/>
      <c r="G37" s="175"/>
      <c r="H37" s="175"/>
      <c r="I37" s="175"/>
      <c r="J37" s="182"/>
      <c r="K37" s="2"/>
      <c r="L37" s="2"/>
      <c r="M37" s="2"/>
      <c r="N37" s="2"/>
      <c r="O37" s="2"/>
      <c r="P37" s="2"/>
      <c r="Q37" s="2"/>
      <c r="R37" s="2"/>
      <c r="S37" s="2"/>
      <c r="T37" s="2"/>
      <c r="W37" s="78"/>
      <c r="X37" s="173"/>
      <c r="Y37" s="174"/>
      <c r="Z37" s="175"/>
      <c r="AA37" s="175"/>
      <c r="AB37" s="175"/>
      <c r="AC37" s="175"/>
      <c r="AD37" s="175"/>
      <c r="AE37" s="182"/>
      <c r="AF37" s="2"/>
      <c r="AG37" s="2"/>
      <c r="AH37" s="2"/>
      <c r="AI37" s="2"/>
      <c r="AJ37" s="2"/>
      <c r="AK37" s="2"/>
    </row>
    <row r="38" spans="2:37" ht="21" customHeight="1" thickBot="1" x14ac:dyDescent="0.25">
      <c r="C38" s="173"/>
      <c r="D38" s="174"/>
      <c r="E38" s="175"/>
      <c r="F38" s="175"/>
      <c r="G38" s="175"/>
      <c r="H38" s="175"/>
      <c r="I38" s="175"/>
      <c r="J38" s="256"/>
      <c r="K38" s="172"/>
      <c r="L38" s="172"/>
      <c r="M38" s="172"/>
      <c r="N38" s="172"/>
      <c r="O38" s="172"/>
      <c r="P38" s="172"/>
      <c r="Q38" s="172"/>
      <c r="R38" s="172"/>
      <c r="S38" s="172"/>
      <c r="T38" s="172"/>
      <c r="X38" s="175"/>
      <c r="Y38" s="175"/>
      <c r="Z38" s="175"/>
      <c r="AA38" s="175"/>
      <c r="AB38" s="175"/>
      <c r="AC38" s="256"/>
      <c r="AD38" s="526" t="s">
        <v>4664</v>
      </c>
      <c r="AE38" s="526"/>
      <c r="AF38" s="526" t="s">
        <v>4658</v>
      </c>
      <c r="AG38" s="526"/>
      <c r="AH38" s="2"/>
      <c r="AI38" s="2"/>
      <c r="AJ38" s="2"/>
      <c r="AK38" s="2"/>
    </row>
    <row r="39" spans="2:37" ht="48.75" customHeight="1" thickBot="1" x14ac:dyDescent="0.25">
      <c r="B39" s="78"/>
      <c r="C39" s="173"/>
      <c r="D39" s="174"/>
      <c r="E39" s="183"/>
      <c r="F39" s="184"/>
      <c r="G39" s="185" t="s">
        <v>2985</v>
      </c>
      <c r="H39" s="185" t="s">
        <v>2995</v>
      </c>
      <c r="I39" s="185" t="s">
        <v>3183</v>
      </c>
      <c r="J39" s="186" t="s">
        <v>2992</v>
      </c>
      <c r="K39" s="185" t="s">
        <v>2987</v>
      </c>
      <c r="L39" s="185" t="s">
        <v>2989</v>
      </c>
      <c r="M39" s="185" t="s">
        <v>3111</v>
      </c>
      <c r="N39" s="185" t="s">
        <v>2993</v>
      </c>
      <c r="O39" s="185" t="s">
        <v>2994</v>
      </c>
      <c r="P39" s="185" t="s">
        <v>2988</v>
      </c>
      <c r="Q39" s="185" t="s">
        <v>2990</v>
      </c>
      <c r="R39" s="185" t="s">
        <v>3163</v>
      </c>
      <c r="S39" s="187" t="s">
        <v>2991</v>
      </c>
      <c r="T39" s="2"/>
      <c r="V39" s="78"/>
      <c r="W39" s="173"/>
      <c r="X39" s="429"/>
      <c r="Y39" s="318"/>
      <c r="Z39" s="318"/>
      <c r="AA39" s="318" t="s">
        <v>2985</v>
      </c>
      <c r="AB39" s="318" t="s">
        <v>4664</v>
      </c>
      <c r="AC39" s="430" t="s">
        <v>4658</v>
      </c>
      <c r="AD39" s="186" t="s">
        <v>4654</v>
      </c>
      <c r="AE39" s="187" t="s">
        <v>4659</v>
      </c>
      <c r="AF39" s="185" t="s">
        <v>4654</v>
      </c>
      <c r="AG39" s="187" t="s">
        <v>4659</v>
      </c>
      <c r="AH39" s="2"/>
      <c r="AI39" s="2"/>
      <c r="AJ39" s="2"/>
      <c r="AK39" s="2"/>
    </row>
    <row r="40" spans="2:37" ht="21" customHeight="1" x14ac:dyDescent="0.2">
      <c r="B40" s="170"/>
      <c r="C40" s="170"/>
      <c r="D40" s="171"/>
      <c r="E40" s="188"/>
      <c r="F40" s="189" t="s">
        <v>3224</v>
      </c>
      <c r="G40" s="190">
        <f>SUMIF('5. Channel Summary'!$F$4:$F$23,"City",'5. Channel Summary'!$G$4:$G$23)</f>
        <v>35</v>
      </c>
      <c r="H40" s="190">
        <f>SUMIF('5. Channel Summary'!$F$4:$F$23,"City",'5. Channel Summary'!$H$4:$H$23)</f>
        <v>5</v>
      </c>
      <c r="I40" s="191">
        <f>100*H40/G40</f>
        <v>14.285714285714286</v>
      </c>
      <c r="J40" s="192">
        <f>SUMIF('5. Channel Summary'!$F$4:$F$23,"City",'5. Channel Summary'!$J$4:$J$23)</f>
        <v>19</v>
      </c>
      <c r="K40" s="190">
        <f>SUMIF('5. Channel Summary'!$F$4:$F$23,"City",'5. Channel Summary'!$K$4:$K$23)</f>
        <v>7</v>
      </c>
      <c r="L40" s="190">
        <f>SUMIF('5. Channel Summary'!$F$4:$F$23,"City",'5. Channel Summary'!$L$4:$L$23)</f>
        <v>2</v>
      </c>
      <c r="M40" s="190">
        <f>SUMIF('5. Channel Summary'!$F$4:$F$23,"City",'5. Channel Summary'!$M$4:$M$23)</f>
        <v>0</v>
      </c>
      <c r="N40" s="190">
        <f>SUMIF('5. Channel Summary'!$F$4:$F$23,"City",'5. Channel Summary'!$N$4:$N$23)</f>
        <v>2</v>
      </c>
      <c r="O40" s="190">
        <f>SUMIF('5. Channel Summary'!$F$4:$F$23,"City",'5. Channel Summary'!$O$4:$O$23)</f>
        <v>1</v>
      </c>
      <c r="P40" s="190">
        <f>SUMIF('5. Channel Summary'!$F$4:$F$23,"City",'5. Channel Summary'!$P$4:$P$23)</f>
        <v>0</v>
      </c>
      <c r="Q40" s="190">
        <f>SUMIF('5. Channel Summary'!$F$4:$F$23,"City",'5. Channel Summary'!$Q$4:$Q$23)</f>
        <v>0</v>
      </c>
      <c r="R40" s="190">
        <f>SUMIF('5. Channel Summary'!$F$4:$F$23,"City",'5. Channel Summary'!$R$4:$R$23)</f>
        <v>4</v>
      </c>
      <c r="S40" s="193">
        <f>SUMIF('5. Channel Summary'!$F$4:$F$23,"City",'5. Channel Summary'!$S$4:$S$23)</f>
        <v>0</v>
      </c>
      <c r="T40" s="2"/>
      <c r="V40" s="170"/>
      <c r="W40" s="170"/>
      <c r="X40" s="520" t="s">
        <v>3224</v>
      </c>
      <c r="Y40" s="521"/>
      <c r="Z40" s="521"/>
      <c r="AA40" s="317">
        <f>SUMIF('5. Channel Summary'!$Z$4:$Z$23,"City",'5. Channel Summary'!$AA$4:$AA$23)</f>
        <v>35</v>
      </c>
      <c r="AB40" s="317">
        <f>SUMIF('5. Channel Summary'!$Z$4:$Z$23,"City",'5. Channel Summary'!$AB$4:$AB$23)</f>
        <v>34</v>
      </c>
      <c r="AC40" s="326">
        <f>SUMIF('5. Channel Summary'!$Z$4:$Z$23,"City",'5. Channel Summary'!$AC$4:$AC$23)</f>
        <v>20</v>
      </c>
      <c r="AD40" s="329">
        <f>SUMIF('5. Channel Summary'!$Z$4:$Z$23,"City",'5. Channel Summary'!$AD$4:$AD$23)</f>
        <v>5</v>
      </c>
      <c r="AE40" s="330">
        <f>SUMIF('5. Channel Summary'!$Z$4:$Z$23,"City",'5. Channel Summary'!$AE$4:$AE$23)</f>
        <v>0</v>
      </c>
      <c r="AF40" s="317">
        <f>SUMIF('5. Channel Summary'!$Z$4:$Z$23,"City",'5. Channel Summary'!$AF$4:$AF$23)</f>
        <v>4</v>
      </c>
      <c r="AG40" s="326">
        <f>SUMIF('5. Channel Summary'!$Z$4:$Z$23,"City",'5. Channel Summary'!$AG$4:$AG$23)</f>
        <v>0</v>
      </c>
      <c r="AH40" s="2"/>
      <c r="AI40" s="2"/>
      <c r="AJ40" s="2"/>
      <c r="AK40" s="2"/>
    </row>
    <row r="41" spans="2:37" ht="21" customHeight="1" x14ac:dyDescent="0.2">
      <c r="B41" s="170"/>
      <c r="C41" s="170"/>
      <c r="D41" s="171"/>
      <c r="E41" s="194"/>
      <c r="F41" s="195" t="s">
        <v>3849</v>
      </c>
      <c r="G41" s="196">
        <f>SUMIF('5. Channel Summary'!$F$4:$F$23,"Private/City",'5. Channel Summary'!$G$4:$G$23)</f>
        <v>5</v>
      </c>
      <c r="H41" s="196">
        <f>SUMIF('5. Channel Summary'!$F$4:$F$23,"Private/City",'5. Channel Summary'!$H$4:$H$23)</f>
        <v>3</v>
      </c>
      <c r="I41" s="197">
        <f>100*H41/G41</f>
        <v>60</v>
      </c>
      <c r="J41" s="198">
        <f>SUMIF('5. Channel Summary'!$F$4:$F$23,"Private/City",'5. Channel Summary'!$J$4:$J$23)</f>
        <v>0</v>
      </c>
      <c r="K41" s="196">
        <f>SUMIF('5. Channel Summary'!$F$4:$F$23,"Private/City",'5. Channel Summary'!$K$4:$K$23)</f>
        <v>1</v>
      </c>
      <c r="L41" s="196">
        <f>SUMIF('5. Channel Summary'!$F$4:$F$23,"Private/City",'5. Channel Summary'!$L$4:$L$23)</f>
        <v>0</v>
      </c>
      <c r="M41" s="196">
        <f>SUMIF('5. Channel Summary'!$F$4:$F$23,"Private/City",'5. Channel Summary'!$M$4:$M$23)</f>
        <v>0</v>
      </c>
      <c r="N41" s="196">
        <f>SUMIF('5. Channel Summary'!$F$4:$F$23,"Private/City",'5. Channel Summary'!$N$4:$N$23)</f>
        <v>1</v>
      </c>
      <c r="O41" s="196">
        <f>SUMIF('5. Channel Summary'!$F$4:$F$23,"Private/City",'5. Channel Summary'!$O$4:$O$23)</f>
        <v>2</v>
      </c>
      <c r="P41" s="196">
        <f>SUMIF('5. Channel Summary'!$F$4:$F$23,"Private/City",'5. Channel Summary'!$P$4:$P$23)</f>
        <v>0</v>
      </c>
      <c r="Q41" s="196">
        <f>SUMIF('5. Channel Summary'!$F$4:$F$23,"Private/City",'5. Channel Summary'!$Q$4:$Q$23)</f>
        <v>0</v>
      </c>
      <c r="R41" s="196">
        <f>SUMIF('5. Channel Summary'!$F$4:$F$23,"Private/City",'5. Channel Summary'!$R$4:$R$23)</f>
        <v>1</v>
      </c>
      <c r="S41" s="199">
        <f>SUMIF('5. Channel Summary'!$F$4:$F$23,"Private/City",'5. Channel Summary'!$S$4:$S$23)</f>
        <v>0</v>
      </c>
      <c r="T41" s="2"/>
      <c r="V41" s="170"/>
      <c r="W41" s="170"/>
      <c r="X41" s="520" t="s">
        <v>3849</v>
      </c>
      <c r="Y41" s="521"/>
      <c r="Z41" s="521"/>
      <c r="AA41" s="317">
        <f>SUMIF('5. Channel Summary'!$Z$4:$Z$23,"Private/City",'5. Channel Summary'!$AA$4:$AA$23)</f>
        <v>5</v>
      </c>
      <c r="AB41" s="317">
        <f>SUMIF('5. Channel Summary'!$Z$4:$Z$23,"Private/City",'5. Channel Summary'!$AB$4:$AB$23)</f>
        <v>5</v>
      </c>
      <c r="AC41" s="326">
        <f>SUMIF('5. Channel Summary'!$Z$4:$Z$23,"Private/City",'5. Channel Summary'!$AC$4:$AC$23)</f>
        <v>3</v>
      </c>
      <c r="AD41" s="329">
        <f>SUMIF('5. Channel Summary'!$Z$4:$Z$23,"Private/City",'5. Channel Summary'!$AD$4:$AD$23)</f>
        <v>0</v>
      </c>
      <c r="AE41" s="330">
        <f>SUMIF('5. Channel Summary'!$Z$4:$Z$23,"Private/City",'5. Channel Summary'!$AE$4:$AE$23)</f>
        <v>0</v>
      </c>
      <c r="AF41" s="317">
        <f>SUMIF('5. Channel Summary'!$Z$4:$Z$23,"Private/City",'5. Channel Summary'!$AF$4:$AF$23)</f>
        <v>0</v>
      </c>
      <c r="AG41" s="326">
        <f>SUMIF('5. Channel Summary'!$Z$4:$Z$23,"Private/City",'5. Channel Summary'!$AG$4:$AG$23)</f>
        <v>0</v>
      </c>
      <c r="AH41" s="2"/>
      <c r="AI41" s="2"/>
      <c r="AJ41" s="2"/>
      <c r="AK41" s="2"/>
    </row>
    <row r="42" spans="2:37" ht="21" customHeight="1" x14ac:dyDescent="0.2">
      <c r="B42" s="170"/>
      <c r="C42" s="170"/>
      <c r="D42" s="171"/>
      <c r="E42" s="194"/>
      <c r="F42" s="195" t="s">
        <v>3225</v>
      </c>
      <c r="G42" s="196">
        <f>SUMIF('5. Channel Summary'!$F$4:$F$23,"County",'5. Channel Summary'!$G$4:$G$23)</f>
        <v>217</v>
      </c>
      <c r="H42" s="196">
        <f>SUMIF('5. Channel Summary'!$F$4:$F$23,"County",'5. Channel Summary'!$H$4:$H$23)</f>
        <v>73</v>
      </c>
      <c r="I42" s="197">
        <f>100*H42/G42</f>
        <v>33.640552995391708</v>
      </c>
      <c r="J42" s="198">
        <f>SUMIF('5. Channel Summary'!$F$4:$F$23,"County",'5. Channel Summary'!$J$4:$J$23)</f>
        <v>125</v>
      </c>
      <c r="K42" s="196">
        <f>SUMIF('5. Channel Summary'!$F$4:$F$23,"County",'5. Channel Summary'!$K$4:$K$23)</f>
        <v>16</v>
      </c>
      <c r="L42" s="196">
        <f>SUMIF('5. Channel Summary'!$F$4:$F$23,"County",'5. Channel Summary'!$L$4:$L$23)</f>
        <v>9</v>
      </c>
      <c r="M42" s="196">
        <f>SUMIF('5. Channel Summary'!$F$4:$F$23,"County",'5. Channel Summary'!$M$4:$M$23)</f>
        <v>15</v>
      </c>
      <c r="N42" s="196">
        <f>SUMIF('5. Channel Summary'!$F$4:$F$23,"County",'5. Channel Summary'!$N$4:$N$23)</f>
        <v>25</v>
      </c>
      <c r="O42" s="196">
        <f>SUMIF('5. Channel Summary'!$F$4:$F$23,"County",'5. Channel Summary'!$O$4:$O$23)</f>
        <v>15</v>
      </c>
      <c r="P42" s="196">
        <f>SUMIF('5. Channel Summary'!$F$4:$F$23,"County",'5. Channel Summary'!$P$4:$P$23)</f>
        <v>5</v>
      </c>
      <c r="Q42" s="196">
        <f>SUMIF('5. Channel Summary'!$F$4:$F$23,"County",'5. Channel Summary'!$Q$4:$Q$23)</f>
        <v>4</v>
      </c>
      <c r="R42" s="196">
        <f>SUMIF('5. Channel Summary'!$F$4:$F$23,"County",'5. Channel Summary'!$R$4:$R$23)</f>
        <v>3</v>
      </c>
      <c r="S42" s="199">
        <f>SUMIF('5. Channel Summary'!$F$4:$F$23,"County",'5. Channel Summary'!$S$4:$S$23)</f>
        <v>0</v>
      </c>
      <c r="T42" s="2"/>
      <c r="V42" s="170"/>
      <c r="W42" s="170"/>
      <c r="X42" s="520" t="s">
        <v>3225</v>
      </c>
      <c r="Y42" s="521"/>
      <c r="Z42" s="521"/>
      <c r="AA42" s="317">
        <f>SUMIF('5. Channel Summary'!$Z$4:$Z$23,"County",'5. Channel Summary'!$AA$4:$AA$23)</f>
        <v>217</v>
      </c>
      <c r="AB42" s="317">
        <f>SUMIF('5. Channel Summary'!$Z$4:$Z$23,"County",'5. Channel Summary'!$AB$4:$AB$23)</f>
        <v>169</v>
      </c>
      <c r="AC42" s="326">
        <f>SUMIF('5. Channel Summary'!$Z$4:$Z$23,"County",'5. Channel Summary'!$AC$4:$AC$23)</f>
        <v>117</v>
      </c>
      <c r="AD42" s="329">
        <f>SUMIF('5. Channel Summary'!$Z$4:$Z$23,"County",'5. Channel Summary'!$AD$4:$AD$23)</f>
        <v>83</v>
      </c>
      <c r="AE42" s="330">
        <f>SUMIF('5. Channel Summary'!$Z$4:$Z$23,"County",'5. Channel Summary'!$AE$4:$AE$23)</f>
        <v>22</v>
      </c>
      <c r="AF42" s="317">
        <f>SUMIF('5. Channel Summary'!$Z$4:$Z$23,"County",'5. Channel Summary'!$AF$4:$AF$23)</f>
        <v>50</v>
      </c>
      <c r="AG42" s="326">
        <f>SUMIF('5. Channel Summary'!$Z$4:$Z$23,"County",'5. Channel Summary'!$AG$4:$AG$23)</f>
        <v>11</v>
      </c>
      <c r="AH42" s="2"/>
      <c r="AI42" s="2"/>
      <c r="AJ42" s="2"/>
      <c r="AK42" s="2"/>
    </row>
    <row r="43" spans="2:37" ht="21" customHeight="1" thickBot="1" x14ac:dyDescent="0.25">
      <c r="B43" s="170"/>
      <c r="C43" s="170"/>
      <c r="D43" s="171"/>
      <c r="E43" s="178"/>
      <c r="F43" s="179" t="s">
        <v>3226</v>
      </c>
      <c r="G43" s="180">
        <f>SUMIF('5. Channel Summary'!$F$4:$F$23,"USCG",'5. Channel Summary'!$G$4:$G$23)</f>
        <v>68</v>
      </c>
      <c r="H43" s="180">
        <f>SUMIF('5. Channel Summary'!$F$4:$F$23,"USCG",'5. Channel Summary'!$H$4:$H$23)</f>
        <v>4</v>
      </c>
      <c r="I43" s="259">
        <f>100*H43/G43</f>
        <v>5.882352941176471</v>
      </c>
      <c r="J43" s="200">
        <f>SUMIF('5. Channel Summary'!$F$4:$F$23,"USCG",'5. Channel Summary'!$J$4:$J$23)</f>
        <v>53</v>
      </c>
      <c r="K43" s="180">
        <f>SUMIF('5. Channel Summary'!$F$4:$F$23,"USCG",'5. Channel Summary'!$K$4:$K$23)</f>
        <v>11</v>
      </c>
      <c r="L43" s="180">
        <f>SUMIF('5. Channel Summary'!$F$4:$F$23,"USCG",'5. Channel Summary'!$L$4:$L$23)</f>
        <v>2</v>
      </c>
      <c r="M43" s="180">
        <f>SUMIF('5. Channel Summary'!$F$4:$F$23,"USCG",'5. Channel Summary'!$M$4:$M$23)</f>
        <v>0</v>
      </c>
      <c r="N43" s="180">
        <f>SUMIF('5. Channel Summary'!$F$4:$F$23,"USCG",'5. Channel Summary'!$N$4:$N$23)</f>
        <v>2</v>
      </c>
      <c r="O43" s="180">
        <f>SUMIF('5. Channel Summary'!$F$4:$F$23,"USCG",'5. Channel Summary'!$O$4:$O$23)</f>
        <v>0</v>
      </c>
      <c r="P43" s="180">
        <f>SUMIF('5. Channel Summary'!$F$4:$F$23,"USCG",'5. Channel Summary'!$P$4:$P$23)</f>
        <v>0</v>
      </c>
      <c r="Q43" s="180">
        <f>SUMIF('5. Channel Summary'!$F$4:$F$23,"USCG",'5. Channel Summary'!$Q$4:$Q$23)</f>
        <v>0</v>
      </c>
      <c r="R43" s="180">
        <f>SUMIF('5. Channel Summary'!$F$4:$F$23,"USCG",'5. Channel Summary'!$R$4:$R$23)</f>
        <v>0</v>
      </c>
      <c r="S43" s="201">
        <f>SUMIF('5. Channel Summary'!$F$4:$F$23,"USCG",'5. Channel Summary'!$S$4:$S$23)</f>
        <v>0</v>
      </c>
      <c r="T43" s="2"/>
      <c r="V43" s="170"/>
      <c r="W43" s="170"/>
      <c r="X43" s="529" t="s">
        <v>3226</v>
      </c>
      <c r="Y43" s="530"/>
      <c r="Z43" s="530"/>
      <c r="AA43" s="327">
        <f>SUMIF('5. Channel Summary'!$Z$4:$Z$23,"USCG",'5. Channel Summary'!$AA$4:$AA$23)</f>
        <v>68</v>
      </c>
      <c r="AB43" s="327">
        <f>SUMIF('5. Channel Summary'!$Z$4:$Z$23,"USCG",'5. Channel Summary'!$AB$4:$AB$23)</f>
        <v>67</v>
      </c>
      <c r="AC43" s="328">
        <f>SUMIF('5. Channel Summary'!$Z$4:$Z$23,"USCG",'5. Channel Summary'!$AC$4:$AC$23)</f>
        <v>66</v>
      </c>
      <c r="AD43" s="331">
        <f>SUMIF('5. Channel Summary'!$Z$4:$Z$23,"USCG",'5. Channel Summary'!$AD$4:$AD$23)</f>
        <v>1</v>
      </c>
      <c r="AE43" s="332">
        <f>SUMIF('5. Channel Summary'!$Z$4:$Z$23,"USCG",'5. Channel Summary'!$AE$4:$AE$23)</f>
        <v>0</v>
      </c>
      <c r="AF43" s="327">
        <f>SUMIF('5. Channel Summary'!$Z$4:$Z$23,"USCG",'5. Channel Summary'!$AF$4:$AF$23)</f>
        <v>1</v>
      </c>
      <c r="AG43" s="328">
        <f>SUMIF('5. Channel Summary'!$Z$4:$Z$23,"USCG",'5. Channel Summary'!$AG$4:$AG$23)</f>
        <v>0</v>
      </c>
      <c r="AH43" s="319"/>
      <c r="AI43" s="319"/>
      <c r="AJ43" s="319"/>
      <c r="AK43" s="319"/>
    </row>
    <row r="44" spans="2:37" ht="16.5" customHeight="1" x14ac:dyDescent="0.2">
      <c r="G44" s="1">
        <f>SUM(G40:G43)</f>
        <v>325</v>
      </c>
      <c r="I44" s="2"/>
      <c r="J44" s="2"/>
      <c r="K44" s="2"/>
      <c r="L44" s="2"/>
      <c r="M44" s="2"/>
      <c r="N44" s="2"/>
      <c r="O44" s="2"/>
      <c r="P44" s="2"/>
      <c r="Q44" s="2"/>
      <c r="R44" s="2"/>
      <c r="S44" s="2"/>
      <c r="T44" s="2"/>
      <c r="AD44" s="2"/>
      <c r="AE44" s="2"/>
      <c r="AF44" s="2"/>
      <c r="AG44" s="2"/>
      <c r="AH44" s="2"/>
      <c r="AI44" s="2"/>
      <c r="AJ44" s="2"/>
      <c r="AK44" s="2"/>
    </row>
    <row r="45" spans="2:37" ht="29.25" customHeight="1" thickBot="1" x14ac:dyDescent="0.25">
      <c r="B45" s="5" t="s">
        <v>2986</v>
      </c>
      <c r="C45" s="1"/>
      <c r="D45" s="1"/>
      <c r="E45" s="1"/>
      <c r="F45" s="1"/>
      <c r="H45" s="1"/>
      <c r="L45" s="528" t="s">
        <v>2995</v>
      </c>
      <c r="M45" s="528"/>
      <c r="N45" s="528"/>
      <c r="O45" s="528"/>
      <c r="P45" s="528"/>
      <c r="Q45" s="528"/>
      <c r="R45" s="153"/>
      <c r="T45" s="2"/>
      <c r="V45" s="5" t="s">
        <v>4652</v>
      </c>
      <c r="W45" s="1"/>
      <c r="X45" s="1"/>
      <c r="Y45" s="1"/>
      <c r="Z45" s="1"/>
      <c r="AC45" s="333"/>
      <c r="AD45" s="526" t="s">
        <v>4664</v>
      </c>
      <c r="AE45" s="526"/>
      <c r="AF45" s="526" t="s">
        <v>4658</v>
      </c>
      <c r="AG45" s="526"/>
      <c r="AH45" s="2"/>
      <c r="AI45" s="2"/>
      <c r="AJ45" s="2"/>
      <c r="AK45" s="2"/>
    </row>
    <row r="46" spans="2:37" ht="66.75" customHeight="1" thickBot="1" x14ac:dyDescent="0.25">
      <c r="B46" s="421" t="s">
        <v>2608</v>
      </c>
      <c r="C46" s="422" t="s">
        <v>3186</v>
      </c>
      <c r="D46" s="422" t="s">
        <v>3160</v>
      </c>
      <c r="E46" s="422" t="s">
        <v>2687</v>
      </c>
      <c r="F46" s="422" t="s">
        <v>8277</v>
      </c>
      <c r="G46" s="422" t="s">
        <v>2985</v>
      </c>
      <c r="H46" s="422" t="s">
        <v>2995</v>
      </c>
      <c r="I46" s="422" t="s">
        <v>3183</v>
      </c>
      <c r="J46" s="152" t="s">
        <v>2992</v>
      </c>
      <c r="K46" s="422" t="s">
        <v>2987</v>
      </c>
      <c r="L46" s="422" t="s">
        <v>2989</v>
      </c>
      <c r="M46" s="422" t="s">
        <v>3606</v>
      </c>
      <c r="N46" s="422" t="s">
        <v>2993</v>
      </c>
      <c r="O46" s="422" t="s">
        <v>2994</v>
      </c>
      <c r="P46" s="422" t="s">
        <v>2988</v>
      </c>
      <c r="Q46" s="422" t="s">
        <v>2990</v>
      </c>
      <c r="R46" s="422" t="s">
        <v>3163</v>
      </c>
      <c r="S46" s="422" t="s">
        <v>2991</v>
      </c>
      <c r="T46" s="2"/>
      <c r="V46" s="421" t="s">
        <v>2608</v>
      </c>
      <c r="W46" s="422" t="s">
        <v>3186</v>
      </c>
      <c r="X46" s="422" t="s">
        <v>3160</v>
      </c>
      <c r="Y46" s="422" t="s">
        <v>2687</v>
      </c>
      <c r="Z46" s="422" t="s">
        <v>3075</v>
      </c>
      <c r="AA46" s="422" t="s">
        <v>2985</v>
      </c>
      <c r="AB46" s="422" t="s">
        <v>4664</v>
      </c>
      <c r="AC46" s="422" t="s">
        <v>4658</v>
      </c>
      <c r="AD46" s="152" t="s">
        <v>4654</v>
      </c>
      <c r="AE46" s="422" t="s">
        <v>4655</v>
      </c>
      <c r="AF46" s="152" t="s">
        <v>4656</v>
      </c>
      <c r="AG46" s="422" t="s">
        <v>4660</v>
      </c>
      <c r="AH46" s="2"/>
      <c r="AI46" s="2"/>
      <c r="AJ46" s="2"/>
      <c r="AK46" s="2"/>
    </row>
    <row r="47" spans="2:37" ht="26.25" customHeight="1" x14ac:dyDescent="0.2">
      <c r="B47" s="413" t="s">
        <v>2601</v>
      </c>
      <c r="C47" s="413" t="s">
        <v>2601</v>
      </c>
      <c r="D47" s="414" t="s">
        <v>2011</v>
      </c>
      <c r="E47" s="414" t="s">
        <v>2688</v>
      </c>
      <c r="F47" s="415" t="s">
        <v>1898</v>
      </c>
      <c r="G47" s="148">
        <f>COUNTIF(channel_name,'5. Channel Summary'!$B47)</f>
        <v>8</v>
      </c>
      <c r="H47" s="148">
        <f>SUM('5. Channel Summary'!$L47:$Q47)</f>
        <v>2</v>
      </c>
      <c r="I47" s="151">
        <f t="shared" ref="I47:I78" si="1">100*H47/G47</f>
        <v>25</v>
      </c>
      <c r="J47" s="149">
        <f>COUNTIFS(channel_name,'5. Channel Summary'!$B47,condition,"G")</f>
        <v>6</v>
      </c>
      <c r="K47" s="148">
        <f>COUNTIFS(channel_name,'5. Channel Summary'!$B47,condition,"F")</f>
        <v>0</v>
      </c>
      <c r="L47" s="148">
        <f>COUNTIFS(channel_name,'5. Channel Summary'!$B47,condition,"P")</f>
        <v>1</v>
      </c>
      <c r="M47" s="148">
        <f>COUNTIFS(channel_name,'5. Channel Summary'!$B47,condition,"S")+COUNTIFS(channel_name,'5. Channel Summary'!$B47,condition,"Sm")</f>
        <v>0</v>
      </c>
      <c r="N47" s="148">
        <f>COUNTIFS(channel_name,'5. Channel Summary'!$B47,condition,"M")-COUNTIFS(channel_name,'5. Channel Summary'!$B47,condition,"M",needs_repair,)</f>
        <v>1</v>
      </c>
      <c r="O47" s="148">
        <f>COUNTIFS(channel_name,'5. Channel Summary'!$B47,condition,"Mpo")-COUNTIFS(channel_name,'5. Channel Summary'!$B47,condition,"Mpo",needs_repair,)</f>
        <v>0</v>
      </c>
      <c r="P47" s="148">
        <f>COUNTIFS(channel_name,'5. Channel Summary'!$B47,condition,"Mos")</f>
        <v>0</v>
      </c>
      <c r="Q47" s="148">
        <f>COUNTIFS(channel_name,'5. Channel Summary'!$B47,condition,"PN")</f>
        <v>0</v>
      </c>
      <c r="R47" s="148">
        <f>COUNTIFS(channel_name,'5. Channel Summary'!$B47,condition,"M",needs_repair,)+COUNTIFS(channel_name,'5. Channel Summary'!$B47,condition,"Mpo",needs_repair,)</f>
        <v>0</v>
      </c>
      <c r="S47" s="148">
        <f>COUNTIFS(channel_name,'5. Channel Summary'!$B47,condition,"NS")</f>
        <v>0</v>
      </c>
      <c r="T47" s="2"/>
      <c r="V47" s="413" t="s">
        <v>2601</v>
      </c>
      <c r="W47" s="413" t="s">
        <v>2601</v>
      </c>
      <c r="X47" s="414" t="s">
        <v>2011</v>
      </c>
      <c r="Y47" s="414" t="s">
        <v>2688</v>
      </c>
      <c r="Z47" s="415" t="s">
        <v>1898</v>
      </c>
      <c r="AA47" s="148" cm="1">
        <f t="array" ref="AA47">COUNTIF(channel_name,'5. Channel Summary'!$V47)</f>
        <v>8</v>
      </c>
      <c r="AB47" s="148" cm="1">
        <f t="array" ref="AB47">COUNTIFS(channel_name,'5. Channel Summary'!$V47,lightlist_number,"&gt;1")</f>
        <v>8</v>
      </c>
      <c r="AC47" s="148" cm="1">
        <f t="array" ref="AC47">COUNTIFS(channel_name,'5. Channel Summary'!$V47,on_11430,"yes")</f>
        <v>2</v>
      </c>
      <c r="AD47" s="149" cm="1">
        <f t="array" ref="AD47">COUNTIFS(channel_name,'5. Channel Summary'!$V47,oop,"&gt;=150")</f>
        <v>8</v>
      </c>
      <c r="AE47" s="148" cm="1">
        <f t="array" ref="AE47">COUNTIFS(channel_name,'5. Channel Summary'!$V47,oop,"&gt;=1000")</f>
        <v>8</v>
      </c>
      <c r="AF47" s="149" cm="1">
        <f t="array" ref="AF47">COUNTIFS(channel_name,'5. Channel Summary'!$V47,oop,"&gt;=150",on_11430,"Yes")</f>
        <v>2</v>
      </c>
      <c r="AG47" s="148" cm="1">
        <f t="array" ref="AG47">COUNTIFS(channel_name,'5. Channel Summary'!$V47,oop,"&gt;=1000",on_11430,"Yes")</f>
        <v>2</v>
      </c>
      <c r="AH47" s="2"/>
      <c r="AI47" s="2"/>
      <c r="AJ47" s="2"/>
      <c r="AK47" s="2"/>
    </row>
    <row r="48" spans="2:37" ht="26.25" customHeight="1" x14ac:dyDescent="0.2">
      <c r="B48" s="155" t="s">
        <v>2625</v>
      </c>
      <c r="C48" s="155" t="s">
        <v>3167</v>
      </c>
      <c r="D48" s="156" t="s">
        <v>2024</v>
      </c>
      <c r="E48" s="156" t="s">
        <v>2689</v>
      </c>
      <c r="F48" s="42" t="s">
        <v>1897</v>
      </c>
      <c r="G48" s="55">
        <f>COUNTIF(channel_name,'5. Channel Summary'!$B48)</f>
        <v>14</v>
      </c>
      <c r="H48" s="55">
        <f>SUM('5. Channel Summary'!$L48:$Q48)</f>
        <v>0</v>
      </c>
      <c r="I48" s="60">
        <f t="shared" si="1"/>
        <v>0</v>
      </c>
      <c r="J48" s="150">
        <f>COUNTIFS(channel_name,'5. Channel Summary'!$B48,condition,"G")</f>
        <v>13</v>
      </c>
      <c r="K48" s="55">
        <f>COUNTIFS(channel_name,'5. Channel Summary'!$B48,condition,"F")</f>
        <v>1</v>
      </c>
      <c r="L48" s="55">
        <f>COUNTIFS(channel_name,'5. Channel Summary'!$B48,condition,"P")</f>
        <v>0</v>
      </c>
      <c r="M48" s="55">
        <f>COUNTIFS(channel_name,'5. Channel Summary'!$B48,condition,"S")+COUNTIFS(channel_name,'5. Channel Summary'!$B48,condition,"Sm")</f>
        <v>0</v>
      </c>
      <c r="N48" s="55">
        <f>COUNTIFS(channel_name,'5. Channel Summary'!$B48,condition,"M")-COUNTIFS(channel_name,'5. Channel Summary'!$B48,condition,"M",needs_repair,)</f>
        <v>0</v>
      </c>
      <c r="O48" s="55">
        <f>COUNTIFS(channel_name,'5. Channel Summary'!$B48,condition,"Mpo")-COUNTIFS(channel_name,'5. Channel Summary'!$B48,condition,"Mpo",needs_repair,)</f>
        <v>0</v>
      </c>
      <c r="P48" s="55">
        <f>COUNTIFS(channel_name,'5. Channel Summary'!$B48,condition,"Mos")</f>
        <v>0</v>
      </c>
      <c r="Q48" s="55">
        <f>COUNTIFS(channel_name,'5. Channel Summary'!$B48,condition,"PN")</f>
        <v>0</v>
      </c>
      <c r="R48" s="55">
        <f>COUNTIFS(channel_name,'5. Channel Summary'!$B48,condition,"M",needs_repair,)+COUNTIFS(channel_name,'5. Channel Summary'!$B48,condition,"Mpo",needs_repair,)</f>
        <v>0</v>
      </c>
      <c r="S48" s="55">
        <f>COUNTIFS(channel_name,'5. Channel Summary'!$B48,condition,"NS")</f>
        <v>0</v>
      </c>
      <c r="T48" s="2"/>
      <c r="V48" s="155" t="s">
        <v>2625</v>
      </c>
      <c r="W48" s="155" t="s">
        <v>3167</v>
      </c>
      <c r="X48" s="156" t="s">
        <v>2024</v>
      </c>
      <c r="Y48" s="156" t="s">
        <v>2689</v>
      </c>
      <c r="Z48" s="42" t="s">
        <v>1897</v>
      </c>
      <c r="AA48" s="55" cm="1">
        <f t="array" ref="AA48">COUNTIF(channel_name,'5. Channel Summary'!$V48)</f>
        <v>14</v>
      </c>
      <c r="AB48" s="55" cm="1">
        <f t="array" ref="AB48">COUNTIFS(channel_name,'5. Channel Summary'!$V48,lightlist_number,"&gt;1")</f>
        <v>14</v>
      </c>
      <c r="AC48" s="55" cm="1">
        <f t="array" ref="AC48">COUNTIFS(channel_name,'5. Channel Summary'!$V48,on_11430,"yes")</f>
        <v>14</v>
      </c>
      <c r="AD48" s="150" cm="1">
        <f t="array" ref="AD48">COUNTIFS(channel_name,'5. Channel Summary'!$V48,oop,"&gt;=150")</f>
        <v>0</v>
      </c>
      <c r="AE48" s="55" cm="1">
        <f t="array" ref="AE48">COUNTIFS(channel_name,'5. Channel Summary'!$V48,oop,"&gt;=1000")</f>
        <v>0</v>
      </c>
      <c r="AF48" s="150" cm="1">
        <f t="array" ref="AF48">COUNTIFS(channel_name,'5. Channel Summary'!$V48,oop,"&gt;=150",on_11430,"Yes")</f>
        <v>0</v>
      </c>
      <c r="AG48" s="55" cm="1">
        <f t="array" ref="AG48">COUNTIFS(channel_name,'5. Channel Summary'!$V48,oop,"&gt;=1000",on_11430,"Yes")</f>
        <v>0</v>
      </c>
      <c r="AH48" s="2"/>
      <c r="AI48" s="2"/>
      <c r="AJ48" s="2"/>
      <c r="AK48" s="2"/>
    </row>
    <row r="49" spans="2:37" ht="26.25" customHeight="1" x14ac:dyDescent="0.2">
      <c r="B49" s="417" t="s">
        <v>2611</v>
      </c>
      <c r="C49" s="417" t="s">
        <v>2611</v>
      </c>
      <c r="D49" s="418" t="s">
        <v>2015</v>
      </c>
      <c r="E49" s="418" t="s">
        <v>2690</v>
      </c>
      <c r="F49" s="416" t="s">
        <v>1899</v>
      </c>
      <c r="G49" s="55">
        <f>COUNTIF(channel_name,'5. Channel Summary'!$B49)</f>
        <v>5</v>
      </c>
      <c r="H49" s="55">
        <f>SUM('5. Channel Summary'!$L49:$Q49)</f>
        <v>2</v>
      </c>
      <c r="I49" s="60">
        <f t="shared" si="1"/>
        <v>40</v>
      </c>
      <c r="J49" s="150">
        <f>COUNTIFS(channel_name,'5. Channel Summary'!$B49,condition,"G")</f>
        <v>0</v>
      </c>
      <c r="K49" s="55">
        <f>COUNTIFS(channel_name,'5. Channel Summary'!$B49,condition,"F")</f>
        <v>2</v>
      </c>
      <c r="L49" s="55">
        <f>COUNTIFS(channel_name,'5. Channel Summary'!$B49,condition,"P")</f>
        <v>0</v>
      </c>
      <c r="M49" s="55">
        <f>COUNTIFS(channel_name,'5. Channel Summary'!$B49,condition,"S")+COUNTIFS(channel_name,'5. Channel Summary'!$B49,condition,"Sm")</f>
        <v>0</v>
      </c>
      <c r="N49" s="55">
        <f>COUNTIFS(channel_name,'5. Channel Summary'!$B49,condition,"M")-COUNTIFS(channel_name,'5. Channel Summary'!$B49,condition,"M",needs_repair,)</f>
        <v>1</v>
      </c>
      <c r="O49" s="55">
        <f>COUNTIFS(channel_name,'5. Channel Summary'!$B49,condition,"Mpo")-COUNTIFS(channel_name,'5. Channel Summary'!$B49,condition,"Mpo",needs_repair,)</f>
        <v>1</v>
      </c>
      <c r="P49" s="55">
        <f>COUNTIFS(channel_name,'5. Channel Summary'!$B49,condition,"Mos")</f>
        <v>0</v>
      </c>
      <c r="Q49" s="55">
        <f>COUNTIFS(channel_name,'5. Channel Summary'!$B49,condition,"PN")</f>
        <v>0</v>
      </c>
      <c r="R49" s="55">
        <f>COUNTIFS(channel_name,'5. Channel Summary'!$B49,condition,"M",needs_repair,)+COUNTIFS(channel_name,'5. Channel Summary'!$B49,condition,"Mpo",needs_repair,)</f>
        <v>1</v>
      </c>
      <c r="S49" s="55">
        <f>COUNTIFS(channel_name,'5. Channel Summary'!$B49,condition,"NS")</f>
        <v>0</v>
      </c>
      <c r="T49" s="2"/>
      <c r="V49" s="417" t="s">
        <v>2611</v>
      </c>
      <c r="W49" s="417" t="s">
        <v>2611</v>
      </c>
      <c r="X49" s="418" t="s">
        <v>2015</v>
      </c>
      <c r="Y49" s="418" t="s">
        <v>2690</v>
      </c>
      <c r="Z49" s="416" t="s">
        <v>1899</v>
      </c>
      <c r="AA49" s="55" cm="1">
        <f t="array" ref="AA49">COUNTIF(channel_name,'5. Channel Summary'!$V49)</f>
        <v>5</v>
      </c>
      <c r="AB49" s="55" cm="1">
        <f t="array" ref="AB49">COUNTIFS(channel_name,'5. Channel Summary'!$V49,lightlist_number,"&gt;1")</f>
        <v>5</v>
      </c>
      <c r="AC49" s="55" cm="1">
        <f t="array" ref="AC49">COUNTIFS(channel_name,'5. Channel Summary'!$V49,on_11430,"yes")</f>
        <v>2</v>
      </c>
      <c r="AD49" s="150" cm="1">
        <f t="array" ref="AD49">COUNTIFS(channel_name,'5. Channel Summary'!$V49,oop,"&gt;=150")</f>
        <v>1</v>
      </c>
      <c r="AE49" s="55" cm="1">
        <f t="array" ref="AE49">COUNTIFS(channel_name,'5. Channel Summary'!$V49,oop,"&gt;=1000")</f>
        <v>0</v>
      </c>
      <c r="AF49" s="150" cm="1">
        <f t="array" ref="AF49">COUNTIFS(channel_name,'5. Channel Summary'!$V49,oop,"&gt;=150",on_11430,"Yes")</f>
        <v>0</v>
      </c>
      <c r="AG49" s="55" cm="1">
        <f t="array" ref="AG49">COUNTIFS(channel_name,'5. Channel Summary'!$V49,oop,"&gt;=1000",on_11430,"Yes")</f>
        <v>0</v>
      </c>
      <c r="AH49" s="2"/>
      <c r="AI49" s="2"/>
      <c r="AJ49" s="2"/>
      <c r="AK49" s="2"/>
    </row>
    <row r="50" spans="2:37" ht="26.25" customHeight="1" x14ac:dyDescent="0.2">
      <c r="B50" s="155" t="s">
        <v>2617</v>
      </c>
      <c r="C50" s="155" t="s">
        <v>3182</v>
      </c>
      <c r="D50" s="156" t="s">
        <v>427</v>
      </c>
      <c r="E50" s="156" t="s">
        <v>2689</v>
      </c>
      <c r="F50" s="42" t="s">
        <v>1897</v>
      </c>
      <c r="G50" s="55">
        <f>COUNTIF(channel_name,'5. Channel Summary'!$B50)</f>
        <v>9</v>
      </c>
      <c r="H50" s="55">
        <f>SUM('5. Channel Summary'!$L50:$Q50)</f>
        <v>1</v>
      </c>
      <c r="I50" s="60">
        <f t="shared" si="1"/>
        <v>11.111111111111111</v>
      </c>
      <c r="J50" s="150">
        <f>COUNTIFS(channel_name,'5. Channel Summary'!$B50,condition,"G")</f>
        <v>5</v>
      </c>
      <c r="K50" s="55">
        <f>COUNTIFS(channel_name,'5. Channel Summary'!$B50,condition,"F")</f>
        <v>3</v>
      </c>
      <c r="L50" s="55">
        <f>COUNTIFS(channel_name,'5. Channel Summary'!$B50,condition,"P")</f>
        <v>1</v>
      </c>
      <c r="M50" s="55">
        <f>COUNTIFS(channel_name,'5. Channel Summary'!$B50,condition,"S")+COUNTIFS(channel_name,'5. Channel Summary'!$B50,condition,"Sm")</f>
        <v>0</v>
      </c>
      <c r="N50" s="55">
        <f>COUNTIFS(channel_name,'5. Channel Summary'!$B50,condition,"M")-COUNTIFS(channel_name,'5. Channel Summary'!$B50,condition,"M",needs_repair,)</f>
        <v>0</v>
      </c>
      <c r="O50" s="55">
        <f>COUNTIFS(channel_name,'5. Channel Summary'!$B50,condition,"Mpo")-COUNTIFS(channel_name,'5. Channel Summary'!$B50,condition,"Mpo",needs_repair,)</f>
        <v>0</v>
      </c>
      <c r="P50" s="55">
        <f>COUNTIFS(channel_name,'5. Channel Summary'!$B50,condition,"Mos")</f>
        <v>0</v>
      </c>
      <c r="Q50" s="55">
        <f>COUNTIFS(channel_name,'5. Channel Summary'!$B50,condition,"PN")</f>
        <v>0</v>
      </c>
      <c r="R50" s="55">
        <f>COUNTIFS(channel_name,'5. Channel Summary'!$B50,condition,"M",needs_repair,)+COUNTIFS(channel_name,'5. Channel Summary'!$B50,condition,"Mpo",needs_repair,)</f>
        <v>0</v>
      </c>
      <c r="S50" s="55">
        <f>COUNTIFS(channel_name,'5. Channel Summary'!$B50,condition,"NS")</f>
        <v>0</v>
      </c>
      <c r="T50" s="2"/>
      <c r="V50" s="155" t="s">
        <v>2617</v>
      </c>
      <c r="W50" s="155" t="s">
        <v>3182</v>
      </c>
      <c r="X50" s="156" t="s">
        <v>427</v>
      </c>
      <c r="Y50" s="156" t="s">
        <v>2689</v>
      </c>
      <c r="Z50" s="42" t="s">
        <v>1897</v>
      </c>
      <c r="AA50" s="55" cm="1">
        <f t="array" ref="AA50">COUNTIF(channel_name,'5. Channel Summary'!$V50)</f>
        <v>9</v>
      </c>
      <c r="AB50" s="55" cm="1">
        <f t="array" ref="AB50">COUNTIFS(channel_name,'5. Channel Summary'!$V50,lightlist_number,"&gt;1")</f>
        <v>9</v>
      </c>
      <c r="AC50" s="55" cm="1">
        <f t="array" ref="AC50">COUNTIFS(channel_name,'5. Channel Summary'!$V50,on_11430,"yes")</f>
        <v>9</v>
      </c>
      <c r="AD50" s="150" cm="1">
        <f t="array" ref="AD50">COUNTIFS(channel_name,'5. Channel Summary'!$V50,oop,"&gt;=150")</f>
        <v>1</v>
      </c>
      <c r="AE50" s="55" cm="1">
        <f t="array" ref="AE50">COUNTIFS(channel_name,'5. Channel Summary'!$V50,oop,"&gt;=1000")</f>
        <v>0</v>
      </c>
      <c r="AF50" s="150" cm="1">
        <f t="array" ref="AF50">COUNTIFS(channel_name,'5. Channel Summary'!$V50,oop,"&gt;=150",on_11430,"Yes")</f>
        <v>1</v>
      </c>
      <c r="AG50" s="55" cm="1">
        <f t="array" ref="AG50">COUNTIFS(channel_name,'5. Channel Summary'!$V50,oop,"&gt;=1000",on_11430,"Yes")</f>
        <v>0</v>
      </c>
      <c r="AH50" s="2"/>
      <c r="AI50" s="2"/>
      <c r="AJ50" s="2"/>
      <c r="AK50" s="2"/>
    </row>
    <row r="51" spans="2:37" ht="26.25" customHeight="1" x14ac:dyDescent="0.2">
      <c r="B51" s="417" t="s">
        <v>2600</v>
      </c>
      <c r="C51" s="417" t="s">
        <v>2600</v>
      </c>
      <c r="D51" s="418" t="s">
        <v>3169</v>
      </c>
      <c r="E51" s="418" t="s">
        <v>2689</v>
      </c>
      <c r="F51" s="416" t="s">
        <v>1898</v>
      </c>
      <c r="G51" s="55" cm="1">
        <f t="array" ref="G51">COUNTIF(channel_name,'5. Channel Summary'!$B51)</f>
        <v>19</v>
      </c>
      <c r="H51" s="55">
        <f>SUM('5. Channel Summary'!$L51:$Q51)</f>
        <v>8</v>
      </c>
      <c r="I51" s="60">
        <f t="shared" si="1"/>
        <v>42.10526315789474</v>
      </c>
      <c r="J51" s="150">
        <f>COUNTIFS(channel_name,'5. Channel Summary'!$B51,condition,"G")</f>
        <v>10</v>
      </c>
      <c r="K51" s="55">
        <f>COUNTIFS(channel_name,'5. Channel Summary'!$B51,condition,"F")</f>
        <v>1</v>
      </c>
      <c r="L51" s="55">
        <f>COUNTIFS(channel_name,'5. Channel Summary'!$B51,condition,"P")</f>
        <v>3</v>
      </c>
      <c r="M51" s="55">
        <f>COUNTIFS(channel_name,'5. Channel Summary'!$B51,condition,"S")+COUNTIFS(channel_name,'5. Channel Summary'!$B51,condition,"Sm")</f>
        <v>1</v>
      </c>
      <c r="N51" s="55">
        <f>COUNTIFS(channel_name,'5. Channel Summary'!$B51,condition,"M")-COUNTIFS(channel_name,'5. Channel Summary'!$B51,condition,"M",needs_repair,)</f>
        <v>4</v>
      </c>
      <c r="O51" s="55">
        <f>COUNTIFS(channel_name,'5. Channel Summary'!$B51,condition,"Mpo")-COUNTIFS(channel_name,'5. Channel Summary'!$B51,condition,"Mpo",needs_repair,)</f>
        <v>0</v>
      </c>
      <c r="P51" s="55">
        <f>COUNTIFS(channel_name,'5. Channel Summary'!$B51,condition,"Mos")</f>
        <v>0</v>
      </c>
      <c r="Q51" s="55">
        <f>COUNTIFS(channel_name,'5. Channel Summary'!$B51,condition,"PN")</f>
        <v>0</v>
      </c>
      <c r="R51" s="55">
        <f>COUNTIFS(channel_name,'5. Channel Summary'!$B51,condition,"M",needs_repair,)+COUNTIFS(channel_name,'5. Channel Summary'!$B51,condition,"Mpo",needs_repair,)</f>
        <v>0</v>
      </c>
      <c r="S51" s="55">
        <f>COUNTIFS(channel_name,'5. Channel Summary'!$B51,condition,"NS")</f>
        <v>0</v>
      </c>
      <c r="T51" s="2"/>
      <c r="V51" s="417" t="s">
        <v>2600</v>
      </c>
      <c r="W51" s="417" t="s">
        <v>2600</v>
      </c>
      <c r="X51" s="418" t="s">
        <v>3169</v>
      </c>
      <c r="Y51" s="418" t="s">
        <v>2689</v>
      </c>
      <c r="Z51" s="416" t="s">
        <v>1898</v>
      </c>
      <c r="AA51" s="55" cm="1">
        <f t="array" ref="AA51">COUNTIF(channel_name,'5. Channel Summary'!$V51)</f>
        <v>19</v>
      </c>
      <c r="AB51" s="55" cm="1">
        <f t="array" ref="AB51">COUNTIFS(channel_name,'5. Channel Summary'!$V51,lightlist_number,"&gt;1")</f>
        <v>18</v>
      </c>
      <c r="AC51" s="55" cm="1">
        <f t="array" ref="AC51">COUNTIFS(channel_name,'5. Channel Summary'!$V51,on_11430,"yes")</f>
        <v>18</v>
      </c>
      <c r="AD51" s="150" cm="1">
        <f t="array" ref="AD51">COUNTIFS(channel_name,'5. Channel Summary'!$V51,oop,"&gt;=150")</f>
        <v>1</v>
      </c>
      <c r="AE51" s="55" cm="1">
        <f t="array" ref="AE51">COUNTIFS(channel_name,'5. Channel Summary'!$V51,oop,"&gt;=1000")</f>
        <v>1</v>
      </c>
      <c r="AF51" s="150" cm="1">
        <f t="array" ref="AF51">COUNTIFS(channel_name,'5. Channel Summary'!$V51,oop,"&gt;=150",on_11430,"Yes")</f>
        <v>1</v>
      </c>
      <c r="AG51" s="55" cm="1">
        <f t="array" ref="AG51">COUNTIFS(channel_name,'5. Channel Summary'!$V51,oop,"&gt;=1000",on_11430,"Yes")</f>
        <v>1</v>
      </c>
      <c r="AH51" s="2"/>
      <c r="AI51" s="2"/>
      <c r="AJ51" s="2"/>
      <c r="AK51" s="2"/>
    </row>
    <row r="52" spans="2:37" ht="26.25" customHeight="1" x14ac:dyDescent="0.2">
      <c r="B52" s="155" t="s">
        <v>2621</v>
      </c>
      <c r="C52" s="155" t="s">
        <v>2621</v>
      </c>
      <c r="D52" s="156" t="s">
        <v>2022</v>
      </c>
      <c r="E52" s="156" t="s">
        <v>2688</v>
      </c>
      <c r="F52" s="42" t="s">
        <v>1898</v>
      </c>
      <c r="G52" s="55">
        <f>COUNTIF(channel_name,'5. Channel Summary'!$B52)</f>
        <v>38</v>
      </c>
      <c r="H52" s="55">
        <f>SUM('5. Channel Summary'!$L52:$Q52)</f>
        <v>9</v>
      </c>
      <c r="I52" s="60">
        <f t="shared" si="1"/>
        <v>23.684210526315791</v>
      </c>
      <c r="J52" s="150">
        <f>COUNTIFS(channel_name,'5. Channel Summary'!$B52,condition,"G")</f>
        <v>29</v>
      </c>
      <c r="K52" s="55">
        <f>COUNTIFS(channel_name,'5. Channel Summary'!$B52,condition,"F")</f>
        <v>0</v>
      </c>
      <c r="L52" s="55">
        <f>COUNTIFS(channel_name,'5. Channel Summary'!$B52,condition,"P")</f>
        <v>0</v>
      </c>
      <c r="M52" s="55">
        <f>COUNTIFS(channel_name,'5. Channel Summary'!$B52,condition,"S")+COUNTIFS(channel_name,'5. Channel Summary'!$B52,condition,"Sm")</f>
        <v>2</v>
      </c>
      <c r="N52" s="55">
        <f>COUNTIFS(channel_name,'5. Channel Summary'!$B52,condition,"M")-COUNTIFS(channel_name,'5. Channel Summary'!$B52,condition,"M",needs_repair,)</f>
        <v>4</v>
      </c>
      <c r="O52" s="55">
        <f>COUNTIFS(channel_name,'5. Channel Summary'!$B52,condition,"Mpo")-COUNTIFS(channel_name,'5. Channel Summary'!$B52,condition,"Mpo",needs_repair,)</f>
        <v>0</v>
      </c>
      <c r="P52" s="55">
        <f>COUNTIFS(channel_name,'5. Channel Summary'!$B52,condition,"Mos")</f>
        <v>0</v>
      </c>
      <c r="Q52" s="55">
        <f>COUNTIFS(channel_name,'5. Channel Summary'!$B52,condition,"PN")</f>
        <v>3</v>
      </c>
      <c r="R52" s="55">
        <f>COUNTIFS(channel_name,'5. Channel Summary'!$B52,condition,"M",needs_repair,)+COUNTIFS(channel_name,'5. Channel Summary'!$B52,condition,"Mpo",needs_repair,)</f>
        <v>0</v>
      </c>
      <c r="S52" s="55">
        <f>COUNTIFS(channel_name,'5. Channel Summary'!$B52,condition,"NS")</f>
        <v>0</v>
      </c>
      <c r="T52" s="2"/>
      <c r="V52" s="155" t="s">
        <v>2621</v>
      </c>
      <c r="W52" s="155" t="s">
        <v>2621</v>
      </c>
      <c r="X52" s="156" t="s">
        <v>2022</v>
      </c>
      <c r="Y52" s="156" t="s">
        <v>2688</v>
      </c>
      <c r="Z52" s="42" t="s">
        <v>1898</v>
      </c>
      <c r="AA52" s="55" cm="1">
        <f t="array" ref="AA52">COUNTIF(channel_name,'5. Channel Summary'!$V52)</f>
        <v>38</v>
      </c>
      <c r="AB52" s="55" cm="1">
        <f t="array" ref="AB52">COUNTIFS(channel_name,'5. Channel Summary'!$V52,lightlist_number,"&gt;1")</f>
        <v>31</v>
      </c>
      <c r="AC52" s="55" cm="1">
        <f t="array" ref="AC52">COUNTIFS(channel_name,'5. Channel Summary'!$V52,on_11430,"yes")</f>
        <v>11</v>
      </c>
      <c r="AD52" s="150" cm="1">
        <f t="array" ref="AD52">COUNTIFS(channel_name,'5. Channel Summary'!$V52,oop,"&gt;=150")</f>
        <v>22</v>
      </c>
      <c r="AE52" s="55" cm="1">
        <f t="array" ref="AE52">COUNTIFS(channel_name,'5. Channel Summary'!$V52,oop,"&gt;=1000")</f>
        <v>2</v>
      </c>
      <c r="AF52" s="150" cm="1">
        <f t="array" ref="AF52">COUNTIFS(channel_name,'5. Channel Summary'!$V52,oop,"&gt;=150",on_11430,"Yes")</f>
        <v>9</v>
      </c>
      <c r="AG52" s="55" cm="1">
        <f t="array" ref="AG52">COUNTIFS(channel_name,'5. Channel Summary'!$V52,oop,"&gt;=1000",on_11430,"Yes")</f>
        <v>1</v>
      </c>
      <c r="AH52" s="2"/>
      <c r="AI52" s="2"/>
      <c r="AJ52" s="2"/>
      <c r="AK52" s="2"/>
    </row>
    <row r="53" spans="2:37" ht="26.25" customHeight="1" x14ac:dyDescent="0.2">
      <c r="B53" s="417" t="s">
        <v>2620</v>
      </c>
      <c r="C53" s="417" t="s">
        <v>3189</v>
      </c>
      <c r="D53" s="418" t="s">
        <v>2026</v>
      </c>
      <c r="E53" s="418" t="s">
        <v>2690</v>
      </c>
      <c r="F53" s="416" t="s">
        <v>1898</v>
      </c>
      <c r="G53" s="55" cm="1">
        <f t="array" ref="G53">COUNTIF(channel_name,'5. Channel Summary'!$B53)</f>
        <v>15</v>
      </c>
      <c r="H53" s="55">
        <f>SUM('5. Channel Summary'!$L53:$Q53)</f>
        <v>11</v>
      </c>
      <c r="I53" s="60">
        <f t="shared" si="1"/>
        <v>73.333333333333329</v>
      </c>
      <c r="J53" s="150">
        <f>COUNTIFS(channel_name,'5. Channel Summary'!$B53,condition,"G")</f>
        <v>1</v>
      </c>
      <c r="K53" s="55">
        <f>COUNTIFS(channel_name,'5. Channel Summary'!$B53,condition,"F")</f>
        <v>3</v>
      </c>
      <c r="L53" s="55">
        <f>COUNTIFS(channel_name,'5. Channel Summary'!$B53,condition,"P")</f>
        <v>0</v>
      </c>
      <c r="M53" s="55">
        <f>COUNTIFS(channel_name,'5. Channel Summary'!$B53,condition,"S")+COUNTIFS(channel_name,'5. Channel Summary'!$B53,condition,"Sm")</f>
        <v>3</v>
      </c>
      <c r="N53" s="55">
        <f>COUNTIFS(channel_name,'5. Channel Summary'!$B53,condition,"M")-COUNTIFS(channel_name,'5. Channel Summary'!$B53,condition,"M",needs_repair,)</f>
        <v>4</v>
      </c>
      <c r="O53" s="55">
        <f>COUNTIFS(channel_name,'5. Channel Summary'!$B53,condition,"Mpo")-COUNTIFS(channel_name,'5. Channel Summary'!$B53,condition,"Mpo",needs_repair,)</f>
        <v>3</v>
      </c>
      <c r="P53" s="55">
        <f>COUNTIFS(channel_name,'5. Channel Summary'!$B53,condition,"Mos")</f>
        <v>1</v>
      </c>
      <c r="Q53" s="55">
        <f>COUNTIFS(channel_name,'5. Channel Summary'!$B53,condition,"PN")</f>
        <v>0</v>
      </c>
      <c r="R53" s="55">
        <f>COUNTIFS(channel_name,'5. Channel Summary'!$B53,condition,"M",needs_repair,)+COUNTIFS(channel_name,'5. Channel Summary'!$B53,condition,"Mpo",needs_repair,)</f>
        <v>0</v>
      </c>
      <c r="S53" s="55">
        <f>COUNTIFS(channel_name,'5. Channel Summary'!$B53,condition,"NS")</f>
        <v>0</v>
      </c>
      <c r="T53" s="2"/>
      <c r="V53" s="417" t="s">
        <v>2620</v>
      </c>
      <c r="W53" s="417" t="s">
        <v>3189</v>
      </c>
      <c r="X53" s="418" t="s">
        <v>2026</v>
      </c>
      <c r="Y53" s="418" t="s">
        <v>2690</v>
      </c>
      <c r="Z53" s="416" t="s">
        <v>1898</v>
      </c>
      <c r="AA53" s="55" cm="1">
        <f t="array" ref="AA53">COUNTIF(channel_name,'5. Channel Summary'!$V53)</f>
        <v>15</v>
      </c>
      <c r="AB53" s="55" cm="1">
        <f t="array" ref="AB53">COUNTIFS(channel_name,'5. Channel Summary'!$V53,lightlist_number,"&gt;1")</f>
        <v>14</v>
      </c>
      <c r="AC53" s="55" cm="1">
        <f t="array" ref="AC53">COUNTIFS(channel_name,'5. Channel Summary'!$V53,on_11430,"yes")</f>
        <v>14</v>
      </c>
      <c r="AD53" s="150" cm="1">
        <f t="array" ref="AD53">COUNTIFS(channel_name,'5. Channel Summary'!$V53,oop,"&gt;=150")</f>
        <v>1</v>
      </c>
      <c r="AE53" s="55" cm="1">
        <f t="array" ref="AE53">COUNTIFS(channel_name,'5. Channel Summary'!$V53,oop,"&gt;=1000")</f>
        <v>0</v>
      </c>
      <c r="AF53" s="150" cm="1">
        <f t="array" ref="AF53">COUNTIFS(channel_name,'5. Channel Summary'!$V53,oop,"&gt;=150",on_11430,"Yes")</f>
        <v>1</v>
      </c>
      <c r="AG53" s="55" cm="1">
        <f t="array" ref="AG53">COUNTIFS(channel_name,'5. Channel Summary'!$V53,oop,"&gt;=1000",on_11430,"Yes")</f>
        <v>0</v>
      </c>
      <c r="AH53" s="2"/>
      <c r="AI53" s="2"/>
      <c r="AJ53" s="2"/>
      <c r="AK53" s="2"/>
    </row>
    <row r="54" spans="2:37" ht="26.25" customHeight="1" x14ac:dyDescent="0.2">
      <c r="B54" s="155" t="s">
        <v>2603</v>
      </c>
      <c r="C54" s="155" t="s">
        <v>3182</v>
      </c>
      <c r="D54" s="156" t="s">
        <v>364</v>
      </c>
      <c r="E54" s="156" t="s">
        <v>2689</v>
      </c>
      <c r="F54" s="42" t="s">
        <v>1897</v>
      </c>
      <c r="G54" s="55">
        <f>COUNTIF(channel_name,'5. Channel Summary'!$B54)</f>
        <v>16</v>
      </c>
      <c r="H54" s="55">
        <f>SUM('5. Channel Summary'!$L54:$Q54)</f>
        <v>2</v>
      </c>
      <c r="I54" s="60">
        <f t="shared" si="1"/>
        <v>12.5</v>
      </c>
      <c r="J54" s="150">
        <f>COUNTIFS(channel_name,'5. Channel Summary'!$B54,condition,"G")</f>
        <v>11</v>
      </c>
      <c r="K54" s="55">
        <f>COUNTIFS(channel_name,'5. Channel Summary'!$B54,condition,"F")</f>
        <v>3</v>
      </c>
      <c r="L54" s="55">
        <f>COUNTIFS(channel_name,'5. Channel Summary'!$B54,condition,"P")</f>
        <v>1</v>
      </c>
      <c r="M54" s="55">
        <f>COUNTIFS(channel_name,'5. Channel Summary'!$B54,condition,"S")+COUNTIFS(channel_name,'5. Channel Summary'!$B54,condition,"Sm")</f>
        <v>0</v>
      </c>
      <c r="N54" s="55">
        <f>COUNTIFS(channel_name,'5. Channel Summary'!$B54,condition,"M")-COUNTIFS(channel_name,'5. Channel Summary'!$B54,condition,"M",needs_repair,)</f>
        <v>1</v>
      </c>
      <c r="O54" s="55">
        <f>COUNTIFS(channel_name,'5. Channel Summary'!$B54,condition,"Mpo")-COUNTIFS(channel_name,'5. Channel Summary'!$B54,condition,"Mpo",needs_repair,)</f>
        <v>0</v>
      </c>
      <c r="P54" s="55">
        <f>COUNTIFS(channel_name,'5. Channel Summary'!$B54,condition,"Mos")</f>
        <v>0</v>
      </c>
      <c r="Q54" s="55">
        <f>COUNTIFS(channel_name,'5. Channel Summary'!$B54,condition,"PN")</f>
        <v>0</v>
      </c>
      <c r="R54" s="55">
        <f>COUNTIFS(channel_name,'5. Channel Summary'!$B54,condition,"M",needs_repair,)+COUNTIFS(channel_name,'5. Channel Summary'!$B54,condition,"Mpo",needs_repair,)</f>
        <v>0</v>
      </c>
      <c r="S54" s="55">
        <f>COUNTIFS(channel_name,'5. Channel Summary'!$B54,condition,"NS")</f>
        <v>0</v>
      </c>
      <c r="T54" s="2"/>
      <c r="V54" s="155" t="s">
        <v>2603</v>
      </c>
      <c r="W54" s="155" t="s">
        <v>3182</v>
      </c>
      <c r="X54" s="156" t="s">
        <v>364</v>
      </c>
      <c r="Y54" s="156" t="s">
        <v>2689</v>
      </c>
      <c r="Z54" s="42" t="s">
        <v>1897</v>
      </c>
      <c r="AA54" s="55" cm="1">
        <f t="array" ref="AA54">COUNTIF(channel_name,'5. Channel Summary'!$V54)</f>
        <v>16</v>
      </c>
      <c r="AB54" s="55" cm="1">
        <f t="array" ref="AB54">COUNTIFS(channel_name,'5. Channel Summary'!$V54,lightlist_number,"&gt;1")</f>
        <v>15</v>
      </c>
      <c r="AC54" s="55" cm="1">
        <f t="array" ref="AC54">COUNTIFS(channel_name,'5. Channel Summary'!$V54,on_11430,"yes")</f>
        <v>15</v>
      </c>
      <c r="AD54" s="150" cm="1">
        <f t="array" ref="AD54">COUNTIFS(channel_name,'5. Channel Summary'!$V54,oop,"&gt;=150")</f>
        <v>0</v>
      </c>
      <c r="AE54" s="55" cm="1">
        <f t="array" ref="AE54">COUNTIFS(channel_name,'5. Channel Summary'!$V54,oop,"&gt;=1000")</f>
        <v>0</v>
      </c>
      <c r="AF54" s="150" cm="1">
        <f t="array" ref="AF54">COUNTIFS(channel_name,'5. Channel Summary'!$V54,oop,"&gt;=150",on_11430,"Yes")</f>
        <v>0</v>
      </c>
      <c r="AG54" s="55" cm="1">
        <f t="array" ref="AG54">COUNTIFS(channel_name,'5. Channel Summary'!$V54,oop,"&gt;=1000",on_11430,"Yes")</f>
        <v>0</v>
      </c>
      <c r="AH54" s="2"/>
      <c r="AI54" s="2"/>
      <c r="AJ54" s="2"/>
      <c r="AK54" s="2"/>
    </row>
    <row r="55" spans="2:37" ht="26.25" customHeight="1" x14ac:dyDescent="0.2">
      <c r="B55" s="417" t="s">
        <v>2614</v>
      </c>
      <c r="C55" s="417" t="s">
        <v>3185</v>
      </c>
      <c r="D55" s="418" t="s">
        <v>3161</v>
      </c>
      <c r="E55" s="418" t="s">
        <v>2689</v>
      </c>
      <c r="F55" s="416" t="s">
        <v>1898</v>
      </c>
      <c r="G55" s="55">
        <f>COUNTIF(channel_name,'5. Channel Summary'!$B55)</f>
        <v>17</v>
      </c>
      <c r="H55" s="55">
        <f>SUM('5. Channel Summary'!$L55:$Q55)</f>
        <v>3</v>
      </c>
      <c r="I55" s="60">
        <f t="shared" si="1"/>
        <v>17.647058823529413</v>
      </c>
      <c r="J55" s="150">
        <f>COUNTIFS(channel_name,'5. Channel Summary'!$B55,condition,"G")</f>
        <v>11</v>
      </c>
      <c r="K55" s="55">
        <f>COUNTIFS(channel_name,'5. Channel Summary'!$B55,condition,"F")</f>
        <v>3</v>
      </c>
      <c r="L55" s="55">
        <f>COUNTIFS(channel_name,'5. Channel Summary'!$B55,condition,"P")</f>
        <v>0</v>
      </c>
      <c r="M55" s="55">
        <f>COUNTIFS(channel_name,'5. Channel Summary'!$B55,condition,"S")+COUNTIFS(channel_name,'5. Channel Summary'!$B55,condition,"Sm")</f>
        <v>1</v>
      </c>
      <c r="N55" s="55">
        <f>COUNTIFS(channel_name,'5. Channel Summary'!$B55,condition,"M")-COUNTIFS(channel_name,'5. Channel Summary'!$B55,condition,"M",needs_repair,)</f>
        <v>1</v>
      </c>
      <c r="O55" s="55">
        <f>COUNTIFS(channel_name,'5. Channel Summary'!$B55,condition,"Mpo")-COUNTIFS(channel_name,'5. Channel Summary'!$B55,condition,"Mpo",needs_repair,)</f>
        <v>1</v>
      </c>
      <c r="P55" s="55">
        <f>COUNTIFS(channel_name,'5. Channel Summary'!$B55,condition,"Mos")</f>
        <v>0</v>
      </c>
      <c r="Q55" s="55">
        <f>COUNTIFS(channel_name,'5. Channel Summary'!$B55,condition,"PN")</f>
        <v>0</v>
      </c>
      <c r="R55" s="55">
        <f>COUNTIFS(channel_name,'5. Channel Summary'!$B55,condition,"M",needs_repair,)+COUNTIFS(channel_name,'5. Channel Summary'!$B55,condition,"Mpo",needs_repair,)</f>
        <v>0</v>
      </c>
      <c r="S55" s="55">
        <f>COUNTIFS(channel_name,'5. Channel Summary'!$B55,condition,"NS")</f>
        <v>0</v>
      </c>
      <c r="T55" s="2"/>
      <c r="V55" s="417" t="s">
        <v>2614</v>
      </c>
      <c r="W55" s="417" t="s">
        <v>3185</v>
      </c>
      <c r="X55" s="418" t="s">
        <v>3161</v>
      </c>
      <c r="Y55" s="418" t="s">
        <v>2689</v>
      </c>
      <c r="Z55" s="416" t="s">
        <v>1898</v>
      </c>
      <c r="AA55" s="55" cm="1">
        <f t="array" ref="AA55">COUNTIF(channel_name,'5. Channel Summary'!$V55)</f>
        <v>17</v>
      </c>
      <c r="AB55" s="55" cm="1">
        <f t="array" ref="AB55">COUNTIFS(channel_name,'5. Channel Summary'!$V55,lightlist_number,"&gt;1")</f>
        <v>14</v>
      </c>
      <c r="AC55" s="55" cm="1">
        <f t="array" ref="AC55">COUNTIFS(channel_name,'5. Channel Summary'!$V55,on_11430,"yes")</f>
        <v>11</v>
      </c>
      <c r="AD55" s="150" cm="1">
        <f t="array" ref="AD55">COUNTIFS(channel_name,'5. Channel Summary'!$V55,oop,"&gt;=150")</f>
        <v>4</v>
      </c>
      <c r="AE55" s="55" cm="1">
        <f t="array" ref="AE55">COUNTIFS(channel_name,'5. Channel Summary'!$V55,oop,"&gt;=1000")</f>
        <v>0</v>
      </c>
      <c r="AF55" s="150" cm="1">
        <f t="array" ref="AF55">COUNTIFS(channel_name,'5. Channel Summary'!$V55,oop,"&gt;=150",on_11430,"Yes")</f>
        <v>3</v>
      </c>
      <c r="AG55" s="55" cm="1">
        <f t="array" ref="AG55">COUNTIFS(channel_name,'5. Channel Summary'!$V55,oop,"&gt;=1000",on_11430,"Yes")</f>
        <v>0</v>
      </c>
      <c r="AH55" s="2"/>
      <c r="AI55" s="2"/>
      <c r="AJ55" s="2"/>
      <c r="AK55" s="2"/>
    </row>
    <row r="56" spans="2:37" ht="26.25" customHeight="1" x14ac:dyDescent="0.2">
      <c r="B56" s="155" t="s">
        <v>2616</v>
      </c>
      <c r="C56" s="155" t="s">
        <v>3185</v>
      </c>
      <c r="D56" s="156" t="s">
        <v>2029</v>
      </c>
      <c r="E56" s="156" t="s">
        <v>2689</v>
      </c>
      <c r="F56" s="42" t="s">
        <v>1898</v>
      </c>
      <c r="G56" s="55">
        <f>COUNTIF(channel_name,'5. Channel Summary'!$B56)</f>
        <v>2</v>
      </c>
      <c r="H56" s="55">
        <f>SUM('5. Channel Summary'!$L56:$Q56)</f>
        <v>2</v>
      </c>
      <c r="I56" s="60">
        <f t="shared" si="1"/>
        <v>100</v>
      </c>
      <c r="J56" s="150">
        <f>COUNTIFS(channel_name,'5. Channel Summary'!$B56,condition,"G")</f>
        <v>0</v>
      </c>
      <c r="K56" s="55">
        <f>COUNTIFS(channel_name,'5. Channel Summary'!$B56,condition,"F")</f>
        <v>0</v>
      </c>
      <c r="L56" s="55">
        <f>COUNTIFS(channel_name,'5. Channel Summary'!$B56,condition,"P")</f>
        <v>0</v>
      </c>
      <c r="M56" s="55">
        <f>COUNTIFS(channel_name,'5. Channel Summary'!$B56,condition,"S")+COUNTIFS(channel_name,'5. Channel Summary'!$B56,condition,"Sm")</f>
        <v>1</v>
      </c>
      <c r="N56" s="55">
        <f>COUNTIFS(channel_name,'5. Channel Summary'!$B56,condition,"M")-COUNTIFS(channel_name,'5. Channel Summary'!$B56,condition,"M",needs_repair,)</f>
        <v>0</v>
      </c>
      <c r="O56" s="55">
        <f>COUNTIFS(channel_name,'5. Channel Summary'!$B56,condition,"Mpo")-COUNTIFS(channel_name,'5. Channel Summary'!$B56,condition,"Mpo",needs_repair,)</f>
        <v>0</v>
      </c>
      <c r="P56" s="55">
        <f>COUNTIFS(channel_name,'5. Channel Summary'!$B56,condition,"Mos")</f>
        <v>1</v>
      </c>
      <c r="Q56" s="55">
        <f>COUNTIFS(channel_name,'5. Channel Summary'!$B56,condition,"PN")</f>
        <v>0</v>
      </c>
      <c r="R56" s="55">
        <f>COUNTIFS(channel_name,'5. Channel Summary'!$B56,condition,"M",needs_repair,)+COUNTIFS(channel_name,'5. Channel Summary'!$B56,condition,"Mpo",needs_repair,)</f>
        <v>0</v>
      </c>
      <c r="S56" s="55">
        <f>COUNTIFS(channel_name,'5. Channel Summary'!$B56,condition,"NS")</f>
        <v>0</v>
      </c>
      <c r="T56" s="2"/>
      <c r="V56" s="155" t="s">
        <v>2616</v>
      </c>
      <c r="W56" s="155" t="s">
        <v>3185</v>
      </c>
      <c r="X56" s="156" t="s">
        <v>2029</v>
      </c>
      <c r="Y56" s="156" t="s">
        <v>2689</v>
      </c>
      <c r="Z56" s="42" t="s">
        <v>1898</v>
      </c>
      <c r="AA56" s="55" cm="1">
        <f t="array" ref="AA56">COUNTIF(channel_name,'5. Channel Summary'!$V56)</f>
        <v>2</v>
      </c>
      <c r="AB56" s="55" cm="1">
        <f t="array" ref="AB56">COUNTIFS(channel_name,'5. Channel Summary'!$V56,lightlist_number,"&gt;1")</f>
        <v>2</v>
      </c>
      <c r="AC56" s="55" cm="1">
        <f t="array" ref="AC56">COUNTIFS(channel_name,'5. Channel Summary'!$V56,on_11430,"yes")</f>
        <v>0</v>
      </c>
      <c r="AD56" s="150" cm="1">
        <f t="array" ref="AD56">COUNTIFS(channel_name,'5. Channel Summary'!$V56,oop,"&gt;=150")</f>
        <v>0</v>
      </c>
      <c r="AE56" s="55" cm="1">
        <f t="array" ref="AE56">COUNTIFS(channel_name,'5. Channel Summary'!$V56,oop,"&gt;=1000")</f>
        <v>0</v>
      </c>
      <c r="AF56" s="150" cm="1">
        <f t="array" ref="AF56">COUNTIFS(channel_name,'5. Channel Summary'!$V56,oop,"&gt;=150",on_11430,"Yes")</f>
        <v>0</v>
      </c>
      <c r="AG56" s="55" cm="1">
        <f t="array" ref="AG56">COUNTIFS(channel_name,'5. Channel Summary'!$V56,oop,"&gt;=1000",on_11430,"Yes")</f>
        <v>0</v>
      </c>
      <c r="AH56" s="2"/>
      <c r="AI56" s="2"/>
      <c r="AJ56" s="2"/>
      <c r="AK56" s="2"/>
    </row>
    <row r="57" spans="2:37" ht="26.25" customHeight="1" x14ac:dyDescent="0.2">
      <c r="B57" s="417" t="s">
        <v>2613</v>
      </c>
      <c r="C57" s="417" t="s">
        <v>2613</v>
      </c>
      <c r="D57" s="418" t="s">
        <v>2016</v>
      </c>
      <c r="E57" s="418" t="s">
        <v>2690</v>
      </c>
      <c r="F57" s="416" t="s">
        <v>1898</v>
      </c>
      <c r="G57" s="55">
        <f>COUNTIF(channel_name,'5. Channel Summary'!$B57)</f>
        <v>9</v>
      </c>
      <c r="H57" s="55">
        <f>SUM('5. Channel Summary'!$L57:$Q57)</f>
        <v>9</v>
      </c>
      <c r="I57" s="60">
        <f t="shared" si="1"/>
        <v>100</v>
      </c>
      <c r="J57" s="150">
        <f>COUNTIFS(channel_name,'5. Channel Summary'!$B57,condition,"G")</f>
        <v>0</v>
      </c>
      <c r="K57" s="55">
        <f>COUNTIFS(channel_name,'5. Channel Summary'!$B57,condition,"F")</f>
        <v>0</v>
      </c>
      <c r="L57" s="55">
        <f>COUNTIFS(channel_name,'5. Channel Summary'!$B57,condition,"P")</f>
        <v>0</v>
      </c>
      <c r="M57" s="55">
        <f>COUNTIFS(channel_name,'5. Channel Summary'!$B57,condition,"S")+COUNTIFS(channel_name,'5. Channel Summary'!$B57,condition,"Sm")</f>
        <v>0</v>
      </c>
      <c r="N57" s="55">
        <f>COUNTIFS(channel_name,'5. Channel Summary'!$B57,condition,"M")-COUNTIFS(channel_name,'5. Channel Summary'!$B57,condition,"M",needs_repair,)</f>
        <v>1</v>
      </c>
      <c r="O57" s="55">
        <f>COUNTIFS(channel_name,'5. Channel Summary'!$B57,condition,"Mpo")-COUNTIFS(channel_name,'5. Channel Summary'!$B57,condition,"Mpo",needs_repair,)</f>
        <v>8</v>
      </c>
      <c r="P57" s="55">
        <f>COUNTIFS(channel_name,'5. Channel Summary'!$B57,condition,"Mos")</f>
        <v>0</v>
      </c>
      <c r="Q57" s="55">
        <f>COUNTIFS(channel_name,'5. Channel Summary'!$B57,condition,"PN")</f>
        <v>0</v>
      </c>
      <c r="R57" s="55">
        <f>COUNTIFS(channel_name,'5. Channel Summary'!$B57,condition,"M",needs_repair,)+COUNTIFS(channel_name,'5. Channel Summary'!$B57,condition,"Mpo",needs_repair,)</f>
        <v>0</v>
      </c>
      <c r="S57" s="55">
        <f>COUNTIFS(channel_name,'5. Channel Summary'!$B57,condition,"NS")</f>
        <v>0</v>
      </c>
      <c r="T57" s="2"/>
      <c r="V57" s="417" t="s">
        <v>2613</v>
      </c>
      <c r="W57" s="417" t="s">
        <v>2613</v>
      </c>
      <c r="X57" s="418" t="s">
        <v>2016</v>
      </c>
      <c r="Y57" s="418" t="s">
        <v>2690</v>
      </c>
      <c r="Z57" s="416" t="s">
        <v>1898</v>
      </c>
      <c r="AA57" s="55" cm="1">
        <f t="array" ref="AA57">COUNTIF(channel_name,'5. Channel Summary'!$V57)</f>
        <v>9</v>
      </c>
      <c r="AB57" s="55" cm="1">
        <f t="array" ref="AB57">COUNTIFS(channel_name,'5. Channel Summary'!$V57,lightlist_number,"&gt;1")</f>
        <v>7</v>
      </c>
      <c r="AC57" s="55" cm="1">
        <f t="array" ref="AC57">COUNTIFS(channel_name,'5. Channel Summary'!$V57,on_11430,"yes")</f>
        <v>3</v>
      </c>
      <c r="AD57" s="150" cm="1">
        <f t="array" ref="AD57">COUNTIFS(channel_name,'5. Channel Summary'!$V57,oop,"&gt;=150")</f>
        <v>4</v>
      </c>
      <c r="AE57" s="55" cm="1">
        <f t="array" ref="AE57">COUNTIFS(channel_name,'5. Channel Summary'!$V57,oop,"&gt;=1000")</f>
        <v>0</v>
      </c>
      <c r="AF57" s="150" cm="1">
        <f t="array" ref="AF57">COUNTIFS(channel_name,'5. Channel Summary'!$V57,oop,"&gt;=150",on_11430,"Yes")</f>
        <v>2</v>
      </c>
      <c r="AG57" s="55" cm="1">
        <f t="array" ref="AG57">COUNTIFS(channel_name,'5. Channel Summary'!$V57,oop,"&gt;=1000",on_11430,"Yes")</f>
        <v>0</v>
      </c>
      <c r="AH57" s="2"/>
      <c r="AI57" s="2"/>
      <c r="AJ57" s="2"/>
      <c r="AK57" s="2"/>
    </row>
    <row r="58" spans="2:37" ht="25.5" customHeight="1" x14ac:dyDescent="0.2">
      <c r="B58" s="155" t="s">
        <v>3197</v>
      </c>
      <c r="C58" s="155" t="s">
        <v>3185</v>
      </c>
      <c r="D58" s="156" t="s">
        <v>2018</v>
      </c>
      <c r="E58" s="156" t="s">
        <v>2689</v>
      </c>
      <c r="F58" s="42" t="s">
        <v>1898</v>
      </c>
      <c r="G58" s="55">
        <f>COUNTIF(channel_name,'5. Channel Summary'!$B58)</f>
        <v>6</v>
      </c>
      <c r="H58" s="55">
        <f>SUM('5. Channel Summary'!$L58:$Q58)</f>
        <v>1</v>
      </c>
      <c r="I58" s="60">
        <f t="shared" si="1"/>
        <v>16.666666666666668</v>
      </c>
      <c r="J58" s="150">
        <f>COUNTIFS(channel_name,'5. Channel Summary'!$B58,condition,"G")</f>
        <v>5</v>
      </c>
      <c r="K58" s="55">
        <f>COUNTIFS(channel_name,'5. Channel Summary'!$B58,condition,"F")</f>
        <v>0</v>
      </c>
      <c r="L58" s="55">
        <f>COUNTIFS(channel_name,'5. Channel Summary'!$B58,condition,"P")</f>
        <v>0</v>
      </c>
      <c r="M58" s="55">
        <f>COUNTIFS(channel_name,'5. Channel Summary'!$B58,condition,"S")+COUNTIFS(channel_name,'5. Channel Summary'!$B58,condition,"Sm")</f>
        <v>0</v>
      </c>
      <c r="N58" s="55">
        <f>COUNTIFS(channel_name,'5. Channel Summary'!$B58,condition,"M")-COUNTIFS(channel_name,'5. Channel Summary'!$B58,condition,"M",needs_repair,)</f>
        <v>0</v>
      </c>
      <c r="O58" s="55">
        <f>COUNTIFS(channel_name,'5. Channel Summary'!$B58,condition,"Mpo")-COUNTIFS(channel_name,'5. Channel Summary'!$B58,condition,"Mpo",needs_repair,)</f>
        <v>0</v>
      </c>
      <c r="P58" s="55">
        <f>COUNTIFS(channel_name,'5. Channel Summary'!$B58,condition,"Mos")</f>
        <v>1</v>
      </c>
      <c r="Q58" s="55">
        <f>COUNTIFS(channel_name,'5. Channel Summary'!$B58,condition,"PN")</f>
        <v>0</v>
      </c>
      <c r="R58" s="55">
        <f>COUNTIFS(channel_name,'5. Channel Summary'!$B58,condition,"M",needs_repair,)+COUNTIFS(channel_name,'5. Channel Summary'!$B58,condition,"Mpo",needs_repair,)</f>
        <v>0</v>
      </c>
      <c r="S58" s="55">
        <f>COUNTIFS(channel_name,'5. Channel Summary'!$B58,condition,"NS")</f>
        <v>0</v>
      </c>
      <c r="T58" s="2"/>
      <c r="V58" s="155" t="s">
        <v>3197</v>
      </c>
      <c r="W58" s="155" t="s">
        <v>3185</v>
      </c>
      <c r="X58" s="156" t="s">
        <v>2018</v>
      </c>
      <c r="Y58" s="156" t="s">
        <v>2689</v>
      </c>
      <c r="Z58" s="42" t="s">
        <v>1898</v>
      </c>
      <c r="AA58" s="55" cm="1">
        <f t="array" ref="AA58">COUNTIF(channel_name,'5. Channel Summary'!$V58)</f>
        <v>6</v>
      </c>
      <c r="AB58" s="55" cm="1">
        <f t="array" ref="AB58">COUNTIFS(channel_name,'5. Channel Summary'!$V58,lightlist_number,"&gt;1")</f>
        <v>0</v>
      </c>
      <c r="AC58" s="55" cm="1">
        <f t="array" ref="AC58">COUNTIFS(channel_name,'5. Channel Summary'!$V58,on_11430,"yes")</f>
        <v>0</v>
      </c>
      <c r="AD58" s="150" cm="1">
        <f t="array" ref="AD58">COUNTIFS(channel_name,'5. Channel Summary'!$V58,oop,"&gt;=150")</f>
        <v>0</v>
      </c>
      <c r="AE58" s="55" cm="1">
        <f t="array" ref="AE58">COUNTIFS(channel_name,'5. Channel Summary'!$V58,oop,"&gt;=1000")</f>
        <v>0</v>
      </c>
      <c r="AF58" s="150" cm="1">
        <f t="array" ref="AF58">COUNTIFS(channel_name,'5. Channel Summary'!$V58,oop,"&gt;=150",on_11430,"Yes")</f>
        <v>0</v>
      </c>
      <c r="AG58" s="55" cm="1">
        <f t="array" ref="AG58">COUNTIFS(channel_name,'5. Channel Summary'!$V58,oop,"&gt;=1000",on_11430,"Yes")</f>
        <v>0</v>
      </c>
      <c r="AH58" s="2"/>
      <c r="AI58" s="2"/>
      <c r="AJ58" s="2"/>
      <c r="AK58" s="2"/>
    </row>
    <row r="59" spans="2:37" ht="25.5" customHeight="1" x14ac:dyDescent="0.2">
      <c r="B59" s="417" t="s">
        <v>2612</v>
      </c>
      <c r="C59" s="417" t="s">
        <v>3185</v>
      </c>
      <c r="D59" s="418" t="s">
        <v>3162</v>
      </c>
      <c r="E59" s="418" t="s">
        <v>2689</v>
      </c>
      <c r="F59" s="416" t="s">
        <v>1898</v>
      </c>
      <c r="G59" s="55">
        <f>COUNTIF(channel_name,'5. Channel Summary'!$B59)</f>
        <v>10</v>
      </c>
      <c r="H59" s="55">
        <f>SUM('5. Channel Summary'!$L59:$Q59)</f>
        <v>7</v>
      </c>
      <c r="I59" s="60">
        <f t="shared" si="1"/>
        <v>70</v>
      </c>
      <c r="J59" s="150">
        <f>COUNTIFS(channel_name,'5. Channel Summary'!$B59,condition,"G")</f>
        <v>2</v>
      </c>
      <c r="K59" s="55">
        <f>COUNTIFS(channel_name,'5. Channel Summary'!$B59,condition,"F")</f>
        <v>1</v>
      </c>
      <c r="L59" s="55">
        <f>COUNTIFS(channel_name,'5. Channel Summary'!$B59,condition,"P")</f>
        <v>0</v>
      </c>
      <c r="M59" s="55">
        <f>COUNTIFS(channel_name,'5. Channel Summary'!$B59,condition,"S")+COUNTIFS(channel_name,'5. Channel Summary'!$B59,condition,"Sm")</f>
        <v>1</v>
      </c>
      <c r="N59" s="55">
        <f>COUNTIFS(channel_name,'5. Channel Summary'!$B59,condition,"M")-COUNTIFS(channel_name,'5. Channel Summary'!$B59,condition,"M",needs_repair,)</f>
        <v>5</v>
      </c>
      <c r="O59" s="55">
        <f>COUNTIFS(channel_name,'5. Channel Summary'!$B59,condition,"Mpo")-COUNTIFS(channel_name,'5. Channel Summary'!$B59,condition,"Mpo",needs_repair,)</f>
        <v>0</v>
      </c>
      <c r="P59" s="55">
        <f>COUNTIFS(channel_name,'5. Channel Summary'!$B59,condition,"Mos")</f>
        <v>0</v>
      </c>
      <c r="Q59" s="55">
        <f>COUNTIFS(channel_name,'5. Channel Summary'!$B59,condition,"PN")</f>
        <v>1</v>
      </c>
      <c r="R59" s="55">
        <f>COUNTIFS(channel_name,'5. Channel Summary'!$B59,condition,"M",needs_repair,)+COUNTIFS(channel_name,'5. Channel Summary'!$B59,condition,"Mpo",needs_repair,)</f>
        <v>0</v>
      </c>
      <c r="S59" s="55">
        <f>COUNTIFS(channel_name,'5. Channel Summary'!$B59,condition,"NS")</f>
        <v>0</v>
      </c>
      <c r="T59" s="2"/>
      <c r="V59" s="417" t="s">
        <v>2612</v>
      </c>
      <c r="W59" s="417" t="s">
        <v>3185</v>
      </c>
      <c r="X59" s="418" t="s">
        <v>3162</v>
      </c>
      <c r="Y59" s="418" t="s">
        <v>2689</v>
      </c>
      <c r="Z59" s="416" t="s">
        <v>1898</v>
      </c>
      <c r="AA59" s="55" cm="1">
        <f t="array" ref="AA59">COUNTIF(channel_name,'5. Channel Summary'!$V59)</f>
        <v>10</v>
      </c>
      <c r="AB59" s="55" cm="1">
        <f t="array" ref="AB59">COUNTIFS(channel_name,'5. Channel Summary'!$V59,lightlist_number,"&gt;1")</f>
        <v>7</v>
      </c>
      <c r="AC59" s="55" cm="1">
        <f t="array" ref="AC59">COUNTIFS(channel_name,'5. Channel Summary'!$V59,on_11430,"yes")</f>
        <v>2</v>
      </c>
      <c r="AD59" s="150" cm="1">
        <f t="array" ref="AD59">COUNTIFS(channel_name,'5. Channel Summary'!$V59,oop,"&gt;=150")</f>
        <v>3</v>
      </c>
      <c r="AE59" s="55" cm="1">
        <f t="array" ref="AE59">COUNTIFS(channel_name,'5. Channel Summary'!$V59,oop,"&gt;=1000")</f>
        <v>0</v>
      </c>
      <c r="AF59" s="150" cm="1">
        <f t="array" ref="AF59">COUNTIFS(channel_name,'5. Channel Summary'!$V59,oop,"&gt;=150",on_11430,"Yes")</f>
        <v>1</v>
      </c>
      <c r="AG59" s="55" cm="1">
        <f t="array" ref="AG59">COUNTIFS(channel_name,'5. Channel Summary'!$V59,oop,"&gt;=1000",on_11430,"Yes")</f>
        <v>0</v>
      </c>
      <c r="AH59" s="2"/>
      <c r="AI59" s="2"/>
      <c r="AJ59" s="2"/>
      <c r="AK59" s="2"/>
    </row>
    <row r="60" spans="2:37" ht="25.5" customHeight="1" x14ac:dyDescent="0.2">
      <c r="B60" s="155" t="s">
        <v>2624</v>
      </c>
      <c r="C60" s="155" t="s">
        <v>3167</v>
      </c>
      <c r="D60" s="156" t="s">
        <v>2024</v>
      </c>
      <c r="E60" s="156" t="s">
        <v>2689</v>
      </c>
      <c r="F60" s="42" t="s">
        <v>1897</v>
      </c>
      <c r="G60" s="55">
        <f>COUNTIF(channel_name,'5. Channel Summary'!$B60)</f>
        <v>8</v>
      </c>
      <c r="H60" s="55">
        <f>SUM('5. Channel Summary'!$L60:$Q60)</f>
        <v>0</v>
      </c>
      <c r="I60" s="60">
        <f t="shared" si="1"/>
        <v>0</v>
      </c>
      <c r="J60" s="150">
        <f>COUNTIFS(channel_name,'5. Channel Summary'!$B60,condition,"G")</f>
        <v>5</v>
      </c>
      <c r="K60" s="55">
        <f>COUNTIFS(channel_name,'5. Channel Summary'!$B60,condition,"F")</f>
        <v>3</v>
      </c>
      <c r="L60" s="55">
        <f>COUNTIFS(channel_name,'5. Channel Summary'!$B60,condition,"P")</f>
        <v>0</v>
      </c>
      <c r="M60" s="55">
        <f>COUNTIFS(channel_name,'5. Channel Summary'!$B60,condition,"S")+COUNTIFS(channel_name,'5. Channel Summary'!$B60,condition,"Sm")</f>
        <v>0</v>
      </c>
      <c r="N60" s="55">
        <f>COUNTIFS(channel_name,'5. Channel Summary'!$B60,condition,"M")-COUNTIFS(channel_name,'5. Channel Summary'!$B60,condition,"M",needs_repair,)</f>
        <v>0</v>
      </c>
      <c r="O60" s="55">
        <f>COUNTIFS(channel_name,'5. Channel Summary'!$B60,condition,"Mpo")-COUNTIFS(channel_name,'5. Channel Summary'!$B60,condition,"Mpo",needs_repair,)</f>
        <v>0</v>
      </c>
      <c r="P60" s="55">
        <f>COUNTIFS(channel_name,'5. Channel Summary'!$B60,condition,"Mos")</f>
        <v>0</v>
      </c>
      <c r="Q60" s="55">
        <f>COUNTIFS(channel_name,'5. Channel Summary'!$B60,condition,"PN")</f>
        <v>0</v>
      </c>
      <c r="R60" s="55">
        <f>COUNTIFS(channel_name,'5. Channel Summary'!$B60,condition,"M",needs_repair,)+COUNTIFS(channel_name,'5. Channel Summary'!$B60,condition,"Mpo",needs_repair,)</f>
        <v>0</v>
      </c>
      <c r="S60" s="55">
        <f>COUNTIFS(channel_name,'5. Channel Summary'!$B60,condition,"NS")</f>
        <v>0</v>
      </c>
      <c r="T60" s="2"/>
      <c r="V60" s="155" t="s">
        <v>2624</v>
      </c>
      <c r="W60" s="155" t="s">
        <v>3167</v>
      </c>
      <c r="X60" s="156" t="s">
        <v>2024</v>
      </c>
      <c r="Y60" s="156" t="s">
        <v>2689</v>
      </c>
      <c r="Z60" s="42" t="s">
        <v>1897</v>
      </c>
      <c r="AA60" s="55" cm="1">
        <f t="array" ref="AA60">COUNTIF(channel_name,'5. Channel Summary'!$V60)</f>
        <v>8</v>
      </c>
      <c r="AB60" s="55" cm="1">
        <f t="array" ref="AB60">COUNTIFS(channel_name,'5. Channel Summary'!$V60,lightlist_number,"&gt;1")</f>
        <v>8</v>
      </c>
      <c r="AC60" s="55" cm="1">
        <f t="array" ref="AC60">COUNTIFS(channel_name,'5. Channel Summary'!$V60,on_11430,"yes")</f>
        <v>8</v>
      </c>
      <c r="AD60" s="150" cm="1">
        <f t="array" ref="AD60">COUNTIFS(channel_name,'5. Channel Summary'!$V60,oop,"&gt;=150")</f>
        <v>0</v>
      </c>
      <c r="AE60" s="55" cm="1">
        <f t="array" ref="AE60">COUNTIFS(channel_name,'5. Channel Summary'!$V60,oop,"&gt;=1000")</f>
        <v>0</v>
      </c>
      <c r="AF60" s="150" cm="1">
        <f t="array" ref="AF60">COUNTIFS(channel_name,'5. Channel Summary'!$V60,oop,"&gt;=150",on_11430,"Yes")</f>
        <v>0</v>
      </c>
      <c r="AG60" s="55" cm="1">
        <f t="array" ref="AG60">COUNTIFS(channel_name,'5. Channel Summary'!$V60,oop,"&gt;=1000",on_11430,"Yes")</f>
        <v>0</v>
      </c>
      <c r="AH60" s="2"/>
      <c r="AI60" s="2"/>
      <c r="AJ60" s="2"/>
      <c r="AK60" s="2"/>
    </row>
    <row r="61" spans="2:37" ht="25.5" customHeight="1" x14ac:dyDescent="0.2">
      <c r="B61" s="417" t="s">
        <v>2605</v>
      </c>
      <c r="C61" s="417" t="s">
        <v>3187</v>
      </c>
      <c r="D61" s="418" t="s">
        <v>2013</v>
      </c>
      <c r="E61" s="418" t="s">
        <v>2689</v>
      </c>
      <c r="F61" s="416" t="s">
        <v>1899</v>
      </c>
      <c r="G61" s="55">
        <f>COUNTIF(channel_name,'5. Channel Summary'!$B61)</f>
        <v>11</v>
      </c>
      <c r="H61" s="55">
        <f>SUM('5. Channel Summary'!$L61:$Q61)</f>
        <v>2</v>
      </c>
      <c r="I61" s="60">
        <f t="shared" si="1"/>
        <v>18.181818181818183</v>
      </c>
      <c r="J61" s="150">
        <f>COUNTIFS(channel_name,'5. Channel Summary'!$B61,condition,"G")</f>
        <v>7</v>
      </c>
      <c r="K61" s="55">
        <f>COUNTIFS(channel_name,'5. Channel Summary'!$B61,condition,"F")</f>
        <v>2</v>
      </c>
      <c r="L61" s="55">
        <f>COUNTIFS(channel_name,'5. Channel Summary'!$B61,condition,"P")</f>
        <v>2</v>
      </c>
      <c r="M61" s="55">
        <f>COUNTIFS(channel_name,'5. Channel Summary'!$B61,condition,"S")+COUNTIFS(channel_name,'5. Channel Summary'!$B61,condition,"Sm")</f>
        <v>0</v>
      </c>
      <c r="N61" s="55">
        <f>COUNTIFS(channel_name,'5. Channel Summary'!$B61,condition,"M")-COUNTIFS(channel_name,'5. Channel Summary'!$B61,condition,"M",needs_repair,)</f>
        <v>0</v>
      </c>
      <c r="O61" s="55">
        <f>COUNTIFS(channel_name,'5. Channel Summary'!$B61,condition,"Mpo")-COUNTIFS(channel_name,'5. Channel Summary'!$B61,condition,"Mpo",needs_repair,)</f>
        <v>0</v>
      </c>
      <c r="P61" s="55">
        <f>COUNTIFS(channel_name,'5. Channel Summary'!$B61,condition,"Mos")</f>
        <v>0</v>
      </c>
      <c r="Q61" s="55">
        <f>COUNTIFS(channel_name,'5. Channel Summary'!$B61,condition,"PN")</f>
        <v>0</v>
      </c>
      <c r="R61" s="55">
        <f>COUNTIFS(channel_name,'5. Channel Summary'!$B61,condition,"M",needs_repair,)+COUNTIFS(channel_name,'5. Channel Summary'!$B61,condition,"Mpo",needs_repair,)</f>
        <v>0</v>
      </c>
      <c r="S61" s="55">
        <f>COUNTIFS(channel_name,'5. Channel Summary'!$B61,condition,"NS")</f>
        <v>0</v>
      </c>
      <c r="T61" s="2"/>
      <c r="V61" s="417" t="s">
        <v>2605</v>
      </c>
      <c r="W61" s="417" t="s">
        <v>3187</v>
      </c>
      <c r="X61" s="418" t="s">
        <v>2013</v>
      </c>
      <c r="Y61" s="418" t="s">
        <v>2689</v>
      </c>
      <c r="Z61" s="416" t="s">
        <v>1899</v>
      </c>
      <c r="AA61" s="55" cm="1">
        <f t="array" ref="AA61">COUNTIF(channel_name,'5. Channel Summary'!$V61)</f>
        <v>11</v>
      </c>
      <c r="AB61" s="55" cm="1">
        <f t="array" ref="AB61">COUNTIFS(channel_name,'5. Channel Summary'!$V61,lightlist_number,"&gt;1")</f>
        <v>11</v>
      </c>
      <c r="AC61" s="55" cm="1">
        <f t="array" ref="AC61">COUNTIFS(channel_name,'5. Channel Summary'!$V61,on_11430,"yes")</f>
        <v>4</v>
      </c>
      <c r="AD61" s="150" cm="1">
        <f t="array" ref="AD61">COUNTIFS(channel_name,'5. Channel Summary'!$V61,oop,"&gt;=150")</f>
        <v>0</v>
      </c>
      <c r="AE61" s="55" cm="1">
        <f t="array" ref="AE61">COUNTIFS(channel_name,'5. Channel Summary'!$V61,oop,"&gt;=1000")</f>
        <v>0</v>
      </c>
      <c r="AF61" s="150" cm="1">
        <f t="array" ref="AF61">COUNTIFS(channel_name,'5. Channel Summary'!$V61,oop,"&gt;=150",on_11430,"Yes")</f>
        <v>0</v>
      </c>
      <c r="AG61" s="55" cm="1">
        <f t="array" ref="AG61">COUNTIFS(channel_name,'5. Channel Summary'!$V61,oop,"&gt;=1000",on_11430,"Yes")</f>
        <v>0</v>
      </c>
      <c r="AH61" s="2"/>
      <c r="AI61" s="2"/>
      <c r="AJ61" s="2"/>
      <c r="AK61" s="2"/>
    </row>
    <row r="62" spans="2:37" ht="25.5" customHeight="1" x14ac:dyDescent="0.2">
      <c r="B62" s="155" t="s">
        <v>2607</v>
      </c>
      <c r="C62" s="155" t="s">
        <v>3187</v>
      </c>
      <c r="D62" s="156" t="s">
        <v>387</v>
      </c>
      <c r="E62" s="156" t="s">
        <v>2690</v>
      </c>
      <c r="F62" s="42" t="s">
        <v>1899</v>
      </c>
      <c r="G62" s="55">
        <f>COUNTIF(channel_name,'5. Channel Summary'!$B62)</f>
        <v>5</v>
      </c>
      <c r="H62" s="55">
        <f>SUM('5. Channel Summary'!$L62:$Q62)</f>
        <v>0</v>
      </c>
      <c r="I62" s="60">
        <f t="shared" si="1"/>
        <v>0</v>
      </c>
      <c r="J62" s="150">
        <f>COUNTIFS(channel_name,'5. Channel Summary'!$B62,condition,"G")</f>
        <v>5</v>
      </c>
      <c r="K62" s="55">
        <f>COUNTIFS(channel_name,'5. Channel Summary'!$B62,condition,"F")</f>
        <v>0</v>
      </c>
      <c r="L62" s="55">
        <f>COUNTIFS(channel_name,'5. Channel Summary'!$B62,condition,"P")</f>
        <v>0</v>
      </c>
      <c r="M62" s="55">
        <f>COUNTIFS(channel_name,'5. Channel Summary'!$B62,condition,"S")+COUNTIFS(channel_name,'5. Channel Summary'!$B62,condition,"Sm")</f>
        <v>0</v>
      </c>
      <c r="N62" s="55">
        <f>COUNTIFS(channel_name,'5. Channel Summary'!$B62,condition,"M")-COUNTIFS(channel_name,'5. Channel Summary'!$B62,condition,"M",needs_repair,)</f>
        <v>0</v>
      </c>
      <c r="O62" s="55">
        <f>COUNTIFS(channel_name,'5. Channel Summary'!$B62,condition,"Mpo")-COUNTIFS(channel_name,'5. Channel Summary'!$B62,condition,"Mpo",needs_repair,)</f>
        <v>0</v>
      </c>
      <c r="P62" s="55">
        <f>COUNTIFS(channel_name,'5. Channel Summary'!$B62,condition,"Mos")</f>
        <v>0</v>
      </c>
      <c r="Q62" s="55">
        <f>COUNTIFS(channel_name,'5. Channel Summary'!$B62,condition,"PN")</f>
        <v>0</v>
      </c>
      <c r="R62" s="55">
        <f>COUNTIFS(channel_name,'5. Channel Summary'!$B62,condition,"M",needs_repair,)+COUNTIFS(channel_name,'5. Channel Summary'!$B62,condition,"Mpo",needs_repair,)</f>
        <v>0</v>
      </c>
      <c r="S62" s="55">
        <f>COUNTIFS(channel_name,'5. Channel Summary'!$B62,condition,"NS")</f>
        <v>0</v>
      </c>
      <c r="T62" s="2"/>
      <c r="V62" s="155" t="s">
        <v>2607</v>
      </c>
      <c r="W62" s="155" t="s">
        <v>3187</v>
      </c>
      <c r="X62" s="156" t="s">
        <v>387</v>
      </c>
      <c r="Y62" s="156" t="s">
        <v>2690</v>
      </c>
      <c r="Z62" s="42" t="s">
        <v>1899</v>
      </c>
      <c r="AA62" s="55" cm="1">
        <f t="array" ref="AA62">COUNTIF(channel_name,'5. Channel Summary'!$V62)</f>
        <v>5</v>
      </c>
      <c r="AB62" s="55" cm="1">
        <f t="array" ref="AB62">COUNTIFS(channel_name,'5. Channel Summary'!$V62,lightlist_number,"&gt;1")</f>
        <v>5</v>
      </c>
      <c r="AC62" s="55" cm="1">
        <f t="array" ref="AC62">COUNTIFS(channel_name,'5. Channel Summary'!$V62,on_11430,"yes")</f>
        <v>5</v>
      </c>
      <c r="AD62" s="150" cm="1">
        <f t="array" ref="AD62">COUNTIFS(channel_name,'5. Channel Summary'!$V62,oop,"&gt;=150")</f>
        <v>0</v>
      </c>
      <c r="AE62" s="55" cm="1">
        <f t="array" ref="AE62">COUNTIFS(channel_name,'5. Channel Summary'!$V62,oop,"&gt;=1000")</f>
        <v>0</v>
      </c>
      <c r="AF62" s="150" cm="1">
        <f t="array" ref="AF62">COUNTIFS(channel_name,'5. Channel Summary'!$V62,oop,"&gt;=150",on_11430,"Yes")</f>
        <v>0</v>
      </c>
      <c r="AG62" s="55" cm="1">
        <f t="array" ref="AG62">COUNTIFS(channel_name,'5. Channel Summary'!$V62,oop,"&gt;=1000",on_11430,"Yes")</f>
        <v>0</v>
      </c>
      <c r="AH62" s="2"/>
      <c r="AI62" s="2"/>
      <c r="AJ62" s="2"/>
      <c r="AK62" s="2"/>
    </row>
    <row r="63" spans="2:37" ht="25.5" customHeight="1" x14ac:dyDescent="0.2">
      <c r="B63" s="417" t="s">
        <v>2630</v>
      </c>
      <c r="C63" s="417" t="s">
        <v>2630</v>
      </c>
      <c r="D63" s="418" t="s">
        <v>2020</v>
      </c>
      <c r="E63" s="418" t="s">
        <v>2689</v>
      </c>
      <c r="F63" s="416" t="s">
        <v>1897</v>
      </c>
      <c r="G63" s="55">
        <f>COUNTIF(channel_name,'5. Channel Summary'!$B63)</f>
        <v>1</v>
      </c>
      <c r="H63" s="55">
        <f>SUM('5. Channel Summary'!$L63:$Q63)</f>
        <v>0</v>
      </c>
      <c r="I63" s="60">
        <f t="shared" si="1"/>
        <v>0</v>
      </c>
      <c r="J63" s="150">
        <f>COUNTIFS(channel_name,'5. Channel Summary'!$B63,condition,"G")</f>
        <v>1</v>
      </c>
      <c r="K63" s="55">
        <f>COUNTIFS(channel_name,'5. Channel Summary'!$B63,condition,"F")</f>
        <v>0</v>
      </c>
      <c r="L63" s="55">
        <f>COUNTIFS(channel_name,'5. Channel Summary'!$B63,condition,"P")</f>
        <v>0</v>
      </c>
      <c r="M63" s="55">
        <f>COUNTIFS(channel_name,'5. Channel Summary'!$B63,condition,"S")+COUNTIFS(channel_name,'5. Channel Summary'!$B63,condition,"Sm")</f>
        <v>0</v>
      </c>
      <c r="N63" s="55">
        <f>COUNTIFS(channel_name,'5. Channel Summary'!$B63,condition,"M")-COUNTIFS(channel_name,'5. Channel Summary'!$B63,condition,"M",needs_repair,)</f>
        <v>0</v>
      </c>
      <c r="O63" s="55">
        <f>COUNTIFS(channel_name,'5. Channel Summary'!$B63,condition,"Mpo")-COUNTIFS(channel_name,'5. Channel Summary'!$B63,condition,"Mpo",needs_repair,)</f>
        <v>0</v>
      </c>
      <c r="P63" s="55">
        <f>COUNTIFS(channel_name,'5. Channel Summary'!$B63,condition,"Mos")</f>
        <v>0</v>
      </c>
      <c r="Q63" s="55">
        <f>COUNTIFS(channel_name,'5. Channel Summary'!$B63,condition,"PN")</f>
        <v>0</v>
      </c>
      <c r="R63" s="55">
        <f>COUNTIFS(channel_name,'5. Channel Summary'!$B63,condition,"M",needs_repair,)+COUNTIFS(channel_name,'5. Channel Summary'!$B63,condition,"Mpo",needs_repair,)</f>
        <v>0</v>
      </c>
      <c r="S63" s="55">
        <f>COUNTIFS(channel_name,'5. Channel Summary'!$B63,condition,"NS")</f>
        <v>0</v>
      </c>
      <c r="T63" s="2"/>
      <c r="V63" s="417" t="s">
        <v>2630</v>
      </c>
      <c r="W63" s="417" t="s">
        <v>2630</v>
      </c>
      <c r="X63" s="418" t="s">
        <v>2020</v>
      </c>
      <c r="Y63" s="418" t="s">
        <v>2689</v>
      </c>
      <c r="Z63" s="416" t="s">
        <v>1897</v>
      </c>
      <c r="AA63" s="55" cm="1">
        <f t="array" ref="AA63">COUNTIF(channel_name,'5. Channel Summary'!$V63)</f>
        <v>1</v>
      </c>
      <c r="AB63" s="55" cm="1">
        <f t="array" ref="AB63">COUNTIFS(channel_name,'5. Channel Summary'!$V63,lightlist_number,"&gt;1")</f>
        <v>1</v>
      </c>
      <c r="AC63" s="55" cm="1">
        <f t="array" ref="AC63">COUNTIFS(channel_name,'5. Channel Summary'!$V63,on_11430,"yes")</f>
        <v>1</v>
      </c>
      <c r="AD63" s="150" cm="1">
        <f t="array" ref="AD63">COUNTIFS(channel_name,'5. Channel Summary'!$V63,oop,"&gt;=150")</f>
        <v>0</v>
      </c>
      <c r="AE63" s="55" cm="1">
        <f t="array" ref="AE63">COUNTIFS(channel_name,'5. Channel Summary'!$V63,oop,"&gt;=1000")</f>
        <v>0</v>
      </c>
      <c r="AF63" s="150" cm="1">
        <f t="array" ref="AF63">COUNTIFS(channel_name,'5. Channel Summary'!$V63,oop,"&gt;=150",on_11430,"Yes")</f>
        <v>0</v>
      </c>
      <c r="AG63" s="55" cm="1">
        <f t="array" ref="AG63">COUNTIFS(channel_name,'5. Channel Summary'!$V63,oop,"&gt;=1000",on_11430,"Yes")</f>
        <v>0</v>
      </c>
      <c r="AH63" s="2"/>
      <c r="AI63" s="2"/>
      <c r="AJ63" s="2"/>
      <c r="AK63" s="2"/>
    </row>
    <row r="64" spans="2:37" ht="25.5" customHeight="1" x14ac:dyDescent="0.2">
      <c r="B64" s="155" t="s">
        <v>3074</v>
      </c>
      <c r="C64" s="155" t="s">
        <v>3074</v>
      </c>
      <c r="D64" s="156" t="s">
        <v>2020</v>
      </c>
      <c r="E64" s="156" t="s">
        <v>2691</v>
      </c>
      <c r="F64" s="42" t="s">
        <v>1898</v>
      </c>
      <c r="G64" s="55">
        <f>COUNTIF(channel_name,'5. Channel Summary'!$B64)</f>
        <v>1</v>
      </c>
      <c r="H64" s="55">
        <f>SUM('5. Channel Summary'!$L64:$Q64)</f>
        <v>1</v>
      </c>
      <c r="I64" s="60">
        <f t="shared" si="1"/>
        <v>100</v>
      </c>
      <c r="J64" s="150">
        <f>COUNTIFS(channel_name,'5. Channel Summary'!$B64,condition,"G")</f>
        <v>0</v>
      </c>
      <c r="K64" s="55">
        <f>COUNTIFS(channel_name,'5. Channel Summary'!$B64,condition,"F")</f>
        <v>0</v>
      </c>
      <c r="L64" s="55">
        <f>COUNTIFS(channel_name,'5. Channel Summary'!$B64,condition,"P")</f>
        <v>0</v>
      </c>
      <c r="M64" s="55">
        <f>COUNTIFS(channel_name,'5. Channel Summary'!$B64,condition,"S")+COUNTIFS(channel_name,'5. Channel Summary'!$B64,condition,"Sm")</f>
        <v>0</v>
      </c>
      <c r="N64" s="55">
        <f>COUNTIFS(channel_name,'5. Channel Summary'!$B64,condition,"M")-COUNTIFS(channel_name,'5. Channel Summary'!$B64,condition,"M",needs_repair,)</f>
        <v>0</v>
      </c>
      <c r="O64" s="55">
        <f>COUNTIFS(channel_name,'5. Channel Summary'!$B64,condition,"Mpo")-COUNTIFS(channel_name,'5. Channel Summary'!$B64,condition,"Mpo",needs_repair,)</f>
        <v>1</v>
      </c>
      <c r="P64" s="55">
        <f>COUNTIFS(channel_name,'5. Channel Summary'!$B64,condition,"Mos")</f>
        <v>0</v>
      </c>
      <c r="Q64" s="55">
        <f>COUNTIFS(channel_name,'5. Channel Summary'!$B64,condition,"PN")</f>
        <v>0</v>
      </c>
      <c r="R64" s="55">
        <f>COUNTIFS(channel_name,'5. Channel Summary'!$B64,condition,"M",needs_repair,)+COUNTIFS(channel_name,'5. Channel Summary'!$B64,condition,"Mpo",needs_repair,)</f>
        <v>0</v>
      </c>
      <c r="S64" s="55">
        <f>COUNTIFS(channel_name,'5. Channel Summary'!$B64,condition,"NS")</f>
        <v>0</v>
      </c>
      <c r="T64" s="2"/>
      <c r="V64" s="155" t="s">
        <v>3074</v>
      </c>
      <c r="W64" s="155" t="s">
        <v>3074</v>
      </c>
      <c r="X64" s="156" t="s">
        <v>2020</v>
      </c>
      <c r="Y64" s="156" t="s">
        <v>2691</v>
      </c>
      <c r="Z64" s="42" t="s">
        <v>1898</v>
      </c>
      <c r="AA64" s="55" cm="1">
        <f t="array" ref="AA64">COUNTIF(channel_name,'5. Channel Summary'!$V64)</f>
        <v>1</v>
      </c>
      <c r="AB64" s="55" cm="1">
        <f t="array" ref="AB64">COUNTIFS(channel_name,'5. Channel Summary'!$V64,lightlist_number,"&gt;1")</f>
        <v>1</v>
      </c>
      <c r="AC64" s="55" cm="1">
        <f t="array" ref="AC64">COUNTIFS(channel_name,'5. Channel Summary'!$V64,on_11430,"yes")</f>
        <v>1</v>
      </c>
      <c r="AD64" s="150" cm="1">
        <f t="array" ref="AD64">COUNTIFS(channel_name,'5. Channel Summary'!$V64,oop,"&gt;=150")</f>
        <v>0</v>
      </c>
      <c r="AE64" s="55" cm="1">
        <f t="array" ref="AE64">COUNTIFS(channel_name,'5. Channel Summary'!$V64,oop,"&gt;=1000")</f>
        <v>0</v>
      </c>
      <c r="AF64" s="150" cm="1">
        <f t="array" ref="AF64">COUNTIFS(channel_name,'5. Channel Summary'!$V64,oop,"&gt;=150",on_11430,"Yes")</f>
        <v>0</v>
      </c>
      <c r="AG64" s="55" cm="1">
        <f t="array" ref="AG64">COUNTIFS(channel_name,'5. Channel Summary'!$V64,oop,"&gt;=1000",on_11430,"Yes")</f>
        <v>0</v>
      </c>
      <c r="AH64" s="2"/>
      <c r="AI64" s="2"/>
      <c r="AJ64" s="2"/>
      <c r="AK64" s="2"/>
    </row>
    <row r="65" spans="2:37" ht="25.5" customHeight="1" x14ac:dyDescent="0.2">
      <c r="B65" s="417" t="s">
        <v>3098</v>
      </c>
      <c r="C65" s="417" t="s">
        <v>3166</v>
      </c>
      <c r="D65" s="418" t="s">
        <v>2012</v>
      </c>
      <c r="E65" s="418" t="s">
        <v>2689</v>
      </c>
      <c r="F65" s="416" t="s">
        <v>1899</v>
      </c>
      <c r="G65" s="55">
        <f>COUNTIF(channel_name,'5. Channel Summary'!$B65)</f>
        <v>3</v>
      </c>
      <c r="H65" s="55">
        <f>SUM('5. Channel Summary'!$L65:$Q65)</f>
        <v>0</v>
      </c>
      <c r="I65" s="60">
        <f t="shared" si="1"/>
        <v>0</v>
      </c>
      <c r="J65" s="150">
        <f>COUNTIFS(channel_name,'5. Channel Summary'!$B65,condition,"G")</f>
        <v>0</v>
      </c>
      <c r="K65" s="55">
        <f>COUNTIFS(channel_name,'5. Channel Summary'!$B65,condition,"F")</f>
        <v>3</v>
      </c>
      <c r="L65" s="55">
        <f>COUNTIFS(channel_name,'5. Channel Summary'!$B65,condition,"P")</f>
        <v>0</v>
      </c>
      <c r="M65" s="55">
        <f>COUNTIFS(channel_name,'5. Channel Summary'!$B65,condition,"S")+COUNTIFS(channel_name,'5. Channel Summary'!$B65,condition,"Sm")</f>
        <v>0</v>
      </c>
      <c r="N65" s="55">
        <f>COUNTIFS(channel_name,'5. Channel Summary'!$B65,condition,"M")-COUNTIFS(channel_name,'5. Channel Summary'!$B65,condition,"M",needs_repair,)</f>
        <v>0</v>
      </c>
      <c r="O65" s="55">
        <f>COUNTIFS(channel_name,'5. Channel Summary'!$B65,condition,"Mpo")-COUNTIFS(channel_name,'5. Channel Summary'!$B65,condition,"Mpo",needs_repair,)</f>
        <v>0</v>
      </c>
      <c r="P65" s="55">
        <f>COUNTIFS(channel_name,'5. Channel Summary'!$B65,condition,"Mos")</f>
        <v>0</v>
      </c>
      <c r="Q65" s="55">
        <f>COUNTIFS(channel_name,'5. Channel Summary'!$B65,condition,"PN")</f>
        <v>0</v>
      </c>
      <c r="R65" s="55">
        <f>COUNTIFS(channel_name,'5. Channel Summary'!$B65,condition,"M",needs_repair,)+COUNTIFS(channel_name,'5. Channel Summary'!$B65,condition,"Mpo",needs_repair,)</f>
        <v>0</v>
      </c>
      <c r="S65" s="55">
        <f>COUNTIFS(channel_name,'5. Channel Summary'!$B65,condition,"NS")</f>
        <v>0</v>
      </c>
      <c r="T65" s="2"/>
      <c r="V65" s="417" t="s">
        <v>3098</v>
      </c>
      <c r="W65" s="417" t="s">
        <v>3166</v>
      </c>
      <c r="X65" s="418" t="s">
        <v>2012</v>
      </c>
      <c r="Y65" s="418" t="s">
        <v>2689</v>
      </c>
      <c r="Z65" s="416" t="s">
        <v>1899</v>
      </c>
      <c r="AA65" s="55" cm="1">
        <f t="array" ref="AA65">COUNTIF(channel_name,'5. Channel Summary'!$V65)</f>
        <v>3</v>
      </c>
      <c r="AB65" s="55" cm="1">
        <f t="array" ref="AB65">COUNTIFS(channel_name,'5. Channel Summary'!$V65,lightlist_number,"&gt;1")</f>
        <v>3</v>
      </c>
      <c r="AC65" s="55" cm="1">
        <f t="array" ref="AC65">COUNTIFS(channel_name,'5. Channel Summary'!$V65,on_11430,"yes")</f>
        <v>3</v>
      </c>
      <c r="AD65" s="150" cm="1">
        <f t="array" ref="AD65">COUNTIFS(channel_name,'5. Channel Summary'!$V65,oop,"&gt;=150")</f>
        <v>2</v>
      </c>
      <c r="AE65" s="55" cm="1">
        <f t="array" ref="AE65">COUNTIFS(channel_name,'5. Channel Summary'!$V65,oop,"&gt;=1000")</f>
        <v>0</v>
      </c>
      <c r="AF65" s="150" cm="1">
        <f t="array" ref="AF65">COUNTIFS(channel_name,'5. Channel Summary'!$V65,oop,"&gt;=150",on_11430,"Yes")</f>
        <v>2</v>
      </c>
      <c r="AG65" s="55" cm="1">
        <f t="array" ref="AG65">COUNTIFS(channel_name,'5. Channel Summary'!$V65,oop,"&gt;=1000",on_11430,"Yes")</f>
        <v>0</v>
      </c>
      <c r="AH65" s="2"/>
      <c r="AI65" s="2"/>
      <c r="AJ65" s="2"/>
      <c r="AK65" s="2"/>
    </row>
    <row r="66" spans="2:37" ht="25.5" customHeight="1" x14ac:dyDescent="0.2">
      <c r="B66" s="155" t="s">
        <v>2602</v>
      </c>
      <c r="C66" s="155" t="s">
        <v>3166</v>
      </c>
      <c r="D66" s="156" t="s">
        <v>2012</v>
      </c>
      <c r="E66" s="156" t="s">
        <v>2689</v>
      </c>
      <c r="F66" s="42" t="s">
        <v>1899</v>
      </c>
      <c r="G66" s="55">
        <f>COUNTIF(channel_name,'5. Channel Summary'!$B66)</f>
        <v>4</v>
      </c>
      <c r="H66" s="55">
        <f>SUM('5. Channel Summary'!$L66:$Q66)</f>
        <v>0</v>
      </c>
      <c r="I66" s="60">
        <f t="shared" si="1"/>
        <v>0</v>
      </c>
      <c r="J66" s="150">
        <f>COUNTIFS(channel_name,'5. Channel Summary'!$B66,condition,"G")</f>
        <v>4</v>
      </c>
      <c r="K66" s="55">
        <f>COUNTIFS(channel_name,'5. Channel Summary'!$B66,condition,"F")</f>
        <v>0</v>
      </c>
      <c r="L66" s="55">
        <f>COUNTIFS(channel_name,'5. Channel Summary'!$B66,condition,"P")</f>
        <v>0</v>
      </c>
      <c r="M66" s="55">
        <f>COUNTIFS(channel_name,'5. Channel Summary'!$B66,condition,"S")+COUNTIFS(channel_name,'5. Channel Summary'!$B66,condition,"Sm")</f>
        <v>0</v>
      </c>
      <c r="N66" s="55">
        <f>COUNTIFS(channel_name,'5. Channel Summary'!$B66,condition,"M")-COUNTIFS(channel_name,'5. Channel Summary'!$B66,condition,"M",needs_repair,)</f>
        <v>0</v>
      </c>
      <c r="O66" s="55">
        <f>COUNTIFS(channel_name,'5. Channel Summary'!$B66,condition,"Mpo")-COUNTIFS(channel_name,'5. Channel Summary'!$B66,condition,"Mpo",needs_repair,)</f>
        <v>0</v>
      </c>
      <c r="P66" s="55">
        <f>COUNTIFS(channel_name,'5. Channel Summary'!$B66,condition,"Mos")</f>
        <v>0</v>
      </c>
      <c r="Q66" s="55">
        <f>COUNTIFS(channel_name,'5. Channel Summary'!$B66,condition,"PN")</f>
        <v>0</v>
      </c>
      <c r="R66" s="55">
        <f>COUNTIFS(channel_name,'5. Channel Summary'!$B66,condition,"M",needs_repair,)+COUNTIFS(channel_name,'5. Channel Summary'!$B66,condition,"Mpo",needs_repair,)</f>
        <v>0</v>
      </c>
      <c r="S66" s="55">
        <f>COUNTIFS(channel_name,'5. Channel Summary'!$B66,condition,"NS")</f>
        <v>0</v>
      </c>
      <c r="T66" s="2"/>
      <c r="V66" s="155" t="s">
        <v>2602</v>
      </c>
      <c r="W66" s="155" t="s">
        <v>3166</v>
      </c>
      <c r="X66" s="156" t="s">
        <v>2012</v>
      </c>
      <c r="Y66" s="156" t="s">
        <v>2689</v>
      </c>
      <c r="Z66" s="42" t="s">
        <v>1899</v>
      </c>
      <c r="AA66" s="55" cm="1">
        <f t="array" ref="AA66">COUNTIF(channel_name,'5. Channel Summary'!$V66)</f>
        <v>4</v>
      </c>
      <c r="AB66" s="55" cm="1">
        <f t="array" ref="AB66">COUNTIFS(channel_name,'5. Channel Summary'!$V66,lightlist_number,"&gt;1")</f>
        <v>3</v>
      </c>
      <c r="AC66" s="55" cm="1">
        <f t="array" ref="AC66">COUNTIFS(channel_name,'5. Channel Summary'!$V66,on_11430,"yes")</f>
        <v>3</v>
      </c>
      <c r="AD66" s="150" cm="1">
        <f t="array" ref="AD66">COUNTIFS(channel_name,'5. Channel Summary'!$V66,oop,"&gt;=150")</f>
        <v>2</v>
      </c>
      <c r="AE66" s="55" cm="1">
        <f t="array" ref="AE66">COUNTIFS(channel_name,'5. Channel Summary'!$V66,oop,"&gt;=1000")</f>
        <v>0</v>
      </c>
      <c r="AF66" s="150" cm="1">
        <f t="array" ref="AF66">COUNTIFS(channel_name,'5. Channel Summary'!$V66,oop,"&gt;=150",on_11430,"Yes")</f>
        <v>2</v>
      </c>
      <c r="AG66" s="55" cm="1">
        <f t="array" ref="AG66">COUNTIFS(channel_name,'5. Channel Summary'!$V66,oop,"&gt;=1000",on_11430,"Yes")</f>
        <v>0</v>
      </c>
      <c r="AH66" s="2"/>
      <c r="AI66" s="2"/>
      <c r="AJ66" s="2"/>
      <c r="AK66" s="2"/>
    </row>
    <row r="67" spans="2:37" ht="25.5" customHeight="1" x14ac:dyDescent="0.2">
      <c r="B67" s="417" t="s">
        <v>2615</v>
      </c>
      <c r="C67" s="417" t="s">
        <v>3190</v>
      </c>
      <c r="D67" s="418" t="s">
        <v>2842</v>
      </c>
      <c r="E67" s="418" t="s">
        <v>2688</v>
      </c>
      <c r="F67" s="416" t="s">
        <v>1898</v>
      </c>
      <c r="G67" s="55">
        <f>COUNTIF(channel_name,'5. Channel Summary'!$B67)</f>
        <v>8</v>
      </c>
      <c r="H67" s="55">
        <f>SUM('5. Channel Summary'!$L67:$Q67)</f>
        <v>0</v>
      </c>
      <c r="I67" s="60">
        <f t="shared" si="1"/>
        <v>0</v>
      </c>
      <c r="J67" s="150">
        <f>COUNTIFS(channel_name,'5. Channel Summary'!$B67,condition,"G")</f>
        <v>6</v>
      </c>
      <c r="K67" s="55">
        <f>COUNTIFS(channel_name,'5. Channel Summary'!$B67,condition,"F")</f>
        <v>2</v>
      </c>
      <c r="L67" s="55">
        <f>COUNTIFS(channel_name,'5. Channel Summary'!$B67,condition,"P")</f>
        <v>0</v>
      </c>
      <c r="M67" s="55">
        <f>COUNTIFS(channel_name,'5. Channel Summary'!$B67,condition,"S")+COUNTIFS(channel_name,'5. Channel Summary'!$B67,condition,"Sm")</f>
        <v>0</v>
      </c>
      <c r="N67" s="55">
        <f>COUNTIFS(channel_name,'5. Channel Summary'!$B67,condition,"M")-COUNTIFS(channel_name,'5. Channel Summary'!$B67,condition,"M",needs_repair,)</f>
        <v>0</v>
      </c>
      <c r="O67" s="55">
        <f>COUNTIFS(channel_name,'5. Channel Summary'!$B67,condition,"Mpo")-COUNTIFS(channel_name,'5. Channel Summary'!$B67,condition,"Mpo",needs_repair,)</f>
        <v>0</v>
      </c>
      <c r="P67" s="55">
        <f>COUNTIFS(channel_name,'5. Channel Summary'!$B67,condition,"Mos")</f>
        <v>0</v>
      </c>
      <c r="Q67" s="55">
        <f>COUNTIFS(channel_name,'5. Channel Summary'!$B67,condition,"PN")</f>
        <v>0</v>
      </c>
      <c r="R67" s="55">
        <f>COUNTIFS(channel_name,'5. Channel Summary'!$B67,condition,"M",needs_repair,)+COUNTIFS(channel_name,'5. Channel Summary'!$B67,condition,"Mpo",needs_repair,)</f>
        <v>0</v>
      </c>
      <c r="S67" s="55">
        <f>COUNTIFS(channel_name,'5. Channel Summary'!$B67,condition,"NS")</f>
        <v>0</v>
      </c>
      <c r="T67" s="2"/>
      <c r="V67" s="417" t="s">
        <v>2615</v>
      </c>
      <c r="W67" s="417" t="s">
        <v>3190</v>
      </c>
      <c r="X67" s="418" t="s">
        <v>2842</v>
      </c>
      <c r="Y67" s="418" t="s">
        <v>2688</v>
      </c>
      <c r="Z67" s="416" t="s">
        <v>1898</v>
      </c>
      <c r="AA67" s="55" cm="1">
        <f t="array" ref="AA67">COUNTIF(channel_name,'5. Channel Summary'!$V67)</f>
        <v>8</v>
      </c>
      <c r="AB67" s="55" cm="1">
        <f t="array" ref="AB67">COUNTIFS(channel_name,'5. Channel Summary'!$V67,lightlist_number,"&gt;1")</f>
        <v>8</v>
      </c>
      <c r="AC67" s="55" cm="1">
        <f t="array" ref="AC67">COUNTIFS(channel_name,'5. Channel Summary'!$V67,on_11430,"yes")</f>
        <v>8</v>
      </c>
      <c r="AD67" s="150" cm="1">
        <f t="array" ref="AD67">COUNTIFS(channel_name,'5. Channel Summary'!$V67,oop,"&gt;=150")</f>
        <v>7</v>
      </c>
      <c r="AE67" s="55" cm="1">
        <f t="array" ref="AE67">COUNTIFS(channel_name,'5. Channel Summary'!$V67,oop,"&gt;=1000")</f>
        <v>0</v>
      </c>
      <c r="AF67" s="150" cm="1">
        <f t="array" ref="AF67">COUNTIFS(channel_name,'5. Channel Summary'!$V67,oop,"&gt;=150",on_11430,"Yes")</f>
        <v>7</v>
      </c>
      <c r="AG67" s="55" cm="1">
        <f t="array" ref="AG67">COUNTIFS(channel_name,'5. Channel Summary'!$V67,oop,"&gt;=1000",on_11430,"Yes")</f>
        <v>0</v>
      </c>
      <c r="AH67" s="2"/>
      <c r="AI67" s="2"/>
      <c r="AJ67" s="2"/>
      <c r="AK67" s="2"/>
    </row>
    <row r="68" spans="2:37" ht="25.5" customHeight="1" x14ac:dyDescent="0.2">
      <c r="B68" s="155" t="s">
        <v>2623</v>
      </c>
      <c r="C68" s="155" t="s">
        <v>3167</v>
      </c>
      <c r="D68" s="156" t="s">
        <v>2024</v>
      </c>
      <c r="E68" s="42" t="s">
        <v>2689</v>
      </c>
      <c r="F68" s="42" t="s">
        <v>1897</v>
      </c>
      <c r="G68" s="55">
        <f>COUNTIF(channel_name,'5. Channel Summary'!$B68)</f>
        <v>20</v>
      </c>
      <c r="H68" s="55">
        <f>SUM('5. Channel Summary'!$L68:$Q68)</f>
        <v>1</v>
      </c>
      <c r="I68" s="60">
        <f t="shared" si="1"/>
        <v>5</v>
      </c>
      <c r="J68" s="150">
        <f>COUNTIFS(channel_name,'5. Channel Summary'!$B68,condition,"G")</f>
        <v>18</v>
      </c>
      <c r="K68" s="55">
        <f>COUNTIFS(channel_name,'5. Channel Summary'!$B68,condition,"F")</f>
        <v>1</v>
      </c>
      <c r="L68" s="55">
        <f>COUNTIFS(channel_name,'5. Channel Summary'!$B68,condition,"P")</f>
        <v>0</v>
      </c>
      <c r="M68" s="55">
        <f>COUNTIFS(channel_name,'5. Channel Summary'!$B68,condition,"S")+COUNTIFS(channel_name,'5. Channel Summary'!$B68,condition,"Sm")</f>
        <v>0</v>
      </c>
      <c r="N68" s="55">
        <f>COUNTIFS(channel_name,'5. Channel Summary'!$B68,condition,"M")-COUNTIFS(channel_name,'5. Channel Summary'!$B68,condition,"M",needs_repair,)</f>
        <v>1</v>
      </c>
      <c r="O68" s="55">
        <f>COUNTIFS(channel_name,'5. Channel Summary'!$B68,condition,"Mpo")-COUNTIFS(channel_name,'5. Channel Summary'!$B68,condition,"Mpo",needs_repair,)</f>
        <v>0</v>
      </c>
      <c r="P68" s="55">
        <f>COUNTIFS(channel_name,'5. Channel Summary'!$B68,condition,"Mos")</f>
        <v>0</v>
      </c>
      <c r="Q68" s="55">
        <f>COUNTIFS(channel_name,'5. Channel Summary'!$B68,condition,"PN")</f>
        <v>0</v>
      </c>
      <c r="R68" s="55">
        <f>COUNTIFS(channel_name,'5. Channel Summary'!$B68,condition,"M",needs_repair,)+COUNTIFS(channel_name,'5. Channel Summary'!$B68,condition,"Mpo",needs_repair,)</f>
        <v>0</v>
      </c>
      <c r="S68" s="55">
        <f>COUNTIFS(channel_name,'5. Channel Summary'!$B68,condition,"NS")</f>
        <v>0</v>
      </c>
      <c r="T68" s="2"/>
      <c r="V68" s="155" t="s">
        <v>2623</v>
      </c>
      <c r="W68" s="155" t="s">
        <v>3167</v>
      </c>
      <c r="X68" s="156" t="s">
        <v>2024</v>
      </c>
      <c r="Y68" s="42" t="s">
        <v>2689</v>
      </c>
      <c r="Z68" s="42" t="s">
        <v>1897</v>
      </c>
      <c r="AA68" s="55" cm="1">
        <f t="array" ref="AA68">COUNTIF(channel_name,'5. Channel Summary'!$V68)</f>
        <v>20</v>
      </c>
      <c r="AB68" s="55" cm="1">
        <f t="array" ref="AB68">COUNTIFS(channel_name,'5. Channel Summary'!$V68,lightlist_number,"&gt;1")</f>
        <v>20</v>
      </c>
      <c r="AC68" s="55" cm="1">
        <f t="array" ref="AC68">COUNTIFS(channel_name,'5. Channel Summary'!$V68,on_11430,"yes")</f>
        <v>19</v>
      </c>
      <c r="AD68" s="150" cm="1">
        <f t="array" ref="AD68">COUNTIFS(channel_name,'5. Channel Summary'!$V68,oop,"&gt;=150")</f>
        <v>0</v>
      </c>
      <c r="AE68" s="55" cm="1">
        <f t="array" ref="AE68">COUNTIFS(channel_name,'5. Channel Summary'!$V68,oop,"&gt;=1000")</f>
        <v>0</v>
      </c>
      <c r="AF68" s="150" cm="1">
        <f t="array" ref="AF68">COUNTIFS(channel_name,'5. Channel Summary'!$V68,oop,"&gt;=150",on_11430,"Yes")</f>
        <v>0</v>
      </c>
      <c r="AG68" s="55" cm="1">
        <f t="array" ref="AG68">COUNTIFS(channel_name,'5. Channel Summary'!$V68,oop,"&gt;=1000",on_11430,"Yes")</f>
        <v>0</v>
      </c>
      <c r="AH68" s="2"/>
      <c r="AI68" s="2"/>
      <c r="AJ68" s="2"/>
      <c r="AK68" s="2"/>
    </row>
    <row r="69" spans="2:37" ht="25.5" customHeight="1" x14ac:dyDescent="0.2">
      <c r="B69" s="417" t="s">
        <v>2618</v>
      </c>
      <c r="C69" s="417" t="s">
        <v>3191</v>
      </c>
      <c r="D69" s="418" t="s">
        <v>2025</v>
      </c>
      <c r="E69" s="418" t="s">
        <v>2688</v>
      </c>
      <c r="F69" s="416" t="s">
        <v>1898</v>
      </c>
      <c r="G69" s="55">
        <f>COUNTIF(channel_name,'5. Channel Summary'!$B69)</f>
        <v>9</v>
      </c>
      <c r="H69" s="55">
        <f>SUM('5. Channel Summary'!$L69:$Q69)</f>
        <v>1</v>
      </c>
      <c r="I69" s="60">
        <f t="shared" si="1"/>
        <v>11.111111111111111</v>
      </c>
      <c r="J69" s="150">
        <f>COUNTIFS(channel_name,'5. Channel Summary'!$B69,condition,"G")</f>
        <v>7</v>
      </c>
      <c r="K69" s="55">
        <f>COUNTIFS(channel_name,'5. Channel Summary'!$B69,condition,"F")</f>
        <v>1</v>
      </c>
      <c r="L69" s="55">
        <f>COUNTIFS(channel_name,'5. Channel Summary'!$B69,condition,"P")</f>
        <v>0</v>
      </c>
      <c r="M69" s="55">
        <f>COUNTIFS(channel_name,'5. Channel Summary'!$B69,condition,"S")+COUNTIFS(channel_name,'5. Channel Summary'!$B69,condition,"Sm")</f>
        <v>0</v>
      </c>
      <c r="N69" s="55">
        <f>COUNTIFS(channel_name,'5. Channel Summary'!$B69,condition,"M")-COUNTIFS(channel_name,'5. Channel Summary'!$B69,condition,"M",needs_repair,)</f>
        <v>1</v>
      </c>
      <c r="O69" s="55">
        <f>COUNTIFS(channel_name,'5. Channel Summary'!$B69,condition,"Mpo")-COUNTIFS(channel_name,'5. Channel Summary'!$B69,condition,"Mpo",needs_repair,)</f>
        <v>0</v>
      </c>
      <c r="P69" s="55">
        <f>COUNTIFS(channel_name,'5. Channel Summary'!$B69,condition,"Mos")</f>
        <v>0</v>
      </c>
      <c r="Q69" s="55">
        <f>COUNTIFS(channel_name,'5. Channel Summary'!$B69,condition,"PN")</f>
        <v>0</v>
      </c>
      <c r="R69" s="55">
        <f>COUNTIFS(channel_name,'5. Channel Summary'!$B69,condition,"M",needs_repair,)+COUNTIFS(channel_name,'5. Channel Summary'!$B69,condition,"Mpo",needs_repair,)</f>
        <v>0</v>
      </c>
      <c r="S69" s="55">
        <f>COUNTIFS(channel_name,'5. Channel Summary'!$B69,condition,"NS")</f>
        <v>0</v>
      </c>
      <c r="T69" s="2"/>
      <c r="V69" s="417" t="s">
        <v>2618</v>
      </c>
      <c r="W69" s="417" t="s">
        <v>3191</v>
      </c>
      <c r="X69" s="418" t="s">
        <v>2025</v>
      </c>
      <c r="Y69" s="418" t="s">
        <v>2688</v>
      </c>
      <c r="Z69" s="416" t="s">
        <v>1898</v>
      </c>
      <c r="AA69" s="55" cm="1">
        <f t="array" ref="AA69">COUNTIF(channel_name,'5. Channel Summary'!$V69)</f>
        <v>9</v>
      </c>
      <c r="AB69" s="55" cm="1">
        <f t="array" ref="AB69">COUNTIFS(channel_name,'5. Channel Summary'!$V69,lightlist_number,"&gt;1")</f>
        <v>9</v>
      </c>
      <c r="AC69" s="55" cm="1">
        <f t="array" ref="AC69">COUNTIFS(channel_name,'5. Channel Summary'!$V69,on_11430,"yes")</f>
        <v>2</v>
      </c>
      <c r="AD69" s="150" cm="1">
        <f t="array" ref="AD69">COUNTIFS(channel_name,'5. Channel Summary'!$V69,oop,"&gt;=150")</f>
        <v>7</v>
      </c>
      <c r="AE69" s="55" cm="1">
        <f t="array" ref="AE69">COUNTIFS(channel_name,'5. Channel Summary'!$V69,oop,"&gt;=1000")</f>
        <v>0</v>
      </c>
      <c r="AF69" s="150" cm="1">
        <f t="array" ref="AF69">COUNTIFS(channel_name,'5. Channel Summary'!$V69,oop,"&gt;=150",on_11430,"Yes")</f>
        <v>2</v>
      </c>
      <c r="AG69" s="55" cm="1">
        <f t="array" ref="AG69">COUNTIFS(channel_name,'5. Channel Summary'!$V69,oop,"&gt;=1000",on_11430,"Yes")</f>
        <v>0</v>
      </c>
      <c r="AH69" s="2"/>
      <c r="AI69" s="2"/>
      <c r="AJ69" s="2"/>
      <c r="AK69" s="2"/>
    </row>
    <row r="70" spans="2:37" ht="25.5" customHeight="1" x14ac:dyDescent="0.2">
      <c r="B70" s="155" t="s">
        <v>3899</v>
      </c>
      <c r="C70" s="155" t="s">
        <v>3191</v>
      </c>
      <c r="D70" s="156" t="s">
        <v>3865</v>
      </c>
      <c r="E70" s="156" t="s">
        <v>2688</v>
      </c>
      <c r="F70" s="42" t="s">
        <v>1898</v>
      </c>
      <c r="G70" s="55">
        <f>COUNTIF(channel_name,'5. Channel Summary'!$B70)</f>
        <v>6</v>
      </c>
      <c r="H70" s="55">
        <f>SUM('5. Channel Summary'!$L70:$Q70)</f>
        <v>0</v>
      </c>
      <c r="I70" s="60">
        <f t="shared" si="1"/>
        <v>0</v>
      </c>
      <c r="J70" s="150">
        <f>COUNTIFS(channel_name,'5. Channel Summary'!$B70,condition,"G")</f>
        <v>4</v>
      </c>
      <c r="K70" s="55">
        <f>COUNTIFS(channel_name,'5. Channel Summary'!$B70,condition,"F")</f>
        <v>2</v>
      </c>
      <c r="L70" s="55">
        <f>COUNTIFS(channel_name,'5. Channel Summary'!$B70,condition,"P")</f>
        <v>0</v>
      </c>
      <c r="M70" s="55">
        <f>COUNTIFS(channel_name,'5. Channel Summary'!$B70,condition,"S")+COUNTIFS(channel_name,'5. Channel Summary'!$B70,condition,"Sm")</f>
        <v>0</v>
      </c>
      <c r="N70" s="55">
        <f>COUNTIFS(channel_name,'5. Channel Summary'!$B70,condition,"M")-COUNTIFS(channel_name,'5. Channel Summary'!$B70,condition,"M",needs_repair,)</f>
        <v>0</v>
      </c>
      <c r="O70" s="55">
        <f>COUNTIFS(channel_name,'5. Channel Summary'!$B70,condition,"Mpo")-COUNTIFS(channel_name,'5. Channel Summary'!$B70,condition,"Mpo",needs_repair,)</f>
        <v>0</v>
      </c>
      <c r="P70" s="55">
        <f>COUNTIFS(channel_name,'5. Channel Summary'!$B70,condition,"Mos")</f>
        <v>0</v>
      </c>
      <c r="Q70" s="55">
        <f>COUNTIFS(channel_name,'5. Channel Summary'!$B70,condition,"PN")</f>
        <v>0</v>
      </c>
      <c r="R70" s="55">
        <f>COUNTIFS(channel_name,'5. Channel Summary'!$B70,condition,"M",needs_repair,)+COUNTIFS(channel_name,'5. Channel Summary'!$B70,condition,"Mpo",needs_repair,)</f>
        <v>0</v>
      </c>
      <c r="S70" s="55">
        <f>COUNTIFS(channel_name,'5. Channel Summary'!$B70,condition,"NS")</f>
        <v>0</v>
      </c>
      <c r="T70" s="2"/>
      <c r="V70" s="155" t="s">
        <v>3899</v>
      </c>
      <c r="W70" s="155" t="s">
        <v>3191</v>
      </c>
      <c r="X70" s="156"/>
      <c r="Y70" s="156" t="s">
        <v>2688</v>
      </c>
      <c r="Z70" s="42" t="s">
        <v>1898</v>
      </c>
      <c r="AA70" s="55" cm="1">
        <f t="array" ref="AA70">COUNTIF(channel_name,'5. Channel Summary'!$V70)</f>
        <v>6</v>
      </c>
      <c r="AB70" s="55" cm="1">
        <f t="array" ref="AB70">COUNTIFS(channel_name,'5. Channel Summary'!$V70,lightlist_number,"&gt;1")</f>
        <v>0</v>
      </c>
      <c r="AC70" s="55" cm="1">
        <f t="array" ref="AC70">COUNTIFS(channel_name,'5. Channel Summary'!$V70,on_11430,"yes")</f>
        <v>0</v>
      </c>
      <c r="AD70" s="150" cm="1">
        <f t="array" ref="AD70">COUNTIFS(channel_name,'5. Channel Summary'!$V70,oop,"&gt;=150")</f>
        <v>0</v>
      </c>
      <c r="AE70" s="55" cm="1">
        <f t="array" ref="AE70">COUNTIFS(channel_name,'5. Channel Summary'!$V70,oop,"&gt;=1000")</f>
        <v>0</v>
      </c>
      <c r="AF70" s="150" cm="1">
        <f t="array" ref="AF70">COUNTIFS(channel_name,'5. Channel Summary'!$V70,oop,"&gt;=150",on_11430,"Yes")</f>
        <v>0</v>
      </c>
      <c r="AG70" s="55" cm="1">
        <f t="array" ref="AG70">COUNTIFS(channel_name,'5. Channel Summary'!$V70,oop,"&gt;=1000",on_11430,"Yes")</f>
        <v>0</v>
      </c>
      <c r="AH70" s="2"/>
      <c r="AI70" s="2"/>
      <c r="AJ70" s="2"/>
      <c r="AK70" s="2"/>
    </row>
    <row r="71" spans="2:37" ht="18" customHeight="1" x14ac:dyDescent="0.2">
      <c r="B71" s="417" t="s">
        <v>2604</v>
      </c>
      <c r="C71" s="417" t="s">
        <v>3175</v>
      </c>
      <c r="D71" s="418" t="s">
        <v>889</v>
      </c>
      <c r="E71" s="418" t="s">
        <v>2688</v>
      </c>
      <c r="F71" s="416" t="s">
        <v>3317</v>
      </c>
      <c r="G71" s="55">
        <f>COUNTIF(channel_name,'5. Channel Summary'!$B71)</f>
        <v>1</v>
      </c>
      <c r="H71" s="55">
        <f>SUM('5. Channel Summary'!$L71:$Q71)</f>
        <v>0</v>
      </c>
      <c r="I71" s="60">
        <f t="shared" si="1"/>
        <v>0</v>
      </c>
      <c r="J71" s="150">
        <f>COUNTIFS(channel_name,'5. Channel Summary'!$B71,condition,"G")</f>
        <v>0</v>
      </c>
      <c r="K71" s="55">
        <f>COUNTIFS(channel_name,'5. Channel Summary'!$B71,condition,"F")</f>
        <v>0</v>
      </c>
      <c r="L71" s="55">
        <f>COUNTIFS(channel_name,'5. Channel Summary'!$B71,condition,"P")</f>
        <v>0</v>
      </c>
      <c r="M71" s="55">
        <f>COUNTIFS(channel_name,'5. Channel Summary'!$B71,condition,"S")+COUNTIFS(channel_name,'5. Channel Summary'!$B71,condition,"Sm")</f>
        <v>0</v>
      </c>
      <c r="N71" s="55">
        <f>COUNTIFS(channel_name,'5. Channel Summary'!$B71,condition,"M")-COUNTIFS(channel_name,'5. Channel Summary'!$B71,condition,"M",needs_repair,)</f>
        <v>0</v>
      </c>
      <c r="O71" s="55">
        <f>COUNTIFS(channel_name,'5. Channel Summary'!$B71,condition,"Mpo")-COUNTIFS(channel_name,'5. Channel Summary'!$B71,condition,"Mpo",needs_repair,)</f>
        <v>0</v>
      </c>
      <c r="P71" s="55">
        <f>COUNTIFS(channel_name,'5. Channel Summary'!$B71,condition,"Mos")</f>
        <v>0</v>
      </c>
      <c r="Q71" s="55">
        <f>COUNTIFS(channel_name,'5. Channel Summary'!$B71,condition,"PN")</f>
        <v>0</v>
      </c>
      <c r="R71" s="55">
        <f>COUNTIFS(channel_name,'5. Channel Summary'!$B71,condition,"M",needs_repair,)+COUNTIFS(channel_name,'5. Channel Summary'!$B71,condition,"Mpo",needs_repair,)</f>
        <v>1</v>
      </c>
      <c r="S71" s="55">
        <f>COUNTIFS(channel_name,'5. Channel Summary'!$B71,condition,"NS")</f>
        <v>0</v>
      </c>
      <c r="T71" s="2"/>
      <c r="V71" s="417" t="s">
        <v>2604</v>
      </c>
      <c r="W71" s="417" t="s">
        <v>3175</v>
      </c>
      <c r="X71" s="418" t="s">
        <v>889</v>
      </c>
      <c r="Y71" s="418" t="s">
        <v>2688</v>
      </c>
      <c r="Z71" s="416" t="s">
        <v>3317</v>
      </c>
      <c r="AA71" s="55" cm="1">
        <f t="array" ref="AA71">COUNTIF(channel_name,'5. Channel Summary'!$V71)</f>
        <v>1</v>
      </c>
      <c r="AB71" s="55" cm="1">
        <f t="array" ref="AB71">COUNTIFS(channel_name,'5. Channel Summary'!$V71,lightlist_number,"&gt;1")</f>
        <v>1</v>
      </c>
      <c r="AC71" s="55" cm="1">
        <f t="array" ref="AC71">COUNTIFS(channel_name,'5. Channel Summary'!$V71,on_11430,"yes")</f>
        <v>1</v>
      </c>
      <c r="AD71" s="150" cm="1">
        <f t="array" ref="AD71">COUNTIFS(channel_name,'5. Channel Summary'!$V71,oop,"&gt;=150")</f>
        <v>0</v>
      </c>
      <c r="AE71" s="55" cm="1">
        <f t="array" ref="AE71">COUNTIFS(channel_name,'5. Channel Summary'!$V71,oop,"&gt;=1000")</f>
        <v>0</v>
      </c>
      <c r="AF71" s="150" cm="1">
        <f t="array" ref="AF71">COUNTIFS(channel_name,'5. Channel Summary'!$V71,oop,"&gt;=150",on_11430,"Yes")</f>
        <v>0</v>
      </c>
      <c r="AG71" s="55" cm="1">
        <f t="array" ref="AG71">COUNTIFS(channel_name,'5. Channel Summary'!$V71,oop,"&gt;=1000",on_11430,"Yes")</f>
        <v>0</v>
      </c>
      <c r="AH71" s="2"/>
      <c r="AI71" s="2"/>
      <c r="AJ71" s="2"/>
      <c r="AK71" s="2"/>
    </row>
    <row r="72" spans="2:37" ht="25.5" customHeight="1" x14ac:dyDescent="0.2">
      <c r="B72" s="155" t="s">
        <v>3181</v>
      </c>
      <c r="C72" s="155" t="s">
        <v>3181</v>
      </c>
      <c r="D72" s="156" t="s">
        <v>2841</v>
      </c>
      <c r="E72" s="156" t="s">
        <v>2688</v>
      </c>
      <c r="F72" s="42" t="s">
        <v>3317</v>
      </c>
      <c r="G72" s="55">
        <f>COUNTIF(channel_name,'5. Channel Summary'!$B72)</f>
        <v>4</v>
      </c>
      <c r="H72" s="55">
        <f>SUM('5. Channel Summary'!$L72:$Q72)</f>
        <v>3</v>
      </c>
      <c r="I72" s="60">
        <f t="shared" si="1"/>
        <v>75</v>
      </c>
      <c r="J72" s="150">
        <f>COUNTIFS(channel_name,'5. Channel Summary'!$B72,condition,"G")</f>
        <v>0</v>
      </c>
      <c r="K72" s="55">
        <f>COUNTIFS(channel_name,'5. Channel Summary'!$B72,condition,"F")</f>
        <v>1</v>
      </c>
      <c r="L72" s="55">
        <f>COUNTIFS(channel_name,'5. Channel Summary'!$B72,condition,"P")</f>
        <v>0</v>
      </c>
      <c r="M72" s="55">
        <f>COUNTIFS(channel_name,'5. Channel Summary'!$B72,condition,"S")+COUNTIFS(channel_name,'5. Channel Summary'!$B72,condition,"Sm")</f>
        <v>0</v>
      </c>
      <c r="N72" s="55">
        <f>COUNTIFS(channel_name,'5. Channel Summary'!$B72,condition,"M")-COUNTIFS(channel_name,'5. Channel Summary'!$B72,condition,"M",needs_repair,)</f>
        <v>1</v>
      </c>
      <c r="O72" s="55">
        <f>COUNTIFS(channel_name,'5. Channel Summary'!$B72,condition,"Mpo")-COUNTIFS(channel_name,'5. Channel Summary'!$B72,condition,"Mpo",needs_repair,)</f>
        <v>2</v>
      </c>
      <c r="P72" s="55">
        <f>COUNTIFS(channel_name,'5. Channel Summary'!$B72,condition,"Mos")</f>
        <v>0</v>
      </c>
      <c r="Q72" s="55">
        <f>COUNTIFS(channel_name,'5. Channel Summary'!$B72,condition,"PN")</f>
        <v>0</v>
      </c>
      <c r="R72" s="55">
        <f>COUNTIFS(channel_name,'5. Channel Summary'!$B72,condition,"M",needs_repair,)+COUNTIFS(channel_name,'5. Channel Summary'!$B72,condition,"Mpo",needs_repair,)</f>
        <v>0</v>
      </c>
      <c r="S72" s="55">
        <f>COUNTIFS(channel_name,'5. Channel Summary'!$B72,condition,"NS")</f>
        <v>0</v>
      </c>
      <c r="T72" s="2"/>
      <c r="V72" s="155" t="s">
        <v>3181</v>
      </c>
      <c r="W72" s="155" t="s">
        <v>3181</v>
      </c>
      <c r="X72" s="156" t="s">
        <v>2841</v>
      </c>
      <c r="Y72" s="156" t="s">
        <v>2688</v>
      </c>
      <c r="Z72" s="42" t="s">
        <v>3317</v>
      </c>
      <c r="AA72" s="55" cm="1">
        <f t="array" ref="AA72">COUNTIF(channel_name,'5. Channel Summary'!$V72)</f>
        <v>4</v>
      </c>
      <c r="AB72" s="55" cm="1">
        <f t="array" ref="AB72">COUNTIFS(channel_name,'5. Channel Summary'!$V72,lightlist_number,"&gt;1")</f>
        <v>4</v>
      </c>
      <c r="AC72" s="55" cm="1">
        <f t="array" ref="AC72">COUNTIFS(channel_name,'5. Channel Summary'!$V72,on_11430,"yes")</f>
        <v>2</v>
      </c>
      <c r="AD72" s="150" cm="1">
        <f t="array" ref="AD72">COUNTIFS(channel_name,'5. Channel Summary'!$V72,oop,"&gt;=150")</f>
        <v>0</v>
      </c>
      <c r="AE72" s="55" cm="1">
        <f t="array" ref="AE72">COUNTIFS(channel_name,'5. Channel Summary'!$V72,oop,"&gt;=1000")</f>
        <v>0</v>
      </c>
      <c r="AF72" s="150" cm="1">
        <f t="array" ref="AF72">COUNTIFS(channel_name,'5. Channel Summary'!$V72,oop,"&gt;=150",on_11430,"Yes")</f>
        <v>0</v>
      </c>
      <c r="AG72" s="55" cm="1">
        <f t="array" ref="AG72">COUNTIFS(channel_name,'5. Channel Summary'!$V72,oop,"&gt;=1000",on_11430,"Yes")</f>
        <v>0</v>
      </c>
      <c r="AH72" s="2"/>
      <c r="AI72" s="2"/>
      <c r="AJ72" s="2"/>
      <c r="AK72" s="2"/>
    </row>
    <row r="73" spans="2:37" ht="25.5" customHeight="1" x14ac:dyDescent="0.2">
      <c r="B73" s="420" t="s">
        <v>2626</v>
      </c>
      <c r="C73" s="417" t="s">
        <v>3192</v>
      </c>
      <c r="D73" s="418" t="s">
        <v>2027</v>
      </c>
      <c r="E73" s="418" t="s">
        <v>2688</v>
      </c>
      <c r="F73" s="416" t="s">
        <v>1898</v>
      </c>
      <c r="G73" s="55">
        <f>COUNTIF(channel_name,'5. Channel Summary'!$B73)</f>
        <v>6</v>
      </c>
      <c r="H73" s="55">
        <f>SUM('5. Channel Summary'!$L73:$Q73)</f>
        <v>4</v>
      </c>
      <c r="I73" s="60">
        <f t="shared" si="1"/>
        <v>66.666666666666671</v>
      </c>
      <c r="J73" s="150">
        <f>COUNTIFS(channel_name,'5. Channel Summary'!$B73,condition,"G")</f>
        <v>2</v>
      </c>
      <c r="K73" s="55">
        <f>COUNTIFS(channel_name,'5. Channel Summary'!$B73,condition,"F")</f>
        <v>0</v>
      </c>
      <c r="L73" s="55">
        <f>COUNTIFS(channel_name,'5. Channel Summary'!$B73,condition,"P")</f>
        <v>2</v>
      </c>
      <c r="M73" s="55">
        <f>COUNTIFS(channel_name,'5. Channel Summary'!$B73,condition,"S")+COUNTIFS(channel_name,'5. Channel Summary'!$B73,condition,"Sm")</f>
        <v>0</v>
      </c>
      <c r="N73" s="55">
        <f>COUNTIFS(channel_name,'5. Channel Summary'!$B73,condition,"M")-COUNTIFS(channel_name,'5. Channel Summary'!$B73,condition,"M",needs_repair,)</f>
        <v>1</v>
      </c>
      <c r="O73" s="55">
        <f>COUNTIFS(channel_name,'5. Channel Summary'!$B73,condition,"Mpo")-COUNTIFS(channel_name,'5. Channel Summary'!$B73,condition,"Mpo",needs_repair,)</f>
        <v>0</v>
      </c>
      <c r="P73" s="55">
        <f>COUNTIFS(channel_name,'5. Channel Summary'!$B73,condition,"Mos")</f>
        <v>1</v>
      </c>
      <c r="Q73" s="55">
        <f>COUNTIFS(channel_name,'5. Channel Summary'!$B73,condition,"PN")</f>
        <v>0</v>
      </c>
      <c r="R73" s="55">
        <f>COUNTIFS(channel_name,'5. Channel Summary'!$B73,condition,"M",needs_repair,)+COUNTIFS(channel_name,'5. Channel Summary'!$B73,condition,"Mpo",needs_repair,)</f>
        <v>0</v>
      </c>
      <c r="S73" s="55">
        <f>COUNTIFS(channel_name,'5. Channel Summary'!$B73,condition,"NS")</f>
        <v>0</v>
      </c>
      <c r="T73" s="2"/>
      <c r="V73" s="420" t="s">
        <v>2626</v>
      </c>
      <c r="W73" s="417" t="s">
        <v>3192</v>
      </c>
      <c r="X73" s="418" t="s">
        <v>2027</v>
      </c>
      <c r="Y73" s="418" t="s">
        <v>2688</v>
      </c>
      <c r="Z73" s="416" t="s">
        <v>1898</v>
      </c>
      <c r="AA73" s="55" cm="1">
        <f t="array" ref="AA73">COUNTIF(channel_name,'5. Channel Summary'!$V73)</f>
        <v>6</v>
      </c>
      <c r="AB73" s="55" cm="1">
        <f t="array" ref="AB73">COUNTIFS(channel_name,'5. Channel Summary'!$V73,lightlist_number,"&gt;1")</f>
        <v>6</v>
      </c>
      <c r="AC73" s="55" cm="1">
        <f t="array" ref="AC73">COUNTIFS(channel_name,'5. Channel Summary'!$V73,on_11430,"yes")</f>
        <v>6</v>
      </c>
      <c r="AD73" s="150" cm="1">
        <f t="array" ref="AD73">COUNTIFS(channel_name,'5. Channel Summary'!$V73,oop,"&gt;=150")</f>
        <v>1</v>
      </c>
      <c r="AE73" s="55" cm="1">
        <f t="array" ref="AE73">COUNTIFS(channel_name,'5. Channel Summary'!$V73,oop,"&gt;=1000")</f>
        <v>0</v>
      </c>
      <c r="AF73" s="150" cm="1">
        <f t="array" ref="AF73">COUNTIFS(channel_name,'5. Channel Summary'!$V73,oop,"&gt;=150",on_11430,"Yes")</f>
        <v>1</v>
      </c>
      <c r="AG73" s="55" cm="1">
        <f t="array" ref="AG73">COUNTIFS(channel_name,'5. Channel Summary'!$V73,oop,"&gt;=1000",on_11430,"Yes")</f>
        <v>0</v>
      </c>
      <c r="AH73" s="2"/>
      <c r="AI73" s="2"/>
      <c r="AJ73" s="2"/>
      <c r="AK73" s="2"/>
    </row>
    <row r="74" spans="2:37" ht="25.5" customHeight="1" x14ac:dyDescent="0.2">
      <c r="B74" s="181" t="s">
        <v>2627</v>
      </c>
      <c r="C74" s="155" t="s">
        <v>3192</v>
      </c>
      <c r="D74" s="156" t="s">
        <v>2028</v>
      </c>
      <c r="E74" s="156" t="s">
        <v>2688</v>
      </c>
      <c r="F74" s="42" t="s">
        <v>1898</v>
      </c>
      <c r="G74" s="55">
        <f>COUNTIF(channel_name,'5. Channel Summary'!$B74)</f>
        <v>8</v>
      </c>
      <c r="H74" s="55">
        <f>SUM('5. Channel Summary'!$L74:$Q74)</f>
        <v>5</v>
      </c>
      <c r="I74" s="60">
        <f t="shared" si="1"/>
        <v>62.5</v>
      </c>
      <c r="J74" s="150">
        <f>COUNTIFS(channel_name,'5. Channel Summary'!$B74,condition,"G")</f>
        <v>2</v>
      </c>
      <c r="K74" s="55">
        <f>COUNTIFS(channel_name,'5. Channel Summary'!$B74,condition,"F")</f>
        <v>1</v>
      </c>
      <c r="L74" s="55">
        <f>COUNTIFS(channel_name,'5. Channel Summary'!$B74,condition,"P")</f>
        <v>2</v>
      </c>
      <c r="M74" s="55">
        <f>COUNTIFS(channel_name,'5. Channel Summary'!$B74,condition,"S")+COUNTIFS(channel_name,'5. Channel Summary'!$B74,condition,"Sm")</f>
        <v>0</v>
      </c>
      <c r="N74" s="55">
        <f>COUNTIFS(channel_name,'5. Channel Summary'!$B74,condition,"M")-COUNTIFS(channel_name,'5. Channel Summary'!$B74,condition,"M",needs_repair,)</f>
        <v>0</v>
      </c>
      <c r="O74" s="55">
        <f>COUNTIFS(channel_name,'5. Channel Summary'!$B74,condition,"Mpo")-COUNTIFS(channel_name,'5. Channel Summary'!$B74,condition,"Mpo",needs_repair,)</f>
        <v>2</v>
      </c>
      <c r="P74" s="55">
        <f>COUNTIFS(channel_name,'5. Channel Summary'!$B74,condition,"Mos")</f>
        <v>1</v>
      </c>
      <c r="Q74" s="55">
        <f>COUNTIFS(channel_name,'5. Channel Summary'!$B74,condition,"PN")</f>
        <v>0</v>
      </c>
      <c r="R74" s="55">
        <f>COUNTIFS(channel_name,'5. Channel Summary'!$B74,condition,"M",needs_repair,)+COUNTIFS(channel_name,'5. Channel Summary'!$B74,condition,"Mpo",needs_repair,)</f>
        <v>0</v>
      </c>
      <c r="S74" s="55">
        <f>COUNTIFS(channel_name,'5. Channel Summary'!$B74,condition,"NS")</f>
        <v>0</v>
      </c>
      <c r="T74" s="2"/>
      <c r="V74" s="181" t="s">
        <v>2627</v>
      </c>
      <c r="W74" s="155" t="s">
        <v>3192</v>
      </c>
      <c r="X74" s="156" t="s">
        <v>2028</v>
      </c>
      <c r="Y74" s="156" t="s">
        <v>2688</v>
      </c>
      <c r="Z74" s="42" t="s">
        <v>1898</v>
      </c>
      <c r="AA74" s="55" cm="1">
        <f t="array" ref="AA74">COUNTIF(channel_name,'5. Channel Summary'!$V74)</f>
        <v>8</v>
      </c>
      <c r="AB74" s="55" cm="1">
        <f t="array" ref="AB74">COUNTIFS(channel_name,'5. Channel Summary'!$V74,lightlist_number,"&gt;1")</f>
        <v>6</v>
      </c>
      <c r="AC74" s="55" cm="1">
        <f t="array" ref="AC74">COUNTIFS(channel_name,'5. Channel Summary'!$V74,on_11430,"yes")</f>
        <v>6</v>
      </c>
      <c r="AD74" s="150" cm="1">
        <f t="array" ref="AD74">COUNTIFS(channel_name,'5. Channel Summary'!$V74,oop,"&gt;=150")</f>
        <v>1</v>
      </c>
      <c r="AE74" s="55" cm="1">
        <f t="array" ref="AE74">COUNTIFS(channel_name,'5. Channel Summary'!$V74,oop,"&gt;=1000")</f>
        <v>0</v>
      </c>
      <c r="AF74" s="150" cm="1">
        <f t="array" ref="AF74">COUNTIFS(channel_name,'5. Channel Summary'!$V74,oop,"&gt;=150",on_11430,"Yes")</f>
        <v>1</v>
      </c>
      <c r="AG74" s="55" cm="1">
        <f t="array" ref="AG74">COUNTIFS(channel_name,'5. Channel Summary'!$V74,oop,"&gt;=1000",on_11430,"Yes")</f>
        <v>0</v>
      </c>
      <c r="AH74" s="2"/>
      <c r="AI74" s="2"/>
      <c r="AJ74" s="2"/>
      <c r="AK74" s="2"/>
    </row>
    <row r="75" spans="2:37" ht="25.5" customHeight="1" x14ac:dyDescent="0.2">
      <c r="B75" s="417" t="s">
        <v>2622</v>
      </c>
      <c r="C75" s="417" t="s">
        <v>3188</v>
      </c>
      <c r="D75" s="418" t="s">
        <v>2023</v>
      </c>
      <c r="E75" s="418" t="s">
        <v>2689</v>
      </c>
      <c r="F75" s="416" t="s">
        <v>1898</v>
      </c>
      <c r="G75" s="55">
        <f>COUNTIF(channel_name,'5. Channel Summary'!$B75)</f>
        <v>45</v>
      </c>
      <c r="H75" s="55">
        <f>SUM('5. Channel Summary'!$L75:$Q75)</f>
        <v>9</v>
      </c>
      <c r="I75" s="60">
        <f t="shared" si="1"/>
        <v>20</v>
      </c>
      <c r="J75" s="150">
        <f>COUNTIFS(channel_name,'5. Channel Summary'!$B75,condition,"G")</f>
        <v>32</v>
      </c>
      <c r="K75" s="55">
        <f>COUNTIFS(channel_name,'5. Channel Summary'!$B75,condition,"F")</f>
        <v>1</v>
      </c>
      <c r="L75" s="55">
        <f>COUNTIFS(channel_name,'5. Channel Summary'!$B75,condition,"P")</f>
        <v>1</v>
      </c>
      <c r="M75" s="55">
        <f>COUNTIFS(channel_name,'5. Channel Summary'!$B75,condition,"S")+COUNTIFS(channel_name,'5. Channel Summary'!$B75,condition,"Sm")</f>
        <v>5</v>
      </c>
      <c r="N75" s="55">
        <f>COUNTIFS(channel_name,'5. Channel Summary'!$B75,condition,"M")-COUNTIFS(channel_name,'5. Channel Summary'!$B75,condition,"M",needs_repair,)</f>
        <v>3</v>
      </c>
      <c r="O75" s="55">
        <f>COUNTIFS(channel_name,'5. Channel Summary'!$B75,condition,"Mpo")-COUNTIFS(channel_name,'5. Channel Summary'!$B75,condition,"Mpo",needs_repair,)</f>
        <v>0</v>
      </c>
      <c r="P75" s="55">
        <f>COUNTIFS(channel_name,'5. Channel Summary'!$B75,condition,"Mos")</f>
        <v>0</v>
      </c>
      <c r="Q75" s="55">
        <f>COUNTIFS(channel_name,'5. Channel Summary'!$B75,condition,"PN")</f>
        <v>0</v>
      </c>
      <c r="R75" s="55">
        <f>COUNTIFS(channel_name,'5. Channel Summary'!$B75,condition,"M",needs_repair,)+COUNTIFS(channel_name,'5. Channel Summary'!$B75,condition,"Mpo",needs_repair,)</f>
        <v>3</v>
      </c>
      <c r="S75" s="55">
        <f>COUNTIFS(channel_name,'5. Channel Summary'!$B75,condition,"NS")</f>
        <v>0</v>
      </c>
      <c r="T75" s="2"/>
      <c r="V75" s="417" t="s">
        <v>2622</v>
      </c>
      <c r="W75" s="417" t="s">
        <v>3188</v>
      </c>
      <c r="X75" s="418" t="s">
        <v>2023</v>
      </c>
      <c r="Y75" s="418" t="s">
        <v>2689</v>
      </c>
      <c r="Z75" s="416" t="s">
        <v>1898</v>
      </c>
      <c r="AA75" s="55" cm="1">
        <f t="array" ref="AA75">COUNTIF(channel_name,'5. Channel Summary'!$V75)</f>
        <v>45</v>
      </c>
      <c r="AB75" s="55" cm="1">
        <f t="array" ref="AB75">COUNTIFS(channel_name,'5. Channel Summary'!$V75,lightlist_number,"&gt;1")</f>
        <v>31</v>
      </c>
      <c r="AC75" s="55" cm="1">
        <f t="array" ref="AC75">COUNTIFS(channel_name,'5. Channel Summary'!$V75,on_11430,"yes")</f>
        <v>26</v>
      </c>
      <c r="AD75" s="150" cm="1">
        <f t="array" ref="AD75">COUNTIFS(channel_name,'5. Channel Summary'!$V75,oop,"&gt;=150")</f>
        <v>23</v>
      </c>
      <c r="AE75" s="55" cm="1">
        <f t="array" ref="AE75">COUNTIFS(channel_name,'5. Channel Summary'!$V75,oop,"&gt;=1000")</f>
        <v>10</v>
      </c>
      <c r="AF75" s="150" cm="1">
        <f t="array" ref="AF75">COUNTIFS(channel_name,'5. Channel Summary'!$V75,oop,"&gt;=150",on_11430,"Yes")</f>
        <v>19</v>
      </c>
      <c r="AG75" s="55" cm="1">
        <f t="array" ref="AG75">COUNTIFS(channel_name,'5. Channel Summary'!$V75,oop,"&gt;=1000",on_11430,"Yes")</f>
        <v>6</v>
      </c>
      <c r="AH75" s="2"/>
      <c r="AI75" s="2"/>
      <c r="AJ75" s="2"/>
      <c r="AK75" s="2"/>
    </row>
    <row r="76" spans="2:37" ht="25.5" customHeight="1" x14ac:dyDescent="0.2">
      <c r="B76" s="155" t="s">
        <v>2610</v>
      </c>
      <c r="C76" s="155" t="s">
        <v>3227</v>
      </c>
      <c r="D76" s="156" t="s">
        <v>2015</v>
      </c>
      <c r="E76" s="156" t="s">
        <v>2691</v>
      </c>
      <c r="F76" s="42" t="s">
        <v>1899</v>
      </c>
      <c r="G76" s="55">
        <f>COUNTIF(channel_name,'5. Channel Summary'!$B76)</f>
        <v>2</v>
      </c>
      <c r="H76" s="55">
        <f>SUM('5. Channel Summary'!$L76:$Q76)</f>
        <v>0</v>
      </c>
      <c r="I76" s="60">
        <f t="shared" si="1"/>
        <v>0</v>
      </c>
      <c r="J76" s="150">
        <f>COUNTIFS(channel_name,'5. Channel Summary'!$B76,condition,"G")</f>
        <v>0</v>
      </c>
      <c r="K76" s="55">
        <f>COUNTIFS(channel_name,'5. Channel Summary'!$B76,condition,"F")</f>
        <v>0</v>
      </c>
      <c r="L76" s="55">
        <f>COUNTIFS(channel_name,'5. Channel Summary'!$B76,condition,"P")</f>
        <v>0</v>
      </c>
      <c r="M76" s="55">
        <f>COUNTIFS(channel_name,'5. Channel Summary'!$B76,condition,"S")+COUNTIFS(channel_name,'5. Channel Summary'!$B76,condition,"Sm")</f>
        <v>0</v>
      </c>
      <c r="N76" s="55">
        <f>COUNTIFS(channel_name,'5. Channel Summary'!$B76,condition,"M")-COUNTIFS(channel_name,'5. Channel Summary'!$B76,condition,"M",needs_repair,)</f>
        <v>0</v>
      </c>
      <c r="O76" s="55">
        <f>COUNTIFS(channel_name,'5. Channel Summary'!$B76,condition,"Mpo")-COUNTIFS(channel_name,'5. Channel Summary'!$B76,condition,"Mpo",needs_repair,)</f>
        <v>0</v>
      </c>
      <c r="P76" s="55">
        <f>COUNTIFS(channel_name,'5. Channel Summary'!$B76,condition,"Mos")</f>
        <v>0</v>
      </c>
      <c r="Q76" s="55">
        <f>COUNTIFS(channel_name,'5. Channel Summary'!$B76,condition,"PN")</f>
        <v>0</v>
      </c>
      <c r="R76" s="55">
        <f>COUNTIFS(channel_name,'5. Channel Summary'!$B76,condition,"M",needs_repair,)+COUNTIFS(channel_name,'5. Channel Summary'!$B76,condition,"Mpo",needs_repair,)</f>
        <v>2</v>
      </c>
      <c r="S76" s="55">
        <f>COUNTIFS(channel_name,'5. Channel Summary'!$B76,condition,"NS")</f>
        <v>0</v>
      </c>
      <c r="T76" s="2"/>
      <c r="V76" s="155" t="s">
        <v>2610</v>
      </c>
      <c r="W76" s="155" t="s">
        <v>3227</v>
      </c>
      <c r="X76" s="156" t="s">
        <v>2015</v>
      </c>
      <c r="Y76" s="156" t="s">
        <v>2691</v>
      </c>
      <c r="Z76" s="42" t="s">
        <v>1899</v>
      </c>
      <c r="AA76" s="55" cm="1">
        <f t="array" ref="AA76">COUNTIF(channel_name,'5. Channel Summary'!$V76)</f>
        <v>2</v>
      </c>
      <c r="AB76" s="55" cm="1">
        <f t="array" ref="AB76">COUNTIFS(channel_name,'5. Channel Summary'!$V76,lightlist_number,"&gt;1")</f>
        <v>2</v>
      </c>
      <c r="AC76" s="55" cm="1">
        <f t="array" ref="AC76">COUNTIFS(channel_name,'5. Channel Summary'!$V76,on_11430,"yes")</f>
        <v>2</v>
      </c>
      <c r="AD76" s="150" cm="1">
        <f t="array" ref="AD76">COUNTIFS(channel_name,'5. Channel Summary'!$V76,oop,"&gt;=150")</f>
        <v>0</v>
      </c>
      <c r="AE76" s="55" cm="1">
        <f t="array" ref="AE76">COUNTIFS(channel_name,'5. Channel Summary'!$V76,oop,"&gt;=1000")</f>
        <v>0</v>
      </c>
      <c r="AF76" s="150" cm="1">
        <f t="array" ref="AF76">COUNTIFS(channel_name,'5. Channel Summary'!$V76,oop,"&gt;=150",on_11430,"Yes")</f>
        <v>0</v>
      </c>
      <c r="AG76" s="55" cm="1">
        <f t="array" ref="AG76">COUNTIFS(channel_name,'5. Channel Summary'!$V76,oop,"&gt;=1000",on_11430,"Yes")</f>
        <v>0</v>
      </c>
      <c r="AH76" s="2"/>
      <c r="AI76" s="2"/>
      <c r="AJ76" s="2"/>
      <c r="AK76" s="2"/>
    </row>
    <row r="77" spans="2:37" ht="25.5" customHeight="1" x14ac:dyDescent="0.2">
      <c r="B77" s="417" t="s">
        <v>2606</v>
      </c>
      <c r="C77" s="417" t="s">
        <v>3187</v>
      </c>
      <c r="D77" s="418" t="s">
        <v>2014</v>
      </c>
      <c r="E77" s="418" t="s">
        <v>2689</v>
      </c>
      <c r="F77" s="416" t="s">
        <v>1899</v>
      </c>
      <c r="G77" s="55">
        <f>COUNTIF(channel_name,'5. Channel Summary'!$B77)</f>
        <v>3</v>
      </c>
      <c r="H77" s="55">
        <f>SUM('5. Channel Summary'!$L77:$Q77)</f>
        <v>0</v>
      </c>
      <c r="I77" s="60">
        <f t="shared" si="1"/>
        <v>0</v>
      </c>
      <c r="J77" s="150">
        <f>COUNTIFS(channel_name,'5. Channel Summary'!$B77,condition,"G")</f>
        <v>3</v>
      </c>
      <c r="K77" s="55">
        <f>COUNTIFS(channel_name,'5. Channel Summary'!$B77,condition,"F")</f>
        <v>0</v>
      </c>
      <c r="L77" s="55">
        <f>COUNTIFS(channel_name,'5. Channel Summary'!$B77,condition,"P")</f>
        <v>0</v>
      </c>
      <c r="M77" s="55">
        <f>COUNTIFS(channel_name,'5. Channel Summary'!$B77,condition,"S")+COUNTIFS(channel_name,'5. Channel Summary'!$B77,condition,"Sm")</f>
        <v>0</v>
      </c>
      <c r="N77" s="55">
        <f>COUNTIFS(channel_name,'5. Channel Summary'!$B77,condition,"M")-COUNTIFS(channel_name,'5. Channel Summary'!$B77,condition,"M",needs_repair,)</f>
        <v>0</v>
      </c>
      <c r="O77" s="55">
        <f>COUNTIFS(channel_name,'5. Channel Summary'!$B77,condition,"Mpo")-COUNTIFS(channel_name,'5. Channel Summary'!$B77,condition,"Mpo",needs_repair,)</f>
        <v>0</v>
      </c>
      <c r="P77" s="55">
        <f>COUNTIFS(channel_name,'5. Channel Summary'!$B77,condition,"Mos")</f>
        <v>0</v>
      </c>
      <c r="Q77" s="55">
        <f>COUNTIFS(channel_name,'5. Channel Summary'!$B77,condition,"PN")</f>
        <v>0</v>
      </c>
      <c r="R77" s="55">
        <f>COUNTIFS(channel_name,'5. Channel Summary'!$B77,condition,"M",needs_repair,)+COUNTIFS(channel_name,'5. Channel Summary'!$B77,condition,"Mpo",needs_repair,)</f>
        <v>0</v>
      </c>
      <c r="S77" s="55">
        <f>COUNTIFS(channel_name,'5. Channel Summary'!$B77,condition,"NS")</f>
        <v>0</v>
      </c>
      <c r="T77" s="2"/>
      <c r="V77" s="417" t="s">
        <v>2606</v>
      </c>
      <c r="W77" s="417" t="s">
        <v>3187</v>
      </c>
      <c r="X77" s="418" t="s">
        <v>2014</v>
      </c>
      <c r="Y77" s="418" t="s">
        <v>2689</v>
      </c>
      <c r="Z77" s="416" t="s">
        <v>1899</v>
      </c>
      <c r="AA77" s="55" cm="1">
        <f t="array" ref="AA77">COUNTIF(channel_name,'5. Channel Summary'!$V77)</f>
        <v>3</v>
      </c>
      <c r="AB77" s="55" cm="1">
        <f t="array" ref="AB77">COUNTIFS(channel_name,'5. Channel Summary'!$V77,lightlist_number,"&gt;1")</f>
        <v>3</v>
      </c>
      <c r="AC77" s="55" cm="1">
        <f t="array" ref="AC77">COUNTIFS(channel_name,'5. Channel Summary'!$V77,on_11430,"yes")</f>
        <v>0</v>
      </c>
      <c r="AD77" s="150" cm="1">
        <f t="array" ref="AD77">COUNTIFS(channel_name,'5. Channel Summary'!$V77,oop,"&gt;=150")</f>
        <v>0</v>
      </c>
      <c r="AE77" s="55" cm="1">
        <f t="array" ref="AE77">COUNTIFS(channel_name,'5. Channel Summary'!$V77,oop,"&gt;=1000")</f>
        <v>0</v>
      </c>
      <c r="AF77" s="150" cm="1">
        <f t="array" ref="AF77">COUNTIFS(channel_name,'5. Channel Summary'!$V77,oop,"&gt;=150",on_11430,"Yes")</f>
        <v>0</v>
      </c>
      <c r="AG77" s="55" cm="1">
        <f t="array" ref="AG77">COUNTIFS(channel_name,'5. Channel Summary'!$V77,oop,"&gt;=1000",on_11430,"Yes")</f>
        <v>0</v>
      </c>
      <c r="AH77" s="2"/>
      <c r="AI77" s="2"/>
      <c r="AJ77" s="2"/>
      <c r="AK77" s="2"/>
    </row>
    <row r="78" spans="2:37" ht="25.5" customHeight="1" x14ac:dyDescent="0.2">
      <c r="B78" s="155" t="s">
        <v>2619</v>
      </c>
      <c r="C78" s="155" t="s">
        <v>3189</v>
      </c>
      <c r="D78" s="156" t="s">
        <v>2021</v>
      </c>
      <c r="E78" s="156" t="s">
        <v>2690</v>
      </c>
      <c r="F78" s="42" t="s">
        <v>1898</v>
      </c>
      <c r="G78" s="55" cm="1">
        <f t="array" ref="G78">COUNTIF(channel_name,'5. Channel Summary'!$B78)</f>
        <v>10</v>
      </c>
      <c r="H78" s="55">
        <f>SUM('5. Channel Summary'!$L78:$Q78)</f>
        <v>1</v>
      </c>
      <c r="I78" s="60">
        <f t="shared" si="1"/>
        <v>10</v>
      </c>
      <c r="J78" s="150">
        <f>COUNTIFS(channel_name,'5. Channel Summary'!$B78,condition,"G")</f>
        <v>8</v>
      </c>
      <c r="K78" s="55">
        <f>COUNTIFS(channel_name,'5. Channel Summary'!$B78,condition,"F")</f>
        <v>1</v>
      </c>
      <c r="L78" s="55">
        <f>COUNTIFS(channel_name,'5. Channel Summary'!$B78,condition,"P")</f>
        <v>0</v>
      </c>
      <c r="M78" s="55">
        <f>COUNTIFS(channel_name,'5. Channel Summary'!$B78,condition,"S")+COUNTIFS(channel_name,'5. Channel Summary'!$B78,condition,"Sm")</f>
        <v>1</v>
      </c>
      <c r="N78" s="55">
        <f>COUNTIFS(channel_name,'5. Channel Summary'!$B78,condition,"M")-COUNTIFS(channel_name,'5. Channel Summary'!$B78,condition,"M",needs_repair,)</f>
        <v>0</v>
      </c>
      <c r="O78" s="55">
        <f>COUNTIFS(channel_name,'5. Channel Summary'!$B78,condition,"Mpo")-COUNTIFS(channel_name,'5. Channel Summary'!$B78,condition,"Mpo",needs_repair,)</f>
        <v>0</v>
      </c>
      <c r="P78" s="55">
        <f>COUNTIFS(channel_name,'5. Channel Summary'!$B78,condition,"Mos")</f>
        <v>0</v>
      </c>
      <c r="Q78" s="55">
        <f>COUNTIFS(channel_name,'5. Channel Summary'!$B78,condition,"PN")</f>
        <v>0</v>
      </c>
      <c r="R78" s="55">
        <f>COUNTIFS(channel_name,'5. Channel Summary'!$B78,condition,"M",needs_repair,)+COUNTIFS(channel_name,'5. Channel Summary'!$B78,condition,"Mpo",needs_repair,)</f>
        <v>0</v>
      </c>
      <c r="S78" s="55">
        <f>COUNTIFS(channel_name,'5. Channel Summary'!$B78,condition,"NS")</f>
        <v>0</v>
      </c>
      <c r="T78" s="2"/>
      <c r="V78" s="155" t="s">
        <v>2619</v>
      </c>
      <c r="W78" s="155" t="s">
        <v>3189</v>
      </c>
      <c r="X78" s="156" t="s">
        <v>2021</v>
      </c>
      <c r="Y78" s="156" t="s">
        <v>2690</v>
      </c>
      <c r="Z78" s="42" t="s">
        <v>1898</v>
      </c>
      <c r="AA78" s="55" cm="1">
        <f t="array" ref="AA78">COUNTIF(channel_name,'5. Channel Summary'!$V78)</f>
        <v>10</v>
      </c>
      <c r="AB78" s="55" cm="1">
        <f t="array" ref="AB78">COUNTIFS(channel_name,'5. Channel Summary'!$V78,lightlist_number,"&gt;1")</f>
        <v>7</v>
      </c>
      <c r="AC78" s="55" cm="1">
        <f t="array" ref="AC78">COUNTIFS(channel_name,'5. Channel Summary'!$V78,on_11430,"yes")</f>
        <v>7</v>
      </c>
      <c r="AD78" s="150" cm="1">
        <f t="array" ref="AD78">COUNTIFS(channel_name,'5. Channel Summary'!$V78,oop,"&gt;=150")</f>
        <v>1</v>
      </c>
      <c r="AE78" s="55" cm="1">
        <f t="array" ref="AE78">COUNTIFS(channel_name,'5. Channel Summary'!$V78,oop,"&gt;=1000")</f>
        <v>1</v>
      </c>
      <c r="AF78" s="150" cm="1">
        <f t="array" ref="AF78">COUNTIFS(channel_name,'5. Channel Summary'!$V78,oop,"&gt;=150",on_11430,"Yes")</f>
        <v>1</v>
      </c>
      <c r="AG78" s="55" cm="1">
        <f t="array" ref="AG78">COUNTIFS(channel_name,'5. Channel Summary'!$V78,oop,"&gt;=1000",on_11430,"Yes")</f>
        <v>1</v>
      </c>
      <c r="AH78" s="2"/>
      <c r="AI78" s="2"/>
      <c r="AJ78" s="2"/>
      <c r="AK78" s="2"/>
    </row>
    <row r="79" spans="2:37" ht="25.5" customHeight="1" thickBot="1" x14ac:dyDescent="0.25">
      <c r="B79" s="417" t="s">
        <v>2609</v>
      </c>
      <c r="C79" s="417" t="s">
        <v>3227</v>
      </c>
      <c r="D79" s="418" t="s">
        <v>2015</v>
      </c>
      <c r="E79" s="418" t="s">
        <v>2691</v>
      </c>
      <c r="F79" s="416" t="s">
        <v>1899</v>
      </c>
      <c r="G79" s="55">
        <f>COUNTIF(channel_name,'5. Channel Summary'!$B79)</f>
        <v>2</v>
      </c>
      <c r="H79" s="55">
        <f>SUM('5. Channel Summary'!$L79:$Q79)</f>
        <v>1</v>
      </c>
      <c r="I79" s="60">
        <f>100*H79/G79</f>
        <v>50</v>
      </c>
      <c r="J79" s="150">
        <f>COUNTIFS(channel_name,'5. Channel Summary'!$B79,condition,"G")</f>
        <v>0</v>
      </c>
      <c r="K79" s="55">
        <f>COUNTIFS(channel_name,'5. Channel Summary'!$B79,condition,"F")</f>
        <v>0</v>
      </c>
      <c r="L79" s="55">
        <f>COUNTIFS(channel_name,'5. Channel Summary'!$B79,condition,"P")</f>
        <v>0</v>
      </c>
      <c r="M79" s="55">
        <f>COUNTIFS(channel_name,'5. Channel Summary'!$B79,condition,"S")+COUNTIFS(channel_name,'5. Channel Summary'!$B79,condition,"Sm")</f>
        <v>0</v>
      </c>
      <c r="N79" s="55">
        <f>COUNTIFS(channel_name,'5. Channel Summary'!$B79,condition,"M")-COUNTIFS(channel_name,'5. Channel Summary'!$B79,condition,"M",needs_repair,)</f>
        <v>1</v>
      </c>
      <c r="O79" s="55">
        <f>COUNTIFS(channel_name,'5. Channel Summary'!$B79,condition,"Mpo")-COUNTIFS(channel_name,'5. Channel Summary'!$B79,condition,"Mpo",needs_repair,)</f>
        <v>0</v>
      </c>
      <c r="P79" s="55">
        <f>COUNTIFS(channel_name,'5. Channel Summary'!$B79,condition,"Mos")</f>
        <v>0</v>
      </c>
      <c r="Q79" s="55">
        <f>COUNTIFS(channel_name,'5. Channel Summary'!$B79,condition,"PN")</f>
        <v>0</v>
      </c>
      <c r="R79" s="55">
        <f>COUNTIFS(channel_name,'5. Channel Summary'!$B79,condition,"M",needs_repair,)+COUNTIFS(channel_name,'5. Channel Summary'!$B79,condition,"Mpo",needs_repair,)</f>
        <v>1</v>
      </c>
      <c r="S79" s="55">
        <f>COUNTIFS(channel_name,'5. Channel Summary'!$B79,condition,"NS")</f>
        <v>0</v>
      </c>
      <c r="T79" s="2"/>
      <c r="V79" s="417" t="s">
        <v>2609</v>
      </c>
      <c r="W79" s="417" t="s">
        <v>3227</v>
      </c>
      <c r="X79" s="418" t="s">
        <v>2015</v>
      </c>
      <c r="Y79" s="418" t="s">
        <v>2691</v>
      </c>
      <c r="Z79" s="416" t="s">
        <v>1899</v>
      </c>
      <c r="AA79" s="55" cm="1">
        <f t="array" ref="AA79">COUNTIF(channel_name,'5. Channel Summary'!$V79)</f>
        <v>2</v>
      </c>
      <c r="AB79" s="55" cm="1">
        <f t="array" ref="AB79">COUNTIFS(channel_name,'5. Channel Summary'!$V79,lightlist_number,"&gt;1")</f>
        <v>2</v>
      </c>
      <c r="AC79" s="55" cm="1">
        <f t="array" ref="AC79">COUNTIFS(channel_name,'5. Channel Summary'!$V79,on_11430,"yes")</f>
        <v>1</v>
      </c>
      <c r="AD79" s="150" cm="1">
        <f t="array" ref="AD79">COUNTIFS(channel_name,'5. Channel Summary'!$V79,oop,"&gt;=150")</f>
        <v>0</v>
      </c>
      <c r="AE79" s="55" cm="1">
        <f t="array" ref="AE79">COUNTIFS(channel_name,'5. Channel Summary'!$V79,oop,"&gt;=1000")</f>
        <v>0</v>
      </c>
      <c r="AF79" s="150" cm="1">
        <f t="array" ref="AF79">COUNTIFS(channel_name,'5. Channel Summary'!$V79,oop,"&gt;=150",on_11430,"Yes")</f>
        <v>0</v>
      </c>
      <c r="AG79" s="55" cm="1">
        <f t="array" ref="AG79">COUNTIFS(channel_name,'5. Channel Summary'!$V79,oop,"&gt;=1000",on_11430,"Yes")</f>
        <v>0</v>
      </c>
    </row>
    <row r="80" spans="2:37" ht="25.5" customHeight="1" thickTop="1" x14ac:dyDescent="0.2">
      <c r="B80" s="423" t="s">
        <v>3223</v>
      </c>
      <c r="C80" s="423"/>
      <c r="D80" s="424"/>
      <c r="E80" s="425"/>
      <c r="F80" s="425"/>
      <c r="G80" s="426">
        <f>SUBTOTAL(109,'5. Channel Summary'!$G$47:$G$79)</f>
        <v>325</v>
      </c>
      <c r="H80" s="426">
        <f>SUBTOTAL(109,'5. Channel Summary'!$H$47:$H$79)</f>
        <v>85</v>
      </c>
      <c r="I80" s="428">
        <f>100*'5. Channel Summary'!$H$80/'5. Channel Summary'!$G$80</f>
        <v>26.153846153846153</v>
      </c>
      <c r="J80" s="427">
        <f>SUBTOTAL(109,'5. Channel Summary'!$J$47:$J$79)</f>
        <v>197</v>
      </c>
      <c r="K80" s="426">
        <f>SUBTOTAL(109,'5. Channel Summary'!$K$47:$K$79)</f>
        <v>35</v>
      </c>
      <c r="L80" s="426">
        <f>SUBTOTAL(109,'5. Channel Summary'!$L$47:$L$79)</f>
        <v>13</v>
      </c>
      <c r="M80" s="426">
        <f>SUBTOTAL(109,'5. Channel Summary'!$M$47:$M$79)</f>
        <v>15</v>
      </c>
      <c r="N80" s="426">
        <f>SUBTOTAL(109,'5. Channel Summary'!$N$47:$N$79)</f>
        <v>30</v>
      </c>
      <c r="O80" s="426">
        <f>SUBTOTAL(109,'5. Channel Summary'!$O$47:$O$79)</f>
        <v>18</v>
      </c>
      <c r="P80" s="426">
        <f>SUBTOTAL(109,'5. Channel Summary'!$P$47:$P$79)</f>
        <v>5</v>
      </c>
      <c r="Q80" s="426">
        <f>SUBTOTAL(109,'5. Channel Summary'!$Q$47:$Q$79)</f>
        <v>4</v>
      </c>
      <c r="R80" s="426">
        <f>SUBTOTAL(109,'5. Channel Summary'!$R$47:$R$79)</f>
        <v>8</v>
      </c>
      <c r="S80" s="426">
        <f>SUBTOTAL(109,'5. Channel Summary'!$S$47:$S$79)</f>
        <v>0</v>
      </c>
      <c r="T80" s="2"/>
      <c r="V80" s="423" t="s">
        <v>3223</v>
      </c>
      <c r="W80" s="423"/>
      <c r="X80" s="424"/>
      <c r="Y80" s="425"/>
      <c r="Z80" s="425"/>
      <c r="AA80" s="426">
        <f>SUBTOTAL(109,'5. Channel Summary'!$AA$47:$AA$79)</f>
        <v>325</v>
      </c>
      <c r="AB80" s="426">
        <f>SUBTOTAL(109,'5. Channel Summary'!$AB$47:$AB$79)</f>
        <v>275</v>
      </c>
      <c r="AC80" s="426">
        <f>SUBTOTAL(109,'5. Channel Summary'!$AC$47:$AC$79)</f>
        <v>206</v>
      </c>
      <c r="AD80" s="427">
        <f>SUBTOTAL(109,'5. Channel Summary'!$AD$47:$AD$79)</f>
        <v>89</v>
      </c>
      <c r="AE80" s="426">
        <f>SUBTOTAL(109,'5. Channel Summary'!$AE$47:$AE$79)</f>
        <v>22</v>
      </c>
      <c r="AF80" s="427">
        <f>SUBTOTAL(109,'5. Channel Summary'!$AF$47:$AF$79)</f>
        <v>55</v>
      </c>
      <c r="AG80" s="426">
        <f>SUBTOTAL(109,'5. Channel Summary'!$AG$47:$AG$79)</f>
        <v>11</v>
      </c>
    </row>
    <row r="81" spans="2:37" ht="21.75" customHeight="1" x14ac:dyDescent="0.2">
      <c r="B81" s="78" t="s">
        <v>3164</v>
      </c>
      <c r="H81" s="1"/>
      <c r="T81" s="2"/>
      <c r="V81" s="78" t="s">
        <v>3164</v>
      </c>
      <c r="AB81" s="1"/>
      <c r="AC81" s="1"/>
      <c r="AJ81" s="2"/>
      <c r="AK81" s="2"/>
    </row>
    <row r="82" spans="2:37" ht="18.75" customHeight="1" x14ac:dyDescent="0.2">
      <c r="B82" s="78" t="s">
        <v>3165</v>
      </c>
      <c r="H82" s="1"/>
      <c r="I82" s="6" t="s">
        <v>3076</v>
      </c>
      <c r="J82" s="522">
        <f>SUM('5. Channel Summary'!$J$80:$S$80)</f>
        <v>325</v>
      </c>
      <c r="K82" s="522"/>
      <c r="L82" s="522"/>
      <c r="M82" s="522"/>
      <c r="N82" s="522"/>
      <c r="O82" s="522"/>
      <c r="P82" s="522"/>
      <c r="Q82" s="522"/>
      <c r="R82" s="522"/>
      <c r="S82" s="522"/>
      <c r="T82" s="2"/>
      <c r="V82" s="78" t="s">
        <v>3165</v>
      </c>
      <c r="AB82" s="1"/>
      <c r="AC82" s="1"/>
      <c r="AH82" s="2"/>
      <c r="AI82" s="2"/>
      <c r="AJ82" s="2"/>
      <c r="AK82" s="2"/>
    </row>
    <row r="83" spans="2:37" x14ac:dyDescent="0.2">
      <c r="B83" s="2" t="s">
        <v>8278</v>
      </c>
      <c r="H83" s="1"/>
      <c r="T83" s="2"/>
      <c r="AC83" s="1"/>
      <c r="AK83" s="2"/>
    </row>
    <row r="84" spans="2:37" x14ac:dyDescent="0.2">
      <c r="H84" s="1"/>
      <c r="T84" s="2"/>
      <c r="AC84" s="1"/>
      <c r="AK84" s="2"/>
    </row>
  </sheetData>
  <mergeCells count="23">
    <mergeCell ref="AD45:AE45"/>
    <mergeCell ref="AF45:AG45"/>
    <mergeCell ref="B2:E2"/>
    <mergeCell ref="L45:Q45"/>
    <mergeCell ref="AF2:AG2"/>
    <mergeCell ref="X35:Z35"/>
    <mergeCell ref="X36:Z36"/>
    <mergeCell ref="X34:Z34"/>
    <mergeCell ref="AD2:AE2"/>
    <mergeCell ref="V2:W2"/>
    <mergeCell ref="L2:Q2"/>
    <mergeCell ref="AD38:AE38"/>
    <mergeCell ref="X43:Z43"/>
    <mergeCell ref="AF38:AG38"/>
    <mergeCell ref="X40:Z40"/>
    <mergeCell ref="X41:Z41"/>
    <mergeCell ref="X42:Z42"/>
    <mergeCell ref="J82:S82"/>
    <mergeCell ref="J26:S26"/>
    <mergeCell ref="J25:S25"/>
    <mergeCell ref="C34:E34"/>
    <mergeCell ref="C35:E35"/>
    <mergeCell ref="C36:E36"/>
  </mergeCells>
  <phoneticPr fontId="38" type="noConversion"/>
  <hyperlinks>
    <hyperlink ref="F35" r:id="rId1" xr:uid="{00000000-0004-0000-0500-000000000000}"/>
    <hyperlink ref="F34" r:id="rId2" xr:uid="{00000000-0004-0000-0500-000002000000}"/>
    <hyperlink ref="F36" r:id="rId3" display="mailto:jmartin@cityofmarcoisland.com" xr:uid="{FBAEB69D-1919-48C1-97ED-01DDBFEA7057}"/>
  </hyperlinks>
  <pageMargins left="0.2" right="0.12" top="0.75" bottom="0.39" header="0.3" footer="0.14000000000000001"/>
  <pageSetup scale="58" orientation="landscape" r:id="rId4"/>
  <headerFooter>
    <oddFooter>&amp;L&amp;F&amp;C&amp;A&amp;R&amp;D</oddFooter>
  </headerFooter>
  <drawing r:id="rId5"/>
  <tableParts count="4">
    <tablePart r:id="rId6"/>
    <tablePart r:id="rId7"/>
    <tablePart r:id="rId8"/>
    <tablePart r:id="rId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dimension ref="A1:R371"/>
  <sheetViews>
    <sheetView workbookViewId="0">
      <pane xSplit="1" ySplit="2" topLeftCell="B3" activePane="bottomRight" state="frozen"/>
      <selection pane="topRight" activeCell="B1" sqref="B1"/>
      <selection pane="bottomLeft" activeCell="A3" sqref="A3"/>
      <selection pane="bottomRight" activeCell="C85" sqref="C85"/>
    </sheetView>
  </sheetViews>
  <sheetFormatPr defaultColWidth="9.140625" defaultRowHeight="12.75" x14ac:dyDescent="0.2"/>
  <cols>
    <col min="1" max="1" width="13.42578125" style="1" customWidth="1"/>
    <col min="2" max="2" width="10.140625" style="21" customWidth="1"/>
    <col min="3" max="3" width="38.42578125" customWidth="1"/>
    <col min="4" max="4" width="54.7109375" style="1" customWidth="1"/>
    <col min="5" max="5" width="12.42578125" customWidth="1"/>
    <col min="6" max="6" width="12.5703125" style="1" customWidth="1"/>
    <col min="7" max="7" width="18.42578125" customWidth="1"/>
    <col min="8" max="8" width="14.85546875" customWidth="1"/>
    <col min="9" max="9" width="7.5703125" customWidth="1"/>
    <col min="10" max="10" width="41.140625" style="22" customWidth="1"/>
    <col min="11" max="11" width="33.140625" style="22" customWidth="1"/>
    <col min="12" max="12" width="11" style="22" customWidth="1"/>
    <col min="13" max="13" width="9.140625" style="22" customWidth="1"/>
    <col min="14" max="14" width="35.5703125" customWidth="1"/>
    <col min="15" max="15" width="47.42578125" style="22" customWidth="1"/>
    <col min="16" max="16" width="10.7109375" style="1" customWidth="1"/>
    <col min="17" max="17" width="15.28515625" style="22" customWidth="1"/>
    <col min="18" max="16384" width="9.140625" style="2"/>
  </cols>
  <sheetData>
    <row r="1" spans="1:16" ht="18.75" customHeight="1" x14ac:dyDescent="0.2">
      <c r="A1" s="123">
        <f>'1. Description'!C1</f>
        <v>46124</v>
      </c>
      <c r="C1" s="1"/>
      <c r="E1" s="2"/>
      <c r="J1"/>
      <c r="K1" s="1"/>
      <c r="L1" s="1"/>
      <c r="N1" s="2"/>
    </row>
    <row r="2" spans="1:16" s="4" customFormat="1" ht="55.5" customHeight="1" x14ac:dyDescent="0.2">
      <c r="A2" s="73" t="s">
        <v>472</v>
      </c>
      <c r="B2" s="100" t="s">
        <v>471</v>
      </c>
      <c r="C2" s="100" t="s">
        <v>383</v>
      </c>
      <c r="D2" s="301" t="s">
        <v>3318</v>
      </c>
      <c r="E2" s="104" t="s">
        <v>3319</v>
      </c>
      <c r="F2" s="105" t="s">
        <v>2001</v>
      </c>
      <c r="G2" s="105" t="s">
        <v>1912</v>
      </c>
      <c r="H2" s="100" t="s">
        <v>6521</v>
      </c>
      <c r="I2" s="100" t="s">
        <v>2009</v>
      </c>
      <c r="J2" s="106" t="s">
        <v>2608</v>
      </c>
      <c r="K2" s="73" t="s">
        <v>3186</v>
      </c>
      <c r="L2" s="73" t="s">
        <v>2686</v>
      </c>
      <c r="M2" s="105" t="s">
        <v>2629</v>
      </c>
      <c r="N2" s="73" t="s">
        <v>4642</v>
      </c>
      <c r="O2" s="15"/>
      <c r="P2" s="15"/>
    </row>
    <row r="3" spans="1:16" x14ac:dyDescent="0.2">
      <c r="A3" s="101" t="s">
        <v>2439</v>
      </c>
      <c r="B3" s="107">
        <v>16835</v>
      </c>
      <c r="C3" s="102" t="s">
        <v>104</v>
      </c>
      <c r="D3" s="79" t="str">
        <f>IF(ATON_Xref[[#This Row],[LLNR]]=0,"NLL",VLOOKUP(B3,Lightlist,2,FALSE))</f>
        <v>Moran's Marina Channel Daybeacon 1</v>
      </c>
      <c r="E3" s="107" t="s">
        <v>3317</v>
      </c>
      <c r="F3" s="76">
        <v>1</v>
      </c>
      <c r="G3" s="269" t="s">
        <v>1914</v>
      </c>
      <c r="H3" s="102" t="s">
        <v>1944</v>
      </c>
      <c r="I3" s="102" t="s">
        <v>2841</v>
      </c>
      <c r="J3" s="77" t="s">
        <v>3181</v>
      </c>
      <c r="K3" s="89" t="str">
        <f>VLOOKUP(ATON_Xref[[#This Row],[Channel Name]],Channels,2,0)</f>
        <v>Moran's Marina</v>
      </c>
      <c r="L3" s="55" t="str">
        <f>VLOOKUP(ATON_Xref[[#This Row],[Channel Name]],Channels,4,0)</f>
        <v>C3</v>
      </c>
      <c r="M3" s="18" t="str">
        <f>ATON_Xref[[#This Row],[Zone_ID]]</f>
        <v>Aa17</v>
      </c>
      <c r="N3" s="2"/>
      <c r="P3" s="22"/>
    </row>
    <row r="4" spans="1:16" x14ac:dyDescent="0.2">
      <c r="A4" s="101" t="s">
        <v>2440</v>
      </c>
      <c r="B4" s="107">
        <v>16840</v>
      </c>
      <c r="C4" s="102" t="s">
        <v>98</v>
      </c>
      <c r="D4" s="79" t="str">
        <f>IF(ATON_Xref[[#This Row],[LLNR]]=0,"NLL",VLOOKUP(B4,Lightlist,2,FALSE))</f>
        <v>Moran's Marina Channel Daybeacon 2</v>
      </c>
      <c r="E4" s="107" t="s">
        <v>3317</v>
      </c>
      <c r="F4" s="76">
        <v>2</v>
      </c>
      <c r="G4" s="269" t="s">
        <v>1913</v>
      </c>
      <c r="H4" s="102" t="s">
        <v>1944</v>
      </c>
      <c r="I4" s="102" t="s">
        <v>2841</v>
      </c>
      <c r="J4" s="77" t="s">
        <v>3181</v>
      </c>
      <c r="K4" s="89" t="str">
        <f>VLOOKUP(ATON_Xref[[#This Row],[Channel Name]],Channels,2,0)</f>
        <v>Moran's Marina</v>
      </c>
      <c r="L4" s="55" t="str">
        <f>VLOOKUP(ATON_Xref[[#This Row],[Channel Name]],Channels,4,0)</f>
        <v>C3</v>
      </c>
      <c r="M4" s="18" t="str">
        <f>ATON_Xref[[#This Row],[Zone_ID]]</f>
        <v>Aa14</v>
      </c>
      <c r="N4" s="2"/>
      <c r="P4" s="22"/>
    </row>
    <row r="5" spans="1:16" x14ac:dyDescent="0.2">
      <c r="A5" s="101" t="s">
        <v>2442</v>
      </c>
      <c r="B5" s="107">
        <v>16845</v>
      </c>
      <c r="C5" s="102" t="s">
        <v>100</v>
      </c>
      <c r="D5" s="79" t="str">
        <f>IF(ATON_Xref[[#This Row],[LLNR]]=0,"NLL",VLOOKUP(B5,Lightlist,2,FALSE))</f>
        <v>Moran's Marina Channel Daybeacon 3</v>
      </c>
      <c r="E5" s="107" t="s">
        <v>3317</v>
      </c>
      <c r="F5" s="76">
        <v>3</v>
      </c>
      <c r="G5" s="269" t="s">
        <v>1914</v>
      </c>
      <c r="H5" s="102" t="s">
        <v>1945</v>
      </c>
      <c r="I5" s="102" t="s">
        <v>2841</v>
      </c>
      <c r="J5" s="77" t="s">
        <v>3181</v>
      </c>
      <c r="K5" s="89" t="str">
        <f>VLOOKUP(ATON_Xref[[#This Row],[Channel Name]],Channels,2,0)</f>
        <v>Moran's Marina</v>
      </c>
      <c r="L5" s="55" t="str">
        <f>VLOOKUP(ATON_Xref[[#This Row],[Channel Name]],Channels,4,0)</f>
        <v>C3</v>
      </c>
      <c r="M5" s="18" t="str">
        <f>ATON_Xref[[#This Row],[Zone_ID]]</f>
        <v>Aa16</v>
      </c>
      <c r="N5" s="2"/>
      <c r="P5" s="22"/>
    </row>
    <row r="6" spans="1:16" x14ac:dyDescent="0.2">
      <c r="A6" s="101" t="s">
        <v>2441</v>
      </c>
      <c r="B6" s="107">
        <v>16850</v>
      </c>
      <c r="C6" s="102" t="s">
        <v>99</v>
      </c>
      <c r="D6" s="79" t="str">
        <f>IF(ATON_Xref[[#This Row],[LLNR]]=0,"NLL",VLOOKUP(B6,Lightlist,2,FALSE))</f>
        <v>Moran'S Marina Channel Daybeacon 4</v>
      </c>
      <c r="E6" s="107" t="s">
        <v>3317</v>
      </c>
      <c r="F6" s="76">
        <v>4</v>
      </c>
      <c r="G6" s="269" t="s">
        <v>1913</v>
      </c>
      <c r="H6" s="107" t="s">
        <v>1945</v>
      </c>
      <c r="I6" s="102" t="s">
        <v>2841</v>
      </c>
      <c r="J6" s="77" t="s">
        <v>3181</v>
      </c>
      <c r="K6" s="89" t="str">
        <f>VLOOKUP(ATON_Xref[[#This Row],[Channel Name]],Channels,2,0)</f>
        <v>Moran's Marina</v>
      </c>
      <c r="L6" s="55" t="str">
        <f>VLOOKUP(ATON_Xref[[#This Row],[Channel Name]],Channels,4,0)</f>
        <v>C3</v>
      </c>
      <c r="M6" s="18" t="str">
        <f>ATON_Xref[[#This Row],[Zone_ID]]</f>
        <v>Aa15</v>
      </c>
      <c r="N6" s="2"/>
      <c r="P6" s="22"/>
    </row>
    <row r="7" spans="1:16" x14ac:dyDescent="0.2">
      <c r="A7" s="42" t="s">
        <v>887</v>
      </c>
      <c r="B7" s="107">
        <v>16855</v>
      </c>
      <c r="C7" s="102" t="s">
        <v>106</v>
      </c>
      <c r="D7" s="79" t="str">
        <f>IF(ATON_Xref[[#This Row],[LLNR]]=0,"NLL",VLOOKUP(B7,Lightlist,2,FALSE))</f>
        <v>Big Marco River Daybeacon 15</v>
      </c>
      <c r="E7" s="107" t="s">
        <v>1898</v>
      </c>
      <c r="F7" s="76">
        <v>5</v>
      </c>
      <c r="G7" s="269" t="s">
        <v>1914</v>
      </c>
      <c r="H7" s="107" t="s">
        <v>1944</v>
      </c>
      <c r="I7" s="102" t="s">
        <v>2010</v>
      </c>
      <c r="J7" s="77" t="s">
        <v>2600</v>
      </c>
      <c r="K7" s="89" t="str">
        <f>VLOOKUP(ATON_Xref[[#This Row],[Channel Name]],Channels,2,0)</f>
        <v>Big Marco River</v>
      </c>
      <c r="L7" s="55" t="str">
        <f>VLOOKUP(ATON_Xref[[#This Row],[Channel Name]],Channels,4,0)</f>
        <v>C1</v>
      </c>
      <c r="M7" s="18" t="str">
        <f>ATON_Xref[[#This Row],[Zone_ID]]</f>
        <v>A18</v>
      </c>
      <c r="N7" s="2"/>
      <c r="O7" s="1"/>
    </row>
    <row r="8" spans="1:16" x14ac:dyDescent="0.2">
      <c r="A8" s="101" t="s">
        <v>22</v>
      </c>
      <c r="B8" s="107">
        <v>16860</v>
      </c>
      <c r="C8" s="102" t="s">
        <v>97</v>
      </c>
      <c r="D8" s="79" t="str">
        <f>IF(ATON_Xref[[#This Row],[LLNR]]=0,"NLL",VLOOKUP(B8,Lightlist,2,FALSE))</f>
        <v>Big Marco River Daybeacon 16</v>
      </c>
      <c r="E8" s="107" t="s">
        <v>1898</v>
      </c>
      <c r="F8" s="76">
        <v>6</v>
      </c>
      <c r="G8" s="269" t="s">
        <v>1913</v>
      </c>
      <c r="H8" s="102" t="s">
        <v>1944</v>
      </c>
      <c r="I8" s="102" t="s">
        <v>2010</v>
      </c>
      <c r="J8" s="77" t="s">
        <v>2600</v>
      </c>
      <c r="K8" s="89" t="str">
        <f>VLOOKUP(ATON_Xref[[#This Row],[Channel Name]],Channels,2,0)</f>
        <v>Big Marco River</v>
      </c>
      <c r="L8" s="55" t="str">
        <f>VLOOKUP(ATON_Xref[[#This Row],[Channel Name]],Channels,4,0)</f>
        <v>C1</v>
      </c>
      <c r="M8" s="18" t="str">
        <f>ATON_Xref[[#This Row],[Zone_ID]]</f>
        <v>A10</v>
      </c>
      <c r="N8" s="2"/>
      <c r="O8" s="1"/>
    </row>
    <row r="9" spans="1:16" x14ac:dyDescent="0.2">
      <c r="A9" s="101" t="s">
        <v>21</v>
      </c>
      <c r="B9" s="107">
        <v>16865</v>
      </c>
      <c r="C9" s="102" t="s">
        <v>96</v>
      </c>
      <c r="D9" s="79" t="str">
        <f>IF(ATON_Xref[[#This Row],[LLNR]]=0,"NLL",VLOOKUP(B9,Lightlist,2,FALSE))</f>
        <v>Big Marco River Daybeacon 17</v>
      </c>
      <c r="E9" s="107" t="s">
        <v>1898</v>
      </c>
      <c r="F9" s="76">
        <v>7</v>
      </c>
      <c r="G9" s="269" t="s">
        <v>1914</v>
      </c>
      <c r="H9" s="102" t="s">
        <v>1944</v>
      </c>
      <c r="I9" s="102" t="s">
        <v>2010</v>
      </c>
      <c r="J9" s="77" t="s">
        <v>2600</v>
      </c>
      <c r="K9" s="89" t="str">
        <f>VLOOKUP(ATON_Xref[[#This Row],[Channel Name]],Channels,2,0)</f>
        <v>Big Marco River</v>
      </c>
      <c r="L9" s="55" t="str">
        <f>VLOOKUP(ATON_Xref[[#This Row],[Channel Name]],Channels,4,0)</f>
        <v>C1</v>
      </c>
      <c r="M9" s="18" t="str">
        <f>ATON_Xref[[#This Row],[Zone_ID]]</f>
        <v>A09</v>
      </c>
      <c r="N9" s="2"/>
      <c r="O9" s="1"/>
    </row>
    <row r="10" spans="1:16" x14ac:dyDescent="0.2">
      <c r="A10" s="101" t="s">
        <v>20</v>
      </c>
      <c r="B10" s="107">
        <v>16870</v>
      </c>
      <c r="C10" s="102" t="s">
        <v>95</v>
      </c>
      <c r="D10" s="79" t="str">
        <f>IF(ATON_Xref[[#This Row],[LLNR]]=0,"NLL",VLOOKUP(B10,Lightlist,2,FALSE))</f>
        <v>Big Marco River Daybeacon 18</v>
      </c>
      <c r="E10" s="107" t="s">
        <v>1898</v>
      </c>
      <c r="F10" s="76">
        <v>8</v>
      </c>
      <c r="G10" s="269" t="s">
        <v>1913</v>
      </c>
      <c r="H10" s="102" t="s">
        <v>1944</v>
      </c>
      <c r="I10" s="102" t="s">
        <v>2010</v>
      </c>
      <c r="J10" s="77" t="s">
        <v>2600</v>
      </c>
      <c r="K10" s="89" t="str">
        <f>VLOOKUP(ATON_Xref[[#This Row],[Channel Name]],Channels,2,0)</f>
        <v>Big Marco River</v>
      </c>
      <c r="L10" s="55" t="str">
        <f>VLOOKUP(ATON_Xref[[#This Row],[Channel Name]],Channels,4,0)</f>
        <v>C1</v>
      </c>
      <c r="M10" s="18" t="str">
        <f>ATON_Xref[[#This Row],[Zone_ID]]</f>
        <v>A08</v>
      </c>
      <c r="N10" s="2"/>
      <c r="O10" s="1"/>
    </row>
    <row r="11" spans="1:16" x14ac:dyDescent="0.2">
      <c r="A11" s="101" t="s">
        <v>19</v>
      </c>
      <c r="B11" s="107">
        <v>16875</v>
      </c>
      <c r="C11" s="102" t="s">
        <v>94</v>
      </c>
      <c r="D11" s="79" t="str">
        <f>IF(ATON_Xref[[#This Row],[LLNR]]=0,"NLL",VLOOKUP(B11,Lightlist,2,FALSE))</f>
        <v>Big Marco River Daybeacon 20</v>
      </c>
      <c r="E11" s="107" t="s">
        <v>1898</v>
      </c>
      <c r="F11" s="76">
        <v>9</v>
      </c>
      <c r="G11" s="269" t="s">
        <v>1913</v>
      </c>
      <c r="H11" s="102" t="s">
        <v>1944</v>
      </c>
      <c r="I11" s="102" t="s">
        <v>2010</v>
      </c>
      <c r="J11" s="77" t="s">
        <v>2600</v>
      </c>
      <c r="K11" s="89" t="str">
        <f>VLOOKUP(ATON_Xref[[#This Row],[Channel Name]],Channels,2,0)</f>
        <v>Big Marco River</v>
      </c>
      <c r="L11" s="55" t="str">
        <f>VLOOKUP(ATON_Xref[[#This Row],[Channel Name]],Channels,4,0)</f>
        <v>C1</v>
      </c>
      <c r="M11" s="18" t="str">
        <f>ATON_Xref[[#This Row],[Zone_ID]]</f>
        <v>A06</v>
      </c>
      <c r="N11" s="2"/>
      <c r="O11" s="1"/>
    </row>
    <row r="12" spans="1:16" x14ac:dyDescent="0.2">
      <c r="A12" s="101" t="s">
        <v>18</v>
      </c>
      <c r="B12" s="107">
        <v>16880</v>
      </c>
      <c r="C12" s="102" t="s">
        <v>93</v>
      </c>
      <c r="D12" s="79" t="str">
        <f>IF(ATON_Xref[[#This Row],[LLNR]]=0,"NLL",VLOOKUP(B12,Lightlist,2,FALSE))</f>
        <v>Big Marco River Daybeacon 21</v>
      </c>
      <c r="E12" s="107" t="s">
        <v>1898</v>
      </c>
      <c r="F12" s="76">
        <v>10</v>
      </c>
      <c r="G12" s="269" t="s">
        <v>1914</v>
      </c>
      <c r="H12" s="102" t="s">
        <v>1944</v>
      </c>
      <c r="I12" s="102" t="s">
        <v>2010</v>
      </c>
      <c r="J12" s="77" t="s">
        <v>2600</v>
      </c>
      <c r="K12" s="89" t="str">
        <f>VLOOKUP(ATON_Xref[[#This Row],[Channel Name]],Channels,2,0)</f>
        <v>Big Marco River</v>
      </c>
      <c r="L12" s="55" t="str">
        <f>VLOOKUP(ATON_Xref[[#This Row],[Channel Name]],Channels,4,0)</f>
        <v>C1</v>
      </c>
      <c r="M12" s="18" t="str">
        <f>ATON_Xref[[#This Row],[Zone_ID]]</f>
        <v>A05</v>
      </c>
      <c r="N12" s="2"/>
      <c r="O12" s="1"/>
    </row>
    <row r="13" spans="1:16" x14ac:dyDescent="0.2">
      <c r="A13" s="101" t="s">
        <v>17</v>
      </c>
      <c r="B13" s="107">
        <v>16885</v>
      </c>
      <c r="C13" s="102" t="s">
        <v>92</v>
      </c>
      <c r="D13" s="79" t="str">
        <f>IF(ATON_Xref[[#This Row],[LLNR]]=0,"NLL",VLOOKUP(B13,Lightlist,2,FALSE))</f>
        <v>Big Marco River Daybeacon 22</v>
      </c>
      <c r="E13" s="107" t="s">
        <v>1898</v>
      </c>
      <c r="F13" s="76">
        <v>11</v>
      </c>
      <c r="G13" s="269" t="s">
        <v>1913</v>
      </c>
      <c r="H13" s="102" t="s">
        <v>1944</v>
      </c>
      <c r="I13" s="102" t="s">
        <v>2010</v>
      </c>
      <c r="J13" s="77" t="s">
        <v>2600</v>
      </c>
      <c r="K13" s="89" t="str">
        <f>VLOOKUP(ATON_Xref[[#This Row],[Channel Name]],Channels,2,0)</f>
        <v>Big Marco River</v>
      </c>
      <c r="L13" s="55" t="str">
        <f>VLOOKUP(ATON_Xref[[#This Row],[Channel Name]],Channels,4,0)</f>
        <v>C1</v>
      </c>
      <c r="M13" s="18" t="str">
        <f>ATON_Xref[[#This Row],[Zone_ID]]</f>
        <v>A03</v>
      </c>
      <c r="N13" s="2"/>
      <c r="O13" s="1"/>
    </row>
    <row r="14" spans="1:16" x14ac:dyDescent="0.2">
      <c r="A14" s="101" t="s">
        <v>16</v>
      </c>
      <c r="B14" s="107">
        <v>16890</v>
      </c>
      <c r="C14" s="102" t="s">
        <v>91</v>
      </c>
      <c r="D14" s="79" t="str">
        <f>IF(ATON_Xref[[#This Row],[LLNR]]=0,"NLL",VLOOKUP(B14,Lightlist,2,FALSE))</f>
        <v>Big Marco River Daybeacon 24</v>
      </c>
      <c r="E14" s="107" t="s">
        <v>1898</v>
      </c>
      <c r="F14" s="76">
        <v>12</v>
      </c>
      <c r="G14" s="269" t="s">
        <v>1913</v>
      </c>
      <c r="H14" s="107" t="s">
        <v>1944</v>
      </c>
      <c r="I14" s="102" t="s">
        <v>2010</v>
      </c>
      <c r="J14" s="77" t="s">
        <v>2600</v>
      </c>
      <c r="K14" s="89" t="str">
        <f>VLOOKUP(ATON_Xref[[#This Row],[Channel Name]],Channels,2,0)</f>
        <v>Big Marco River</v>
      </c>
      <c r="L14" s="55" t="str">
        <f>VLOOKUP(ATON_Xref[[#This Row],[Channel Name]],Channels,4,0)</f>
        <v>C1</v>
      </c>
      <c r="M14" s="18" t="str">
        <f>ATON_Xref[[#This Row],[Zone_ID]]</f>
        <v>A02</v>
      </c>
      <c r="N14" s="2"/>
      <c r="O14" s="1"/>
    </row>
    <row r="15" spans="1:16" x14ac:dyDescent="0.2">
      <c r="A15" s="42" t="s">
        <v>888</v>
      </c>
      <c r="B15" s="107">
        <v>16895</v>
      </c>
      <c r="C15" s="102" t="s">
        <v>474</v>
      </c>
      <c r="D15" s="79" t="str">
        <f>IF(ATON_Xref[[#This Row],[LLNR]]=0,"NLL",VLOOKUP(B15,Lightlist,2,FALSE))</f>
        <v>Big Marco River Daybeacon 25</v>
      </c>
      <c r="E15" s="107" t="s">
        <v>1898</v>
      </c>
      <c r="F15" s="76">
        <v>13</v>
      </c>
      <c r="G15" s="269" t="s">
        <v>1914</v>
      </c>
      <c r="H15" s="107" t="s">
        <v>1944</v>
      </c>
      <c r="I15" s="102" t="s">
        <v>2010</v>
      </c>
      <c r="J15" s="77" t="s">
        <v>2600</v>
      </c>
      <c r="K15" s="89" t="str">
        <f>VLOOKUP(ATON_Xref[[#This Row],[Channel Name]],Channels,2,0)</f>
        <v>Big Marco River</v>
      </c>
      <c r="L15" s="55" t="str">
        <f>VLOOKUP(ATON_Xref[[#This Row],[Channel Name]],Channels,4,0)</f>
        <v>C1</v>
      </c>
      <c r="M15" s="18" t="str">
        <f>ATON_Xref[[#This Row],[Zone_ID]]</f>
        <v>A19</v>
      </c>
      <c r="N15" s="2"/>
      <c r="O15" s="1"/>
    </row>
    <row r="16" spans="1:16" x14ac:dyDescent="0.2">
      <c r="A16" s="101" t="s">
        <v>23</v>
      </c>
      <c r="B16" s="107">
        <v>16900</v>
      </c>
      <c r="C16" s="102" t="s">
        <v>101</v>
      </c>
      <c r="D16" s="79" t="str">
        <f>IF(ATON_Xref[[#This Row],[LLNR]]=0,"NLL",VLOOKUP(B16,Lightlist,2,FALSE))</f>
        <v>Big Marco River Daybeacon 26</v>
      </c>
      <c r="E16" s="107" t="s">
        <v>1898</v>
      </c>
      <c r="F16" s="76">
        <v>14</v>
      </c>
      <c r="G16" s="269" t="s">
        <v>1913</v>
      </c>
      <c r="H16" s="107" t="s">
        <v>1944</v>
      </c>
      <c r="I16" s="102" t="s">
        <v>2011</v>
      </c>
      <c r="J16" s="77" t="s">
        <v>2600</v>
      </c>
      <c r="K16" s="89" t="str">
        <f>VLOOKUP(ATON_Xref[[#This Row],[Channel Name]],Channels,2,0)</f>
        <v>Big Marco River</v>
      </c>
      <c r="L16" s="55" t="str">
        <f>VLOOKUP(ATON_Xref[[#This Row],[Channel Name]],Channels,4,0)</f>
        <v>C1</v>
      </c>
      <c r="M16" s="18" t="str">
        <f>ATON_Xref[[#This Row],[Zone_ID]]</f>
        <v>B10</v>
      </c>
      <c r="N16" s="2"/>
      <c r="O16" s="1"/>
    </row>
    <row r="17" spans="1:18" ht="14.25" x14ac:dyDescent="0.2">
      <c r="A17" s="101" t="s">
        <v>1676</v>
      </c>
      <c r="B17" s="107">
        <v>16901.099999999999</v>
      </c>
      <c r="C17" s="102" t="s">
        <v>104</v>
      </c>
      <c r="D17" s="79" t="str">
        <f>IF(ATON_Xref[[#This Row],[LLNR]]=0,"NLL",VLOOKUP(B17,Lightlist,2,FALSE))</f>
        <v>Addison Bay Daybeacon 1</v>
      </c>
      <c r="E17" s="107" t="s">
        <v>1898</v>
      </c>
      <c r="F17" s="76">
        <v>15</v>
      </c>
      <c r="G17" s="269" t="s">
        <v>1914</v>
      </c>
      <c r="H17" s="107" t="s">
        <v>1945</v>
      </c>
      <c r="I17" s="102" t="s">
        <v>2011</v>
      </c>
      <c r="J17" s="77" t="s">
        <v>2601</v>
      </c>
      <c r="K17" s="89" t="str">
        <f>VLOOKUP(ATON_Xref[[#This Row],[Channel Name]],Channels,2,0)</f>
        <v>Addison Bay</v>
      </c>
      <c r="L17" s="55" t="str">
        <f>VLOOKUP(ATON_Xref[[#This Row],[Channel Name]],Channels,4,0)</f>
        <v>C3</v>
      </c>
      <c r="M17" s="18" t="str">
        <f>ATON_Xref[[#This Row],[Zone_ID]]</f>
        <v>B46</v>
      </c>
      <c r="N17" s="2"/>
      <c r="O17" s="1"/>
      <c r="R17" s="74"/>
    </row>
    <row r="18" spans="1:18" x14ac:dyDescent="0.2">
      <c r="A18" s="42" t="s">
        <v>1673</v>
      </c>
      <c r="B18" s="107">
        <v>16901.2</v>
      </c>
      <c r="C18" s="102" t="s">
        <v>98</v>
      </c>
      <c r="D18" s="79" t="str">
        <f>IF(ATON_Xref[[#This Row],[LLNR]]=0,"NLL",VLOOKUP(B18,Lightlist,2,FALSE))</f>
        <v>Addison Bay Daybeacon 2</v>
      </c>
      <c r="E18" s="107" t="s">
        <v>1898</v>
      </c>
      <c r="F18" s="76">
        <v>16</v>
      </c>
      <c r="G18" s="269" t="s">
        <v>1913</v>
      </c>
      <c r="H18" s="107" t="s">
        <v>1945</v>
      </c>
      <c r="I18" s="102" t="s">
        <v>2011</v>
      </c>
      <c r="J18" s="77" t="s">
        <v>2601</v>
      </c>
      <c r="K18" s="89" t="str">
        <f>VLOOKUP(ATON_Xref[[#This Row],[Channel Name]],Channels,2,0)</f>
        <v>Addison Bay</v>
      </c>
      <c r="L18" s="55" t="str">
        <f>VLOOKUP(ATON_Xref[[#This Row],[Channel Name]],Channels,4,0)</f>
        <v>C3</v>
      </c>
      <c r="M18" s="18" t="str">
        <f>ATON_Xref[[#This Row],[Zone_ID]]</f>
        <v>B47</v>
      </c>
      <c r="N18" s="2"/>
      <c r="O18" s="1"/>
    </row>
    <row r="19" spans="1:18" x14ac:dyDescent="0.2">
      <c r="A19" s="42" t="s">
        <v>1674</v>
      </c>
      <c r="B19" s="107">
        <v>16901.3</v>
      </c>
      <c r="C19" s="102" t="s">
        <v>100</v>
      </c>
      <c r="D19" s="79" t="str">
        <f>IF(ATON_Xref[[#This Row],[LLNR]]=0,"NLL",VLOOKUP(B19,Lightlist,2,FALSE))</f>
        <v>Addison Bay Daybeacon 3</v>
      </c>
      <c r="E19" s="107" t="s">
        <v>1898</v>
      </c>
      <c r="F19" s="76">
        <v>17</v>
      </c>
      <c r="G19" s="269" t="s">
        <v>1914</v>
      </c>
      <c r="H19" s="107" t="s">
        <v>1945</v>
      </c>
      <c r="I19" s="102" t="s">
        <v>2011</v>
      </c>
      <c r="J19" s="77" t="s">
        <v>2601</v>
      </c>
      <c r="K19" s="89" t="str">
        <f>VLOOKUP(ATON_Xref[[#This Row],[Channel Name]],Channels,2,0)</f>
        <v>Addison Bay</v>
      </c>
      <c r="L19" s="55" t="str">
        <f>VLOOKUP(ATON_Xref[[#This Row],[Channel Name]],Channels,4,0)</f>
        <v>C3</v>
      </c>
      <c r="M19" s="18" t="str">
        <f>ATON_Xref[[#This Row],[Zone_ID]]</f>
        <v>B48</v>
      </c>
      <c r="N19" s="2"/>
      <c r="O19" s="1"/>
    </row>
    <row r="20" spans="1:18" x14ac:dyDescent="0.2">
      <c r="A20" s="42" t="s">
        <v>1675</v>
      </c>
      <c r="B20" s="107">
        <v>16901.400000000001</v>
      </c>
      <c r="C20" s="102" t="s">
        <v>99</v>
      </c>
      <c r="D20" s="79" t="str">
        <f>IF(ATON_Xref[[#This Row],[LLNR]]=0,"NLL",VLOOKUP(B20,Lightlist,2,FALSE))</f>
        <v>Addison Bay Daybeacon 4</v>
      </c>
      <c r="E20" s="107" t="s">
        <v>1898</v>
      </c>
      <c r="F20" s="76">
        <v>18</v>
      </c>
      <c r="G20" s="269" t="s">
        <v>1913</v>
      </c>
      <c r="H20" s="107" t="s">
        <v>1945</v>
      </c>
      <c r="I20" s="102" t="s">
        <v>2011</v>
      </c>
      <c r="J20" s="77" t="s">
        <v>2601</v>
      </c>
      <c r="K20" s="89" t="str">
        <f>VLOOKUP(ATON_Xref[[#This Row],[Channel Name]],Channels,2,0)</f>
        <v>Addison Bay</v>
      </c>
      <c r="L20" s="55" t="str">
        <f>VLOOKUP(ATON_Xref[[#This Row],[Channel Name]],Channels,4,0)</f>
        <v>C3</v>
      </c>
      <c r="M20" s="18" t="str">
        <f>ATON_Xref[[#This Row],[Zone_ID]]</f>
        <v>B49</v>
      </c>
      <c r="N20" s="2"/>
      <c r="O20" s="1"/>
    </row>
    <row r="21" spans="1:18" x14ac:dyDescent="0.2">
      <c r="A21" s="42" t="s">
        <v>1677</v>
      </c>
      <c r="B21" s="107">
        <v>16901.5</v>
      </c>
      <c r="C21" s="102" t="s">
        <v>103</v>
      </c>
      <c r="D21" s="79" t="str">
        <f>IF(ATON_Xref[[#This Row],[LLNR]]=0,"NLL",VLOOKUP(B21,Lightlist,2,FALSE))</f>
        <v>Addison Bay Daybeacon 5</v>
      </c>
      <c r="E21" s="107" t="s">
        <v>1898</v>
      </c>
      <c r="F21" s="76">
        <v>19</v>
      </c>
      <c r="G21" s="269" t="s">
        <v>1914</v>
      </c>
      <c r="H21" s="107" t="s">
        <v>1945</v>
      </c>
      <c r="I21" s="102" t="s">
        <v>2011</v>
      </c>
      <c r="J21" s="77" t="s">
        <v>2601</v>
      </c>
      <c r="K21" s="89" t="str">
        <f>VLOOKUP(ATON_Xref[[#This Row],[Channel Name]],Channels,2,0)</f>
        <v>Addison Bay</v>
      </c>
      <c r="L21" s="55" t="str">
        <f>VLOOKUP(ATON_Xref[[#This Row],[Channel Name]],Channels,4,0)</f>
        <v>C3</v>
      </c>
      <c r="M21" s="18" t="str">
        <f>ATON_Xref[[#This Row],[Zone_ID]]</f>
        <v>B50</v>
      </c>
      <c r="N21" s="2"/>
      <c r="O21" s="1"/>
    </row>
    <row r="22" spans="1:18" x14ac:dyDescent="0.2">
      <c r="A22" s="42" t="s">
        <v>1678</v>
      </c>
      <c r="B22" s="107">
        <v>16901.599999999999</v>
      </c>
      <c r="C22" s="102" t="s">
        <v>102</v>
      </c>
      <c r="D22" s="79" t="str">
        <f>IF(ATON_Xref[[#This Row],[LLNR]]=0,"NLL",VLOOKUP(B22,Lightlist,2,FALSE))</f>
        <v>Addison Bay Daybeacon 6</v>
      </c>
      <c r="E22" s="107" t="s">
        <v>1898</v>
      </c>
      <c r="F22" s="76">
        <v>20</v>
      </c>
      <c r="G22" s="269" t="s">
        <v>1913</v>
      </c>
      <c r="H22" s="107" t="s">
        <v>1944</v>
      </c>
      <c r="I22" s="102" t="s">
        <v>2011</v>
      </c>
      <c r="J22" s="77" t="s">
        <v>2601</v>
      </c>
      <c r="K22" s="89" t="str">
        <f>VLOOKUP(ATON_Xref[[#This Row],[Channel Name]],Channels,2,0)</f>
        <v>Addison Bay</v>
      </c>
      <c r="L22" s="55" t="str">
        <f>VLOOKUP(ATON_Xref[[#This Row],[Channel Name]],Channels,4,0)</f>
        <v>C3</v>
      </c>
      <c r="M22" s="18" t="str">
        <f>ATON_Xref[[#This Row],[Zone_ID]]</f>
        <v>B51</v>
      </c>
      <c r="N22" s="2"/>
      <c r="O22" s="1"/>
    </row>
    <row r="23" spans="1:18" x14ac:dyDescent="0.2">
      <c r="A23" s="42" t="s">
        <v>1679</v>
      </c>
      <c r="B23" s="107">
        <v>16901.7</v>
      </c>
      <c r="C23" s="102" t="s">
        <v>107</v>
      </c>
      <c r="D23" s="79" t="str">
        <f>IF(ATON_Xref[[#This Row],[LLNR]]=0,"NLL",VLOOKUP(B23,Lightlist,2,FALSE))</f>
        <v>Addison Bay Daybeacon 7</v>
      </c>
      <c r="E23" s="107" t="s">
        <v>1898</v>
      </c>
      <c r="F23" s="76">
        <v>21</v>
      </c>
      <c r="G23" s="269" t="s">
        <v>1914</v>
      </c>
      <c r="H23" s="107" t="s">
        <v>1945</v>
      </c>
      <c r="I23" s="102" t="s">
        <v>2011</v>
      </c>
      <c r="J23" s="77" t="s">
        <v>2601</v>
      </c>
      <c r="K23" s="89" t="str">
        <f>VLOOKUP(ATON_Xref[[#This Row],[Channel Name]],Channels,2,0)</f>
        <v>Addison Bay</v>
      </c>
      <c r="L23" s="55" t="str">
        <f>VLOOKUP(ATON_Xref[[#This Row],[Channel Name]],Channels,4,0)</f>
        <v>C3</v>
      </c>
      <c r="M23" s="18" t="str">
        <f>ATON_Xref[[#This Row],[Zone_ID]]</f>
        <v>B52</v>
      </c>
      <c r="N23" s="2"/>
      <c r="O23" s="1"/>
    </row>
    <row r="24" spans="1:18" x14ac:dyDescent="0.2">
      <c r="A24" s="42" t="s">
        <v>1680</v>
      </c>
      <c r="B24" s="107">
        <v>16901.8</v>
      </c>
      <c r="C24" s="102" t="s">
        <v>108</v>
      </c>
      <c r="D24" s="79" t="str">
        <f>IF(ATON_Xref[[#This Row],[LLNR]]=0,"NLL",VLOOKUP(B24,Lightlist,2,FALSE))</f>
        <v>Addison Bay Daybeacon 8</v>
      </c>
      <c r="E24" s="107" t="s">
        <v>1898</v>
      </c>
      <c r="F24" s="76">
        <v>22</v>
      </c>
      <c r="G24" s="269" t="s">
        <v>1913</v>
      </c>
      <c r="H24" s="107" t="s">
        <v>1944</v>
      </c>
      <c r="I24" s="102" t="s">
        <v>2011</v>
      </c>
      <c r="J24" s="77" t="s">
        <v>2601</v>
      </c>
      <c r="K24" s="89" t="str">
        <f>VLOOKUP(ATON_Xref[[#This Row],[Channel Name]],Channels,2,0)</f>
        <v>Addison Bay</v>
      </c>
      <c r="L24" s="55" t="str">
        <f>VLOOKUP(ATON_Xref[[#This Row],[Channel Name]],Channels,4,0)</f>
        <v>C3</v>
      </c>
      <c r="M24" s="18" t="str">
        <f>ATON_Xref[[#This Row],[Zone_ID]]</f>
        <v>B53</v>
      </c>
      <c r="N24" s="2"/>
      <c r="O24" s="1"/>
    </row>
    <row r="25" spans="1:18" x14ac:dyDescent="0.2">
      <c r="A25" s="101" t="s">
        <v>29</v>
      </c>
      <c r="B25" s="107">
        <v>17055</v>
      </c>
      <c r="C25" s="102" t="s">
        <v>104</v>
      </c>
      <c r="D25" s="79" t="str">
        <f>IF(ATON_Xref[[#This Row],[LLNR]]=0,"NLL",VLOOKUP(B25,Lightlist,2,FALSE))</f>
        <v>Factory Bay West Channel Daybeacon 1</v>
      </c>
      <c r="E25" s="107" t="s">
        <v>1899</v>
      </c>
      <c r="F25" s="76">
        <v>23</v>
      </c>
      <c r="G25" s="269" t="s">
        <v>1914</v>
      </c>
      <c r="H25" s="102" t="s">
        <v>1944</v>
      </c>
      <c r="I25" s="102" t="s">
        <v>2012</v>
      </c>
      <c r="J25" s="77" t="s">
        <v>2602</v>
      </c>
      <c r="K25" s="89" t="str">
        <f>VLOOKUP(ATON_Xref[[#This Row],[Channel Name]],Channels,2,0)</f>
        <v>Factory Bay</v>
      </c>
      <c r="L25" s="55" t="str">
        <f>VLOOKUP(ATON_Xref[[#This Row],[Channel Name]],Channels,4,0)</f>
        <v>C1</v>
      </c>
      <c r="M25" s="18" t="str">
        <f>ATON_Xref[[#This Row],[Zone_ID]]</f>
        <v>C32</v>
      </c>
      <c r="N25" s="2"/>
      <c r="O25" s="1"/>
      <c r="P25"/>
    </row>
    <row r="26" spans="1:18" x14ac:dyDescent="0.2">
      <c r="A26" s="101" t="s">
        <v>27</v>
      </c>
      <c r="B26" s="107">
        <v>17060</v>
      </c>
      <c r="C26" s="102" t="s">
        <v>100</v>
      </c>
      <c r="D26" s="79" t="str">
        <f>IF(ATON_Xref[[#This Row],[LLNR]]=0,"NLL",VLOOKUP(B26,Lightlist,2,FALSE))</f>
        <v>Factory Bay West Channel Daybeacon 3</v>
      </c>
      <c r="E26" s="107" t="s">
        <v>1899</v>
      </c>
      <c r="F26" s="76">
        <v>24</v>
      </c>
      <c r="G26" s="269" t="s">
        <v>1914</v>
      </c>
      <c r="H26" s="102" t="s">
        <v>1944</v>
      </c>
      <c r="I26" s="102" t="s">
        <v>2012</v>
      </c>
      <c r="J26" s="77" t="s">
        <v>2602</v>
      </c>
      <c r="K26" s="89" t="str">
        <f>VLOOKUP(ATON_Xref[[#This Row],[Channel Name]],Channels,2,0)</f>
        <v>Factory Bay</v>
      </c>
      <c r="L26" s="55" t="str">
        <f>VLOOKUP(ATON_Xref[[#This Row],[Channel Name]],Channels,4,0)</f>
        <v>C1</v>
      </c>
      <c r="M26" s="18" t="str">
        <f>ATON_Xref[[#This Row],[Zone_ID]]</f>
        <v>C28</v>
      </c>
      <c r="N26" s="2"/>
      <c r="O26" s="1"/>
      <c r="P26"/>
    </row>
    <row r="27" spans="1:18" x14ac:dyDescent="0.2">
      <c r="A27" s="42" t="s">
        <v>961</v>
      </c>
      <c r="B27" s="107"/>
      <c r="C27" s="102" t="s">
        <v>967</v>
      </c>
      <c r="D27" s="79" t="str">
        <f>IF(ATON_Xref[[#This Row],[LLNR]]=0,"NLL",VLOOKUP(B27,Lightlist,2,FALSE))</f>
        <v>NLL</v>
      </c>
      <c r="E27" s="107" t="s">
        <v>1899</v>
      </c>
      <c r="F27" s="76">
        <v>25</v>
      </c>
      <c r="G27" s="269" t="s">
        <v>1914</v>
      </c>
      <c r="H27" s="107" t="s">
        <v>1945</v>
      </c>
      <c r="I27" s="102" t="s">
        <v>2012</v>
      </c>
      <c r="J27" s="77" t="s">
        <v>2602</v>
      </c>
      <c r="K27" s="89" t="str">
        <f>VLOOKUP(ATON_Xref[[#This Row],[Channel Name]],Channels,2,0)</f>
        <v>Factory Bay</v>
      </c>
      <c r="L27" s="55" t="str">
        <f>VLOOKUP(ATON_Xref[[#This Row],[Channel Name]],Channels,4,0)</f>
        <v>C1</v>
      </c>
      <c r="M27" s="18" t="str">
        <f>ATON_Xref[[#This Row],[Zone_ID]]</f>
        <v>C48</v>
      </c>
      <c r="N27" s="2"/>
      <c r="O27" s="1"/>
      <c r="P27"/>
    </row>
    <row r="28" spans="1:18" x14ac:dyDescent="0.2">
      <c r="A28" s="101" t="s">
        <v>26</v>
      </c>
      <c r="B28" s="107">
        <v>17065</v>
      </c>
      <c r="C28" s="102" t="s">
        <v>103</v>
      </c>
      <c r="D28" s="79" t="str">
        <f>IF(ATON_Xref[[#This Row],[LLNR]]=0,"NLL",VLOOKUP(B28,Lightlist,2,FALSE))</f>
        <v>Factory Bay West Channel Daybeacon 5</v>
      </c>
      <c r="E28" s="107" t="s">
        <v>1899</v>
      </c>
      <c r="F28" s="76">
        <v>26</v>
      </c>
      <c r="G28" s="269" t="s">
        <v>1914</v>
      </c>
      <c r="H28" s="102" t="s">
        <v>1944</v>
      </c>
      <c r="I28" s="102" t="s">
        <v>2012</v>
      </c>
      <c r="J28" s="77" t="s">
        <v>2602</v>
      </c>
      <c r="K28" s="89" t="str">
        <f>VLOOKUP(ATON_Xref[[#This Row],[Channel Name]],Channels,2,0)</f>
        <v>Factory Bay</v>
      </c>
      <c r="L28" s="55" t="str">
        <f>VLOOKUP(ATON_Xref[[#This Row],[Channel Name]],Channels,4,0)</f>
        <v>C1</v>
      </c>
      <c r="M28" s="18" t="str">
        <f>ATON_Xref[[#This Row],[Zone_ID]]</f>
        <v>C27</v>
      </c>
      <c r="N28" s="2"/>
      <c r="O28" s="1"/>
      <c r="P28"/>
    </row>
    <row r="29" spans="1:18" x14ac:dyDescent="0.2">
      <c r="A29" s="101" t="s">
        <v>422</v>
      </c>
      <c r="B29" s="107">
        <v>17070</v>
      </c>
      <c r="C29" s="102" t="s">
        <v>98</v>
      </c>
      <c r="D29" s="79" t="str">
        <f>IF(ATON_Xref[[#This Row],[LLNR]]=0,"NLL",VLOOKUP(B29,Lightlist,2,FALSE))</f>
        <v>Factory Bay E Channel Daybeacon 2</v>
      </c>
      <c r="E29" s="107" t="s">
        <v>1899</v>
      </c>
      <c r="F29" s="76">
        <v>27</v>
      </c>
      <c r="G29" s="269" t="s">
        <v>1913</v>
      </c>
      <c r="H29" s="102" t="s">
        <v>1944</v>
      </c>
      <c r="I29" s="102" t="s">
        <v>2012</v>
      </c>
      <c r="J29" s="77" t="s">
        <v>3098</v>
      </c>
      <c r="K29" s="89" t="str">
        <f>VLOOKUP(ATON_Xref[[#This Row],[Channel Name]],Channels,2,0)</f>
        <v>Factory Bay</v>
      </c>
      <c r="L29" s="55" t="str">
        <f>VLOOKUP(ATON_Xref[[#This Row],[Channel Name]],Channels,4,0)</f>
        <v>C1</v>
      </c>
      <c r="M29" s="18" t="str">
        <f>ATON_Xref[[#This Row],[Zone_ID]]</f>
        <v>C47</v>
      </c>
      <c r="N29" s="2"/>
      <c r="O29"/>
      <c r="P29"/>
    </row>
    <row r="30" spans="1:18" x14ac:dyDescent="0.2">
      <c r="A30" s="101" t="s">
        <v>25</v>
      </c>
      <c r="B30" s="107">
        <v>17075</v>
      </c>
      <c r="C30" s="102" t="s">
        <v>99</v>
      </c>
      <c r="D30" s="79" t="str">
        <f>IF(ATON_Xref[[#This Row],[LLNR]]=0,"NLL",VLOOKUP(B30,Lightlist,2,FALSE))</f>
        <v>Factory Bay E Channel Daybeacon 4</v>
      </c>
      <c r="E30" s="107" t="s">
        <v>1899</v>
      </c>
      <c r="F30" s="76">
        <v>28</v>
      </c>
      <c r="G30" s="269" t="s">
        <v>1913</v>
      </c>
      <c r="H30" s="102" t="s">
        <v>1944</v>
      </c>
      <c r="I30" s="102" t="s">
        <v>2012</v>
      </c>
      <c r="J30" s="77" t="s">
        <v>3098</v>
      </c>
      <c r="K30" s="89" t="str">
        <f>VLOOKUP(ATON_Xref[[#This Row],[Channel Name]],Channels,2,0)</f>
        <v>Factory Bay</v>
      </c>
      <c r="L30" s="55" t="str">
        <f>VLOOKUP(ATON_Xref[[#This Row],[Channel Name]],Channels,4,0)</f>
        <v>C1</v>
      </c>
      <c r="M30" s="18" t="str">
        <f>ATON_Xref[[#This Row],[Zone_ID]]</f>
        <v>C26</v>
      </c>
      <c r="N30" s="2"/>
      <c r="O30"/>
      <c r="P30"/>
    </row>
    <row r="31" spans="1:18" x14ac:dyDescent="0.2">
      <c r="A31" s="101" t="s">
        <v>24</v>
      </c>
      <c r="B31" s="107">
        <v>17080</v>
      </c>
      <c r="C31" s="102" t="s">
        <v>102</v>
      </c>
      <c r="D31" s="79" t="str">
        <f>IF(ATON_Xref[[#This Row],[LLNR]]=0,"NLL",VLOOKUP(B31,Lightlist,2,FALSE))</f>
        <v>Factory Bay E Channel Daybeacon 6</v>
      </c>
      <c r="E31" s="107" t="s">
        <v>1899</v>
      </c>
      <c r="F31" s="76">
        <v>29</v>
      </c>
      <c r="G31" s="269" t="s">
        <v>1913</v>
      </c>
      <c r="H31" s="102" t="s">
        <v>1944</v>
      </c>
      <c r="I31" s="102" t="s">
        <v>2012</v>
      </c>
      <c r="J31" s="77" t="s">
        <v>3098</v>
      </c>
      <c r="K31" s="89" t="str">
        <f>VLOOKUP(ATON_Xref[[#This Row],[Channel Name]],Channels,2,0)</f>
        <v>Factory Bay</v>
      </c>
      <c r="L31" s="55" t="str">
        <f>VLOOKUP(ATON_Xref[[#This Row],[Channel Name]],Channels,4,0)</f>
        <v>C1</v>
      </c>
      <c r="M31" s="18" t="str">
        <f>ATON_Xref[[#This Row],[Zone_ID]]</f>
        <v>C24</v>
      </c>
      <c r="N31" s="2"/>
      <c r="O31"/>
      <c r="P31"/>
    </row>
    <row r="32" spans="1:18" x14ac:dyDescent="0.2">
      <c r="A32" s="101" t="s">
        <v>30</v>
      </c>
      <c r="B32" s="107">
        <v>17000</v>
      </c>
      <c r="C32" s="102" t="s">
        <v>3200</v>
      </c>
      <c r="D32" s="79" t="str">
        <f>IF(ATON_Xref[[#This Row],[LLNR]]=0,"NLL",VLOOKUP(B32,Lightlist,2,FALSE))</f>
        <v>Capri Pass Light 14</v>
      </c>
      <c r="E32" s="107" t="s">
        <v>1897</v>
      </c>
      <c r="F32" s="76">
        <v>30</v>
      </c>
      <c r="G32" s="269" t="s">
        <v>1913</v>
      </c>
      <c r="H32" s="102" t="s">
        <v>1944</v>
      </c>
      <c r="I32" s="102" t="s">
        <v>2012</v>
      </c>
      <c r="J32" s="77" t="s">
        <v>2603</v>
      </c>
      <c r="K32" s="89" t="str">
        <f>VLOOKUP(ATON_Xref[[#This Row],[Channel Name]],Channels,2,0)</f>
        <v>Capri Pass &amp; north</v>
      </c>
      <c r="L32" s="55" t="str">
        <f>VLOOKUP(ATON_Xref[[#This Row],[Channel Name]],Channels,4,0)</f>
        <v>C1</v>
      </c>
      <c r="M32" s="18" t="str">
        <f>ATON_Xref[[#This Row],[Zone_ID]]</f>
        <v>C36</v>
      </c>
      <c r="N32" s="2"/>
      <c r="O32"/>
      <c r="P32"/>
    </row>
    <row r="33" spans="1:17" x14ac:dyDescent="0.2">
      <c r="A33" s="101" t="s">
        <v>31</v>
      </c>
      <c r="B33" s="107">
        <v>17005</v>
      </c>
      <c r="C33" s="102" t="s">
        <v>106</v>
      </c>
      <c r="D33" s="79" t="str">
        <f>IF(ATON_Xref[[#This Row],[LLNR]]=0,"NLL",VLOOKUP(B33,Lightlist,2,FALSE))</f>
        <v>Capri Pass Daybeacon 15</v>
      </c>
      <c r="E33" s="107" t="s">
        <v>1897</v>
      </c>
      <c r="F33" s="76">
        <v>31</v>
      </c>
      <c r="G33" s="269" t="s">
        <v>1914</v>
      </c>
      <c r="H33" s="102" t="s">
        <v>1944</v>
      </c>
      <c r="I33" s="102" t="s">
        <v>2012</v>
      </c>
      <c r="J33" s="77" t="s">
        <v>2603</v>
      </c>
      <c r="K33" s="89" t="str">
        <f>VLOOKUP(ATON_Xref[[#This Row],[Channel Name]],Channels,2,0)</f>
        <v>Capri Pass &amp; north</v>
      </c>
      <c r="L33" s="55" t="str">
        <f>VLOOKUP(ATON_Xref[[#This Row],[Channel Name]],Channels,4,0)</f>
        <v>C1</v>
      </c>
      <c r="M33" s="18" t="str">
        <f>ATON_Xref[[#This Row],[Zone_ID]]</f>
        <v>C38</v>
      </c>
      <c r="N33" s="2"/>
      <c r="O33"/>
      <c r="P33"/>
    </row>
    <row r="34" spans="1:17" x14ac:dyDescent="0.2">
      <c r="A34" s="101" t="s">
        <v>32</v>
      </c>
      <c r="B34" s="107">
        <v>17050</v>
      </c>
      <c r="C34" s="102" t="s">
        <v>1905</v>
      </c>
      <c r="D34" s="79" t="str">
        <f>IF(ATON_Xref[[#This Row],[LLNR]]=0,"NLL",VLOOKUP(B34,Lightlist,2,FALSE))</f>
        <v>Capri Pass Shoal Daybeacon B</v>
      </c>
      <c r="E34" s="107" t="s">
        <v>1897</v>
      </c>
      <c r="F34" s="76">
        <v>32</v>
      </c>
      <c r="G34" s="269" t="s">
        <v>1915</v>
      </c>
      <c r="H34" s="102" t="s">
        <v>1944</v>
      </c>
      <c r="I34" s="102" t="s">
        <v>2012</v>
      </c>
      <c r="J34" s="77" t="s">
        <v>2603</v>
      </c>
      <c r="K34" s="89" t="str">
        <f>VLOOKUP(ATON_Xref[[#This Row],[Channel Name]],Channels,2,0)</f>
        <v>Capri Pass &amp; north</v>
      </c>
      <c r="L34" s="55" t="str">
        <f>VLOOKUP(ATON_Xref[[#This Row],[Channel Name]],Channels,4,0)</f>
        <v>C1</v>
      </c>
      <c r="M34" s="18" t="str">
        <f>ATON_Xref[[#This Row],[Zone_ID]]</f>
        <v>C39</v>
      </c>
      <c r="N34" s="2"/>
      <c r="O34"/>
      <c r="P34"/>
      <c r="Q34" s="1"/>
    </row>
    <row r="35" spans="1:17" x14ac:dyDescent="0.2">
      <c r="A35" s="101" t="s">
        <v>28</v>
      </c>
      <c r="B35" s="107">
        <v>17045</v>
      </c>
      <c r="C35" s="102" t="s">
        <v>1906</v>
      </c>
      <c r="D35" s="79" t="str">
        <f>IF(ATON_Xref[[#This Row],[LLNR]]=0,"NLL",VLOOKUP(B35,Lightlist,2,FALSE))</f>
        <v>Capri Pass Shoal Daybeacon A</v>
      </c>
      <c r="E35" s="107" t="s">
        <v>1897</v>
      </c>
      <c r="F35" s="76">
        <v>33</v>
      </c>
      <c r="G35" s="269" t="s">
        <v>1915</v>
      </c>
      <c r="H35" s="102" t="s">
        <v>1944</v>
      </c>
      <c r="I35" s="102" t="s">
        <v>2012</v>
      </c>
      <c r="J35" s="77" t="s">
        <v>2603</v>
      </c>
      <c r="K35" s="89" t="str">
        <f>VLOOKUP(ATON_Xref[[#This Row],[Channel Name]],Channels,2,0)</f>
        <v>Capri Pass &amp; north</v>
      </c>
      <c r="L35" s="55" t="str">
        <f>VLOOKUP(ATON_Xref[[#This Row],[Channel Name]],Channels,4,0)</f>
        <v>C1</v>
      </c>
      <c r="M35" s="18" t="str">
        <f>ATON_Xref[[#This Row],[Zone_ID]]</f>
        <v>C30</v>
      </c>
      <c r="N35" s="2"/>
      <c r="O35"/>
      <c r="P35"/>
      <c r="Q35" s="1"/>
    </row>
    <row r="36" spans="1:17" x14ac:dyDescent="0.2">
      <c r="A36" s="42" t="s">
        <v>889</v>
      </c>
      <c r="B36" s="107">
        <v>17085</v>
      </c>
      <c r="C36" s="102" t="s">
        <v>1904</v>
      </c>
      <c r="D36" s="79" t="str">
        <f>IF(ATON_Xref[[#This Row],[LLNR]]=0,"NLL",VLOOKUP(B36,Lightlist,2,FALSE))</f>
        <v>Marco Island Yacht Club Obstruction Light</v>
      </c>
      <c r="E36" s="107" t="s">
        <v>3317</v>
      </c>
      <c r="F36" s="76">
        <v>34</v>
      </c>
      <c r="G36" s="269" t="s">
        <v>1915</v>
      </c>
      <c r="H36" s="107" t="s">
        <v>1944</v>
      </c>
      <c r="I36" s="102" t="s">
        <v>2012</v>
      </c>
      <c r="J36" s="77" t="s">
        <v>2604</v>
      </c>
      <c r="K36" s="89" t="str">
        <f>VLOOKUP(ATON_Xref[[#This Row],[Channel Name]],Channels,2,0)</f>
        <v xml:space="preserve">Marco Island Yacht Club </v>
      </c>
      <c r="L36" s="55" t="str">
        <f>VLOOKUP(ATON_Xref[[#This Row],[Channel Name]],Channels,4,0)</f>
        <v>C3</v>
      </c>
      <c r="M36" s="18" t="str">
        <f>ATON_Xref[[#This Row],[Zone_ID]]</f>
        <v>C12</v>
      </c>
      <c r="N36" s="2"/>
      <c r="O36"/>
      <c r="P36"/>
      <c r="Q36" s="1"/>
    </row>
    <row r="37" spans="1:17" x14ac:dyDescent="0.2">
      <c r="A37" s="101" t="s">
        <v>82</v>
      </c>
      <c r="B37" s="107">
        <v>17010</v>
      </c>
      <c r="C37" s="102" t="s">
        <v>98</v>
      </c>
      <c r="D37" s="79" t="str">
        <f>IF(ATON_Xref[[#This Row],[LLNR]]=0,"NLL",VLOOKUP(B37,Lightlist,2,FALSE))</f>
        <v>Collier Bay Daybeacon 2</v>
      </c>
      <c r="E37" s="107" t="s">
        <v>1899</v>
      </c>
      <c r="F37" s="76">
        <v>35</v>
      </c>
      <c r="G37" s="269" t="s">
        <v>1913</v>
      </c>
      <c r="H37" s="102" t="s">
        <v>1944</v>
      </c>
      <c r="I37" s="102" t="s">
        <v>2013</v>
      </c>
      <c r="J37" s="77" t="s">
        <v>2605</v>
      </c>
      <c r="K37" s="89" t="str">
        <f>VLOOKUP(ATON_Xref[[#This Row],[Channel Name]],Channels,2,0)</f>
        <v>Collier &amp; Smokehouse Bays</v>
      </c>
      <c r="L37" s="55" t="str">
        <f>VLOOKUP(ATON_Xref[[#This Row],[Channel Name]],Channels,4,0)</f>
        <v>C1</v>
      </c>
      <c r="M37" s="18" t="str">
        <f>ATON_Xref[[#This Row],[Zone_ID]]</f>
        <v>D06</v>
      </c>
      <c r="N37" s="2"/>
      <c r="O37"/>
      <c r="P37"/>
      <c r="Q37" s="1"/>
    </row>
    <row r="38" spans="1:17" x14ac:dyDescent="0.2">
      <c r="A38" s="101" t="s">
        <v>83</v>
      </c>
      <c r="B38" s="107">
        <v>17012</v>
      </c>
      <c r="C38" s="102" t="s">
        <v>99</v>
      </c>
      <c r="D38" s="79" t="str">
        <f>IF(ATON_Xref[[#This Row],[LLNR]]=0,"NLL",VLOOKUP(B38,Lightlist,2,FALSE))</f>
        <v>Collier Bay Daybeacon 4</v>
      </c>
      <c r="E38" s="107" t="s">
        <v>1899</v>
      </c>
      <c r="F38" s="76">
        <v>37</v>
      </c>
      <c r="G38" s="269" t="s">
        <v>1913</v>
      </c>
      <c r="H38" s="102" t="s">
        <v>1944</v>
      </c>
      <c r="I38" s="102" t="s">
        <v>2013</v>
      </c>
      <c r="J38" s="77" t="s">
        <v>2605</v>
      </c>
      <c r="K38" s="89" t="str">
        <f>VLOOKUP(ATON_Xref[[#This Row],[Channel Name]],Channels,2,0)</f>
        <v>Collier &amp; Smokehouse Bays</v>
      </c>
      <c r="L38" s="55" t="str">
        <f>VLOOKUP(ATON_Xref[[#This Row],[Channel Name]],Channels,4,0)</f>
        <v>C1</v>
      </c>
      <c r="M38" s="18" t="str">
        <f>ATON_Xref[[#This Row],[Zone_ID]]</f>
        <v>D07</v>
      </c>
      <c r="N38" s="2"/>
      <c r="O38"/>
      <c r="P38"/>
      <c r="Q38" s="1"/>
    </row>
    <row r="39" spans="1:17" x14ac:dyDescent="0.2">
      <c r="A39" s="101" t="s">
        <v>84</v>
      </c>
      <c r="B39" s="107">
        <v>17014</v>
      </c>
      <c r="C39" s="102" t="s">
        <v>102</v>
      </c>
      <c r="D39" s="79" t="str">
        <f>IF(ATON_Xref[[#This Row],[LLNR]]=0,"NLL",VLOOKUP(B39,Lightlist,2,FALSE))</f>
        <v>Collier Bay Daybeacon 6</v>
      </c>
      <c r="E39" s="107" t="s">
        <v>1899</v>
      </c>
      <c r="F39" s="76">
        <v>39</v>
      </c>
      <c r="G39" s="269" t="s">
        <v>1913</v>
      </c>
      <c r="H39" s="102" t="s">
        <v>1944</v>
      </c>
      <c r="I39" s="102" t="s">
        <v>2013</v>
      </c>
      <c r="J39" s="77" t="s">
        <v>2605</v>
      </c>
      <c r="K39" s="89" t="str">
        <f>VLOOKUP(ATON_Xref[[#This Row],[Channel Name]],Channels,2,0)</f>
        <v>Collier &amp; Smokehouse Bays</v>
      </c>
      <c r="L39" s="55" t="str">
        <f>VLOOKUP(ATON_Xref[[#This Row],[Channel Name]],Channels,4,0)</f>
        <v>C1</v>
      </c>
      <c r="M39" s="18" t="str">
        <f>ATON_Xref[[#This Row],[Zone_ID]]</f>
        <v>D08</v>
      </c>
      <c r="N39" s="2"/>
      <c r="O39"/>
      <c r="P39"/>
      <c r="Q39" s="1"/>
    </row>
    <row r="40" spans="1:17" x14ac:dyDescent="0.2">
      <c r="A40" s="101" t="s">
        <v>85</v>
      </c>
      <c r="B40" s="107">
        <v>17014.5</v>
      </c>
      <c r="C40" s="102" t="s">
        <v>362</v>
      </c>
      <c r="D40" s="79" t="str">
        <f>IF(ATON_Xref[[#This Row],[LLNR]]=0,"NLL",VLOOKUP(B40,Lightlist,2,FALSE))</f>
        <v>Collier Bay Daybeacon 6A</v>
      </c>
      <c r="E40" s="107" t="s">
        <v>1899</v>
      </c>
      <c r="F40" s="76">
        <v>40</v>
      </c>
      <c r="G40" s="269" t="s">
        <v>1913</v>
      </c>
      <c r="H40" s="107" t="s">
        <v>1945</v>
      </c>
      <c r="I40" s="102" t="s">
        <v>2013</v>
      </c>
      <c r="J40" s="77" t="s">
        <v>2605</v>
      </c>
      <c r="K40" s="89" t="str">
        <f>VLOOKUP(ATON_Xref[[#This Row],[Channel Name]],Channels,2,0)</f>
        <v>Collier &amp; Smokehouse Bays</v>
      </c>
      <c r="L40" s="55" t="str">
        <f>VLOOKUP(ATON_Xref[[#This Row],[Channel Name]],Channels,4,0)</f>
        <v>C1</v>
      </c>
      <c r="M40" s="18" t="str">
        <f>ATON_Xref[[#This Row],[Zone_ID]]</f>
        <v>D09</v>
      </c>
      <c r="N40" s="2"/>
      <c r="O40"/>
      <c r="P40"/>
      <c r="Q40" s="1"/>
    </row>
    <row r="41" spans="1:17" x14ac:dyDescent="0.2">
      <c r="A41" s="101" t="s">
        <v>13</v>
      </c>
      <c r="B41" s="107">
        <v>17015</v>
      </c>
      <c r="C41" s="108" t="s">
        <v>107</v>
      </c>
      <c r="D41" s="79" t="str">
        <f>IF(ATON_Xref[[#This Row],[LLNR]]=0,"NLL",VLOOKUP(B41,Lightlist,2,FALSE))</f>
        <v>Collier Bay Daybeacon 7</v>
      </c>
      <c r="E41" s="107" t="s">
        <v>1899</v>
      </c>
      <c r="F41" s="76">
        <v>42</v>
      </c>
      <c r="G41" s="269" t="s">
        <v>1914</v>
      </c>
      <c r="H41" s="108" t="s">
        <v>1944</v>
      </c>
      <c r="I41" s="108" t="s">
        <v>2013</v>
      </c>
      <c r="J41" s="77" t="s">
        <v>2605</v>
      </c>
      <c r="K41" s="89" t="str">
        <f>VLOOKUP(ATON_Xref[[#This Row],[Channel Name]],Channels,2,0)</f>
        <v>Collier &amp; Smokehouse Bays</v>
      </c>
      <c r="L41" s="55" t="str">
        <f>VLOOKUP(ATON_Xref[[#This Row],[Channel Name]],Channels,4,0)</f>
        <v>C1</v>
      </c>
      <c r="M41" s="18" t="str">
        <f>ATON_Xref[[#This Row],[Zone_ID]]</f>
        <v>D10</v>
      </c>
      <c r="N41" s="2"/>
      <c r="O41"/>
      <c r="P41"/>
      <c r="Q41" s="1"/>
    </row>
    <row r="42" spans="1:17" x14ac:dyDescent="0.2">
      <c r="A42" s="101" t="s">
        <v>12</v>
      </c>
      <c r="B42" s="107">
        <v>17016</v>
      </c>
      <c r="C42" s="102" t="s">
        <v>108</v>
      </c>
      <c r="D42" s="79" t="str">
        <f>IF(ATON_Xref[[#This Row],[LLNR]]=0,"NLL",VLOOKUP(B42,Lightlist,2,FALSE))</f>
        <v>Collier Bay Daybeacon 8</v>
      </c>
      <c r="E42" s="107" t="s">
        <v>1899</v>
      </c>
      <c r="F42" s="126">
        <v>43</v>
      </c>
      <c r="G42" s="269" t="s">
        <v>1913</v>
      </c>
      <c r="H42" s="107" t="s">
        <v>1945</v>
      </c>
      <c r="I42" s="102" t="s">
        <v>2013</v>
      </c>
      <c r="J42" s="77" t="s">
        <v>2605</v>
      </c>
      <c r="K42" s="89" t="str">
        <f>VLOOKUP(ATON_Xref[[#This Row],[Channel Name]],Channels,2,0)</f>
        <v>Collier &amp; Smokehouse Bays</v>
      </c>
      <c r="L42" s="55" t="str">
        <f>VLOOKUP(ATON_Xref[[#This Row],[Channel Name]],Channels,4,0)</f>
        <v>C1</v>
      </c>
      <c r="M42" s="18" t="str">
        <f>ATON_Xref[[#This Row],[Zone_ID]]</f>
        <v>D11</v>
      </c>
      <c r="N42" s="2"/>
      <c r="O42"/>
      <c r="P42"/>
      <c r="Q42" s="1"/>
    </row>
    <row r="43" spans="1:17" x14ac:dyDescent="0.2">
      <c r="A43" s="101" t="s">
        <v>11</v>
      </c>
      <c r="B43" s="42">
        <v>17017</v>
      </c>
      <c r="C43" s="102" t="s">
        <v>109</v>
      </c>
      <c r="D43" s="79" t="str">
        <f>IF(ATON_Xref[[#This Row],[LLNR]]=0,"NLL",VLOOKUP(B43,Lightlist,2,FALSE))</f>
        <v>Collier Bay Daybeacon 9</v>
      </c>
      <c r="E43" s="107" t="s">
        <v>1899</v>
      </c>
      <c r="F43" s="76">
        <v>44</v>
      </c>
      <c r="G43" s="269" t="s">
        <v>1914</v>
      </c>
      <c r="H43" s="107" t="s">
        <v>1945</v>
      </c>
      <c r="I43" s="102" t="s">
        <v>2013</v>
      </c>
      <c r="J43" s="77" t="s">
        <v>2605</v>
      </c>
      <c r="K43" s="89" t="str">
        <f>VLOOKUP(ATON_Xref[[#This Row],[Channel Name]],Channels,2,0)</f>
        <v>Collier &amp; Smokehouse Bays</v>
      </c>
      <c r="L43" s="55" t="str">
        <f>VLOOKUP(ATON_Xref[[#This Row],[Channel Name]],Channels,4,0)</f>
        <v>C1</v>
      </c>
      <c r="M43" s="18" t="str">
        <f>ATON_Xref[[#This Row],[Zone_ID]]</f>
        <v>D13</v>
      </c>
      <c r="N43" s="2"/>
      <c r="O43"/>
      <c r="P43"/>
      <c r="Q43" s="1"/>
    </row>
    <row r="44" spans="1:17" x14ac:dyDescent="0.2">
      <c r="A44" s="101" t="s">
        <v>10</v>
      </c>
      <c r="B44" s="42">
        <v>17018</v>
      </c>
      <c r="C44" s="102" t="s">
        <v>110</v>
      </c>
      <c r="D44" s="79" t="str">
        <f>IF(ATON_Xref[[#This Row],[LLNR]]=0,"NLL",VLOOKUP(B44,Lightlist,2,FALSE))</f>
        <v>Collier Bay Daybeacon 10</v>
      </c>
      <c r="E44" s="107" t="s">
        <v>1899</v>
      </c>
      <c r="F44" s="126">
        <v>45</v>
      </c>
      <c r="G44" s="269" t="s">
        <v>1913</v>
      </c>
      <c r="H44" s="107" t="s">
        <v>1945</v>
      </c>
      <c r="I44" s="102" t="s">
        <v>2013</v>
      </c>
      <c r="J44" s="77" t="s">
        <v>2605</v>
      </c>
      <c r="K44" s="89" t="str">
        <f>VLOOKUP(ATON_Xref[[#This Row],[Channel Name]],Channels,2,0)</f>
        <v>Collier &amp; Smokehouse Bays</v>
      </c>
      <c r="L44" s="55" t="str">
        <f>VLOOKUP(ATON_Xref[[#This Row],[Channel Name]],Channels,4,0)</f>
        <v>C1</v>
      </c>
      <c r="M44" s="18" t="str">
        <f>ATON_Xref[[#This Row],[Zone_ID]]</f>
        <v>D34</v>
      </c>
      <c r="N44" s="2"/>
      <c r="O44"/>
      <c r="P44"/>
      <c r="Q44" s="1"/>
    </row>
    <row r="45" spans="1:17" x14ac:dyDescent="0.2">
      <c r="A45" s="101" t="s">
        <v>9</v>
      </c>
      <c r="B45" s="42">
        <v>17019</v>
      </c>
      <c r="C45" s="102" t="s">
        <v>111</v>
      </c>
      <c r="D45" s="79" t="str">
        <f>IF(ATON_Xref[[#This Row],[LLNR]]=0,"NLL",VLOOKUP(B45,Lightlist,2,FALSE))</f>
        <v>Collier Bay Daybeacon 11</v>
      </c>
      <c r="E45" s="107" t="s">
        <v>1899</v>
      </c>
      <c r="F45" s="76">
        <v>46</v>
      </c>
      <c r="G45" s="269" t="s">
        <v>1914</v>
      </c>
      <c r="H45" s="107" t="s">
        <v>1945</v>
      </c>
      <c r="I45" s="102" t="s">
        <v>2013</v>
      </c>
      <c r="J45" s="77" t="s">
        <v>2605</v>
      </c>
      <c r="K45" s="89" t="str">
        <f>VLOOKUP(ATON_Xref[[#This Row],[Channel Name]],Channels,2,0)</f>
        <v>Collier &amp; Smokehouse Bays</v>
      </c>
      <c r="L45" s="55" t="str">
        <f>VLOOKUP(ATON_Xref[[#This Row],[Channel Name]],Channels,4,0)</f>
        <v>C1</v>
      </c>
      <c r="M45" s="18" t="str">
        <f>ATON_Xref[[#This Row],[Zone_ID]]</f>
        <v>D36</v>
      </c>
      <c r="N45" s="2"/>
      <c r="O45"/>
      <c r="P45"/>
      <c r="Q45" s="1"/>
    </row>
    <row r="46" spans="1:17" x14ac:dyDescent="0.2">
      <c r="A46" s="101" t="s">
        <v>8</v>
      </c>
      <c r="B46" s="42">
        <v>17019.5</v>
      </c>
      <c r="C46" s="102" t="s">
        <v>112</v>
      </c>
      <c r="D46" s="79" t="str">
        <f>IF(ATON_Xref[[#This Row],[LLNR]]=0,"NLL",VLOOKUP(B46,Lightlist,2,FALSE))</f>
        <v>Collier Bay Daybeacon 11A</v>
      </c>
      <c r="E46" s="107" t="s">
        <v>1899</v>
      </c>
      <c r="F46" s="126">
        <v>47</v>
      </c>
      <c r="G46" s="269" t="s">
        <v>1914</v>
      </c>
      <c r="H46" s="107" t="s">
        <v>1945</v>
      </c>
      <c r="I46" s="102" t="s">
        <v>2013</v>
      </c>
      <c r="J46" s="77" t="s">
        <v>2605</v>
      </c>
      <c r="K46" s="89" t="str">
        <f>VLOOKUP(ATON_Xref[[#This Row],[Channel Name]],Channels,2,0)</f>
        <v>Collier &amp; Smokehouse Bays</v>
      </c>
      <c r="L46" s="55" t="str">
        <f>VLOOKUP(ATON_Xref[[#This Row],[Channel Name]],Channels,4,0)</f>
        <v>C1</v>
      </c>
      <c r="M46" s="18" t="str">
        <f>ATON_Xref[[#This Row],[Zone_ID]]</f>
        <v>D38</v>
      </c>
      <c r="N46" s="2"/>
      <c r="O46"/>
      <c r="P46"/>
      <c r="Q46" s="1"/>
    </row>
    <row r="47" spans="1:17" x14ac:dyDescent="0.2">
      <c r="A47" s="101" t="s">
        <v>7</v>
      </c>
      <c r="B47" s="42">
        <v>17020</v>
      </c>
      <c r="C47" s="102" t="s">
        <v>113</v>
      </c>
      <c r="D47" s="79" t="str">
        <f>IF(ATON_Xref[[#This Row],[LLNR]]=0,"NLL",VLOOKUP(B47,Lightlist,2,FALSE))</f>
        <v>Collier Bay Daybeacon 12</v>
      </c>
      <c r="E47" s="107" t="s">
        <v>1899</v>
      </c>
      <c r="F47" s="76">
        <v>48</v>
      </c>
      <c r="G47" s="269" t="s">
        <v>1913</v>
      </c>
      <c r="H47" s="107" t="s">
        <v>1945</v>
      </c>
      <c r="I47" s="102" t="s">
        <v>2013</v>
      </c>
      <c r="J47" s="77" t="s">
        <v>2605</v>
      </c>
      <c r="K47" s="89" t="str">
        <f>VLOOKUP(ATON_Xref[[#This Row],[Channel Name]],Channels,2,0)</f>
        <v>Collier &amp; Smokehouse Bays</v>
      </c>
      <c r="L47" s="55" t="str">
        <f>VLOOKUP(ATON_Xref[[#This Row],[Channel Name]],Channels,4,0)</f>
        <v>C1</v>
      </c>
      <c r="M47" s="18" t="str">
        <f>ATON_Xref[[#This Row],[Zone_ID]]</f>
        <v>D39</v>
      </c>
      <c r="N47" s="2"/>
      <c r="O47"/>
      <c r="P47"/>
      <c r="Q47" s="1"/>
    </row>
    <row r="48" spans="1:17" x14ac:dyDescent="0.2">
      <c r="A48" s="101" t="s">
        <v>6</v>
      </c>
      <c r="B48" s="42">
        <v>17021</v>
      </c>
      <c r="C48" s="102" t="s">
        <v>114</v>
      </c>
      <c r="D48" s="79" t="str">
        <f>IF(ATON_Xref[[#This Row],[LLNR]]=0,"NLL",VLOOKUP(B48,Lightlist,2,FALSE))</f>
        <v>Collier Bay Daybeacon 13</v>
      </c>
      <c r="E48" s="107" t="s">
        <v>1899</v>
      </c>
      <c r="F48" s="126">
        <v>49</v>
      </c>
      <c r="G48" s="269" t="s">
        <v>1914</v>
      </c>
      <c r="H48" s="107" t="s">
        <v>1945</v>
      </c>
      <c r="I48" s="102" t="s">
        <v>2014</v>
      </c>
      <c r="J48" s="77" t="s">
        <v>2606</v>
      </c>
      <c r="K48" s="89" t="str">
        <f>VLOOKUP(ATON_Xref[[#This Row],[Channel Name]],Channels,2,0)</f>
        <v>Collier &amp; Smokehouse Bays</v>
      </c>
      <c r="L48" s="55" t="str">
        <f>VLOOKUP(ATON_Xref[[#This Row],[Channel Name]],Channels,4,0)</f>
        <v>C1</v>
      </c>
      <c r="M48" s="18" t="str">
        <f>ATON_Xref[[#This Row],[Zone_ID]]</f>
        <v>E40</v>
      </c>
      <c r="N48" s="2"/>
      <c r="O48"/>
      <c r="P48"/>
      <c r="Q48" s="1"/>
    </row>
    <row r="49" spans="1:17" x14ac:dyDescent="0.2">
      <c r="A49" s="101" t="s">
        <v>5</v>
      </c>
      <c r="B49" s="42">
        <v>17023</v>
      </c>
      <c r="C49" s="102" t="s">
        <v>106</v>
      </c>
      <c r="D49" s="79" t="str">
        <f>IF(ATON_Xref[[#This Row],[LLNR]]=0,"NLL",VLOOKUP(B49,Lightlist,2,FALSE))</f>
        <v>Collier Bay Daybeacon 15</v>
      </c>
      <c r="E49" s="107" t="s">
        <v>1899</v>
      </c>
      <c r="F49" s="76">
        <v>50</v>
      </c>
      <c r="G49" s="269" t="s">
        <v>1914</v>
      </c>
      <c r="H49" s="107" t="s">
        <v>1945</v>
      </c>
      <c r="I49" s="102" t="s">
        <v>2014</v>
      </c>
      <c r="J49" s="77" t="s">
        <v>2606</v>
      </c>
      <c r="K49" s="89" t="str">
        <f>VLOOKUP(ATON_Xref[[#This Row],[Channel Name]],Channels,2,0)</f>
        <v>Collier &amp; Smokehouse Bays</v>
      </c>
      <c r="L49" s="55" t="str">
        <f>VLOOKUP(ATON_Xref[[#This Row],[Channel Name]],Channels,4,0)</f>
        <v>C1</v>
      </c>
      <c r="M49" s="18" t="str">
        <f>ATON_Xref[[#This Row],[Zone_ID]]</f>
        <v>E41</v>
      </c>
      <c r="N49" s="2"/>
      <c r="O49"/>
      <c r="P49"/>
      <c r="Q49" s="1"/>
    </row>
    <row r="50" spans="1:17" x14ac:dyDescent="0.2">
      <c r="A50" s="101" t="s">
        <v>4</v>
      </c>
      <c r="B50" s="107">
        <v>17024</v>
      </c>
      <c r="C50" s="102" t="s">
        <v>97</v>
      </c>
      <c r="D50" s="79" t="str">
        <f>IF(ATON_Xref[[#This Row],[LLNR]]=0,"NLL",VLOOKUP(B50,Lightlist,2,FALSE))</f>
        <v>Collier Bay Daybeacon 16</v>
      </c>
      <c r="E50" s="107" t="s">
        <v>1899</v>
      </c>
      <c r="F50" s="126">
        <v>51</v>
      </c>
      <c r="G50" s="269" t="s">
        <v>1913</v>
      </c>
      <c r="H50" s="107" t="s">
        <v>1945</v>
      </c>
      <c r="I50" s="102" t="s">
        <v>2014</v>
      </c>
      <c r="J50" s="77" t="s">
        <v>2606</v>
      </c>
      <c r="K50" s="89" t="str">
        <f>VLOOKUP(ATON_Xref[[#This Row],[Channel Name]],Channels,2,0)</f>
        <v>Collier &amp; Smokehouse Bays</v>
      </c>
      <c r="L50" s="55" t="str">
        <f>VLOOKUP(ATON_Xref[[#This Row],[Channel Name]],Channels,4,0)</f>
        <v>C1</v>
      </c>
      <c r="M50" s="18" t="str">
        <f>ATON_Xref[[#This Row],[Zone_ID]]</f>
        <v>E42</v>
      </c>
      <c r="N50" s="2"/>
      <c r="O50"/>
      <c r="P50"/>
      <c r="Q50" s="1"/>
    </row>
    <row r="51" spans="1:17" x14ac:dyDescent="0.2">
      <c r="A51" s="101" t="s">
        <v>86</v>
      </c>
      <c r="B51" s="107">
        <v>17030</v>
      </c>
      <c r="C51" s="102" t="s">
        <v>104</v>
      </c>
      <c r="D51" s="79" t="str">
        <f>IF(ATON_Xref[[#This Row],[LLNR]]=0,"NLL",VLOOKUP(B51,Lightlist,2,FALSE))</f>
        <v>Collier Bay West Channel Daybeacon 1</v>
      </c>
      <c r="E51" s="107" t="s">
        <v>1899</v>
      </c>
      <c r="F51" s="76">
        <v>52</v>
      </c>
      <c r="G51" s="269" t="s">
        <v>1914</v>
      </c>
      <c r="H51" s="107" t="s">
        <v>1944</v>
      </c>
      <c r="I51" s="102" t="s">
        <v>387</v>
      </c>
      <c r="J51" s="77" t="s">
        <v>2607</v>
      </c>
      <c r="K51" s="89" t="str">
        <f>VLOOKUP(ATON_Xref[[#This Row],[Channel Name]],Channels,2,0)</f>
        <v>Collier &amp; Smokehouse Bays</v>
      </c>
      <c r="L51" s="55" t="str">
        <f>VLOOKUP(ATON_Xref[[#This Row],[Channel Name]],Channels,4,0)</f>
        <v>C2</v>
      </c>
      <c r="M51" s="18" t="str">
        <f>ATON_Xref[[#This Row],[Zone_ID]]</f>
        <v>F33</v>
      </c>
      <c r="N51" s="2"/>
      <c r="O51"/>
      <c r="P51"/>
      <c r="Q51" s="1"/>
    </row>
    <row r="52" spans="1:17" x14ac:dyDescent="0.2">
      <c r="A52" s="101" t="s">
        <v>3</v>
      </c>
      <c r="B52" s="107">
        <v>17033</v>
      </c>
      <c r="C52" s="102" t="s">
        <v>98</v>
      </c>
      <c r="D52" s="79" t="str">
        <f>IF(ATON_Xref[[#This Row],[LLNR]]=0,"NLL",VLOOKUP(B52,Lightlist,2,FALSE))</f>
        <v>Collier Bay West Channel Daybeacon 2</v>
      </c>
      <c r="E52" s="107" t="s">
        <v>1899</v>
      </c>
      <c r="F52" s="126">
        <v>53</v>
      </c>
      <c r="G52" s="269" t="s">
        <v>1913</v>
      </c>
      <c r="H52" s="107" t="s">
        <v>1944</v>
      </c>
      <c r="I52" s="102" t="s">
        <v>387</v>
      </c>
      <c r="J52" s="77" t="s">
        <v>2607</v>
      </c>
      <c r="K52" s="89" t="str">
        <f>VLOOKUP(ATON_Xref[[#This Row],[Channel Name]],Channels,2,0)</f>
        <v>Collier &amp; Smokehouse Bays</v>
      </c>
      <c r="L52" s="55" t="str">
        <f>VLOOKUP(ATON_Xref[[#This Row],[Channel Name]],Channels,4,0)</f>
        <v>C2</v>
      </c>
      <c r="M52" s="18" t="str">
        <f>ATON_Xref[[#This Row],[Zone_ID]]</f>
        <v>F15</v>
      </c>
      <c r="N52" s="2"/>
      <c r="O52"/>
      <c r="P52"/>
      <c r="Q52" s="1"/>
    </row>
    <row r="53" spans="1:17" x14ac:dyDescent="0.2">
      <c r="A53" s="101" t="s">
        <v>2</v>
      </c>
      <c r="B53" s="107">
        <v>17035</v>
      </c>
      <c r="C53" s="102" t="s">
        <v>100</v>
      </c>
      <c r="D53" s="79" t="str">
        <f>IF(ATON_Xref[[#This Row],[LLNR]]=0,"NLL",VLOOKUP(B53,Lightlist,2,FALSE))</f>
        <v>Collier Bay West Channel Daybeacon 3</v>
      </c>
      <c r="E53" s="107" t="s">
        <v>1899</v>
      </c>
      <c r="F53" s="76">
        <v>54</v>
      </c>
      <c r="G53" s="269" t="s">
        <v>1914</v>
      </c>
      <c r="H53" s="107" t="s">
        <v>1944</v>
      </c>
      <c r="I53" s="102" t="s">
        <v>387</v>
      </c>
      <c r="J53" s="77" t="s">
        <v>2607</v>
      </c>
      <c r="K53" s="89" t="str">
        <f>VLOOKUP(ATON_Xref[[#This Row],[Channel Name]],Channels,2,0)</f>
        <v>Collier &amp; Smokehouse Bays</v>
      </c>
      <c r="L53" s="55" t="str">
        <f>VLOOKUP(ATON_Xref[[#This Row],[Channel Name]],Channels,4,0)</f>
        <v>C2</v>
      </c>
      <c r="M53" s="18" t="str">
        <f>ATON_Xref[[#This Row],[Zone_ID]]</f>
        <v>F16</v>
      </c>
      <c r="N53" s="2"/>
      <c r="O53"/>
      <c r="P53"/>
      <c r="Q53" s="1"/>
    </row>
    <row r="54" spans="1:17" x14ac:dyDescent="0.2">
      <c r="A54" s="101" t="s">
        <v>1</v>
      </c>
      <c r="B54" s="107">
        <v>17037</v>
      </c>
      <c r="C54" s="102" t="s">
        <v>103</v>
      </c>
      <c r="D54" s="79" t="str">
        <f>IF(ATON_Xref[[#This Row],[LLNR]]=0,"NLL",VLOOKUP(B54,Lightlist,2,FALSE))</f>
        <v>Collier Bay West Channel Daybeacon 5</v>
      </c>
      <c r="E54" s="107" t="s">
        <v>1899</v>
      </c>
      <c r="F54" s="126">
        <v>55</v>
      </c>
      <c r="G54" s="269" t="s">
        <v>1914</v>
      </c>
      <c r="H54" s="107" t="s">
        <v>1944</v>
      </c>
      <c r="I54" s="102" t="s">
        <v>387</v>
      </c>
      <c r="J54" s="77" t="s">
        <v>2607</v>
      </c>
      <c r="K54" s="89" t="str">
        <f>VLOOKUP(ATON_Xref[[#This Row],[Channel Name]],Channels,2,0)</f>
        <v>Collier &amp; Smokehouse Bays</v>
      </c>
      <c r="L54" s="55" t="str">
        <f>VLOOKUP(ATON_Xref[[#This Row],[Channel Name]],Channels,4,0)</f>
        <v>C2</v>
      </c>
      <c r="M54" s="18" t="str">
        <f>ATON_Xref[[#This Row],[Zone_ID]]</f>
        <v>F17</v>
      </c>
      <c r="N54" s="2"/>
      <c r="O54"/>
      <c r="P54"/>
      <c r="Q54" s="1"/>
    </row>
    <row r="55" spans="1:17" x14ac:dyDescent="0.2">
      <c r="A55" s="101" t="s">
        <v>0</v>
      </c>
      <c r="B55" s="107">
        <v>17040</v>
      </c>
      <c r="C55" s="102" t="s">
        <v>107</v>
      </c>
      <c r="D55" s="79" t="str">
        <f>IF(ATON_Xref[[#This Row],[LLNR]]=0,"NLL",VLOOKUP(B55,Lightlist,2,FALSE))</f>
        <v>Collier Bay West Channel Daybeacon 7</v>
      </c>
      <c r="E55" s="107" t="s">
        <v>1899</v>
      </c>
      <c r="F55" s="76">
        <v>56</v>
      </c>
      <c r="G55" s="269" t="s">
        <v>1914</v>
      </c>
      <c r="H55" s="107" t="s">
        <v>1944</v>
      </c>
      <c r="I55" s="102" t="s">
        <v>387</v>
      </c>
      <c r="J55" s="77" t="s">
        <v>2607</v>
      </c>
      <c r="K55" s="89" t="str">
        <f>VLOOKUP(ATON_Xref[[#This Row],[Channel Name]],Channels,2,0)</f>
        <v>Collier &amp; Smokehouse Bays</v>
      </c>
      <c r="L55" s="55" t="str">
        <f>VLOOKUP(ATON_Xref[[#This Row],[Channel Name]],Channels,4,0)</f>
        <v>C2</v>
      </c>
      <c r="M55" s="18" t="str">
        <f>ATON_Xref[[#This Row],[Zone_ID]]</f>
        <v>F18</v>
      </c>
      <c r="N55" s="2"/>
      <c r="O55"/>
      <c r="P55"/>
      <c r="Q55" s="1"/>
    </row>
    <row r="56" spans="1:17" x14ac:dyDescent="0.2">
      <c r="A56" s="101" t="s">
        <v>68</v>
      </c>
      <c r="B56" s="107">
        <v>16945</v>
      </c>
      <c r="C56" s="102" t="s">
        <v>2942</v>
      </c>
      <c r="D56" s="79" t="str">
        <f>IF(ATON_Xref[[#This Row],[LLNR]]=0,"NLL",VLOOKUP(B56,Lightlist,2,FALSE))</f>
        <v>Capri Pass Light 1</v>
      </c>
      <c r="E56" s="107" t="s">
        <v>1897</v>
      </c>
      <c r="F56" s="126">
        <v>57</v>
      </c>
      <c r="G56" s="269" t="s">
        <v>1914</v>
      </c>
      <c r="H56" s="102" t="s">
        <v>1944</v>
      </c>
      <c r="I56" s="102" t="s">
        <v>364</v>
      </c>
      <c r="J56" s="77" t="s">
        <v>2603</v>
      </c>
      <c r="K56" s="89" t="str">
        <f>VLOOKUP(ATON_Xref[[#This Row],[Channel Name]],Channels,2,0)</f>
        <v>Capri Pass &amp; north</v>
      </c>
      <c r="L56" s="55" t="str">
        <f>VLOOKUP(ATON_Xref[[#This Row],[Channel Name]],Channels,4,0)</f>
        <v>C1</v>
      </c>
      <c r="M56" s="18" t="str">
        <f>ATON_Xref[[#This Row],[Zone_ID]]</f>
        <v>G02</v>
      </c>
      <c r="N56" s="2"/>
      <c r="O56"/>
      <c r="P56"/>
      <c r="Q56" s="1"/>
    </row>
    <row r="57" spans="1:17" x14ac:dyDescent="0.2">
      <c r="A57" s="101" t="s">
        <v>69</v>
      </c>
      <c r="B57" s="107">
        <v>16955</v>
      </c>
      <c r="C57" s="102" t="s">
        <v>310</v>
      </c>
      <c r="D57" s="79" t="str">
        <f>IF(ATON_Xref[[#This Row],[LLNR]]=0,"NLL",VLOOKUP(B57,Lightlist,2,FALSE))</f>
        <v>Capri Pass Light 3</v>
      </c>
      <c r="E57" s="107" t="s">
        <v>1897</v>
      </c>
      <c r="F57" s="126">
        <v>58</v>
      </c>
      <c r="G57" s="269" t="s">
        <v>1914</v>
      </c>
      <c r="H57" s="102" t="s">
        <v>1944</v>
      </c>
      <c r="I57" s="102" t="s">
        <v>364</v>
      </c>
      <c r="J57" s="77" t="s">
        <v>2603</v>
      </c>
      <c r="K57" s="89" t="str">
        <f>VLOOKUP(ATON_Xref[[#This Row],[Channel Name]],Channels,2,0)</f>
        <v>Capri Pass &amp; north</v>
      </c>
      <c r="L57" s="55" t="str">
        <f>VLOOKUP(ATON_Xref[[#This Row],[Channel Name]],Channels,4,0)</f>
        <v>C1</v>
      </c>
      <c r="M57" s="18" t="str">
        <f>ATON_Xref[[#This Row],[Zone_ID]]</f>
        <v>G03</v>
      </c>
      <c r="N57" s="2"/>
      <c r="O57"/>
      <c r="P57"/>
      <c r="Q57" s="1"/>
    </row>
    <row r="58" spans="1:17" x14ac:dyDescent="0.2">
      <c r="A58" s="101" t="s">
        <v>70</v>
      </c>
      <c r="B58" s="107">
        <v>16960</v>
      </c>
      <c r="C58" s="102" t="s">
        <v>311</v>
      </c>
      <c r="D58" s="79" t="str">
        <f>IF(ATON_Xref[[#This Row],[LLNR]]=0,"NLL",VLOOKUP(B58,Lightlist,2,FALSE))</f>
        <v>Capri Pass Light 4</v>
      </c>
      <c r="E58" s="107" t="s">
        <v>1897</v>
      </c>
      <c r="F58" s="126">
        <v>59</v>
      </c>
      <c r="G58" s="269" t="s">
        <v>1913</v>
      </c>
      <c r="H58" s="102" t="s">
        <v>1944</v>
      </c>
      <c r="I58" s="102" t="s">
        <v>364</v>
      </c>
      <c r="J58" s="77" t="s">
        <v>2603</v>
      </c>
      <c r="K58" s="89" t="str">
        <f>VLOOKUP(ATON_Xref[[#This Row],[Channel Name]],Channels,2,0)</f>
        <v>Capri Pass &amp; north</v>
      </c>
      <c r="L58" s="55" t="str">
        <f>VLOOKUP(ATON_Xref[[#This Row],[Channel Name]],Channels,4,0)</f>
        <v>C1</v>
      </c>
      <c r="M58" s="18" t="str">
        <f>ATON_Xref[[#This Row],[Zone_ID]]</f>
        <v>G04</v>
      </c>
      <c r="N58" s="2"/>
      <c r="O58"/>
      <c r="P58"/>
      <c r="Q58" s="1"/>
    </row>
    <row r="59" spans="1:17" x14ac:dyDescent="0.2">
      <c r="A59" s="101" t="s">
        <v>71</v>
      </c>
      <c r="B59" s="107">
        <v>16965</v>
      </c>
      <c r="C59" s="102" t="s">
        <v>103</v>
      </c>
      <c r="D59" s="79" t="str">
        <f>IF(ATON_Xref[[#This Row],[LLNR]]=0,"NLL",VLOOKUP(B59,Lightlist,2,FALSE))</f>
        <v>Capri Pass Daybeacon 5</v>
      </c>
      <c r="E59" s="107" t="s">
        <v>1897</v>
      </c>
      <c r="F59" s="126">
        <v>60</v>
      </c>
      <c r="G59" s="269" t="s">
        <v>1914</v>
      </c>
      <c r="H59" s="102" t="s">
        <v>1944</v>
      </c>
      <c r="I59" s="102" t="s">
        <v>364</v>
      </c>
      <c r="J59" s="77" t="s">
        <v>2603</v>
      </c>
      <c r="K59" s="89" t="str">
        <f>VLOOKUP(ATON_Xref[[#This Row],[Channel Name]],Channels,2,0)</f>
        <v>Capri Pass &amp; north</v>
      </c>
      <c r="L59" s="55" t="str">
        <f>VLOOKUP(ATON_Xref[[#This Row],[Channel Name]],Channels,4,0)</f>
        <v>C1</v>
      </c>
      <c r="M59" s="18" t="str">
        <f>ATON_Xref[[#This Row],[Zone_ID]]</f>
        <v>G05</v>
      </c>
      <c r="N59" s="2"/>
      <c r="O59"/>
      <c r="P59"/>
      <c r="Q59" s="1"/>
    </row>
    <row r="60" spans="1:17" x14ac:dyDescent="0.2">
      <c r="A60" s="101" t="s">
        <v>73</v>
      </c>
      <c r="B60" s="107">
        <v>16970</v>
      </c>
      <c r="C60" s="102" t="s">
        <v>410</v>
      </c>
      <c r="D60" s="79" t="str">
        <f>IF(ATON_Xref[[#This Row],[LLNR]]=0,"NLL",VLOOKUP(B60,Lightlist,2,FALSE))</f>
        <v>Capri Pass Light 6</v>
      </c>
      <c r="E60" s="107" t="s">
        <v>1897</v>
      </c>
      <c r="F60" s="126">
        <v>61</v>
      </c>
      <c r="G60" s="269" t="s">
        <v>1913</v>
      </c>
      <c r="H60" s="102" t="s">
        <v>1944</v>
      </c>
      <c r="I60" s="102" t="s">
        <v>364</v>
      </c>
      <c r="J60" s="77" t="s">
        <v>2603</v>
      </c>
      <c r="K60" s="89" t="str">
        <f>VLOOKUP(ATON_Xref[[#This Row],[Channel Name]],Channels,2,0)</f>
        <v>Capri Pass &amp; north</v>
      </c>
      <c r="L60" s="55" t="str">
        <f>VLOOKUP(ATON_Xref[[#This Row],[Channel Name]],Channels,4,0)</f>
        <v>C1</v>
      </c>
      <c r="M60" s="18" t="str">
        <f>ATON_Xref[[#This Row],[Zone_ID]]</f>
        <v>G06</v>
      </c>
      <c r="N60" s="2"/>
      <c r="O60"/>
      <c r="P60"/>
      <c r="Q60" s="1"/>
    </row>
    <row r="61" spans="1:17" x14ac:dyDescent="0.2">
      <c r="A61" s="101" t="s">
        <v>6129</v>
      </c>
      <c r="B61" s="478"/>
      <c r="C61" s="102" t="s">
        <v>4172</v>
      </c>
      <c r="D61" s="441" t="str">
        <f>IF(ATON_Xref[[#This Row],[LLNR]]=0,"NLL",VLOOKUP(B61,Lightlist,2,FALSE))</f>
        <v>NLL</v>
      </c>
      <c r="E61" s="107" t="s">
        <v>1897</v>
      </c>
      <c r="F61" s="126">
        <v>62</v>
      </c>
      <c r="G61" s="269" t="s">
        <v>1915</v>
      </c>
      <c r="H61" s="102" t="s">
        <v>1945</v>
      </c>
      <c r="I61" s="102" t="s">
        <v>364</v>
      </c>
      <c r="J61" s="77" t="s">
        <v>2603</v>
      </c>
      <c r="K61" s="437" t="str">
        <f>VLOOKUP(ATON_Xref[[#This Row],[Channel Name]],Channels,2,0)</f>
        <v>Capri Pass &amp; north</v>
      </c>
      <c r="L61" s="436" t="str">
        <f>VLOOKUP(ATON_Xref[[#This Row],[Channel Name]],Channels,4,0)</f>
        <v>C1</v>
      </c>
      <c r="M61" s="442" t="str">
        <f>ATON_Xref[[#This Row],[Zone_ID]]</f>
        <v>G30</v>
      </c>
      <c r="N61" s="2"/>
      <c r="O61"/>
      <c r="P61"/>
      <c r="Q61" s="1"/>
    </row>
    <row r="62" spans="1:17" x14ac:dyDescent="0.2">
      <c r="A62" s="101" t="s">
        <v>74</v>
      </c>
      <c r="B62" s="107">
        <v>16975</v>
      </c>
      <c r="C62" s="102" t="s">
        <v>107</v>
      </c>
      <c r="D62" s="79" t="str">
        <f>IF(ATON_Xref[[#This Row],[LLNR]]=0,"NLL",VLOOKUP(B62,Lightlist,2,FALSE))</f>
        <v>Capri Pass Daybeacon 7</v>
      </c>
      <c r="E62" s="107" t="s">
        <v>1897</v>
      </c>
      <c r="F62" s="126">
        <v>63</v>
      </c>
      <c r="G62" s="269" t="s">
        <v>1914</v>
      </c>
      <c r="H62" s="102" t="s">
        <v>1944</v>
      </c>
      <c r="I62" s="102" t="s">
        <v>364</v>
      </c>
      <c r="J62" s="77" t="s">
        <v>2603</v>
      </c>
      <c r="K62" s="89" t="str">
        <f>VLOOKUP(ATON_Xref[[#This Row],[Channel Name]],Channels,2,0)</f>
        <v>Capri Pass &amp; north</v>
      </c>
      <c r="L62" s="55" t="str">
        <f>VLOOKUP(ATON_Xref[[#This Row],[Channel Name]],Channels,4,0)</f>
        <v>C1</v>
      </c>
      <c r="M62" s="18" t="str">
        <f>ATON_Xref[[#This Row],[Zone_ID]]</f>
        <v>G07</v>
      </c>
      <c r="N62" s="2"/>
      <c r="O62"/>
      <c r="P62"/>
      <c r="Q62" s="1"/>
    </row>
    <row r="63" spans="1:17" ht="25.5" x14ac:dyDescent="0.2">
      <c r="A63" s="101" t="s">
        <v>75</v>
      </c>
      <c r="B63" s="107">
        <v>16980</v>
      </c>
      <c r="C63" s="479" t="s">
        <v>3316</v>
      </c>
      <c r="D63" s="79" t="str">
        <f>IF(ATON_Xref[[#This Row],[LLNR]]=0,"NLL",VLOOKUP(B63,Lightlist,2,FALSE))</f>
        <v>Capri Pass Daybeacon C</v>
      </c>
      <c r="E63" s="107" t="s">
        <v>1897</v>
      </c>
      <c r="F63" s="126">
        <v>64</v>
      </c>
      <c r="G63" s="269" t="s">
        <v>1915</v>
      </c>
      <c r="H63" s="102" t="s">
        <v>1944</v>
      </c>
      <c r="I63" s="102" t="s">
        <v>364</v>
      </c>
      <c r="J63" s="77" t="s">
        <v>2603</v>
      </c>
      <c r="K63" s="89" t="str">
        <f>VLOOKUP(ATON_Xref[[#This Row],[Channel Name]],Channels,2,0)</f>
        <v>Capri Pass &amp; north</v>
      </c>
      <c r="L63" s="55" t="str">
        <f>VLOOKUP(ATON_Xref[[#This Row],[Channel Name]],Channels,4,0)</f>
        <v>C1</v>
      </c>
      <c r="M63" s="18" t="str">
        <f>ATON_Xref[[#This Row],[Zone_ID]]</f>
        <v>G08</v>
      </c>
      <c r="N63" s="2"/>
      <c r="O63"/>
      <c r="P63"/>
      <c r="Q63" s="1"/>
    </row>
    <row r="64" spans="1:17" x14ac:dyDescent="0.2">
      <c r="A64" s="101" t="s">
        <v>77</v>
      </c>
      <c r="B64" s="107">
        <v>16983</v>
      </c>
      <c r="C64" s="102" t="s">
        <v>108</v>
      </c>
      <c r="D64" s="79" t="str">
        <f>IF(ATON_Xref[[#This Row],[LLNR]]=0,"NLL",VLOOKUP(B64,Lightlist,2,FALSE))</f>
        <v>Capri Pass Daybeacon 8</v>
      </c>
      <c r="E64" s="107" t="s">
        <v>1897</v>
      </c>
      <c r="F64" s="126">
        <v>65</v>
      </c>
      <c r="G64" s="269" t="s">
        <v>1913</v>
      </c>
      <c r="H64" s="102" t="s">
        <v>1944</v>
      </c>
      <c r="I64" s="102" t="s">
        <v>364</v>
      </c>
      <c r="J64" s="77" t="s">
        <v>2603</v>
      </c>
      <c r="K64" s="89" t="str">
        <f>VLOOKUP(ATON_Xref[[#This Row],[Channel Name]],Channels,2,0)</f>
        <v>Capri Pass &amp; north</v>
      </c>
      <c r="L64" s="55" t="str">
        <f>VLOOKUP(ATON_Xref[[#This Row],[Channel Name]],Channels,4,0)</f>
        <v>C1</v>
      </c>
      <c r="M64" s="18" t="str">
        <f>ATON_Xref[[#This Row],[Zone_ID]]</f>
        <v>G10</v>
      </c>
      <c r="N64" s="2"/>
      <c r="O64"/>
      <c r="P64"/>
      <c r="Q64" s="1"/>
    </row>
    <row r="65" spans="1:17" x14ac:dyDescent="0.2">
      <c r="A65" s="101" t="s">
        <v>76</v>
      </c>
      <c r="B65" s="107">
        <v>16985</v>
      </c>
      <c r="C65" s="102" t="s">
        <v>312</v>
      </c>
      <c r="D65" s="79" t="str">
        <f>IF(ATON_Xref[[#This Row],[LLNR]]=0,"NLL",VLOOKUP(B65,Lightlist,2,FALSE))</f>
        <v>Capri Pass Light 9</v>
      </c>
      <c r="E65" s="107" t="s">
        <v>1897</v>
      </c>
      <c r="F65" s="126">
        <v>66</v>
      </c>
      <c r="G65" s="269" t="s">
        <v>1914</v>
      </c>
      <c r="H65" s="102" t="s">
        <v>1944</v>
      </c>
      <c r="I65" s="102" t="s">
        <v>364</v>
      </c>
      <c r="J65" s="77" t="s">
        <v>2603</v>
      </c>
      <c r="K65" s="89" t="str">
        <f>VLOOKUP(ATON_Xref[[#This Row],[Channel Name]],Channels,2,0)</f>
        <v>Capri Pass &amp; north</v>
      </c>
      <c r="L65" s="55" t="str">
        <f>VLOOKUP(ATON_Xref[[#This Row],[Channel Name]],Channels,4,0)</f>
        <v>C1</v>
      </c>
      <c r="M65" s="18" t="str">
        <f>ATON_Xref[[#This Row],[Zone_ID]]</f>
        <v>G09</v>
      </c>
      <c r="N65" s="2"/>
      <c r="O65"/>
      <c r="P65"/>
      <c r="Q65" s="1"/>
    </row>
    <row r="66" spans="1:17" x14ac:dyDescent="0.2">
      <c r="A66" s="101" t="s">
        <v>87</v>
      </c>
      <c r="B66" s="107">
        <v>16990</v>
      </c>
      <c r="C66" s="102" t="s">
        <v>111</v>
      </c>
      <c r="D66" s="79" t="str">
        <f>IF(ATON_Xref[[#This Row],[LLNR]]=0,"NLL",VLOOKUP(B66,Lightlist,2,FALSE))</f>
        <v>Capri Pass Daybeacon 11</v>
      </c>
      <c r="E66" s="107" t="s">
        <v>1897</v>
      </c>
      <c r="F66" s="126">
        <v>67</v>
      </c>
      <c r="G66" s="269" t="s">
        <v>1914</v>
      </c>
      <c r="H66" s="102" t="s">
        <v>1944</v>
      </c>
      <c r="I66" s="102" t="s">
        <v>364</v>
      </c>
      <c r="J66" s="77" t="s">
        <v>2603</v>
      </c>
      <c r="K66" s="89" t="str">
        <f>VLOOKUP(ATON_Xref[[#This Row],[Channel Name]],Channels,2,0)</f>
        <v>Capri Pass &amp; north</v>
      </c>
      <c r="L66" s="55" t="str">
        <f>VLOOKUP(ATON_Xref[[#This Row],[Channel Name]],Channels,4,0)</f>
        <v>C1</v>
      </c>
      <c r="M66" s="18" t="str">
        <f>ATON_Xref[[#This Row],[Zone_ID]]</f>
        <v>G24</v>
      </c>
      <c r="N66" s="2"/>
      <c r="O66"/>
      <c r="P66"/>
      <c r="Q66" s="1"/>
    </row>
    <row r="67" spans="1:17" x14ac:dyDescent="0.2">
      <c r="A67" s="101" t="s">
        <v>81</v>
      </c>
      <c r="B67" s="42">
        <v>16995</v>
      </c>
      <c r="C67" s="108" t="s">
        <v>313</v>
      </c>
      <c r="D67" s="79" t="str">
        <f>IF(ATON_Xref[[#This Row],[LLNR]]=0,"NLL",VLOOKUP(B67,Lightlist,2,FALSE))</f>
        <v>Capri Pass Light 12</v>
      </c>
      <c r="E67" s="42" t="s">
        <v>1897</v>
      </c>
      <c r="F67" s="126">
        <v>68</v>
      </c>
      <c r="G67" s="269" t="s">
        <v>1913</v>
      </c>
      <c r="H67" s="108" t="s">
        <v>1944</v>
      </c>
      <c r="I67" s="108" t="s">
        <v>364</v>
      </c>
      <c r="J67" s="77" t="s">
        <v>2603</v>
      </c>
      <c r="K67" s="89" t="str">
        <f>VLOOKUP(ATON_Xref[[#This Row],[Channel Name]],Channels,2,0)</f>
        <v>Capri Pass &amp; north</v>
      </c>
      <c r="L67" s="55" t="str">
        <f>VLOOKUP(ATON_Xref[[#This Row],[Channel Name]],Channels,4,0)</f>
        <v>C1</v>
      </c>
      <c r="M67" s="18" t="str">
        <f>ATON_Xref[[#This Row],[Zone_ID]]</f>
        <v>G29</v>
      </c>
      <c r="N67" s="2"/>
      <c r="O67"/>
      <c r="P67"/>
      <c r="Q67" s="1"/>
    </row>
    <row r="68" spans="1:17" x14ac:dyDescent="0.2">
      <c r="A68" s="42" t="s">
        <v>895</v>
      </c>
      <c r="B68" s="107">
        <v>16962</v>
      </c>
      <c r="C68" s="102" t="s">
        <v>1895</v>
      </c>
      <c r="D68" s="79" t="str">
        <f>IF(ATON_Xref[[#This Row],[LLNR]]=0,"NLL",VLOOKUP(B68,Lightlist,2,FALSE))</f>
        <v>South Point S. Obstruction Daybeacon</v>
      </c>
      <c r="E68" s="107" t="s">
        <v>1899</v>
      </c>
      <c r="F68" s="126">
        <v>69</v>
      </c>
      <c r="G68" s="269" t="s">
        <v>1915</v>
      </c>
      <c r="H68" s="102" t="s">
        <v>3313</v>
      </c>
      <c r="I68" s="102" t="s">
        <v>2015</v>
      </c>
      <c r="J68" s="77" t="s">
        <v>2609</v>
      </c>
      <c r="K68" s="89" t="str">
        <f>VLOOKUP(ATON_Xref[[#This Row],[Channel Name]],Channels,2,0)</f>
        <v>Hidaway Beach</v>
      </c>
      <c r="L68" s="55" t="str">
        <f>VLOOKUP(ATON_Xref[[#This Row],[Channel Name]],Channels,4,0)</f>
        <v>C4</v>
      </c>
      <c r="M68" s="18" t="str">
        <f>ATON_Xref[[#This Row],[Zone_ID]]</f>
        <v>H07</v>
      </c>
      <c r="N68" s="2"/>
      <c r="O68"/>
      <c r="P68"/>
      <c r="Q68" s="1"/>
    </row>
    <row r="69" spans="1:17" x14ac:dyDescent="0.2">
      <c r="A69" s="101" t="s">
        <v>72</v>
      </c>
      <c r="B69" s="107">
        <v>17087</v>
      </c>
      <c r="C69" s="102" t="s">
        <v>1902</v>
      </c>
      <c r="D69" s="79" t="str">
        <f>IF(ATON_Xref[[#This Row],[LLNR]]=0,"NLL",VLOOKUP(B69,Lightlist,2,FALSE))</f>
        <v>Big Marco Pass Obstruction Daybeacon A</v>
      </c>
      <c r="E69" s="107" t="s">
        <v>1899</v>
      </c>
      <c r="F69" s="126">
        <v>70</v>
      </c>
      <c r="G69" s="269" t="s">
        <v>1915</v>
      </c>
      <c r="H69" s="102" t="s">
        <v>5474</v>
      </c>
      <c r="I69" s="102" t="s">
        <v>2015</v>
      </c>
      <c r="J69" s="77" t="s">
        <v>2611</v>
      </c>
      <c r="K69" s="89" t="str">
        <f>VLOOKUP(ATON_Xref[[#This Row],[Channel Name]],Channels,2,0)</f>
        <v>Big Marco Pass</v>
      </c>
      <c r="L69" s="55" t="str">
        <f>VLOOKUP(ATON_Xref[[#This Row],[Channel Name]],Channels,4,0)</f>
        <v>C2</v>
      </c>
      <c r="M69" s="18" t="str">
        <f>ATON_Xref[[#This Row],[Zone_ID]]</f>
        <v>H12</v>
      </c>
      <c r="N69" s="2"/>
      <c r="O69"/>
      <c r="P69"/>
      <c r="Q69" s="1"/>
    </row>
    <row r="70" spans="1:17" x14ac:dyDescent="0.2">
      <c r="A70" s="42" t="s">
        <v>896</v>
      </c>
      <c r="B70" s="107">
        <v>16961</v>
      </c>
      <c r="C70" s="102" t="s">
        <v>1896</v>
      </c>
      <c r="D70" s="79" t="str">
        <f>IF(ATON_Xref[[#This Row],[LLNR]]=0,"NLL",VLOOKUP(B70,Lightlist,2,FALSE))</f>
        <v>South Point North Obstruction Daybeacon</v>
      </c>
      <c r="E70" s="107" t="s">
        <v>1899</v>
      </c>
      <c r="F70" s="126">
        <v>71</v>
      </c>
      <c r="G70" s="269" t="s">
        <v>1915</v>
      </c>
      <c r="H70" s="102" t="s">
        <v>1944</v>
      </c>
      <c r="I70" s="102" t="s">
        <v>2015</v>
      </c>
      <c r="J70" s="77" t="s">
        <v>2609</v>
      </c>
      <c r="K70" s="89" t="str">
        <f>VLOOKUP(ATON_Xref[[#This Row],[Channel Name]],Channels,2,0)</f>
        <v>Hidaway Beach</v>
      </c>
      <c r="L70" s="55" t="str">
        <f>VLOOKUP(ATON_Xref[[#This Row],[Channel Name]],Channels,4,0)</f>
        <v>C4</v>
      </c>
      <c r="M70" s="18" t="str">
        <f>ATON_Xref[[#This Row],[Zone_ID]]</f>
        <v>H06</v>
      </c>
      <c r="N70" s="2"/>
      <c r="O70"/>
      <c r="P70"/>
      <c r="Q70" s="1"/>
    </row>
    <row r="71" spans="1:17" x14ac:dyDescent="0.2">
      <c r="A71" s="101" t="s">
        <v>892</v>
      </c>
      <c r="B71" s="107">
        <v>17087.099999999999</v>
      </c>
      <c r="C71" s="102" t="s">
        <v>1903</v>
      </c>
      <c r="D71" s="79" t="str">
        <f>IF(ATON_Xref[[#This Row],[LLNR]]=0,"NLL",VLOOKUP(B71,Lightlist,2,FALSE))</f>
        <v>Big Marco Pass Obstruction Daybeacon B</v>
      </c>
      <c r="E71" s="107" t="s">
        <v>1899</v>
      </c>
      <c r="F71" s="126">
        <v>72</v>
      </c>
      <c r="G71" s="269" t="s">
        <v>1915</v>
      </c>
      <c r="H71" s="102" t="s">
        <v>1944</v>
      </c>
      <c r="I71" s="102" t="s">
        <v>2015</v>
      </c>
      <c r="J71" s="77" t="s">
        <v>2611</v>
      </c>
      <c r="K71" s="89" t="str">
        <f>VLOOKUP(ATON_Xref[[#This Row],[Channel Name]],Channels,2,0)</f>
        <v>Big Marco Pass</v>
      </c>
      <c r="L71" s="55" t="str">
        <f>VLOOKUP(ATON_Xref[[#This Row],[Channel Name]],Channels,4,0)</f>
        <v>C2</v>
      </c>
      <c r="M71" s="18" t="str">
        <f>ATON_Xref[[#This Row],[Zone_ID]]</f>
        <v>H10</v>
      </c>
      <c r="N71" s="2"/>
      <c r="O71"/>
      <c r="P71"/>
      <c r="Q71" s="1"/>
    </row>
    <row r="72" spans="1:17" x14ac:dyDescent="0.2">
      <c r="A72" s="42" t="s">
        <v>893</v>
      </c>
      <c r="B72" s="107">
        <v>16987</v>
      </c>
      <c r="C72" s="102" t="s">
        <v>1895</v>
      </c>
      <c r="D72" s="79" t="str">
        <f>IF(ATON_Xref[[#This Row],[LLNR]]=0,"NLL",VLOOKUP(B72,Lightlist,2,FALSE))</f>
        <v>Royal Marco Point S. Obst. Daybeacon</v>
      </c>
      <c r="E72" s="107" t="s">
        <v>1899</v>
      </c>
      <c r="F72" s="126">
        <v>73</v>
      </c>
      <c r="G72" s="269" t="s">
        <v>1915</v>
      </c>
      <c r="H72" s="107" t="s">
        <v>1944</v>
      </c>
      <c r="I72" s="102" t="s">
        <v>2015</v>
      </c>
      <c r="J72" s="77" t="s">
        <v>2610</v>
      </c>
      <c r="K72" s="89" t="str">
        <f>VLOOKUP(ATON_Xref[[#This Row],[Channel Name]],Channels,2,0)</f>
        <v>Hidaway Beach</v>
      </c>
      <c r="L72" s="55" t="str">
        <f>VLOOKUP(ATON_Xref[[#This Row],[Channel Name]],Channels,4,0)</f>
        <v>C4</v>
      </c>
      <c r="M72" s="18" t="str">
        <f>ATON_Xref[[#This Row],[Zone_ID]]</f>
        <v>H09</v>
      </c>
      <c r="N72" s="2"/>
      <c r="O72"/>
      <c r="P72"/>
      <c r="Q72" s="1"/>
    </row>
    <row r="73" spans="1:17" x14ac:dyDescent="0.2">
      <c r="A73" s="101" t="s">
        <v>78</v>
      </c>
      <c r="B73" s="107">
        <v>17087.2</v>
      </c>
      <c r="C73" s="102" t="s">
        <v>1901</v>
      </c>
      <c r="D73" s="79" t="str">
        <f>IF(ATON_Xref[[#This Row],[LLNR]]=0,"NLL",VLOOKUP(B73,Lightlist,2,FALSE))</f>
        <v>Big Marco Pass Obstruction Daybeacon C</v>
      </c>
      <c r="E73" s="107" t="s">
        <v>1899</v>
      </c>
      <c r="F73" s="126">
        <v>74</v>
      </c>
      <c r="G73" s="269" t="s">
        <v>1915</v>
      </c>
      <c r="H73" s="102" t="s">
        <v>5475</v>
      </c>
      <c r="I73" s="102" t="s">
        <v>2015</v>
      </c>
      <c r="J73" s="77" t="s">
        <v>2611</v>
      </c>
      <c r="K73" s="89" t="str">
        <f>VLOOKUP(ATON_Xref[[#This Row],[Channel Name]],Channels,2,0)</f>
        <v>Big Marco Pass</v>
      </c>
      <c r="L73" s="55" t="str">
        <f>VLOOKUP(ATON_Xref[[#This Row],[Channel Name]],Channels,4,0)</f>
        <v>C2</v>
      </c>
      <c r="M73" s="18" t="str">
        <f>ATON_Xref[[#This Row],[Zone_ID]]</f>
        <v>H19</v>
      </c>
      <c r="N73" s="2"/>
      <c r="O73"/>
      <c r="P73"/>
      <c r="Q73" s="1"/>
    </row>
    <row r="74" spans="1:17" x14ac:dyDescent="0.2">
      <c r="A74" s="42" t="s">
        <v>894</v>
      </c>
      <c r="B74" s="107">
        <v>16986</v>
      </c>
      <c r="C74" s="102" t="s">
        <v>1896</v>
      </c>
      <c r="D74" s="79" t="str">
        <f>IF(ATON_Xref[[#This Row],[LLNR]]=0,"NLL",VLOOKUP(B74,Lightlist,2,FALSE))</f>
        <v>Royal Marco Point North Obstruction Daybeacon</v>
      </c>
      <c r="E74" s="107" t="s">
        <v>1899</v>
      </c>
      <c r="F74" s="126">
        <v>75</v>
      </c>
      <c r="G74" s="269" t="s">
        <v>1915</v>
      </c>
      <c r="H74" s="107" t="s">
        <v>1944</v>
      </c>
      <c r="I74" s="102" t="s">
        <v>2015</v>
      </c>
      <c r="J74" s="77" t="s">
        <v>2610</v>
      </c>
      <c r="K74" s="89" t="str">
        <f>VLOOKUP(ATON_Xref[[#This Row],[Channel Name]],Channels,2,0)</f>
        <v>Hidaway Beach</v>
      </c>
      <c r="L74" s="55" t="str">
        <f>VLOOKUP(ATON_Xref[[#This Row],[Channel Name]],Channels,4,0)</f>
        <v>C4</v>
      </c>
      <c r="M74" s="18" t="str">
        <f>ATON_Xref[[#This Row],[Zone_ID]]</f>
        <v>H08</v>
      </c>
      <c r="N74" s="2"/>
      <c r="O74"/>
      <c r="P74"/>
      <c r="Q74" s="1"/>
    </row>
    <row r="75" spans="1:17" x14ac:dyDescent="0.2">
      <c r="A75" s="101" t="s">
        <v>79</v>
      </c>
      <c r="B75" s="107">
        <v>17087.3</v>
      </c>
      <c r="C75" s="102" t="s">
        <v>1900</v>
      </c>
      <c r="D75" s="79" t="str">
        <f>IF(ATON_Xref[[#This Row],[LLNR]]=0,"NLL",VLOOKUP(B75,Lightlist,2,FALSE))</f>
        <v>Big Marco Pass Obstruction Daybeacon D</v>
      </c>
      <c r="E75" s="107" t="s">
        <v>1899</v>
      </c>
      <c r="F75" s="126">
        <v>76</v>
      </c>
      <c r="G75" s="269" t="s">
        <v>1915</v>
      </c>
      <c r="H75" s="102"/>
      <c r="I75" s="102" t="s">
        <v>2015</v>
      </c>
      <c r="J75" s="77" t="s">
        <v>2611</v>
      </c>
      <c r="K75" s="89" t="str">
        <f>VLOOKUP(ATON_Xref[[#This Row],[Channel Name]],Channels,2,0)</f>
        <v>Big Marco Pass</v>
      </c>
      <c r="L75" s="55" t="str">
        <f>VLOOKUP(ATON_Xref[[#This Row],[Channel Name]],Channels,4,0)</f>
        <v>C2</v>
      </c>
      <c r="M75" s="18" t="str">
        <f>ATON_Xref[[#This Row],[Zone_ID]]</f>
        <v>H26</v>
      </c>
      <c r="N75" s="2"/>
      <c r="O75"/>
      <c r="P75"/>
      <c r="Q75" s="1"/>
    </row>
    <row r="76" spans="1:17" x14ac:dyDescent="0.2">
      <c r="A76" s="42" t="s">
        <v>538</v>
      </c>
      <c r="B76" s="107">
        <v>17087.400000000001</v>
      </c>
      <c r="C76" s="102" t="s">
        <v>475</v>
      </c>
      <c r="D76" s="79" t="str">
        <f>IF(ATON_Xref[[#This Row],[LLNR]]=0,"NLL",VLOOKUP(B76,Lightlist,2,FALSE))</f>
        <v>Big Marco Pass Obstruction Light E</v>
      </c>
      <c r="E76" s="107" t="s">
        <v>1899</v>
      </c>
      <c r="F76" s="126">
        <v>77</v>
      </c>
      <c r="G76" s="269" t="s">
        <v>1915</v>
      </c>
      <c r="H76" s="102" t="s">
        <v>1944</v>
      </c>
      <c r="I76" s="102" t="s">
        <v>2015</v>
      </c>
      <c r="J76" s="77" t="s">
        <v>2611</v>
      </c>
      <c r="K76" s="89" t="str">
        <f>VLOOKUP(ATON_Xref[[#This Row],[Channel Name]],Channels,2,0)</f>
        <v>Big Marco Pass</v>
      </c>
      <c r="L76" s="55" t="str">
        <f>VLOOKUP(ATON_Xref[[#This Row],[Channel Name]],Channels,4,0)</f>
        <v>C2</v>
      </c>
      <c r="M76" s="18" t="str">
        <f>ATON_Xref[[#This Row],[Zone_ID]]</f>
        <v>H27</v>
      </c>
      <c r="N76" s="2"/>
      <c r="O76"/>
      <c r="P76"/>
      <c r="Q76" s="1"/>
    </row>
    <row r="77" spans="1:17" x14ac:dyDescent="0.2">
      <c r="A77" s="101" t="s">
        <v>1056</v>
      </c>
      <c r="B77" s="107">
        <v>16918.5</v>
      </c>
      <c r="C77" s="102" t="s">
        <v>1886</v>
      </c>
      <c r="D77" s="79" t="str">
        <f>IF(ATON_Xref[[#This Row],[LLNR]]=0,"NLL",VLOOKUP(B77,Lightlist,2,FALSE))</f>
        <v>Caxambas Breakwater South Obstruction Daybeacon</v>
      </c>
      <c r="E77" s="107" t="s">
        <v>1898</v>
      </c>
      <c r="F77" s="126">
        <v>78</v>
      </c>
      <c r="G77" s="269" t="s">
        <v>1915</v>
      </c>
      <c r="H77" s="102" t="s">
        <v>1945</v>
      </c>
      <c r="I77" s="102" t="s">
        <v>2016</v>
      </c>
      <c r="J77" s="77" t="s">
        <v>2613</v>
      </c>
      <c r="K77" s="89" t="str">
        <f>VLOOKUP(ATON_Xref[[#This Row],[Channel Name]],Channels,2,0)</f>
        <v>Caxambas Breakwater</v>
      </c>
      <c r="L77" s="55" t="str">
        <f>VLOOKUP(ATON_Xref[[#This Row],[Channel Name]],Channels,4,0)</f>
        <v>C2</v>
      </c>
      <c r="M77" s="18" t="str">
        <f>ATON_Xref[[#This Row],[Zone_ID]]</f>
        <v>I37</v>
      </c>
      <c r="N77" s="2"/>
      <c r="O77"/>
      <c r="P77"/>
      <c r="Q77" s="1"/>
    </row>
    <row r="78" spans="1:17" x14ac:dyDescent="0.2">
      <c r="A78" s="101" t="s">
        <v>1055</v>
      </c>
      <c r="B78" s="107">
        <v>16918</v>
      </c>
      <c r="C78" s="102" t="s">
        <v>1887</v>
      </c>
      <c r="D78" s="79" t="str">
        <f>IF(ATON_Xref[[#This Row],[LLNR]]=0,"NLL",VLOOKUP(B78,Lightlist,2,FALSE))</f>
        <v>Caxambas Breakwater South Obstruction Light</v>
      </c>
      <c r="E78" s="107" t="s">
        <v>1898</v>
      </c>
      <c r="F78" s="126">
        <v>79</v>
      </c>
      <c r="G78" s="269" t="s">
        <v>1915</v>
      </c>
      <c r="H78" s="102" t="s">
        <v>1944</v>
      </c>
      <c r="I78" s="102" t="s">
        <v>2016</v>
      </c>
      <c r="J78" s="77" t="s">
        <v>2613</v>
      </c>
      <c r="K78" s="89" t="str">
        <f>VLOOKUP(ATON_Xref[[#This Row],[Channel Name]],Channels,2,0)</f>
        <v>Caxambas Breakwater</v>
      </c>
      <c r="L78" s="55" t="str">
        <f>VLOOKUP(ATON_Xref[[#This Row],[Channel Name]],Channels,4,0)</f>
        <v>C2</v>
      </c>
      <c r="M78" s="18" t="str">
        <f>ATON_Xref[[#This Row],[Zone_ID]]</f>
        <v>I36</v>
      </c>
      <c r="N78" s="2"/>
      <c r="O78"/>
      <c r="P78"/>
      <c r="Q78" s="1"/>
    </row>
    <row r="79" spans="1:17" x14ac:dyDescent="0.2">
      <c r="A79" s="101" t="s">
        <v>1054</v>
      </c>
      <c r="B79" s="107"/>
      <c r="C79" s="102" t="s">
        <v>1895</v>
      </c>
      <c r="D79" s="79" t="str">
        <f>IF(ATON_Xref[[#This Row],[LLNR]]=0,"NLL",VLOOKUP(B79,Lightlist,2,FALSE))</f>
        <v>NLL</v>
      </c>
      <c r="E79" s="107" t="s">
        <v>1898</v>
      </c>
      <c r="F79" s="126">
        <v>80</v>
      </c>
      <c r="G79" s="269" t="s">
        <v>1915</v>
      </c>
      <c r="H79" s="102" t="s">
        <v>1945</v>
      </c>
      <c r="I79" s="102" t="s">
        <v>2016</v>
      </c>
      <c r="J79" s="77" t="s">
        <v>2613</v>
      </c>
      <c r="K79" s="89" t="str">
        <f>VLOOKUP(ATON_Xref[[#This Row],[Channel Name]],Channels,2,0)</f>
        <v>Caxambas Breakwater</v>
      </c>
      <c r="L79" s="55" t="str">
        <f>VLOOKUP(ATON_Xref[[#This Row],[Channel Name]],Channels,4,0)</f>
        <v>C2</v>
      </c>
      <c r="M79" s="18" t="str">
        <f>ATON_Xref[[#This Row],[Zone_ID]]</f>
        <v>I35</v>
      </c>
      <c r="N79" s="2"/>
      <c r="O79"/>
      <c r="P79"/>
      <c r="Q79" s="1"/>
    </row>
    <row r="80" spans="1:17" x14ac:dyDescent="0.2">
      <c r="A80" s="101" t="s">
        <v>1053</v>
      </c>
      <c r="B80" s="107">
        <v>16917.900000000001</v>
      </c>
      <c r="C80" s="102" t="s">
        <v>1894</v>
      </c>
      <c r="D80" s="79" t="str">
        <f>IF(ATON_Xref[[#This Row],[LLNR]]=0,"NLL",VLOOKUP(B80,Lightlist,2,FALSE))</f>
        <v>Caxambas Breakwater Obstruction Daybeacon</v>
      </c>
      <c r="E80" s="107" t="s">
        <v>1898</v>
      </c>
      <c r="F80" s="126">
        <v>81</v>
      </c>
      <c r="G80" s="269" t="s">
        <v>1915</v>
      </c>
      <c r="H80" s="102" t="s">
        <v>1944</v>
      </c>
      <c r="I80" s="102" t="s">
        <v>2016</v>
      </c>
      <c r="J80" s="77" t="s">
        <v>2613</v>
      </c>
      <c r="K80" s="89" t="str">
        <f>VLOOKUP(ATON_Xref[[#This Row],[Channel Name]],Channels,2,0)</f>
        <v>Caxambas Breakwater</v>
      </c>
      <c r="L80" s="55" t="str">
        <f>VLOOKUP(ATON_Xref[[#This Row],[Channel Name]],Channels,4,0)</f>
        <v>C2</v>
      </c>
      <c r="M80" s="18" t="str">
        <f>ATON_Xref[[#This Row],[Zone_ID]]</f>
        <v>I34</v>
      </c>
      <c r="N80" s="2"/>
      <c r="O80"/>
      <c r="P80"/>
      <c r="Q80" s="1"/>
    </row>
    <row r="81" spans="1:17" x14ac:dyDescent="0.2">
      <c r="A81" s="101" t="s">
        <v>1052</v>
      </c>
      <c r="B81" s="107">
        <v>16917.8</v>
      </c>
      <c r="C81" s="102" t="s">
        <v>1885</v>
      </c>
      <c r="D81" s="79" t="str">
        <f>IF(ATON_Xref[[#This Row],[LLNR]]=0,"NLL",VLOOKUP(B81,Lightlist,2,FALSE))</f>
        <v>Caxambas Breakwater C Obstruction Light</v>
      </c>
      <c r="E81" s="107" t="s">
        <v>1898</v>
      </c>
      <c r="F81" s="126">
        <v>82</v>
      </c>
      <c r="G81" s="269" t="s">
        <v>1915</v>
      </c>
      <c r="H81" s="102" t="s">
        <v>1944</v>
      </c>
      <c r="I81" s="102" t="s">
        <v>2016</v>
      </c>
      <c r="J81" s="77" t="s">
        <v>2613</v>
      </c>
      <c r="K81" s="89" t="str">
        <f>VLOOKUP(ATON_Xref[[#This Row],[Channel Name]],Channels,2,0)</f>
        <v>Caxambas Breakwater</v>
      </c>
      <c r="L81" s="55" t="str">
        <f>VLOOKUP(ATON_Xref[[#This Row],[Channel Name]],Channels,4,0)</f>
        <v>C2</v>
      </c>
      <c r="M81" s="18" t="str">
        <f>ATON_Xref[[#This Row],[Zone_ID]]</f>
        <v>I33</v>
      </c>
      <c r="N81" s="2"/>
      <c r="O81"/>
      <c r="P81"/>
      <c r="Q81" s="1"/>
    </row>
    <row r="82" spans="1:17" x14ac:dyDescent="0.2">
      <c r="A82" s="101" t="s">
        <v>1051</v>
      </c>
      <c r="B82" s="107">
        <v>16917.7</v>
      </c>
      <c r="C82" s="102" t="s">
        <v>1893</v>
      </c>
      <c r="D82" s="79" t="str">
        <f>IF(ATON_Xref[[#This Row],[LLNR]]=0,"NLL",VLOOKUP(B82,Lightlist,2,FALSE))</f>
        <v>Caxambas Breakwater C Obstruction Daybeacon</v>
      </c>
      <c r="E82" s="107" t="s">
        <v>1898</v>
      </c>
      <c r="F82" s="126">
        <v>83</v>
      </c>
      <c r="G82" s="269" t="s">
        <v>1915</v>
      </c>
      <c r="H82" s="102" t="s">
        <v>1945</v>
      </c>
      <c r="I82" s="102" t="s">
        <v>2016</v>
      </c>
      <c r="J82" s="77" t="s">
        <v>2613</v>
      </c>
      <c r="K82" s="89" t="str">
        <f>VLOOKUP(ATON_Xref[[#This Row],[Channel Name]],Channels,2,0)</f>
        <v>Caxambas Breakwater</v>
      </c>
      <c r="L82" s="55" t="str">
        <f>VLOOKUP(ATON_Xref[[#This Row],[Channel Name]],Channels,4,0)</f>
        <v>C2</v>
      </c>
      <c r="M82" s="18" t="str">
        <f>ATON_Xref[[#This Row],[Zone_ID]]</f>
        <v>I32</v>
      </c>
      <c r="N82" s="2"/>
      <c r="O82"/>
      <c r="P82"/>
      <c r="Q82" s="1"/>
    </row>
    <row r="83" spans="1:17" x14ac:dyDescent="0.2">
      <c r="A83" s="101" t="s">
        <v>1050</v>
      </c>
      <c r="B83" s="107"/>
      <c r="C83" s="102" t="s">
        <v>1896</v>
      </c>
      <c r="D83" s="79" t="str">
        <f>IF(ATON_Xref[[#This Row],[LLNR]]=0,"NLL",VLOOKUP(B83,Lightlist,2,FALSE))</f>
        <v>NLL</v>
      </c>
      <c r="E83" s="107" t="s">
        <v>1898</v>
      </c>
      <c r="F83" s="126">
        <v>84</v>
      </c>
      <c r="G83" s="269" t="s">
        <v>1915</v>
      </c>
      <c r="H83" s="102" t="s">
        <v>1945</v>
      </c>
      <c r="I83" s="102" t="s">
        <v>2016</v>
      </c>
      <c r="J83" s="77" t="s">
        <v>2613</v>
      </c>
      <c r="K83" s="89" t="str">
        <f>VLOOKUP(ATON_Xref[[#This Row],[Channel Name]],Channels,2,0)</f>
        <v>Caxambas Breakwater</v>
      </c>
      <c r="L83" s="55" t="str">
        <f>VLOOKUP(ATON_Xref[[#This Row],[Channel Name]],Channels,4,0)</f>
        <v>C2</v>
      </c>
      <c r="M83" s="18" t="str">
        <f>ATON_Xref[[#This Row],[Zone_ID]]</f>
        <v>I31</v>
      </c>
      <c r="N83" s="2"/>
      <c r="O83"/>
      <c r="P83"/>
      <c r="Q83" s="1"/>
    </row>
    <row r="84" spans="1:17" x14ac:dyDescent="0.2">
      <c r="A84" s="101" t="s">
        <v>1049</v>
      </c>
      <c r="B84" s="107">
        <v>16917.5</v>
      </c>
      <c r="C84" s="102" t="s">
        <v>1883</v>
      </c>
      <c r="D84" s="79" t="str">
        <f>IF(ATON_Xref[[#This Row],[LLNR]]=0,"NLL",VLOOKUP(B84,Lightlist,2,FALSE))</f>
        <v>Caxambas Breakwater North Obstruction Light</v>
      </c>
      <c r="E84" s="107" t="s">
        <v>1898</v>
      </c>
      <c r="F84" s="126">
        <v>85</v>
      </c>
      <c r="G84" s="269" t="s">
        <v>1915</v>
      </c>
      <c r="H84" s="102" t="s">
        <v>1945</v>
      </c>
      <c r="I84" s="102" t="s">
        <v>2016</v>
      </c>
      <c r="J84" s="77" t="s">
        <v>2613</v>
      </c>
      <c r="K84" s="89" t="str">
        <f>VLOOKUP(ATON_Xref[[#This Row],[Channel Name]],Channels,2,0)</f>
        <v>Caxambas Breakwater</v>
      </c>
      <c r="L84" s="55" t="str">
        <f>VLOOKUP(ATON_Xref[[#This Row],[Channel Name]],Channels,4,0)</f>
        <v>C2</v>
      </c>
      <c r="M84" s="18" t="str">
        <f>ATON_Xref[[#This Row],[Zone_ID]]</f>
        <v>I30</v>
      </c>
      <c r="N84" s="2"/>
      <c r="O84"/>
      <c r="P84"/>
      <c r="Q84" s="1"/>
    </row>
    <row r="85" spans="1:17" x14ac:dyDescent="0.2">
      <c r="A85" s="101" t="s">
        <v>1048</v>
      </c>
      <c r="B85" s="107">
        <v>16917</v>
      </c>
      <c r="C85" s="102" t="s">
        <v>1884</v>
      </c>
      <c r="D85" s="79" t="str">
        <f>IF(ATON_Xref[[#This Row],[LLNR]]=0,"NLL",VLOOKUP(B85,Lightlist,2,FALSE))</f>
        <v>Caxambas Breakwater North Obstruction Daybeacon</v>
      </c>
      <c r="E85" s="107" t="s">
        <v>1898</v>
      </c>
      <c r="F85" s="126">
        <v>86</v>
      </c>
      <c r="G85" s="269" t="s">
        <v>1915</v>
      </c>
      <c r="H85" s="102" t="s">
        <v>1945</v>
      </c>
      <c r="I85" s="102" t="s">
        <v>2016</v>
      </c>
      <c r="J85" s="77" t="s">
        <v>2613</v>
      </c>
      <c r="K85" s="89" t="str">
        <f>VLOOKUP(ATON_Xref[[#This Row],[Channel Name]],Channels,2,0)</f>
        <v>Caxambas Breakwater</v>
      </c>
      <c r="L85" s="55" t="str">
        <f>VLOOKUP(ATON_Xref[[#This Row],[Channel Name]],Channels,4,0)</f>
        <v>C2</v>
      </c>
      <c r="M85" s="18" t="str">
        <f>ATON_Xref[[#This Row],[Zone_ID]]</f>
        <v>I29</v>
      </c>
      <c r="N85" s="2"/>
      <c r="O85"/>
      <c r="P85"/>
      <c r="Q85" s="1"/>
    </row>
    <row r="86" spans="1:17" x14ac:dyDescent="0.2">
      <c r="A86" s="42" t="s">
        <v>3172</v>
      </c>
      <c r="B86" s="107"/>
      <c r="C86" s="102" t="s">
        <v>2685</v>
      </c>
      <c r="D86" s="79" t="str">
        <f>IF(ATON_Xref[[#This Row],[LLNR]]=0,"NLL",VLOOKUP(B86,Lightlist,2,FALSE))</f>
        <v>NLL</v>
      </c>
      <c r="E86" s="107" t="s">
        <v>1898</v>
      </c>
      <c r="F86" s="126">
        <v>87</v>
      </c>
      <c r="G86" s="269" t="s">
        <v>1915</v>
      </c>
      <c r="H86" s="107" t="s">
        <v>1945</v>
      </c>
      <c r="I86" s="102" t="s">
        <v>2016</v>
      </c>
      <c r="J86" s="77" t="s">
        <v>2612</v>
      </c>
      <c r="K86" s="89" t="str">
        <f>VLOOKUP(ATON_Xref[[#This Row],[Channel Name]],Channels,2,0)</f>
        <v>Caxambas Pass &amp; Bay</v>
      </c>
      <c r="L86" s="55" t="str">
        <f>VLOOKUP(ATON_Xref[[#This Row],[Channel Name]],Channels,4,0)</f>
        <v>C1</v>
      </c>
      <c r="M86" s="18" t="str">
        <f>ATON_Xref[[#This Row],[Zone_ID]]</f>
        <v>I01</v>
      </c>
      <c r="N86" s="2"/>
      <c r="O86"/>
      <c r="P86"/>
      <c r="Q86" s="1"/>
    </row>
    <row r="87" spans="1:17" x14ac:dyDescent="0.2">
      <c r="A87" s="101" t="s">
        <v>35</v>
      </c>
      <c r="B87" s="42">
        <v>16910</v>
      </c>
      <c r="C87" s="108" t="s">
        <v>104</v>
      </c>
      <c r="D87" s="79" t="str">
        <f>IF(ATON_Xref[[#This Row],[LLNR]]=0,"NLL",VLOOKUP(B87,Lightlist,2,FALSE))</f>
        <v>Caxambas Pass Daybeacon 1</v>
      </c>
      <c r="E87" s="107" t="s">
        <v>1898</v>
      </c>
      <c r="F87" s="126">
        <v>88</v>
      </c>
      <c r="G87" s="269" t="s">
        <v>1914</v>
      </c>
      <c r="H87" s="108" t="s">
        <v>1945</v>
      </c>
      <c r="I87" s="108" t="s">
        <v>2016</v>
      </c>
      <c r="J87" s="77" t="s">
        <v>2612</v>
      </c>
      <c r="K87" s="89" t="str">
        <f>VLOOKUP(ATON_Xref[[#This Row],[Channel Name]],Channels,2,0)</f>
        <v>Caxambas Pass &amp; Bay</v>
      </c>
      <c r="L87" s="55" t="str">
        <f>VLOOKUP(ATON_Xref[[#This Row],[Channel Name]],Channels,4,0)</f>
        <v>C1</v>
      </c>
      <c r="M87" s="18" t="str">
        <f>ATON_Xref[[#This Row],[Zone_ID]]</f>
        <v>I24</v>
      </c>
      <c r="N87" s="2"/>
      <c r="O87"/>
      <c r="P87"/>
      <c r="Q87" s="1"/>
    </row>
    <row r="88" spans="1:17" x14ac:dyDescent="0.2">
      <c r="A88" s="101" t="s">
        <v>37</v>
      </c>
      <c r="B88" s="107">
        <v>16915</v>
      </c>
      <c r="C88" s="102" t="s">
        <v>98</v>
      </c>
      <c r="D88" s="79" t="str">
        <f>IF(ATON_Xref[[#This Row],[LLNR]]=0,"NLL",VLOOKUP(B88,Lightlist,2,FALSE))</f>
        <v>Caxambas Pass Daybeacon 2</v>
      </c>
      <c r="E88" s="107" t="s">
        <v>1898</v>
      </c>
      <c r="F88" s="126">
        <v>89</v>
      </c>
      <c r="G88" s="269" t="s">
        <v>1913</v>
      </c>
      <c r="H88" s="102" t="s">
        <v>1945</v>
      </c>
      <c r="I88" s="102" t="s">
        <v>2016</v>
      </c>
      <c r="J88" s="77" t="s">
        <v>2612</v>
      </c>
      <c r="K88" s="89" t="str">
        <f>VLOOKUP(ATON_Xref[[#This Row],[Channel Name]],Channels,2,0)</f>
        <v>Caxambas Pass &amp; Bay</v>
      </c>
      <c r="L88" s="55" t="str">
        <f>VLOOKUP(ATON_Xref[[#This Row],[Channel Name]],Channels,4,0)</f>
        <v>C1</v>
      </c>
      <c r="M88" s="18" t="str">
        <f>ATON_Xref[[#This Row],[Zone_ID]]</f>
        <v>I26</v>
      </c>
      <c r="N88" s="2"/>
      <c r="O88"/>
      <c r="P88"/>
      <c r="Q88" s="1"/>
    </row>
    <row r="89" spans="1:17" x14ac:dyDescent="0.2">
      <c r="A89" s="101" t="s">
        <v>435</v>
      </c>
      <c r="B89" s="107">
        <v>16920</v>
      </c>
      <c r="C89" s="102" t="s">
        <v>100</v>
      </c>
      <c r="D89" s="79" t="str">
        <f>IF(ATON_Xref[[#This Row],[LLNR]]=0,"NLL",VLOOKUP(B89,Lightlist,2,FALSE))</f>
        <v>Caxambas Pass Daybeacon 3</v>
      </c>
      <c r="E89" s="107" t="s">
        <v>1898</v>
      </c>
      <c r="F89" s="126">
        <v>90</v>
      </c>
      <c r="G89" s="269" t="s">
        <v>1914</v>
      </c>
      <c r="H89" s="102" t="s">
        <v>1945</v>
      </c>
      <c r="I89" s="102" t="s">
        <v>2016</v>
      </c>
      <c r="J89" s="77" t="s">
        <v>2612</v>
      </c>
      <c r="K89" s="89" t="str">
        <f>VLOOKUP(ATON_Xref[[#This Row],[Channel Name]],Channels,2,0)</f>
        <v>Caxambas Pass &amp; Bay</v>
      </c>
      <c r="L89" s="55" t="str">
        <f>VLOOKUP(ATON_Xref[[#This Row],[Channel Name]],Channels,4,0)</f>
        <v>C1</v>
      </c>
      <c r="M89" s="18" t="str">
        <f>ATON_Xref[[#This Row],[Zone_ID]]</f>
        <v>I28</v>
      </c>
      <c r="N89" s="2"/>
      <c r="O89"/>
      <c r="P89"/>
      <c r="Q89" s="1"/>
    </row>
    <row r="90" spans="1:17" x14ac:dyDescent="0.2">
      <c r="A90" s="101" t="s">
        <v>38</v>
      </c>
      <c r="B90" s="107">
        <v>16925</v>
      </c>
      <c r="C90" s="102" t="s">
        <v>99</v>
      </c>
      <c r="D90" s="79" t="str">
        <f>IF(ATON_Xref[[#This Row],[LLNR]]=0,"NLL",VLOOKUP(B90,Lightlist,2,FALSE))</f>
        <v>Caxambas Pass Daybeacon 4</v>
      </c>
      <c r="E90" s="107" t="s">
        <v>1898</v>
      </c>
      <c r="F90" s="126">
        <v>91</v>
      </c>
      <c r="G90" s="269" t="s">
        <v>1913</v>
      </c>
      <c r="H90" s="102" t="s">
        <v>1945</v>
      </c>
      <c r="I90" s="102" t="s">
        <v>2016</v>
      </c>
      <c r="J90" s="77" t="s">
        <v>2612</v>
      </c>
      <c r="K90" s="89" t="str">
        <f>VLOOKUP(ATON_Xref[[#This Row],[Channel Name]],Channels,2,0)</f>
        <v>Caxambas Pass &amp; Bay</v>
      </c>
      <c r="L90" s="55" t="str">
        <f>VLOOKUP(ATON_Xref[[#This Row],[Channel Name]],Channels,4,0)</f>
        <v>C1</v>
      </c>
      <c r="M90" s="18" t="str">
        <f>ATON_Xref[[#This Row],[Zone_ID]]</f>
        <v>I27</v>
      </c>
      <c r="N90" s="2"/>
      <c r="O90"/>
      <c r="P90"/>
      <c r="Q90" s="1"/>
    </row>
    <row r="91" spans="1:17" x14ac:dyDescent="0.2">
      <c r="A91" s="101" t="s">
        <v>34</v>
      </c>
      <c r="B91" s="107"/>
      <c r="C91" s="102" t="s">
        <v>103</v>
      </c>
      <c r="D91" s="79" t="str">
        <f>IF(ATON_Xref[[#This Row],[LLNR]]=0,"NLL",VLOOKUP(B91,Lightlist,2,FALSE))</f>
        <v>NLL</v>
      </c>
      <c r="E91" s="107" t="s">
        <v>1898</v>
      </c>
      <c r="F91" s="126">
        <v>92</v>
      </c>
      <c r="G91" s="269" t="s">
        <v>1914</v>
      </c>
      <c r="H91" s="102" t="s">
        <v>1945</v>
      </c>
      <c r="I91" s="102" t="s">
        <v>2016</v>
      </c>
      <c r="J91" s="77" t="s">
        <v>2612</v>
      </c>
      <c r="K91" s="89" t="str">
        <f>VLOOKUP(ATON_Xref[[#This Row],[Channel Name]],Channels,2,0)</f>
        <v>Caxambas Pass &amp; Bay</v>
      </c>
      <c r="L91" s="55" t="str">
        <f>VLOOKUP(ATON_Xref[[#This Row],[Channel Name]],Channels,4,0)</f>
        <v>C1</v>
      </c>
      <c r="M91" s="18" t="str">
        <f>ATON_Xref[[#This Row],[Zone_ID]]</f>
        <v>I23</v>
      </c>
      <c r="N91" s="2"/>
      <c r="O91"/>
      <c r="P91"/>
      <c r="Q91" s="1"/>
    </row>
    <row r="92" spans="1:17" x14ac:dyDescent="0.2">
      <c r="A92" s="101" t="s">
        <v>36</v>
      </c>
      <c r="B92" s="107">
        <v>16930</v>
      </c>
      <c r="C92" s="102" t="s">
        <v>102</v>
      </c>
      <c r="D92" s="79" t="str">
        <f>IF(ATON_Xref[[#This Row],[LLNR]]=0,"NLL",VLOOKUP(B92,Lightlist,2,FALSE))</f>
        <v>Caxambas Pass Daybeacon 6</v>
      </c>
      <c r="E92" s="107" t="s">
        <v>1898</v>
      </c>
      <c r="F92" s="126">
        <v>93</v>
      </c>
      <c r="G92" s="269" t="s">
        <v>1913</v>
      </c>
      <c r="H92" s="102" t="s">
        <v>1945</v>
      </c>
      <c r="I92" s="102" t="s">
        <v>2016</v>
      </c>
      <c r="J92" s="77" t="s">
        <v>2612</v>
      </c>
      <c r="K92" s="89" t="str">
        <f>VLOOKUP(ATON_Xref[[#This Row],[Channel Name]],Channels,2,0)</f>
        <v>Caxambas Pass &amp; Bay</v>
      </c>
      <c r="L92" s="55" t="str">
        <f>VLOOKUP(ATON_Xref[[#This Row],[Channel Name]],Channels,4,0)</f>
        <v>C1</v>
      </c>
      <c r="M92" s="18" t="str">
        <f>ATON_Xref[[#This Row],[Zone_ID]]</f>
        <v>I25</v>
      </c>
      <c r="N92" s="2"/>
      <c r="O92"/>
      <c r="P92"/>
      <c r="Q92" s="1"/>
    </row>
    <row r="93" spans="1:17" x14ac:dyDescent="0.2">
      <c r="A93" s="101" t="s">
        <v>33</v>
      </c>
      <c r="B93" s="42"/>
      <c r="C93" s="108" t="s">
        <v>107</v>
      </c>
      <c r="D93" s="79" t="str">
        <f>IF(ATON_Xref[[#This Row],[LLNR]]=0,"NLL",VLOOKUP(B93,Lightlist,2,FALSE))</f>
        <v>NLL</v>
      </c>
      <c r="E93" s="107" t="s">
        <v>1898</v>
      </c>
      <c r="F93" s="126">
        <v>94</v>
      </c>
      <c r="G93" s="269" t="s">
        <v>1914</v>
      </c>
      <c r="H93" s="108" t="s">
        <v>1945</v>
      </c>
      <c r="I93" s="108" t="s">
        <v>2016</v>
      </c>
      <c r="J93" s="77" t="s">
        <v>2612</v>
      </c>
      <c r="K93" s="89" t="str">
        <f>VLOOKUP(ATON_Xref[[#This Row],[Channel Name]],Channels,2,0)</f>
        <v>Caxambas Pass &amp; Bay</v>
      </c>
      <c r="L93" s="55" t="str">
        <f>VLOOKUP(ATON_Xref[[#This Row],[Channel Name]],Channels,4,0)</f>
        <v>C1</v>
      </c>
      <c r="M93" s="18" t="str">
        <f>ATON_Xref[[#This Row],[Zone_ID]]</f>
        <v>I20</v>
      </c>
      <c r="N93" s="2"/>
      <c r="O93"/>
      <c r="P93"/>
      <c r="Q93" s="1"/>
    </row>
    <row r="94" spans="1:17" x14ac:dyDescent="0.2">
      <c r="A94" s="101" t="s">
        <v>45</v>
      </c>
      <c r="B94" s="107">
        <v>16935</v>
      </c>
      <c r="C94" s="102" t="s">
        <v>108</v>
      </c>
      <c r="D94" s="79" t="str">
        <f>IF(ATON_Xref[[#This Row],[LLNR]]=0,"NLL",VLOOKUP(B94,Lightlist,2,FALSE))</f>
        <v>Caxambas Pass Daybeacon 8</v>
      </c>
      <c r="E94" s="107" t="s">
        <v>1898</v>
      </c>
      <c r="F94" s="126">
        <v>95</v>
      </c>
      <c r="G94" s="269" t="s">
        <v>1913</v>
      </c>
      <c r="H94" s="102" t="s">
        <v>1944</v>
      </c>
      <c r="I94" s="102" t="s">
        <v>2017</v>
      </c>
      <c r="J94" s="77" t="s">
        <v>2612</v>
      </c>
      <c r="K94" s="89" t="str">
        <f>VLOOKUP(ATON_Xref[[#This Row],[Channel Name]],Channels,2,0)</f>
        <v>Caxambas Pass &amp; Bay</v>
      </c>
      <c r="L94" s="55" t="str">
        <f>VLOOKUP(ATON_Xref[[#This Row],[Channel Name]],Channels,4,0)</f>
        <v>C1</v>
      </c>
      <c r="M94" s="18" t="str">
        <f>ATON_Xref[[#This Row],[Zone_ID]]</f>
        <v>J30</v>
      </c>
      <c r="N94" s="2"/>
      <c r="O94"/>
      <c r="P94"/>
      <c r="Q94" s="1"/>
    </row>
    <row r="95" spans="1:17" x14ac:dyDescent="0.2">
      <c r="A95" s="101" t="s">
        <v>46</v>
      </c>
      <c r="B95" s="107">
        <v>16940</v>
      </c>
      <c r="C95" s="102" t="s">
        <v>110</v>
      </c>
      <c r="D95" s="79" t="str">
        <f>IF(ATON_Xref[[#This Row],[LLNR]]=0,"NLL",VLOOKUP(B95,Lightlist,2,FALSE))</f>
        <v>Caxambas Pass Daybeacon 10</v>
      </c>
      <c r="E95" s="107" t="s">
        <v>1898</v>
      </c>
      <c r="F95" s="126">
        <v>96</v>
      </c>
      <c r="G95" s="269" t="s">
        <v>1913</v>
      </c>
      <c r="H95" s="102" t="s">
        <v>1944</v>
      </c>
      <c r="I95" s="102" t="s">
        <v>2017</v>
      </c>
      <c r="J95" s="77" t="s">
        <v>2612</v>
      </c>
      <c r="K95" s="89" t="str">
        <f>VLOOKUP(ATON_Xref[[#This Row],[Channel Name]],Channels,2,0)</f>
        <v>Caxambas Pass &amp; Bay</v>
      </c>
      <c r="L95" s="55" t="str">
        <f>VLOOKUP(ATON_Xref[[#This Row],[Channel Name]],Channels,4,0)</f>
        <v>C1</v>
      </c>
      <c r="M95" s="18" t="str">
        <f>ATON_Xref[[#This Row],[Zone_ID]]</f>
        <v>J31</v>
      </c>
      <c r="N95" s="2"/>
      <c r="O95"/>
      <c r="P95"/>
      <c r="Q95" s="1"/>
    </row>
    <row r="96" spans="1:17" x14ac:dyDescent="0.2">
      <c r="A96" s="101" t="s">
        <v>39</v>
      </c>
      <c r="B96" s="107"/>
      <c r="C96" s="102" t="s">
        <v>104</v>
      </c>
      <c r="D96" s="79" t="str">
        <f>IF(ATON_Xref[[#This Row],[LLNR]]=0,"NLL",VLOOKUP(B96,Lightlist,2,FALSE))</f>
        <v>NLL</v>
      </c>
      <c r="E96" s="107" t="s">
        <v>1898</v>
      </c>
      <c r="F96" s="126">
        <v>97</v>
      </c>
      <c r="G96" s="269" t="s">
        <v>1914</v>
      </c>
      <c r="H96" s="102" t="s">
        <v>1945</v>
      </c>
      <c r="I96" s="102" t="s">
        <v>2018</v>
      </c>
      <c r="J96" s="77" t="s">
        <v>3197</v>
      </c>
      <c r="K96" s="89" t="str">
        <f>VLOOKUP(ATON_Xref[[#This Row],[Channel Name]],Channels,2,0)</f>
        <v>Caxambas Pass &amp; Bay</v>
      </c>
      <c r="L96" s="55" t="str">
        <f>VLOOKUP(ATON_Xref[[#This Row],[Channel Name]],Channels,4,0)</f>
        <v>C1</v>
      </c>
      <c r="M96" s="18" t="str">
        <f>ATON_Xref[[#This Row],[Zone_ID]]</f>
        <v>K01</v>
      </c>
      <c r="N96" s="2"/>
      <c r="O96"/>
      <c r="P96"/>
      <c r="Q96" s="1"/>
    </row>
    <row r="97" spans="1:17" x14ac:dyDescent="0.2">
      <c r="A97" s="101" t="s">
        <v>40</v>
      </c>
      <c r="B97" s="107"/>
      <c r="C97" s="102" t="s">
        <v>98</v>
      </c>
      <c r="D97" s="79" t="str">
        <f>IF(ATON_Xref[[#This Row],[LLNR]]=0,"NLL",VLOOKUP(B97,Lightlist,2,FALSE))</f>
        <v>NLL</v>
      </c>
      <c r="E97" s="107" t="s">
        <v>1898</v>
      </c>
      <c r="F97" s="126">
        <v>98</v>
      </c>
      <c r="G97" s="269" t="s">
        <v>1913</v>
      </c>
      <c r="H97" s="102" t="s">
        <v>1945</v>
      </c>
      <c r="I97" s="102" t="s">
        <v>2018</v>
      </c>
      <c r="J97" s="77" t="s">
        <v>3197</v>
      </c>
      <c r="K97" s="89" t="str">
        <f>VLOOKUP(ATON_Xref[[#This Row],[Channel Name]],Channels,2,0)</f>
        <v>Caxambas Pass &amp; Bay</v>
      </c>
      <c r="L97" s="55" t="str">
        <f>VLOOKUP(ATON_Xref[[#This Row],[Channel Name]],Channels,4,0)</f>
        <v>C1</v>
      </c>
      <c r="M97" s="18" t="str">
        <f>ATON_Xref[[#This Row],[Zone_ID]]</f>
        <v>K02</v>
      </c>
      <c r="N97" s="2"/>
      <c r="O97"/>
      <c r="P97"/>
      <c r="Q97" s="1"/>
    </row>
    <row r="98" spans="1:17" x14ac:dyDescent="0.2">
      <c r="A98" s="101" t="s">
        <v>41</v>
      </c>
      <c r="B98" s="107"/>
      <c r="C98" s="102" t="s">
        <v>100</v>
      </c>
      <c r="D98" s="79" t="str">
        <f>IF(ATON_Xref[[#This Row],[LLNR]]=0,"NLL",VLOOKUP(B98,Lightlist,2,FALSE))</f>
        <v>NLL</v>
      </c>
      <c r="E98" s="107" t="s">
        <v>1898</v>
      </c>
      <c r="F98" s="126">
        <v>99</v>
      </c>
      <c r="G98" s="269" t="s">
        <v>1914</v>
      </c>
      <c r="H98" s="102" t="s">
        <v>1945</v>
      </c>
      <c r="I98" s="102" t="s">
        <v>2018</v>
      </c>
      <c r="J98" s="77" t="s">
        <v>3197</v>
      </c>
      <c r="K98" s="89" t="str">
        <f>VLOOKUP(ATON_Xref[[#This Row],[Channel Name]],Channels,2,0)</f>
        <v>Caxambas Pass &amp; Bay</v>
      </c>
      <c r="L98" s="55" t="str">
        <f>VLOOKUP(ATON_Xref[[#This Row],[Channel Name]],Channels,4,0)</f>
        <v>C1</v>
      </c>
      <c r="M98" s="18" t="str">
        <f>ATON_Xref[[#This Row],[Zone_ID]]</f>
        <v>K03</v>
      </c>
      <c r="N98" s="2"/>
      <c r="O98"/>
      <c r="P98"/>
      <c r="Q98" s="1"/>
    </row>
    <row r="99" spans="1:17" x14ac:dyDescent="0.2">
      <c r="A99" s="101" t="s">
        <v>42</v>
      </c>
      <c r="B99" s="107"/>
      <c r="C99" s="102" t="s">
        <v>99</v>
      </c>
      <c r="D99" s="79" t="str">
        <f>IF(ATON_Xref[[#This Row],[LLNR]]=0,"NLL",VLOOKUP(B99,Lightlist,2,FALSE))</f>
        <v>NLL</v>
      </c>
      <c r="E99" s="107" t="s">
        <v>1898</v>
      </c>
      <c r="F99" s="126">
        <v>100</v>
      </c>
      <c r="G99" s="269" t="s">
        <v>1913</v>
      </c>
      <c r="H99" s="102" t="s">
        <v>1945</v>
      </c>
      <c r="I99" s="102" t="s">
        <v>2018</v>
      </c>
      <c r="J99" s="77" t="s">
        <v>3197</v>
      </c>
      <c r="K99" s="89" t="str">
        <f>VLOOKUP(ATON_Xref[[#This Row],[Channel Name]],Channels,2,0)</f>
        <v>Caxambas Pass &amp; Bay</v>
      </c>
      <c r="L99" s="55" t="str">
        <f>VLOOKUP(ATON_Xref[[#This Row],[Channel Name]],Channels,4,0)</f>
        <v>C1</v>
      </c>
      <c r="M99" s="18" t="str">
        <f>ATON_Xref[[#This Row],[Zone_ID]]</f>
        <v>K04</v>
      </c>
      <c r="N99" s="2"/>
      <c r="O99"/>
      <c r="P99"/>
      <c r="Q99" s="1"/>
    </row>
    <row r="100" spans="1:17" x14ac:dyDescent="0.2">
      <c r="A100" s="101" t="s">
        <v>43</v>
      </c>
      <c r="B100" s="107"/>
      <c r="C100" s="102" t="s">
        <v>102</v>
      </c>
      <c r="D100" s="79" t="str">
        <f>IF(ATON_Xref[[#This Row],[LLNR]]=0,"NLL",VLOOKUP(B100,Lightlist,2,FALSE))</f>
        <v>NLL</v>
      </c>
      <c r="E100" s="107" t="s">
        <v>1898</v>
      </c>
      <c r="F100" s="126">
        <v>101</v>
      </c>
      <c r="G100" s="269" t="s">
        <v>1913</v>
      </c>
      <c r="H100" s="102" t="s">
        <v>1945</v>
      </c>
      <c r="I100" s="102" t="s">
        <v>2018</v>
      </c>
      <c r="J100" s="77" t="s">
        <v>3197</v>
      </c>
      <c r="K100" s="89" t="str">
        <f>VLOOKUP(ATON_Xref[[#This Row],[Channel Name]],Channels,2,0)</f>
        <v>Caxambas Pass &amp; Bay</v>
      </c>
      <c r="L100" s="55" t="str">
        <f>VLOOKUP(ATON_Xref[[#This Row],[Channel Name]],Channels,4,0)</f>
        <v>C1</v>
      </c>
      <c r="M100" s="18" t="str">
        <f>ATON_Xref[[#This Row],[Zone_ID]]</f>
        <v>K05</v>
      </c>
      <c r="N100" s="2"/>
      <c r="O100"/>
      <c r="P100"/>
      <c r="Q100" s="1"/>
    </row>
    <row r="101" spans="1:17" x14ac:dyDescent="0.2">
      <c r="A101" s="101" t="s">
        <v>44</v>
      </c>
      <c r="B101" s="107"/>
      <c r="C101" s="102" t="s">
        <v>107</v>
      </c>
      <c r="D101" s="79" t="str">
        <f>IF(ATON_Xref[[#This Row],[LLNR]]=0,"NLL",VLOOKUP(B101,Lightlist,2,FALSE))</f>
        <v>NLL</v>
      </c>
      <c r="E101" s="107" t="s">
        <v>1898</v>
      </c>
      <c r="F101" s="126">
        <v>102</v>
      </c>
      <c r="G101" s="269" t="s">
        <v>1914</v>
      </c>
      <c r="H101" s="102" t="s">
        <v>1945</v>
      </c>
      <c r="I101" s="102" t="s">
        <v>2018</v>
      </c>
      <c r="J101" s="77" t="s">
        <v>3197</v>
      </c>
      <c r="K101" s="89" t="str">
        <f>VLOOKUP(ATON_Xref[[#This Row],[Channel Name]],Channels,2,0)</f>
        <v>Caxambas Pass &amp; Bay</v>
      </c>
      <c r="L101" s="55" t="str">
        <f>VLOOKUP(ATON_Xref[[#This Row],[Channel Name]],Channels,4,0)</f>
        <v>C1</v>
      </c>
      <c r="M101" s="18" t="str">
        <f>ATON_Xref[[#This Row],[Zone_ID]]</f>
        <v>K06</v>
      </c>
      <c r="N101" s="2" t="s">
        <v>4643</v>
      </c>
      <c r="O101"/>
      <c r="P101"/>
      <c r="Q101" s="1"/>
    </row>
    <row r="102" spans="1:17" x14ac:dyDescent="0.2">
      <c r="A102" s="101" t="s">
        <v>64</v>
      </c>
      <c r="B102" s="107">
        <v>16685</v>
      </c>
      <c r="C102" s="102" t="s">
        <v>104</v>
      </c>
      <c r="D102" s="79" t="str">
        <f>IF(ATON_Xref[[#This Row],[LLNR]]=0,"NLL",VLOOKUP(B102,Lightlist,2,FALSE))</f>
        <v>Caxambas Bay Daybeacon 1</v>
      </c>
      <c r="E102" s="107" t="s">
        <v>1898</v>
      </c>
      <c r="F102" s="126">
        <v>103</v>
      </c>
      <c r="G102" s="269" t="s">
        <v>1914</v>
      </c>
      <c r="H102" s="102" t="s">
        <v>1945</v>
      </c>
      <c r="I102" s="102" t="s">
        <v>2019</v>
      </c>
      <c r="J102" s="77" t="s">
        <v>2614</v>
      </c>
      <c r="K102" s="89" t="str">
        <f>VLOOKUP(ATON_Xref[[#This Row],[Channel Name]],Channels,2,0)</f>
        <v>Caxambas Pass &amp; Bay</v>
      </c>
      <c r="L102" s="55" t="str">
        <f>VLOOKUP(ATON_Xref[[#This Row],[Channel Name]],Channels,4,0)</f>
        <v>C1</v>
      </c>
      <c r="M102" s="18" t="str">
        <f>ATON_Xref[[#This Row],[Zone_ID]]</f>
        <v>L01</v>
      </c>
      <c r="N102" s="2"/>
      <c r="O102"/>
      <c r="P102"/>
      <c r="Q102" s="1"/>
    </row>
    <row r="103" spans="1:17" x14ac:dyDescent="0.2">
      <c r="A103" s="101" t="s">
        <v>63</v>
      </c>
      <c r="B103" s="107">
        <v>16690</v>
      </c>
      <c r="C103" s="102" t="s">
        <v>100</v>
      </c>
      <c r="D103" s="79" t="str">
        <f>IF(ATON_Xref[[#This Row],[LLNR]]=0,"NLL",VLOOKUP(B103,Lightlist,2,FALSE))</f>
        <v>Caxambas Bay Daybeacon 3</v>
      </c>
      <c r="E103" s="107" t="s">
        <v>1898</v>
      </c>
      <c r="F103" s="126">
        <v>104</v>
      </c>
      <c r="G103" s="269" t="s">
        <v>1914</v>
      </c>
      <c r="H103" s="102" t="s">
        <v>1945</v>
      </c>
      <c r="I103" s="102" t="s">
        <v>2019</v>
      </c>
      <c r="J103" s="77" t="s">
        <v>2614</v>
      </c>
      <c r="K103" s="89" t="str">
        <f>VLOOKUP(ATON_Xref[[#This Row],[Channel Name]],Channels,2,0)</f>
        <v>Caxambas Pass &amp; Bay</v>
      </c>
      <c r="L103" s="55" t="str">
        <f>VLOOKUP(ATON_Xref[[#This Row],[Channel Name]],Channels,4,0)</f>
        <v>C1</v>
      </c>
      <c r="M103" s="18" t="str">
        <f>ATON_Xref[[#This Row],[Zone_ID]]</f>
        <v>L03</v>
      </c>
      <c r="N103" s="2"/>
      <c r="O103"/>
      <c r="P103"/>
      <c r="Q103" s="1"/>
    </row>
    <row r="104" spans="1:17" x14ac:dyDescent="0.2">
      <c r="A104" s="101" t="s">
        <v>62</v>
      </c>
      <c r="B104" s="107"/>
      <c r="C104" s="102" t="s">
        <v>99</v>
      </c>
      <c r="D104" s="79" t="str">
        <f>IF(ATON_Xref[[#This Row],[LLNR]]=0,"NLL",VLOOKUP(B104,Lightlist,2,FALSE))</f>
        <v>NLL</v>
      </c>
      <c r="E104" s="107" t="s">
        <v>1898</v>
      </c>
      <c r="F104" s="126">
        <v>105</v>
      </c>
      <c r="G104" s="269" t="s">
        <v>1913</v>
      </c>
      <c r="H104" s="102" t="s">
        <v>1945</v>
      </c>
      <c r="I104" s="102" t="s">
        <v>2019</v>
      </c>
      <c r="J104" s="77" t="s">
        <v>2614</v>
      </c>
      <c r="K104" s="89" t="str">
        <f>VLOOKUP(ATON_Xref[[#This Row],[Channel Name]],Channels,2,0)</f>
        <v>Caxambas Pass &amp; Bay</v>
      </c>
      <c r="L104" s="55" t="str">
        <f>VLOOKUP(ATON_Xref[[#This Row],[Channel Name]],Channels,4,0)</f>
        <v>C1</v>
      </c>
      <c r="M104" s="18" t="str">
        <f>ATON_Xref[[#This Row],[Zone_ID]]</f>
        <v>L04</v>
      </c>
      <c r="N104" s="2"/>
      <c r="O104"/>
      <c r="P104"/>
      <c r="Q104" s="1"/>
    </row>
    <row r="105" spans="1:17" x14ac:dyDescent="0.2">
      <c r="A105" s="101" t="s">
        <v>61</v>
      </c>
      <c r="B105" s="107">
        <v>16695</v>
      </c>
      <c r="C105" s="102" t="s">
        <v>103</v>
      </c>
      <c r="D105" s="79" t="str">
        <f>IF(ATON_Xref[[#This Row],[LLNR]]=0,"NLL",VLOOKUP(B105,Lightlist,2,FALSE))</f>
        <v>Caxambas Bay Daybeacon 5</v>
      </c>
      <c r="E105" s="107" t="s">
        <v>1898</v>
      </c>
      <c r="F105" s="126">
        <v>106</v>
      </c>
      <c r="G105" s="269" t="s">
        <v>1914</v>
      </c>
      <c r="H105" s="102" t="s">
        <v>1945</v>
      </c>
      <c r="I105" s="102" t="s">
        <v>2019</v>
      </c>
      <c r="J105" s="77" t="s">
        <v>2614</v>
      </c>
      <c r="K105" s="89" t="str">
        <f>VLOOKUP(ATON_Xref[[#This Row],[Channel Name]],Channels,2,0)</f>
        <v>Caxambas Pass &amp; Bay</v>
      </c>
      <c r="L105" s="55" t="str">
        <f>VLOOKUP(ATON_Xref[[#This Row],[Channel Name]],Channels,4,0)</f>
        <v>C1</v>
      </c>
      <c r="M105" s="18" t="str">
        <f>ATON_Xref[[#This Row],[Zone_ID]]</f>
        <v>L05</v>
      </c>
      <c r="N105" s="2"/>
      <c r="O105"/>
      <c r="P105"/>
      <c r="Q105" s="1"/>
    </row>
    <row r="106" spans="1:17" x14ac:dyDescent="0.2">
      <c r="A106" s="101" t="s">
        <v>60</v>
      </c>
      <c r="B106" s="107">
        <v>16700</v>
      </c>
      <c r="C106" s="102" t="s">
        <v>102</v>
      </c>
      <c r="D106" s="79" t="str">
        <f>IF(ATON_Xref[[#This Row],[LLNR]]=0,"NLL",VLOOKUP(B106,Lightlist,2,FALSE))</f>
        <v>Caxambas Bay Daybeacon 6</v>
      </c>
      <c r="E106" s="107" t="s">
        <v>1898</v>
      </c>
      <c r="F106" s="126">
        <v>107</v>
      </c>
      <c r="G106" s="269" t="s">
        <v>1913</v>
      </c>
      <c r="H106" s="102" t="s">
        <v>1944</v>
      </c>
      <c r="I106" s="102" t="s">
        <v>2019</v>
      </c>
      <c r="J106" s="77" t="s">
        <v>2614</v>
      </c>
      <c r="K106" s="89" t="str">
        <f>VLOOKUP(ATON_Xref[[#This Row],[Channel Name]],Channels,2,0)</f>
        <v>Caxambas Pass &amp; Bay</v>
      </c>
      <c r="L106" s="55" t="str">
        <f>VLOOKUP(ATON_Xref[[#This Row],[Channel Name]],Channels,4,0)</f>
        <v>C1</v>
      </c>
      <c r="M106" s="18" t="str">
        <f>ATON_Xref[[#This Row],[Zone_ID]]</f>
        <v>L06</v>
      </c>
      <c r="N106" s="2"/>
      <c r="O106"/>
      <c r="P106"/>
      <c r="Q106" s="1"/>
    </row>
    <row r="107" spans="1:17" x14ac:dyDescent="0.2">
      <c r="A107" s="101" t="s">
        <v>59</v>
      </c>
      <c r="B107" s="107">
        <v>16705</v>
      </c>
      <c r="C107" s="102" t="s">
        <v>107</v>
      </c>
      <c r="D107" s="79" t="str">
        <f>IF(ATON_Xref[[#This Row],[LLNR]]=0,"NLL",VLOOKUP(B107,Lightlist,2,FALSE))</f>
        <v>Caxambas Bay Daybeacon 7</v>
      </c>
      <c r="E107" s="107" t="s">
        <v>1898</v>
      </c>
      <c r="F107" s="126">
        <v>108</v>
      </c>
      <c r="G107" s="269" t="s">
        <v>1914</v>
      </c>
      <c r="H107" s="102" t="s">
        <v>1944</v>
      </c>
      <c r="I107" s="102" t="s">
        <v>2019</v>
      </c>
      <c r="J107" s="77" t="s">
        <v>2614</v>
      </c>
      <c r="K107" s="89" t="str">
        <f>VLOOKUP(ATON_Xref[[#This Row],[Channel Name]],Channels,2,0)</f>
        <v>Caxambas Pass &amp; Bay</v>
      </c>
      <c r="L107" s="55" t="str">
        <f>VLOOKUP(ATON_Xref[[#This Row],[Channel Name]],Channels,4,0)</f>
        <v>C1</v>
      </c>
      <c r="M107" s="18" t="str">
        <f>ATON_Xref[[#This Row],[Zone_ID]]</f>
        <v>L07</v>
      </c>
      <c r="N107" s="2"/>
      <c r="O107"/>
      <c r="P107"/>
      <c r="Q107" s="1"/>
    </row>
    <row r="108" spans="1:17" x14ac:dyDescent="0.2">
      <c r="A108" s="101" t="s">
        <v>2150</v>
      </c>
      <c r="B108" s="107">
        <v>16755</v>
      </c>
      <c r="C108" s="102" t="s">
        <v>104</v>
      </c>
      <c r="D108" s="79" t="str">
        <f>IF(ATON_Xref[[#This Row],[LLNR]]=0,"NLL",VLOOKUP(B108,Lightlist,2,FALSE))</f>
        <v>Horrs Island North Channel Daybeacon 1</v>
      </c>
      <c r="E108" s="107" t="s">
        <v>1898</v>
      </c>
      <c r="F108" s="126">
        <v>109</v>
      </c>
      <c r="G108" s="269" t="s">
        <v>1914</v>
      </c>
      <c r="H108" s="107" t="s">
        <v>1944</v>
      </c>
      <c r="I108" s="102" t="s">
        <v>2842</v>
      </c>
      <c r="J108" s="77" t="s">
        <v>2615</v>
      </c>
      <c r="K108" s="89" t="str">
        <f>VLOOKUP(ATON_Xref[[#This Row],[Channel Name]],Channels,2,0)</f>
        <v>Horrs Island North</v>
      </c>
      <c r="L108" s="55" t="str">
        <f>VLOOKUP(ATON_Xref[[#This Row],[Channel Name]],Channels,4,0)</f>
        <v>C3</v>
      </c>
      <c r="M108" s="18" t="str">
        <f>ATON_Xref[[#This Row],[Zone_ID]]</f>
        <v>Mm36</v>
      </c>
      <c r="N108" s="2"/>
      <c r="O108"/>
      <c r="P108"/>
      <c r="Q108" s="1"/>
    </row>
    <row r="109" spans="1:17" x14ac:dyDescent="0.2">
      <c r="A109" s="101" t="s">
        <v>2151</v>
      </c>
      <c r="B109" s="107">
        <v>16760</v>
      </c>
      <c r="C109" s="102" t="s">
        <v>98</v>
      </c>
      <c r="D109" s="79" t="str">
        <f>IF(ATON_Xref[[#This Row],[LLNR]]=0,"NLL",VLOOKUP(B109,Lightlist,2,FALSE))</f>
        <v>Horrs Island North Channel Daybeacon 2</v>
      </c>
      <c r="E109" s="107" t="s">
        <v>1898</v>
      </c>
      <c r="F109" s="126">
        <v>110</v>
      </c>
      <c r="G109" s="269" t="s">
        <v>1913</v>
      </c>
      <c r="H109" s="107" t="s">
        <v>1944</v>
      </c>
      <c r="I109" s="102" t="s">
        <v>2842</v>
      </c>
      <c r="J109" s="77" t="s">
        <v>2615</v>
      </c>
      <c r="K109" s="89" t="str">
        <f>VLOOKUP(ATON_Xref[[#This Row],[Channel Name]],Channels,2,0)</f>
        <v>Horrs Island North</v>
      </c>
      <c r="L109" s="55" t="str">
        <f>VLOOKUP(ATON_Xref[[#This Row],[Channel Name]],Channels,4,0)</f>
        <v>C3</v>
      </c>
      <c r="M109" s="18" t="str">
        <f>ATON_Xref[[#This Row],[Zone_ID]]</f>
        <v>Mm44</v>
      </c>
      <c r="N109" s="2"/>
      <c r="O109"/>
      <c r="P109"/>
      <c r="Q109" s="1"/>
    </row>
    <row r="110" spans="1:17" x14ac:dyDescent="0.2">
      <c r="A110" s="101" t="s">
        <v>2152</v>
      </c>
      <c r="B110" s="107">
        <v>16765</v>
      </c>
      <c r="C110" s="102" t="s">
        <v>100</v>
      </c>
      <c r="D110" s="79" t="str">
        <f>IF(ATON_Xref[[#This Row],[LLNR]]=0,"NLL",VLOOKUP(B110,Lightlist,2,FALSE))</f>
        <v>Horrs Island North Channel Daybeacon 3</v>
      </c>
      <c r="E110" s="107" t="s">
        <v>1898</v>
      </c>
      <c r="F110" s="126">
        <v>111</v>
      </c>
      <c r="G110" s="269" t="s">
        <v>1914</v>
      </c>
      <c r="H110" s="107" t="s">
        <v>1944</v>
      </c>
      <c r="I110" s="102" t="s">
        <v>2842</v>
      </c>
      <c r="J110" s="77" t="s">
        <v>2615</v>
      </c>
      <c r="K110" s="89" t="str">
        <f>VLOOKUP(ATON_Xref[[#This Row],[Channel Name]],Channels,2,0)</f>
        <v>Horrs Island North</v>
      </c>
      <c r="L110" s="55" t="str">
        <f>VLOOKUP(ATON_Xref[[#This Row],[Channel Name]],Channels,4,0)</f>
        <v>C3</v>
      </c>
      <c r="M110" s="18" t="str">
        <f>ATON_Xref[[#This Row],[Zone_ID]]</f>
        <v>Mm37</v>
      </c>
      <c r="N110" s="2"/>
      <c r="O110"/>
      <c r="P110"/>
      <c r="Q110" s="1"/>
    </row>
    <row r="111" spans="1:17" x14ac:dyDescent="0.2">
      <c r="A111" s="101" t="s">
        <v>2153</v>
      </c>
      <c r="B111" s="107">
        <v>16770</v>
      </c>
      <c r="C111" s="102" t="s">
        <v>99</v>
      </c>
      <c r="D111" s="79" t="str">
        <f>IF(ATON_Xref[[#This Row],[LLNR]]=0,"NLL",VLOOKUP(B111,Lightlist,2,FALSE))</f>
        <v>Horrs Island North Channel Daybeacon 4</v>
      </c>
      <c r="E111" s="107" t="s">
        <v>1898</v>
      </c>
      <c r="F111" s="126">
        <v>112</v>
      </c>
      <c r="G111" s="269" t="s">
        <v>1913</v>
      </c>
      <c r="H111" s="107" t="s">
        <v>1944</v>
      </c>
      <c r="I111" s="102" t="s">
        <v>2842</v>
      </c>
      <c r="J111" s="77" t="s">
        <v>2615</v>
      </c>
      <c r="K111" s="89" t="str">
        <f>VLOOKUP(ATON_Xref[[#This Row],[Channel Name]],Channels,2,0)</f>
        <v>Horrs Island North</v>
      </c>
      <c r="L111" s="55" t="str">
        <f>VLOOKUP(ATON_Xref[[#This Row],[Channel Name]],Channels,4,0)</f>
        <v>C3</v>
      </c>
      <c r="M111" s="18" t="str">
        <f>ATON_Xref[[#This Row],[Zone_ID]]</f>
        <v>Mm43</v>
      </c>
      <c r="N111" s="2"/>
      <c r="O111"/>
      <c r="P111"/>
      <c r="Q111" s="1"/>
    </row>
    <row r="112" spans="1:17" x14ac:dyDescent="0.2">
      <c r="A112" s="101" t="s">
        <v>2154</v>
      </c>
      <c r="B112" s="107">
        <v>16775</v>
      </c>
      <c r="C112" s="102" t="s">
        <v>103</v>
      </c>
      <c r="D112" s="79" t="str">
        <f>IF(ATON_Xref[[#This Row],[LLNR]]=0,"NLL",VLOOKUP(B112,Lightlist,2,FALSE))</f>
        <v>Horrs Island North Channel Daybeacon 5</v>
      </c>
      <c r="E112" s="107" t="s">
        <v>1898</v>
      </c>
      <c r="F112" s="126">
        <v>113</v>
      </c>
      <c r="G112" s="269" t="s">
        <v>1914</v>
      </c>
      <c r="H112" s="107" t="s">
        <v>1944</v>
      </c>
      <c r="I112" s="102" t="s">
        <v>2842</v>
      </c>
      <c r="J112" s="77" t="s">
        <v>2615</v>
      </c>
      <c r="K112" s="89" t="str">
        <f>VLOOKUP(ATON_Xref[[#This Row],[Channel Name]],Channels,2,0)</f>
        <v>Horrs Island North</v>
      </c>
      <c r="L112" s="55" t="str">
        <f>VLOOKUP(ATON_Xref[[#This Row],[Channel Name]],Channels,4,0)</f>
        <v>C3</v>
      </c>
      <c r="M112" s="18" t="str">
        <f>ATON_Xref[[#This Row],[Zone_ID]]</f>
        <v>Mm38</v>
      </c>
      <c r="N112" s="2"/>
      <c r="O112"/>
      <c r="P112"/>
      <c r="Q112" s="1"/>
    </row>
    <row r="113" spans="1:17" x14ac:dyDescent="0.2">
      <c r="A113" s="101" t="s">
        <v>2155</v>
      </c>
      <c r="B113" s="107">
        <v>16780</v>
      </c>
      <c r="C113" s="102" t="s">
        <v>102</v>
      </c>
      <c r="D113" s="79" t="str">
        <f>IF(ATON_Xref[[#This Row],[LLNR]]=0,"NLL",VLOOKUP(B113,Lightlist,2,FALSE))</f>
        <v>Horrs Island North Channel Daybeacon 6</v>
      </c>
      <c r="E113" s="107" t="s">
        <v>1898</v>
      </c>
      <c r="F113" s="126">
        <v>114</v>
      </c>
      <c r="G113" s="269" t="s">
        <v>1913</v>
      </c>
      <c r="H113" s="107" t="s">
        <v>1944</v>
      </c>
      <c r="I113" s="102" t="s">
        <v>2842</v>
      </c>
      <c r="J113" s="77" t="s">
        <v>2615</v>
      </c>
      <c r="K113" s="89" t="str">
        <f>VLOOKUP(ATON_Xref[[#This Row],[Channel Name]],Channels,2,0)</f>
        <v>Horrs Island North</v>
      </c>
      <c r="L113" s="55" t="str">
        <f>VLOOKUP(ATON_Xref[[#This Row],[Channel Name]],Channels,4,0)</f>
        <v>C3</v>
      </c>
      <c r="M113" s="18" t="str">
        <f>ATON_Xref[[#This Row],[Zone_ID]]</f>
        <v>Mm42</v>
      </c>
      <c r="N113" s="2"/>
      <c r="O113"/>
      <c r="P113"/>
      <c r="Q113" s="1"/>
    </row>
    <row r="114" spans="1:17" x14ac:dyDescent="0.2">
      <c r="A114" s="101" t="s">
        <v>2156</v>
      </c>
      <c r="B114" s="107">
        <v>16785</v>
      </c>
      <c r="C114" s="102" t="s">
        <v>107</v>
      </c>
      <c r="D114" s="79" t="str">
        <f>IF(ATON_Xref[[#This Row],[LLNR]]=0,"NLL",VLOOKUP(B114,Lightlist,2,FALSE))</f>
        <v>Horrs Island North Channel Daybeacon 7</v>
      </c>
      <c r="E114" s="107" t="s">
        <v>1898</v>
      </c>
      <c r="F114" s="126">
        <v>115</v>
      </c>
      <c r="G114" s="269" t="s">
        <v>1914</v>
      </c>
      <c r="H114" s="107" t="s">
        <v>1944</v>
      </c>
      <c r="I114" s="102" t="s">
        <v>2842</v>
      </c>
      <c r="J114" s="77" t="s">
        <v>2615</v>
      </c>
      <c r="K114" s="89" t="str">
        <f>VLOOKUP(ATON_Xref[[#This Row],[Channel Name]],Channels,2,0)</f>
        <v>Horrs Island North</v>
      </c>
      <c r="L114" s="55" t="str">
        <f>VLOOKUP(ATON_Xref[[#This Row],[Channel Name]],Channels,4,0)</f>
        <v>C3</v>
      </c>
      <c r="M114" s="18" t="str">
        <f>ATON_Xref[[#This Row],[Zone_ID]]</f>
        <v>Mm39</v>
      </c>
      <c r="N114" s="2"/>
      <c r="O114"/>
      <c r="P114"/>
      <c r="Q114" s="1"/>
    </row>
    <row r="115" spans="1:17" x14ac:dyDescent="0.2">
      <c r="A115" s="101" t="s">
        <v>2157</v>
      </c>
      <c r="B115" s="107">
        <v>16790</v>
      </c>
      <c r="C115" s="102" t="s">
        <v>108</v>
      </c>
      <c r="D115" s="79" t="str">
        <f>IF(ATON_Xref[[#This Row],[LLNR]]=0,"NLL",VLOOKUP(B115,Lightlist,2,FALSE))</f>
        <v>Horrs Island North Channel Daybeacon 8</v>
      </c>
      <c r="E115" s="107" t="s">
        <v>1898</v>
      </c>
      <c r="F115" s="126">
        <v>116</v>
      </c>
      <c r="G115" s="269" t="s">
        <v>1913</v>
      </c>
      <c r="H115" s="107" t="s">
        <v>1944</v>
      </c>
      <c r="I115" s="102" t="s">
        <v>2842</v>
      </c>
      <c r="J115" s="77" t="s">
        <v>2615</v>
      </c>
      <c r="K115" s="89" t="str">
        <f>VLOOKUP(ATON_Xref[[#This Row],[Channel Name]],Channels,2,0)</f>
        <v>Horrs Island North</v>
      </c>
      <c r="L115" s="55" t="str">
        <f>VLOOKUP(ATON_Xref[[#This Row],[Channel Name]],Channels,4,0)</f>
        <v>C3</v>
      </c>
      <c r="M115" s="18" t="str">
        <f>ATON_Xref[[#This Row],[Zone_ID]]</f>
        <v>Mm41</v>
      </c>
      <c r="N115" s="2"/>
      <c r="O115"/>
      <c r="P115"/>
      <c r="Q115" s="1"/>
    </row>
    <row r="116" spans="1:17" x14ac:dyDescent="0.2">
      <c r="A116" s="101" t="s">
        <v>58</v>
      </c>
      <c r="B116" s="107">
        <v>16710</v>
      </c>
      <c r="C116" s="102" t="s">
        <v>108</v>
      </c>
      <c r="D116" s="79" t="str">
        <f>IF(ATON_Xref[[#This Row],[LLNR]]=0,"NLL",VLOOKUP(B116,Lightlist,2,FALSE))</f>
        <v>Caxambas Bay Daybeacon 8</v>
      </c>
      <c r="E116" s="107" t="s">
        <v>1898</v>
      </c>
      <c r="F116" s="126">
        <v>117</v>
      </c>
      <c r="G116" s="269" t="s">
        <v>1913</v>
      </c>
      <c r="H116" s="102" t="s">
        <v>1944</v>
      </c>
      <c r="I116" s="102" t="s">
        <v>448</v>
      </c>
      <c r="J116" s="77" t="s">
        <v>2614</v>
      </c>
      <c r="K116" s="89" t="str">
        <f>VLOOKUP(ATON_Xref[[#This Row],[Channel Name]],Channels,2,0)</f>
        <v>Caxambas Pass &amp; Bay</v>
      </c>
      <c r="L116" s="55" t="str">
        <f>VLOOKUP(ATON_Xref[[#This Row],[Channel Name]],Channels,4,0)</f>
        <v>C1</v>
      </c>
      <c r="M116" s="18" t="str">
        <f>ATON_Xref[[#This Row],[Zone_ID]]</f>
        <v>M56</v>
      </c>
      <c r="N116" s="2"/>
      <c r="O116"/>
      <c r="P116"/>
      <c r="Q116" s="1"/>
    </row>
    <row r="117" spans="1:17" x14ac:dyDescent="0.2">
      <c r="A117" s="101" t="s">
        <v>56</v>
      </c>
      <c r="B117" s="107"/>
      <c r="C117" s="102" t="s">
        <v>109</v>
      </c>
      <c r="D117" s="79" t="str">
        <f>IF(ATON_Xref[[#This Row],[LLNR]]=0,"NLL",VLOOKUP(B117,Lightlist,2,FALSE))</f>
        <v>NLL</v>
      </c>
      <c r="E117" s="107" t="s">
        <v>1898</v>
      </c>
      <c r="F117" s="126">
        <v>118</v>
      </c>
      <c r="G117" s="269" t="s">
        <v>1914</v>
      </c>
      <c r="H117" s="102" t="s">
        <v>1945</v>
      </c>
      <c r="I117" s="102" t="s">
        <v>448</v>
      </c>
      <c r="J117" s="77" t="s">
        <v>2614</v>
      </c>
      <c r="K117" s="89" t="str">
        <f>VLOOKUP(ATON_Xref[[#This Row],[Channel Name]],Channels,2,0)</f>
        <v>Caxambas Pass &amp; Bay</v>
      </c>
      <c r="L117" s="55" t="str">
        <f>VLOOKUP(ATON_Xref[[#This Row],[Channel Name]],Channels,4,0)</f>
        <v>C1</v>
      </c>
      <c r="M117" s="18" t="str">
        <f>ATON_Xref[[#This Row],[Zone_ID]]</f>
        <v>M55</v>
      </c>
      <c r="N117" s="2"/>
      <c r="O117"/>
      <c r="P117"/>
      <c r="Q117" s="1"/>
    </row>
    <row r="118" spans="1:17" x14ac:dyDescent="0.2">
      <c r="A118" s="101" t="s">
        <v>55</v>
      </c>
      <c r="B118" s="42"/>
      <c r="C118" s="102" t="s">
        <v>110</v>
      </c>
      <c r="D118" s="79" t="str">
        <f>IF(ATON_Xref[[#This Row],[LLNR]]=0,"NLL",VLOOKUP(B118,Lightlist,2,FALSE))</f>
        <v>NLL</v>
      </c>
      <c r="E118" s="107" t="s">
        <v>1898</v>
      </c>
      <c r="F118" s="126">
        <v>119</v>
      </c>
      <c r="G118" s="269" t="s">
        <v>1913</v>
      </c>
      <c r="H118" s="108" t="s">
        <v>1945</v>
      </c>
      <c r="I118" s="108" t="s">
        <v>448</v>
      </c>
      <c r="J118" s="77" t="s">
        <v>2614</v>
      </c>
      <c r="K118" s="89" t="str">
        <f>VLOOKUP(ATON_Xref[[#This Row],[Channel Name]],Channels,2,0)</f>
        <v>Caxambas Pass &amp; Bay</v>
      </c>
      <c r="L118" s="55" t="str">
        <f>VLOOKUP(ATON_Xref[[#This Row],[Channel Name]],Channels,4,0)</f>
        <v>C1</v>
      </c>
      <c r="M118" s="18" t="str">
        <f>ATON_Xref[[#This Row],[Zone_ID]]</f>
        <v>M54</v>
      </c>
      <c r="N118" s="2"/>
      <c r="O118"/>
      <c r="P118"/>
      <c r="Q118" s="1"/>
    </row>
    <row r="119" spans="1:17" x14ac:dyDescent="0.2">
      <c r="A119" s="101" t="s">
        <v>49</v>
      </c>
      <c r="B119" s="107">
        <v>16715</v>
      </c>
      <c r="C119" s="102" t="s">
        <v>111</v>
      </c>
      <c r="D119" s="79" t="str">
        <f>IF(ATON_Xref[[#This Row],[LLNR]]=0,"NLL",VLOOKUP(B119,Lightlist,2,FALSE))</f>
        <v>Caxambas Bay Daybeacon 11</v>
      </c>
      <c r="E119" s="107" t="s">
        <v>1898</v>
      </c>
      <c r="F119" s="126">
        <v>120</v>
      </c>
      <c r="G119" s="269" t="s">
        <v>1914</v>
      </c>
      <c r="H119" s="102" t="s">
        <v>1944</v>
      </c>
      <c r="I119" s="102" t="s">
        <v>448</v>
      </c>
      <c r="J119" s="77" t="s">
        <v>2614</v>
      </c>
      <c r="K119" s="89" t="str">
        <f>VLOOKUP(ATON_Xref[[#This Row],[Channel Name]],Channels,2,0)</f>
        <v>Caxambas Pass &amp; Bay</v>
      </c>
      <c r="L119" s="55" t="str">
        <f>VLOOKUP(ATON_Xref[[#This Row],[Channel Name]],Channels,4,0)</f>
        <v>C1</v>
      </c>
      <c r="M119" s="18" t="str">
        <f>ATON_Xref[[#This Row],[Zone_ID]]</f>
        <v>M53</v>
      </c>
      <c r="N119" s="2"/>
      <c r="O119"/>
      <c r="P119"/>
      <c r="Q119" s="1"/>
    </row>
    <row r="120" spans="1:17" x14ac:dyDescent="0.2">
      <c r="A120" s="101" t="s">
        <v>48</v>
      </c>
      <c r="B120" s="107">
        <v>16720</v>
      </c>
      <c r="C120" s="102" t="s">
        <v>114</v>
      </c>
      <c r="D120" s="79" t="str">
        <f>IF(ATON_Xref[[#This Row],[LLNR]]=0,"NLL",VLOOKUP(B120,Lightlist,2,FALSE))</f>
        <v>Caxambas Bay Daybeacon 13</v>
      </c>
      <c r="E120" s="107" t="s">
        <v>1898</v>
      </c>
      <c r="F120" s="126">
        <v>121</v>
      </c>
      <c r="G120" s="269" t="s">
        <v>1914</v>
      </c>
      <c r="H120" s="102" t="s">
        <v>1944</v>
      </c>
      <c r="I120" s="102" t="s">
        <v>448</v>
      </c>
      <c r="J120" s="77" t="s">
        <v>2614</v>
      </c>
      <c r="K120" s="89" t="str">
        <f>VLOOKUP(ATON_Xref[[#This Row],[Channel Name]],Channels,2,0)</f>
        <v>Caxambas Pass &amp; Bay</v>
      </c>
      <c r="L120" s="55" t="str">
        <f>VLOOKUP(ATON_Xref[[#This Row],[Channel Name]],Channels,4,0)</f>
        <v>C1</v>
      </c>
      <c r="M120" s="18" t="str">
        <f>ATON_Xref[[#This Row],[Zone_ID]]</f>
        <v>M52</v>
      </c>
      <c r="N120" s="2"/>
      <c r="O120"/>
      <c r="P120"/>
      <c r="Q120" s="1"/>
    </row>
    <row r="121" spans="1:17" x14ac:dyDescent="0.2">
      <c r="A121" s="101" t="s">
        <v>53</v>
      </c>
      <c r="B121" s="107">
        <v>16725</v>
      </c>
      <c r="C121" s="102" t="s">
        <v>105</v>
      </c>
      <c r="D121" s="79" t="str">
        <f>IF(ATON_Xref[[#This Row],[LLNR]]=0,"NLL",VLOOKUP(B121,Lightlist,2,FALSE))</f>
        <v>Caxambas Bay Daybeacon 14</v>
      </c>
      <c r="E121" s="107" t="s">
        <v>1898</v>
      </c>
      <c r="F121" s="126">
        <v>122</v>
      </c>
      <c r="G121" s="269" t="s">
        <v>1913</v>
      </c>
      <c r="H121" s="102" t="s">
        <v>1944</v>
      </c>
      <c r="I121" s="102" t="s">
        <v>448</v>
      </c>
      <c r="J121" s="77" t="s">
        <v>2614</v>
      </c>
      <c r="K121" s="89" t="str">
        <f>VLOOKUP(ATON_Xref[[#This Row],[Channel Name]],Channels,2,0)</f>
        <v>Caxambas Pass &amp; Bay</v>
      </c>
      <c r="L121" s="55" t="str">
        <f>VLOOKUP(ATON_Xref[[#This Row],[Channel Name]],Channels,4,0)</f>
        <v>C1</v>
      </c>
      <c r="M121" s="18" t="str">
        <f>ATON_Xref[[#This Row],[Zone_ID]]</f>
        <v>M49</v>
      </c>
      <c r="N121" s="2"/>
      <c r="O121"/>
      <c r="P121"/>
      <c r="Q121" s="1"/>
    </row>
    <row r="122" spans="1:17" x14ac:dyDescent="0.2">
      <c r="A122" s="101" t="s">
        <v>51</v>
      </c>
      <c r="B122" s="107">
        <v>16730</v>
      </c>
      <c r="C122" s="102" t="s">
        <v>106</v>
      </c>
      <c r="D122" s="79" t="str">
        <f>IF(ATON_Xref[[#This Row],[LLNR]]=0,"NLL",VLOOKUP(B122,Lightlist,2,FALSE))</f>
        <v>Caxambas Bay Daybeacon 15</v>
      </c>
      <c r="E122" s="107" t="s">
        <v>1898</v>
      </c>
      <c r="F122" s="126">
        <v>123</v>
      </c>
      <c r="G122" s="269" t="s">
        <v>1914</v>
      </c>
      <c r="H122" s="102" t="s">
        <v>1944</v>
      </c>
      <c r="I122" s="102" t="s">
        <v>448</v>
      </c>
      <c r="J122" s="77" t="s">
        <v>2614</v>
      </c>
      <c r="K122" s="89" t="str">
        <f>VLOOKUP(ATON_Xref[[#This Row],[Channel Name]],Channels,2,0)</f>
        <v>Caxambas Pass &amp; Bay</v>
      </c>
      <c r="L122" s="55" t="str">
        <f>VLOOKUP(ATON_Xref[[#This Row],[Channel Name]],Channels,4,0)</f>
        <v>C1</v>
      </c>
      <c r="M122" s="18" t="str">
        <f>ATON_Xref[[#This Row],[Zone_ID]]</f>
        <v>M50</v>
      </c>
      <c r="N122" s="2"/>
      <c r="O122"/>
      <c r="P122"/>
      <c r="Q122" s="1"/>
    </row>
    <row r="123" spans="1:17" x14ac:dyDescent="0.2">
      <c r="A123" s="101" t="s">
        <v>57</v>
      </c>
      <c r="B123" s="107">
        <v>16735</v>
      </c>
      <c r="C123" s="102" t="s">
        <v>97</v>
      </c>
      <c r="D123" s="79" t="str">
        <f>IF(ATON_Xref[[#This Row],[LLNR]]=0,"NLL",VLOOKUP(B123,Lightlist,2,FALSE))</f>
        <v>Caxambas Bay Daybeacon 16</v>
      </c>
      <c r="E123" s="107" t="s">
        <v>1898</v>
      </c>
      <c r="F123" s="126">
        <v>124</v>
      </c>
      <c r="G123" s="269" t="s">
        <v>1913</v>
      </c>
      <c r="H123" s="102" t="s">
        <v>1944</v>
      </c>
      <c r="I123" s="102" t="s">
        <v>448</v>
      </c>
      <c r="J123" s="77" t="s">
        <v>2614</v>
      </c>
      <c r="K123" s="89" t="str">
        <f>VLOOKUP(ATON_Xref[[#This Row],[Channel Name]],Channels,2,0)</f>
        <v>Caxambas Pass &amp; Bay</v>
      </c>
      <c r="L123" s="55" t="str">
        <f>VLOOKUP(ATON_Xref[[#This Row],[Channel Name]],Channels,4,0)</f>
        <v>C1</v>
      </c>
      <c r="M123" s="18" t="str">
        <f>ATON_Xref[[#This Row],[Zone_ID]]</f>
        <v>M47</v>
      </c>
      <c r="N123" s="2"/>
      <c r="O123"/>
      <c r="P123"/>
      <c r="Q123" s="1"/>
    </row>
    <row r="124" spans="1:17" x14ac:dyDescent="0.2">
      <c r="A124" s="101" t="s">
        <v>50</v>
      </c>
      <c r="B124" s="107">
        <v>16740</v>
      </c>
      <c r="C124" s="102" t="s">
        <v>96</v>
      </c>
      <c r="D124" s="79" t="str">
        <f>IF(ATON_Xref[[#This Row],[LLNR]]=0,"NLL",VLOOKUP(B124,Lightlist,2,FALSE))</f>
        <v>Caxambas Bay Daybeacon 17</v>
      </c>
      <c r="E124" s="107" t="s">
        <v>1898</v>
      </c>
      <c r="F124" s="126">
        <v>125</v>
      </c>
      <c r="G124" s="269" t="s">
        <v>1914</v>
      </c>
      <c r="H124" s="102" t="s">
        <v>1944</v>
      </c>
      <c r="I124" s="102" t="s">
        <v>448</v>
      </c>
      <c r="J124" s="77" t="s">
        <v>2614</v>
      </c>
      <c r="K124" s="89" t="str">
        <f>VLOOKUP(ATON_Xref[[#This Row],[Channel Name]],Channels,2,0)</f>
        <v>Caxambas Pass &amp; Bay</v>
      </c>
      <c r="L124" s="55" t="str">
        <f>VLOOKUP(ATON_Xref[[#This Row],[Channel Name]],Channels,4,0)</f>
        <v>C1</v>
      </c>
      <c r="M124" s="18" t="str">
        <f>ATON_Xref[[#This Row],[Zone_ID]]</f>
        <v>M46</v>
      </c>
      <c r="N124" s="2"/>
      <c r="O124"/>
      <c r="P124"/>
      <c r="Q124" s="1"/>
    </row>
    <row r="125" spans="1:17" x14ac:dyDescent="0.2">
      <c r="A125" s="101" t="s">
        <v>54</v>
      </c>
      <c r="B125" s="107">
        <v>16745</v>
      </c>
      <c r="C125" s="102" t="s">
        <v>95</v>
      </c>
      <c r="D125" s="79" t="str">
        <f>IF(ATON_Xref[[#This Row],[LLNR]]=0,"NLL",VLOOKUP(B125,Lightlist,2,FALSE))</f>
        <v>Caxambas Bay Daybeacon 18</v>
      </c>
      <c r="E125" s="107" t="s">
        <v>1898</v>
      </c>
      <c r="F125" s="126">
        <v>126</v>
      </c>
      <c r="G125" s="269" t="s">
        <v>1913</v>
      </c>
      <c r="H125" s="102" t="s">
        <v>1944</v>
      </c>
      <c r="I125" s="102" t="s">
        <v>448</v>
      </c>
      <c r="J125" s="77" t="s">
        <v>2614</v>
      </c>
      <c r="K125" s="89" t="str">
        <f>VLOOKUP(ATON_Xref[[#This Row],[Channel Name]],Channels,2,0)</f>
        <v>Caxambas Pass &amp; Bay</v>
      </c>
      <c r="L125" s="55" t="str">
        <f>VLOOKUP(ATON_Xref[[#This Row],[Channel Name]],Channels,4,0)</f>
        <v>C1</v>
      </c>
      <c r="M125" s="18" t="str">
        <f>ATON_Xref[[#This Row],[Zone_ID]]</f>
        <v>M92</v>
      </c>
      <c r="N125" s="2"/>
      <c r="O125"/>
      <c r="P125"/>
      <c r="Q125" s="1"/>
    </row>
    <row r="126" spans="1:17" x14ac:dyDescent="0.2">
      <c r="A126" s="101" t="s">
        <v>47</v>
      </c>
      <c r="B126" s="107">
        <v>16750</v>
      </c>
      <c r="C126" s="102" t="s">
        <v>115</v>
      </c>
      <c r="D126" s="79" t="str">
        <f>IF(ATON_Xref[[#This Row],[LLNR]]=0,"NLL",VLOOKUP(B126,Lightlist,2,FALSE))</f>
        <v>Caxambas Bay Daybeacon 19</v>
      </c>
      <c r="E126" s="107" t="s">
        <v>1898</v>
      </c>
      <c r="F126" s="126">
        <v>127</v>
      </c>
      <c r="G126" s="269" t="s">
        <v>1914</v>
      </c>
      <c r="H126" s="102" t="s">
        <v>1944</v>
      </c>
      <c r="I126" s="102" t="s">
        <v>448</v>
      </c>
      <c r="J126" s="77" t="s">
        <v>2614</v>
      </c>
      <c r="K126" s="89" t="str">
        <f>VLOOKUP(ATON_Xref[[#This Row],[Channel Name]],Channels,2,0)</f>
        <v>Caxambas Pass &amp; Bay</v>
      </c>
      <c r="L126" s="55" t="str">
        <f>VLOOKUP(ATON_Xref[[#This Row],[Channel Name]],Channels,4,0)</f>
        <v>C1</v>
      </c>
      <c r="M126" s="18" t="str">
        <f>ATON_Xref[[#This Row],[Zone_ID]]</f>
        <v>M35</v>
      </c>
      <c r="N126" s="2"/>
      <c r="O126"/>
      <c r="P126"/>
      <c r="Q126" s="1"/>
    </row>
    <row r="127" spans="1:17" x14ac:dyDescent="0.2">
      <c r="A127" s="101" t="s">
        <v>370</v>
      </c>
      <c r="B127" s="107">
        <v>16670</v>
      </c>
      <c r="C127" s="102" t="s">
        <v>2685</v>
      </c>
      <c r="D127" s="79" t="str">
        <f>IF(ATON_Xref[[#This Row],[LLNR]]=0,"NLL",VLOOKUP(B127,Lightlist,2,FALSE))</f>
        <v>Coon Key Light</v>
      </c>
      <c r="E127" s="107" t="s">
        <v>1897</v>
      </c>
      <c r="F127" s="126">
        <v>128</v>
      </c>
      <c r="G127" s="269" t="s">
        <v>1915</v>
      </c>
      <c r="H127" s="102" t="s">
        <v>1944</v>
      </c>
      <c r="I127" s="102" t="s">
        <v>2020</v>
      </c>
      <c r="J127" s="77" t="s">
        <v>2630</v>
      </c>
      <c r="K127" s="89" t="str">
        <f>VLOOKUP(ATON_Xref[[#This Row],[Channel Name]],Channels,2,0)</f>
        <v>Coon Key</v>
      </c>
      <c r="L127" s="55" t="str">
        <f>VLOOKUP(ATON_Xref[[#This Row],[Channel Name]],Channels,4,0)</f>
        <v>C1</v>
      </c>
      <c r="M127" s="18" t="str">
        <f>ATON_Xref[[#This Row],[Zone_ID]]</f>
        <v>N86</v>
      </c>
      <c r="N127" s="2"/>
      <c r="O127"/>
      <c r="P127"/>
      <c r="Q127" s="1"/>
    </row>
    <row r="128" spans="1:17" x14ac:dyDescent="0.2">
      <c r="A128" s="101" t="s">
        <v>805</v>
      </c>
      <c r="B128" s="107">
        <v>16672</v>
      </c>
      <c r="C128" s="102" t="s">
        <v>2757</v>
      </c>
      <c r="D128" s="79" t="str">
        <f>IF(ATON_Xref[[#This Row],[LLNR]]=0,"NLL",VLOOKUP(B128,Lightlist,2,FALSE))</f>
        <v>Coon Key Shoal Daybeacon</v>
      </c>
      <c r="E128" s="107" t="s">
        <v>1898</v>
      </c>
      <c r="F128" s="126">
        <v>129</v>
      </c>
      <c r="G128" s="269" t="s">
        <v>1915</v>
      </c>
      <c r="H128" s="102" t="s">
        <v>1944</v>
      </c>
      <c r="I128" s="102" t="s">
        <v>2020</v>
      </c>
      <c r="J128" s="77" t="s">
        <v>3074</v>
      </c>
      <c r="K128" s="89" t="str">
        <f>VLOOKUP(ATON_Xref[[#This Row],[Channel Name]],Channels,2,0)</f>
        <v>Coon Key Shoal</v>
      </c>
      <c r="L128" s="55" t="str">
        <f>VLOOKUP(ATON_Xref[[#This Row],[Channel Name]],Channels,4,0)</f>
        <v>C4</v>
      </c>
      <c r="M128" s="18" t="str">
        <f>ATON_Xref[[#This Row],[Zone_ID]]</f>
        <v>N87</v>
      </c>
      <c r="N128" s="2"/>
      <c r="O128"/>
      <c r="P128"/>
      <c r="Q128" s="1"/>
    </row>
    <row r="129" spans="1:17" x14ac:dyDescent="0.2">
      <c r="A129" s="101" t="s">
        <v>289</v>
      </c>
      <c r="B129" s="42">
        <v>16795</v>
      </c>
      <c r="C129" s="102" t="s">
        <v>98</v>
      </c>
      <c r="D129" s="79" t="str">
        <f>IF(ATON_Xref[[#This Row],[LLNR]]=0,"NLL",VLOOKUP(B129,Lightlist,2,FALSE))</f>
        <v>Big Marco River Daybeacon 2</v>
      </c>
      <c r="E129" s="107" t="s">
        <v>1898</v>
      </c>
      <c r="F129" s="126">
        <v>130</v>
      </c>
      <c r="G129" s="269" t="s">
        <v>1913</v>
      </c>
      <c r="H129" s="108" t="s">
        <v>1944</v>
      </c>
      <c r="I129" s="108" t="s">
        <v>2020</v>
      </c>
      <c r="J129" s="77" t="s">
        <v>2600</v>
      </c>
      <c r="K129" s="89" t="str">
        <f>VLOOKUP(ATON_Xref[[#This Row],[Channel Name]],Channels,2,0)</f>
        <v>Big Marco River</v>
      </c>
      <c r="L129" s="55" t="str">
        <f>VLOOKUP(ATON_Xref[[#This Row],[Channel Name]],Channels,4,0)</f>
        <v>C1</v>
      </c>
      <c r="M129" s="18" t="str">
        <f>ATON_Xref[[#This Row],[Zone_ID]]</f>
        <v>N83</v>
      </c>
      <c r="N129" s="2"/>
      <c r="O129"/>
      <c r="P129"/>
      <c r="Q129" s="1"/>
    </row>
    <row r="130" spans="1:17" x14ac:dyDescent="0.2">
      <c r="A130" s="101" t="s">
        <v>288</v>
      </c>
      <c r="B130" s="42">
        <v>16800</v>
      </c>
      <c r="C130" s="102" t="s">
        <v>100</v>
      </c>
      <c r="D130" s="79" t="str">
        <f>IF(ATON_Xref[[#This Row],[LLNR]]=0,"NLL",VLOOKUP(B130,Lightlist,2,FALSE))</f>
        <v>Big Marco River Daybeacon 3</v>
      </c>
      <c r="E130" s="107" t="s">
        <v>1898</v>
      </c>
      <c r="F130" s="126">
        <v>131</v>
      </c>
      <c r="G130" s="269" t="s">
        <v>1914</v>
      </c>
      <c r="H130" s="108" t="s">
        <v>1944</v>
      </c>
      <c r="I130" s="108" t="s">
        <v>2020</v>
      </c>
      <c r="J130" s="77" t="s">
        <v>2600</v>
      </c>
      <c r="K130" s="89" t="str">
        <f>VLOOKUP(ATON_Xref[[#This Row],[Channel Name]],Channels,2,0)</f>
        <v>Big Marco River</v>
      </c>
      <c r="L130" s="55" t="str">
        <f>VLOOKUP(ATON_Xref[[#This Row],[Channel Name]],Channels,4,0)</f>
        <v>C1</v>
      </c>
      <c r="M130" s="18" t="str">
        <f>ATON_Xref[[#This Row],[Zone_ID]]</f>
        <v>N82</v>
      </c>
      <c r="N130" s="2"/>
      <c r="O130"/>
      <c r="P130"/>
      <c r="Q130" s="1"/>
    </row>
    <row r="131" spans="1:17" x14ac:dyDescent="0.2">
      <c r="A131" s="101" t="s">
        <v>287</v>
      </c>
      <c r="B131" s="42">
        <v>16805</v>
      </c>
      <c r="C131" s="102" t="s">
        <v>99</v>
      </c>
      <c r="D131" s="79" t="str">
        <f>IF(ATON_Xref[[#This Row],[LLNR]]=0,"NLL",VLOOKUP(B131,Lightlist,2,FALSE))</f>
        <v>Big Marco River Daybeacon 4</v>
      </c>
      <c r="E131" s="107" t="s">
        <v>1898</v>
      </c>
      <c r="F131" s="126">
        <v>132</v>
      </c>
      <c r="G131" s="269" t="s">
        <v>1913</v>
      </c>
      <c r="H131" s="108" t="s">
        <v>1944</v>
      </c>
      <c r="I131" s="108" t="s">
        <v>2020</v>
      </c>
      <c r="J131" s="77" t="s">
        <v>2600</v>
      </c>
      <c r="K131" s="89" t="str">
        <f>VLOOKUP(ATON_Xref[[#This Row],[Channel Name]],Channels,2,0)</f>
        <v>Big Marco River</v>
      </c>
      <c r="L131" s="55" t="str">
        <f>VLOOKUP(ATON_Xref[[#This Row],[Channel Name]],Channels,4,0)</f>
        <v>C1</v>
      </c>
      <c r="M131" s="18" t="str">
        <f>ATON_Xref[[#This Row],[Zone_ID]]</f>
        <v>N81</v>
      </c>
      <c r="N131" s="2"/>
      <c r="O131"/>
      <c r="P131"/>
      <c r="Q131" s="1"/>
    </row>
    <row r="132" spans="1:17" x14ac:dyDescent="0.2">
      <c r="A132" s="101" t="s">
        <v>2348</v>
      </c>
      <c r="B132" s="42"/>
      <c r="C132" s="102" t="s">
        <v>103</v>
      </c>
      <c r="D132" s="79" t="str">
        <f>IF(ATON_Xref[[#This Row],[LLNR]]=0,"NLL",VLOOKUP(B132,Lightlist,2,FALSE))</f>
        <v>NLL</v>
      </c>
      <c r="E132" s="107" t="s">
        <v>1898</v>
      </c>
      <c r="F132" s="126">
        <v>133</v>
      </c>
      <c r="G132" s="269" t="s">
        <v>1914</v>
      </c>
      <c r="H132" s="108" t="s">
        <v>1945</v>
      </c>
      <c r="I132" s="108" t="s">
        <v>2020</v>
      </c>
      <c r="J132" s="77" t="s">
        <v>2600</v>
      </c>
      <c r="K132" s="89" t="str">
        <f>VLOOKUP(ATON_Xref[[#This Row],[Channel Name]],Channels,2,0)</f>
        <v>Big Marco River</v>
      </c>
      <c r="L132" s="55" t="str">
        <f>VLOOKUP(ATON_Xref[[#This Row],[Channel Name]],Channels,4,0)</f>
        <v>C1</v>
      </c>
      <c r="M132" s="18" t="str">
        <f>ATON_Xref[[#This Row],[Zone_ID]]</f>
        <v>N88</v>
      </c>
      <c r="N132" s="2"/>
      <c r="O132"/>
      <c r="P132"/>
      <c r="Q132" s="1"/>
    </row>
    <row r="133" spans="1:17" x14ac:dyDescent="0.2">
      <c r="A133" s="101" t="s">
        <v>286</v>
      </c>
      <c r="B133" s="42">
        <v>16810</v>
      </c>
      <c r="C133" s="102" t="s">
        <v>102</v>
      </c>
      <c r="D133" s="79" t="str">
        <f>IF(ATON_Xref[[#This Row],[LLNR]]=0,"NLL",VLOOKUP(B133,Lightlist,2,FALSE))</f>
        <v>Big Marco River Daybeacon 6</v>
      </c>
      <c r="E133" s="107" t="s">
        <v>1898</v>
      </c>
      <c r="F133" s="126">
        <v>134</v>
      </c>
      <c r="G133" s="269" t="s">
        <v>1913</v>
      </c>
      <c r="H133" s="108" t="s">
        <v>1944</v>
      </c>
      <c r="I133" s="108" t="s">
        <v>2020</v>
      </c>
      <c r="J133" s="77" t="s">
        <v>2600</v>
      </c>
      <c r="K133" s="89" t="str">
        <f>VLOOKUP(ATON_Xref[[#This Row],[Channel Name]],Channels,2,0)</f>
        <v>Big Marco River</v>
      </c>
      <c r="L133" s="55" t="str">
        <f>VLOOKUP(ATON_Xref[[#This Row],[Channel Name]],Channels,4,0)</f>
        <v>C1</v>
      </c>
      <c r="M133" s="18" t="str">
        <f>ATON_Xref[[#This Row],[Zone_ID]]</f>
        <v>N80</v>
      </c>
      <c r="N133" s="2"/>
      <c r="O133"/>
      <c r="P133"/>
      <c r="Q133" s="1"/>
    </row>
    <row r="134" spans="1:17" x14ac:dyDescent="0.2">
      <c r="A134" s="101" t="s">
        <v>285</v>
      </c>
      <c r="B134" s="42">
        <v>16815</v>
      </c>
      <c r="C134" s="102" t="s">
        <v>107</v>
      </c>
      <c r="D134" s="79" t="str">
        <f>IF(ATON_Xref[[#This Row],[LLNR]]=0,"NLL",VLOOKUP(B134,Lightlist,2,FALSE))</f>
        <v>Big Marco River Daybeacon 7</v>
      </c>
      <c r="E134" s="107" t="s">
        <v>1898</v>
      </c>
      <c r="F134" s="126">
        <v>135</v>
      </c>
      <c r="G134" s="269" t="s">
        <v>1914</v>
      </c>
      <c r="H134" s="108" t="s">
        <v>1944</v>
      </c>
      <c r="I134" s="108" t="s">
        <v>2020</v>
      </c>
      <c r="J134" s="77" t="s">
        <v>2600</v>
      </c>
      <c r="K134" s="89" t="str">
        <f>VLOOKUP(ATON_Xref[[#This Row],[Channel Name]],Channels,2,0)</f>
        <v>Big Marco River</v>
      </c>
      <c r="L134" s="55" t="str">
        <f>VLOOKUP(ATON_Xref[[#This Row],[Channel Name]],Channels,4,0)</f>
        <v>C1</v>
      </c>
      <c r="M134" s="18" t="str">
        <f>ATON_Xref[[#This Row],[Zone_ID]]</f>
        <v>N79</v>
      </c>
      <c r="N134" s="2"/>
      <c r="O134"/>
      <c r="P134"/>
      <c r="Q134" s="1"/>
    </row>
    <row r="135" spans="1:17" x14ac:dyDescent="0.2">
      <c r="A135" s="101" t="s">
        <v>284</v>
      </c>
      <c r="B135" s="42">
        <v>16820</v>
      </c>
      <c r="C135" s="102" t="s">
        <v>108</v>
      </c>
      <c r="D135" s="79" t="str">
        <f>IF(ATON_Xref[[#This Row],[LLNR]]=0,"NLL",VLOOKUP(B135,Lightlist,2,FALSE))</f>
        <v>Big Marco River Daybeacon 8</v>
      </c>
      <c r="E135" s="107" t="s">
        <v>1898</v>
      </c>
      <c r="F135" s="126">
        <v>136</v>
      </c>
      <c r="G135" s="269" t="s">
        <v>1913</v>
      </c>
      <c r="H135" s="108" t="s">
        <v>1944</v>
      </c>
      <c r="I135" s="108" t="s">
        <v>2020</v>
      </c>
      <c r="J135" s="77" t="s">
        <v>2600</v>
      </c>
      <c r="K135" s="89" t="str">
        <f>VLOOKUP(ATON_Xref[[#This Row],[Channel Name]],Channels,2,0)</f>
        <v>Big Marco River</v>
      </c>
      <c r="L135" s="55" t="str">
        <f>VLOOKUP(ATON_Xref[[#This Row],[Channel Name]],Channels,4,0)</f>
        <v>C1</v>
      </c>
      <c r="M135" s="18" t="str">
        <f>ATON_Xref[[#This Row],[Zone_ID]]</f>
        <v>N78</v>
      </c>
      <c r="N135" s="2"/>
      <c r="O135"/>
      <c r="P135"/>
      <c r="Q135" s="1"/>
    </row>
    <row r="136" spans="1:17" x14ac:dyDescent="0.2">
      <c r="A136" s="101" t="s">
        <v>66</v>
      </c>
      <c r="B136" s="42">
        <v>16825</v>
      </c>
      <c r="C136" s="102" t="s">
        <v>110</v>
      </c>
      <c r="D136" s="79" t="str">
        <f>IF(ATON_Xref[[#This Row],[LLNR]]=0,"NLL",VLOOKUP(B136,Lightlist,2,FALSE))</f>
        <v>Big Marco River Daybeacon 10</v>
      </c>
      <c r="E136" s="107" t="s">
        <v>1898</v>
      </c>
      <c r="F136" s="126">
        <v>137</v>
      </c>
      <c r="G136" s="269" t="s">
        <v>1913</v>
      </c>
      <c r="H136" s="108" t="s">
        <v>1944</v>
      </c>
      <c r="I136" s="108" t="s">
        <v>2020</v>
      </c>
      <c r="J136" s="77" t="s">
        <v>2600</v>
      </c>
      <c r="K136" s="89" t="str">
        <f>VLOOKUP(ATON_Xref[[#This Row],[Channel Name]],Channels,2,0)</f>
        <v>Big Marco River</v>
      </c>
      <c r="L136" s="55" t="str">
        <f>VLOOKUP(ATON_Xref[[#This Row],[Channel Name]],Channels,4,0)</f>
        <v>C1</v>
      </c>
      <c r="M136" s="18" t="str">
        <f>ATON_Xref[[#This Row],[Zone_ID]]</f>
        <v>N70</v>
      </c>
      <c r="N136" s="2"/>
      <c r="O136"/>
      <c r="P136"/>
      <c r="Q136" s="1"/>
    </row>
    <row r="137" spans="1:17" x14ac:dyDescent="0.2">
      <c r="A137" s="101" t="s">
        <v>65</v>
      </c>
      <c r="B137" s="42">
        <v>16830</v>
      </c>
      <c r="C137" s="102" t="s">
        <v>113</v>
      </c>
      <c r="D137" s="79" t="str">
        <f>IF(ATON_Xref[[#This Row],[LLNR]]=0,"NLL",VLOOKUP(B137,Lightlist,2,FALSE))</f>
        <v>Big Marco River Daybeacon 12</v>
      </c>
      <c r="E137" s="107" t="s">
        <v>1898</v>
      </c>
      <c r="F137" s="126">
        <v>138</v>
      </c>
      <c r="G137" s="269" t="s">
        <v>1913</v>
      </c>
      <c r="H137" s="108" t="s">
        <v>1944</v>
      </c>
      <c r="I137" s="108" t="s">
        <v>2020</v>
      </c>
      <c r="J137" s="77" t="s">
        <v>2600</v>
      </c>
      <c r="K137" s="89" t="str">
        <f>VLOOKUP(ATON_Xref[[#This Row],[Channel Name]],Channels,2,0)</f>
        <v>Big Marco River</v>
      </c>
      <c r="L137" s="55" t="str">
        <f>VLOOKUP(ATON_Xref[[#This Row],[Channel Name]],Channels,4,0)</f>
        <v>C1</v>
      </c>
      <c r="M137" s="18" t="str">
        <f>ATON_Xref[[#This Row],[Zone_ID]]</f>
        <v>N69</v>
      </c>
      <c r="N137" s="2"/>
      <c r="O137"/>
      <c r="P137"/>
      <c r="Q137" s="1"/>
    </row>
    <row r="138" spans="1:17" x14ac:dyDescent="0.2">
      <c r="A138" s="101" t="s">
        <v>1849</v>
      </c>
      <c r="B138" s="42">
        <v>16675</v>
      </c>
      <c r="C138" s="102" t="s">
        <v>98</v>
      </c>
      <c r="D138" s="79" t="str">
        <f>IF(ATON_Xref[[#This Row],[LLNR]]=0,"NLL",VLOOKUP(B138,Lightlist,2,FALSE))</f>
        <v>Caxambas Bay South Approach Daybeacon 2</v>
      </c>
      <c r="E138" s="107" t="s">
        <v>1898</v>
      </c>
      <c r="F138" s="126">
        <v>139</v>
      </c>
      <c r="G138" s="269" t="s">
        <v>1913</v>
      </c>
      <c r="H138" s="108" t="s">
        <v>1945</v>
      </c>
      <c r="I138" s="108" t="s">
        <v>2029</v>
      </c>
      <c r="J138" s="77" t="s">
        <v>2616</v>
      </c>
      <c r="K138" s="89" t="str">
        <f>VLOOKUP(ATON_Xref[[#This Row],[Channel Name]],Channels,2,0)</f>
        <v>Caxambas Pass &amp; Bay</v>
      </c>
      <c r="L138" s="55" t="str">
        <f>VLOOKUP(ATON_Xref[[#This Row],[Channel Name]],Channels,4,0)</f>
        <v>C1</v>
      </c>
      <c r="M138" s="18" t="str">
        <f>ATON_Xref[[#This Row],[Zone_ID]]</f>
        <v>Nn84</v>
      </c>
      <c r="N138" s="2"/>
      <c r="O138"/>
      <c r="P138"/>
      <c r="Q138" s="1"/>
    </row>
    <row r="139" spans="1:17" x14ac:dyDescent="0.2">
      <c r="A139" s="101" t="s">
        <v>1850</v>
      </c>
      <c r="B139" s="42">
        <v>16680</v>
      </c>
      <c r="C139" s="102" t="s">
        <v>99</v>
      </c>
      <c r="D139" s="79" t="str">
        <f>IF(ATON_Xref[[#This Row],[LLNR]]=0,"NLL",VLOOKUP(B139,Lightlist,2,FALSE))</f>
        <v>Caxambas Bay South Approach Daybeacon 4</v>
      </c>
      <c r="E139" s="107" t="s">
        <v>1898</v>
      </c>
      <c r="F139" s="126">
        <v>140</v>
      </c>
      <c r="G139" s="269" t="s">
        <v>1913</v>
      </c>
      <c r="H139" s="108" t="s">
        <v>1945</v>
      </c>
      <c r="I139" s="108" t="s">
        <v>2029</v>
      </c>
      <c r="J139" s="77" t="s">
        <v>2616</v>
      </c>
      <c r="K139" s="89" t="str">
        <f>VLOOKUP(ATON_Xref[[#This Row],[Channel Name]],Channels,2,0)</f>
        <v>Caxambas Pass &amp; Bay</v>
      </c>
      <c r="L139" s="55" t="str">
        <f>VLOOKUP(ATON_Xref[[#This Row],[Channel Name]],Channels,4,0)</f>
        <v>C1</v>
      </c>
      <c r="M139" s="18" t="str">
        <f>ATON_Xref[[#This Row],[Zone_ID]]</f>
        <v>Nn85</v>
      </c>
      <c r="N139" s="2"/>
      <c r="O139"/>
      <c r="P139"/>
      <c r="Q139" s="1"/>
    </row>
    <row r="140" spans="1:17" x14ac:dyDescent="0.2">
      <c r="A140" s="101" t="s">
        <v>1010</v>
      </c>
      <c r="B140" s="42">
        <v>17090</v>
      </c>
      <c r="C140" s="102" t="s">
        <v>104</v>
      </c>
      <c r="D140" s="79" t="str">
        <f>IF(ATON_Xref[[#This Row],[LLNR]]=0,"NLL",VLOOKUP(B140,Lightlist,2,FALSE))</f>
        <v>Big Marco Pass-Gordon Pass Daybeacon 1</v>
      </c>
      <c r="E140" s="107" t="s">
        <v>1897</v>
      </c>
      <c r="F140" s="126">
        <v>141</v>
      </c>
      <c r="G140" s="269" t="s">
        <v>1914</v>
      </c>
      <c r="H140" s="108" t="s">
        <v>1944</v>
      </c>
      <c r="I140" s="108" t="s">
        <v>427</v>
      </c>
      <c r="J140" s="77" t="s">
        <v>2617</v>
      </c>
      <c r="K140" s="89" t="str">
        <f>VLOOKUP(ATON_Xref[[#This Row],[Channel Name]],Channels,2,0)</f>
        <v>Capri Pass &amp; north</v>
      </c>
      <c r="L140" s="55" t="str">
        <f>VLOOKUP(ATON_Xref[[#This Row],[Channel Name]],Channels,4,0)</f>
        <v>C1</v>
      </c>
      <c r="M140" s="18" t="str">
        <f>ATON_Xref[[#This Row],[Zone_ID]]</f>
        <v>P01</v>
      </c>
      <c r="N140" s="2"/>
      <c r="O140"/>
      <c r="P140"/>
      <c r="Q140" s="1"/>
    </row>
    <row r="141" spans="1:17" x14ac:dyDescent="0.2">
      <c r="A141" s="101" t="s">
        <v>1012</v>
      </c>
      <c r="B141" s="42">
        <v>17100</v>
      </c>
      <c r="C141" s="102" t="s">
        <v>983</v>
      </c>
      <c r="D141" s="79" t="str">
        <f>IF(ATON_Xref[[#This Row],[LLNR]]=0,"NLL",VLOOKUP(B141,Lightlist,2,FALSE))</f>
        <v>Big Marco Pass-Gordon Pass Daybeacon 1A</v>
      </c>
      <c r="E141" s="107" t="s">
        <v>1897</v>
      </c>
      <c r="F141" s="126">
        <v>142</v>
      </c>
      <c r="G141" s="269" t="s">
        <v>1914</v>
      </c>
      <c r="H141" s="108" t="s">
        <v>1944</v>
      </c>
      <c r="I141" s="108" t="s">
        <v>427</v>
      </c>
      <c r="J141" s="77" t="s">
        <v>2617</v>
      </c>
      <c r="K141" s="89" t="str">
        <f>VLOOKUP(ATON_Xref[[#This Row],[Channel Name]],Channels,2,0)</f>
        <v>Capri Pass &amp; north</v>
      </c>
      <c r="L141" s="55" t="str">
        <f>VLOOKUP(ATON_Xref[[#This Row],[Channel Name]],Channels,4,0)</f>
        <v>C1</v>
      </c>
      <c r="M141" s="18" t="str">
        <f>ATON_Xref[[#This Row],[Zone_ID]]</f>
        <v>P03</v>
      </c>
      <c r="N141" s="2"/>
      <c r="O141"/>
      <c r="P141"/>
      <c r="Q141" s="1"/>
    </row>
    <row r="142" spans="1:17" x14ac:dyDescent="0.2">
      <c r="A142" s="101" t="s">
        <v>1011</v>
      </c>
      <c r="B142" s="42">
        <v>17095</v>
      </c>
      <c r="C142" s="102" t="s">
        <v>98</v>
      </c>
      <c r="D142" s="79" t="str">
        <f>IF(ATON_Xref[[#This Row],[LLNR]]=0,"NLL",VLOOKUP(B142,Lightlist,2,FALSE))</f>
        <v>Big Marco Pass-Gordon Pass Daybeacon 2</v>
      </c>
      <c r="E142" s="107" t="s">
        <v>1897</v>
      </c>
      <c r="F142" s="126">
        <v>143</v>
      </c>
      <c r="G142" s="269" t="s">
        <v>1913</v>
      </c>
      <c r="H142" s="108" t="s">
        <v>1944</v>
      </c>
      <c r="I142" s="108" t="s">
        <v>427</v>
      </c>
      <c r="J142" s="77" t="s">
        <v>2617</v>
      </c>
      <c r="K142" s="89" t="str">
        <f>VLOOKUP(ATON_Xref[[#This Row],[Channel Name]],Channels,2,0)</f>
        <v>Capri Pass &amp; north</v>
      </c>
      <c r="L142" s="55" t="str">
        <f>VLOOKUP(ATON_Xref[[#This Row],[Channel Name]],Channels,4,0)</f>
        <v>C1</v>
      </c>
      <c r="M142" s="18" t="str">
        <f>ATON_Xref[[#This Row],[Zone_ID]]</f>
        <v>P02</v>
      </c>
      <c r="N142" s="2"/>
      <c r="O142"/>
      <c r="P142"/>
      <c r="Q142" s="1"/>
    </row>
    <row r="143" spans="1:17" x14ac:dyDescent="0.2">
      <c r="A143" s="101" t="s">
        <v>978</v>
      </c>
      <c r="B143" s="42">
        <v>17160</v>
      </c>
      <c r="C143" s="102" t="s">
        <v>984</v>
      </c>
      <c r="D143" s="79" t="str">
        <f>IF(ATON_Xref[[#This Row],[LLNR]]=0,"NLL",VLOOKUP(B143,Lightlist,2,FALSE))</f>
        <v>Big Marco Pass-Gordon Pass Daybeacon 2A</v>
      </c>
      <c r="E143" s="107" t="s">
        <v>1897</v>
      </c>
      <c r="F143" s="126">
        <v>145</v>
      </c>
      <c r="G143" s="269" t="s">
        <v>1913</v>
      </c>
      <c r="H143" s="108" t="s">
        <v>1944</v>
      </c>
      <c r="I143" s="108" t="s">
        <v>427</v>
      </c>
      <c r="J143" s="77" t="s">
        <v>2617</v>
      </c>
      <c r="K143" s="89" t="str">
        <f>VLOOKUP(ATON_Xref[[#This Row],[Channel Name]],Channels,2,0)</f>
        <v>Capri Pass &amp; north</v>
      </c>
      <c r="L143" s="55" t="str">
        <f>VLOOKUP(ATON_Xref[[#This Row],[Channel Name]],Channels,4,0)</f>
        <v>C1</v>
      </c>
      <c r="M143" s="18" t="str">
        <f>ATON_Xref[[#This Row],[Zone_ID]]</f>
        <v>P13</v>
      </c>
      <c r="N143" s="2"/>
      <c r="O143"/>
      <c r="P143"/>
      <c r="Q143" s="1"/>
    </row>
    <row r="144" spans="1:17" x14ac:dyDescent="0.2">
      <c r="A144" s="101" t="s">
        <v>1013</v>
      </c>
      <c r="B144" s="42">
        <v>17165</v>
      </c>
      <c r="C144" s="108" t="s">
        <v>100</v>
      </c>
      <c r="D144" s="79" t="str">
        <f>IF(ATON_Xref[[#This Row],[LLNR]]=0,"NLL",VLOOKUP(B144,Lightlist,2,FALSE))</f>
        <v>Big Marco Pass-Gordon Pass Daybeacon 3</v>
      </c>
      <c r="E144" s="107" t="s">
        <v>1897</v>
      </c>
      <c r="F144" s="126">
        <v>146</v>
      </c>
      <c r="G144" s="269" t="s">
        <v>1914</v>
      </c>
      <c r="H144" s="108" t="s">
        <v>1944</v>
      </c>
      <c r="I144" s="108" t="s">
        <v>427</v>
      </c>
      <c r="J144" s="77" t="s">
        <v>2617</v>
      </c>
      <c r="K144" s="89" t="str">
        <f>VLOOKUP(ATON_Xref[[#This Row],[Channel Name]],Channels,2,0)</f>
        <v>Capri Pass &amp; north</v>
      </c>
      <c r="L144" s="55" t="str">
        <f>VLOOKUP(ATON_Xref[[#This Row],[Channel Name]],Channels,4,0)</f>
        <v>C1</v>
      </c>
      <c r="M144" s="18" t="str">
        <f>ATON_Xref[[#This Row],[Zone_ID]]</f>
        <v>P05</v>
      </c>
      <c r="N144" s="2"/>
      <c r="O144"/>
      <c r="P144"/>
      <c r="Q144" s="1"/>
    </row>
    <row r="145" spans="1:17" x14ac:dyDescent="0.2">
      <c r="A145" s="101" t="s">
        <v>979</v>
      </c>
      <c r="B145" s="42">
        <v>17167</v>
      </c>
      <c r="C145" s="102" t="s">
        <v>967</v>
      </c>
      <c r="D145" s="79" t="str">
        <f>IF(ATON_Xref[[#This Row],[LLNR]]=0,"NLL",VLOOKUP(B145,Lightlist,2,FALSE))</f>
        <v>Big Marco Pass-Gordon Pass Buoy 3A</v>
      </c>
      <c r="E145" s="107" t="s">
        <v>1897</v>
      </c>
      <c r="F145" s="126">
        <v>147</v>
      </c>
      <c r="G145" s="269" t="s">
        <v>1914</v>
      </c>
      <c r="H145" s="108" t="s">
        <v>1944</v>
      </c>
      <c r="I145" s="108" t="s">
        <v>427</v>
      </c>
      <c r="J145" s="77" t="s">
        <v>2617</v>
      </c>
      <c r="K145" s="89" t="str">
        <f>VLOOKUP(ATON_Xref[[#This Row],[Channel Name]],Channels,2,0)</f>
        <v>Capri Pass &amp; north</v>
      </c>
      <c r="L145" s="55" t="str">
        <f>VLOOKUP(ATON_Xref[[#This Row],[Channel Name]],Channels,4,0)</f>
        <v>C1</v>
      </c>
      <c r="M145" s="18" t="str">
        <f>ATON_Xref[[#This Row],[Zone_ID]]</f>
        <v>P15</v>
      </c>
      <c r="N145" s="2"/>
      <c r="O145"/>
      <c r="P145"/>
      <c r="Q145" s="1"/>
    </row>
    <row r="146" spans="1:17" x14ac:dyDescent="0.2">
      <c r="A146" s="101" t="s">
        <v>980</v>
      </c>
      <c r="B146" s="42">
        <v>17170</v>
      </c>
      <c r="C146" s="102" t="s">
        <v>103</v>
      </c>
      <c r="D146" s="79" t="str">
        <f>IF(ATON_Xref[[#This Row],[LLNR]]=0,"NLL",VLOOKUP(B146,Lightlist,2,FALSE))</f>
        <v>Big Marco Pass-Gordon Pass Daybeacon 5</v>
      </c>
      <c r="E146" s="107" t="s">
        <v>1897</v>
      </c>
      <c r="F146" s="126">
        <v>148</v>
      </c>
      <c r="G146" s="269" t="s">
        <v>1914</v>
      </c>
      <c r="H146" s="108" t="s">
        <v>1944</v>
      </c>
      <c r="I146" s="108" t="s">
        <v>427</v>
      </c>
      <c r="J146" s="77" t="s">
        <v>2617</v>
      </c>
      <c r="K146" s="89" t="str">
        <f>VLOOKUP(ATON_Xref[[#This Row],[Channel Name]],Channels,2,0)</f>
        <v>Capri Pass &amp; north</v>
      </c>
      <c r="L146" s="55" t="str">
        <f>VLOOKUP(ATON_Xref[[#This Row],[Channel Name]],Channels,4,0)</f>
        <v>C1</v>
      </c>
      <c r="M146" s="18" t="str">
        <f>ATON_Xref[[#This Row],[Zone_ID]]</f>
        <v>P16</v>
      </c>
      <c r="N146" s="2"/>
      <c r="O146"/>
      <c r="P146"/>
      <c r="Q146" s="1"/>
    </row>
    <row r="147" spans="1:17" x14ac:dyDescent="0.2">
      <c r="A147" s="101" t="s">
        <v>981</v>
      </c>
      <c r="B147" s="42">
        <v>17175</v>
      </c>
      <c r="C147" s="102" t="s">
        <v>102</v>
      </c>
      <c r="D147" s="79" t="str">
        <f>IF(ATON_Xref[[#This Row],[LLNR]]=0,"NLL",VLOOKUP(B147,Lightlist,2,FALSE))</f>
        <v>Big Marco Pass-Gordon Pass Daybeacon 6</v>
      </c>
      <c r="E147" s="107" t="s">
        <v>1897</v>
      </c>
      <c r="F147" s="126">
        <v>149</v>
      </c>
      <c r="G147" s="269" t="s">
        <v>1913</v>
      </c>
      <c r="H147" s="108" t="s">
        <v>1944</v>
      </c>
      <c r="I147" s="108" t="s">
        <v>427</v>
      </c>
      <c r="J147" s="77" t="s">
        <v>2617</v>
      </c>
      <c r="K147" s="89" t="str">
        <f>VLOOKUP(ATON_Xref[[#This Row],[Channel Name]],Channels,2,0)</f>
        <v>Capri Pass &amp; north</v>
      </c>
      <c r="L147" s="55" t="str">
        <f>VLOOKUP(ATON_Xref[[#This Row],[Channel Name]],Channels,4,0)</f>
        <v>C1</v>
      </c>
      <c r="M147" s="18" t="str">
        <f>ATON_Xref[[#This Row],[Zone_ID]]</f>
        <v>P17</v>
      </c>
      <c r="N147" s="2"/>
      <c r="O147"/>
      <c r="P147"/>
      <c r="Q147" s="1"/>
    </row>
    <row r="148" spans="1:17" x14ac:dyDescent="0.2">
      <c r="A148" s="101" t="s">
        <v>982</v>
      </c>
      <c r="B148" s="42">
        <v>17180</v>
      </c>
      <c r="C148" s="102" t="s">
        <v>107</v>
      </c>
      <c r="D148" s="79" t="str">
        <f>IF(ATON_Xref[[#This Row],[LLNR]]=0,"NLL",VLOOKUP(B148,Lightlist,2,FALSE))</f>
        <v>Big Marco Pass-Gordon Pass Daybeacon 7</v>
      </c>
      <c r="E148" s="107" t="s">
        <v>1897</v>
      </c>
      <c r="F148" s="126">
        <v>150</v>
      </c>
      <c r="G148" s="269" t="s">
        <v>1914</v>
      </c>
      <c r="H148" s="108" t="s">
        <v>1944</v>
      </c>
      <c r="I148" s="108" t="s">
        <v>427</v>
      </c>
      <c r="J148" s="77" t="s">
        <v>2617</v>
      </c>
      <c r="K148" s="89" t="str">
        <f>VLOOKUP(ATON_Xref[[#This Row],[Channel Name]],Channels,2,0)</f>
        <v>Capri Pass &amp; north</v>
      </c>
      <c r="L148" s="55" t="str">
        <f>VLOOKUP(ATON_Xref[[#This Row],[Channel Name]],Channels,4,0)</f>
        <v>C1</v>
      </c>
      <c r="M148" s="18" t="str">
        <f>ATON_Xref[[#This Row],[Zone_ID]]</f>
        <v>P18</v>
      </c>
      <c r="N148" s="2"/>
      <c r="O148"/>
      <c r="P148"/>
      <c r="Q148" s="1"/>
    </row>
    <row r="149" spans="1:17" x14ac:dyDescent="0.2">
      <c r="A149" s="101" t="s">
        <v>1851</v>
      </c>
      <c r="B149" s="42">
        <v>17105</v>
      </c>
      <c r="C149" s="102" t="s">
        <v>98</v>
      </c>
      <c r="D149" s="79" t="str">
        <f>IF(ATON_Xref[[#This Row],[LLNR]]=0,"NLL",VLOOKUP(B149,Lightlist,2,FALSE))</f>
        <v>Isles Of Capri Daybeacon 2</v>
      </c>
      <c r="E149" s="107" t="s">
        <v>1898</v>
      </c>
      <c r="F149" s="126">
        <v>151</v>
      </c>
      <c r="G149" s="269" t="s">
        <v>1913</v>
      </c>
      <c r="H149" s="108" t="s">
        <v>1944</v>
      </c>
      <c r="I149" s="108" t="s">
        <v>2025</v>
      </c>
      <c r="J149" s="77" t="s">
        <v>2618</v>
      </c>
      <c r="K149" s="89" t="str">
        <f>VLOOKUP(ATON_Xref[[#This Row],[Channel Name]],Channels,2,0)</f>
        <v>Isles of Capri</v>
      </c>
      <c r="L149" s="55" t="str">
        <f>VLOOKUP(ATON_Xref[[#This Row],[Channel Name]],Channels,4,0)</f>
        <v>C3</v>
      </c>
      <c r="M149" s="18" t="str">
        <f>ATON_Xref[[#This Row],[Zone_ID]]</f>
        <v>Pp04</v>
      </c>
      <c r="N149" s="2"/>
      <c r="O149"/>
      <c r="P149"/>
      <c r="Q149" s="1"/>
    </row>
    <row r="150" spans="1:17" x14ac:dyDescent="0.2">
      <c r="A150" s="101" t="s">
        <v>1852</v>
      </c>
      <c r="B150" s="42">
        <v>17110</v>
      </c>
      <c r="C150" s="102" t="s">
        <v>100</v>
      </c>
      <c r="D150" s="79" t="str">
        <f>IF(ATON_Xref[[#This Row],[LLNR]]=0,"NLL",VLOOKUP(B150,Lightlist,2,FALSE))</f>
        <v>Isles Of Capri Daybeacon 3</v>
      </c>
      <c r="E150" s="107" t="s">
        <v>1898</v>
      </c>
      <c r="F150" s="126">
        <v>152</v>
      </c>
      <c r="G150" s="269" t="s">
        <v>1914</v>
      </c>
      <c r="H150" s="108" t="s">
        <v>1944</v>
      </c>
      <c r="I150" s="108" t="s">
        <v>2025</v>
      </c>
      <c r="J150" s="77" t="s">
        <v>2618</v>
      </c>
      <c r="K150" s="89" t="str">
        <f>VLOOKUP(ATON_Xref[[#This Row],[Channel Name]],Channels,2,0)</f>
        <v>Isles of Capri</v>
      </c>
      <c r="L150" s="55" t="str">
        <f>VLOOKUP(ATON_Xref[[#This Row],[Channel Name]],Channels,4,0)</f>
        <v>C3</v>
      </c>
      <c r="M150" s="18" t="str">
        <f>ATON_Xref[[#This Row],[Zone_ID]]</f>
        <v>Pp14</v>
      </c>
      <c r="N150" s="2"/>
      <c r="O150"/>
      <c r="P150"/>
      <c r="Q150" s="1"/>
    </row>
    <row r="151" spans="1:17" x14ac:dyDescent="0.2">
      <c r="A151" s="101" t="s">
        <v>1853</v>
      </c>
      <c r="B151" s="42">
        <v>17115</v>
      </c>
      <c r="C151" s="102" t="s">
        <v>99</v>
      </c>
      <c r="D151" s="79" t="str">
        <f>IF(ATON_Xref[[#This Row],[LLNR]]=0,"NLL",VLOOKUP(B151,Lightlist,2,FALSE))</f>
        <v>Isles Of Capri Daybeacon 4</v>
      </c>
      <c r="E151" s="107" t="s">
        <v>1898</v>
      </c>
      <c r="F151" s="126">
        <v>153</v>
      </c>
      <c r="G151" s="269" t="s">
        <v>1913</v>
      </c>
      <c r="H151" s="108" t="s">
        <v>1945</v>
      </c>
      <c r="I151" s="108" t="s">
        <v>2025</v>
      </c>
      <c r="J151" s="77" t="s">
        <v>2618</v>
      </c>
      <c r="K151" s="89" t="str">
        <f>VLOOKUP(ATON_Xref[[#This Row],[Channel Name]],Channels,2,0)</f>
        <v>Isles of Capri</v>
      </c>
      <c r="L151" s="55" t="str">
        <f>VLOOKUP(ATON_Xref[[#This Row],[Channel Name]],Channels,4,0)</f>
        <v>C3</v>
      </c>
      <c r="M151" s="18" t="str">
        <f>ATON_Xref[[#This Row],[Zone_ID]]</f>
        <v>Pp06</v>
      </c>
      <c r="N151" s="2"/>
      <c r="O151"/>
      <c r="P151"/>
      <c r="Q151" s="1"/>
    </row>
    <row r="152" spans="1:17" x14ac:dyDescent="0.2">
      <c r="A152" s="101" t="s">
        <v>1888</v>
      </c>
      <c r="B152" s="42">
        <v>17120</v>
      </c>
      <c r="C152" s="102" t="s">
        <v>103</v>
      </c>
      <c r="D152" s="79" t="str">
        <f>IF(ATON_Xref[[#This Row],[LLNR]]=0,"NLL",VLOOKUP(B152,Lightlist,2,FALSE))</f>
        <v>Isles Of Capri Daybeacon 5</v>
      </c>
      <c r="E152" s="107" t="s">
        <v>1898</v>
      </c>
      <c r="F152" s="126">
        <v>154</v>
      </c>
      <c r="G152" s="269" t="s">
        <v>1914</v>
      </c>
      <c r="H152" s="108" t="s">
        <v>1945</v>
      </c>
      <c r="I152" s="108" t="s">
        <v>2025</v>
      </c>
      <c r="J152" s="77" t="s">
        <v>2618</v>
      </c>
      <c r="K152" s="89" t="str">
        <f>VLOOKUP(ATON_Xref[[#This Row],[Channel Name]],Channels,2,0)</f>
        <v>Isles of Capri</v>
      </c>
      <c r="L152" s="55" t="str">
        <f>VLOOKUP(ATON_Xref[[#This Row],[Channel Name]],Channels,4,0)</f>
        <v>C3</v>
      </c>
      <c r="M152" s="18" t="str">
        <f>ATON_Xref[[#This Row],[Zone_ID]]</f>
        <v>Pp07</v>
      </c>
      <c r="N152" s="2"/>
      <c r="O152"/>
      <c r="P152"/>
      <c r="Q152" s="1"/>
    </row>
    <row r="153" spans="1:17" x14ac:dyDescent="0.2">
      <c r="A153" s="101" t="s">
        <v>1854</v>
      </c>
      <c r="B153" s="42">
        <v>17125</v>
      </c>
      <c r="C153" s="102" t="s">
        <v>102</v>
      </c>
      <c r="D153" s="79" t="str">
        <f>IF(ATON_Xref[[#This Row],[LLNR]]=0,"NLL",VLOOKUP(B153,Lightlist,2,FALSE))</f>
        <v>Isles Of Capri Daybeacon 6</v>
      </c>
      <c r="E153" s="107" t="s">
        <v>1898</v>
      </c>
      <c r="F153" s="126">
        <v>155</v>
      </c>
      <c r="G153" s="269" t="s">
        <v>1913</v>
      </c>
      <c r="H153" s="108" t="s">
        <v>1945</v>
      </c>
      <c r="I153" s="108" t="s">
        <v>2025</v>
      </c>
      <c r="J153" s="77" t="s">
        <v>2618</v>
      </c>
      <c r="K153" s="89" t="str">
        <f>VLOOKUP(ATON_Xref[[#This Row],[Channel Name]],Channels,2,0)</f>
        <v>Isles of Capri</v>
      </c>
      <c r="L153" s="55" t="str">
        <f>VLOOKUP(ATON_Xref[[#This Row],[Channel Name]],Channels,4,0)</f>
        <v>C3</v>
      </c>
      <c r="M153" s="18" t="str">
        <f>ATON_Xref[[#This Row],[Zone_ID]]</f>
        <v>Pp08</v>
      </c>
      <c r="N153" s="2"/>
      <c r="O153"/>
      <c r="P153"/>
      <c r="Q153" s="1"/>
    </row>
    <row r="154" spans="1:17" x14ac:dyDescent="0.2">
      <c r="A154" s="101" t="s">
        <v>1855</v>
      </c>
      <c r="B154" s="42">
        <v>17135</v>
      </c>
      <c r="C154" s="102" t="s">
        <v>108</v>
      </c>
      <c r="D154" s="79" t="str">
        <f>IF(ATON_Xref[[#This Row],[LLNR]]=0,"NLL",VLOOKUP(B154,Lightlist,2,FALSE))</f>
        <v>Isles Of Capri Daybeacon 8</v>
      </c>
      <c r="E154" s="107" t="s">
        <v>1898</v>
      </c>
      <c r="F154" s="126">
        <v>156</v>
      </c>
      <c r="G154" s="269" t="s">
        <v>1913</v>
      </c>
      <c r="H154" s="108" t="s">
        <v>1945</v>
      </c>
      <c r="I154" s="108" t="s">
        <v>2025</v>
      </c>
      <c r="J154" s="77" t="s">
        <v>2618</v>
      </c>
      <c r="K154" s="89" t="str">
        <f>VLOOKUP(ATON_Xref[[#This Row],[Channel Name]],Channels,2,0)</f>
        <v>Isles of Capri</v>
      </c>
      <c r="L154" s="55" t="str">
        <f>VLOOKUP(ATON_Xref[[#This Row],[Channel Name]],Channels,4,0)</f>
        <v>C3</v>
      </c>
      <c r="M154" s="18" t="str">
        <f>ATON_Xref[[#This Row],[Zone_ID]]</f>
        <v>Pp09</v>
      </c>
      <c r="N154" s="2"/>
      <c r="O154"/>
      <c r="P154"/>
      <c r="Q154" s="1"/>
    </row>
    <row r="155" spans="1:17" x14ac:dyDescent="0.2">
      <c r="A155" s="101" t="s">
        <v>1856</v>
      </c>
      <c r="B155" s="42">
        <v>17140</v>
      </c>
      <c r="C155" s="102" t="s">
        <v>109</v>
      </c>
      <c r="D155" s="79" t="str">
        <f>IF(ATON_Xref[[#This Row],[LLNR]]=0,"NLL",VLOOKUP(B155,Lightlist,2,FALSE))</f>
        <v>Isles Of Capri Daybeacon 9</v>
      </c>
      <c r="E155" s="107" t="s">
        <v>1898</v>
      </c>
      <c r="F155" s="126">
        <v>157</v>
      </c>
      <c r="G155" s="269" t="s">
        <v>1914</v>
      </c>
      <c r="H155" s="108" t="s">
        <v>1945</v>
      </c>
      <c r="I155" s="108" t="s">
        <v>2025</v>
      </c>
      <c r="J155" s="77" t="s">
        <v>2618</v>
      </c>
      <c r="K155" s="89" t="str">
        <f>VLOOKUP(ATON_Xref[[#This Row],[Channel Name]],Channels,2,0)</f>
        <v>Isles of Capri</v>
      </c>
      <c r="L155" s="55" t="str">
        <f>VLOOKUP(ATON_Xref[[#This Row],[Channel Name]],Channels,4,0)</f>
        <v>C3</v>
      </c>
      <c r="M155" s="18" t="str">
        <f>ATON_Xref[[#This Row],[Zone_ID]]</f>
        <v>Pp10</v>
      </c>
      <c r="N155" s="2"/>
      <c r="O155"/>
      <c r="P155"/>
      <c r="Q155" s="1"/>
    </row>
    <row r="156" spans="1:17" x14ac:dyDescent="0.2">
      <c r="A156" s="101" t="s">
        <v>1857</v>
      </c>
      <c r="B156" s="42">
        <v>17145</v>
      </c>
      <c r="C156" s="102" t="s">
        <v>110</v>
      </c>
      <c r="D156" s="79" t="str">
        <f>IF(ATON_Xref[[#This Row],[LLNR]]=0,"NLL",VLOOKUP(B156,Lightlist,2,FALSE))</f>
        <v>Isles Of Capri Daybeacon 10</v>
      </c>
      <c r="E156" s="107" t="s">
        <v>1898</v>
      </c>
      <c r="F156" s="126">
        <v>158</v>
      </c>
      <c r="G156" s="269" t="s">
        <v>1913</v>
      </c>
      <c r="H156" s="108" t="s">
        <v>1945</v>
      </c>
      <c r="I156" s="108" t="s">
        <v>2025</v>
      </c>
      <c r="J156" s="77" t="s">
        <v>2618</v>
      </c>
      <c r="K156" s="89" t="str">
        <f>VLOOKUP(ATON_Xref[[#This Row],[Channel Name]],Channels,2,0)</f>
        <v>Isles of Capri</v>
      </c>
      <c r="L156" s="55" t="str">
        <f>VLOOKUP(ATON_Xref[[#This Row],[Channel Name]],Channels,4,0)</f>
        <v>C3</v>
      </c>
      <c r="M156" s="18" t="str">
        <f>ATON_Xref[[#This Row],[Zone_ID]]</f>
        <v>Pp11</v>
      </c>
      <c r="N156" s="2"/>
      <c r="O156"/>
      <c r="P156"/>
      <c r="Q156" s="1"/>
    </row>
    <row r="157" spans="1:17" x14ac:dyDescent="0.2">
      <c r="A157" s="101" t="s">
        <v>1858</v>
      </c>
      <c r="B157" s="42">
        <v>17150</v>
      </c>
      <c r="C157" s="102" t="s">
        <v>111</v>
      </c>
      <c r="D157" s="79" t="str">
        <f>IF(ATON_Xref[[#This Row],[LLNR]]=0,"NLL",VLOOKUP(B157,Lightlist,2,FALSE))</f>
        <v>Isles Of Capri Daybeacon 11</v>
      </c>
      <c r="E157" s="107" t="s">
        <v>1898</v>
      </c>
      <c r="F157" s="126">
        <v>159</v>
      </c>
      <c r="G157" s="269" t="s">
        <v>1914</v>
      </c>
      <c r="H157" s="108" t="s">
        <v>1945</v>
      </c>
      <c r="I157" s="108" t="s">
        <v>2025</v>
      </c>
      <c r="J157" s="77" t="s">
        <v>2618</v>
      </c>
      <c r="K157" s="89" t="str">
        <f>VLOOKUP(ATON_Xref[[#This Row],[Channel Name]],Channels,2,0)</f>
        <v>Isles of Capri</v>
      </c>
      <c r="L157" s="55" t="str">
        <f>VLOOKUP(ATON_Xref[[#This Row],[Channel Name]],Channels,4,0)</f>
        <v>C3</v>
      </c>
      <c r="M157" s="18" t="str">
        <f>ATON_Xref[[#This Row],[Zone_ID]]</f>
        <v>Pp12</v>
      </c>
      <c r="N157" s="2"/>
      <c r="O157"/>
      <c r="P157"/>
      <c r="Q157" s="1"/>
    </row>
    <row r="158" spans="1:17" x14ac:dyDescent="0.2">
      <c r="A158" s="42" t="s">
        <v>543</v>
      </c>
      <c r="B158" s="42">
        <v>16790.009999999998</v>
      </c>
      <c r="C158" s="102" t="s">
        <v>104</v>
      </c>
      <c r="D158" s="79" t="str">
        <f>IF(ATON_Xref[[#This Row],[LLNR]]=0,"NLL",VLOOKUP(B158,Lightlist,2,FALSE))</f>
        <v>Snook Hole Channel Daybeacon 1</v>
      </c>
      <c r="E158" s="107" t="s">
        <v>1898</v>
      </c>
      <c r="F158" s="126">
        <v>160</v>
      </c>
      <c r="G158" s="269" t="s">
        <v>1914</v>
      </c>
      <c r="H158" s="42" t="s">
        <v>1944</v>
      </c>
      <c r="I158" s="108" t="s">
        <v>2021</v>
      </c>
      <c r="J158" s="77" t="s">
        <v>2619</v>
      </c>
      <c r="K158" s="89" t="str">
        <f>VLOOKUP(ATON_Xref[[#This Row],[Channel Name]],Channels,2,0)</f>
        <v>Cape Ramano &amp; Snook Hole</v>
      </c>
      <c r="L158" s="55" t="str">
        <f>VLOOKUP(ATON_Xref[[#This Row],[Channel Name]],Channels,4,0)</f>
        <v>C2</v>
      </c>
      <c r="M158" s="18" t="str">
        <f>ATON_Xref[[#This Row],[Zone_ID]]</f>
        <v>Q01</v>
      </c>
      <c r="N158" s="2"/>
      <c r="O158"/>
      <c r="P158"/>
      <c r="Q158" s="1"/>
    </row>
    <row r="159" spans="1:17" x14ac:dyDescent="0.2">
      <c r="A159" s="42" t="s">
        <v>544</v>
      </c>
      <c r="B159" s="42">
        <v>16790.02</v>
      </c>
      <c r="C159" s="102" t="s">
        <v>98</v>
      </c>
      <c r="D159" s="79" t="str">
        <f>IF(ATON_Xref[[#This Row],[LLNR]]=0,"NLL",VLOOKUP(B159,Lightlist,2,FALSE))</f>
        <v>Snook Hole Channel Daybeacon 2</v>
      </c>
      <c r="E159" s="107" t="s">
        <v>1898</v>
      </c>
      <c r="F159" s="126">
        <v>161</v>
      </c>
      <c r="G159" s="269" t="s">
        <v>1913</v>
      </c>
      <c r="H159" s="42" t="s">
        <v>1944</v>
      </c>
      <c r="I159" s="108" t="s">
        <v>2021</v>
      </c>
      <c r="J159" s="77" t="s">
        <v>2619</v>
      </c>
      <c r="K159" s="89" t="str">
        <f>VLOOKUP(ATON_Xref[[#This Row],[Channel Name]],Channels,2,0)</f>
        <v>Cape Ramano &amp; Snook Hole</v>
      </c>
      <c r="L159" s="55" t="str">
        <f>VLOOKUP(ATON_Xref[[#This Row],[Channel Name]],Channels,4,0)</f>
        <v>C2</v>
      </c>
      <c r="M159" s="18" t="str">
        <f>ATON_Xref[[#This Row],[Zone_ID]]</f>
        <v>Q02</v>
      </c>
      <c r="N159" s="2"/>
      <c r="O159"/>
      <c r="P159"/>
      <c r="Q159" s="1"/>
    </row>
    <row r="160" spans="1:17" x14ac:dyDescent="0.2">
      <c r="A160" s="42" t="s">
        <v>545</v>
      </c>
      <c r="B160" s="42">
        <v>16790.03</v>
      </c>
      <c r="C160" s="108" t="s">
        <v>100</v>
      </c>
      <c r="D160" s="79" t="str">
        <f>IF(ATON_Xref[[#This Row],[LLNR]]=0,"NLL",VLOOKUP(B160,Lightlist,2,FALSE))</f>
        <v>Snook Hole Channel Daybeacon 3</v>
      </c>
      <c r="E160" s="107" t="s">
        <v>1898</v>
      </c>
      <c r="F160" s="126">
        <v>162</v>
      </c>
      <c r="G160" s="269" t="s">
        <v>1914</v>
      </c>
      <c r="H160" s="42" t="s">
        <v>1944</v>
      </c>
      <c r="I160" s="108" t="s">
        <v>2021</v>
      </c>
      <c r="J160" s="77" t="s">
        <v>2619</v>
      </c>
      <c r="K160" s="89" t="str">
        <f>VLOOKUP(ATON_Xref[[#This Row],[Channel Name]],Channels,2,0)</f>
        <v>Cape Ramano &amp; Snook Hole</v>
      </c>
      <c r="L160" s="55" t="str">
        <f>VLOOKUP(ATON_Xref[[#This Row],[Channel Name]],Channels,4,0)</f>
        <v>C2</v>
      </c>
      <c r="M160" s="18" t="str">
        <f>ATON_Xref[[#This Row],[Zone_ID]]</f>
        <v>Q03</v>
      </c>
      <c r="N160" s="2"/>
      <c r="O160"/>
      <c r="P160"/>
      <c r="Q160" s="1"/>
    </row>
    <row r="161" spans="1:17" x14ac:dyDescent="0.2">
      <c r="A161" s="42" t="s">
        <v>546</v>
      </c>
      <c r="B161" s="42">
        <v>16790.04</v>
      </c>
      <c r="C161" s="108" t="s">
        <v>102</v>
      </c>
      <c r="D161" s="79" t="str">
        <f>IF(ATON_Xref[[#This Row],[LLNR]]=0,"NLL",VLOOKUP(B161,Lightlist,2,FALSE))</f>
        <v>Snook Hole Channel Daybeacon 4</v>
      </c>
      <c r="E161" s="107" t="s">
        <v>1898</v>
      </c>
      <c r="F161" s="126">
        <v>163</v>
      </c>
      <c r="G161" s="269" t="s">
        <v>1913</v>
      </c>
      <c r="H161" s="42" t="s">
        <v>1944</v>
      </c>
      <c r="I161" s="108" t="s">
        <v>2021</v>
      </c>
      <c r="J161" s="77" t="s">
        <v>2619</v>
      </c>
      <c r="K161" s="89" t="str">
        <f>VLOOKUP(ATON_Xref[[#This Row],[Channel Name]],Channels,2,0)</f>
        <v>Cape Ramano &amp; Snook Hole</v>
      </c>
      <c r="L161" s="55" t="str">
        <f>VLOOKUP(ATON_Xref[[#This Row],[Channel Name]],Channels,4,0)</f>
        <v>C2</v>
      </c>
      <c r="M161" s="18" t="str">
        <f>ATON_Xref[[#This Row],[Zone_ID]]</f>
        <v>Q04</v>
      </c>
      <c r="N161" s="2"/>
      <c r="O161"/>
      <c r="P161"/>
      <c r="Q161" s="1"/>
    </row>
    <row r="162" spans="1:17" x14ac:dyDescent="0.2">
      <c r="A162" s="42" t="s">
        <v>547</v>
      </c>
      <c r="B162" s="42">
        <v>16790.05</v>
      </c>
      <c r="C162" s="108" t="s">
        <v>103</v>
      </c>
      <c r="D162" s="79" t="str">
        <f>IF(ATON_Xref[[#This Row],[LLNR]]=0,"NLL",VLOOKUP(B162,Lightlist,2,FALSE))</f>
        <v>Snook Hole Channel Daybeacon 5</v>
      </c>
      <c r="E162" s="107" t="s">
        <v>1898</v>
      </c>
      <c r="F162" s="126">
        <v>164</v>
      </c>
      <c r="G162" s="269" t="s">
        <v>1914</v>
      </c>
      <c r="H162" s="42" t="s">
        <v>1944</v>
      </c>
      <c r="I162" s="108" t="s">
        <v>2021</v>
      </c>
      <c r="J162" s="77" t="s">
        <v>2619</v>
      </c>
      <c r="K162" s="89" t="str">
        <f>VLOOKUP(ATON_Xref[[#This Row],[Channel Name]],Channels,2,0)</f>
        <v>Cape Ramano &amp; Snook Hole</v>
      </c>
      <c r="L162" s="55" t="str">
        <f>VLOOKUP(ATON_Xref[[#This Row],[Channel Name]],Channels,4,0)</f>
        <v>C2</v>
      </c>
      <c r="M162" s="18" t="str">
        <f>ATON_Xref[[#This Row],[Zone_ID]]</f>
        <v>Q05</v>
      </c>
      <c r="N162" s="2"/>
      <c r="O162"/>
      <c r="P162"/>
      <c r="Q162" s="1"/>
    </row>
    <row r="163" spans="1:17" x14ac:dyDescent="0.2">
      <c r="A163" s="42" t="s">
        <v>548</v>
      </c>
      <c r="B163" s="42"/>
      <c r="C163" s="102" t="s">
        <v>362</v>
      </c>
      <c r="D163" s="79" t="str">
        <f>IF(ATON_Xref[[#This Row],[LLNR]]=0,"NLL",VLOOKUP(B163,Lightlist,2,FALSE))</f>
        <v>NLL</v>
      </c>
      <c r="E163" s="107" t="s">
        <v>1898</v>
      </c>
      <c r="F163" s="126">
        <v>165.2</v>
      </c>
      <c r="G163" s="269" t="s">
        <v>1913</v>
      </c>
      <c r="H163" s="108" t="s">
        <v>1945</v>
      </c>
      <c r="I163" s="108" t="s">
        <v>2021</v>
      </c>
      <c r="J163" s="77" t="s">
        <v>2619</v>
      </c>
      <c r="K163" s="89" t="str">
        <f>VLOOKUP(ATON_Xref[[#This Row],[Channel Name]],Channels,2,0)</f>
        <v>Cape Ramano &amp; Snook Hole</v>
      </c>
      <c r="L163" s="55" t="str">
        <f>VLOOKUP(ATON_Xref[[#This Row],[Channel Name]],Channels,4,0)</f>
        <v>C2</v>
      </c>
      <c r="M163" s="18" t="str">
        <f>ATON_Xref[[#This Row],[Zone_ID]]</f>
        <v>Q06</v>
      </c>
      <c r="N163" s="2" t="s">
        <v>4644</v>
      </c>
      <c r="O163"/>
      <c r="P163"/>
      <c r="Q163" s="1"/>
    </row>
    <row r="164" spans="1:17" x14ac:dyDescent="0.2">
      <c r="A164" s="42" t="s">
        <v>549</v>
      </c>
      <c r="B164" s="42">
        <v>16790.060000000001</v>
      </c>
      <c r="C164" s="108" t="s">
        <v>108</v>
      </c>
      <c r="D164" s="79" t="str">
        <f>IF(ATON_Xref[[#This Row],[LLNR]]=0,"NLL",VLOOKUP(B164,Lightlist,2,FALSE))</f>
        <v>Snook Hole Channel Daybeacon 8</v>
      </c>
      <c r="E164" s="107" t="s">
        <v>1898</v>
      </c>
      <c r="F164" s="126">
        <v>166</v>
      </c>
      <c r="G164" s="269" t="s">
        <v>1913</v>
      </c>
      <c r="H164" s="42" t="s">
        <v>1944</v>
      </c>
      <c r="I164" s="108" t="s">
        <v>2021</v>
      </c>
      <c r="J164" s="77" t="s">
        <v>2619</v>
      </c>
      <c r="K164" s="89" t="str">
        <f>VLOOKUP(ATON_Xref[[#This Row],[Channel Name]],Channels,2,0)</f>
        <v>Cape Ramano &amp; Snook Hole</v>
      </c>
      <c r="L164" s="55" t="str">
        <f>VLOOKUP(ATON_Xref[[#This Row],[Channel Name]],Channels,4,0)</f>
        <v>C2</v>
      </c>
      <c r="M164" s="18" t="str">
        <f>ATON_Xref[[#This Row],[Zone_ID]]</f>
        <v>Q07</v>
      </c>
      <c r="N164" s="2"/>
      <c r="O164"/>
      <c r="P164"/>
      <c r="Q164" s="1"/>
    </row>
    <row r="165" spans="1:17" x14ac:dyDescent="0.2">
      <c r="A165" s="42" t="s">
        <v>550</v>
      </c>
      <c r="B165" s="42">
        <v>16790.07</v>
      </c>
      <c r="C165" s="102" t="s">
        <v>109</v>
      </c>
      <c r="D165" s="79" t="str">
        <f>IF(ATON_Xref[[#This Row],[LLNR]]=0,"NLL",VLOOKUP(B165,Lightlist,2,FALSE))</f>
        <v>Snook Hole Channel Daybeacon 9</v>
      </c>
      <c r="E165" s="107" t="s">
        <v>1898</v>
      </c>
      <c r="F165" s="126">
        <v>167</v>
      </c>
      <c r="G165" s="269" t="s">
        <v>1914</v>
      </c>
      <c r="H165" s="42" t="s">
        <v>1944</v>
      </c>
      <c r="I165" s="108" t="s">
        <v>2021</v>
      </c>
      <c r="J165" s="77" t="s">
        <v>2619</v>
      </c>
      <c r="K165" s="89" t="str">
        <f>VLOOKUP(ATON_Xref[[#This Row],[Channel Name]],Channels,2,0)</f>
        <v>Cape Ramano &amp; Snook Hole</v>
      </c>
      <c r="L165" s="55" t="str">
        <f>VLOOKUP(ATON_Xref[[#This Row],[Channel Name]],Channels,4,0)</f>
        <v>C2</v>
      </c>
      <c r="M165" s="18" t="str">
        <f>ATON_Xref[[#This Row],[Zone_ID]]</f>
        <v>Q08</v>
      </c>
      <c r="N165" s="2"/>
      <c r="O165"/>
      <c r="P165"/>
      <c r="Q165" s="1"/>
    </row>
    <row r="166" spans="1:17" x14ac:dyDescent="0.2">
      <c r="A166" s="42" t="s">
        <v>551</v>
      </c>
      <c r="B166" s="42"/>
      <c r="C166" s="102" t="s">
        <v>110</v>
      </c>
      <c r="D166" s="79" t="str">
        <f>IF(ATON_Xref[[#This Row],[LLNR]]=0,"NLL",VLOOKUP(B166,Lightlist,2,FALSE))</f>
        <v>NLL</v>
      </c>
      <c r="E166" s="107" t="s">
        <v>1898</v>
      </c>
      <c r="F166" s="126">
        <v>168</v>
      </c>
      <c r="G166" s="269" t="s">
        <v>1913</v>
      </c>
      <c r="H166" s="108" t="s">
        <v>1945</v>
      </c>
      <c r="I166" s="108" t="s">
        <v>2021</v>
      </c>
      <c r="J166" s="77" t="s">
        <v>2619</v>
      </c>
      <c r="K166" s="89" t="str">
        <f>VLOOKUP(ATON_Xref[[#This Row],[Channel Name]],Channels,2,0)</f>
        <v>Cape Ramano &amp; Snook Hole</v>
      </c>
      <c r="L166" s="55" t="str">
        <f>VLOOKUP(ATON_Xref[[#This Row],[Channel Name]],Channels,4,0)</f>
        <v>C2</v>
      </c>
      <c r="M166" s="18" t="str">
        <f>ATON_Xref[[#This Row],[Zone_ID]]</f>
        <v>Q09</v>
      </c>
      <c r="N166" s="2"/>
      <c r="O166"/>
      <c r="P166"/>
      <c r="Q166" s="1"/>
    </row>
    <row r="167" spans="1:17" x14ac:dyDescent="0.2">
      <c r="A167" s="42" t="s">
        <v>552</v>
      </c>
      <c r="B167" s="42"/>
      <c r="C167" s="102" t="s">
        <v>113</v>
      </c>
      <c r="D167" s="79" t="str">
        <f>IF(ATON_Xref[[#This Row],[LLNR]]=0,"NLL",VLOOKUP(B167,Lightlist,2,FALSE))</f>
        <v>NLL</v>
      </c>
      <c r="E167" s="107" t="s">
        <v>1898</v>
      </c>
      <c r="F167" s="126">
        <v>169</v>
      </c>
      <c r="G167" s="269" t="s">
        <v>1913</v>
      </c>
      <c r="H167" s="108" t="s">
        <v>1945</v>
      </c>
      <c r="I167" s="108" t="s">
        <v>2021</v>
      </c>
      <c r="J167" s="77" t="s">
        <v>2619</v>
      </c>
      <c r="K167" s="89" t="str">
        <f>VLOOKUP(ATON_Xref[[#This Row],[Channel Name]],Channels,2,0)</f>
        <v>Cape Ramano &amp; Snook Hole</v>
      </c>
      <c r="L167" s="55" t="str">
        <f>VLOOKUP(ATON_Xref[[#This Row],[Channel Name]],Channels,4,0)</f>
        <v>C2</v>
      </c>
      <c r="M167" s="18" t="str">
        <f>ATON_Xref[[#This Row],[Zone_ID]]</f>
        <v>Q10</v>
      </c>
      <c r="N167" s="2"/>
      <c r="O167"/>
      <c r="P167"/>
      <c r="Q167" s="1"/>
    </row>
    <row r="168" spans="1:17" x14ac:dyDescent="0.2">
      <c r="A168" s="42" t="s">
        <v>1859</v>
      </c>
      <c r="B168" s="42">
        <v>16792</v>
      </c>
      <c r="C168" s="102" t="s">
        <v>98</v>
      </c>
      <c r="D168" s="79" t="str">
        <f>IF(ATON_Xref[[#This Row],[LLNR]]=0,"NLL",VLOOKUP(B168,Lightlist,2,FALSE))</f>
        <v>Cape Romano Channel Daybeacon 2</v>
      </c>
      <c r="E168" s="107" t="s">
        <v>1898</v>
      </c>
      <c r="F168" s="126">
        <v>170</v>
      </c>
      <c r="G168" s="269" t="s">
        <v>1913</v>
      </c>
      <c r="H168" s="42" t="s">
        <v>1944</v>
      </c>
      <c r="I168" s="108" t="s">
        <v>2026</v>
      </c>
      <c r="J168" s="77" t="s">
        <v>2620</v>
      </c>
      <c r="K168" s="89" t="str">
        <f>VLOOKUP(ATON_Xref[[#This Row],[Channel Name]],Channels,2,0)</f>
        <v>Cape Ramano &amp; Snook Hole</v>
      </c>
      <c r="L168" s="55" t="str">
        <f>VLOOKUP(ATON_Xref[[#This Row],[Channel Name]],Channels,4,0)</f>
        <v>C2</v>
      </c>
      <c r="M168" s="18" t="str">
        <f>ATON_Xref[[#This Row],[Zone_ID]]</f>
        <v>Qq11</v>
      </c>
      <c r="N168" s="2"/>
      <c r="O168"/>
      <c r="P168"/>
      <c r="Q168" s="1"/>
    </row>
    <row r="169" spans="1:17" x14ac:dyDescent="0.2">
      <c r="A169" s="42" t="s">
        <v>1860</v>
      </c>
      <c r="B169" s="42">
        <v>16792.099999999999</v>
      </c>
      <c r="C169" s="102" t="s">
        <v>99</v>
      </c>
      <c r="D169" s="79" t="str">
        <f>IF(ATON_Xref[[#This Row],[LLNR]]=0,"NLL",VLOOKUP(B169,Lightlist,2,FALSE))</f>
        <v>Cape Romano Channel Daybeacon 4</v>
      </c>
      <c r="E169" s="107" t="s">
        <v>1898</v>
      </c>
      <c r="F169" s="126">
        <v>171</v>
      </c>
      <c r="G169" s="269" t="s">
        <v>1913</v>
      </c>
      <c r="H169" s="42" t="s">
        <v>1944</v>
      </c>
      <c r="I169" s="108" t="s">
        <v>2026</v>
      </c>
      <c r="J169" s="77" t="s">
        <v>2620</v>
      </c>
      <c r="K169" s="89" t="str">
        <f>VLOOKUP(ATON_Xref[[#This Row],[Channel Name]],Channels,2,0)</f>
        <v>Cape Ramano &amp; Snook Hole</v>
      </c>
      <c r="L169" s="55" t="str">
        <f>VLOOKUP(ATON_Xref[[#This Row],[Channel Name]],Channels,4,0)</f>
        <v>C2</v>
      </c>
      <c r="M169" s="18" t="str">
        <f>ATON_Xref[[#This Row],[Zone_ID]]</f>
        <v>Qq12</v>
      </c>
      <c r="N169" s="2"/>
      <c r="O169"/>
      <c r="P169"/>
      <c r="Q169" s="1"/>
    </row>
    <row r="170" spans="1:17" x14ac:dyDescent="0.2">
      <c r="A170" s="42" t="s">
        <v>1861</v>
      </c>
      <c r="B170" s="42">
        <v>16792.2</v>
      </c>
      <c r="C170" s="102" t="s">
        <v>102</v>
      </c>
      <c r="D170" s="79" t="str">
        <f>IF(ATON_Xref[[#This Row],[LLNR]]=0,"NLL",VLOOKUP(B170,Lightlist,2,FALSE))</f>
        <v>Cape Romano Channel Daybeacon 6</v>
      </c>
      <c r="E170" s="107" t="s">
        <v>1898</v>
      </c>
      <c r="F170" s="126">
        <v>172</v>
      </c>
      <c r="G170" s="269" t="s">
        <v>1913</v>
      </c>
      <c r="H170" s="42" t="s">
        <v>1944</v>
      </c>
      <c r="I170" s="108" t="s">
        <v>2026</v>
      </c>
      <c r="J170" s="77" t="s">
        <v>2620</v>
      </c>
      <c r="K170" s="89" t="str">
        <f>VLOOKUP(ATON_Xref[[#This Row],[Channel Name]],Channels,2,0)</f>
        <v>Cape Ramano &amp; Snook Hole</v>
      </c>
      <c r="L170" s="55" t="str">
        <f>VLOOKUP(ATON_Xref[[#This Row],[Channel Name]],Channels,4,0)</f>
        <v>C2</v>
      </c>
      <c r="M170" s="18" t="str">
        <f>ATON_Xref[[#This Row],[Zone_ID]]</f>
        <v>Qq13</v>
      </c>
      <c r="N170" s="2"/>
      <c r="O170"/>
      <c r="P170"/>
      <c r="Q170" s="1"/>
    </row>
    <row r="171" spans="1:17" x14ac:dyDescent="0.2">
      <c r="A171" s="42" t="s">
        <v>1862</v>
      </c>
      <c r="B171" s="42">
        <v>16792.3</v>
      </c>
      <c r="C171" s="102" t="s">
        <v>108</v>
      </c>
      <c r="D171" s="79" t="str">
        <f>IF(ATON_Xref[[#This Row],[LLNR]]=0,"NLL",VLOOKUP(B171,Lightlist,2,FALSE))</f>
        <v>Cape Romano Channel Daybeacon 8</v>
      </c>
      <c r="E171" s="107" t="s">
        <v>1898</v>
      </c>
      <c r="F171" s="126">
        <v>173</v>
      </c>
      <c r="G171" s="269" t="s">
        <v>1913</v>
      </c>
      <c r="H171" s="42" t="s">
        <v>1944</v>
      </c>
      <c r="I171" s="108" t="s">
        <v>2026</v>
      </c>
      <c r="J171" s="77" t="s">
        <v>2620</v>
      </c>
      <c r="K171" s="89" t="str">
        <f>VLOOKUP(ATON_Xref[[#This Row],[Channel Name]],Channels,2,0)</f>
        <v>Cape Ramano &amp; Snook Hole</v>
      </c>
      <c r="L171" s="55" t="str">
        <f>VLOOKUP(ATON_Xref[[#This Row],[Channel Name]],Channels,4,0)</f>
        <v>C2</v>
      </c>
      <c r="M171" s="18" t="str">
        <f>ATON_Xref[[#This Row],[Zone_ID]]</f>
        <v>Qq14</v>
      </c>
      <c r="N171" s="2"/>
      <c r="O171"/>
      <c r="P171"/>
      <c r="Q171" s="1"/>
    </row>
    <row r="172" spans="1:17" x14ac:dyDescent="0.2">
      <c r="A172" s="42" t="s">
        <v>1863</v>
      </c>
      <c r="B172" s="42">
        <v>16792.400000000001</v>
      </c>
      <c r="C172" s="102" t="s">
        <v>109</v>
      </c>
      <c r="D172" s="79" t="str">
        <f>IF(ATON_Xref[[#This Row],[LLNR]]=0,"NLL",VLOOKUP(B172,Lightlist,2,FALSE))</f>
        <v>Cape Romano Channel Daybeacon 9</v>
      </c>
      <c r="E172" s="107" t="s">
        <v>1898</v>
      </c>
      <c r="F172" s="126">
        <v>174</v>
      </c>
      <c r="G172" s="269" t="s">
        <v>1914</v>
      </c>
      <c r="H172" s="42" t="s">
        <v>1944</v>
      </c>
      <c r="I172" s="108" t="s">
        <v>2026</v>
      </c>
      <c r="J172" s="77" t="s">
        <v>2620</v>
      </c>
      <c r="K172" s="89" t="str">
        <f>VLOOKUP(ATON_Xref[[#This Row],[Channel Name]],Channels,2,0)</f>
        <v>Cape Ramano &amp; Snook Hole</v>
      </c>
      <c r="L172" s="55" t="str">
        <f>VLOOKUP(ATON_Xref[[#This Row],[Channel Name]],Channels,4,0)</f>
        <v>C2</v>
      </c>
      <c r="M172" s="18" t="str">
        <f>ATON_Xref[[#This Row],[Zone_ID]]</f>
        <v>Qq15</v>
      </c>
      <c r="N172" s="2"/>
      <c r="O172"/>
      <c r="P172"/>
      <c r="Q172" s="1"/>
    </row>
    <row r="173" spans="1:17" x14ac:dyDescent="0.2">
      <c r="A173" s="42" t="s">
        <v>1864</v>
      </c>
      <c r="B173" s="42">
        <v>16792.5</v>
      </c>
      <c r="C173" s="102" t="s">
        <v>110</v>
      </c>
      <c r="D173" s="79" t="str">
        <f>IF(ATON_Xref[[#This Row],[LLNR]]=0,"NLL",VLOOKUP(B173,Lightlist,2,FALSE))</f>
        <v>Cape Romano Channel Daybeacon 10</v>
      </c>
      <c r="E173" s="107" t="s">
        <v>1898</v>
      </c>
      <c r="F173" s="126">
        <v>175</v>
      </c>
      <c r="G173" s="269" t="s">
        <v>1913</v>
      </c>
      <c r="H173" s="42" t="s">
        <v>1944</v>
      </c>
      <c r="I173" s="108" t="s">
        <v>2026</v>
      </c>
      <c r="J173" s="77" t="s">
        <v>2620</v>
      </c>
      <c r="K173" s="89" t="str">
        <f>VLOOKUP(ATON_Xref[[#This Row],[Channel Name]],Channels,2,0)</f>
        <v>Cape Ramano &amp; Snook Hole</v>
      </c>
      <c r="L173" s="55" t="str">
        <f>VLOOKUP(ATON_Xref[[#This Row],[Channel Name]],Channels,4,0)</f>
        <v>C2</v>
      </c>
      <c r="M173" s="18" t="str">
        <f>ATON_Xref[[#This Row],[Zone_ID]]</f>
        <v>Qq16</v>
      </c>
      <c r="N173" s="2"/>
      <c r="O173"/>
      <c r="P173"/>
      <c r="Q173" s="1"/>
    </row>
    <row r="174" spans="1:17" x14ac:dyDescent="0.2">
      <c r="A174" s="42" t="s">
        <v>1865</v>
      </c>
      <c r="B174" s="42">
        <v>16792.599999999999</v>
      </c>
      <c r="C174" s="102" t="s">
        <v>113</v>
      </c>
      <c r="D174" s="79" t="str">
        <f>IF(ATON_Xref[[#This Row],[LLNR]]=0,"NLL",VLOOKUP(B174,Lightlist,2,FALSE))</f>
        <v>Cape Romano Channel Daybeacon 12</v>
      </c>
      <c r="E174" s="107" t="s">
        <v>1898</v>
      </c>
      <c r="F174" s="126">
        <v>176</v>
      </c>
      <c r="G174" s="269" t="s">
        <v>1913</v>
      </c>
      <c r="H174" s="42" t="s">
        <v>1944</v>
      </c>
      <c r="I174" s="108" t="s">
        <v>2026</v>
      </c>
      <c r="J174" s="77" t="s">
        <v>2620</v>
      </c>
      <c r="K174" s="89" t="str">
        <f>VLOOKUP(ATON_Xref[[#This Row],[Channel Name]],Channels,2,0)</f>
        <v>Cape Ramano &amp; Snook Hole</v>
      </c>
      <c r="L174" s="55" t="str">
        <f>VLOOKUP(ATON_Xref[[#This Row],[Channel Name]],Channels,4,0)</f>
        <v>C2</v>
      </c>
      <c r="M174" s="18" t="str">
        <f>ATON_Xref[[#This Row],[Zone_ID]]</f>
        <v>Qq17</v>
      </c>
      <c r="N174" s="2"/>
      <c r="O174"/>
      <c r="P174"/>
      <c r="Q174" s="1"/>
    </row>
    <row r="175" spans="1:17" x14ac:dyDescent="0.2">
      <c r="A175" s="42" t="s">
        <v>1866</v>
      </c>
      <c r="B175" s="42">
        <v>16792.7</v>
      </c>
      <c r="C175" s="102" t="s">
        <v>114</v>
      </c>
      <c r="D175" s="79" t="str">
        <f>IF(ATON_Xref[[#This Row],[LLNR]]=0,"NLL",VLOOKUP(B175,Lightlist,2,FALSE))</f>
        <v>Cape Romano Channel Daybeacon 13</v>
      </c>
      <c r="E175" s="107" t="s">
        <v>1898</v>
      </c>
      <c r="F175" s="126">
        <v>177</v>
      </c>
      <c r="G175" s="269" t="s">
        <v>1914</v>
      </c>
      <c r="H175" s="42" t="s">
        <v>1944</v>
      </c>
      <c r="I175" s="108" t="s">
        <v>2026</v>
      </c>
      <c r="J175" s="77" t="s">
        <v>2620</v>
      </c>
      <c r="K175" s="89" t="str">
        <f>VLOOKUP(ATON_Xref[[#This Row],[Channel Name]],Channels,2,0)</f>
        <v>Cape Ramano &amp; Snook Hole</v>
      </c>
      <c r="L175" s="55" t="str">
        <f>VLOOKUP(ATON_Xref[[#This Row],[Channel Name]],Channels,4,0)</f>
        <v>C2</v>
      </c>
      <c r="M175" s="18" t="str">
        <f>ATON_Xref[[#This Row],[Zone_ID]]</f>
        <v>Qq18</v>
      </c>
      <c r="N175" s="2"/>
      <c r="O175"/>
      <c r="P175"/>
      <c r="Q175" s="1"/>
    </row>
    <row r="176" spans="1:17" x14ac:dyDescent="0.2">
      <c r="A176" s="42" t="s">
        <v>1867</v>
      </c>
      <c r="B176" s="42">
        <v>16792.8</v>
      </c>
      <c r="C176" s="102" t="s">
        <v>105</v>
      </c>
      <c r="D176" s="79" t="str">
        <f>IF(ATON_Xref[[#This Row],[LLNR]]=0,"NLL",VLOOKUP(B176,Lightlist,2,FALSE))</f>
        <v>Cape Romano Channel Daybeacon 14</v>
      </c>
      <c r="E176" s="107" t="s">
        <v>1898</v>
      </c>
      <c r="F176" s="126">
        <v>178</v>
      </c>
      <c r="G176" s="269" t="s">
        <v>1913</v>
      </c>
      <c r="H176" s="42" t="s">
        <v>1944</v>
      </c>
      <c r="I176" s="108" t="s">
        <v>2026</v>
      </c>
      <c r="J176" s="77" t="s">
        <v>2620</v>
      </c>
      <c r="K176" s="89" t="str">
        <f>VLOOKUP(ATON_Xref[[#This Row],[Channel Name]],Channels,2,0)</f>
        <v>Cape Ramano &amp; Snook Hole</v>
      </c>
      <c r="L176" s="55" t="str">
        <f>VLOOKUP(ATON_Xref[[#This Row],[Channel Name]],Channels,4,0)</f>
        <v>C2</v>
      </c>
      <c r="M176" s="18" t="str">
        <f>ATON_Xref[[#This Row],[Zone_ID]]</f>
        <v>Qq19</v>
      </c>
      <c r="N176" s="2"/>
      <c r="O176"/>
      <c r="P176"/>
      <c r="Q176" s="1"/>
    </row>
    <row r="177" spans="1:17" x14ac:dyDescent="0.2">
      <c r="A177" s="42" t="s">
        <v>1868</v>
      </c>
      <c r="B177" s="42"/>
      <c r="C177" s="102" t="s">
        <v>106</v>
      </c>
      <c r="D177" s="79" t="str">
        <f>IF(ATON_Xref[[#This Row],[LLNR]]=0,"NLL",VLOOKUP(B177,Lightlist,2,FALSE))</f>
        <v>NLL</v>
      </c>
      <c r="E177" s="107" t="s">
        <v>1898</v>
      </c>
      <c r="F177" s="126">
        <v>179</v>
      </c>
      <c r="G177" s="269" t="s">
        <v>1914</v>
      </c>
      <c r="H177" s="108" t="s">
        <v>1945</v>
      </c>
      <c r="I177" s="108" t="s">
        <v>2026</v>
      </c>
      <c r="J177" s="77" t="s">
        <v>2620</v>
      </c>
      <c r="K177" s="89" t="str">
        <f>VLOOKUP(ATON_Xref[[#This Row],[Channel Name]],Channels,2,0)</f>
        <v>Cape Ramano &amp; Snook Hole</v>
      </c>
      <c r="L177" s="55" t="str">
        <f>VLOOKUP(ATON_Xref[[#This Row],[Channel Name]],Channels,4,0)</f>
        <v>C2</v>
      </c>
      <c r="M177" s="18" t="str">
        <f>ATON_Xref[[#This Row],[Zone_ID]]</f>
        <v>Qq20</v>
      </c>
      <c r="N177" s="2"/>
      <c r="O177"/>
      <c r="P177"/>
      <c r="Q177" s="1"/>
    </row>
    <row r="178" spans="1:17" x14ac:dyDescent="0.2">
      <c r="A178" s="42" t="s">
        <v>1869</v>
      </c>
      <c r="B178" s="42">
        <v>16792.900000000001</v>
      </c>
      <c r="C178" s="102" t="s">
        <v>97</v>
      </c>
      <c r="D178" s="79" t="str">
        <f>IF(ATON_Xref[[#This Row],[LLNR]]=0,"NLL",VLOOKUP(B178,Lightlist,2,FALSE))</f>
        <v>Cape Romano Channel Daybeacon 16</v>
      </c>
      <c r="E178" s="107" t="s">
        <v>1898</v>
      </c>
      <c r="F178" s="126">
        <v>180</v>
      </c>
      <c r="G178" s="269" t="s">
        <v>1913</v>
      </c>
      <c r="H178" s="42" t="s">
        <v>1944</v>
      </c>
      <c r="I178" s="108" t="s">
        <v>2026</v>
      </c>
      <c r="J178" s="77" t="s">
        <v>2620</v>
      </c>
      <c r="K178" s="89" t="str">
        <f>VLOOKUP(ATON_Xref[[#This Row],[Channel Name]],Channels,2,0)</f>
        <v>Cape Ramano &amp; Snook Hole</v>
      </c>
      <c r="L178" s="55" t="str">
        <f>VLOOKUP(ATON_Xref[[#This Row],[Channel Name]],Channels,4,0)</f>
        <v>C2</v>
      </c>
      <c r="M178" s="18" t="str">
        <f>ATON_Xref[[#This Row],[Zone_ID]]</f>
        <v>Qq21</v>
      </c>
      <c r="N178" s="2"/>
      <c r="O178"/>
      <c r="P178"/>
      <c r="Q178" s="1"/>
    </row>
    <row r="179" spans="1:17" x14ac:dyDescent="0.2">
      <c r="A179" s="42" t="s">
        <v>1870</v>
      </c>
      <c r="B179" s="42">
        <v>16793</v>
      </c>
      <c r="C179" s="102" t="s">
        <v>96</v>
      </c>
      <c r="D179" s="79" t="str">
        <f>IF(ATON_Xref[[#This Row],[LLNR]]=0,"NLL",VLOOKUP(B179,Lightlist,2,FALSE))</f>
        <v>Cape Romano Channel Daybeacon 17</v>
      </c>
      <c r="E179" s="107" t="s">
        <v>1898</v>
      </c>
      <c r="F179" s="126">
        <v>181</v>
      </c>
      <c r="G179" s="269" t="s">
        <v>1914</v>
      </c>
      <c r="H179" s="42" t="s">
        <v>1944</v>
      </c>
      <c r="I179" s="108" t="s">
        <v>2026</v>
      </c>
      <c r="J179" s="77" t="s">
        <v>2620</v>
      </c>
      <c r="K179" s="89" t="str">
        <f>VLOOKUP(ATON_Xref[[#This Row],[Channel Name]],Channels,2,0)</f>
        <v>Cape Ramano &amp; Snook Hole</v>
      </c>
      <c r="L179" s="55" t="str">
        <f>VLOOKUP(ATON_Xref[[#This Row],[Channel Name]],Channels,4,0)</f>
        <v>C2</v>
      </c>
      <c r="M179" s="18" t="str">
        <f>ATON_Xref[[#This Row],[Zone_ID]]</f>
        <v>Qq22</v>
      </c>
      <c r="N179" s="2"/>
      <c r="O179"/>
      <c r="P179"/>
      <c r="Q179" s="1"/>
    </row>
    <row r="180" spans="1:17" x14ac:dyDescent="0.2">
      <c r="A180" s="42" t="s">
        <v>1871</v>
      </c>
      <c r="B180" s="42">
        <v>16793.099999999999</v>
      </c>
      <c r="C180" s="102" t="s">
        <v>115</v>
      </c>
      <c r="D180" s="79" t="str">
        <f>IF(ATON_Xref[[#This Row],[LLNR]]=0,"NLL",VLOOKUP(B180,Lightlist,2,FALSE))</f>
        <v>Cape Romano Channel Daybeacon 19</v>
      </c>
      <c r="E180" s="107" t="s">
        <v>1898</v>
      </c>
      <c r="F180" s="126">
        <v>182</v>
      </c>
      <c r="G180" s="269" t="s">
        <v>1914</v>
      </c>
      <c r="H180" s="42" t="s">
        <v>1944</v>
      </c>
      <c r="I180" s="108" t="s">
        <v>2026</v>
      </c>
      <c r="J180" s="77" t="s">
        <v>2620</v>
      </c>
      <c r="K180" s="89" t="str">
        <f>VLOOKUP(ATON_Xref[[#This Row],[Channel Name]],Channels,2,0)</f>
        <v>Cape Ramano &amp; Snook Hole</v>
      </c>
      <c r="L180" s="55" t="str">
        <f>VLOOKUP(ATON_Xref[[#This Row],[Channel Name]],Channels,4,0)</f>
        <v>C2</v>
      </c>
      <c r="M180" s="18" t="str">
        <f>ATON_Xref[[#This Row],[Zone_ID]]</f>
        <v>Qq23</v>
      </c>
      <c r="N180" s="2"/>
      <c r="O180"/>
      <c r="P180"/>
      <c r="Q180" s="1"/>
    </row>
    <row r="181" spans="1:17" x14ac:dyDescent="0.2">
      <c r="A181" s="42" t="s">
        <v>1872</v>
      </c>
      <c r="B181" s="42">
        <v>16793.2</v>
      </c>
      <c r="C181" s="102" t="s">
        <v>94</v>
      </c>
      <c r="D181" s="79" t="str">
        <f>IF(ATON_Xref[[#This Row],[LLNR]]=0,"NLL",VLOOKUP(B181,Lightlist,2,FALSE))</f>
        <v>Cape Romano Channel Daybeacon 20</v>
      </c>
      <c r="E181" s="107" t="s">
        <v>1898</v>
      </c>
      <c r="F181" s="126">
        <v>183</v>
      </c>
      <c r="G181" s="269" t="s">
        <v>1913</v>
      </c>
      <c r="H181" s="42" t="s">
        <v>1944</v>
      </c>
      <c r="I181" s="108" t="s">
        <v>2026</v>
      </c>
      <c r="J181" s="77" t="s">
        <v>2620</v>
      </c>
      <c r="K181" s="89" t="str">
        <f>VLOOKUP(ATON_Xref[[#This Row],[Channel Name]],Channels,2,0)</f>
        <v>Cape Ramano &amp; Snook Hole</v>
      </c>
      <c r="L181" s="55" t="str">
        <f>VLOOKUP(ATON_Xref[[#This Row],[Channel Name]],Channels,4,0)</f>
        <v>C2</v>
      </c>
      <c r="M181" s="18" t="str">
        <f>ATON_Xref[[#This Row],[Zone_ID]]</f>
        <v>Qq24</v>
      </c>
      <c r="N181" s="2"/>
      <c r="O181"/>
      <c r="P181"/>
      <c r="Q181" s="1"/>
    </row>
    <row r="182" spans="1:17" x14ac:dyDescent="0.2">
      <c r="A182" s="42" t="s">
        <v>1873</v>
      </c>
      <c r="B182" s="42">
        <v>16793.3</v>
      </c>
      <c r="C182" s="102" t="s">
        <v>93</v>
      </c>
      <c r="D182" s="79" t="str">
        <f>IF(ATON_Xref[[#This Row],[LLNR]]=0,"NLL",VLOOKUP(B182,Lightlist,2,FALSE))</f>
        <v>Cape Romano Channel Daybeacon 21</v>
      </c>
      <c r="E182" s="107" t="s">
        <v>1898</v>
      </c>
      <c r="F182" s="126">
        <v>184</v>
      </c>
      <c r="G182" s="269" t="s">
        <v>1914</v>
      </c>
      <c r="H182" s="42" t="s">
        <v>1944</v>
      </c>
      <c r="I182" s="108" t="s">
        <v>2026</v>
      </c>
      <c r="J182" s="77" t="s">
        <v>2620</v>
      </c>
      <c r="K182" s="89" t="str">
        <f>VLOOKUP(ATON_Xref[[#This Row],[Channel Name]],Channels,2,0)</f>
        <v>Cape Ramano &amp; Snook Hole</v>
      </c>
      <c r="L182" s="55" t="str">
        <f>VLOOKUP(ATON_Xref[[#This Row],[Channel Name]],Channels,4,0)</f>
        <v>C2</v>
      </c>
      <c r="M182" s="18" t="str">
        <f>ATON_Xref[[#This Row],[Zone_ID]]</f>
        <v>Qq25</v>
      </c>
      <c r="N182" s="2"/>
      <c r="O182"/>
      <c r="P182"/>
      <c r="Q182" s="1"/>
    </row>
    <row r="183" spans="1:17" x14ac:dyDescent="0.2">
      <c r="A183" s="42" t="s">
        <v>1031</v>
      </c>
      <c r="B183" s="42">
        <v>16480</v>
      </c>
      <c r="C183" s="102" t="s">
        <v>98</v>
      </c>
      <c r="D183" s="79" t="str">
        <f>IF(ATON_Xref[[#This Row],[LLNR]]=0,"NLL",VLOOKUP(B183,Lightlist,2,FALSE))</f>
        <v>Blackwater River Daybeacon 2</v>
      </c>
      <c r="E183" s="107" t="s">
        <v>1898</v>
      </c>
      <c r="F183" s="126">
        <v>185</v>
      </c>
      <c r="G183" s="269" t="s">
        <v>1913</v>
      </c>
      <c r="H183" s="42" t="s">
        <v>1944</v>
      </c>
      <c r="I183" s="108" t="s">
        <v>2022</v>
      </c>
      <c r="J183" s="77" t="s">
        <v>2621</v>
      </c>
      <c r="K183" s="89" t="str">
        <f>VLOOKUP(ATON_Xref[[#This Row],[Channel Name]],Channels,2,0)</f>
        <v>Blackwater River</v>
      </c>
      <c r="L183" s="55" t="str">
        <f>VLOOKUP(ATON_Xref[[#This Row],[Channel Name]],Channels,4,0)</f>
        <v>C3</v>
      </c>
      <c r="M183" s="18" t="str">
        <f>ATON_Xref[[#This Row],[Zone_ID]]</f>
        <v>S01</v>
      </c>
      <c r="N183" s="2"/>
      <c r="O183"/>
      <c r="P183"/>
      <c r="Q183" s="1"/>
    </row>
    <row r="184" spans="1:17" x14ac:dyDescent="0.2">
      <c r="A184" s="42" t="s">
        <v>1030</v>
      </c>
      <c r="B184" s="42">
        <v>16485</v>
      </c>
      <c r="C184" s="102" t="s">
        <v>99</v>
      </c>
      <c r="D184" s="79" t="str">
        <f>IF(ATON_Xref[[#This Row],[LLNR]]=0,"NLL",VLOOKUP(B184,Lightlist,2,FALSE))</f>
        <v>Blackwater River Daybeacon 4</v>
      </c>
      <c r="E184" s="107" t="s">
        <v>1898</v>
      </c>
      <c r="F184" s="126">
        <v>186</v>
      </c>
      <c r="G184" s="269" t="s">
        <v>1913</v>
      </c>
      <c r="H184" s="42" t="s">
        <v>1944</v>
      </c>
      <c r="I184" s="108" t="s">
        <v>2022</v>
      </c>
      <c r="J184" s="77" t="s">
        <v>2621</v>
      </c>
      <c r="K184" s="89" t="str">
        <f>VLOOKUP(ATON_Xref[[#This Row],[Channel Name]],Channels,2,0)</f>
        <v>Blackwater River</v>
      </c>
      <c r="L184" s="55" t="str">
        <f>VLOOKUP(ATON_Xref[[#This Row],[Channel Name]],Channels,4,0)</f>
        <v>C3</v>
      </c>
      <c r="M184" s="18" t="str">
        <f>ATON_Xref[[#This Row],[Zone_ID]]</f>
        <v>S02</v>
      </c>
      <c r="N184" s="2"/>
      <c r="O184"/>
      <c r="P184"/>
      <c r="Q184" s="1"/>
    </row>
    <row r="185" spans="1:17" x14ac:dyDescent="0.2">
      <c r="A185" s="91" t="s">
        <v>2822</v>
      </c>
      <c r="B185" s="91"/>
      <c r="C185" s="103" t="s">
        <v>103</v>
      </c>
      <c r="D185" s="99" t="str">
        <f>IF(ATON_Xref[[#This Row],[LLNR]]=0,"NLL",VLOOKUP(B185,Lightlist,2,FALSE))</f>
        <v>NLL</v>
      </c>
      <c r="E185" s="107" t="s">
        <v>1898</v>
      </c>
      <c r="F185" s="126">
        <v>187</v>
      </c>
      <c r="G185" s="270" t="s">
        <v>1914</v>
      </c>
      <c r="H185" s="91" t="s">
        <v>1945</v>
      </c>
      <c r="I185" s="108" t="s">
        <v>2022</v>
      </c>
      <c r="J185" s="77" t="s">
        <v>2621</v>
      </c>
      <c r="K185" s="89" t="str">
        <f>VLOOKUP(ATON_Xref[[#This Row],[Channel Name]],Channels,2,0)</f>
        <v>Blackwater River</v>
      </c>
      <c r="L185" s="55" t="str">
        <f>VLOOKUP(ATON_Xref[[#This Row],[Channel Name]],Channels,4,0)</f>
        <v>C3</v>
      </c>
      <c r="M185" s="18" t="str">
        <f>ATON_Xref[[#This Row],[Zone_ID]]</f>
        <v>S34</v>
      </c>
      <c r="N185" s="2"/>
      <c r="O185"/>
      <c r="P185"/>
      <c r="Q185" s="1"/>
    </row>
    <row r="186" spans="1:17" x14ac:dyDescent="0.2">
      <c r="A186" s="91" t="s">
        <v>2823</v>
      </c>
      <c r="B186" s="91"/>
      <c r="C186" s="103" t="s">
        <v>102</v>
      </c>
      <c r="D186" s="99" t="str">
        <f>IF(ATON_Xref[[#This Row],[LLNR]]=0,"NLL",VLOOKUP(B186,Lightlist,2,FALSE))</f>
        <v>NLL</v>
      </c>
      <c r="E186" s="107" t="s">
        <v>1898</v>
      </c>
      <c r="F186" s="126">
        <v>188</v>
      </c>
      <c r="G186" s="270" t="s">
        <v>1913</v>
      </c>
      <c r="H186" s="91" t="s">
        <v>1945</v>
      </c>
      <c r="I186" s="108" t="s">
        <v>2022</v>
      </c>
      <c r="J186" s="77" t="s">
        <v>2621</v>
      </c>
      <c r="K186" s="89" t="str">
        <f>VLOOKUP(ATON_Xref[[#This Row],[Channel Name]],Channels,2,0)</f>
        <v>Blackwater River</v>
      </c>
      <c r="L186" s="55" t="str">
        <f>VLOOKUP(ATON_Xref[[#This Row],[Channel Name]],Channels,4,0)</f>
        <v>C3</v>
      </c>
      <c r="M186" s="18" t="str">
        <f>ATON_Xref[[#This Row],[Zone_ID]]</f>
        <v>S35</v>
      </c>
      <c r="N186" s="2"/>
      <c r="O186"/>
      <c r="P186"/>
      <c r="Q186" s="1"/>
    </row>
    <row r="187" spans="1:17" x14ac:dyDescent="0.2">
      <c r="A187" s="91" t="s">
        <v>2824</v>
      </c>
      <c r="B187" s="91"/>
      <c r="C187" s="103" t="s">
        <v>107</v>
      </c>
      <c r="D187" s="99" t="str">
        <f>IF(ATON_Xref[[#This Row],[LLNR]]=0,"NLL",VLOOKUP(B187,Lightlist,2,FALSE))</f>
        <v>NLL</v>
      </c>
      <c r="E187" s="107" t="s">
        <v>1898</v>
      </c>
      <c r="F187" s="126">
        <v>189</v>
      </c>
      <c r="G187" s="270" t="s">
        <v>1914</v>
      </c>
      <c r="H187" s="91" t="s">
        <v>1945</v>
      </c>
      <c r="I187" s="108" t="s">
        <v>2022</v>
      </c>
      <c r="J187" s="77" t="s">
        <v>2621</v>
      </c>
      <c r="K187" s="89" t="str">
        <f>VLOOKUP(ATON_Xref[[#This Row],[Channel Name]],Channels,2,0)</f>
        <v>Blackwater River</v>
      </c>
      <c r="L187" s="55" t="str">
        <f>VLOOKUP(ATON_Xref[[#This Row],[Channel Name]],Channels,4,0)</f>
        <v>C3</v>
      </c>
      <c r="M187" s="18" t="str">
        <f>ATON_Xref[[#This Row],[Zone_ID]]</f>
        <v>S36</v>
      </c>
      <c r="N187" s="2"/>
      <c r="O187"/>
      <c r="P187"/>
      <c r="Q187" s="1"/>
    </row>
    <row r="188" spans="1:17" x14ac:dyDescent="0.2">
      <c r="A188" s="42" t="s">
        <v>1029</v>
      </c>
      <c r="B188" s="42">
        <v>16500</v>
      </c>
      <c r="C188" s="102" t="s">
        <v>109</v>
      </c>
      <c r="D188" s="79" t="str">
        <f>IF(ATON_Xref[[#This Row],[LLNR]]=0,"NLL",VLOOKUP(B188,Lightlist,2,FALSE))</f>
        <v>Blackwater River Daybeacon 9</v>
      </c>
      <c r="E188" s="107" t="s">
        <v>1898</v>
      </c>
      <c r="F188" s="126">
        <v>190</v>
      </c>
      <c r="G188" s="269" t="s">
        <v>1914</v>
      </c>
      <c r="H188" s="42" t="s">
        <v>1944</v>
      </c>
      <c r="I188" s="108" t="s">
        <v>2022</v>
      </c>
      <c r="J188" s="77" t="s">
        <v>2621</v>
      </c>
      <c r="K188" s="89" t="str">
        <f>VLOOKUP(ATON_Xref[[#This Row],[Channel Name]],Channels,2,0)</f>
        <v>Blackwater River</v>
      </c>
      <c r="L188" s="55" t="str">
        <f>VLOOKUP(ATON_Xref[[#This Row],[Channel Name]],Channels,4,0)</f>
        <v>C3</v>
      </c>
      <c r="M188" s="18" t="str">
        <f>ATON_Xref[[#This Row],[Zone_ID]]</f>
        <v>S03</v>
      </c>
      <c r="N188" s="2"/>
      <c r="O188"/>
      <c r="P188"/>
    </row>
    <row r="189" spans="1:17" x14ac:dyDescent="0.2">
      <c r="A189" s="42" t="s">
        <v>1028</v>
      </c>
      <c r="B189" s="42">
        <v>16505</v>
      </c>
      <c r="C189" s="102" t="s">
        <v>110</v>
      </c>
      <c r="D189" s="79" t="str">
        <f>IF(ATON_Xref[[#This Row],[LLNR]]=0,"NLL",VLOOKUP(B189,Lightlist,2,FALSE))</f>
        <v>Blackwater River Daybeacon 10</v>
      </c>
      <c r="E189" s="107" t="s">
        <v>1898</v>
      </c>
      <c r="F189" s="126">
        <v>191</v>
      </c>
      <c r="G189" s="269" t="s">
        <v>1913</v>
      </c>
      <c r="H189" s="42" t="s">
        <v>1944</v>
      </c>
      <c r="I189" s="108" t="s">
        <v>2022</v>
      </c>
      <c r="J189" s="77" t="s">
        <v>2621</v>
      </c>
      <c r="K189" s="89" t="str">
        <f>VLOOKUP(ATON_Xref[[#This Row],[Channel Name]],Channels,2,0)</f>
        <v>Blackwater River</v>
      </c>
      <c r="L189" s="55" t="str">
        <f>VLOOKUP(ATON_Xref[[#This Row],[Channel Name]],Channels,4,0)</f>
        <v>C3</v>
      </c>
      <c r="M189" s="18" t="str">
        <f>ATON_Xref[[#This Row],[Zone_ID]]</f>
        <v>S04</v>
      </c>
      <c r="N189" s="2"/>
      <c r="O189"/>
      <c r="P189"/>
      <c r="Q189" s="1"/>
    </row>
    <row r="190" spans="1:17" x14ac:dyDescent="0.2">
      <c r="A190" s="42" t="s">
        <v>1027</v>
      </c>
      <c r="B190" s="42">
        <v>16510</v>
      </c>
      <c r="C190" s="102" t="s">
        <v>111</v>
      </c>
      <c r="D190" s="79" t="str">
        <f>IF(ATON_Xref[[#This Row],[LLNR]]=0,"NLL",VLOOKUP(B190,Lightlist,2,FALSE))</f>
        <v>Blackwater River Daybeacon 11</v>
      </c>
      <c r="E190" s="107" t="s">
        <v>1898</v>
      </c>
      <c r="F190" s="126">
        <v>192</v>
      </c>
      <c r="G190" s="269" t="s">
        <v>1914</v>
      </c>
      <c r="H190" s="42" t="s">
        <v>1944</v>
      </c>
      <c r="I190" s="108" t="s">
        <v>2022</v>
      </c>
      <c r="J190" s="77" t="s">
        <v>2621</v>
      </c>
      <c r="K190" s="89" t="str">
        <f>VLOOKUP(ATON_Xref[[#This Row],[Channel Name]],Channels,2,0)</f>
        <v>Blackwater River</v>
      </c>
      <c r="L190" s="55" t="str">
        <f>VLOOKUP(ATON_Xref[[#This Row],[Channel Name]],Channels,4,0)</f>
        <v>C3</v>
      </c>
      <c r="M190" s="18" t="str">
        <f>ATON_Xref[[#This Row],[Zone_ID]]</f>
        <v>S05</v>
      </c>
      <c r="N190" s="2"/>
      <c r="O190"/>
      <c r="P190"/>
      <c r="Q190" s="1"/>
    </row>
    <row r="191" spans="1:17" x14ac:dyDescent="0.2">
      <c r="A191" s="42" t="s">
        <v>1026</v>
      </c>
      <c r="B191" s="42">
        <v>16515</v>
      </c>
      <c r="C191" s="102" t="s">
        <v>113</v>
      </c>
      <c r="D191" s="79" t="str">
        <f>IF(ATON_Xref[[#This Row],[LLNR]]=0,"NLL",VLOOKUP(B191,Lightlist,2,FALSE))</f>
        <v>Blackwater River Daybeacon 12</v>
      </c>
      <c r="E191" s="107" t="s">
        <v>1898</v>
      </c>
      <c r="F191" s="126">
        <v>193</v>
      </c>
      <c r="G191" s="269" t="s">
        <v>1913</v>
      </c>
      <c r="H191" s="42" t="s">
        <v>1944</v>
      </c>
      <c r="I191" s="108" t="s">
        <v>2022</v>
      </c>
      <c r="J191" s="77" t="s">
        <v>2621</v>
      </c>
      <c r="K191" s="89" t="str">
        <f>VLOOKUP(ATON_Xref[[#This Row],[Channel Name]],Channels,2,0)</f>
        <v>Blackwater River</v>
      </c>
      <c r="L191" s="55" t="str">
        <f>VLOOKUP(ATON_Xref[[#This Row],[Channel Name]],Channels,4,0)</f>
        <v>C3</v>
      </c>
      <c r="M191" s="18" t="str">
        <f>ATON_Xref[[#This Row],[Zone_ID]]</f>
        <v>S06</v>
      </c>
      <c r="N191" s="2"/>
      <c r="O191"/>
      <c r="P191"/>
      <c r="Q191" s="1"/>
    </row>
    <row r="192" spans="1:17" x14ac:dyDescent="0.2">
      <c r="A192" s="42" t="s">
        <v>1025</v>
      </c>
      <c r="B192" s="42">
        <v>16520</v>
      </c>
      <c r="C192" s="102" t="s">
        <v>114</v>
      </c>
      <c r="D192" s="79" t="str">
        <f>IF(ATON_Xref[[#This Row],[LLNR]]=0,"NLL",VLOOKUP(B192,Lightlist,2,FALSE))</f>
        <v>Blackwater River Daybeacon 13</v>
      </c>
      <c r="E192" s="107" t="s">
        <v>1898</v>
      </c>
      <c r="F192" s="126">
        <v>194</v>
      </c>
      <c r="G192" s="269" t="s">
        <v>1914</v>
      </c>
      <c r="H192" s="42" t="s">
        <v>1944</v>
      </c>
      <c r="I192" s="108" t="s">
        <v>2022</v>
      </c>
      <c r="J192" s="77" t="s">
        <v>2621</v>
      </c>
      <c r="K192" s="89" t="str">
        <f>VLOOKUP(ATON_Xref[[#This Row],[Channel Name]],Channels,2,0)</f>
        <v>Blackwater River</v>
      </c>
      <c r="L192" s="55" t="str">
        <f>VLOOKUP(ATON_Xref[[#This Row],[Channel Name]],Channels,4,0)</f>
        <v>C3</v>
      </c>
      <c r="M192" s="18" t="str">
        <f>ATON_Xref[[#This Row],[Zone_ID]]</f>
        <v>S07</v>
      </c>
      <c r="N192" s="2"/>
      <c r="O192"/>
      <c r="P192"/>
      <c r="Q192" s="1"/>
    </row>
    <row r="193" spans="1:17" x14ac:dyDescent="0.2">
      <c r="A193" s="42" t="s">
        <v>1024</v>
      </c>
      <c r="B193" s="42">
        <v>16525</v>
      </c>
      <c r="C193" s="102" t="s">
        <v>105</v>
      </c>
      <c r="D193" s="79" t="str">
        <f>IF(ATON_Xref[[#This Row],[LLNR]]=0,"NLL",VLOOKUP(B193,Lightlist,2,FALSE))</f>
        <v>Blackwater River Daybeacon 14</v>
      </c>
      <c r="E193" s="107" t="s">
        <v>1898</v>
      </c>
      <c r="F193" s="126">
        <v>195</v>
      </c>
      <c r="G193" s="269" t="s">
        <v>1913</v>
      </c>
      <c r="H193" s="42" t="s">
        <v>1944</v>
      </c>
      <c r="I193" s="108" t="s">
        <v>2022</v>
      </c>
      <c r="J193" s="77" t="s">
        <v>2621</v>
      </c>
      <c r="K193" s="89" t="str">
        <f>VLOOKUP(ATON_Xref[[#This Row],[Channel Name]],Channels,2,0)</f>
        <v>Blackwater River</v>
      </c>
      <c r="L193" s="55" t="str">
        <f>VLOOKUP(ATON_Xref[[#This Row],[Channel Name]],Channels,4,0)</f>
        <v>C3</v>
      </c>
      <c r="M193" s="18" t="str">
        <f>ATON_Xref[[#This Row],[Zone_ID]]</f>
        <v>S08</v>
      </c>
      <c r="N193" s="2"/>
      <c r="O193"/>
      <c r="P193"/>
      <c r="Q193" s="1"/>
    </row>
    <row r="194" spans="1:17" x14ac:dyDescent="0.2">
      <c r="A194" s="42" t="s">
        <v>1023</v>
      </c>
      <c r="B194" s="42">
        <v>16530</v>
      </c>
      <c r="C194" s="102" t="s">
        <v>106</v>
      </c>
      <c r="D194" s="79" t="str">
        <f>IF(ATON_Xref[[#This Row],[LLNR]]=0,"NLL",VLOOKUP(B194,Lightlist,2,FALSE))</f>
        <v>Blackwater River Daybeacon 15</v>
      </c>
      <c r="E194" s="107" t="s">
        <v>1898</v>
      </c>
      <c r="F194" s="126">
        <v>196</v>
      </c>
      <c r="G194" s="269" t="s">
        <v>1914</v>
      </c>
      <c r="H194" s="42" t="s">
        <v>1944</v>
      </c>
      <c r="I194" s="108" t="s">
        <v>2022</v>
      </c>
      <c r="J194" s="77" t="s">
        <v>2621</v>
      </c>
      <c r="K194" s="89" t="str">
        <f>VLOOKUP(ATON_Xref[[#This Row],[Channel Name]],Channels,2,0)</f>
        <v>Blackwater River</v>
      </c>
      <c r="L194" s="55" t="str">
        <f>VLOOKUP(ATON_Xref[[#This Row],[Channel Name]],Channels,4,0)</f>
        <v>C3</v>
      </c>
      <c r="M194" s="18" t="str">
        <f>ATON_Xref[[#This Row],[Zone_ID]]</f>
        <v>S09</v>
      </c>
      <c r="N194" s="2"/>
      <c r="O194"/>
      <c r="P194"/>
      <c r="Q194" s="1"/>
    </row>
    <row r="195" spans="1:17" x14ac:dyDescent="0.2">
      <c r="A195" s="42" t="s">
        <v>776</v>
      </c>
      <c r="B195" s="42">
        <v>16535</v>
      </c>
      <c r="C195" s="102" t="s">
        <v>97</v>
      </c>
      <c r="D195" s="79" t="str">
        <f>IF(ATON_Xref[[#This Row],[LLNR]]=0,"NLL",VLOOKUP(B195,Lightlist,2,FALSE))</f>
        <v>Blackwater River Daybeacon 16</v>
      </c>
      <c r="E195" s="107" t="s">
        <v>1898</v>
      </c>
      <c r="F195" s="126">
        <v>197</v>
      </c>
      <c r="G195" s="269" t="s">
        <v>1913</v>
      </c>
      <c r="H195" s="42" t="s">
        <v>1944</v>
      </c>
      <c r="I195" s="108" t="s">
        <v>2022</v>
      </c>
      <c r="J195" s="77" t="s">
        <v>2621</v>
      </c>
      <c r="K195" s="89" t="str">
        <f>VLOOKUP(ATON_Xref[[#This Row],[Channel Name]],Channels,2,0)</f>
        <v>Blackwater River</v>
      </c>
      <c r="L195" s="55" t="str">
        <f>VLOOKUP(ATON_Xref[[#This Row],[Channel Name]],Channels,4,0)</f>
        <v>C3</v>
      </c>
      <c r="M195" s="18" t="str">
        <f>ATON_Xref[[#This Row],[Zone_ID]]</f>
        <v>S10</v>
      </c>
      <c r="N195" s="2"/>
      <c r="O195"/>
      <c r="P195"/>
      <c r="Q195" s="1"/>
    </row>
    <row r="196" spans="1:17" x14ac:dyDescent="0.2">
      <c r="A196" s="42" t="s">
        <v>777</v>
      </c>
      <c r="B196" s="42">
        <v>16540</v>
      </c>
      <c r="C196" s="102" t="s">
        <v>96</v>
      </c>
      <c r="D196" s="79" t="str">
        <f>IF(ATON_Xref[[#This Row],[LLNR]]=0,"NLL",VLOOKUP(B196,Lightlist,2,FALSE))</f>
        <v>Blackwater River Daybeacon 17</v>
      </c>
      <c r="E196" s="107" t="s">
        <v>1898</v>
      </c>
      <c r="F196" s="126">
        <v>198</v>
      </c>
      <c r="G196" s="269" t="s">
        <v>1914</v>
      </c>
      <c r="H196" s="42" t="s">
        <v>1944</v>
      </c>
      <c r="I196" s="108" t="s">
        <v>2022</v>
      </c>
      <c r="J196" s="77" t="s">
        <v>2621</v>
      </c>
      <c r="K196" s="89" t="str">
        <f>VLOOKUP(ATON_Xref[[#This Row],[Channel Name]],Channels,2,0)</f>
        <v>Blackwater River</v>
      </c>
      <c r="L196" s="55" t="str">
        <f>VLOOKUP(ATON_Xref[[#This Row],[Channel Name]],Channels,4,0)</f>
        <v>C3</v>
      </c>
      <c r="M196" s="18" t="str">
        <f>ATON_Xref[[#This Row],[Zone_ID]]</f>
        <v>S11</v>
      </c>
      <c r="N196" s="2"/>
      <c r="O196"/>
      <c r="P196"/>
      <c r="Q196" s="1"/>
    </row>
    <row r="197" spans="1:17" x14ac:dyDescent="0.2">
      <c r="A197" s="42" t="s">
        <v>778</v>
      </c>
      <c r="B197" s="42"/>
      <c r="C197" s="102" t="s">
        <v>95</v>
      </c>
      <c r="D197" s="79" t="str">
        <f>IF(ATON_Xref[[#This Row],[LLNR]]=0,"NLL",VLOOKUP(B197,Lightlist,2,FALSE))</f>
        <v>NLL</v>
      </c>
      <c r="E197" s="107" t="s">
        <v>1898</v>
      </c>
      <c r="F197" s="126">
        <v>199</v>
      </c>
      <c r="G197" s="269" t="s">
        <v>1913</v>
      </c>
      <c r="H197" s="108" t="s">
        <v>1945</v>
      </c>
      <c r="I197" s="108" t="s">
        <v>2022</v>
      </c>
      <c r="J197" s="77" t="s">
        <v>2621</v>
      </c>
      <c r="K197" s="89" t="str">
        <f>VLOOKUP(ATON_Xref[[#This Row],[Channel Name]],Channels,2,0)</f>
        <v>Blackwater River</v>
      </c>
      <c r="L197" s="55" t="str">
        <f>VLOOKUP(ATON_Xref[[#This Row],[Channel Name]],Channels,4,0)</f>
        <v>C3</v>
      </c>
      <c r="M197" s="18" t="str">
        <f>ATON_Xref[[#This Row],[Zone_ID]]</f>
        <v>S12</v>
      </c>
      <c r="N197" s="2"/>
      <c r="O197"/>
      <c r="P197"/>
      <c r="Q197" s="1"/>
    </row>
    <row r="198" spans="1:17" x14ac:dyDescent="0.2">
      <c r="A198" s="42" t="s">
        <v>781</v>
      </c>
      <c r="B198" s="42"/>
      <c r="C198" s="102" t="s">
        <v>94</v>
      </c>
      <c r="D198" s="79" t="str">
        <f>IF(ATON_Xref[[#This Row],[LLNR]]=0,"NLL",VLOOKUP(B198,Lightlist,2,FALSE))</f>
        <v>NLL</v>
      </c>
      <c r="E198" s="107" t="s">
        <v>1898</v>
      </c>
      <c r="F198" s="126">
        <v>200</v>
      </c>
      <c r="G198" s="269" t="s">
        <v>1913</v>
      </c>
      <c r="H198" s="108" t="s">
        <v>1945</v>
      </c>
      <c r="I198" s="108" t="s">
        <v>2022</v>
      </c>
      <c r="J198" s="77" t="s">
        <v>2621</v>
      </c>
      <c r="K198" s="89" t="str">
        <f>VLOOKUP(ATON_Xref[[#This Row],[Channel Name]],Channels,2,0)</f>
        <v>Blackwater River</v>
      </c>
      <c r="L198" s="55" t="str">
        <f>VLOOKUP(ATON_Xref[[#This Row],[Channel Name]],Channels,4,0)</f>
        <v>C3</v>
      </c>
      <c r="M198" s="18" t="str">
        <f>ATON_Xref[[#This Row],[Zone_ID]]</f>
        <v>S13</v>
      </c>
      <c r="N198" s="2"/>
      <c r="O198"/>
      <c r="P198"/>
      <c r="Q198" s="1"/>
    </row>
    <row r="199" spans="1:17" x14ac:dyDescent="0.2">
      <c r="A199" s="42" t="s">
        <v>782</v>
      </c>
      <c r="B199" s="42">
        <v>16555</v>
      </c>
      <c r="C199" s="102" t="s">
        <v>92</v>
      </c>
      <c r="D199" s="79" t="str">
        <f>IF(ATON_Xref[[#This Row],[LLNR]]=0,"NLL",VLOOKUP(B199,Lightlist,2,FALSE))</f>
        <v>Blackwater River Daybeacon 22</v>
      </c>
      <c r="E199" s="107" t="s">
        <v>1898</v>
      </c>
      <c r="F199" s="126">
        <v>201</v>
      </c>
      <c r="G199" s="269" t="s">
        <v>1913</v>
      </c>
      <c r="H199" s="42" t="s">
        <v>1945</v>
      </c>
      <c r="I199" s="108" t="s">
        <v>2022</v>
      </c>
      <c r="J199" s="77" t="s">
        <v>2621</v>
      </c>
      <c r="K199" s="89" t="str">
        <f>VLOOKUP(ATON_Xref[[#This Row],[Channel Name]],Channels,2,0)</f>
        <v>Blackwater River</v>
      </c>
      <c r="L199" s="55" t="str">
        <f>VLOOKUP(ATON_Xref[[#This Row],[Channel Name]],Channels,4,0)</f>
        <v>C3</v>
      </c>
      <c r="M199" s="18" t="str">
        <f>ATON_Xref[[#This Row],[Zone_ID]]</f>
        <v>S14</v>
      </c>
      <c r="N199" s="2"/>
      <c r="O199"/>
      <c r="P199"/>
      <c r="Q199" s="1"/>
    </row>
    <row r="200" spans="1:17" x14ac:dyDescent="0.2">
      <c r="A200" s="42" t="s">
        <v>783</v>
      </c>
      <c r="B200" s="42">
        <v>16560</v>
      </c>
      <c r="C200" s="102" t="s">
        <v>630</v>
      </c>
      <c r="D200" s="79" t="str">
        <f>IF(ATON_Xref[[#This Row],[LLNR]]=0,"NLL",VLOOKUP(B200,Lightlist,2,FALSE))</f>
        <v>Blackwater River Daybeacon 23</v>
      </c>
      <c r="E200" s="107" t="s">
        <v>1898</v>
      </c>
      <c r="F200" s="126">
        <v>202</v>
      </c>
      <c r="G200" s="269" t="s">
        <v>1914</v>
      </c>
      <c r="H200" s="42" t="s">
        <v>1945</v>
      </c>
      <c r="I200" s="108" t="s">
        <v>2022</v>
      </c>
      <c r="J200" s="77" t="s">
        <v>2621</v>
      </c>
      <c r="K200" s="89" t="str">
        <f>VLOOKUP(ATON_Xref[[#This Row],[Channel Name]],Channels,2,0)</f>
        <v>Blackwater River</v>
      </c>
      <c r="L200" s="55" t="str">
        <f>VLOOKUP(ATON_Xref[[#This Row],[Channel Name]],Channels,4,0)</f>
        <v>C3</v>
      </c>
      <c r="M200" s="18" t="str">
        <f>ATON_Xref[[#This Row],[Zone_ID]]</f>
        <v>S15</v>
      </c>
      <c r="N200" s="2"/>
      <c r="O200"/>
      <c r="P200"/>
      <c r="Q200" s="1"/>
    </row>
    <row r="201" spans="1:17" x14ac:dyDescent="0.2">
      <c r="A201" s="42" t="s">
        <v>784</v>
      </c>
      <c r="B201" s="42">
        <v>16565</v>
      </c>
      <c r="C201" s="102" t="s">
        <v>91</v>
      </c>
      <c r="D201" s="79" t="str">
        <f>IF(ATON_Xref[[#This Row],[LLNR]]=0,"NLL",VLOOKUP(B201,Lightlist,2,FALSE))</f>
        <v>Blackwater River Daybeacon 24</v>
      </c>
      <c r="E201" s="107" t="s">
        <v>1898</v>
      </c>
      <c r="F201" s="126">
        <v>203</v>
      </c>
      <c r="G201" s="269" t="s">
        <v>1913</v>
      </c>
      <c r="H201" s="42" t="s">
        <v>1945</v>
      </c>
      <c r="I201" s="108" t="s">
        <v>2022</v>
      </c>
      <c r="J201" s="77" t="s">
        <v>2621</v>
      </c>
      <c r="K201" s="89" t="str">
        <f>VLOOKUP(ATON_Xref[[#This Row],[Channel Name]],Channels,2,0)</f>
        <v>Blackwater River</v>
      </c>
      <c r="L201" s="55" t="str">
        <f>VLOOKUP(ATON_Xref[[#This Row],[Channel Name]],Channels,4,0)</f>
        <v>C3</v>
      </c>
      <c r="M201" s="18" t="str">
        <f>ATON_Xref[[#This Row],[Zone_ID]]</f>
        <v>S16</v>
      </c>
      <c r="N201" s="2"/>
      <c r="O201"/>
      <c r="P201"/>
      <c r="Q201" s="1"/>
    </row>
    <row r="202" spans="1:17" x14ac:dyDescent="0.2">
      <c r="A202" s="42" t="s">
        <v>785</v>
      </c>
      <c r="B202" s="42">
        <v>16570</v>
      </c>
      <c r="C202" s="102" t="s">
        <v>474</v>
      </c>
      <c r="D202" s="79" t="str">
        <f>IF(ATON_Xref[[#This Row],[LLNR]]=0,"NLL",VLOOKUP(B202,Lightlist,2,FALSE))</f>
        <v>Blackwater River Daybeacon 25</v>
      </c>
      <c r="E202" s="107" t="s">
        <v>1898</v>
      </c>
      <c r="F202" s="126">
        <v>204</v>
      </c>
      <c r="G202" s="269" t="s">
        <v>1914</v>
      </c>
      <c r="H202" s="42" t="s">
        <v>1945</v>
      </c>
      <c r="I202" s="108" t="s">
        <v>2022</v>
      </c>
      <c r="J202" s="77" t="s">
        <v>2621</v>
      </c>
      <c r="K202" s="89" t="str">
        <f>VLOOKUP(ATON_Xref[[#This Row],[Channel Name]],Channels,2,0)</f>
        <v>Blackwater River</v>
      </c>
      <c r="L202" s="55" t="str">
        <f>VLOOKUP(ATON_Xref[[#This Row],[Channel Name]],Channels,4,0)</f>
        <v>C3</v>
      </c>
      <c r="M202" s="18" t="str">
        <f>ATON_Xref[[#This Row],[Zone_ID]]</f>
        <v>S17</v>
      </c>
      <c r="N202" s="2"/>
      <c r="O202"/>
      <c r="P202"/>
      <c r="Q202" s="1"/>
    </row>
    <row r="203" spans="1:17" x14ac:dyDescent="0.2">
      <c r="A203" s="42" t="s">
        <v>786</v>
      </c>
      <c r="B203" s="42">
        <v>16580</v>
      </c>
      <c r="C203" s="102" t="s">
        <v>631</v>
      </c>
      <c r="D203" s="79" t="str">
        <f>IF(ATON_Xref[[#This Row],[LLNR]]=0,"NLL",VLOOKUP(B203,Lightlist,2,FALSE))</f>
        <v>Blackwater River Daybeacon 28</v>
      </c>
      <c r="E203" s="107" t="s">
        <v>1898</v>
      </c>
      <c r="F203" s="126">
        <v>205</v>
      </c>
      <c r="G203" s="269" t="s">
        <v>1913</v>
      </c>
      <c r="H203" s="42" t="s">
        <v>1945</v>
      </c>
      <c r="I203" s="108" t="s">
        <v>2022</v>
      </c>
      <c r="J203" s="77" t="s">
        <v>2621</v>
      </c>
      <c r="K203" s="89" t="str">
        <f>VLOOKUP(ATON_Xref[[#This Row],[Channel Name]],Channels,2,0)</f>
        <v>Blackwater River</v>
      </c>
      <c r="L203" s="55" t="str">
        <f>VLOOKUP(ATON_Xref[[#This Row],[Channel Name]],Channels,4,0)</f>
        <v>C3</v>
      </c>
      <c r="M203" s="18" t="str">
        <f>ATON_Xref[[#This Row],[Zone_ID]]</f>
        <v>S18</v>
      </c>
      <c r="N203" s="2"/>
      <c r="O203"/>
      <c r="P203"/>
      <c r="Q203" s="1"/>
    </row>
    <row r="204" spans="1:17" x14ac:dyDescent="0.2">
      <c r="A204" s="42" t="s">
        <v>787</v>
      </c>
      <c r="B204" s="42">
        <v>16585</v>
      </c>
      <c r="C204" s="102" t="s">
        <v>632</v>
      </c>
      <c r="D204" s="79" t="str">
        <f>IF(ATON_Xref[[#This Row],[LLNR]]=0,"NLL",VLOOKUP(B204,Lightlist,2,FALSE))</f>
        <v>Blackwater River Daybeacon 30</v>
      </c>
      <c r="E204" s="107" t="s">
        <v>1898</v>
      </c>
      <c r="F204" s="126">
        <v>206</v>
      </c>
      <c r="G204" s="269" t="s">
        <v>1913</v>
      </c>
      <c r="H204" s="42" t="s">
        <v>1945</v>
      </c>
      <c r="I204" s="108" t="s">
        <v>2022</v>
      </c>
      <c r="J204" s="77" t="s">
        <v>2621</v>
      </c>
      <c r="K204" s="89" t="str">
        <f>VLOOKUP(ATON_Xref[[#This Row],[Channel Name]],Channels,2,0)</f>
        <v>Blackwater River</v>
      </c>
      <c r="L204" s="55" t="str">
        <f>VLOOKUP(ATON_Xref[[#This Row],[Channel Name]],Channels,4,0)</f>
        <v>C3</v>
      </c>
      <c r="M204" s="18" t="str">
        <f>ATON_Xref[[#This Row],[Zone_ID]]</f>
        <v>S19</v>
      </c>
      <c r="N204" s="2"/>
      <c r="O204"/>
      <c r="P204"/>
      <c r="Q204" s="1"/>
    </row>
    <row r="205" spans="1:17" x14ac:dyDescent="0.2">
      <c r="A205" s="42" t="s">
        <v>788</v>
      </c>
      <c r="B205" s="42">
        <v>16590</v>
      </c>
      <c r="C205" s="102" t="s">
        <v>748</v>
      </c>
      <c r="D205" s="79" t="str">
        <f>IF(ATON_Xref[[#This Row],[LLNR]]=0,"NLL",VLOOKUP(B205,Lightlist,2,FALSE))</f>
        <v>Blackwater River Daybeacon 31</v>
      </c>
      <c r="E205" s="107" t="s">
        <v>1898</v>
      </c>
      <c r="F205" s="126">
        <v>207</v>
      </c>
      <c r="G205" s="269" t="s">
        <v>1914</v>
      </c>
      <c r="H205" s="42" t="s">
        <v>1945</v>
      </c>
      <c r="I205" s="108" t="s">
        <v>2022</v>
      </c>
      <c r="J205" s="77" t="s">
        <v>2621</v>
      </c>
      <c r="K205" s="89" t="str">
        <f>VLOOKUP(ATON_Xref[[#This Row],[Channel Name]],Channels,2,0)</f>
        <v>Blackwater River</v>
      </c>
      <c r="L205" s="55" t="str">
        <f>VLOOKUP(ATON_Xref[[#This Row],[Channel Name]],Channels,4,0)</f>
        <v>C3</v>
      </c>
      <c r="M205" s="18" t="str">
        <f>ATON_Xref[[#This Row],[Zone_ID]]</f>
        <v>S20</v>
      </c>
      <c r="N205" s="2"/>
      <c r="O205"/>
      <c r="P205"/>
      <c r="Q205" s="1"/>
    </row>
    <row r="206" spans="1:17" x14ac:dyDescent="0.2">
      <c r="A206" s="42" t="s">
        <v>789</v>
      </c>
      <c r="B206" s="42">
        <v>16595</v>
      </c>
      <c r="C206" s="102" t="s">
        <v>634</v>
      </c>
      <c r="D206" s="79" t="str">
        <f>IF(ATON_Xref[[#This Row],[LLNR]]=0,"NLL",VLOOKUP(B206,Lightlist,2,FALSE))</f>
        <v>Blackwater River Daybeacon 33</v>
      </c>
      <c r="E206" s="107" t="s">
        <v>1898</v>
      </c>
      <c r="F206" s="126">
        <v>208</v>
      </c>
      <c r="G206" s="269" t="s">
        <v>1914</v>
      </c>
      <c r="H206" s="42" t="s">
        <v>1945</v>
      </c>
      <c r="I206" s="108" t="s">
        <v>2022</v>
      </c>
      <c r="J206" s="77" t="s">
        <v>2621</v>
      </c>
      <c r="K206" s="89" t="str">
        <f>VLOOKUP(ATON_Xref[[#This Row],[Channel Name]],Channels,2,0)</f>
        <v>Blackwater River</v>
      </c>
      <c r="L206" s="55" t="str">
        <f>VLOOKUP(ATON_Xref[[#This Row],[Channel Name]],Channels,4,0)</f>
        <v>C3</v>
      </c>
      <c r="M206" s="18" t="str">
        <f>ATON_Xref[[#This Row],[Zone_ID]]</f>
        <v>S21</v>
      </c>
      <c r="N206" s="2"/>
      <c r="O206"/>
      <c r="P206"/>
      <c r="Q206" s="1"/>
    </row>
    <row r="207" spans="1:17" x14ac:dyDescent="0.2">
      <c r="A207" s="42" t="s">
        <v>790</v>
      </c>
      <c r="B207" s="42">
        <v>16600</v>
      </c>
      <c r="C207" s="102" t="s">
        <v>636</v>
      </c>
      <c r="D207" s="79" t="str">
        <f>IF(ATON_Xref[[#This Row],[LLNR]]=0,"NLL",VLOOKUP(B207,Lightlist,2,FALSE))</f>
        <v>Blackwater River Daybeacon 35</v>
      </c>
      <c r="E207" s="107" t="s">
        <v>1898</v>
      </c>
      <c r="F207" s="126">
        <v>209</v>
      </c>
      <c r="G207" s="269" t="s">
        <v>1914</v>
      </c>
      <c r="H207" s="42" t="s">
        <v>1945</v>
      </c>
      <c r="I207" s="108" t="s">
        <v>2022</v>
      </c>
      <c r="J207" s="77" t="s">
        <v>2621</v>
      </c>
      <c r="K207" s="89" t="str">
        <f>VLOOKUP(ATON_Xref[[#This Row],[Channel Name]],Channels,2,0)</f>
        <v>Blackwater River</v>
      </c>
      <c r="L207" s="55" t="str">
        <f>VLOOKUP(ATON_Xref[[#This Row],[Channel Name]],Channels,4,0)</f>
        <v>C3</v>
      </c>
      <c r="M207" s="18" t="str">
        <f>ATON_Xref[[#This Row],[Zone_ID]]</f>
        <v>S22</v>
      </c>
      <c r="N207" s="2"/>
      <c r="O207"/>
      <c r="P207"/>
      <c r="Q207" s="1"/>
    </row>
    <row r="208" spans="1:17" x14ac:dyDescent="0.2">
      <c r="A208" s="42" t="s">
        <v>791</v>
      </c>
      <c r="B208" s="42">
        <v>16605</v>
      </c>
      <c r="C208" s="102" t="s">
        <v>761</v>
      </c>
      <c r="D208" s="79" t="str">
        <f>IF(ATON_Xref[[#This Row],[LLNR]]=0,"NLL",VLOOKUP(B208,Lightlist,2,FALSE))</f>
        <v>Blackwater River Daybeacon 36</v>
      </c>
      <c r="E208" s="107" t="s">
        <v>1898</v>
      </c>
      <c r="F208" s="126">
        <v>210</v>
      </c>
      <c r="G208" s="269" t="s">
        <v>1913</v>
      </c>
      <c r="H208" s="42" t="s">
        <v>1945</v>
      </c>
      <c r="I208" s="108" t="s">
        <v>2022</v>
      </c>
      <c r="J208" s="77" t="s">
        <v>2621</v>
      </c>
      <c r="K208" s="89" t="str">
        <f>VLOOKUP(ATON_Xref[[#This Row],[Channel Name]],Channels,2,0)</f>
        <v>Blackwater River</v>
      </c>
      <c r="L208" s="55" t="str">
        <f>VLOOKUP(ATON_Xref[[#This Row],[Channel Name]],Channels,4,0)</f>
        <v>C3</v>
      </c>
      <c r="M208" s="18" t="str">
        <f>ATON_Xref[[#This Row],[Zone_ID]]</f>
        <v>S23</v>
      </c>
      <c r="N208" s="2"/>
      <c r="O208"/>
      <c r="P208"/>
      <c r="Q208" s="1"/>
    </row>
    <row r="209" spans="1:17" x14ac:dyDescent="0.2">
      <c r="A209" s="42" t="s">
        <v>792</v>
      </c>
      <c r="B209" s="42">
        <v>16610</v>
      </c>
      <c r="C209" s="102" t="s">
        <v>764</v>
      </c>
      <c r="D209" s="79" t="str">
        <f>IF(ATON_Xref[[#This Row],[LLNR]]=0,"NLL",VLOOKUP(B209,Lightlist,2,FALSE))</f>
        <v>Blackwater River Daybeacon 38</v>
      </c>
      <c r="E209" s="107" t="s">
        <v>1898</v>
      </c>
      <c r="F209" s="126">
        <v>211</v>
      </c>
      <c r="G209" s="269" t="s">
        <v>1913</v>
      </c>
      <c r="H209" s="42" t="s">
        <v>1945</v>
      </c>
      <c r="I209" s="108" t="s">
        <v>2022</v>
      </c>
      <c r="J209" s="77" t="s">
        <v>2621</v>
      </c>
      <c r="K209" s="89" t="str">
        <f>VLOOKUP(ATON_Xref[[#This Row],[Channel Name]],Channels,2,0)</f>
        <v>Blackwater River</v>
      </c>
      <c r="L209" s="55" t="str">
        <f>VLOOKUP(ATON_Xref[[#This Row],[Channel Name]],Channels,4,0)</f>
        <v>C3</v>
      </c>
      <c r="M209" s="18" t="str">
        <f>ATON_Xref[[#This Row],[Zone_ID]]</f>
        <v>S24</v>
      </c>
      <c r="N209" s="2"/>
      <c r="O209"/>
      <c r="P209"/>
      <c r="Q209" s="1"/>
    </row>
    <row r="210" spans="1:17" x14ac:dyDescent="0.2">
      <c r="A210" s="42" t="s">
        <v>793</v>
      </c>
      <c r="B210" s="42">
        <v>16615</v>
      </c>
      <c r="C210" s="102" t="s">
        <v>638</v>
      </c>
      <c r="D210" s="79" t="str">
        <f>IF(ATON_Xref[[#This Row],[LLNR]]=0,"NLL",VLOOKUP(B210,Lightlist,2,FALSE))</f>
        <v>Blackwater River Daybeacon 39</v>
      </c>
      <c r="E210" s="107" t="s">
        <v>1898</v>
      </c>
      <c r="F210" s="126">
        <v>212</v>
      </c>
      <c r="G210" s="269" t="s">
        <v>1914</v>
      </c>
      <c r="H210" s="42" t="s">
        <v>1945</v>
      </c>
      <c r="I210" s="108" t="s">
        <v>2022</v>
      </c>
      <c r="J210" s="77" t="s">
        <v>2621</v>
      </c>
      <c r="K210" s="89" t="str">
        <f>VLOOKUP(ATON_Xref[[#This Row],[Channel Name]],Channels,2,0)</f>
        <v>Blackwater River</v>
      </c>
      <c r="L210" s="55" t="str">
        <f>VLOOKUP(ATON_Xref[[#This Row],[Channel Name]],Channels,4,0)</f>
        <v>C3</v>
      </c>
      <c r="M210" s="18" t="str">
        <f>ATON_Xref[[#This Row],[Zone_ID]]</f>
        <v>S25</v>
      </c>
      <c r="N210" s="2"/>
      <c r="O210"/>
      <c r="P210"/>
      <c r="Q210" s="1"/>
    </row>
    <row r="211" spans="1:17" x14ac:dyDescent="0.2">
      <c r="A211" s="42" t="s">
        <v>794</v>
      </c>
      <c r="B211" s="42">
        <v>16620</v>
      </c>
      <c r="C211" s="102" t="s">
        <v>639</v>
      </c>
      <c r="D211" s="79" t="str">
        <f>IF(ATON_Xref[[#This Row],[LLNR]]=0,"NLL",VLOOKUP(B211,Lightlist,2,FALSE))</f>
        <v>Blackwater River Daybeacon 41</v>
      </c>
      <c r="E211" s="107" t="s">
        <v>1898</v>
      </c>
      <c r="F211" s="126">
        <v>213</v>
      </c>
      <c r="G211" s="269" t="s">
        <v>1914</v>
      </c>
      <c r="H211" s="42" t="s">
        <v>1945</v>
      </c>
      <c r="I211" s="108" t="s">
        <v>2022</v>
      </c>
      <c r="J211" s="77" t="s">
        <v>2621</v>
      </c>
      <c r="K211" s="89" t="str">
        <f>VLOOKUP(ATON_Xref[[#This Row],[Channel Name]],Channels,2,0)</f>
        <v>Blackwater River</v>
      </c>
      <c r="L211" s="55" t="str">
        <f>VLOOKUP(ATON_Xref[[#This Row],[Channel Name]],Channels,4,0)</f>
        <v>C3</v>
      </c>
      <c r="M211" s="18" t="str">
        <f>ATON_Xref[[#This Row],[Zone_ID]]</f>
        <v>S26</v>
      </c>
      <c r="N211" s="2"/>
      <c r="O211"/>
      <c r="P211"/>
      <c r="Q211" s="1"/>
    </row>
    <row r="212" spans="1:17" x14ac:dyDescent="0.2">
      <c r="A212" s="42" t="s">
        <v>796</v>
      </c>
      <c r="B212" s="42">
        <v>16625</v>
      </c>
      <c r="C212" s="102" t="s">
        <v>770</v>
      </c>
      <c r="D212" s="79" t="str">
        <f>IF(ATON_Xref[[#This Row],[LLNR]]=0,"NLL",VLOOKUP(B212,Lightlist,2,FALSE))</f>
        <v>Blackwater River Daybeacon 43</v>
      </c>
      <c r="E212" s="107" t="s">
        <v>1898</v>
      </c>
      <c r="F212" s="126">
        <v>214</v>
      </c>
      <c r="G212" s="269" t="s">
        <v>1914</v>
      </c>
      <c r="H212" s="42" t="s">
        <v>1945</v>
      </c>
      <c r="I212" s="108" t="s">
        <v>2022</v>
      </c>
      <c r="J212" s="77" t="s">
        <v>2621</v>
      </c>
      <c r="K212" s="89" t="str">
        <f>VLOOKUP(ATON_Xref[[#This Row],[Channel Name]],Channels,2,0)</f>
        <v>Blackwater River</v>
      </c>
      <c r="L212" s="55" t="str">
        <f>VLOOKUP(ATON_Xref[[#This Row],[Channel Name]],Channels,4,0)</f>
        <v>C3</v>
      </c>
      <c r="M212" s="18" t="str">
        <f>ATON_Xref[[#This Row],[Zone_ID]]</f>
        <v>S27</v>
      </c>
      <c r="N212" s="2"/>
      <c r="O212"/>
      <c r="P212"/>
      <c r="Q212" s="1"/>
    </row>
    <row r="213" spans="1:17" x14ac:dyDescent="0.2">
      <c r="A213" s="42" t="s">
        <v>797</v>
      </c>
      <c r="B213" s="42">
        <v>16630</v>
      </c>
      <c r="C213" s="102" t="s">
        <v>795</v>
      </c>
      <c r="D213" s="79" t="str">
        <f>IF(ATON_Xref[[#This Row],[LLNR]]=0,"NLL",VLOOKUP(B213,Lightlist,2,FALSE))</f>
        <v>Blackwater River Daybeacon 45</v>
      </c>
      <c r="E213" s="107" t="s">
        <v>1898</v>
      </c>
      <c r="F213" s="126">
        <v>215</v>
      </c>
      <c r="G213" s="269" t="s">
        <v>1914</v>
      </c>
      <c r="H213" s="42" t="s">
        <v>1945</v>
      </c>
      <c r="I213" s="108" t="s">
        <v>2022</v>
      </c>
      <c r="J213" s="77" t="s">
        <v>2621</v>
      </c>
      <c r="K213" s="89" t="str">
        <f>VLOOKUP(ATON_Xref[[#This Row],[Channel Name]],Channels,2,0)</f>
        <v>Blackwater River</v>
      </c>
      <c r="L213" s="55" t="str">
        <f>VLOOKUP(ATON_Xref[[#This Row],[Channel Name]],Channels,4,0)</f>
        <v>C3</v>
      </c>
      <c r="M213" s="18" t="str">
        <f>ATON_Xref[[#This Row],[Zone_ID]]</f>
        <v>S28</v>
      </c>
      <c r="N213" s="2"/>
      <c r="O213"/>
      <c r="P213"/>
      <c r="Q213" s="1"/>
    </row>
    <row r="214" spans="1:17" x14ac:dyDescent="0.2">
      <c r="A214" s="42" t="s">
        <v>799</v>
      </c>
      <c r="B214" s="42">
        <v>16635</v>
      </c>
      <c r="C214" s="102" t="s">
        <v>642</v>
      </c>
      <c r="D214" s="79" t="str">
        <f>IF(ATON_Xref[[#This Row],[LLNR]]=0,"NLL",VLOOKUP(B214,Lightlist,2,FALSE))</f>
        <v>Blackwater River Daybeacon 47</v>
      </c>
      <c r="E214" s="107" t="s">
        <v>1898</v>
      </c>
      <c r="F214" s="126">
        <v>216</v>
      </c>
      <c r="G214" s="269" t="s">
        <v>1914</v>
      </c>
      <c r="H214" s="42" t="s">
        <v>1945</v>
      </c>
      <c r="I214" s="108" t="s">
        <v>2022</v>
      </c>
      <c r="J214" s="77" t="s">
        <v>2621</v>
      </c>
      <c r="K214" s="89" t="str">
        <f>VLOOKUP(ATON_Xref[[#This Row],[Channel Name]],Channels,2,0)</f>
        <v>Blackwater River</v>
      </c>
      <c r="L214" s="55" t="str">
        <f>VLOOKUP(ATON_Xref[[#This Row],[Channel Name]],Channels,4,0)</f>
        <v>C3</v>
      </c>
      <c r="M214" s="18" t="str">
        <f>ATON_Xref[[#This Row],[Zone_ID]]</f>
        <v>S29</v>
      </c>
      <c r="N214" s="2"/>
      <c r="O214"/>
      <c r="P214"/>
      <c r="Q214" s="1"/>
    </row>
    <row r="215" spans="1:17" x14ac:dyDescent="0.2">
      <c r="A215" s="42" t="s">
        <v>801</v>
      </c>
      <c r="B215" s="42">
        <v>16640</v>
      </c>
      <c r="C215" s="102" t="s">
        <v>798</v>
      </c>
      <c r="D215" s="79" t="str">
        <f>IF(ATON_Xref[[#This Row],[LLNR]]=0,"NLL",VLOOKUP(B215,Lightlist,2,FALSE))</f>
        <v>Blackwater River Daybeacon 48</v>
      </c>
      <c r="E215" s="107" t="s">
        <v>1898</v>
      </c>
      <c r="F215" s="126">
        <v>217</v>
      </c>
      <c r="G215" s="269" t="s">
        <v>1913</v>
      </c>
      <c r="H215" s="42" t="s">
        <v>1945</v>
      </c>
      <c r="I215" s="108" t="s">
        <v>2022</v>
      </c>
      <c r="J215" s="77" t="s">
        <v>2621</v>
      </c>
      <c r="K215" s="89" t="str">
        <f>VLOOKUP(ATON_Xref[[#This Row],[Channel Name]],Channels,2,0)</f>
        <v>Blackwater River</v>
      </c>
      <c r="L215" s="55" t="str">
        <f>VLOOKUP(ATON_Xref[[#This Row],[Channel Name]],Channels,4,0)</f>
        <v>C3</v>
      </c>
      <c r="M215" s="18" t="str">
        <f>ATON_Xref[[#This Row],[Zone_ID]]</f>
        <v>S30</v>
      </c>
      <c r="N215" s="2"/>
      <c r="O215"/>
      <c r="P215"/>
      <c r="Q215" s="1"/>
    </row>
    <row r="216" spans="1:17" x14ac:dyDescent="0.2">
      <c r="A216" s="42" t="s">
        <v>803</v>
      </c>
      <c r="B216" s="42">
        <v>16645</v>
      </c>
      <c r="C216" s="102" t="s">
        <v>800</v>
      </c>
      <c r="D216" s="79" t="str">
        <f>IF(ATON_Xref[[#This Row],[LLNR]]=0,"NLL",VLOOKUP(B216,Lightlist,2,FALSE))</f>
        <v>Blackwater River Daybeacon 49</v>
      </c>
      <c r="E216" s="107" t="s">
        <v>1898</v>
      </c>
      <c r="F216" s="126">
        <v>218</v>
      </c>
      <c r="G216" s="269" t="s">
        <v>1914</v>
      </c>
      <c r="H216" s="42" t="s">
        <v>1945</v>
      </c>
      <c r="I216" s="108" t="s">
        <v>2022</v>
      </c>
      <c r="J216" s="77" t="s">
        <v>2621</v>
      </c>
      <c r="K216" s="89" t="str">
        <f>VLOOKUP(ATON_Xref[[#This Row],[Channel Name]],Channels,2,0)</f>
        <v>Blackwater River</v>
      </c>
      <c r="L216" s="55" t="str">
        <f>VLOOKUP(ATON_Xref[[#This Row],[Channel Name]],Channels,4,0)</f>
        <v>C3</v>
      </c>
      <c r="M216" s="18" t="str">
        <f>ATON_Xref[[#This Row],[Zone_ID]]</f>
        <v>S31</v>
      </c>
      <c r="N216" s="2"/>
      <c r="O216"/>
      <c r="P216"/>
      <c r="Q216" s="1"/>
    </row>
    <row r="217" spans="1:17" x14ac:dyDescent="0.2">
      <c r="A217" s="42" t="s">
        <v>4710</v>
      </c>
      <c r="B217" s="334"/>
      <c r="C217" s="108" t="s">
        <v>644</v>
      </c>
      <c r="D217" s="335" t="str">
        <f>IF(ATON_Xref[[#This Row],[LLNR]]=0,"NLL",VLOOKUP(B217,Lightlist,2,FALSE))</f>
        <v>NLL</v>
      </c>
      <c r="E217" s="107" t="s">
        <v>1898</v>
      </c>
      <c r="F217" s="126">
        <v>219</v>
      </c>
      <c r="G217" s="269" t="s">
        <v>1914</v>
      </c>
      <c r="H217" s="42" t="s">
        <v>1945</v>
      </c>
      <c r="I217" s="108" t="s">
        <v>2022</v>
      </c>
      <c r="J217" s="77" t="s">
        <v>2621</v>
      </c>
      <c r="K217" s="336" t="str">
        <f>VLOOKUP(ATON_Xref[[#This Row],[Channel Name]],Channels,2,0)</f>
        <v>Blackwater River</v>
      </c>
      <c r="L217" s="337" t="str">
        <f>VLOOKUP(ATON_Xref[[#This Row],[Channel Name]],Channels,4,0)</f>
        <v>C3</v>
      </c>
      <c r="M217" s="338" t="str">
        <f>ATON_Xref[[#This Row],[Zone_ID]]</f>
        <v>S37</v>
      </c>
      <c r="N217" s="2"/>
      <c r="O217"/>
      <c r="P217"/>
      <c r="Q217" s="1"/>
    </row>
    <row r="218" spans="1:17" x14ac:dyDescent="0.2">
      <c r="A218" s="42" t="s">
        <v>4711</v>
      </c>
      <c r="B218" s="334"/>
      <c r="C218" s="108" t="s">
        <v>646</v>
      </c>
      <c r="D218" s="335" t="str">
        <f>IF(ATON_Xref[[#This Row],[LLNR]]=0,"NLL",VLOOKUP(B218,Lightlist,2,FALSE))</f>
        <v>NLL</v>
      </c>
      <c r="E218" s="107" t="s">
        <v>1898</v>
      </c>
      <c r="F218" s="126">
        <v>220</v>
      </c>
      <c r="G218" s="269" t="s">
        <v>1914</v>
      </c>
      <c r="H218" s="42" t="s">
        <v>1945</v>
      </c>
      <c r="I218" s="108" t="s">
        <v>2022</v>
      </c>
      <c r="J218" s="77" t="s">
        <v>2621</v>
      </c>
      <c r="K218" s="336" t="str">
        <f>VLOOKUP(ATON_Xref[[#This Row],[Channel Name]],Channels,2,0)</f>
        <v>Blackwater River</v>
      </c>
      <c r="L218" s="337" t="str">
        <f>VLOOKUP(ATON_Xref[[#This Row],[Channel Name]],Channels,4,0)</f>
        <v>C3</v>
      </c>
      <c r="M218" s="338" t="str">
        <f>ATON_Xref[[#This Row],[Zone_ID]]</f>
        <v>S38</v>
      </c>
      <c r="N218" s="2"/>
      <c r="O218"/>
      <c r="P218"/>
      <c r="Q218" s="1"/>
    </row>
    <row r="219" spans="1:17" x14ac:dyDescent="0.2">
      <c r="A219" s="42" t="s">
        <v>1117</v>
      </c>
      <c r="B219" s="42">
        <v>16660</v>
      </c>
      <c r="C219" s="102" t="s">
        <v>802</v>
      </c>
      <c r="D219" s="79" t="str">
        <f>IF(ATON_Xref[[#This Row],[LLNR]]=0,"NLL",VLOOKUP(B219,Lightlist,2,FALSE))</f>
        <v>Blackwater River Daybeacon 54</v>
      </c>
      <c r="E219" s="107" t="s">
        <v>1898</v>
      </c>
      <c r="F219" s="126">
        <v>221</v>
      </c>
      <c r="G219" s="269" t="s">
        <v>1913</v>
      </c>
      <c r="H219" s="42" t="s">
        <v>1945</v>
      </c>
      <c r="I219" s="108" t="s">
        <v>2022</v>
      </c>
      <c r="J219" s="77" t="s">
        <v>2621</v>
      </c>
      <c r="K219" s="89" t="str">
        <f>VLOOKUP(ATON_Xref[[#This Row],[Channel Name]],Channels,2,0)</f>
        <v>Blackwater River</v>
      </c>
      <c r="L219" s="55" t="str">
        <f>VLOOKUP(ATON_Xref[[#This Row],[Channel Name]],Channels,4,0)</f>
        <v>C3</v>
      </c>
      <c r="M219" s="18" t="str">
        <f>ATON_Xref[[#This Row],[Zone_ID]]</f>
        <v>S32</v>
      </c>
      <c r="N219" s="2"/>
      <c r="O219"/>
      <c r="P219"/>
      <c r="Q219" s="1"/>
    </row>
    <row r="220" spans="1:17" x14ac:dyDescent="0.2">
      <c r="A220" s="42" t="s">
        <v>1118</v>
      </c>
      <c r="B220" s="42">
        <v>16665</v>
      </c>
      <c r="C220" s="102" t="s">
        <v>804</v>
      </c>
      <c r="D220" s="79" t="str">
        <f>IF(ATON_Xref[[#This Row],[LLNR]]=0,"NLL",VLOOKUP(B220,Lightlist,2,FALSE))</f>
        <v>Blackwater River Daybeacon 56</v>
      </c>
      <c r="E220" s="107" t="s">
        <v>1898</v>
      </c>
      <c r="F220" s="126">
        <v>222</v>
      </c>
      <c r="G220" s="269" t="s">
        <v>1913</v>
      </c>
      <c r="H220" s="42" t="s">
        <v>1945</v>
      </c>
      <c r="I220" s="108" t="s">
        <v>2022</v>
      </c>
      <c r="J220" s="77" t="s">
        <v>2621</v>
      </c>
      <c r="K220" s="89" t="str">
        <f>VLOOKUP(ATON_Xref[[#This Row],[Channel Name]],Channels,2,0)</f>
        <v>Blackwater River</v>
      </c>
      <c r="L220" s="55" t="str">
        <f>VLOOKUP(ATON_Xref[[#This Row],[Channel Name]],Channels,4,0)</f>
        <v>C3</v>
      </c>
      <c r="M220" s="18" t="str">
        <f>ATON_Xref[[#This Row],[Zone_ID]]</f>
        <v>S33</v>
      </c>
      <c r="N220" s="2"/>
      <c r="O220"/>
      <c r="P220"/>
      <c r="Q220" s="1"/>
    </row>
    <row r="221" spans="1:17" x14ac:dyDescent="0.2">
      <c r="A221" s="42" t="s">
        <v>1022</v>
      </c>
      <c r="B221" s="42">
        <v>16235</v>
      </c>
      <c r="C221" s="102" t="s">
        <v>100</v>
      </c>
      <c r="D221" s="79" t="str">
        <f>IF(ATON_Xref[[#This Row],[LLNR]]=0,"NLL",VLOOKUP(B221,Lightlist,2,FALSE))</f>
        <v>Port of Islands Marina Daybeacon 3</v>
      </c>
      <c r="E221" s="107" t="s">
        <v>1898</v>
      </c>
      <c r="F221" s="126">
        <v>224</v>
      </c>
      <c r="G221" s="269" t="s">
        <v>1914</v>
      </c>
      <c r="H221" s="42" t="s">
        <v>1944</v>
      </c>
      <c r="I221" s="108" t="s">
        <v>2023</v>
      </c>
      <c r="J221" s="77" t="s">
        <v>2622</v>
      </c>
      <c r="K221" s="89" t="str">
        <f>VLOOKUP(ATON_Xref[[#This Row],[Channel Name]],Channels,2,0)</f>
        <v>Port of Islands</v>
      </c>
      <c r="L221" s="55" t="str">
        <f>VLOOKUP(ATON_Xref[[#This Row],[Channel Name]],Channels,4,0)</f>
        <v>C1</v>
      </c>
      <c r="M221" s="18" t="str">
        <f>ATON_Xref[[#This Row],[Zone_ID]]</f>
        <v>T01</v>
      </c>
      <c r="N221" s="2"/>
      <c r="O221"/>
      <c r="P221"/>
      <c r="Q221" s="1"/>
    </row>
    <row r="222" spans="1:17" x14ac:dyDescent="0.2">
      <c r="A222" s="42" t="s">
        <v>1021</v>
      </c>
      <c r="B222" s="42">
        <v>16240</v>
      </c>
      <c r="C222" s="108" t="s">
        <v>99</v>
      </c>
      <c r="D222" s="79" t="str">
        <f>IF(ATON_Xref[[#This Row],[LLNR]]=0,"NLL",VLOOKUP(B222,Lightlist,2,FALSE))</f>
        <v>Port of Islands Marina Daybeacon 4</v>
      </c>
      <c r="E222" s="107" t="s">
        <v>1898</v>
      </c>
      <c r="F222" s="126">
        <v>225</v>
      </c>
      <c r="G222" s="269" t="s">
        <v>1913</v>
      </c>
      <c r="H222" s="42" t="s">
        <v>1944</v>
      </c>
      <c r="I222" s="108" t="s">
        <v>2023</v>
      </c>
      <c r="J222" s="77" t="s">
        <v>2622</v>
      </c>
      <c r="K222" s="89" t="str">
        <f>VLOOKUP(ATON_Xref[[#This Row],[Channel Name]],Channels,2,0)</f>
        <v>Port of Islands</v>
      </c>
      <c r="L222" s="55" t="str">
        <f>VLOOKUP(ATON_Xref[[#This Row],[Channel Name]],Channels,4,0)</f>
        <v>C1</v>
      </c>
      <c r="M222" s="18" t="str">
        <f>ATON_Xref[[#This Row],[Zone_ID]]</f>
        <v>T02</v>
      </c>
      <c r="N222" s="2"/>
      <c r="O222"/>
      <c r="P222"/>
      <c r="Q222" s="1"/>
    </row>
    <row r="223" spans="1:17" x14ac:dyDescent="0.2">
      <c r="A223" s="42" t="s">
        <v>1020</v>
      </c>
      <c r="B223" s="42"/>
      <c r="C223" s="102" t="s">
        <v>810</v>
      </c>
      <c r="D223" s="79" t="str">
        <f>IF(ATON_Xref[[#This Row],[LLNR]]=0,"NLL",VLOOKUP(B223,Lightlist,2,FALSE))</f>
        <v>NLL</v>
      </c>
      <c r="E223" s="107" t="s">
        <v>1898</v>
      </c>
      <c r="F223" s="126">
        <v>226</v>
      </c>
      <c r="G223" s="269" t="s">
        <v>1913</v>
      </c>
      <c r="H223" s="108" t="s">
        <v>1945</v>
      </c>
      <c r="I223" s="108" t="s">
        <v>2023</v>
      </c>
      <c r="J223" s="77" t="s">
        <v>2622</v>
      </c>
      <c r="K223" s="89" t="str">
        <f>VLOOKUP(ATON_Xref[[#This Row],[Channel Name]],Channels,2,0)</f>
        <v>Port of Islands</v>
      </c>
      <c r="L223" s="55" t="str">
        <f>VLOOKUP(ATON_Xref[[#This Row],[Channel Name]],Channels,4,0)</f>
        <v>C1</v>
      </c>
      <c r="M223" s="18" t="str">
        <f>ATON_Xref[[#This Row],[Zone_ID]]</f>
        <v>T03</v>
      </c>
      <c r="N223" s="2"/>
      <c r="O223"/>
      <c r="P223"/>
      <c r="Q223" s="1"/>
    </row>
    <row r="224" spans="1:17" x14ac:dyDescent="0.2">
      <c r="A224" s="42" t="s">
        <v>1019</v>
      </c>
      <c r="B224" s="42">
        <v>16245</v>
      </c>
      <c r="C224" s="102" t="s">
        <v>103</v>
      </c>
      <c r="D224" s="79" t="str">
        <f>IF(ATON_Xref[[#This Row],[LLNR]]=0,"NLL",VLOOKUP(B224,Lightlist,2,FALSE))</f>
        <v>Port of Islands Marina Daybeacon 5</v>
      </c>
      <c r="E224" s="107" t="s">
        <v>1898</v>
      </c>
      <c r="F224" s="126">
        <v>227</v>
      </c>
      <c r="G224" s="269" t="s">
        <v>1914</v>
      </c>
      <c r="H224" s="42" t="s">
        <v>1944</v>
      </c>
      <c r="I224" s="108" t="s">
        <v>2023</v>
      </c>
      <c r="J224" s="77" t="s">
        <v>2622</v>
      </c>
      <c r="K224" s="89" t="str">
        <f>VLOOKUP(ATON_Xref[[#This Row],[Channel Name]],Channels,2,0)</f>
        <v>Port of Islands</v>
      </c>
      <c r="L224" s="55" t="str">
        <f>VLOOKUP(ATON_Xref[[#This Row],[Channel Name]],Channels,4,0)</f>
        <v>C1</v>
      </c>
      <c r="M224" s="18" t="str">
        <f>ATON_Xref[[#This Row],[Zone_ID]]</f>
        <v>T04</v>
      </c>
      <c r="N224" s="2"/>
      <c r="O224"/>
      <c r="P224"/>
      <c r="Q224" s="1"/>
    </row>
    <row r="225" spans="1:17" x14ac:dyDescent="0.2">
      <c r="A225" s="42" t="s">
        <v>1018</v>
      </c>
      <c r="B225" s="42">
        <v>16250</v>
      </c>
      <c r="C225" s="102" t="s">
        <v>102</v>
      </c>
      <c r="D225" s="79" t="str">
        <f>IF(ATON_Xref[[#This Row],[LLNR]]=0,"NLL",VLOOKUP(B225,Lightlist,2,FALSE))</f>
        <v>Port of Islands Marina Daybeacon 6</v>
      </c>
      <c r="E225" s="107" t="s">
        <v>1898</v>
      </c>
      <c r="F225" s="126">
        <v>228</v>
      </c>
      <c r="G225" s="269" t="s">
        <v>1913</v>
      </c>
      <c r="H225" s="42" t="s">
        <v>1944</v>
      </c>
      <c r="I225" s="108" t="s">
        <v>2023</v>
      </c>
      <c r="J225" s="77" t="s">
        <v>2622</v>
      </c>
      <c r="K225" s="89" t="str">
        <f>VLOOKUP(ATON_Xref[[#This Row],[Channel Name]],Channels,2,0)</f>
        <v>Port of Islands</v>
      </c>
      <c r="L225" s="55" t="str">
        <f>VLOOKUP(ATON_Xref[[#This Row],[Channel Name]],Channels,4,0)</f>
        <v>C1</v>
      </c>
      <c r="M225" s="18" t="str">
        <f>ATON_Xref[[#This Row],[Zone_ID]]</f>
        <v>T05</v>
      </c>
      <c r="N225" s="2"/>
      <c r="O225"/>
      <c r="P225"/>
      <c r="Q225" s="1"/>
    </row>
    <row r="226" spans="1:17" x14ac:dyDescent="0.2">
      <c r="A226" s="42" t="s">
        <v>1016</v>
      </c>
      <c r="B226" s="42">
        <v>16255</v>
      </c>
      <c r="C226" s="102" t="s">
        <v>108</v>
      </c>
      <c r="D226" s="79" t="str">
        <f>IF(ATON_Xref[[#This Row],[LLNR]]=0,"NLL",VLOOKUP(B226,Lightlist,2,FALSE))</f>
        <v>Port of Islands Marina Daybeacon 8</v>
      </c>
      <c r="E226" s="107" t="s">
        <v>1898</v>
      </c>
      <c r="F226" s="126">
        <v>229</v>
      </c>
      <c r="G226" s="269" t="s">
        <v>1913</v>
      </c>
      <c r="H226" s="42" t="s">
        <v>1944</v>
      </c>
      <c r="I226" s="108" t="s">
        <v>2023</v>
      </c>
      <c r="J226" s="77" t="s">
        <v>2622</v>
      </c>
      <c r="K226" s="89" t="str">
        <f>VLOOKUP(ATON_Xref[[#This Row],[Channel Name]],Channels,2,0)</f>
        <v>Port of Islands</v>
      </c>
      <c r="L226" s="55" t="str">
        <f>VLOOKUP(ATON_Xref[[#This Row],[Channel Name]],Channels,4,0)</f>
        <v>C1</v>
      </c>
      <c r="M226" s="18" t="str">
        <f>ATON_Xref[[#This Row],[Zone_ID]]</f>
        <v>T07</v>
      </c>
      <c r="N226" s="2"/>
      <c r="O226"/>
      <c r="P226"/>
      <c r="Q226" s="1"/>
    </row>
    <row r="227" spans="1:17" x14ac:dyDescent="0.2">
      <c r="A227" s="42" t="s">
        <v>1014</v>
      </c>
      <c r="B227" s="42">
        <v>16260</v>
      </c>
      <c r="C227" s="102" t="s">
        <v>110</v>
      </c>
      <c r="D227" s="79" t="str">
        <f>IF(ATON_Xref[[#This Row],[LLNR]]=0,"NLL",VLOOKUP(B227,Lightlist,2,FALSE))</f>
        <v>Port of Islands Marina Daybeacon 10</v>
      </c>
      <c r="E227" s="107" t="s">
        <v>1898</v>
      </c>
      <c r="F227" s="126">
        <v>230</v>
      </c>
      <c r="G227" s="269" t="s">
        <v>1913</v>
      </c>
      <c r="H227" s="42" t="s">
        <v>1944</v>
      </c>
      <c r="I227" s="108" t="s">
        <v>2023</v>
      </c>
      <c r="J227" s="77" t="s">
        <v>2622</v>
      </c>
      <c r="K227" s="89" t="str">
        <f>VLOOKUP(ATON_Xref[[#This Row],[Channel Name]],Channels,2,0)</f>
        <v>Port of Islands</v>
      </c>
      <c r="L227" s="55" t="str">
        <f>VLOOKUP(ATON_Xref[[#This Row],[Channel Name]],Channels,4,0)</f>
        <v>C1</v>
      </c>
      <c r="M227" s="18" t="str">
        <f>ATON_Xref[[#This Row],[Zone_ID]]</f>
        <v>T09</v>
      </c>
      <c r="N227" s="2"/>
      <c r="O227"/>
      <c r="P227"/>
      <c r="Q227" s="1"/>
    </row>
    <row r="228" spans="1:17" x14ac:dyDescent="0.2">
      <c r="A228" s="42" t="s">
        <v>737</v>
      </c>
      <c r="B228" s="42">
        <v>16265</v>
      </c>
      <c r="C228" s="102" t="s">
        <v>111</v>
      </c>
      <c r="D228" s="79" t="str">
        <f>IF(ATON_Xref[[#This Row],[LLNR]]=0,"NLL",VLOOKUP(B228,Lightlist,2,FALSE))</f>
        <v>Port of Islands Marina Daybeacon 11</v>
      </c>
      <c r="E228" s="107" t="s">
        <v>1898</v>
      </c>
      <c r="F228" s="126">
        <v>231</v>
      </c>
      <c r="G228" s="269" t="s">
        <v>1914</v>
      </c>
      <c r="H228" s="42" t="s">
        <v>1944</v>
      </c>
      <c r="I228" s="108" t="s">
        <v>2023</v>
      </c>
      <c r="J228" s="77" t="s">
        <v>2622</v>
      </c>
      <c r="K228" s="89" t="str">
        <f>VLOOKUP(ATON_Xref[[#This Row],[Channel Name]],Channels,2,0)</f>
        <v>Port of Islands</v>
      </c>
      <c r="L228" s="55" t="str">
        <f>VLOOKUP(ATON_Xref[[#This Row],[Channel Name]],Channels,4,0)</f>
        <v>C1</v>
      </c>
      <c r="M228" s="18" t="str">
        <f>ATON_Xref[[#This Row],[Zone_ID]]</f>
        <v>T11</v>
      </c>
      <c r="N228" s="2"/>
      <c r="O228"/>
      <c r="P228"/>
      <c r="Q228" s="1"/>
    </row>
    <row r="229" spans="1:17" x14ac:dyDescent="0.2">
      <c r="A229" s="42" t="s">
        <v>738</v>
      </c>
      <c r="B229" s="42">
        <v>16270</v>
      </c>
      <c r="C229" s="102" t="s">
        <v>113</v>
      </c>
      <c r="D229" s="79" t="str">
        <f>IF(ATON_Xref[[#This Row],[LLNR]]=0,"NLL",VLOOKUP(B229,Lightlist,2,FALSE))</f>
        <v>Port of Islands Marina Daybeacon 12</v>
      </c>
      <c r="E229" s="107" t="s">
        <v>1898</v>
      </c>
      <c r="F229" s="126">
        <v>232</v>
      </c>
      <c r="G229" s="269" t="s">
        <v>1913</v>
      </c>
      <c r="H229" s="42" t="s">
        <v>1944</v>
      </c>
      <c r="I229" s="108" t="s">
        <v>2023</v>
      </c>
      <c r="J229" s="77" t="s">
        <v>2622</v>
      </c>
      <c r="K229" s="89" t="str">
        <f>VLOOKUP(ATON_Xref[[#This Row],[Channel Name]],Channels,2,0)</f>
        <v>Port of Islands</v>
      </c>
      <c r="L229" s="55" t="str">
        <f>VLOOKUP(ATON_Xref[[#This Row],[Channel Name]],Channels,4,0)</f>
        <v>C1</v>
      </c>
      <c r="M229" s="18" t="str">
        <f>ATON_Xref[[#This Row],[Zone_ID]]</f>
        <v>T12</v>
      </c>
      <c r="N229" s="2"/>
      <c r="O229"/>
      <c r="P229"/>
      <c r="Q229" s="1"/>
    </row>
    <row r="230" spans="1:17" x14ac:dyDescent="0.2">
      <c r="A230" s="42" t="s">
        <v>739</v>
      </c>
      <c r="B230" s="42">
        <v>16275</v>
      </c>
      <c r="C230" s="102" t="s">
        <v>114</v>
      </c>
      <c r="D230" s="79" t="str">
        <f>IF(ATON_Xref[[#This Row],[LLNR]]=0,"NLL",VLOOKUP(B230,Lightlist,2,FALSE))</f>
        <v>Port of Islands Marina Daybeacon 13</v>
      </c>
      <c r="E230" s="107" t="s">
        <v>1898</v>
      </c>
      <c r="F230" s="126">
        <v>233</v>
      </c>
      <c r="G230" s="269" t="s">
        <v>1914</v>
      </c>
      <c r="H230" s="42" t="s">
        <v>1944</v>
      </c>
      <c r="I230" s="108" t="s">
        <v>2023</v>
      </c>
      <c r="J230" s="77" t="s">
        <v>2622</v>
      </c>
      <c r="K230" s="89" t="str">
        <f>VLOOKUP(ATON_Xref[[#This Row],[Channel Name]],Channels,2,0)</f>
        <v>Port of Islands</v>
      </c>
      <c r="L230" s="55" t="str">
        <f>VLOOKUP(ATON_Xref[[#This Row],[Channel Name]],Channels,4,0)</f>
        <v>C1</v>
      </c>
      <c r="M230" s="18" t="str">
        <f>ATON_Xref[[#This Row],[Zone_ID]]</f>
        <v>T13</v>
      </c>
      <c r="N230" s="2"/>
      <c r="O230"/>
      <c r="P230"/>
      <c r="Q230" s="1"/>
    </row>
    <row r="231" spans="1:17" x14ac:dyDescent="0.2">
      <c r="A231" s="42" t="s">
        <v>740</v>
      </c>
      <c r="B231" s="42"/>
      <c r="C231" s="102" t="s">
        <v>105</v>
      </c>
      <c r="D231" s="79" t="str">
        <f>IF(ATON_Xref[[#This Row],[LLNR]]=0,"NLL",VLOOKUP(B231,Lightlist,2,FALSE))</f>
        <v>NLL</v>
      </c>
      <c r="E231" s="107" t="s">
        <v>1898</v>
      </c>
      <c r="F231" s="126">
        <v>234</v>
      </c>
      <c r="G231" s="269" t="s">
        <v>1913</v>
      </c>
      <c r="H231" s="108" t="s">
        <v>1945</v>
      </c>
      <c r="I231" s="108" t="s">
        <v>2023</v>
      </c>
      <c r="J231" s="77" t="s">
        <v>2622</v>
      </c>
      <c r="K231" s="89" t="str">
        <f>VLOOKUP(ATON_Xref[[#This Row],[Channel Name]],Channels,2,0)</f>
        <v>Port of Islands</v>
      </c>
      <c r="L231" s="55" t="str">
        <f>VLOOKUP(ATON_Xref[[#This Row],[Channel Name]],Channels,4,0)</f>
        <v>C1</v>
      </c>
      <c r="M231" s="18" t="str">
        <f>ATON_Xref[[#This Row],[Zone_ID]]</f>
        <v>T14</v>
      </c>
      <c r="N231" s="2"/>
      <c r="O231"/>
      <c r="P231"/>
      <c r="Q231" s="1"/>
    </row>
    <row r="232" spans="1:17" x14ac:dyDescent="0.2">
      <c r="A232" s="42" t="s">
        <v>741</v>
      </c>
      <c r="B232" s="42"/>
      <c r="C232" s="102" t="s">
        <v>830</v>
      </c>
      <c r="D232" s="79" t="str">
        <f>IF(ATON_Xref[[#This Row],[LLNR]]=0,"NLL",VLOOKUP(B232,Lightlist,2,FALSE))</f>
        <v>NLL</v>
      </c>
      <c r="E232" s="107" t="s">
        <v>1898</v>
      </c>
      <c r="F232" s="126">
        <v>235</v>
      </c>
      <c r="G232" s="269" t="s">
        <v>1913</v>
      </c>
      <c r="H232" s="108" t="s">
        <v>1945</v>
      </c>
      <c r="I232" s="108" t="s">
        <v>2023</v>
      </c>
      <c r="J232" s="77" t="s">
        <v>2622</v>
      </c>
      <c r="K232" s="89" t="str">
        <f>VLOOKUP(ATON_Xref[[#This Row],[Channel Name]],Channels,2,0)</f>
        <v>Port of Islands</v>
      </c>
      <c r="L232" s="55" t="str">
        <f>VLOOKUP(ATON_Xref[[#This Row],[Channel Name]],Channels,4,0)</f>
        <v>C1</v>
      </c>
      <c r="M232" s="18" t="str">
        <f>ATON_Xref[[#This Row],[Zone_ID]]</f>
        <v>T15</v>
      </c>
      <c r="N232" s="2"/>
      <c r="O232"/>
      <c r="P232"/>
      <c r="Q232" s="1"/>
    </row>
    <row r="233" spans="1:17" x14ac:dyDescent="0.2">
      <c r="A233" s="42" t="s">
        <v>744</v>
      </c>
      <c r="B233" s="42">
        <v>16280</v>
      </c>
      <c r="C233" s="102" t="s">
        <v>106</v>
      </c>
      <c r="D233" s="79" t="str">
        <f>IF(ATON_Xref[[#This Row],[LLNR]]=0,"NLL",VLOOKUP(B233,Lightlist,2,FALSE))</f>
        <v>Port of Islands Marina Daybeacon 15</v>
      </c>
      <c r="E233" s="107" t="s">
        <v>1898</v>
      </c>
      <c r="F233" s="126">
        <v>236</v>
      </c>
      <c r="G233" s="269" t="s">
        <v>1914</v>
      </c>
      <c r="H233" s="42" t="s">
        <v>1944</v>
      </c>
      <c r="I233" s="108" t="s">
        <v>2023</v>
      </c>
      <c r="J233" s="77" t="s">
        <v>2622</v>
      </c>
      <c r="K233" s="89" t="str">
        <f>VLOOKUP(ATON_Xref[[#This Row],[Channel Name]],Channels,2,0)</f>
        <v>Port of Islands</v>
      </c>
      <c r="L233" s="55" t="str">
        <f>VLOOKUP(ATON_Xref[[#This Row],[Channel Name]],Channels,4,0)</f>
        <v>C1</v>
      </c>
      <c r="M233" s="18" t="str">
        <f>ATON_Xref[[#This Row],[Zone_ID]]</f>
        <v>T16</v>
      </c>
      <c r="N233" s="2"/>
      <c r="O233"/>
      <c r="P233"/>
      <c r="Q233" s="1"/>
    </row>
    <row r="234" spans="1:17" x14ac:dyDescent="0.2">
      <c r="A234" s="42" t="s">
        <v>745</v>
      </c>
      <c r="B234" s="42"/>
      <c r="C234" s="102" t="s">
        <v>97</v>
      </c>
      <c r="D234" s="79" t="str">
        <f>IF(ATON_Xref[[#This Row],[LLNR]]=0,"NLL",VLOOKUP(B234,Lightlist,2,FALSE))</f>
        <v>NLL</v>
      </c>
      <c r="E234" s="107" t="s">
        <v>1898</v>
      </c>
      <c r="F234" s="126">
        <v>237</v>
      </c>
      <c r="G234" s="269" t="s">
        <v>1913</v>
      </c>
      <c r="H234" s="108" t="s">
        <v>1945</v>
      </c>
      <c r="I234" s="108" t="s">
        <v>2023</v>
      </c>
      <c r="J234" s="77" t="s">
        <v>2622</v>
      </c>
      <c r="K234" s="89" t="str">
        <f>VLOOKUP(ATON_Xref[[#This Row],[Channel Name]],Channels,2,0)</f>
        <v>Port of Islands</v>
      </c>
      <c r="L234" s="55" t="str">
        <f>VLOOKUP(ATON_Xref[[#This Row],[Channel Name]],Channels,4,0)</f>
        <v>C1</v>
      </c>
      <c r="M234" s="18" t="str">
        <f>ATON_Xref[[#This Row],[Zone_ID]]</f>
        <v>T17</v>
      </c>
      <c r="N234" s="2"/>
      <c r="O234"/>
      <c r="P234"/>
      <c r="Q234" s="1"/>
    </row>
    <row r="235" spans="1:17" x14ac:dyDescent="0.2">
      <c r="A235" s="42" t="s">
        <v>746</v>
      </c>
      <c r="B235" s="42">
        <v>16285</v>
      </c>
      <c r="C235" s="102" t="s">
        <v>96</v>
      </c>
      <c r="D235" s="79" t="str">
        <f>IF(ATON_Xref[[#This Row],[LLNR]]=0,"NLL",VLOOKUP(B235,Lightlist,2,FALSE))</f>
        <v>Port of Islands Marina Daybeacon 17</v>
      </c>
      <c r="E235" s="107" t="s">
        <v>1898</v>
      </c>
      <c r="F235" s="126">
        <v>238</v>
      </c>
      <c r="G235" s="269" t="s">
        <v>1914</v>
      </c>
      <c r="H235" s="42" t="s">
        <v>1944</v>
      </c>
      <c r="I235" s="108" t="s">
        <v>2023</v>
      </c>
      <c r="J235" s="77" t="s">
        <v>2622</v>
      </c>
      <c r="K235" s="89" t="str">
        <f>VLOOKUP(ATON_Xref[[#This Row],[Channel Name]],Channels,2,0)</f>
        <v>Port of Islands</v>
      </c>
      <c r="L235" s="55" t="str">
        <f>VLOOKUP(ATON_Xref[[#This Row],[Channel Name]],Channels,4,0)</f>
        <v>C1</v>
      </c>
      <c r="M235" s="18" t="str">
        <f>ATON_Xref[[#This Row],[Zone_ID]]</f>
        <v>T18</v>
      </c>
      <c r="N235" s="2"/>
      <c r="O235"/>
      <c r="P235"/>
      <c r="Q235" s="1"/>
    </row>
    <row r="236" spans="1:17" x14ac:dyDescent="0.2">
      <c r="A236" s="42" t="s">
        <v>747</v>
      </c>
      <c r="B236" s="42"/>
      <c r="C236" s="102" t="s">
        <v>95</v>
      </c>
      <c r="D236" s="79" t="str">
        <f>IF(ATON_Xref[[#This Row],[LLNR]]=0,"NLL",VLOOKUP(B236,Lightlist,2,FALSE))</f>
        <v>NLL</v>
      </c>
      <c r="E236" s="107" t="s">
        <v>1898</v>
      </c>
      <c r="F236" s="126">
        <v>239</v>
      </c>
      <c r="G236" s="269" t="s">
        <v>1913</v>
      </c>
      <c r="H236" s="108" t="s">
        <v>1945</v>
      </c>
      <c r="I236" s="108" t="s">
        <v>2023</v>
      </c>
      <c r="J236" s="77" t="s">
        <v>2622</v>
      </c>
      <c r="K236" s="89" t="str">
        <f>VLOOKUP(ATON_Xref[[#This Row],[Channel Name]],Channels,2,0)</f>
        <v>Port of Islands</v>
      </c>
      <c r="L236" s="55" t="str">
        <f>VLOOKUP(ATON_Xref[[#This Row],[Channel Name]],Channels,4,0)</f>
        <v>C1</v>
      </c>
      <c r="M236" s="18" t="str">
        <f>ATON_Xref[[#This Row],[Zone_ID]]</f>
        <v>T19</v>
      </c>
      <c r="N236" s="2"/>
      <c r="O236"/>
      <c r="P236"/>
      <c r="Q236" s="1"/>
    </row>
    <row r="237" spans="1:17" x14ac:dyDescent="0.2">
      <c r="A237" s="42" t="s">
        <v>751</v>
      </c>
      <c r="B237" s="42">
        <v>16290</v>
      </c>
      <c r="C237" s="102" t="s">
        <v>115</v>
      </c>
      <c r="D237" s="79" t="str">
        <f>IF(ATON_Xref[[#This Row],[LLNR]]=0,"NLL",VLOOKUP(B237,Lightlist,2,FALSE))</f>
        <v>Port of Islands Marina Daybeacon 19</v>
      </c>
      <c r="E237" s="107" t="s">
        <v>1898</v>
      </c>
      <c r="F237" s="126">
        <v>240</v>
      </c>
      <c r="G237" s="269" t="s">
        <v>1914</v>
      </c>
      <c r="H237" s="42" t="s">
        <v>1944</v>
      </c>
      <c r="I237" s="108" t="s">
        <v>2023</v>
      </c>
      <c r="J237" s="77" t="s">
        <v>2622</v>
      </c>
      <c r="K237" s="89" t="str">
        <f>VLOOKUP(ATON_Xref[[#This Row],[Channel Name]],Channels,2,0)</f>
        <v>Port of Islands</v>
      </c>
      <c r="L237" s="55" t="str">
        <f>VLOOKUP(ATON_Xref[[#This Row],[Channel Name]],Channels,4,0)</f>
        <v>C1</v>
      </c>
      <c r="M237" s="18" t="str">
        <f>ATON_Xref[[#This Row],[Zone_ID]]</f>
        <v>T20</v>
      </c>
      <c r="N237" s="2"/>
      <c r="O237"/>
      <c r="P237"/>
      <c r="Q237" s="1"/>
    </row>
    <row r="238" spans="1:17" x14ac:dyDescent="0.2">
      <c r="A238" s="42" t="s">
        <v>753</v>
      </c>
      <c r="B238" s="42"/>
      <c r="C238" s="102" t="s">
        <v>94</v>
      </c>
      <c r="D238" s="79" t="str">
        <f>IF(ATON_Xref[[#This Row],[LLNR]]=0,"NLL",VLOOKUP(B238,Lightlist,2,FALSE))</f>
        <v>NLL</v>
      </c>
      <c r="E238" s="107" t="s">
        <v>1898</v>
      </c>
      <c r="F238" s="126">
        <v>241</v>
      </c>
      <c r="G238" s="269" t="s">
        <v>1913</v>
      </c>
      <c r="H238" s="108" t="s">
        <v>1945</v>
      </c>
      <c r="I238" s="108" t="s">
        <v>2023</v>
      </c>
      <c r="J238" s="77" t="s">
        <v>2622</v>
      </c>
      <c r="K238" s="89" t="str">
        <f>VLOOKUP(ATON_Xref[[#This Row],[Channel Name]],Channels,2,0)</f>
        <v>Port of Islands</v>
      </c>
      <c r="L238" s="55" t="str">
        <f>VLOOKUP(ATON_Xref[[#This Row],[Channel Name]],Channels,4,0)</f>
        <v>C1</v>
      </c>
      <c r="M238" s="18" t="str">
        <f>ATON_Xref[[#This Row],[Zone_ID]]</f>
        <v>T21</v>
      </c>
      <c r="N238" s="2"/>
      <c r="O238"/>
      <c r="P238"/>
      <c r="Q238" s="1"/>
    </row>
    <row r="239" spans="1:17" x14ac:dyDescent="0.2">
      <c r="A239" s="42" t="s">
        <v>754</v>
      </c>
      <c r="B239" s="42"/>
      <c r="C239" s="102" t="s">
        <v>93</v>
      </c>
      <c r="D239" s="79" t="str">
        <f>IF(ATON_Xref[[#This Row],[LLNR]]=0,"NLL",VLOOKUP(B239,Lightlist,2,FALSE))</f>
        <v>NLL</v>
      </c>
      <c r="E239" s="107" t="s">
        <v>1898</v>
      </c>
      <c r="F239" s="126">
        <v>242</v>
      </c>
      <c r="G239" s="269" t="s">
        <v>1914</v>
      </c>
      <c r="H239" s="108" t="s">
        <v>1945</v>
      </c>
      <c r="I239" s="108" t="s">
        <v>2023</v>
      </c>
      <c r="J239" s="77" t="s">
        <v>2622</v>
      </c>
      <c r="K239" s="89" t="str">
        <f>VLOOKUP(ATON_Xref[[#This Row],[Channel Name]],Channels,2,0)</f>
        <v>Port of Islands</v>
      </c>
      <c r="L239" s="55" t="str">
        <f>VLOOKUP(ATON_Xref[[#This Row],[Channel Name]],Channels,4,0)</f>
        <v>C1</v>
      </c>
      <c r="M239" s="18" t="str">
        <f>ATON_Xref[[#This Row],[Zone_ID]]</f>
        <v>T22</v>
      </c>
      <c r="N239" s="2"/>
      <c r="O239"/>
      <c r="P239"/>
      <c r="Q239" s="1"/>
    </row>
    <row r="240" spans="1:17" x14ac:dyDescent="0.2">
      <c r="A240" s="42" t="s">
        <v>757</v>
      </c>
      <c r="B240" s="42"/>
      <c r="C240" s="102" t="s">
        <v>92</v>
      </c>
      <c r="D240" s="79" t="str">
        <f>IF(ATON_Xref[[#This Row],[LLNR]]=0,"NLL",VLOOKUP(B240,Lightlist,2,FALSE))</f>
        <v>NLL</v>
      </c>
      <c r="E240" s="107" t="s">
        <v>1898</v>
      </c>
      <c r="F240" s="126">
        <v>243</v>
      </c>
      <c r="G240" s="269" t="s">
        <v>1913</v>
      </c>
      <c r="H240" s="108" t="s">
        <v>1945</v>
      </c>
      <c r="I240" s="108" t="s">
        <v>2023</v>
      </c>
      <c r="J240" s="77" t="s">
        <v>2622</v>
      </c>
      <c r="K240" s="89" t="str">
        <f>VLOOKUP(ATON_Xref[[#This Row],[Channel Name]],Channels,2,0)</f>
        <v>Port of Islands</v>
      </c>
      <c r="L240" s="55" t="str">
        <f>VLOOKUP(ATON_Xref[[#This Row],[Channel Name]],Channels,4,0)</f>
        <v>C1</v>
      </c>
      <c r="M240" s="18" t="str">
        <f>ATON_Xref[[#This Row],[Zone_ID]]</f>
        <v>T23</v>
      </c>
      <c r="N240" s="2"/>
      <c r="O240"/>
      <c r="P240"/>
      <c r="Q240" s="1"/>
    </row>
    <row r="241" spans="1:17" x14ac:dyDescent="0.2">
      <c r="A241" s="42" t="s">
        <v>760</v>
      </c>
      <c r="B241" s="42">
        <v>16300</v>
      </c>
      <c r="C241" s="102" t="s">
        <v>630</v>
      </c>
      <c r="D241" s="79" t="str">
        <f>IF(ATON_Xref[[#This Row],[LLNR]]=0,"NLL",VLOOKUP(B241,Lightlist,2,FALSE))</f>
        <v>Port of Islands Marina Daybeacon 23</v>
      </c>
      <c r="E241" s="107" t="s">
        <v>1898</v>
      </c>
      <c r="F241" s="126">
        <v>244</v>
      </c>
      <c r="G241" s="269" t="s">
        <v>1914</v>
      </c>
      <c r="H241" s="42" t="s">
        <v>1944</v>
      </c>
      <c r="I241" s="108" t="s">
        <v>2023</v>
      </c>
      <c r="J241" s="77" t="s">
        <v>2622</v>
      </c>
      <c r="K241" s="89" t="str">
        <f>VLOOKUP(ATON_Xref[[#This Row],[Channel Name]],Channels,2,0)</f>
        <v>Port of Islands</v>
      </c>
      <c r="L241" s="55" t="str">
        <f>VLOOKUP(ATON_Xref[[#This Row],[Channel Name]],Channels,4,0)</f>
        <v>C1</v>
      </c>
      <c r="M241" s="18" t="str">
        <f>ATON_Xref[[#This Row],[Zone_ID]]</f>
        <v>T24</v>
      </c>
      <c r="N241" s="2"/>
      <c r="O241"/>
      <c r="P241"/>
      <c r="Q241" s="1"/>
    </row>
    <row r="242" spans="1:17" x14ac:dyDescent="0.2">
      <c r="A242" s="42" t="s">
        <v>762</v>
      </c>
      <c r="B242" s="42">
        <v>16305</v>
      </c>
      <c r="C242" s="102" t="s">
        <v>91</v>
      </c>
      <c r="D242" s="79" t="str">
        <f>IF(ATON_Xref[[#This Row],[LLNR]]=0,"NLL",VLOOKUP(B242,Lightlist,2,FALSE))</f>
        <v>Port of Islands Marina Daybeacon 24</v>
      </c>
      <c r="E242" s="107" t="s">
        <v>1898</v>
      </c>
      <c r="F242" s="126">
        <v>245</v>
      </c>
      <c r="G242" s="269" t="s">
        <v>1913</v>
      </c>
      <c r="H242" s="42" t="s">
        <v>1944</v>
      </c>
      <c r="I242" s="108" t="s">
        <v>2023</v>
      </c>
      <c r="J242" s="77" t="s">
        <v>2622</v>
      </c>
      <c r="K242" s="89" t="str">
        <f>VLOOKUP(ATON_Xref[[#This Row],[Channel Name]],Channels,2,0)</f>
        <v>Port of Islands</v>
      </c>
      <c r="L242" s="55" t="str">
        <f>VLOOKUP(ATON_Xref[[#This Row],[Channel Name]],Channels,4,0)</f>
        <v>C1</v>
      </c>
      <c r="M242" s="18" t="str">
        <f>ATON_Xref[[#This Row],[Zone_ID]]</f>
        <v>T25</v>
      </c>
      <c r="N242" s="2"/>
      <c r="O242"/>
      <c r="P242"/>
      <c r="Q242" s="1"/>
    </row>
    <row r="243" spans="1:17" x14ac:dyDescent="0.2">
      <c r="A243" s="42" t="s">
        <v>763</v>
      </c>
      <c r="B243" s="42">
        <v>16310</v>
      </c>
      <c r="C243" s="102" t="s">
        <v>101</v>
      </c>
      <c r="D243" s="79" t="str">
        <f>IF(ATON_Xref[[#This Row],[LLNR]]=0,"NLL",VLOOKUP(B243,Lightlist,2,FALSE))</f>
        <v>Port of Islands Marina Daybeacon 26</v>
      </c>
      <c r="E243" s="107" t="s">
        <v>1898</v>
      </c>
      <c r="F243" s="126">
        <v>246</v>
      </c>
      <c r="G243" s="269" t="s">
        <v>1913</v>
      </c>
      <c r="H243" s="42" t="s">
        <v>1944</v>
      </c>
      <c r="I243" s="108" t="s">
        <v>2023</v>
      </c>
      <c r="J243" s="77" t="s">
        <v>2622</v>
      </c>
      <c r="K243" s="89" t="str">
        <f>VLOOKUP(ATON_Xref[[#This Row],[Channel Name]],Channels,2,0)</f>
        <v>Port of Islands</v>
      </c>
      <c r="L243" s="55" t="str">
        <f>VLOOKUP(ATON_Xref[[#This Row],[Channel Name]],Channels,4,0)</f>
        <v>C1</v>
      </c>
      <c r="M243" s="18" t="str">
        <f>ATON_Xref[[#This Row],[Zone_ID]]</f>
        <v>T26</v>
      </c>
      <c r="N243" s="2"/>
      <c r="O243"/>
      <c r="P243"/>
      <c r="Q243" s="1"/>
    </row>
    <row r="244" spans="1:17" x14ac:dyDescent="0.2">
      <c r="A244" s="42" t="s">
        <v>765</v>
      </c>
      <c r="B244" s="42">
        <v>16315</v>
      </c>
      <c r="C244" s="102" t="s">
        <v>80</v>
      </c>
      <c r="D244" s="79" t="str">
        <f>IF(ATON_Xref[[#This Row],[LLNR]]=0,"NLL",VLOOKUP(B244,Lightlist,2,FALSE))</f>
        <v>Port of Islands Marina Daybeacon 27</v>
      </c>
      <c r="E244" s="107" t="s">
        <v>1898</v>
      </c>
      <c r="F244" s="126">
        <v>247</v>
      </c>
      <c r="G244" s="269" t="s">
        <v>1914</v>
      </c>
      <c r="H244" s="42" t="s">
        <v>1944</v>
      </c>
      <c r="I244" s="108" t="s">
        <v>2023</v>
      </c>
      <c r="J244" s="77" t="s">
        <v>2622</v>
      </c>
      <c r="K244" s="89" t="str">
        <f>VLOOKUP(ATON_Xref[[#This Row],[Channel Name]],Channels,2,0)</f>
        <v>Port of Islands</v>
      </c>
      <c r="L244" s="55" t="str">
        <f>VLOOKUP(ATON_Xref[[#This Row],[Channel Name]],Channels,4,0)</f>
        <v>C1</v>
      </c>
      <c r="M244" s="18" t="str">
        <f>ATON_Xref[[#This Row],[Zone_ID]]</f>
        <v>T27</v>
      </c>
      <c r="N244" s="2"/>
      <c r="O244"/>
      <c r="P244"/>
      <c r="Q244" s="1"/>
    </row>
    <row r="245" spans="1:17" x14ac:dyDescent="0.2">
      <c r="A245" s="42" t="s">
        <v>766</v>
      </c>
      <c r="B245" s="42">
        <v>16320</v>
      </c>
      <c r="C245" s="102" t="s">
        <v>631</v>
      </c>
      <c r="D245" s="79" t="str">
        <f>IF(ATON_Xref[[#This Row],[LLNR]]=0,"NLL",VLOOKUP(B245,Lightlist,2,FALSE))</f>
        <v>Port of Islands Marina Daybeacon 28</v>
      </c>
      <c r="E245" s="107" t="s">
        <v>1898</v>
      </c>
      <c r="F245" s="126">
        <v>248</v>
      </c>
      <c r="G245" s="269" t="s">
        <v>1913</v>
      </c>
      <c r="H245" s="42" t="s">
        <v>1944</v>
      </c>
      <c r="I245" s="108" t="s">
        <v>2023</v>
      </c>
      <c r="J245" s="77" t="s">
        <v>2622</v>
      </c>
      <c r="K245" s="89" t="str">
        <f>VLOOKUP(ATON_Xref[[#This Row],[Channel Name]],Channels,2,0)</f>
        <v>Port of Islands</v>
      </c>
      <c r="L245" s="55" t="str">
        <f>VLOOKUP(ATON_Xref[[#This Row],[Channel Name]],Channels,4,0)</f>
        <v>C1</v>
      </c>
      <c r="M245" s="18" t="str">
        <f>ATON_Xref[[#This Row],[Zone_ID]]</f>
        <v>T28</v>
      </c>
      <c r="N245" s="2"/>
      <c r="O245"/>
      <c r="P245"/>
      <c r="Q245" s="1"/>
    </row>
    <row r="246" spans="1:17" x14ac:dyDescent="0.2">
      <c r="A246" s="42" t="s">
        <v>767</v>
      </c>
      <c r="B246" s="42">
        <v>16325</v>
      </c>
      <c r="C246" s="102" t="s">
        <v>81</v>
      </c>
      <c r="D246" s="79" t="str">
        <f>IF(ATON_Xref[[#This Row],[LLNR]]=0,"NLL",VLOOKUP(B246,Lightlist,2,FALSE))</f>
        <v>Port of Islands Marina Daybeacon 29</v>
      </c>
      <c r="E246" s="107" t="s">
        <v>1898</v>
      </c>
      <c r="F246" s="126">
        <v>249</v>
      </c>
      <c r="G246" s="269" t="s">
        <v>1914</v>
      </c>
      <c r="H246" s="42" t="s">
        <v>1944</v>
      </c>
      <c r="I246" s="108" t="s">
        <v>2023</v>
      </c>
      <c r="J246" s="77" t="s">
        <v>2622</v>
      </c>
      <c r="K246" s="89" t="str">
        <f>VLOOKUP(ATON_Xref[[#This Row],[Channel Name]],Channels,2,0)</f>
        <v>Port of Islands</v>
      </c>
      <c r="L246" s="55" t="str">
        <f>VLOOKUP(ATON_Xref[[#This Row],[Channel Name]],Channels,4,0)</f>
        <v>C1</v>
      </c>
      <c r="M246" s="18" t="str">
        <f>ATON_Xref[[#This Row],[Zone_ID]]</f>
        <v>T29</v>
      </c>
      <c r="N246" s="2"/>
      <c r="O246"/>
      <c r="P246"/>
      <c r="Q246" s="1"/>
    </row>
    <row r="247" spans="1:17" x14ac:dyDescent="0.2">
      <c r="A247" s="42" t="s">
        <v>769</v>
      </c>
      <c r="B247" s="42"/>
      <c r="C247" s="102" t="s">
        <v>632</v>
      </c>
      <c r="D247" s="79" t="str">
        <f>IF(ATON_Xref[[#This Row],[LLNR]]=0,"NLL",VLOOKUP(B247,Lightlist,2,FALSE))</f>
        <v>NLL</v>
      </c>
      <c r="E247" s="107" t="s">
        <v>1898</v>
      </c>
      <c r="F247" s="126">
        <v>250</v>
      </c>
      <c r="G247" s="269" t="s">
        <v>1913</v>
      </c>
      <c r="H247" s="108" t="s">
        <v>1945</v>
      </c>
      <c r="I247" s="108" t="s">
        <v>2023</v>
      </c>
      <c r="J247" s="77" t="s">
        <v>2622</v>
      </c>
      <c r="K247" s="89" t="str">
        <f>VLOOKUP(ATON_Xref[[#This Row],[Channel Name]],Channels,2,0)</f>
        <v>Port of Islands</v>
      </c>
      <c r="L247" s="55" t="str">
        <f>VLOOKUP(ATON_Xref[[#This Row],[Channel Name]],Channels,4,0)</f>
        <v>C1</v>
      </c>
      <c r="M247" s="18" t="str">
        <f>ATON_Xref[[#This Row],[Zone_ID]]</f>
        <v>T30</v>
      </c>
      <c r="N247" s="2"/>
      <c r="O247"/>
      <c r="P247"/>
      <c r="Q247" s="1"/>
    </row>
    <row r="248" spans="1:17" x14ac:dyDescent="0.2">
      <c r="A248" s="42" t="s">
        <v>771</v>
      </c>
      <c r="B248" s="42">
        <v>16330</v>
      </c>
      <c r="C248" s="102" t="s">
        <v>748</v>
      </c>
      <c r="D248" s="79" t="str">
        <f>IF(ATON_Xref[[#This Row],[LLNR]]=0,"NLL",VLOOKUP(B248,Lightlist,2,FALSE))</f>
        <v>Port of Islands Marina Daybeacon 31</v>
      </c>
      <c r="E248" s="107" t="s">
        <v>1898</v>
      </c>
      <c r="F248" s="126">
        <v>251</v>
      </c>
      <c r="G248" s="269" t="s">
        <v>1914</v>
      </c>
      <c r="H248" s="42" t="s">
        <v>1944</v>
      </c>
      <c r="I248" s="108" t="s">
        <v>2023</v>
      </c>
      <c r="J248" s="77" t="s">
        <v>2622</v>
      </c>
      <c r="K248" s="89" t="str">
        <f>VLOOKUP(ATON_Xref[[#This Row],[Channel Name]],Channels,2,0)</f>
        <v>Port of Islands</v>
      </c>
      <c r="L248" s="55" t="str">
        <f>VLOOKUP(ATON_Xref[[#This Row],[Channel Name]],Channels,4,0)</f>
        <v>C1</v>
      </c>
      <c r="M248" s="18" t="str">
        <f>ATON_Xref[[#This Row],[Zone_ID]]</f>
        <v>T31</v>
      </c>
      <c r="N248" s="2"/>
      <c r="O248"/>
      <c r="P248"/>
      <c r="Q248" s="1"/>
    </row>
    <row r="249" spans="1:17" x14ac:dyDescent="0.2">
      <c r="A249" s="42" t="s">
        <v>1032</v>
      </c>
      <c r="B249" s="42">
        <v>16335</v>
      </c>
      <c r="C249" s="102" t="s">
        <v>633</v>
      </c>
      <c r="D249" s="79" t="str">
        <f>IF(ATON_Xref[[#This Row],[LLNR]]=0,"NLL",VLOOKUP(B249,Lightlist,2,FALSE))</f>
        <v>Port of Islands Marina Daybeacon 32</v>
      </c>
      <c r="E249" s="107" t="s">
        <v>1898</v>
      </c>
      <c r="F249" s="126">
        <v>252</v>
      </c>
      <c r="G249" s="269" t="s">
        <v>1913</v>
      </c>
      <c r="H249" s="42" t="s">
        <v>1944</v>
      </c>
      <c r="I249" s="108" t="s">
        <v>2023</v>
      </c>
      <c r="J249" s="77" t="s">
        <v>2622</v>
      </c>
      <c r="K249" s="89" t="str">
        <f>VLOOKUP(ATON_Xref[[#This Row],[Channel Name]],Channels,2,0)</f>
        <v>Port of Islands</v>
      </c>
      <c r="L249" s="55" t="str">
        <f>VLOOKUP(ATON_Xref[[#This Row],[Channel Name]],Channels,4,0)</f>
        <v>C1</v>
      </c>
      <c r="M249" s="18" t="str">
        <f>ATON_Xref[[#This Row],[Zone_ID]]</f>
        <v>T32</v>
      </c>
      <c r="N249" s="2"/>
      <c r="O249"/>
      <c r="P249"/>
      <c r="Q249" s="1"/>
    </row>
    <row r="250" spans="1:17" x14ac:dyDescent="0.2">
      <c r="A250" s="42" t="s">
        <v>1033</v>
      </c>
      <c r="B250" s="42">
        <v>16340</v>
      </c>
      <c r="C250" s="102" t="s">
        <v>634</v>
      </c>
      <c r="D250" s="79" t="str">
        <f>IF(ATON_Xref[[#This Row],[LLNR]]=0,"NLL",VLOOKUP(B250,Lightlist,2,FALSE))</f>
        <v>Port of Islands Marina Daybeacon 33</v>
      </c>
      <c r="E250" s="107" t="s">
        <v>1898</v>
      </c>
      <c r="F250" s="126">
        <v>253</v>
      </c>
      <c r="G250" s="269" t="s">
        <v>1914</v>
      </c>
      <c r="H250" s="42" t="s">
        <v>1944</v>
      </c>
      <c r="I250" s="108" t="s">
        <v>2023</v>
      </c>
      <c r="J250" s="77" t="s">
        <v>2622</v>
      </c>
      <c r="K250" s="89" t="str">
        <f>VLOOKUP(ATON_Xref[[#This Row],[Channel Name]],Channels,2,0)</f>
        <v>Port of Islands</v>
      </c>
      <c r="L250" s="55" t="str">
        <f>VLOOKUP(ATON_Xref[[#This Row],[Channel Name]],Channels,4,0)</f>
        <v>C1</v>
      </c>
      <c r="M250" s="18" t="str">
        <f>ATON_Xref[[#This Row],[Zone_ID]]</f>
        <v>T33</v>
      </c>
      <c r="N250" s="2"/>
      <c r="O250"/>
      <c r="P250"/>
      <c r="Q250" s="1"/>
    </row>
    <row r="251" spans="1:17" x14ac:dyDescent="0.2">
      <c r="A251" s="42" t="s">
        <v>1034</v>
      </c>
      <c r="B251" s="42">
        <v>16345</v>
      </c>
      <c r="C251" s="102" t="s">
        <v>635</v>
      </c>
      <c r="D251" s="79" t="str">
        <f>IF(ATON_Xref[[#This Row],[LLNR]]=0,"NLL",VLOOKUP(B251,Lightlist,2,FALSE))</f>
        <v>Port of Islands Marina Daybeacon 34</v>
      </c>
      <c r="E251" s="107" t="s">
        <v>1898</v>
      </c>
      <c r="F251" s="126">
        <v>254</v>
      </c>
      <c r="G251" s="269" t="s">
        <v>1913</v>
      </c>
      <c r="H251" s="42" t="s">
        <v>1945</v>
      </c>
      <c r="I251" s="108" t="s">
        <v>2023</v>
      </c>
      <c r="J251" s="77" t="s">
        <v>2622</v>
      </c>
      <c r="K251" s="89" t="str">
        <f>VLOOKUP(ATON_Xref[[#This Row],[Channel Name]],Channels,2,0)</f>
        <v>Port of Islands</v>
      </c>
      <c r="L251" s="55" t="str">
        <f>VLOOKUP(ATON_Xref[[#This Row],[Channel Name]],Channels,4,0)</f>
        <v>C1</v>
      </c>
      <c r="M251" s="18" t="str">
        <f>ATON_Xref[[#This Row],[Zone_ID]]</f>
        <v>T34</v>
      </c>
      <c r="N251" s="2"/>
      <c r="O251"/>
      <c r="P251"/>
      <c r="Q251" s="1"/>
    </row>
    <row r="252" spans="1:17" x14ac:dyDescent="0.2">
      <c r="A252" s="42" t="s">
        <v>1035</v>
      </c>
      <c r="B252" s="42">
        <v>16350</v>
      </c>
      <c r="C252" s="102" t="s">
        <v>636</v>
      </c>
      <c r="D252" s="79" t="str">
        <f>IF(ATON_Xref[[#This Row],[LLNR]]=0,"NLL",VLOOKUP(B252,Lightlist,2,FALSE))</f>
        <v>Port of Islands Marina Daybeacon 35</v>
      </c>
      <c r="E252" s="107" t="s">
        <v>1898</v>
      </c>
      <c r="F252" s="126">
        <v>255</v>
      </c>
      <c r="G252" s="269" t="s">
        <v>1914</v>
      </c>
      <c r="H252" s="42" t="s">
        <v>1944</v>
      </c>
      <c r="I252" s="108" t="s">
        <v>2023</v>
      </c>
      <c r="J252" s="77" t="s">
        <v>2622</v>
      </c>
      <c r="K252" s="89" t="str">
        <f>VLOOKUP(ATON_Xref[[#This Row],[Channel Name]],Channels,2,0)</f>
        <v>Port of Islands</v>
      </c>
      <c r="L252" s="55" t="str">
        <f>VLOOKUP(ATON_Xref[[#This Row],[Channel Name]],Channels,4,0)</f>
        <v>C1</v>
      </c>
      <c r="M252" s="18" t="str">
        <f>ATON_Xref[[#This Row],[Zone_ID]]</f>
        <v>T35</v>
      </c>
      <c r="N252" s="2"/>
      <c r="O252"/>
      <c r="P252"/>
      <c r="Q252" s="1"/>
    </row>
    <row r="253" spans="1:17" x14ac:dyDescent="0.2">
      <c r="A253" s="42" t="s">
        <v>1036</v>
      </c>
      <c r="B253" s="42">
        <v>16355</v>
      </c>
      <c r="C253" s="102" t="s">
        <v>761</v>
      </c>
      <c r="D253" s="79" t="str">
        <f>IF(ATON_Xref[[#This Row],[LLNR]]=0,"NLL",VLOOKUP(B253,Lightlist,2,FALSE))</f>
        <v>Port of Islands Marina Daybeacon 36</v>
      </c>
      <c r="E253" s="107" t="s">
        <v>1898</v>
      </c>
      <c r="F253" s="126">
        <v>256</v>
      </c>
      <c r="G253" s="269" t="s">
        <v>1913</v>
      </c>
      <c r="H253" s="42" t="s">
        <v>1944</v>
      </c>
      <c r="I253" s="108" t="s">
        <v>2023</v>
      </c>
      <c r="J253" s="77" t="s">
        <v>2622</v>
      </c>
      <c r="K253" s="89" t="str">
        <f>VLOOKUP(ATON_Xref[[#This Row],[Channel Name]],Channels,2,0)</f>
        <v>Port of Islands</v>
      </c>
      <c r="L253" s="55" t="str">
        <f>VLOOKUP(ATON_Xref[[#This Row],[Channel Name]],Channels,4,0)</f>
        <v>C1</v>
      </c>
      <c r="M253" s="18" t="str">
        <f>ATON_Xref[[#This Row],[Zone_ID]]</f>
        <v>T36</v>
      </c>
      <c r="N253" s="2"/>
      <c r="O253"/>
      <c r="P253"/>
      <c r="Q253" s="1"/>
    </row>
    <row r="254" spans="1:17" x14ac:dyDescent="0.2">
      <c r="A254" s="42" t="s">
        <v>1037</v>
      </c>
      <c r="B254" s="42">
        <v>16360</v>
      </c>
      <c r="C254" s="102" t="s">
        <v>637</v>
      </c>
      <c r="D254" s="79" t="str">
        <f>IF(ATON_Xref[[#This Row],[LLNR]]=0,"NLL",VLOOKUP(B254,Lightlist,2,FALSE))</f>
        <v>Port of Islands Marina Daybeacon 37</v>
      </c>
      <c r="E254" s="107" t="s">
        <v>1898</v>
      </c>
      <c r="F254" s="126">
        <v>257</v>
      </c>
      <c r="G254" s="269" t="s">
        <v>1914</v>
      </c>
      <c r="H254" s="42" t="s">
        <v>1944</v>
      </c>
      <c r="I254" s="108" t="s">
        <v>2023</v>
      </c>
      <c r="J254" s="77" t="s">
        <v>2622</v>
      </c>
      <c r="K254" s="89" t="str">
        <f>VLOOKUP(ATON_Xref[[#This Row],[Channel Name]],Channels,2,0)</f>
        <v>Port of Islands</v>
      </c>
      <c r="L254" s="55" t="str">
        <f>VLOOKUP(ATON_Xref[[#This Row],[Channel Name]],Channels,4,0)</f>
        <v>C1</v>
      </c>
      <c r="M254" s="18" t="str">
        <f>ATON_Xref[[#This Row],[Zone_ID]]</f>
        <v>T37</v>
      </c>
      <c r="N254" s="2"/>
      <c r="O254"/>
      <c r="P254"/>
      <c r="Q254" s="1"/>
    </row>
    <row r="255" spans="1:17" x14ac:dyDescent="0.2">
      <c r="A255" s="42" t="s">
        <v>1038</v>
      </c>
      <c r="B255" s="42">
        <v>16365</v>
      </c>
      <c r="C255" s="102" t="s">
        <v>764</v>
      </c>
      <c r="D255" s="79" t="str">
        <f>IF(ATON_Xref[[#This Row],[LLNR]]=0,"NLL",VLOOKUP(B255,Lightlist,2,FALSE))</f>
        <v>Port of Islands Marina Daybeacon 38</v>
      </c>
      <c r="E255" s="107" t="s">
        <v>1898</v>
      </c>
      <c r="F255" s="126">
        <v>258</v>
      </c>
      <c r="G255" s="269" t="s">
        <v>1913</v>
      </c>
      <c r="H255" s="42" t="s">
        <v>1944</v>
      </c>
      <c r="I255" s="108" t="s">
        <v>2023</v>
      </c>
      <c r="J255" s="77" t="s">
        <v>2622</v>
      </c>
      <c r="K255" s="89" t="str">
        <f>VLOOKUP(ATON_Xref[[#This Row],[Channel Name]],Channels,2,0)</f>
        <v>Port of Islands</v>
      </c>
      <c r="L255" s="55" t="str">
        <f>VLOOKUP(ATON_Xref[[#This Row],[Channel Name]],Channels,4,0)</f>
        <v>C1</v>
      </c>
      <c r="M255" s="18" t="str">
        <f>ATON_Xref[[#This Row],[Zone_ID]]</f>
        <v>T38</v>
      </c>
      <c r="N255" s="2"/>
      <c r="O255"/>
      <c r="P255"/>
      <c r="Q255" s="1"/>
    </row>
    <row r="256" spans="1:17" x14ac:dyDescent="0.2">
      <c r="A256" s="42" t="s">
        <v>1039</v>
      </c>
      <c r="B256" s="42">
        <v>16370</v>
      </c>
      <c r="C256" s="102" t="s">
        <v>638</v>
      </c>
      <c r="D256" s="79" t="str">
        <f>IF(ATON_Xref[[#This Row],[LLNR]]=0,"NLL",VLOOKUP(B256,Lightlist,2,FALSE))</f>
        <v>Port of Islands Marina Daybeacon 39</v>
      </c>
      <c r="E256" s="107" t="s">
        <v>1898</v>
      </c>
      <c r="F256" s="126">
        <v>259</v>
      </c>
      <c r="G256" s="269" t="s">
        <v>1914</v>
      </c>
      <c r="H256" s="42" t="s">
        <v>1944</v>
      </c>
      <c r="I256" s="108" t="s">
        <v>2023</v>
      </c>
      <c r="J256" s="77" t="s">
        <v>2622</v>
      </c>
      <c r="K256" s="89" t="str">
        <f>VLOOKUP(ATON_Xref[[#This Row],[Channel Name]],Channels,2,0)</f>
        <v>Port of Islands</v>
      </c>
      <c r="L256" s="55" t="str">
        <f>VLOOKUP(ATON_Xref[[#This Row],[Channel Name]],Channels,4,0)</f>
        <v>C1</v>
      </c>
      <c r="M256" s="18" t="str">
        <f>ATON_Xref[[#This Row],[Zone_ID]]</f>
        <v>T39</v>
      </c>
      <c r="N256" s="2"/>
      <c r="O256"/>
      <c r="P256"/>
      <c r="Q256" s="1"/>
    </row>
    <row r="257" spans="1:17" x14ac:dyDescent="0.2">
      <c r="A257" s="42" t="s">
        <v>1040</v>
      </c>
      <c r="B257" s="42"/>
      <c r="C257" s="102" t="s">
        <v>871</v>
      </c>
      <c r="D257" s="79" t="str">
        <f>IF(ATON_Xref[[#This Row],[LLNR]]=0,"NLL",VLOOKUP(B257,Lightlist,2,FALSE))</f>
        <v>NLL</v>
      </c>
      <c r="E257" s="107" t="s">
        <v>1898</v>
      </c>
      <c r="F257" s="126">
        <v>260</v>
      </c>
      <c r="G257" s="269" t="s">
        <v>1913</v>
      </c>
      <c r="H257" s="108" t="s">
        <v>1945</v>
      </c>
      <c r="I257" s="108" t="s">
        <v>2023</v>
      </c>
      <c r="J257" s="77" t="s">
        <v>2622</v>
      </c>
      <c r="K257" s="89" t="str">
        <f>VLOOKUP(ATON_Xref[[#This Row],[Channel Name]],Channels,2,0)</f>
        <v>Port of Islands</v>
      </c>
      <c r="L257" s="55" t="str">
        <f>VLOOKUP(ATON_Xref[[#This Row],[Channel Name]],Channels,4,0)</f>
        <v>C1</v>
      </c>
      <c r="M257" s="18" t="str">
        <f>ATON_Xref[[#This Row],[Zone_ID]]</f>
        <v>T40</v>
      </c>
      <c r="N257" s="2"/>
      <c r="O257"/>
      <c r="P257"/>
      <c r="Q257" s="1"/>
    </row>
    <row r="258" spans="1:17" x14ac:dyDescent="0.2">
      <c r="A258" s="42" t="s">
        <v>1041</v>
      </c>
      <c r="B258" s="42"/>
      <c r="C258" s="102" t="s">
        <v>872</v>
      </c>
      <c r="D258" s="79" t="str">
        <f>IF(ATON_Xref[[#This Row],[LLNR]]=0,"NLL",VLOOKUP(B258,Lightlist,2,FALSE))</f>
        <v>NLL</v>
      </c>
      <c r="E258" s="107" t="s">
        <v>1898</v>
      </c>
      <c r="F258" s="126">
        <v>261</v>
      </c>
      <c r="G258" s="269" t="s">
        <v>1913</v>
      </c>
      <c r="H258" s="108" t="s">
        <v>1945</v>
      </c>
      <c r="I258" s="108" t="s">
        <v>2023</v>
      </c>
      <c r="J258" s="77" t="s">
        <v>2622</v>
      </c>
      <c r="K258" s="89" t="str">
        <f>VLOOKUP(ATON_Xref[[#This Row],[Channel Name]],Channels,2,0)</f>
        <v>Port of Islands</v>
      </c>
      <c r="L258" s="55" t="str">
        <f>VLOOKUP(ATON_Xref[[#This Row],[Channel Name]],Channels,4,0)</f>
        <v>C1</v>
      </c>
      <c r="M258" s="18" t="str">
        <f>ATON_Xref[[#This Row],[Zone_ID]]</f>
        <v>T41</v>
      </c>
      <c r="N258" s="2"/>
      <c r="O258"/>
      <c r="P258"/>
      <c r="Q258" s="1"/>
    </row>
    <row r="259" spans="1:17" x14ac:dyDescent="0.2">
      <c r="A259" s="42" t="s">
        <v>1042</v>
      </c>
      <c r="B259" s="42">
        <v>16375</v>
      </c>
      <c r="C259" s="102" t="s">
        <v>639</v>
      </c>
      <c r="D259" s="79" t="str">
        <f>IF(ATON_Xref[[#This Row],[LLNR]]=0,"NLL",VLOOKUP(B259,Lightlist,2,FALSE))</f>
        <v>Port of Islands Marina Daybeacon 41</v>
      </c>
      <c r="E259" s="107" t="s">
        <v>1898</v>
      </c>
      <c r="F259" s="126">
        <v>262</v>
      </c>
      <c r="G259" s="269" t="s">
        <v>1914</v>
      </c>
      <c r="H259" s="42" t="s">
        <v>1945</v>
      </c>
      <c r="I259" s="108" t="s">
        <v>2023</v>
      </c>
      <c r="J259" s="77" t="s">
        <v>2622</v>
      </c>
      <c r="K259" s="89" t="str">
        <f>VLOOKUP(ATON_Xref[[#This Row],[Channel Name]],Channels,2,0)</f>
        <v>Port of Islands</v>
      </c>
      <c r="L259" s="55" t="str">
        <f>VLOOKUP(ATON_Xref[[#This Row],[Channel Name]],Channels,4,0)</f>
        <v>C1</v>
      </c>
      <c r="M259" s="18" t="str">
        <f>ATON_Xref[[#This Row],[Zone_ID]]</f>
        <v>T42</v>
      </c>
      <c r="N259" s="2"/>
      <c r="O259"/>
      <c r="P259"/>
      <c r="Q259" s="1"/>
    </row>
    <row r="260" spans="1:17" x14ac:dyDescent="0.2">
      <c r="A260" s="42" t="s">
        <v>1043</v>
      </c>
      <c r="B260" s="42">
        <v>16380</v>
      </c>
      <c r="C260" s="102" t="s">
        <v>768</v>
      </c>
      <c r="D260" s="79" t="str">
        <f>IF(ATON_Xref[[#This Row],[LLNR]]=0,"NLL",VLOOKUP(B260,Lightlist,2,FALSE))</f>
        <v>Port of Islands Marina Daybeacon 42</v>
      </c>
      <c r="E260" s="107" t="s">
        <v>1898</v>
      </c>
      <c r="F260" s="126">
        <v>263</v>
      </c>
      <c r="G260" s="269" t="s">
        <v>1913</v>
      </c>
      <c r="H260" s="42" t="s">
        <v>1945</v>
      </c>
      <c r="I260" s="108" t="s">
        <v>2023</v>
      </c>
      <c r="J260" s="77" t="s">
        <v>2622</v>
      </c>
      <c r="K260" s="89" t="str">
        <f>VLOOKUP(ATON_Xref[[#This Row],[Channel Name]],Channels,2,0)</f>
        <v>Port of Islands</v>
      </c>
      <c r="L260" s="55" t="str">
        <f>VLOOKUP(ATON_Xref[[#This Row],[Channel Name]],Channels,4,0)</f>
        <v>C1</v>
      </c>
      <c r="M260" s="18" t="str">
        <f>ATON_Xref[[#This Row],[Zone_ID]]</f>
        <v>T43</v>
      </c>
      <c r="N260" s="2"/>
      <c r="O260"/>
      <c r="P260"/>
      <c r="Q260" s="1"/>
    </row>
    <row r="261" spans="1:17" x14ac:dyDescent="0.2">
      <c r="A261" s="42" t="s">
        <v>1044</v>
      </c>
      <c r="B261" s="42">
        <v>16385</v>
      </c>
      <c r="C261" s="102" t="s">
        <v>770</v>
      </c>
      <c r="D261" s="79" t="str">
        <f>IF(ATON_Xref[[#This Row],[LLNR]]=0,"NLL",VLOOKUP(B261,Lightlist,2,FALSE))</f>
        <v>Port of Islands Marina Daybeacon 43</v>
      </c>
      <c r="E261" s="107" t="s">
        <v>1898</v>
      </c>
      <c r="F261" s="126">
        <v>264</v>
      </c>
      <c r="G261" s="269" t="s">
        <v>1914</v>
      </c>
      <c r="H261" s="42" t="s">
        <v>1945</v>
      </c>
      <c r="I261" s="108" t="s">
        <v>2023</v>
      </c>
      <c r="J261" s="77" t="s">
        <v>2622</v>
      </c>
      <c r="K261" s="89" t="str">
        <f>VLOOKUP(ATON_Xref[[#This Row],[Channel Name]],Channels,2,0)</f>
        <v>Port of Islands</v>
      </c>
      <c r="L261" s="55" t="str">
        <f>VLOOKUP(ATON_Xref[[#This Row],[Channel Name]],Channels,4,0)</f>
        <v>C1</v>
      </c>
      <c r="M261" s="18" t="str">
        <f>ATON_Xref[[#This Row],[Zone_ID]]</f>
        <v>T44</v>
      </c>
      <c r="N261" s="2"/>
      <c r="O261"/>
      <c r="P261"/>
      <c r="Q261" s="1"/>
    </row>
    <row r="262" spans="1:17" x14ac:dyDescent="0.2">
      <c r="A262" s="42" t="s">
        <v>1045</v>
      </c>
      <c r="B262" s="42"/>
      <c r="C262" s="102" t="s">
        <v>882</v>
      </c>
      <c r="D262" s="79" t="str">
        <f>IF(ATON_Xref[[#This Row],[LLNR]]=0,"NLL",VLOOKUP(B262,Lightlist,2,FALSE))</f>
        <v>NLL</v>
      </c>
      <c r="E262" s="107" t="s">
        <v>1898</v>
      </c>
      <c r="F262" s="126">
        <v>265</v>
      </c>
      <c r="G262" s="269" t="s">
        <v>1914</v>
      </c>
      <c r="H262" s="108" t="s">
        <v>1945</v>
      </c>
      <c r="I262" s="108" t="s">
        <v>2023</v>
      </c>
      <c r="J262" s="77" t="s">
        <v>2622</v>
      </c>
      <c r="K262" s="89" t="str">
        <f>VLOOKUP(ATON_Xref[[#This Row],[Channel Name]],Channels,2,0)</f>
        <v>Port of Islands</v>
      </c>
      <c r="L262" s="55" t="str">
        <f>VLOOKUP(ATON_Xref[[#This Row],[Channel Name]],Channels,4,0)</f>
        <v>C1</v>
      </c>
      <c r="M262" s="18" t="str">
        <f>ATON_Xref[[#This Row],[Zone_ID]]</f>
        <v>T45</v>
      </c>
      <c r="N262" s="2"/>
      <c r="O262"/>
      <c r="P262"/>
      <c r="Q262" s="1"/>
    </row>
    <row r="263" spans="1:17" x14ac:dyDescent="0.2">
      <c r="A263" s="42" t="s">
        <v>1046</v>
      </c>
      <c r="B263" s="42">
        <v>16390</v>
      </c>
      <c r="C263" s="102" t="s">
        <v>640</v>
      </c>
      <c r="D263" s="79" t="str">
        <f>IF(ATON_Xref[[#This Row],[LLNR]]=0,"NLL",VLOOKUP(B263,Lightlist,2,FALSE))</f>
        <v>Port of Islands Marina Daybeacon 44</v>
      </c>
      <c r="E263" s="107" t="s">
        <v>1898</v>
      </c>
      <c r="F263" s="126">
        <v>266</v>
      </c>
      <c r="G263" s="269" t="s">
        <v>1913</v>
      </c>
      <c r="H263" s="42" t="s">
        <v>1945</v>
      </c>
      <c r="I263" s="108" t="s">
        <v>2023</v>
      </c>
      <c r="J263" s="77" t="s">
        <v>2622</v>
      </c>
      <c r="K263" s="89" t="str">
        <f>VLOOKUP(ATON_Xref[[#This Row],[Channel Name]],Channels,2,0)</f>
        <v>Port of Islands</v>
      </c>
      <c r="L263" s="55" t="str">
        <f>VLOOKUP(ATON_Xref[[#This Row],[Channel Name]],Channels,4,0)</f>
        <v>C1</v>
      </c>
      <c r="M263" s="18" t="str">
        <f>ATON_Xref[[#This Row],[Zone_ID]]</f>
        <v>T46</v>
      </c>
      <c r="N263" s="2"/>
      <c r="O263"/>
      <c r="P263"/>
      <c r="Q263" s="1"/>
    </row>
    <row r="264" spans="1:17" x14ac:dyDescent="0.2">
      <c r="A264" s="42" t="s">
        <v>1047</v>
      </c>
      <c r="B264" s="42"/>
      <c r="C264" s="102" t="s">
        <v>795</v>
      </c>
      <c r="D264" s="79" t="str">
        <f>IF(ATON_Xref[[#This Row],[LLNR]]=0,"NLL",VLOOKUP(B264,Lightlist,2,FALSE))</f>
        <v>NLL</v>
      </c>
      <c r="E264" s="107" t="s">
        <v>1898</v>
      </c>
      <c r="F264" s="126">
        <v>267</v>
      </c>
      <c r="G264" s="269" t="s">
        <v>1914</v>
      </c>
      <c r="H264" s="108" t="s">
        <v>1945</v>
      </c>
      <c r="I264" s="108" t="s">
        <v>2023</v>
      </c>
      <c r="J264" s="77" t="s">
        <v>2622</v>
      </c>
      <c r="K264" s="89" t="str">
        <f>VLOOKUP(ATON_Xref[[#This Row],[Channel Name]],Channels,2,0)</f>
        <v>Port of Islands</v>
      </c>
      <c r="L264" s="55" t="str">
        <f>VLOOKUP(ATON_Xref[[#This Row],[Channel Name]],Channels,4,0)</f>
        <v>C1</v>
      </c>
      <c r="M264" s="18" t="str">
        <f>ATON_Xref[[#This Row],[Zone_ID]]</f>
        <v>T47</v>
      </c>
      <c r="N264" s="2"/>
      <c r="O264"/>
      <c r="P264"/>
      <c r="Q264" s="1"/>
    </row>
    <row r="265" spans="1:17" x14ac:dyDescent="0.2">
      <c r="A265" s="42" t="s">
        <v>3078</v>
      </c>
      <c r="B265" s="42"/>
      <c r="C265" s="108" t="s">
        <v>3102</v>
      </c>
      <c r="D265" s="79" t="str">
        <f>IF(ATON_Xref[[#This Row],[LLNR]]=0,"NLL",VLOOKUP(B265,Lightlist,2,FALSE))</f>
        <v>NLL</v>
      </c>
      <c r="E265" s="107" t="s">
        <v>1898</v>
      </c>
      <c r="F265" s="126">
        <v>268</v>
      </c>
      <c r="G265" s="269" t="s">
        <v>1915</v>
      </c>
      <c r="H265" s="108" t="s">
        <v>1945</v>
      </c>
      <c r="I265" s="108" t="s">
        <v>2023</v>
      </c>
      <c r="J265" s="77" t="s">
        <v>2622</v>
      </c>
      <c r="K265" s="89" t="str">
        <f>VLOOKUP(ATON_Xref[[#This Row],[Channel Name]],Channels,2,0)</f>
        <v>Port of Islands</v>
      </c>
      <c r="L265" s="55" t="str">
        <f>VLOOKUP(ATON_Xref[[#This Row],[Channel Name]],Channels,4,0)</f>
        <v>C1</v>
      </c>
      <c r="M265" s="18" t="str">
        <f>ATON_Xref[[#This Row],[Zone_ID]]</f>
        <v>T49</v>
      </c>
      <c r="N265" s="2"/>
      <c r="O265"/>
      <c r="P265"/>
      <c r="Q265" s="1"/>
    </row>
    <row r="266" spans="1:17" x14ac:dyDescent="0.2">
      <c r="A266" s="42" t="s">
        <v>1087</v>
      </c>
      <c r="B266" s="42">
        <v>15965</v>
      </c>
      <c r="C266" s="102" t="s">
        <v>628</v>
      </c>
      <c r="D266" s="79" t="str">
        <f>IF(ATON_Xref[[#This Row],[LLNR]]=0,"NLL",VLOOKUP(B266,Lightlist,2,FALSE))</f>
        <v>Indian Key Pass Light Ik</v>
      </c>
      <c r="E266" s="107" t="s">
        <v>1897</v>
      </c>
      <c r="F266" s="126">
        <v>269</v>
      </c>
      <c r="G266" s="269" t="s">
        <v>1915</v>
      </c>
      <c r="H266" s="42" t="s">
        <v>1944</v>
      </c>
      <c r="I266" s="108" t="s">
        <v>2024</v>
      </c>
      <c r="J266" s="77" t="s">
        <v>2623</v>
      </c>
      <c r="K266" s="89" t="str">
        <f>VLOOKUP(ATON_Xref[[#This Row],[Channel Name]],Channels,2,0)</f>
        <v>Everglade City</v>
      </c>
      <c r="L266" s="55" t="str">
        <f>VLOOKUP(ATON_Xref[[#This Row],[Channel Name]],Channels,4,0)</f>
        <v>C1</v>
      </c>
      <c r="M266" s="18" t="str">
        <f>ATON_Xref[[#This Row],[Zone_ID]]</f>
        <v>U04</v>
      </c>
      <c r="N266" s="2"/>
      <c r="O266"/>
      <c r="P266"/>
      <c r="Q266" s="1"/>
    </row>
    <row r="267" spans="1:17" x14ac:dyDescent="0.2">
      <c r="A267" s="42" t="s">
        <v>1088</v>
      </c>
      <c r="B267" s="42">
        <v>15970</v>
      </c>
      <c r="C267" s="102" t="s">
        <v>2942</v>
      </c>
      <c r="D267" s="79" t="str">
        <f>IF(ATON_Xref[[#This Row],[LLNR]]=0,"NLL",VLOOKUP(B267,Lightlist,2,FALSE))</f>
        <v>Indian Key Pass Light 1</v>
      </c>
      <c r="E267" s="107" t="s">
        <v>1897</v>
      </c>
      <c r="F267" s="126">
        <v>270</v>
      </c>
      <c r="G267" s="269" t="s">
        <v>1914</v>
      </c>
      <c r="H267" s="42" t="s">
        <v>1944</v>
      </c>
      <c r="I267" s="108" t="s">
        <v>2024</v>
      </c>
      <c r="J267" s="77" t="s">
        <v>2623</v>
      </c>
      <c r="K267" s="89" t="str">
        <f>VLOOKUP(ATON_Xref[[#This Row],[Channel Name]],Channels,2,0)</f>
        <v>Everglade City</v>
      </c>
      <c r="L267" s="55" t="str">
        <f>VLOOKUP(ATON_Xref[[#This Row],[Channel Name]],Channels,4,0)</f>
        <v>C1</v>
      </c>
      <c r="M267" s="18" t="str">
        <f>ATON_Xref[[#This Row],[Zone_ID]]</f>
        <v>U05</v>
      </c>
      <c r="N267" s="2"/>
      <c r="O267"/>
      <c r="P267"/>
      <c r="Q267" s="1"/>
    </row>
    <row r="268" spans="1:17" x14ac:dyDescent="0.2">
      <c r="A268" s="42" t="s">
        <v>1089</v>
      </c>
      <c r="B268" s="42">
        <v>15975</v>
      </c>
      <c r="C268" s="102" t="s">
        <v>100</v>
      </c>
      <c r="D268" s="79" t="str">
        <f>IF(ATON_Xref[[#This Row],[LLNR]]=0,"NLL",VLOOKUP(B268,Lightlist,2,FALSE))</f>
        <v>Indian Key Pass Daybeacon 3</v>
      </c>
      <c r="E268" s="107" t="s">
        <v>1897</v>
      </c>
      <c r="F268" s="126">
        <v>271</v>
      </c>
      <c r="G268" s="269" t="s">
        <v>1914</v>
      </c>
      <c r="H268" s="42" t="s">
        <v>1945</v>
      </c>
      <c r="I268" s="108" t="s">
        <v>2024</v>
      </c>
      <c r="J268" s="77" t="s">
        <v>2623</v>
      </c>
      <c r="K268" s="89" t="str">
        <f>VLOOKUP(ATON_Xref[[#This Row],[Channel Name]],Channels,2,0)</f>
        <v>Everglade City</v>
      </c>
      <c r="L268" s="55" t="str">
        <f>VLOOKUP(ATON_Xref[[#This Row],[Channel Name]],Channels,4,0)</f>
        <v>C1</v>
      </c>
      <c r="M268" s="18" t="str">
        <f>ATON_Xref[[#This Row],[Zone_ID]]</f>
        <v>U06</v>
      </c>
      <c r="N268" s="2"/>
      <c r="O268"/>
      <c r="P268"/>
      <c r="Q268" s="1"/>
    </row>
    <row r="269" spans="1:17" x14ac:dyDescent="0.2">
      <c r="A269" s="42" t="s">
        <v>1090</v>
      </c>
      <c r="B269" s="42">
        <v>15980</v>
      </c>
      <c r="C269" s="102" t="s">
        <v>311</v>
      </c>
      <c r="D269" s="79" t="str">
        <f>IF(ATON_Xref[[#This Row],[LLNR]]=0,"NLL",VLOOKUP(B269,Lightlist,2,FALSE))</f>
        <v>Indian Key Pass Light 4</v>
      </c>
      <c r="E269" s="107" t="s">
        <v>1897</v>
      </c>
      <c r="F269" s="126">
        <v>272</v>
      </c>
      <c r="G269" s="269" t="s">
        <v>1913</v>
      </c>
      <c r="H269" s="42" t="s">
        <v>1944</v>
      </c>
      <c r="I269" s="108" t="s">
        <v>2024</v>
      </c>
      <c r="J269" s="77" t="s">
        <v>2623</v>
      </c>
      <c r="K269" s="89" t="str">
        <f>VLOOKUP(ATON_Xref[[#This Row],[Channel Name]],Channels,2,0)</f>
        <v>Everglade City</v>
      </c>
      <c r="L269" s="55" t="str">
        <f>VLOOKUP(ATON_Xref[[#This Row],[Channel Name]],Channels,4,0)</f>
        <v>C1</v>
      </c>
      <c r="M269" s="18" t="str">
        <f>ATON_Xref[[#This Row],[Zone_ID]]</f>
        <v>U07</v>
      </c>
      <c r="N269" s="2"/>
      <c r="O269"/>
      <c r="P269"/>
      <c r="Q269" s="1"/>
    </row>
    <row r="270" spans="1:17" x14ac:dyDescent="0.2">
      <c r="A270" s="42" t="s">
        <v>1091</v>
      </c>
      <c r="B270" s="42">
        <v>15985</v>
      </c>
      <c r="C270" s="102" t="s">
        <v>102</v>
      </c>
      <c r="D270" s="79" t="str">
        <f>IF(ATON_Xref[[#This Row],[LLNR]]=0,"NLL",VLOOKUP(B270,Lightlist,2,FALSE))</f>
        <v>Indian Key Pass Daybeacon 6</v>
      </c>
      <c r="E270" s="107" t="s">
        <v>1897</v>
      </c>
      <c r="F270" s="126">
        <v>273</v>
      </c>
      <c r="G270" s="269" t="s">
        <v>1913</v>
      </c>
      <c r="H270" s="42" t="s">
        <v>1944</v>
      </c>
      <c r="I270" s="108" t="s">
        <v>2024</v>
      </c>
      <c r="J270" s="77" t="s">
        <v>2623</v>
      </c>
      <c r="K270" s="89" t="str">
        <f>VLOOKUP(ATON_Xref[[#This Row],[Channel Name]],Channels,2,0)</f>
        <v>Everglade City</v>
      </c>
      <c r="L270" s="55" t="str">
        <f>VLOOKUP(ATON_Xref[[#This Row],[Channel Name]],Channels,4,0)</f>
        <v>C1</v>
      </c>
      <c r="M270" s="18" t="str">
        <f>ATON_Xref[[#This Row],[Zone_ID]]</f>
        <v>U08</v>
      </c>
      <c r="N270" s="2"/>
      <c r="O270"/>
      <c r="P270"/>
      <c r="Q270" s="1"/>
    </row>
    <row r="271" spans="1:17" x14ac:dyDescent="0.2">
      <c r="A271" s="42" t="s">
        <v>1092</v>
      </c>
      <c r="B271" s="42">
        <v>15990</v>
      </c>
      <c r="C271" s="102" t="s">
        <v>2943</v>
      </c>
      <c r="D271" s="79" t="str">
        <f>IF(ATON_Xref[[#This Row],[LLNR]]=0,"NLL",VLOOKUP(B271,Lightlist,2,FALSE))</f>
        <v>Indian Key Pass Light 7</v>
      </c>
      <c r="E271" s="107" t="s">
        <v>1897</v>
      </c>
      <c r="F271" s="126">
        <v>274</v>
      </c>
      <c r="G271" s="269" t="s">
        <v>1914</v>
      </c>
      <c r="H271" s="42" t="s">
        <v>1944</v>
      </c>
      <c r="I271" s="108" t="s">
        <v>2024</v>
      </c>
      <c r="J271" s="77" t="s">
        <v>2623</v>
      </c>
      <c r="K271" s="89" t="str">
        <f>VLOOKUP(ATON_Xref[[#This Row],[Channel Name]],Channels,2,0)</f>
        <v>Everglade City</v>
      </c>
      <c r="L271" s="55" t="str">
        <f>VLOOKUP(ATON_Xref[[#This Row],[Channel Name]],Channels,4,0)</f>
        <v>C1</v>
      </c>
      <c r="M271" s="18" t="str">
        <f>ATON_Xref[[#This Row],[Zone_ID]]</f>
        <v>U09</v>
      </c>
      <c r="N271" s="2"/>
      <c r="O271"/>
      <c r="P271"/>
      <c r="Q271" s="1"/>
    </row>
    <row r="272" spans="1:17" x14ac:dyDescent="0.2">
      <c r="A272" s="42" t="s">
        <v>592</v>
      </c>
      <c r="B272" s="42">
        <v>15995</v>
      </c>
      <c r="C272" s="102" t="s">
        <v>109</v>
      </c>
      <c r="D272" s="79" t="str">
        <f>IF(ATON_Xref[[#This Row],[LLNR]]=0,"NLL",VLOOKUP(B272,Lightlist,2,FALSE))</f>
        <v>Indian Key Pass Daybeacon 9</v>
      </c>
      <c r="E272" s="107" t="s">
        <v>1897</v>
      </c>
      <c r="F272" s="126">
        <v>275</v>
      </c>
      <c r="G272" s="269" t="s">
        <v>1914</v>
      </c>
      <c r="H272" s="42" t="s">
        <v>1944</v>
      </c>
      <c r="I272" s="108" t="s">
        <v>2024</v>
      </c>
      <c r="J272" s="77" t="s">
        <v>2623</v>
      </c>
      <c r="K272" s="89" t="str">
        <f>VLOOKUP(ATON_Xref[[#This Row],[Channel Name]],Channels,2,0)</f>
        <v>Everglade City</v>
      </c>
      <c r="L272" s="55" t="str">
        <f>VLOOKUP(ATON_Xref[[#This Row],[Channel Name]],Channels,4,0)</f>
        <v>C1</v>
      </c>
      <c r="M272" s="18" t="str">
        <f>ATON_Xref[[#This Row],[Zone_ID]]</f>
        <v>U10</v>
      </c>
      <c r="N272" s="2"/>
      <c r="O272"/>
      <c r="P272"/>
      <c r="Q272" s="1"/>
    </row>
    <row r="273" spans="1:17" x14ac:dyDescent="0.2">
      <c r="A273" s="42" t="s">
        <v>593</v>
      </c>
      <c r="B273" s="42">
        <v>16000</v>
      </c>
      <c r="C273" s="102" t="s">
        <v>110</v>
      </c>
      <c r="D273" s="79" t="str">
        <f>IF(ATON_Xref[[#This Row],[LLNR]]=0,"NLL",VLOOKUP(B273,Lightlist,2,FALSE))</f>
        <v>Indian Key Pass Daybeacon 10</v>
      </c>
      <c r="E273" s="107" t="s">
        <v>1897</v>
      </c>
      <c r="F273" s="126">
        <v>276</v>
      </c>
      <c r="G273" s="269" t="s">
        <v>1913</v>
      </c>
      <c r="H273" s="42" t="s">
        <v>1944</v>
      </c>
      <c r="I273" s="108" t="s">
        <v>2024</v>
      </c>
      <c r="J273" s="77" t="s">
        <v>2623</v>
      </c>
      <c r="K273" s="89" t="str">
        <f>VLOOKUP(ATON_Xref[[#This Row],[Channel Name]],Channels,2,0)</f>
        <v>Everglade City</v>
      </c>
      <c r="L273" s="55" t="str">
        <f>VLOOKUP(ATON_Xref[[#This Row],[Channel Name]],Channels,4,0)</f>
        <v>C1</v>
      </c>
      <c r="M273" s="18" t="str">
        <f>ATON_Xref[[#This Row],[Zone_ID]]</f>
        <v>U11</v>
      </c>
      <c r="N273" s="2"/>
      <c r="O273"/>
      <c r="P273"/>
      <c r="Q273" s="1"/>
    </row>
    <row r="274" spans="1:17" x14ac:dyDescent="0.2">
      <c r="A274" s="42" t="s">
        <v>594</v>
      </c>
      <c r="B274" s="42">
        <v>16005</v>
      </c>
      <c r="C274" s="102" t="s">
        <v>111</v>
      </c>
      <c r="D274" s="79" t="str">
        <f>IF(ATON_Xref[[#This Row],[LLNR]]=0,"NLL",VLOOKUP(B274,Lightlist,2,FALSE))</f>
        <v>Indian Key Pass Daybeacon 11</v>
      </c>
      <c r="E274" s="107" t="s">
        <v>1897</v>
      </c>
      <c r="F274" s="126">
        <v>277</v>
      </c>
      <c r="G274" s="269" t="s">
        <v>1914</v>
      </c>
      <c r="H274" s="42" t="s">
        <v>1944</v>
      </c>
      <c r="I274" s="108" t="s">
        <v>2024</v>
      </c>
      <c r="J274" s="77" t="s">
        <v>2623</v>
      </c>
      <c r="K274" s="89" t="str">
        <f>VLOOKUP(ATON_Xref[[#This Row],[Channel Name]],Channels,2,0)</f>
        <v>Everglade City</v>
      </c>
      <c r="L274" s="55" t="str">
        <f>VLOOKUP(ATON_Xref[[#This Row],[Channel Name]],Channels,4,0)</f>
        <v>C1</v>
      </c>
      <c r="M274" s="18" t="str">
        <f>ATON_Xref[[#This Row],[Zone_ID]]</f>
        <v>U12</v>
      </c>
      <c r="N274" s="2"/>
      <c r="O274"/>
      <c r="P274"/>
      <c r="Q274" s="1"/>
    </row>
    <row r="275" spans="1:17" x14ac:dyDescent="0.2">
      <c r="A275" s="42" t="s">
        <v>595</v>
      </c>
      <c r="B275" s="42">
        <v>16010</v>
      </c>
      <c r="C275" s="102" t="s">
        <v>629</v>
      </c>
      <c r="D275" s="79" t="str">
        <f>IF(ATON_Xref[[#This Row],[LLNR]]=0,"NLL",VLOOKUP(B275,Lightlist,2,FALSE))</f>
        <v>Indian Key Pass Daybeacon 11A</v>
      </c>
      <c r="E275" s="107" t="s">
        <v>1897</v>
      </c>
      <c r="F275" s="126">
        <v>278</v>
      </c>
      <c r="G275" s="269" t="s">
        <v>1914</v>
      </c>
      <c r="H275" s="42" t="s">
        <v>1944</v>
      </c>
      <c r="I275" s="108" t="s">
        <v>2024</v>
      </c>
      <c r="J275" s="77" t="s">
        <v>2623</v>
      </c>
      <c r="K275" s="89" t="str">
        <f>VLOOKUP(ATON_Xref[[#This Row],[Channel Name]],Channels,2,0)</f>
        <v>Everglade City</v>
      </c>
      <c r="L275" s="55" t="str">
        <f>VLOOKUP(ATON_Xref[[#This Row],[Channel Name]],Channels,4,0)</f>
        <v>C1</v>
      </c>
      <c r="M275" s="18" t="str">
        <f>ATON_Xref[[#This Row],[Zone_ID]]</f>
        <v>U13</v>
      </c>
      <c r="N275" s="2"/>
      <c r="O275"/>
      <c r="P275"/>
      <c r="Q275" s="1"/>
    </row>
    <row r="276" spans="1:17" x14ac:dyDescent="0.2">
      <c r="A276" s="42" t="s">
        <v>596</v>
      </c>
      <c r="B276" s="42">
        <v>16015</v>
      </c>
      <c r="C276" s="102" t="s">
        <v>313</v>
      </c>
      <c r="D276" s="79" t="str">
        <f>IF(ATON_Xref[[#This Row],[LLNR]]=0,"NLL",VLOOKUP(B276,Lightlist,2,FALSE))</f>
        <v>Indian Key Pass Light 12</v>
      </c>
      <c r="E276" s="107" t="s">
        <v>1897</v>
      </c>
      <c r="F276" s="126">
        <v>279</v>
      </c>
      <c r="G276" s="269" t="s">
        <v>1913</v>
      </c>
      <c r="H276" s="42" t="s">
        <v>1944</v>
      </c>
      <c r="I276" s="108" t="s">
        <v>2024</v>
      </c>
      <c r="J276" s="77" t="s">
        <v>2623</v>
      </c>
      <c r="K276" s="89" t="str">
        <f>VLOOKUP(ATON_Xref[[#This Row],[Channel Name]],Channels,2,0)</f>
        <v>Everglade City</v>
      </c>
      <c r="L276" s="55" t="str">
        <f>VLOOKUP(ATON_Xref[[#This Row],[Channel Name]],Channels,4,0)</f>
        <v>C1</v>
      </c>
      <c r="M276" s="18" t="str">
        <f>ATON_Xref[[#This Row],[Zone_ID]]</f>
        <v>U14</v>
      </c>
      <c r="N276" s="2"/>
      <c r="O276"/>
      <c r="P276"/>
      <c r="Q276" s="1"/>
    </row>
    <row r="277" spans="1:17" x14ac:dyDescent="0.2">
      <c r="A277" s="42" t="s">
        <v>597</v>
      </c>
      <c r="B277" s="42">
        <v>16020</v>
      </c>
      <c r="C277" s="102" t="s">
        <v>114</v>
      </c>
      <c r="D277" s="79" t="str">
        <f>IF(ATON_Xref[[#This Row],[LLNR]]=0,"NLL",VLOOKUP(B277,Lightlist,2,FALSE))</f>
        <v>Indian Key Pass Daybeacon 13</v>
      </c>
      <c r="E277" s="107" t="s">
        <v>1897</v>
      </c>
      <c r="F277" s="126">
        <v>280</v>
      </c>
      <c r="G277" s="269" t="s">
        <v>1914</v>
      </c>
      <c r="H277" s="42" t="s">
        <v>1944</v>
      </c>
      <c r="I277" s="108" t="s">
        <v>2024</v>
      </c>
      <c r="J277" s="77" t="s">
        <v>2623</v>
      </c>
      <c r="K277" s="89" t="str">
        <f>VLOOKUP(ATON_Xref[[#This Row],[Channel Name]],Channels,2,0)</f>
        <v>Everglade City</v>
      </c>
      <c r="L277" s="55" t="str">
        <f>VLOOKUP(ATON_Xref[[#This Row],[Channel Name]],Channels,4,0)</f>
        <v>C1</v>
      </c>
      <c r="M277" s="18" t="str">
        <f>ATON_Xref[[#This Row],[Zone_ID]]</f>
        <v>U15</v>
      </c>
      <c r="N277" s="2"/>
      <c r="O277"/>
      <c r="P277"/>
      <c r="Q277" s="1"/>
    </row>
    <row r="278" spans="1:17" x14ac:dyDescent="0.2">
      <c r="A278" s="42" t="s">
        <v>598</v>
      </c>
      <c r="B278" s="42">
        <v>16025</v>
      </c>
      <c r="C278" s="102" t="s">
        <v>105</v>
      </c>
      <c r="D278" s="79" t="str">
        <f>IF(ATON_Xref[[#This Row],[LLNR]]=0,"NLL",VLOOKUP(B278,Lightlist,2,FALSE))</f>
        <v>Indian Key Pass Daybeacon 14</v>
      </c>
      <c r="E278" s="107" t="s">
        <v>1897</v>
      </c>
      <c r="F278" s="126">
        <v>281</v>
      </c>
      <c r="G278" s="269" t="s">
        <v>1913</v>
      </c>
      <c r="H278" s="42" t="s">
        <v>1944</v>
      </c>
      <c r="I278" s="108" t="s">
        <v>2024</v>
      </c>
      <c r="J278" s="77" t="s">
        <v>2623</v>
      </c>
      <c r="K278" s="89" t="str">
        <f>VLOOKUP(ATON_Xref[[#This Row],[Channel Name]],Channels,2,0)</f>
        <v>Everglade City</v>
      </c>
      <c r="L278" s="55" t="str">
        <f>VLOOKUP(ATON_Xref[[#This Row],[Channel Name]],Channels,4,0)</f>
        <v>C1</v>
      </c>
      <c r="M278" s="18" t="str">
        <f>ATON_Xref[[#This Row],[Zone_ID]]</f>
        <v>U16</v>
      </c>
      <c r="N278" s="2"/>
      <c r="O278"/>
      <c r="P278"/>
      <c r="Q278" s="1"/>
    </row>
    <row r="279" spans="1:17" x14ac:dyDescent="0.2">
      <c r="A279" s="42" t="s">
        <v>599</v>
      </c>
      <c r="B279" s="42">
        <v>16030</v>
      </c>
      <c r="C279" s="102" t="s">
        <v>2944</v>
      </c>
      <c r="D279" s="79" t="str">
        <f>IF(ATON_Xref[[#This Row],[LLNR]]=0,"NLL",VLOOKUP(B279,Lightlist,2,FALSE))</f>
        <v>Indian Key Pass Light 15</v>
      </c>
      <c r="E279" s="107" t="s">
        <v>1897</v>
      </c>
      <c r="F279" s="126">
        <v>282</v>
      </c>
      <c r="G279" s="269" t="s">
        <v>1914</v>
      </c>
      <c r="H279" s="42" t="s">
        <v>1944</v>
      </c>
      <c r="I279" s="108" t="s">
        <v>2024</v>
      </c>
      <c r="J279" s="77" t="s">
        <v>2623</v>
      </c>
      <c r="K279" s="89" t="str">
        <f>VLOOKUP(ATON_Xref[[#This Row],[Channel Name]],Channels,2,0)</f>
        <v>Everglade City</v>
      </c>
      <c r="L279" s="55" t="str">
        <f>VLOOKUP(ATON_Xref[[#This Row],[Channel Name]],Channels,4,0)</f>
        <v>C1</v>
      </c>
      <c r="M279" s="18" t="str">
        <f>ATON_Xref[[#This Row],[Zone_ID]]</f>
        <v>U17</v>
      </c>
      <c r="N279" s="2"/>
      <c r="O279"/>
      <c r="P279"/>
      <c r="Q279" s="1"/>
    </row>
    <row r="280" spans="1:17" x14ac:dyDescent="0.2">
      <c r="A280" s="42" t="s">
        <v>600</v>
      </c>
      <c r="B280" s="42">
        <v>16035</v>
      </c>
      <c r="C280" s="102" t="s">
        <v>97</v>
      </c>
      <c r="D280" s="79" t="str">
        <f>IF(ATON_Xref[[#This Row],[LLNR]]=0,"NLL",VLOOKUP(B280,Lightlist,2,FALSE))</f>
        <v>Indian Key Pass Daybeacon 16</v>
      </c>
      <c r="E280" s="107" t="s">
        <v>1897</v>
      </c>
      <c r="F280" s="126">
        <v>283</v>
      </c>
      <c r="G280" s="269" t="s">
        <v>1913</v>
      </c>
      <c r="H280" s="42" t="s">
        <v>1944</v>
      </c>
      <c r="I280" s="108" t="s">
        <v>2024</v>
      </c>
      <c r="J280" s="77" t="s">
        <v>2623</v>
      </c>
      <c r="K280" s="89" t="str">
        <f>VLOOKUP(ATON_Xref[[#This Row],[Channel Name]],Channels,2,0)</f>
        <v>Everglade City</v>
      </c>
      <c r="L280" s="55" t="str">
        <f>VLOOKUP(ATON_Xref[[#This Row],[Channel Name]],Channels,4,0)</f>
        <v>C1</v>
      </c>
      <c r="M280" s="18" t="str">
        <f>ATON_Xref[[#This Row],[Zone_ID]]</f>
        <v>U18</v>
      </c>
      <c r="N280" s="2"/>
      <c r="O280"/>
      <c r="P280"/>
      <c r="Q280" s="1"/>
    </row>
    <row r="281" spans="1:17" x14ac:dyDescent="0.2">
      <c r="A281" s="42" t="s">
        <v>601</v>
      </c>
      <c r="B281" s="42">
        <v>16040</v>
      </c>
      <c r="C281" s="102" t="s">
        <v>96</v>
      </c>
      <c r="D281" s="79" t="str">
        <f>IF(ATON_Xref[[#This Row],[LLNR]]=0,"NLL",VLOOKUP(B281,Lightlist,2,FALSE))</f>
        <v>Indian Key Pass Daybeacon 17</v>
      </c>
      <c r="E281" s="107" t="s">
        <v>1897</v>
      </c>
      <c r="F281" s="126">
        <v>284</v>
      </c>
      <c r="G281" s="269" t="s">
        <v>1914</v>
      </c>
      <c r="H281" s="42" t="s">
        <v>1944</v>
      </c>
      <c r="I281" s="108" t="s">
        <v>2024</v>
      </c>
      <c r="J281" s="77" t="s">
        <v>2623</v>
      </c>
      <c r="K281" s="89" t="str">
        <f>VLOOKUP(ATON_Xref[[#This Row],[Channel Name]],Channels,2,0)</f>
        <v>Everglade City</v>
      </c>
      <c r="L281" s="55" t="str">
        <f>VLOOKUP(ATON_Xref[[#This Row],[Channel Name]],Channels,4,0)</f>
        <v>C1</v>
      </c>
      <c r="M281" s="18" t="str">
        <f>ATON_Xref[[#This Row],[Zone_ID]]</f>
        <v>U19</v>
      </c>
      <c r="N281" s="2"/>
      <c r="O281"/>
      <c r="P281"/>
      <c r="Q281" s="1"/>
    </row>
    <row r="282" spans="1:17" x14ac:dyDescent="0.2">
      <c r="A282" s="42" t="s">
        <v>602</v>
      </c>
      <c r="B282" s="42">
        <v>16045</v>
      </c>
      <c r="C282" s="102" t="s">
        <v>95</v>
      </c>
      <c r="D282" s="79" t="str">
        <f>IF(ATON_Xref[[#This Row],[LLNR]]=0,"NLL",VLOOKUP(B282,Lightlist,2,FALSE))</f>
        <v>Indian Key Pass Daybeacon 18</v>
      </c>
      <c r="E282" s="107" t="s">
        <v>1897</v>
      </c>
      <c r="F282" s="126">
        <v>285</v>
      </c>
      <c r="G282" s="269" t="s">
        <v>1913</v>
      </c>
      <c r="H282" s="42" t="s">
        <v>1944</v>
      </c>
      <c r="I282" s="108" t="s">
        <v>2024</v>
      </c>
      <c r="J282" s="77" t="s">
        <v>2623</v>
      </c>
      <c r="K282" s="89" t="str">
        <f>VLOOKUP(ATON_Xref[[#This Row],[Channel Name]],Channels,2,0)</f>
        <v>Everglade City</v>
      </c>
      <c r="L282" s="55" t="str">
        <f>VLOOKUP(ATON_Xref[[#This Row],[Channel Name]],Channels,4,0)</f>
        <v>C1</v>
      </c>
      <c r="M282" s="18" t="str">
        <f>ATON_Xref[[#This Row],[Zone_ID]]</f>
        <v>U20</v>
      </c>
      <c r="N282" s="2"/>
      <c r="O282"/>
      <c r="P282"/>
      <c r="Q282" s="1"/>
    </row>
    <row r="283" spans="1:17" x14ac:dyDescent="0.2">
      <c r="A283" s="42" t="s">
        <v>603</v>
      </c>
      <c r="B283" s="42">
        <v>16050</v>
      </c>
      <c r="C283" s="102" t="s">
        <v>94</v>
      </c>
      <c r="D283" s="79" t="str">
        <f>IF(ATON_Xref[[#This Row],[LLNR]]=0,"NLL",VLOOKUP(B283,Lightlist,2,FALSE))</f>
        <v>Indian Key Pass Daybeacon 20</v>
      </c>
      <c r="E283" s="107" t="s">
        <v>1897</v>
      </c>
      <c r="F283" s="126">
        <v>286</v>
      </c>
      <c r="G283" s="269" t="s">
        <v>1913</v>
      </c>
      <c r="H283" s="42" t="s">
        <v>1944</v>
      </c>
      <c r="I283" s="108" t="s">
        <v>2024</v>
      </c>
      <c r="J283" s="77" t="s">
        <v>2623</v>
      </c>
      <c r="K283" s="89" t="str">
        <f>VLOOKUP(ATON_Xref[[#This Row],[Channel Name]],Channels,2,0)</f>
        <v>Everglade City</v>
      </c>
      <c r="L283" s="55" t="str">
        <f>VLOOKUP(ATON_Xref[[#This Row],[Channel Name]],Channels,4,0)</f>
        <v>C1</v>
      </c>
      <c r="M283" s="18" t="str">
        <f>ATON_Xref[[#This Row],[Zone_ID]]</f>
        <v>U21</v>
      </c>
      <c r="N283" s="2"/>
      <c r="O283"/>
      <c r="P283"/>
      <c r="Q283" s="1"/>
    </row>
    <row r="284" spans="1:17" x14ac:dyDescent="0.2">
      <c r="A284" s="42" t="s">
        <v>604</v>
      </c>
      <c r="B284" s="42">
        <v>16055</v>
      </c>
      <c r="C284" s="102" t="s">
        <v>2945</v>
      </c>
      <c r="D284" s="79" t="str">
        <f>IF(ATON_Xref[[#This Row],[LLNR]]=0,"NLL",VLOOKUP(B284,Lightlist,2,FALSE))</f>
        <v>Indian Key Pass Light 22</v>
      </c>
      <c r="E284" s="107" t="s">
        <v>1897</v>
      </c>
      <c r="F284" s="126">
        <v>287</v>
      </c>
      <c r="G284" s="269" t="s">
        <v>1913</v>
      </c>
      <c r="H284" s="42" t="s">
        <v>1944</v>
      </c>
      <c r="I284" s="108" t="s">
        <v>2024</v>
      </c>
      <c r="J284" s="77" t="s">
        <v>2623</v>
      </c>
      <c r="K284" s="89" t="str">
        <f>VLOOKUP(ATON_Xref[[#This Row],[Channel Name]],Channels,2,0)</f>
        <v>Everglade City</v>
      </c>
      <c r="L284" s="55" t="str">
        <f>VLOOKUP(ATON_Xref[[#This Row],[Channel Name]],Channels,4,0)</f>
        <v>C1</v>
      </c>
      <c r="M284" s="18" t="str">
        <f>ATON_Xref[[#This Row],[Zone_ID]]</f>
        <v>U22</v>
      </c>
      <c r="N284" s="2"/>
      <c r="O284"/>
      <c r="P284"/>
      <c r="Q284" s="1"/>
    </row>
    <row r="285" spans="1:17" x14ac:dyDescent="0.2">
      <c r="A285" s="42" t="s">
        <v>605</v>
      </c>
      <c r="B285" s="42">
        <v>16060</v>
      </c>
      <c r="C285" s="102" t="s">
        <v>630</v>
      </c>
      <c r="D285" s="79" t="str">
        <f>IF(ATON_Xref[[#This Row],[LLNR]]=0,"NLL",VLOOKUP(B285,Lightlist,2,FALSE))</f>
        <v>Indian Key Pass Daybeacon 23</v>
      </c>
      <c r="E285" s="107" t="s">
        <v>1897</v>
      </c>
      <c r="F285" s="126">
        <v>288</v>
      </c>
      <c r="G285" s="269" t="s">
        <v>1914</v>
      </c>
      <c r="H285" s="42" t="s">
        <v>1944</v>
      </c>
      <c r="I285" s="108" t="s">
        <v>2024</v>
      </c>
      <c r="J285" s="77" t="s">
        <v>2623</v>
      </c>
      <c r="K285" s="89" t="str">
        <f>VLOOKUP(ATON_Xref[[#This Row],[Channel Name]],Channels,2,0)</f>
        <v>Everglade City</v>
      </c>
      <c r="L285" s="55" t="str">
        <f>VLOOKUP(ATON_Xref[[#This Row],[Channel Name]],Channels,4,0)</f>
        <v>C1</v>
      </c>
      <c r="M285" s="18" t="str">
        <f>ATON_Xref[[#This Row],[Zone_ID]]</f>
        <v>U23</v>
      </c>
      <c r="N285" s="2"/>
      <c r="O285"/>
      <c r="P285"/>
      <c r="Q285" s="1"/>
    </row>
    <row r="286" spans="1:17" x14ac:dyDescent="0.2">
      <c r="A286" s="42" t="s">
        <v>606</v>
      </c>
      <c r="B286" s="42">
        <v>16065</v>
      </c>
      <c r="C286" s="102" t="s">
        <v>91</v>
      </c>
      <c r="D286" s="79" t="str">
        <f>IF(ATON_Xref[[#This Row],[LLNR]]=0,"NLL",VLOOKUP(B286,Lightlist,2,FALSE))</f>
        <v>Chokoloskee Bay Channel Daybeacon 24</v>
      </c>
      <c r="E286" s="107" t="s">
        <v>1897</v>
      </c>
      <c r="F286" s="126">
        <v>289</v>
      </c>
      <c r="G286" s="269" t="s">
        <v>1913</v>
      </c>
      <c r="H286" s="42" t="s">
        <v>1944</v>
      </c>
      <c r="I286" s="108" t="s">
        <v>2024</v>
      </c>
      <c r="J286" s="109" t="s">
        <v>2624</v>
      </c>
      <c r="K286" s="89" t="str">
        <f>VLOOKUP(ATON_Xref[[#This Row],[Channel Name]],Channels,2,0)</f>
        <v>Everglade City</v>
      </c>
      <c r="L286" s="55" t="str">
        <f>VLOOKUP(ATON_Xref[[#This Row],[Channel Name]],Channels,4,0)</f>
        <v>C1</v>
      </c>
      <c r="M286" s="18" t="str">
        <f>ATON_Xref[[#This Row],[Zone_ID]]</f>
        <v>U24</v>
      </c>
      <c r="N286" s="2"/>
      <c r="O286"/>
      <c r="P286"/>
      <c r="Q286" s="1"/>
    </row>
    <row r="287" spans="1:17" x14ac:dyDescent="0.2">
      <c r="A287" s="42" t="s">
        <v>607</v>
      </c>
      <c r="B287" s="42">
        <v>16070</v>
      </c>
      <c r="C287" s="102" t="s">
        <v>474</v>
      </c>
      <c r="D287" s="79" t="str">
        <f>IF(ATON_Xref[[#This Row],[LLNR]]=0,"NLL",VLOOKUP(B287,Lightlist,2,FALSE))</f>
        <v>Chokoloskee Bay Channel Daybeacon 25</v>
      </c>
      <c r="E287" s="107" t="s">
        <v>1897</v>
      </c>
      <c r="F287" s="126">
        <v>290</v>
      </c>
      <c r="G287" s="269" t="s">
        <v>1914</v>
      </c>
      <c r="H287" s="42" t="s">
        <v>1944</v>
      </c>
      <c r="I287" s="108" t="s">
        <v>2024</v>
      </c>
      <c r="J287" s="109" t="s">
        <v>2624</v>
      </c>
      <c r="K287" s="89" t="str">
        <f>VLOOKUP(ATON_Xref[[#This Row],[Channel Name]],Channels,2,0)</f>
        <v>Everglade City</v>
      </c>
      <c r="L287" s="55" t="str">
        <f>VLOOKUP(ATON_Xref[[#This Row],[Channel Name]],Channels,4,0)</f>
        <v>C1</v>
      </c>
      <c r="M287" s="18" t="str">
        <f>ATON_Xref[[#This Row],[Zone_ID]]</f>
        <v>U25</v>
      </c>
      <c r="N287" s="2"/>
      <c r="O287"/>
      <c r="P287"/>
      <c r="Q287" s="1"/>
    </row>
    <row r="288" spans="1:17" x14ac:dyDescent="0.2">
      <c r="A288" s="42" t="s">
        <v>608</v>
      </c>
      <c r="B288" s="42">
        <v>16075</v>
      </c>
      <c r="C288" s="102" t="s">
        <v>101</v>
      </c>
      <c r="D288" s="79" t="str">
        <f>IF(ATON_Xref[[#This Row],[LLNR]]=0,"NLL",VLOOKUP(B288,Lightlist,2,FALSE))</f>
        <v>Chokoloskee Bay Channel Daybeacon 26</v>
      </c>
      <c r="E288" s="107" t="s">
        <v>1897</v>
      </c>
      <c r="F288" s="126">
        <v>291</v>
      </c>
      <c r="G288" s="269" t="s">
        <v>1913</v>
      </c>
      <c r="H288" s="42" t="s">
        <v>1944</v>
      </c>
      <c r="I288" s="108" t="s">
        <v>2024</v>
      </c>
      <c r="J288" s="109" t="s">
        <v>2624</v>
      </c>
      <c r="K288" s="89" t="str">
        <f>VLOOKUP(ATON_Xref[[#This Row],[Channel Name]],Channels,2,0)</f>
        <v>Everglade City</v>
      </c>
      <c r="L288" s="55" t="str">
        <f>VLOOKUP(ATON_Xref[[#This Row],[Channel Name]],Channels,4,0)</f>
        <v>C1</v>
      </c>
      <c r="M288" s="18" t="str">
        <f>ATON_Xref[[#This Row],[Zone_ID]]</f>
        <v>U26</v>
      </c>
      <c r="N288" s="2"/>
      <c r="O288"/>
      <c r="P288"/>
      <c r="Q288" s="1"/>
    </row>
    <row r="289" spans="1:17" x14ac:dyDescent="0.2">
      <c r="A289" s="42" t="s">
        <v>609</v>
      </c>
      <c r="B289" s="42">
        <v>16080</v>
      </c>
      <c r="C289" s="102" t="s">
        <v>80</v>
      </c>
      <c r="D289" s="79" t="str">
        <f>IF(ATON_Xref[[#This Row],[LLNR]]=0,"NLL",VLOOKUP(B289,Lightlist,2,FALSE))</f>
        <v>Chokoloskee Bay Channel Daybeacon 27</v>
      </c>
      <c r="E289" s="107" t="s">
        <v>1897</v>
      </c>
      <c r="F289" s="126">
        <v>292</v>
      </c>
      <c r="G289" s="269" t="s">
        <v>1914</v>
      </c>
      <c r="H289" s="42" t="s">
        <v>1944</v>
      </c>
      <c r="I289" s="108" t="s">
        <v>2024</v>
      </c>
      <c r="J289" s="109" t="s">
        <v>2624</v>
      </c>
      <c r="K289" s="89" t="str">
        <f>VLOOKUP(ATON_Xref[[#This Row],[Channel Name]],Channels,2,0)</f>
        <v>Everglade City</v>
      </c>
      <c r="L289" s="55" t="str">
        <f>VLOOKUP(ATON_Xref[[#This Row],[Channel Name]],Channels,4,0)</f>
        <v>C1</v>
      </c>
      <c r="M289" s="18" t="str">
        <f>ATON_Xref[[#This Row],[Zone_ID]]</f>
        <v>U27</v>
      </c>
      <c r="N289" s="2"/>
      <c r="O289"/>
      <c r="P289"/>
      <c r="Q289" s="1"/>
    </row>
    <row r="290" spans="1:17" x14ac:dyDescent="0.2">
      <c r="A290" s="42" t="s">
        <v>610</v>
      </c>
      <c r="B290" s="42">
        <v>16085</v>
      </c>
      <c r="C290" s="102" t="s">
        <v>2946</v>
      </c>
      <c r="D290" s="79" t="str">
        <f>IF(ATON_Xref[[#This Row],[LLNR]]=0,"NLL",VLOOKUP(B290,Lightlist,2,FALSE))</f>
        <v>Chokoloskee Bay Channel Light 28</v>
      </c>
      <c r="E290" s="107" t="s">
        <v>1897</v>
      </c>
      <c r="F290" s="126">
        <v>293</v>
      </c>
      <c r="G290" s="269" t="s">
        <v>1913</v>
      </c>
      <c r="H290" s="42" t="s">
        <v>1944</v>
      </c>
      <c r="I290" s="108" t="s">
        <v>2024</v>
      </c>
      <c r="J290" s="109" t="s">
        <v>2624</v>
      </c>
      <c r="K290" s="89" t="str">
        <f>VLOOKUP(ATON_Xref[[#This Row],[Channel Name]],Channels,2,0)</f>
        <v>Everglade City</v>
      </c>
      <c r="L290" s="55" t="str">
        <f>VLOOKUP(ATON_Xref[[#This Row],[Channel Name]],Channels,4,0)</f>
        <v>C1</v>
      </c>
      <c r="M290" s="18" t="str">
        <f>ATON_Xref[[#This Row],[Zone_ID]]</f>
        <v>U28</v>
      </c>
      <c r="N290" s="2"/>
      <c r="O290"/>
      <c r="P290"/>
      <c r="Q290" s="1"/>
    </row>
    <row r="291" spans="1:17" x14ac:dyDescent="0.2">
      <c r="A291" s="42" t="s">
        <v>611</v>
      </c>
      <c r="B291" s="42">
        <v>16090</v>
      </c>
      <c r="C291" s="102" t="s">
        <v>81</v>
      </c>
      <c r="D291" s="79" t="str">
        <f>IF(ATON_Xref[[#This Row],[LLNR]]=0,"NLL",VLOOKUP(B291,Lightlist,2,FALSE))</f>
        <v>Chokoloskee Bay Channel Daybeacon 29</v>
      </c>
      <c r="E291" s="107" t="s">
        <v>1897</v>
      </c>
      <c r="F291" s="126">
        <v>294</v>
      </c>
      <c r="G291" s="269" t="s">
        <v>1914</v>
      </c>
      <c r="H291" s="42" t="s">
        <v>1944</v>
      </c>
      <c r="I291" s="108" t="s">
        <v>2024</v>
      </c>
      <c r="J291" s="109" t="s">
        <v>2624</v>
      </c>
      <c r="K291" s="89" t="str">
        <f>VLOOKUP(ATON_Xref[[#This Row],[Channel Name]],Channels,2,0)</f>
        <v>Everglade City</v>
      </c>
      <c r="L291" s="55" t="str">
        <f>VLOOKUP(ATON_Xref[[#This Row],[Channel Name]],Channels,4,0)</f>
        <v>C1</v>
      </c>
      <c r="M291" s="18" t="str">
        <f>ATON_Xref[[#This Row],[Zone_ID]]</f>
        <v>U29</v>
      </c>
      <c r="N291" s="2"/>
      <c r="O291"/>
      <c r="P291"/>
      <c r="Q291" s="1"/>
    </row>
    <row r="292" spans="1:17" x14ac:dyDescent="0.2">
      <c r="A292" s="42" t="s">
        <v>612</v>
      </c>
      <c r="B292" s="42">
        <v>16095</v>
      </c>
      <c r="C292" s="102" t="s">
        <v>632</v>
      </c>
      <c r="D292" s="79" t="str">
        <f>IF(ATON_Xref[[#This Row],[LLNR]]=0,"NLL",VLOOKUP(B292,Lightlist,2,FALSE))</f>
        <v>Chokoloskee Bay Channel Daybeacon 30</v>
      </c>
      <c r="E292" s="107" t="s">
        <v>1897</v>
      </c>
      <c r="F292" s="126">
        <v>295</v>
      </c>
      <c r="G292" s="269" t="s">
        <v>1913</v>
      </c>
      <c r="H292" s="42" t="s">
        <v>1944</v>
      </c>
      <c r="I292" s="108" t="s">
        <v>2024</v>
      </c>
      <c r="J292" s="109" t="s">
        <v>2624</v>
      </c>
      <c r="K292" s="89" t="str">
        <f>VLOOKUP(ATON_Xref[[#This Row],[Channel Name]],Channels,2,0)</f>
        <v>Everglade City</v>
      </c>
      <c r="L292" s="55" t="str">
        <f>VLOOKUP(ATON_Xref[[#This Row],[Channel Name]],Channels,4,0)</f>
        <v>C1</v>
      </c>
      <c r="M292" s="18" t="str">
        <f>ATON_Xref[[#This Row],[Zone_ID]]</f>
        <v>U30</v>
      </c>
      <c r="N292" s="2"/>
      <c r="O292"/>
      <c r="P292"/>
      <c r="Q292" s="1"/>
    </row>
    <row r="293" spans="1:17" x14ac:dyDescent="0.2">
      <c r="A293" s="42" t="s">
        <v>613</v>
      </c>
      <c r="B293" s="42">
        <v>16100</v>
      </c>
      <c r="C293" s="102" t="s">
        <v>633</v>
      </c>
      <c r="D293" s="79" t="str">
        <f>IF(ATON_Xref[[#This Row],[LLNR]]=0,"NLL",VLOOKUP(B293,Lightlist,2,FALSE))</f>
        <v>Chokoloskee Bay Channel Daybeacon 32</v>
      </c>
      <c r="E293" s="107" t="s">
        <v>1897</v>
      </c>
      <c r="F293" s="126">
        <v>296</v>
      </c>
      <c r="G293" s="269" t="s">
        <v>1913</v>
      </c>
      <c r="H293" s="42" t="s">
        <v>1944</v>
      </c>
      <c r="I293" s="108" t="s">
        <v>2024</v>
      </c>
      <c r="J293" s="109" t="s">
        <v>2624</v>
      </c>
      <c r="K293" s="89" t="str">
        <f>VLOOKUP(ATON_Xref[[#This Row],[Channel Name]],Channels,2,0)</f>
        <v>Everglade City</v>
      </c>
      <c r="L293" s="55" t="str">
        <f>VLOOKUP(ATON_Xref[[#This Row],[Channel Name]],Channels,4,0)</f>
        <v>C1</v>
      </c>
      <c r="M293" s="18" t="str">
        <f>ATON_Xref[[#This Row],[Zone_ID]]</f>
        <v>U31</v>
      </c>
      <c r="N293" s="2"/>
      <c r="O293"/>
      <c r="P293"/>
      <c r="Q293" s="1"/>
    </row>
    <row r="294" spans="1:17" x14ac:dyDescent="0.2">
      <c r="A294" s="42" t="s">
        <v>614</v>
      </c>
      <c r="B294" s="42">
        <v>16165</v>
      </c>
      <c r="C294" s="102" t="s">
        <v>2947</v>
      </c>
      <c r="D294" s="79" t="str">
        <f>IF(ATON_Xref[[#This Row],[LLNR]]=0,"NLL",VLOOKUP(B294,Lightlist,2,FALSE))</f>
        <v>Barron River Channel Light 33</v>
      </c>
      <c r="E294" s="107" t="s">
        <v>1897</v>
      </c>
      <c r="F294" s="126">
        <v>297</v>
      </c>
      <c r="G294" s="269" t="s">
        <v>1914</v>
      </c>
      <c r="H294" s="42" t="s">
        <v>1944</v>
      </c>
      <c r="I294" s="108" t="s">
        <v>2024</v>
      </c>
      <c r="J294" s="109" t="s">
        <v>2625</v>
      </c>
      <c r="K294" s="89" t="str">
        <f>VLOOKUP(ATON_Xref[[#This Row],[Channel Name]],Channels,2,0)</f>
        <v>Everglade City</v>
      </c>
      <c r="L294" s="55" t="str">
        <f>VLOOKUP(ATON_Xref[[#This Row],[Channel Name]],Channels,4,0)</f>
        <v>C1</v>
      </c>
      <c r="M294" s="18" t="str">
        <f>ATON_Xref[[#This Row],[Zone_ID]]</f>
        <v>U44</v>
      </c>
      <c r="N294" s="2"/>
      <c r="O294"/>
      <c r="P294"/>
      <c r="Q294" s="1"/>
    </row>
    <row r="295" spans="1:17" x14ac:dyDescent="0.2">
      <c r="A295" s="42" t="s">
        <v>615</v>
      </c>
      <c r="B295" s="42">
        <v>16170</v>
      </c>
      <c r="C295" s="102" t="s">
        <v>635</v>
      </c>
      <c r="D295" s="79" t="str">
        <f>IF(ATON_Xref[[#This Row],[LLNR]]=0,"NLL",VLOOKUP(B295,Lightlist,2,FALSE))</f>
        <v>Barron River Channel Daybeacon 34</v>
      </c>
      <c r="E295" s="107" t="s">
        <v>1897</v>
      </c>
      <c r="F295" s="126">
        <v>298</v>
      </c>
      <c r="G295" s="269" t="s">
        <v>1913</v>
      </c>
      <c r="H295" s="42" t="s">
        <v>1944</v>
      </c>
      <c r="I295" s="108" t="s">
        <v>2024</v>
      </c>
      <c r="J295" s="109" t="s">
        <v>2625</v>
      </c>
      <c r="K295" s="89" t="str">
        <f>VLOOKUP(ATON_Xref[[#This Row],[Channel Name]],Channels,2,0)</f>
        <v>Everglade City</v>
      </c>
      <c r="L295" s="55" t="str">
        <f>VLOOKUP(ATON_Xref[[#This Row],[Channel Name]],Channels,4,0)</f>
        <v>C1</v>
      </c>
      <c r="M295" s="18" t="str">
        <f>ATON_Xref[[#This Row],[Zone_ID]]</f>
        <v>U45</v>
      </c>
      <c r="N295" s="2"/>
      <c r="O295"/>
      <c r="P295"/>
      <c r="Q295" s="1"/>
    </row>
    <row r="296" spans="1:17" x14ac:dyDescent="0.2">
      <c r="A296" s="42" t="s">
        <v>616</v>
      </c>
      <c r="B296" s="42">
        <v>16175</v>
      </c>
      <c r="C296" s="102" t="s">
        <v>636</v>
      </c>
      <c r="D296" s="79" t="str">
        <f>IF(ATON_Xref[[#This Row],[LLNR]]=0,"NLL",VLOOKUP(B296,Lightlist,2,FALSE))</f>
        <v>Barron River Channel Daybeacon 35</v>
      </c>
      <c r="E296" s="107" t="s">
        <v>1897</v>
      </c>
      <c r="F296" s="126">
        <v>299</v>
      </c>
      <c r="G296" s="269" t="s">
        <v>1914</v>
      </c>
      <c r="H296" s="42" t="s">
        <v>1944</v>
      </c>
      <c r="I296" s="108" t="s">
        <v>2024</v>
      </c>
      <c r="J296" s="109" t="s">
        <v>2625</v>
      </c>
      <c r="K296" s="89" t="str">
        <f>VLOOKUP(ATON_Xref[[#This Row],[Channel Name]],Channels,2,0)</f>
        <v>Everglade City</v>
      </c>
      <c r="L296" s="55" t="str">
        <f>VLOOKUP(ATON_Xref[[#This Row],[Channel Name]],Channels,4,0)</f>
        <v>C1</v>
      </c>
      <c r="M296" s="18" t="str">
        <f>ATON_Xref[[#This Row],[Zone_ID]]</f>
        <v>U46</v>
      </c>
      <c r="N296" s="2"/>
      <c r="O296"/>
      <c r="P296"/>
      <c r="Q296" s="1"/>
    </row>
    <row r="297" spans="1:17" x14ac:dyDescent="0.2">
      <c r="A297" s="42" t="s">
        <v>617</v>
      </c>
      <c r="B297" s="42">
        <v>16180</v>
      </c>
      <c r="C297" s="102" t="s">
        <v>637</v>
      </c>
      <c r="D297" s="79" t="str">
        <f>IF(ATON_Xref[[#This Row],[LLNR]]=0,"NLL",VLOOKUP(B297,Lightlist,2,FALSE))</f>
        <v>Barron River Channel Daybeacon 37</v>
      </c>
      <c r="E297" s="107" t="s">
        <v>1897</v>
      </c>
      <c r="F297" s="126">
        <v>300</v>
      </c>
      <c r="G297" s="269" t="s">
        <v>1914</v>
      </c>
      <c r="H297" s="42" t="s">
        <v>1944</v>
      </c>
      <c r="I297" s="108" t="s">
        <v>2024</v>
      </c>
      <c r="J297" s="109" t="s">
        <v>2625</v>
      </c>
      <c r="K297" s="89" t="str">
        <f>VLOOKUP(ATON_Xref[[#This Row],[Channel Name]],Channels,2,0)</f>
        <v>Everglade City</v>
      </c>
      <c r="L297" s="55" t="str">
        <f>VLOOKUP(ATON_Xref[[#This Row],[Channel Name]],Channels,4,0)</f>
        <v>C1</v>
      </c>
      <c r="M297" s="18" t="str">
        <f>ATON_Xref[[#This Row],[Zone_ID]]</f>
        <v>U47</v>
      </c>
      <c r="N297" s="2"/>
      <c r="O297"/>
      <c r="P297"/>
      <c r="Q297" s="1"/>
    </row>
    <row r="298" spans="1:17" x14ac:dyDescent="0.2">
      <c r="A298" s="42" t="s">
        <v>618</v>
      </c>
      <c r="B298" s="42">
        <v>16185</v>
      </c>
      <c r="C298" s="102" t="s">
        <v>638</v>
      </c>
      <c r="D298" s="79" t="str">
        <f>IF(ATON_Xref[[#This Row],[LLNR]]=0,"NLL",VLOOKUP(B298,Lightlist,2,FALSE))</f>
        <v>Barron River Channel Daybeacon 39</v>
      </c>
      <c r="E298" s="107" t="s">
        <v>1897</v>
      </c>
      <c r="F298" s="126">
        <v>301</v>
      </c>
      <c r="G298" s="269" t="s">
        <v>1914</v>
      </c>
      <c r="H298" s="42" t="s">
        <v>1944</v>
      </c>
      <c r="I298" s="108" t="s">
        <v>2024</v>
      </c>
      <c r="J298" s="109" t="s">
        <v>2625</v>
      </c>
      <c r="K298" s="89" t="str">
        <f>VLOOKUP(ATON_Xref[[#This Row],[Channel Name]],Channels,2,0)</f>
        <v>Everglade City</v>
      </c>
      <c r="L298" s="55" t="str">
        <f>VLOOKUP(ATON_Xref[[#This Row],[Channel Name]],Channels,4,0)</f>
        <v>C1</v>
      </c>
      <c r="M298" s="18" t="str">
        <f>ATON_Xref[[#This Row],[Zone_ID]]</f>
        <v>U48</v>
      </c>
      <c r="N298" s="2"/>
      <c r="O298"/>
      <c r="P298"/>
      <c r="Q298" s="1"/>
    </row>
    <row r="299" spans="1:17" x14ac:dyDescent="0.2">
      <c r="A299" s="42" t="s">
        <v>619</v>
      </c>
      <c r="B299" s="42">
        <v>16190</v>
      </c>
      <c r="C299" s="102" t="s">
        <v>639</v>
      </c>
      <c r="D299" s="79" t="str">
        <f>IF(ATON_Xref[[#This Row],[LLNR]]=0,"NLL",VLOOKUP(B299,Lightlist,2,FALSE))</f>
        <v>Barron River Channel Daybeacon 41</v>
      </c>
      <c r="E299" s="107" t="s">
        <v>1897</v>
      </c>
      <c r="F299" s="126">
        <v>302</v>
      </c>
      <c r="G299" s="269" t="s">
        <v>1914</v>
      </c>
      <c r="H299" s="42" t="s">
        <v>1944</v>
      </c>
      <c r="I299" s="108" t="s">
        <v>2024</v>
      </c>
      <c r="J299" s="109" t="s">
        <v>2625</v>
      </c>
      <c r="K299" s="89" t="str">
        <f>VLOOKUP(ATON_Xref[[#This Row],[Channel Name]],Channels,2,0)</f>
        <v>Everglade City</v>
      </c>
      <c r="L299" s="55" t="str">
        <f>VLOOKUP(ATON_Xref[[#This Row],[Channel Name]],Channels,4,0)</f>
        <v>C1</v>
      </c>
      <c r="M299" s="18" t="str">
        <f>ATON_Xref[[#This Row],[Zone_ID]]</f>
        <v>U49</v>
      </c>
      <c r="N299" s="2"/>
      <c r="O299"/>
      <c r="P299"/>
      <c r="Q299" s="1"/>
    </row>
    <row r="300" spans="1:17" x14ac:dyDescent="0.2">
      <c r="A300" s="42" t="s">
        <v>620</v>
      </c>
      <c r="B300" s="42">
        <v>16195</v>
      </c>
      <c r="C300" s="102" t="s">
        <v>640</v>
      </c>
      <c r="D300" s="79" t="str">
        <f>IF(ATON_Xref[[#This Row],[LLNR]]=0,"NLL",VLOOKUP(B300,Lightlist,2,FALSE))</f>
        <v>Barron River Channel Daybeacon 44</v>
      </c>
      <c r="E300" s="107" t="s">
        <v>1897</v>
      </c>
      <c r="F300" s="126">
        <v>303</v>
      </c>
      <c r="G300" s="269" t="s">
        <v>1913</v>
      </c>
      <c r="H300" s="42" t="s">
        <v>1944</v>
      </c>
      <c r="I300" s="108" t="s">
        <v>2024</v>
      </c>
      <c r="J300" s="109" t="s">
        <v>2625</v>
      </c>
      <c r="K300" s="89" t="str">
        <f>VLOOKUP(ATON_Xref[[#This Row],[Channel Name]],Channels,2,0)</f>
        <v>Everglade City</v>
      </c>
      <c r="L300" s="55" t="str">
        <f>VLOOKUP(ATON_Xref[[#This Row],[Channel Name]],Channels,4,0)</f>
        <v>C1</v>
      </c>
      <c r="M300" s="18" t="str">
        <f>ATON_Xref[[#This Row],[Zone_ID]]</f>
        <v>U50</v>
      </c>
      <c r="N300" s="2"/>
      <c r="O300"/>
      <c r="P300"/>
      <c r="Q300" s="1"/>
    </row>
    <row r="301" spans="1:17" x14ac:dyDescent="0.2">
      <c r="A301" s="42" t="s">
        <v>621</v>
      </c>
      <c r="B301" s="42">
        <v>16200</v>
      </c>
      <c r="C301" s="102" t="s">
        <v>641</v>
      </c>
      <c r="D301" s="79" t="str">
        <f>IF(ATON_Xref[[#This Row],[LLNR]]=0,"NLL",VLOOKUP(B301,Lightlist,2,FALSE))</f>
        <v>Barron River Channel Daybeacon 46</v>
      </c>
      <c r="E301" s="107" t="s">
        <v>1897</v>
      </c>
      <c r="F301" s="126">
        <v>304</v>
      </c>
      <c r="G301" s="269" t="s">
        <v>1913</v>
      </c>
      <c r="H301" s="42" t="s">
        <v>1944</v>
      </c>
      <c r="I301" s="108" t="s">
        <v>2024</v>
      </c>
      <c r="J301" s="109" t="s">
        <v>2625</v>
      </c>
      <c r="K301" s="89" t="str">
        <f>VLOOKUP(ATON_Xref[[#This Row],[Channel Name]],Channels,2,0)</f>
        <v>Everglade City</v>
      </c>
      <c r="L301" s="55" t="str">
        <f>VLOOKUP(ATON_Xref[[#This Row],[Channel Name]],Channels,4,0)</f>
        <v>C1</v>
      </c>
      <c r="M301" s="18" t="str">
        <f>ATON_Xref[[#This Row],[Zone_ID]]</f>
        <v>U51</v>
      </c>
      <c r="N301" s="2"/>
      <c r="O301"/>
      <c r="P301"/>
      <c r="Q301" s="1"/>
    </row>
    <row r="302" spans="1:17" x14ac:dyDescent="0.2">
      <c r="A302" s="42" t="s">
        <v>622</v>
      </c>
      <c r="B302" s="42">
        <v>16205</v>
      </c>
      <c r="C302" s="102" t="s">
        <v>642</v>
      </c>
      <c r="D302" s="79" t="str">
        <f>IF(ATON_Xref[[#This Row],[LLNR]]=0,"NLL",VLOOKUP(B302,Lightlist,2,FALSE))</f>
        <v>Barron River Channel Daybeacon 47</v>
      </c>
      <c r="E302" s="107" t="s">
        <v>1897</v>
      </c>
      <c r="F302" s="126">
        <v>305</v>
      </c>
      <c r="G302" s="269" t="s">
        <v>1914</v>
      </c>
      <c r="H302" s="42" t="s">
        <v>1944</v>
      </c>
      <c r="I302" s="108" t="s">
        <v>2024</v>
      </c>
      <c r="J302" s="109" t="s">
        <v>2625</v>
      </c>
      <c r="K302" s="89" t="str">
        <f>VLOOKUP(ATON_Xref[[#This Row],[Channel Name]],Channels,2,0)</f>
        <v>Everglade City</v>
      </c>
      <c r="L302" s="55" t="str">
        <f>VLOOKUP(ATON_Xref[[#This Row],[Channel Name]],Channels,4,0)</f>
        <v>C1</v>
      </c>
      <c r="M302" s="18" t="str">
        <f>ATON_Xref[[#This Row],[Zone_ID]]</f>
        <v>U52</v>
      </c>
      <c r="N302" s="2"/>
      <c r="O302"/>
      <c r="P302"/>
      <c r="Q302" s="1"/>
    </row>
    <row r="303" spans="1:17" x14ac:dyDescent="0.2">
      <c r="A303" s="42" t="s">
        <v>623</v>
      </c>
      <c r="B303" s="42">
        <v>16210</v>
      </c>
      <c r="C303" s="102" t="s">
        <v>643</v>
      </c>
      <c r="D303" s="79" t="str">
        <f>IF(ATON_Xref[[#This Row],[LLNR]]=0,"NLL",VLOOKUP(B303,Lightlist,2,FALSE))</f>
        <v>Barron River Channel Daybeacon 50</v>
      </c>
      <c r="E303" s="107" t="s">
        <v>1897</v>
      </c>
      <c r="F303" s="126">
        <v>306</v>
      </c>
      <c r="G303" s="269" t="s">
        <v>1913</v>
      </c>
      <c r="H303" s="42" t="s">
        <v>1944</v>
      </c>
      <c r="I303" s="108" t="s">
        <v>2024</v>
      </c>
      <c r="J303" s="109" t="s">
        <v>2625</v>
      </c>
      <c r="K303" s="89" t="str">
        <f>VLOOKUP(ATON_Xref[[#This Row],[Channel Name]],Channels,2,0)</f>
        <v>Everglade City</v>
      </c>
      <c r="L303" s="55" t="str">
        <f>VLOOKUP(ATON_Xref[[#This Row],[Channel Name]],Channels,4,0)</f>
        <v>C1</v>
      </c>
      <c r="M303" s="18" t="str">
        <f>ATON_Xref[[#This Row],[Zone_ID]]</f>
        <v>U53</v>
      </c>
      <c r="N303" s="2"/>
      <c r="O303"/>
      <c r="P303"/>
      <c r="Q303" s="1"/>
    </row>
    <row r="304" spans="1:17" x14ac:dyDescent="0.2">
      <c r="A304" s="42" t="s">
        <v>624</v>
      </c>
      <c r="B304" s="42">
        <v>16215</v>
      </c>
      <c r="C304" s="102" t="s">
        <v>644</v>
      </c>
      <c r="D304" s="79" t="str">
        <f>IF(ATON_Xref[[#This Row],[LLNR]]=0,"NLL",VLOOKUP(B304,Lightlist,2,FALSE))</f>
        <v>Barron River Channel Daybeacon 51</v>
      </c>
      <c r="E304" s="107" t="s">
        <v>1897</v>
      </c>
      <c r="F304" s="126">
        <v>307</v>
      </c>
      <c r="G304" s="269" t="s">
        <v>1914</v>
      </c>
      <c r="H304" s="42" t="s">
        <v>1944</v>
      </c>
      <c r="I304" s="108" t="s">
        <v>2024</v>
      </c>
      <c r="J304" s="109" t="s">
        <v>2625</v>
      </c>
      <c r="K304" s="89" t="str">
        <f>VLOOKUP(ATON_Xref[[#This Row],[Channel Name]],Channels,2,0)</f>
        <v>Everglade City</v>
      </c>
      <c r="L304" s="55" t="str">
        <f>VLOOKUP(ATON_Xref[[#This Row],[Channel Name]],Channels,4,0)</f>
        <v>C1</v>
      </c>
      <c r="M304" s="18" t="str">
        <f>ATON_Xref[[#This Row],[Zone_ID]]</f>
        <v>U54</v>
      </c>
      <c r="N304" s="2"/>
      <c r="O304"/>
      <c r="P304"/>
      <c r="Q304" s="1"/>
    </row>
    <row r="305" spans="1:17" x14ac:dyDescent="0.2">
      <c r="A305" s="42" t="s">
        <v>625</v>
      </c>
      <c r="B305" s="42">
        <v>16220</v>
      </c>
      <c r="C305" s="102" t="s">
        <v>645</v>
      </c>
      <c r="D305" s="79" t="str">
        <f>IF(ATON_Xref[[#This Row],[LLNR]]=0,"NLL",VLOOKUP(B305,Lightlist,2,FALSE))</f>
        <v>Barron River Channel Daybeacon 52</v>
      </c>
      <c r="E305" s="107" t="s">
        <v>1897</v>
      </c>
      <c r="F305" s="126">
        <v>308</v>
      </c>
      <c r="G305" s="269" t="s">
        <v>1913</v>
      </c>
      <c r="H305" s="42" t="s">
        <v>1944</v>
      </c>
      <c r="I305" s="108" t="s">
        <v>2024</v>
      </c>
      <c r="J305" s="109" t="s">
        <v>2625</v>
      </c>
      <c r="K305" s="89" t="str">
        <f>VLOOKUP(ATON_Xref[[#This Row],[Channel Name]],Channels,2,0)</f>
        <v>Everglade City</v>
      </c>
      <c r="L305" s="55" t="str">
        <f>VLOOKUP(ATON_Xref[[#This Row],[Channel Name]],Channels,4,0)</f>
        <v>C1</v>
      </c>
      <c r="M305" s="18" t="str">
        <f>ATON_Xref[[#This Row],[Zone_ID]]</f>
        <v>U55</v>
      </c>
      <c r="N305" s="2"/>
      <c r="O305"/>
      <c r="P305"/>
      <c r="Q305" s="1"/>
    </row>
    <row r="306" spans="1:17" x14ac:dyDescent="0.2">
      <c r="A306" s="42" t="s">
        <v>626</v>
      </c>
      <c r="B306" s="42">
        <v>16225</v>
      </c>
      <c r="C306" s="102" t="s">
        <v>646</v>
      </c>
      <c r="D306" s="79" t="str">
        <f>IF(ATON_Xref[[#This Row],[LLNR]]=0,"NLL",VLOOKUP(B306,Lightlist,2,FALSE))</f>
        <v>Barron River Channel Daybeacon 53</v>
      </c>
      <c r="E306" s="107" t="s">
        <v>1897</v>
      </c>
      <c r="F306" s="126">
        <v>309</v>
      </c>
      <c r="G306" s="269" t="s">
        <v>1914</v>
      </c>
      <c r="H306" s="42" t="s">
        <v>1944</v>
      </c>
      <c r="I306" s="108" t="s">
        <v>2024</v>
      </c>
      <c r="J306" s="109" t="s">
        <v>2625</v>
      </c>
      <c r="K306" s="89" t="str">
        <f>VLOOKUP(ATON_Xref[[#This Row],[Channel Name]],Channels,2,0)</f>
        <v>Everglade City</v>
      </c>
      <c r="L306" s="55" t="str">
        <f>VLOOKUP(ATON_Xref[[#This Row],[Channel Name]],Channels,4,0)</f>
        <v>C1</v>
      </c>
      <c r="M306" s="18" t="str">
        <f>ATON_Xref[[#This Row],[Zone_ID]]</f>
        <v>U56</v>
      </c>
      <c r="N306" s="2"/>
      <c r="O306"/>
      <c r="P306"/>
      <c r="Q306" s="1"/>
    </row>
    <row r="307" spans="1:17" x14ac:dyDescent="0.2">
      <c r="A307" s="42" t="s">
        <v>627</v>
      </c>
      <c r="B307" s="42">
        <v>16230</v>
      </c>
      <c r="C307" s="102" t="s">
        <v>647</v>
      </c>
      <c r="D307" s="79" t="str">
        <f>IF(ATON_Xref[[#This Row],[LLNR]]=0,"NLL",VLOOKUP(B307,Lightlist,2,FALSE))</f>
        <v>Barron River Channel Daybeacon 55</v>
      </c>
      <c r="E307" s="107" t="s">
        <v>1897</v>
      </c>
      <c r="F307" s="126">
        <v>310</v>
      </c>
      <c r="G307" s="269" t="s">
        <v>1914</v>
      </c>
      <c r="H307" s="42" t="s">
        <v>1944</v>
      </c>
      <c r="I307" s="108" t="s">
        <v>2024</v>
      </c>
      <c r="J307" s="109" t="s">
        <v>2625</v>
      </c>
      <c r="K307" s="89" t="str">
        <f>VLOOKUP(ATON_Xref[[#This Row],[Channel Name]],Channels,2,0)</f>
        <v>Everglade City</v>
      </c>
      <c r="L307" s="55" t="str">
        <f>VLOOKUP(ATON_Xref[[#This Row],[Channel Name]],Channels,4,0)</f>
        <v>C1</v>
      </c>
      <c r="M307" s="18" t="str">
        <f>ATON_Xref[[#This Row],[Zone_ID]]</f>
        <v>U57</v>
      </c>
      <c r="N307" s="2"/>
      <c r="O307"/>
      <c r="P307"/>
      <c r="Q307" s="1"/>
    </row>
    <row r="308" spans="1:17" x14ac:dyDescent="0.2">
      <c r="A308" s="42" t="s">
        <v>1877</v>
      </c>
      <c r="B308" s="42">
        <v>16135</v>
      </c>
      <c r="C308" s="102" t="s">
        <v>104</v>
      </c>
      <c r="D308" s="79" t="str">
        <f>IF(ATON_Xref[[#This Row],[LLNR]]=0,"NLL",VLOOKUP(B308,Lightlist,2,FALSE))</f>
        <v>National Park Service Boat Basin West Channel Daybeacon 1</v>
      </c>
      <c r="E308" s="107" t="s">
        <v>1898</v>
      </c>
      <c r="F308" s="126">
        <v>311</v>
      </c>
      <c r="G308" s="269" t="s">
        <v>1914</v>
      </c>
      <c r="H308" s="42" t="s">
        <v>1944</v>
      </c>
      <c r="I308" s="108" t="s">
        <v>2028</v>
      </c>
      <c r="J308" s="109" t="s">
        <v>2627</v>
      </c>
      <c r="K308" s="89" t="str">
        <f>VLOOKUP(ATON_Xref[[#This Row],[Channel Name]],Channels,2,0)</f>
        <v>Park Service Boat Basins</v>
      </c>
      <c r="L308" s="55" t="str">
        <f>VLOOKUP(ATON_Xref[[#This Row],[Channel Name]],Channels,4,0)</f>
        <v>C3</v>
      </c>
      <c r="M308" s="18" t="str">
        <f>ATON_Xref[[#This Row],[Zone_ID]]</f>
        <v>Uw38</v>
      </c>
      <c r="N308" s="2"/>
      <c r="O308"/>
      <c r="P308"/>
      <c r="Q308" s="1"/>
    </row>
    <row r="309" spans="1:17" x14ac:dyDescent="0.2">
      <c r="A309" s="42" t="s">
        <v>1878</v>
      </c>
      <c r="B309" s="42">
        <v>16140</v>
      </c>
      <c r="C309" s="102" t="s">
        <v>98</v>
      </c>
      <c r="D309" s="79" t="str">
        <f>IF(ATON_Xref[[#This Row],[LLNR]]=0,"NLL",VLOOKUP(B309,Lightlist,2,FALSE))</f>
        <v>National Park Service Boat Basin West Channel Daybeacon 2</v>
      </c>
      <c r="E309" s="107" t="s">
        <v>1898</v>
      </c>
      <c r="F309" s="126">
        <v>312</v>
      </c>
      <c r="G309" s="269" t="s">
        <v>1913</v>
      </c>
      <c r="H309" s="42" t="s">
        <v>1944</v>
      </c>
      <c r="I309" s="108" t="s">
        <v>2028</v>
      </c>
      <c r="J309" s="109" t="s">
        <v>2627</v>
      </c>
      <c r="K309" s="89" t="str">
        <f>VLOOKUP(ATON_Xref[[#This Row],[Channel Name]],Channels,2,0)</f>
        <v>Park Service Boat Basins</v>
      </c>
      <c r="L309" s="55" t="str">
        <f>VLOOKUP(ATON_Xref[[#This Row],[Channel Name]],Channels,4,0)</f>
        <v>C3</v>
      </c>
      <c r="M309" s="18" t="str">
        <f>ATON_Xref[[#This Row],[Zone_ID]]</f>
        <v>Uw39</v>
      </c>
      <c r="N309" s="2"/>
      <c r="O309"/>
      <c r="P309"/>
      <c r="Q309" s="1"/>
    </row>
    <row r="310" spans="1:17" x14ac:dyDescent="0.2">
      <c r="A310" s="263" t="s">
        <v>3788</v>
      </c>
      <c r="B310" s="263"/>
      <c r="C310" s="480" t="s">
        <v>100</v>
      </c>
      <c r="D310" s="79" t="str">
        <f>IF(ATON_Xref[[#This Row],[LLNR]]=0,"NLL",VLOOKUP(B310,Lightlist,2,FALSE))</f>
        <v>NLL</v>
      </c>
      <c r="E310" s="107" t="s">
        <v>1898</v>
      </c>
      <c r="F310" s="126">
        <v>313</v>
      </c>
      <c r="G310" s="269" t="s">
        <v>1914</v>
      </c>
      <c r="H310" s="263" t="s">
        <v>1945</v>
      </c>
      <c r="I310" s="108" t="s">
        <v>2028</v>
      </c>
      <c r="J310" s="109" t="s">
        <v>2627</v>
      </c>
      <c r="K310" s="266" t="str">
        <f>VLOOKUP(ATON_Xref[[#This Row],[Channel Name]],Channels,2,0)</f>
        <v>Park Service Boat Basins</v>
      </c>
      <c r="L310" s="267" t="str">
        <f>VLOOKUP(ATON_Xref[[#This Row],[Channel Name]],Channels,4,0)</f>
        <v>C3</v>
      </c>
      <c r="M310" s="268" t="str">
        <f>ATON_Xref[[#This Row],[Zone_ID]]</f>
        <v>Uw44</v>
      </c>
      <c r="N310" s="2"/>
      <c r="O310"/>
      <c r="P310"/>
      <c r="Q310" s="1"/>
    </row>
    <row r="311" spans="1:17" x14ac:dyDescent="0.2">
      <c r="A311" s="42" t="s">
        <v>1879</v>
      </c>
      <c r="B311" s="42">
        <v>16145</v>
      </c>
      <c r="C311" s="102" t="s">
        <v>99</v>
      </c>
      <c r="D311" s="79" t="str">
        <f>IF(ATON_Xref[[#This Row],[LLNR]]=0,"NLL",VLOOKUP(B311,Lightlist,2,FALSE))</f>
        <v>National Park Service Boat Basin West Channel Daybeacon 4</v>
      </c>
      <c r="E311" s="107" t="s">
        <v>1898</v>
      </c>
      <c r="F311" s="126">
        <v>314</v>
      </c>
      <c r="G311" s="269" t="s">
        <v>1913</v>
      </c>
      <c r="H311" s="42" t="s">
        <v>1944</v>
      </c>
      <c r="I311" s="108" t="s">
        <v>2028</v>
      </c>
      <c r="J311" s="109" t="s">
        <v>2627</v>
      </c>
      <c r="K311" s="89" t="str">
        <f>VLOOKUP(ATON_Xref[[#This Row],[Channel Name]],Channels,2,0)</f>
        <v>Park Service Boat Basins</v>
      </c>
      <c r="L311" s="55" t="str">
        <f>VLOOKUP(ATON_Xref[[#This Row],[Channel Name]],Channels,4,0)</f>
        <v>C3</v>
      </c>
      <c r="M311" s="18" t="str">
        <f>ATON_Xref[[#This Row],[Zone_ID]]</f>
        <v>Uw40</v>
      </c>
      <c r="N311" s="2"/>
      <c r="O311"/>
      <c r="P311"/>
      <c r="Q311" s="1"/>
    </row>
    <row r="312" spans="1:17" x14ac:dyDescent="0.2">
      <c r="A312" s="42" t="s">
        <v>1880</v>
      </c>
      <c r="B312" s="42">
        <v>16150</v>
      </c>
      <c r="C312" s="102" t="s">
        <v>103</v>
      </c>
      <c r="D312" s="79" t="str">
        <f>IF(ATON_Xref[[#This Row],[LLNR]]=0,"NLL",VLOOKUP(B312,Lightlist,2,FALSE))</f>
        <v>National Park Service Boat Basin West Channel Daybeacon 5</v>
      </c>
      <c r="E312" s="107" t="s">
        <v>1898</v>
      </c>
      <c r="F312" s="126">
        <v>315</v>
      </c>
      <c r="G312" s="269" t="s">
        <v>1914</v>
      </c>
      <c r="H312" s="42" t="s">
        <v>1944</v>
      </c>
      <c r="I312" s="108" t="s">
        <v>2028</v>
      </c>
      <c r="J312" s="109" t="s">
        <v>2627</v>
      </c>
      <c r="K312" s="89" t="str">
        <f>VLOOKUP(ATON_Xref[[#This Row],[Channel Name]],Channels,2,0)</f>
        <v>Park Service Boat Basins</v>
      </c>
      <c r="L312" s="55" t="str">
        <f>VLOOKUP(ATON_Xref[[#This Row],[Channel Name]],Channels,4,0)</f>
        <v>C3</v>
      </c>
      <c r="M312" s="18" t="str">
        <f>ATON_Xref[[#This Row],[Zone_ID]]</f>
        <v>Uw41</v>
      </c>
      <c r="N312" s="2"/>
      <c r="O312"/>
      <c r="P312"/>
      <c r="Q312" s="1"/>
    </row>
    <row r="313" spans="1:17" x14ac:dyDescent="0.2">
      <c r="A313" s="42" t="s">
        <v>1881</v>
      </c>
      <c r="B313" s="42">
        <v>16155</v>
      </c>
      <c r="C313" s="102" t="s">
        <v>102</v>
      </c>
      <c r="D313" s="79" t="str">
        <f>IF(ATON_Xref[[#This Row],[LLNR]]=0,"NLL",VLOOKUP(B313,Lightlist,2,FALSE))</f>
        <v>National Park Service Boat Basin West Channel Daybeacon 6</v>
      </c>
      <c r="E313" s="107" t="s">
        <v>1898</v>
      </c>
      <c r="F313" s="126">
        <v>316</v>
      </c>
      <c r="G313" s="269" t="s">
        <v>1913</v>
      </c>
      <c r="H313" s="42" t="s">
        <v>1944</v>
      </c>
      <c r="I313" s="108" t="s">
        <v>2028</v>
      </c>
      <c r="J313" s="109" t="s">
        <v>2627</v>
      </c>
      <c r="K313" s="89" t="str">
        <f>VLOOKUP(ATON_Xref[[#This Row],[Channel Name]],Channels,2,0)</f>
        <v>Park Service Boat Basins</v>
      </c>
      <c r="L313" s="55" t="str">
        <f>VLOOKUP(ATON_Xref[[#This Row],[Channel Name]],Channels,4,0)</f>
        <v>C3</v>
      </c>
      <c r="M313" s="18" t="str">
        <f>ATON_Xref[[#This Row],[Zone_ID]]</f>
        <v>Uw42</v>
      </c>
      <c r="N313" s="2"/>
      <c r="O313"/>
      <c r="P313"/>
      <c r="Q313" s="1"/>
    </row>
    <row r="314" spans="1:17" x14ac:dyDescent="0.2">
      <c r="A314" s="42" t="s">
        <v>1882</v>
      </c>
      <c r="B314" s="42">
        <v>16160</v>
      </c>
      <c r="C314" s="102" t="s">
        <v>107</v>
      </c>
      <c r="D314" s="79" t="str">
        <f>IF(ATON_Xref[[#This Row],[LLNR]]=0,"NLL",VLOOKUP(B314,Lightlist,2,FALSE))</f>
        <v>National Park Service Boat Basin West Channel Daybeacon 7</v>
      </c>
      <c r="E314" s="107" t="s">
        <v>1898</v>
      </c>
      <c r="F314" s="126">
        <v>317</v>
      </c>
      <c r="G314" s="269" t="s">
        <v>1914</v>
      </c>
      <c r="H314" s="42" t="s">
        <v>1944</v>
      </c>
      <c r="I314" s="108" t="s">
        <v>2028</v>
      </c>
      <c r="J314" s="109" t="s">
        <v>2627</v>
      </c>
      <c r="K314" s="89" t="str">
        <f>VLOOKUP(ATON_Xref[[#This Row],[Channel Name]],Channels,2,0)</f>
        <v>Park Service Boat Basins</v>
      </c>
      <c r="L314" s="55" t="str">
        <f>VLOOKUP(ATON_Xref[[#This Row],[Channel Name]],Channels,4,0)</f>
        <v>C3</v>
      </c>
      <c r="M314" s="18" t="str">
        <f>ATON_Xref[[#This Row],[Zone_ID]]</f>
        <v>Uw43</v>
      </c>
      <c r="N314" s="2"/>
      <c r="O314"/>
      <c r="P314"/>
      <c r="Q314" s="1"/>
    </row>
    <row r="315" spans="1:17" x14ac:dyDescent="0.2">
      <c r="A315" s="263" t="s">
        <v>3789</v>
      </c>
      <c r="B315" s="263"/>
      <c r="C315" s="480" t="s">
        <v>108</v>
      </c>
      <c r="D315" s="264" t="str">
        <f>IF(ATON_Xref[[#This Row],[LLNR]]=0,"NLL",VLOOKUP(B315,Lightlist,2,FALSE))</f>
        <v>NLL</v>
      </c>
      <c r="E315" s="265" t="s">
        <v>1898</v>
      </c>
      <c r="F315" s="126">
        <v>318</v>
      </c>
      <c r="G315" s="269" t="s">
        <v>1913</v>
      </c>
      <c r="H315" s="263" t="s">
        <v>1945</v>
      </c>
      <c r="I315" s="108" t="s">
        <v>2028</v>
      </c>
      <c r="J315" s="109" t="s">
        <v>2627</v>
      </c>
      <c r="K315" s="266" t="str">
        <f>VLOOKUP(ATON_Xref[[#This Row],[Channel Name]],Channels,2,0)</f>
        <v>Park Service Boat Basins</v>
      </c>
      <c r="L315" s="267" t="str">
        <f>VLOOKUP(ATON_Xref[[#This Row],[Channel Name]],Channels,4,0)</f>
        <v>C3</v>
      </c>
      <c r="M315" s="268" t="str">
        <f>ATON_Xref[[#This Row],[Zone_ID]]</f>
        <v>Uw45</v>
      </c>
      <c r="N315" s="2"/>
      <c r="O315"/>
      <c r="P315"/>
      <c r="Q315" s="1"/>
    </row>
    <row r="316" spans="1:17" x14ac:dyDescent="0.2">
      <c r="A316" s="42" t="s">
        <v>1891</v>
      </c>
      <c r="B316" s="42">
        <v>16105</v>
      </c>
      <c r="C316" s="102" t="s">
        <v>104</v>
      </c>
      <c r="D316" s="79" t="str">
        <f>IF(ATON_Xref[[#This Row],[LLNR]]=0,"NLL",VLOOKUP(B316,Lightlist,2,FALSE))</f>
        <v>National Park Service Boat Basin South Channel Daybeacon 1</v>
      </c>
      <c r="E316" s="107" t="s">
        <v>1898</v>
      </c>
      <c r="F316" s="126">
        <v>319</v>
      </c>
      <c r="G316" s="269" t="s">
        <v>1914</v>
      </c>
      <c r="H316" s="42" t="s">
        <v>1944</v>
      </c>
      <c r="I316" s="108" t="s">
        <v>2027</v>
      </c>
      <c r="J316" s="109" t="s">
        <v>2626</v>
      </c>
      <c r="K316" s="89" t="str">
        <f>VLOOKUP(ATON_Xref[[#This Row],[Channel Name]],Channels,2,0)</f>
        <v>Park Service Boat Basins</v>
      </c>
      <c r="L316" s="55" t="str">
        <f>VLOOKUP(ATON_Xref[[#This Row],[Channel Name]],Channels,4,0)</f>
        <v>C3</v>
      </c>
      <c r="M316" s="18" t="str">
        <f>ATON_Xref[[#This Row],[Zone_ID]]</f>
        <v>Us32</v>
      </c>
      <c r="N316" s="2"/>
      <c r="O316"/>
      <c r="P316"/>
      <c r="Q316" s="1"/>
    </row>
    <row r="317" spans="1:17" x14ac:dyDescent="0.2">
      <c r="A317" s="42" t="s">
        <v>1889</v>
      </c>
      <c r="B317" s="42">
        <v>16110</v>
      </c>
      <c r="C317" s="102" t="s">
        <v>98</v>
      </c>
      <c r="D317" s="79" t="str">
        <f>IF(ATON_Xref[[#This Row],[LLNR]]=0,"NLL",VLOOKUP(B317,Lightlist,2,FALSE))</f>
        <v>National Park Service Boat Basin South Channel Daybeacon 2</v>
      </c>
      <c r="E317" s="107" t="s">
        <v>1898</v>
      </c>
      <c r="F317" s="126">
        <v>320</v>
      </c>
      <c r="G317" s="269" t="s">
        <v>1913</v>
      </c>
      <c r="H317" s="42" t="s">
        <v>1944</v>
      </c>
      <c r="I317" s="108" t="s">
        <v>2027</v>
      </c>
      <c r="J317" s="109" t="s">
        <v>2626</v>
      </c>
      <c r="K317" s="89" t="str">
        <f>VLOOKUP(ATON_Xref[[#This Row],[Channel Name]],Channels,2,0)</f>
        <v>Park Service Boat Basins</v>
      </c>
      <c r="L317" s="55" t="str">
        <f>VLOOKUP(ATON_Xref[[#This Row],[Channel Name]],Channels,4,0)</f>
        <v>C3</v>
      </c>
      <c r="M317" s="18" t="str">
        <f>ATON_Xref[[#This Row],[Zone_ID]]</f>
        <v>Us33</v>
      </c>
      <c r="N317" s="2"/>
      <c r="O317"/>
      <c r="P317"/>
      <c r="Q317" s="1"/>
    </row>
    <row r="318" spans="1:17" x14ac:dyDescent="0.2">
      <c r="A318" s="42" t="s">
        <v>1890</v>
      </c>
      <c r="B318" s="42">
        <v>16115</v>
      </c>
      <c r="C318" s="102" t="s">
        <v>100</v>
      </c>
      <c r="D318" s="79" t="str">
        <f>IF(ATON_Xref[[#This Row],[LLNR]]=0,"NLL",VLOOKUP(B318,Lightlist,2,FALSE))</f>
        <v>National Park Service Boat Basin South Channel Daybeacon 3</v>
      </c>
      <c r="E318" s="107" t="s">
        <v>1898</v>
      </c>
      <c r="F318" s="126">
        <v>321</v>
      </c>
      <c r="G318" s="269" t="s">
        <v>1914</v>
      </c>
      <c r="H318" s="42" t="s">
        <v>1944</v>
      </c>
      <c r="I318" s="108" t="s">
        <v>2027</v>
      </c>
      <c r="J318" s="109" t="s">
        <v>2626</v>
      </c>
      <c r="K318" s="89" t="str">
        <f>VLOOKUP(ATON_Xref[[#This Row],[Channel Name]],Channels,2,0)</f>
        <v>Park Service Boat Basins</v>
      </c>
      <c r="L318" s="55" t="str">
        <f>VLOOKUP(ATON_Xref[[#This Row],[Channel Name]],Channels,4,0)</f>
        <v>C3</v>
      </c>
      <c r="M318" s="18" t="str">
        <f>ATON_Xref[[#This Row],[Zone_ID]]</f>
        <v>Us34</v>
      </c>
      <c r="N318" s="2"/>
      <c r="O318"/>
      <c r="P318"/>
      <c r="Q318" s="1"/>
    </row>
    <row r="319" spans="1:17" x14ac:dyDescent="0.2">
      <c r="A319" s="42" t="s">
        <v>1874</v>
      </c>
      <c r="B319" s="42">
        <v>16120</v>
      </c>
      <c r="C319" s="102" t="s">
        <v>99</v>
      </c>
      <c r="D319" s="79" t="str">
        <f>IF(ATON_Xref[[#This Row],[LLNR]]=0,"NLL",VLOOKUP(B319,Lightlist,2,FALSE))</f>
        <v>National Park Service Boat Basin South Channel Daybeacon 4</v>
      </c>
      <c r="E319" s="107" t="s">
        <v>1898</v>
      </c>
      <c r="F319" s="126">
        <v>322</v>
      </c>
      <c r="G319" s="269" t="s">
        <v>1913</v>
      </c>
      <c r="H319" s="42" t="s">
        <v>1944</v>
      </c>
      <c r="I319" s="108" t="s">
        <v>2027</v>
      </c>
      <c r="J319" s="109" t="s">
        <v>2626</v>
      </c>
      <c r="K319" s="89" t="str">
        <f>VLOOKUP(ATON_Xref[[#This Row],[Channel Name]],Channels,2,0)</f>
        <v>Park Service Boat Basins</v>
      </c>
      <c r="L319" s="55" t="str">
        <f>VLOOKUP(ATON_Xref[[#This Row],[Channel Name]],Channels,4,0)</f>
        <v>C3</v>
      </c>
      <c r="M319" s="18" t="str">
        <f>ATON_Xref[[#This Row],[Zone_ID]]</f>
        <v>Us35</v>
      </c>
      <c r="N319" s="2"/>
      <c r="O319"/>
      <c r="P319"/>
      <c r="Q319" s="1"/>
    </row>
    <row r="320" spans="1:17" x14ac:dyDescent="0.2">
      <c r="A320" s="42" t="s">
        <v>1875</v>
      </c>
      <c r="B320" s="42">
        <v>16125</v>
      </c>
      <c r="C320" s="102" t="s">
        <v>103</v>
      </c>
      <c r="D320" s="79" t="str">
        <f>IF(ATON_Xref[[#This Row],[LLNR]]=0,"NLL",VLOOKUP(B320,Lightlist,2,FALSE))</f>
        <v>National Park Service Boat Basin South Channel Daybeacon 5</v>
      </c>
      <c r="E320" s="107" t="s">
        <v>1898</v>
      </c>
      <c r="F320" s="126">
        <v>323</v>
      </c>
      <c r="G320" s="269" t="s">
        <v>1914</v>
      </c>
      <c r="H320" s="42" t="s">
        <v>1944</v>
      </c>
      <c r="I320" s="108" t="s">
        <v>2027</v>
      </c>
      <c r="J320" s="109" t="s">
        <v>2626</v>
      </c>
      <c r="K320" s="89" t="str">
        <f>VLOOKUP(ATON_Xref[[#This Row],[Channel Name]],Channels,2,0)</f>
        <v>Park Service Boat Basins</v>
      </c>
      <c r="L320" s="55" t="str">
        <f>VLOOKUP(ATON_Xref[[#This Row],[Channel Name]],Channels,4,0)</f>
        <v>C3</v>
      </c>
      <c r="M320" s="18" t="str">
        <f>ATON_Xref[[#This Row],[Zone_ID]]</f>
        <v>Us36</v>
      </c>
      <c r="N320" s="2"/>
      <c r="O320"/>
      <c r="P320"/>
      <c r="Q320" s="1"/>
    </row>
    <row r="321" spans="1:17" x14ac:dyDescent="0.2">
      <c r="A321" s="42" t="s">
        <v>1876</v>
      </c>
      <c r="B321" s="42">
        <v>16130</v>
      </c>
      <c r="C321" s="102" t="s">
        <v>102</v>
      </c>
      <c r="D321" s="79" t="str">
        <f>IF(ATON_Xref[[#This Row],[LLNR]]=0,"NLL",VLOOKUP(B321,Lightlist,2,FALSE))</f>
        <v>National Park Service Boat Basin South Channel Daybeacon 6</v>
      </c>
      <c r="E321" s="107" t="s">
        <v>1898</v>
      </c>
      <c r="F321" s="126">
        <v>324</v>
      </c>
      <c r="G321" s="269" t="s">
        <v>1913</v>
      </c>
      <c r="H321" s="42" t="s">
        <v>1944</v>
      </c>
      <c r="I321" s="108" t="s">
        <v>2027</v>
      </c>
      <c r="J321" s="109" t="s">
        <v>2626</v>
      </c>
      <c r="K321" s="89" t="str">
        <f>VLOOKUP(ATON_Xref[[#This Row],[Channel Name]],Channels,2,0)</f>
        <v>Park Service Boat Basins</v>
      </c>
      <c r="L321" s="55" t="str">
        <f>VLOOKUP(ATON_Xref[[#This Row],[Channel Name]],Channels,4,0)</f>
        <v>C3</v>
      </c>
      <c r="M321" s="18" t="str">
        <f>ATON_Xref[[#This Row],[Zone_ID]]</f>
        <v>Us37</v>
      </c>
      <c r="N321" s="2"/>
      <c r="O321"/>
      <c r="P321"/>
      <c r="Q321" s="1"/>
    </row>
    <row r="322" spans="1:17" x14ac:dyDescent="0.2">
      <c r="A322" s="271" t="s">
        <v>3861</v>
      </c>
      <c r="B322" s="271"/>
      <c r="C322" s="273" t="s">
        <v>98</v>
      </c>
      <c r="D322" s="274" t="str">
        <f>IF(ATON_Xref[[#This Row],[LLNR]]=0,"NLL",VLOOKUP(B322,Lightlist,2,FALSE))</f>
        <v>NLL</v>
      </c>
      <c r="E322" s="107" t="s">
        <v>1898</v>
      </c>
      <c r="F322" s="126">
        <v>325</v>
      </c>
      <c r="G322" s="269" t="s">
        <v>1913</v>
      </c>
      <c r="H322" s="271" t="s">
        <v>1945</v>
      </c>
      <c r="I322" s="273" t="s">
        <v>3865</v>
      </c>
      <c r="J322" s="275" t="s">
        <v>3864</v>
      </c>
      <c r="K322" s="266" t="str">
        <f>VLOOKUP(ATON_Xref[[#This Row],[Channel Name]],Channels,2,0)</f>
        <v>Isles of Capri</v>
      </c>
      <c r="L322" s="272" t="str">
        <f>VLOOKUP(ATON_Xref[[#This Row],[Channel Name]],Channels,4,0)</f>
        <v>C3</v>
      </c>
      <c r="M322" s="276" t="str">
        <f>ATON_Xref[[#This Row],[Zone_ID]]</f>
        <v>V02</v>
      </c>
      <c r="N322" s="2"/>
      <c r="O322"/>
      <c r="P322"/>
      <c r="Q322" s="1"/>
    </row>
    <row r="323" spans="1:17" x14ac:dyDescent="0.2">
      <c r="A323" s="271" t="s">
        <v>3860</v>
      </c>
      <c r="B323" s="271"/>
      <c r="C323" s="273" t="s">
        <v>99</v>
      </c>
      <c r="D323" s="274" t="str">
        <f>IF(ATON_Xref[[#This Row],[LLNR]]=0,"NLL",VLOOKUP(B323,Lightlist,2,FALSE))</f>
        <v>NLL</v>
      </c>
      <c r="E323" s="107" t="s">
        <v>1898</v>
      </c>
      <c r="F323" s="126">
        <v>326</v>
      </c>
      <c r="G323" s="269" t="s">
        <v>1913</v>
      </c>
      <c r="H323" s="271" t="s">
        <v>1945</v>
      </c>
      <c r="I323" s="273" t="s">
        <v>3865</v>
      </c>
      <c r="J323" s="275" t="s">
        <v>3864</v>
      </c>
      <c r="K323" s="266" t="str">
        <f>VLOOKUP(ATON_Xref[[#This Row],[Channel Name]],Channels,2,0)</f>
        <v>Isles of Capri</v>
      </c>
      <c r="L323" s="272" t="str">
        <f>VLOOKUP(ATON_Xref[[#This Row],[Channel Name]],Channels,4,0)</f>
        <v>C3</v>
      </c>
      <c r="M323" s="276" t="str">
        <f>ATON_Xref[[#This Row],[Zone_ID]]</f>
        <v>V04</v>
      </c>
      <c r="N323" s="2"/>
      <c r="O323"/>
      <c r="P323"/>
      <c r="Q323" s="1"/>
    </row>
    <row r="324" spans="1:17" x14ac:dyDescent="0.2">
      <c r="A324" s="271" t="s">
        <v>3862</v>
      </c>
      <c r="B324" s="271"/>
      <c r="C324" s="273" t="s">
        <v>102</v>
      </c>
      <c r="D324" s="274" t="str">
        <f>IF(ATON_Xref[[#This Row],[LLNR]]=0,"NLL",VLOOKUP(B324,Lightlist,2,FALSE))</f>
        <v>NLL</v>
      </c>
      <c r="E324" s="107" t="s">
        <v>1898</v>
      </c>
      <c r="F324" s="126">
        <v>327</v>
      </c>
      <c r="G324" s="269" t="s">
        <v>1913</v>
      </c>
      <c r="H324" s="271" t="s">
        <v>1945</v>
      </c>
      <c r="I324" s="273" t="s">
        <v>3865</v>
      </c>
      <c r="J324" s="275" t="s">
        <v>3864</v>
      </c>
      <c r="K324" s="266" t="str">
        <f>VLOOKUP(ATON_Xref[[#This Row],[Channel Name]],Channels,2,0)</f>
        <v>Isles of Capri</v>
      </c>
      <c r="L324" s="272" t="str">
        <f>VLOOKUP(ATON_Xref[[#This Row],[Channel Name]],Channels,4,0)</f>
        <v>C3</v>
      </c>
      <c r="M324" s="276" t="str">
        <f>ATON_Xref[[#This Row],[Zone_ID]]</f>
        <v>V06</v>
      </c>
      <c r="N324" s="2"/>
      <c r="O324"/>
      <c r="P324"/>
      <c r="Q324" s="1"/>
    </row>
    <row r="325" spans="1:17" x14ac:dyDescent="0.2">
      <c r="A325" s="271" t="s">
        <v>3863</v>
      </c>
      <c r="B325" s="271"/>
      <c r="C325" s="273" t="s">
        <v>108</v>
      </c>
      <c r="D325" s="274" t="str">
        <f>IF(ATON_Xref[[#This Row],[LLNR]]=0,"NLL",VLOOKUP(B325,Lightlist,2,FALSE))</f>
        <v>NLL</v>
      </c>
      <c r="E325" s="107" t="s">
        <v>1898</v>
      </c>
      <c r="F325" s="126">
        <v>328</v>
      </c>
      <c r="G325" s="269" t="s">
        <v>1913</v>
      </c>
      <c r="H325" s="271" t="s">
        <v>1945</v>
      </c>
      <c r="I325" s="273" t="s">
        <v>3865</v>
      </c>
      <c r="J325" s="275" t="s">
        <v>3864</v>
      </c>
      <c r="K325" s="266" t="str">
        <f>VLOOKUP(ATON_Xref[[#This Row],[Channel Name]],Channels,2,0)</f>
        <v>Isles of Capri</v>
      </c>
      <c r="L325" s="272" t="str">
        <f>VLOOKUP(ATON_Xref[[#This Row],[Channel Name]],Channels,4,0)</f>
        <v>C3</v>
      </c>
      <c r="M325" s="276" t="str">
        <f>ATON_Xref[[#This Row],[Zone_ID]]</f>
        <v>V08</v>
      </c>
      <c r="N325" s="2"/>
      <c r="O325"/>
      <c r="P325"/>
      <c r="Q325" s="1"/>
    </row>
    <row r="326" spans="1:17" x14ac:dyDescent="0.2">
      <c r="A326" s="271" t="s">
        <v>3866</v>
      </c>
      <c r="B326" s="271"/>
      <c r="C326" s="273" t="s">
        <v>110</v>
      </c>
      <c r="D326" s="274" t="str">
        <f>IF(ATON_Xref[[#This Row],[LLNR]]=0,"NLL",VLOOKUP(B326,Lightlist,2,FALSE))</f>
        <v>NLL</v>
      </c>
      <c r="E326" s="107" t="s">
        <v>1898</v>
      </c>
      <c r="F326" s="126">
        <v>329</v>
      </c>
      <c r="G326" s="269" t="s">
        <v>1913</v>
      </c>
      <c r="H326" s="271" t="s">
        <v>1945</v>
      </c>
      <c r="I326" s="273" t="s">
        <v>3865</v>
      </c>
      <c r="J326" s="275" t="s">
        <v>3864</v>
      </c>
      <c r="K326" s="266" t="str">
        <f>VLOOKUP(ATON_Xref[[#This Row],[Channel Name]],Channels,2,0)</f>
        <v>Isles of Capri</v>
      </c>
      <c r="L326" s="272" t="str">
        <f>VLOOKUP(ATON_Xref[[#This Row],[Channel Name]],Channels,4,0)</f>
        <v>C3</v>
      </c>
      <c r="M326" s="276" t="str">
        <f>ATON_Xref[[#This Row],[Zone_ID]]</f>
        <v>V10</v>
      </c>
      <c r="N326" s="2"/>
      <c r="O326"/>
      <c r="P326"/>
      <c r="Q326" s="1"/>
    </row>
    <row r="327" spans="1:17" x14ac:dyDescent="0.2">
      <c r="A327" s="271" t="s">
        <v>3867</v>
      </c>
      <c r="B327" s="271"/>
      <c r="C327" s="273" t="s">
        <v>113</v>
      </c>
      <c r="D327" s="274" t="str">
        <f>IF(ATON_Xref[[#This Row],[LLNR]]=0,"NLL",VLOOKUP(B327,Lightlist,2,FALSE))</f>
        <v>NLL</v>
      </c>
      <c r="E327" s="107" t="s">
        <v>1898</v>
      </c>
      <c r="F327" s="126">
        <v>330</v>
      </c>
      <c r="G327" s="269" t="s">
        <v>1913</v>
      </c>
      <c r="H327" s="271" t="s">
        <v>1945</v>
      </c>
      <c r="I327" s="273" t="s">
        <v>3865</v>
      </c>
      <c r="J327" s="275" t="s">
        <v>3864</v>
      </c>
      <c r="K327" s="266" t="str">
        <f>VLOOKUP(ATON_Xref[[#This Row],[Channel Name]],Channels,2,0)</f>
        <v>Isles of Capri</v>
      </c>
      <c r="L327" s="272" t="str">
        <f>VLOOKUP(ATON_Xref[[#This Row],[Channel Name]],Channels,4,0)</f>
        <v>C3</v>
      </c>
      <c r="M327" s="276" t="str">
        <f>ATON_Xref[[#This Row],[Zone_ID]]</f>
        <v>V12</v>
      </c>
      <c r="N327" s="2"/>
      <c r="O327"/>
      <c r="P327"/>
      <c r="Q327" s="1"/>
    </row>
    <row r="328" spans="1:17" x14ac:dyDescent="0.2">
      <c r="A328" s="244" t="s">
        <v>3320</v>
      </c>
      <c r="B328" s="241"/>
      <c r="C328" s="242"/>
      <c r="D328" s="242"/>
      <c r="E328" s="242"/>
      <c r="F328" s="242"/>
      <c r="G328" s="242"/>
      <c r="H328" s="242"/>
      <c r="I328" s="242"/>
      <c r="J328" s="242"/>
      <c r="K328" s="242"/>
      <c r="L328" s="242"/>
      <c r="M328" s="242"/>
      <c r="N328" s="242"/>
      <c r="O328"/>
    </row>
    <row r="329" spans="1:17" x14ac:dyDescent="0.2">
      <c r="A329" s="245" t="s">
        <v>3321</v>
      </c>
      <c r="B329" s="246"/>
      <c r="C329" s="247"/>
      <c r="D329" s="247"/>
      <c r="E329" s="247"/>
      <c r="F329" s="247"/>
      <c r="G329" s="247"/>
      <c r="H329" s="247"/>
      <c r="I329" s="247"/>
      <c r="J329" s="247"/>
      <c r="K329" s="247"/>
      <c r="L329" s="247"/>
      <c r="M329" s="247"/>
      <c r="N329" s="247"/>
      <c r="O329"/>
    </row>
    <row r="330" spans="1:17" ht="32.25" customHeight="1" x14ac:dyDescent="0.2">
      <c r="O330"/>
    </row>
    <row r="331" spans="1:17" ht="15.75" x14ac:dyDescent="0.2">
      <c r="A331" s="142" t="s">
        <v>5794</v>
      </c>
    </row>
    <row r="332" spans="1:17" ht="30" x14ac:dyDescent="0.2">
      <c r="A332" s="295" t="s">
        <v>472</v>
      </c>
      <c r="B332" s="295" t="s">
        <v>471</v>
      </c>
      <c r="C332" s="295" t="s">
        <v>383</v>
      </c>
      <c r="D332" s="302" t="s">
        <v>1660</v>
      </c>
      <c r="E332" s="296" t="s">
        <v>1700</v>
      </c>
      <c r="F332" s="297" t="s">
        <v>2001</v>
      </c>
      <c r="G332" s="297" t="s">
        <v>1912</v>
      </c>
      <c r="H332" s="295" t="s">
        <v>1943</v>
      </c>
      <c r="I332" s="295" t="s">
        <v>2009</v>
      </c>
      <c r="J332" s="298" t="s">
        <v>2608</v>
      </c>
      <c r="K332" s="73" t="s">
        <v>3186</v>
      </c>
      <c r="L332" s="73" t="s">
        <v>3309</v>
      </c>
      <c r="M332" s="299" t="s">
        <v>1911</v>
      </c>
      <c r="N332" s="300" t="s">
        <v>2887</v>
      </c>
      <c r="O332" s="295" t="s">
        <v>2888</v>
      </c>
    </row>
    <row r="333" spans="1:17" ht="15" x14ac:dyDescent="0.2">
      <c r="A333" s="137" t="s">
        <v>67</v>
      </c>
      <c r="B333" s="137" t="s">
        <v>2884</v>
      </c>
      <c r="C333" s="138" t="s">
        <v>2885</v>
      </c>
      <c r="D333" s="303" t="s">
        <v>342</v>
      </c>
      <c r="E333" s="139" t="s">
        <v>1897</v>
      </c>
      <c r="F333" s="140">
        <v>56.5</v>
      </c>
      <c r="G333" s="140" t="s">
        <v>1913</v>
      </c>
      <c r="H333" s="138" t="s">
        <v>1944</v>
      </c>
      <c r="I333" s="138" t="s">
        <v>364</v>
      </c>
      <c r="J333" s="141" t="s">
        <v>2886</v>
      </c>
      <c r="K333" s="457"/>
      <c r="L333" s="449"/>
      <c r="M333" s="450"/>
      <c r="N333" t="s">
        <v>2889</v>
      </c>
      <c r="O333" s="110" t="s">
        <v>4421</v>
      </c>
    </row>
    <row r="334" spans="1:17" x14ac:dyDescent="0.2">
      <c r="A334" s="42" t="s">
        <v>891</v>
      </c>
      <c r="B334" s="101">
        <v>17025</v>
      </c>
      <c r="C334" s="102" t="s">
        <v>103</v>
      </c>
      <c r="D334" s="155" t="s">
        <v>1197</v>
      </c>
      <c r="E334" s="107" t="s">
        <v>1899</v>
      </c>
      <c r="F334" s="76">
        <v>38</v>
      </c>
      <c r="G334" s="76" t="s">
        <v>1914</v>
      </c>
      <c r="H334" s="42" t="s">
        <v>1944</v>
      </c>
      <c r="I334" s="108" t="s">
        <v>2013</v>
      </c>
      <c r="J334" s="77" t="s">
        <v>2605</v>
      </c>
      <c r="K334" s="308" t="s">
        <v>3187</v>
      </c>
      <c r="L334" s="42"/>
      <c r="M334" s="76"/>
      <c r="N334" t="s">
        <v>4463</v>
      </c>
      <c r="O334" s="110" t="s">
        <v>4434</v>
      </c>
      <c r="P334"/>
      <c r="Q334" s="1"/>
    </row>
    <row r="335" spans="1:17" x14ac:dyDescent="0.2">
      <c r="A335" s="101" t="s">
        <v>4171</v>
      </c>
      <c r="B335" s="408"/>
      <c r="C335" s="102" t="s">
        <v>4172</v>
      </c>
      <c r="D335" s="409" t="s">
        <v>3903</v>
      </c>
      <c r="E335" s="107" t="s">
        <v>1898</v>
      </c>
      <c r="F335" s="410">
        <v>92.5</v>
      </c>
      <c r="G335" s="76" t="s">
        <v>1915</v>
      </c>
      <c r="H335" s="102" t="s">
        <v>1945</v>
      </c>
      <c r="I335" s="102" t="s">
        <v>2016</v>
      </c>
      <c r="J335" s="77" t="s">
        <v>2612</v>
      </c>
      <c r="K335" s="411" t="s">
        <v>3185</v>
      </c>
      <c r="L335" s="412"/>
      <c r="M335" s="410"/>
      <c r="N335" s="2" t="s">
        <v>6063</v>
      </c>
      <c r="O335" t="s">
        <v>4464</v>
      </c>
      <c r="P335"/>
      <c r="Q335" s="1"/>
    </row>
    <row r="336" spans="1:17" x14ac:dyDescent="0.2">
      <c r="A336" s="124" t="s">
        <v>2874</v>
      </c>
      <c r="B336" s="42"/>
      <c r="C336" s="128" t="s">
        <v>2875</v>
      </c>
      <c r="D336" s="155" t="s">
        <v>3903</v>
      </c>
      <c r="E336" s="125" t="s">
        <v>1899</v>
      </c>
      <c r="F336" s="126">
        <v>41</v>
      </c>
      <c r="G336" s="126" t="s">
        <v>1915</v>
      </c>
      <c r="H336" s="125" t="s">
        <v>1945</v>
      </c>
      <c r="I336" s="128" t="s">
        <v>2013</v>
      </c>
      <c r="J336" s="371" t="s">
        <v>2605</v>
      </c>
      <c r="K336" s="308" t="s">
        <v>3187</v>
      </c>
      <c r="L336" s="127"/>
      <c r="M336" s="126"/>
      <c r="N336" s="314" t="s">
        <v>4465</v>
      </c>
      <c r="O336" s="110" t="s">
        <v>4464</v>
      </c>
      <c r="P336"/>
      <c r="Q336" s="1"/>
    </row>
    <row r="337" spans="1:17" x14ac:dyDescent="0.2">
      <c r="A337" s="368" t="s">
        <v>52</v>
      </c>
      <c r="B337" s="368"/>
      <c r="C337" s="370" t="s">
        <v>113</v>
      </c>
      <c r="D337" s="438" t="s">
        <v>3903</v>
      </c>
      <c r="E337" s="175" t="s">
        <v>1898</v>
      </c>
      <c r="F337" s="366">
        <v>120.5</v>
      </c>
      <c r="G337" s="367" t="s">
        <v>1913</v>
      </c>
      <c r="H337" s="366" t="s">
        <v>1945</v>
      </c>
      <c r="I337" s="365" t="s">
        <v>448</v>
      </c>
      <c r="J337" s="372" t="s">
        <v>2614</v>
      </c>
      <c r="K337" s="458" t="s">
        <v>3185</v>
      </c>
      <c r="L337" s="367"/>
      <c r="M337" s="367"/>
      <c r="N337" s="314" t="s">
        <v>5503</v>
      </c>
      <c r="O337" s="110" t="s">
        <v>4464</v>
      </c>
      <c r="P337"/>
      <c r="Q337" s="1"/>
    </row>
    <row r="338" spans="1:17" x14ac:dyDescent="0.2">
      <c r="A338" s="368" t="s">
        <v>2702</v>
      </c>
      <c r="B338" s="368"/>
      <c r="C338" s="370" t="s">
        <v>2703</v>
      </c>
      <c r="D338" s="438" t="s">
        <v>3903</v>
      </c>
      <c r="E338" s="175" t="s">
        <v>1898</v>
      </c>
      <c r="F338" s="366">
        <v>168.5</v>
      </c>
      <c r="G338" s="367" t="s">
        <v>1915</v>
      </c>
      <c r="H338" s="366" t="s">
        <v>1945</v>
      </c>
      <c r="I338" s="365" t="s">
        <v>2021</v>
      </c>
      <c r="J338" s="372" t="s">
        <v>2619</v>
      </c>
      <c r="K338" s="458" t="s">
        <v>3189</v>
      </c>
      <c r="L338" s="367"/>
      <c r="M338" s="367"/>
      <c r="N338" s="314" t="s">
        <v>5503</v>
      </c>
      <c r="O338" s="110" t="s">
        <v>4464</v>
      </c>
      <c r="P338"/>
      <c r="Q338" s="1"/>
    </row>
    <row r="339" spans="1:17" x14ac:dyDescent="0.2">
      <c r="A339" s="368" t="s">
        <v>5499</v>
      </c>
      <c r="B339" s="368"/>
      <c r="C339" s="370" t="s">
        <v>110</v>
      </c>
      <c r="D339" s="438" t="s">
        <v>3903</v>
      </c>
      <c r="E339" s="175" t="s">
        <v>1898</v>
      </c>
      <c r="F339" s="366">
        <v>158</v>
      </c>
      <c r="G339" s="369" t="s">
        <v>1913</v>
      </c>
      <c r="H339" s="366" t="s">
        <v>1945</v>
      </c>
      <c r="I339" s="365"/>
      <c r="J339" s="371" t="s">
        <v>2617</v>
      </c>
      <c r="K339" s="458" t="s">
        <v>3184</v>
      </c>
      <c r="L339" s="367"/>
      <c r="M339" s="367"/>
      <c r="N339" s="314" t="s">
        <v>5503</v>
      </c>
      <c r="O339" s="110" t="s">
        <v>4464</v>
      </c>
      <c r="P339"/>
      <c r="Q339" s="1"/>
    </row>
    <row r="340" spans="1:17" x14ac:dyDescent="0.2">
      <c r="A340" s="368" t="s">
        <v>736</v>
      </c>
      <c r="B340" s="368"/>
      <c r="C340" s="370" t="s">
        <v>820</v>
      </c>
      <c r="D340" s="438" t="s">
        <v>3903</v>
      </c>
      <c r="E340" s="175" t="s">
        <v>1898</v>
      </c>
      <c r="F340" s="366">
        <v>230.5</v>
      </c>
      <c r="G340" s="369" t="s">
        <v>1913</v>
      </c>
      <c r="H340" s="366" t="s">
        <v>1945</v>
      </c>
      <c r="I340" s="370" t="s">
        <v>2023</v>
      </c>
      <c r="J340" s="371" t="s">
        <v>5678</v>
      </c>
      <c r="K340" s="458" t="s">
        <v>5678</v>
      </c>
      <c r="L340" s="367"/>
      <c r="M340" s="367"/>
      <c r="N340" s="314"/>
      <c r="O340" s="110" t="s">
        <v>4464</v>
      </c>
      <c r="P340"/>
      <c r="Q340" s="1"/>
    </row>
    <row r="341" spans="1:17" x14ac:dyDescent="0.2">
      <c r="A341" s="368" t="s">
        <v>1015</v>
      </c>
      <c r="B341" s="368"/>
      <c r="C341" s="370" t="s">
        <v>815</v>
      </c>
      <c r="D341" s="438" t="s">
        <v>3903</v>
      </c>
      <c r="E341" s="175" t="s">
        <v>1898</v>
      </c>
      <c r="F341" s="366">
        <v>229.5</v>
      </c>
      <c r="G341" s="369" t="s">
        <v>1913</v>
      </c>
      <c r="H341" s="366" t="s">
        <v>1945</v>
      </c>
      <c r="I341" s="370" t="s">
        <v>2023</v>
      </c>
      <c r="J341" s="371" t="s">
        <v>5678</v>
      </c>
      <c r="K341" s="458" t="s">
        <v>5678</v>
      </c>
      <c r="L341" s="367"/>
      <c r="M341" s="367"/>
      <c r="N341" s="314"/>
      <c r="O341" s="110" t="s">
        <v>4464</v>
      </c>
      <c r="P341"/>
      <c r="Q341" s="1"/>
    </row>
    <row r="342" spans="1:17" x14ac:dyDescent="0.2">
      <c r="A342" s="368" t="s">
        <v>1017</v>
      </c>
      <c r="B342" s="368"/>
      <c r="C342" s="370" t="s">
        <v>107</v>
      </c>
      <c r="D342" s="438" t="s">
        <v>3903</v>
      </c>
      <c r="E342" s="175" t="s">
        <v>1898</v>
      </c>
      <c r="F342" s="366">
        <v>228.5</v>
      </c>
      <c r="G342" s="369" t="s">
        <v>1914</v>
      </c>
      <c r="H342" s="366" t="s">
        <v>1945</v>
      </c>
      <c r="I342" s="370" t="s">
        <v>2023</v>
      </c>
      <c r="J342" s="371" t="s">
        <v>5678</v>
      </c>
      <c r="K342" s="458" t="s">
        <v>5678</v>
      </c>
      <c r="L342" s="367"/>
      <c r="M342" s="367"/>
      <c r="N342" s="314" t="s">
        <v>5679</v>
      </c>
      <c r="O342" s="110" t="s">
        <v>4464</v>
      </c>
      <c r="P342"/>
      <c r="Q342" s="1"/>
    </row>
    <row r="343" spans="1:17" x14ac:dyDescent="0.2">
      <c r="A343" s="1" t="s">
        <v>2808</v>
      </c>
      <c r="C343" s="22" t="s">
        <v>6218</v>
      </c>
      <c r="D343" s="115" t="s">
        <v>3903</v>
      </c>
      <c r="E343" s="22" t="s">
        <v>1897</v>
      </c>
      <c r="F343" s="1">
        <v>142.5</v>
      </c>
      <c r="G343" s="22" t="s">
        <v>1914</v>
      </c>
      <c r="H343" s="42" t="s">
        <v>1945</v>
      </c>
      <c r="I343" s="22" t="s">
        <v>364</v>
      </c>
      <c r="J343" s="110" t="s">
        <v>2603</v>
      </c>
      <c r="K343" s="458" t="s">
        <v>3184</v>
      </c>
      <c r="N343" t="s">
        <v>6219</v>
      </c>
      <c r="O343" s="110" t="s">
        <v>4464</v>
      </c>
    </row>
    <row r="344" spans="1:17" x14ac:dyDescent="0.2">
      <c r="A344" s="1" t="s">
        <v>4171</v>
      </c>
      <c r="C344" s="22" t="s">
        <v>4172</v>
      </c>
      <c r="D344" s="115" t="s">
        <v>3903</v>
      </c>
      <c r="E344" s="22" t="s">
        <v>1898</v>
      </c>
      <c r="F344" s="1">
        <v>92</v>
      </c>
      <c r="G344" s="22" t="s">
        <v>1915</v>
      </c>
      <c r="H344" s="42" t="s">
        <v>1945</v>
      </c>
      <c r="I344" s="22" t="s">
        <v>2016</v>
      </c>
      <c r="J344" s="110" t="s">
        <v>2612</v>
      </c>
      <c r="K344" s="458"/>
      <c r="N344" t="s">
        <v>6399</v>
      </c>
      <c r="O344" s="110" t="s">
        <v>4464</v>
      </c>
    </row>
    <row r="345" spans="1:17" x14ac:dyDescent="0.2">
      <c r="A345" s="42" t="s">
        <v>3077</v>
      </c>
      <c r="B345" s="101"/>
      <c r="C345" s="102" t="s">
        <v>104</v>
      </c>
      <c r="D345" s="308" t="s">
        <v>6661</v>
      </c>
      <c r="E345" s="107" t="s">
        <v>1898</v>
      </c>
      <c r="F345" s="127">
        <v>223</v>
      </c>
      <c r="G345" s="76" t="s">
        <v>1914</v>
      </c>
      <c r="H345" s="42" t="s">
        <v>1945</v>
      </c>
      <c r="I345" s="108" t="s">
        <v>2023</v>
      </c>
      <c r="J345" s="371" t="s">
        <v>2622</v>
      </c>
      <c r="K345" s="269" t="s">
        <v>5678</v>
      </c>
      <c r="L345" s="76"/>
      <c r="M345" s="76"/>
      <c r="N345" s="2" t="s">
        <v>6399</v>
      </c>
      <c r="O345" s="110" t="s">
        <v>4464</v>
      </c>
    </row>
    <row r="346" spans="1:17" ht="32.25" customHeight="1" x14ac:dyDescent="0.2">
      <c r="A346" s="142" t="s">
        <v>4425</v>
      </c>
    </row>
    <row r="347" spans="1:17" ht="30" x14ac:dyDescent="0.2">
      <c r="A347" s="461" t="s">
        <v>4426</v>
      </c>
      <c r="B347" s="461" t="s">
        <v>471</v>
      </c>
      <c r="C347" s="461" t="s">
        <v>4428</v>
      </c>
      <c r="D347" s="462" t="s">
        <v>4427</v>
      </c>
      <c r="E347" s="462" t="s">
        <v>4429</v>
      </c>
      <c r="F347" s="461" t="s">
        <v>4433</v>
      </c>
      <c r="G347" s="533" t="s">
        <v>6317</v>
      </c>
      <c r="H347" s="533"/>
      <c r="I347" s="533"/>
      <c r="P347"/>
      <c r="Q347" s="2"/>
    </row>
    <row r="348" spans="1:17" x14ac:dyDescent="0.2">
      <c r="A348" s="463" t="s">
        <v>890</v>
      </c>
      <c r="B348" s="464" t="s">
        <v>4430</v>
      </c>
      <c r="C348" s="465" t="s">
        <v>100</v>
      </c>
      <c r="D348" s="416" t="s">
        <v>13</v>
      </c>
      <c r="E348" s="466" t="s">
        <v>107</v>
      </c>
      <c r="F348" s="416" t="s">
        <v>4422</v>
      </c>
      <c r="G348" s="534"/>
      <c r="H348" s="534"/>
      <c r="I348" s="535"/>
      <c r="P348"/>
      <c r="Q348" s="2"/>
    </row>
    <row r="349" spans="1:17" x14ac:dyDescent="0.2">
      <c r="A349" s="107" t="s">
        <v>13</v>
      </c>
      <c r="B349" s="101" t="s">
        <v>4431</v>
      </c>
      <c r="C349" s="76" t="s">
        <v>107</v>
      </c>
      <c r="D349" s="42" t="s">
        <v>7</v>
      </c>
      <c r="E349" s="467" t="s">
        <v>113</v>
      </c>
      <c r="F349" s="42" t="s">
        <v>4422</v>
      </c>
      <c r="G349" s="531"/>
      <c r="H349" s="531"/>
      <c r="I349" s="532"/>
      <c r="P349"/>
      <c r="Q349" s="2"/>
    </row>
    <row r="350" spans="1:17" x14ac:dyDescent="0.2">
      <c r="A350" s="463" t="s">
        <v>84</v>
      </c>
      <c r="B350" s="464" t="s">
        <v>4432</v>
      </c>
      <c r="C350" s="465" t="s">
        <v>102</v>
      </c>
      <c r="D350" s="416" t="s">
        <v>2</v>
      </c>
      <c r="E350" s="466" t="s">
        <v>100</v>
      </c>
      <c r="F350" s="416" t="s">
        <v>4422</v>
      </c>
      <c r="G350" s="534"/>
      <c r="H350" s="534"/>
      <c r="I350" s="535"/>
      <c r="P350"/>
      <c r="Q350" s="2"/>
    </row>
    <row r="351" spans="1:17" x14ac:dyDescent="0.2">
      <c r="A351" s="107" t="s">
        <v>68</v>
      </c>
      <c r="B351" s="101" t="s">
        <v>2884</v>
      </c>
      <c r="C351" s="76" t="s">
        <v>309</v>
      </c>
      <c r="D351" s="42" t="s">
        <v>68</v>
      </c>
      <c r="E351" s="467" t="s">
        <v>2942</v>
      </c>
      <c r="F351" s="42" t="s">
        <v>5628</v>
      </c>
      <c r="G351" s="531"/>
      <c r="H351" s="531"/>
      <c r="I351" s="532"/>
      <c r="P351"/>
      <c r="Q351" s="2"/>
    </row>
    <row r="352" spans="1:17" ht="24.75" customHeight="1" x14ac:dyDescent="0.2">
      <c r="A352" s="463" t="s">
        <v>6535</v>
      </c>
      <c r="B352" s="464" t="s">
        <v>6536</v>
      </c>
      <c r="C352" s="416" t="s">
        <v>99</v>
      </c>
      <c r="D352" s="416" t="s">
        <v>6535</v>
      </c>
      <c r="E352" s="417" t="s">
        <v>102</v>
      </c>
      <c r="F352" s="416"/>
      <c r="G352" s="536" t="s">
        <v>6537</v>
      </c>
      <c r="H352" s="536"/>
      <c r="I352" s="537"/>
      <c r="J352" s="1"/>
      <c r="K352" s="1"/>
      <c r="L352" s="1"/>
      <c r="M352" s="1"/>
      <c r="N352" s="2"/>
      <c r="O352" s="1"/>
      <c r="P352" s="2"/>
      <c r="Q352" s="2"/>
    </row>
    <row r="353" spans="1:17" x14ac:dyDescent="0.2">
      <c r="A353" s="468"/>
      <c r="B353" s="469"/>
      <c r="C353" s="460"/>
      <c r="D353" s="449"/>
      <c r="E353" s="460"/>
      <c r="F353" s="449"/>
      <c r="G353" s="531"/>
      <c r="H353" s="531"/>
      <c r="I353" s="532"/>
      <c r="P353"/>
      <c r="Q353" s="2"/>
    </row>
    <row r="354" spans="1:17" ht="16.5" customHeight="1" x14ac:dyDescent="0.2"/>
    <row r="355" spans="1:17" ht="15.75" x14ac:dyDescent="0.2">
      <c r="A355" s="142" t="s">
        <v>6564</v>
      </c>
    </row>
    <row r="356" spans="1:17" ht="15" x14ac:dyDescent="0.2">
      <c r="A356" s="295" t="s">
        <v>472</v>
      </c>
      <c r="B356" s="295" t="s">
        <v>471</v>
      </c>
      <c r="C356" s="295" t="s">
        <v>383</v>
      </c>
      <c r="D356" s="304" t="s">
        <v>4424</v>
      </c>
    </row>
    <row r="357" spans="1:17" x14ac:dyDescent="0.2">
      <c r="A357" s="1" t="s">
        <v>83</v>
      </c>
      <c r="B357" s="1">
        <v>17012</v>
      </c>
      <c r="C357" s="22" t="s">
        <v>99</v>
      </c>
      <c r="D357" s="115" t="s">
        <v>4423</v>
      </c>
    </row>
    <row r="358" spans="1:17" x14ac:dyDescent="0.2">
      <c r="A358" s="1" t="s">
        <v>84</v>
      </c>
      <c r="B358" s="1">
        <v>17014</v>
      </c>
      <c r="C358" s="22" t="s">
        <v>102</v>
      </c>
      <c r="D358" s="115" t="s">
        <v>4422</v>
      </c>
    </row>
    <row r="359" spans="1:17" x14ac:dyDescent="0.2">
      <c r="A359" s="1" t="s">
        <v>85</v>
      </c>
      <c r="B359" s="1">
        <v>17014.5</v>
      </c>
      <c r="C359" s="22" t="s">
        <v>362</v>
      </c>
      <c r="D359" s="115" t="s">
        <v>4422</v>
      </c>
    </row>
    <row r="360" spans="1:17" x14ac:dyDescent="0.2">
      <c r="A360" s="1" t="s">
        <v>12</v>
      </c>
      <c r="B360" s="1">
        <v>17016</v>
      </c>
      <c r="C360" s="22" t="s">
        <v>108</v>
      </c>
      <c r="D360" s="115" t="s">
        <v>4422</v>
      </c>
    </row>
    <row r="361" spans="1:17" x14ac:dyDescent="0.2">
      <c r="A361" s="1" t="s">
        <v>11</v>
      </c>
      <c r="B361" s="1">
        <v>17017</v>
      </c>
      <c r="C361" s="22" t="s">
        <v>109</v>
      </c>
      <c r="D361" s="115" t="s">
        <v>4422</v>
      </c>
    </row>
    <row r="362" spans="1:17" x14ac:dyDescent="0.2">
      <c r="A362" s="1" t="s">
        <v>10</v>
      </c>
      <c r="B362" s="1">
        <v>17018</v>
      </c>
      <c r="C362" s="22" t="s">
        <v>110</v>
      </c>
      <c r="D362" s="115" t="s">
        <v>4422</v>
      </c>
    </row>
    <row r="363" spans="1:17" x14ac:dyDescent="0.2">
      <c r="A363" s="1" t="s">
        <v>9</v>
      </c>
      <c r="B363" s="1">
        <v>17019</v>
      </c>
      <c r="C363" s="22" t="s">
        <v>111</v>
      </c>
      <c r="D363" s="115" t="s">
        <v>4422</v>
      </c>
    </row>
    <row r="364" spans="1:17" x14ac:dyDescent="0.2">
      <c r="A364" s="1" t="s">
        <v>8</v>
      </c>
      <c r="B364" s="1">
        <v>17019.5</v>
      </c>
      <c r="C364" s="22" t="s">
        <v>112</v>
      </c>
      <c r="D364" s="115" t="s">
        <v>4422</v>
      </c>
    </row>
    <row r="365" spans="1:17" x14ac:dyDescent="0.2">
      <c r="A365" s="1" t="s">
        <v>6</v>
      </c>
      <c r="B365" s="1">
        <v>17021</v>
      </c>
      <c r="C365" s="22" t="s">
        <v>114</v>
      </c>
      <c r="D365" s="115" t="s">
        <v>4422</v>
      </c>
    </row>
    <row r="366" spans="1:17" x14ac:dyDescent="0.2">
      <c r="A366" s="1" t="s">
        <v>5</v>
      </c>
      <c r="B366" s="1">
        <v>17023</v>
      </c>
      <c r="C366" s="22" t="s">
        <v>106</v>
      </c>
      <c r="D366" s="115" t="s">
        <v>4422</v>
      </c>
    </row>
    <row r="367" spans="1:17" x14ac:dyDescent="0.2">
      <c r="A367" s="1" t="s">
        <v>4</v>
      </c>
      <c r="B367" s="1">
        <v>17024</v>
      </c>
      <c r="C367" s="22" t="s">
        <v>97</v>
      </c>
      <c r="D367" s="115" t="s">
        <v>4422</v>
      </c>
    </row>
    <row r="368" spans="1:17" x14ac:dyDescent="0.2">
      <c r="A368" s="1" t="s">
        <v>3</v>
      </c>
      <c r="B368" s="1">
        <v>17033</v>
      </c>
      <c r="C368" s="22" t="s">
        <v>98</v>
      </c>
      <c r="D368" s="115" t="s">
        <v>4422</v>
      </c>
    </row>
    <row r="369" spans="1:4" x14ac:dyDescent="0.2">
      <c r="A369" s="1" t="s">
        <v>1</v>
      </c>
      <c r="B369" s="1">
        <v>17037</v>
      </c>
      <c r="C369" s="22" t="s">
        <v>103</v>
      </c>
      <c r="D369" s="115" t="s">
        <v>4422</v>
      </c>
    </row>
    <row r="370" spans="1:4" x14ac:dyDescent="0.2">
      <c r="A370" s="1" t="s">
        <v>86</v>
      </c>
      <c r="B370" s="1">
        <v>17030</v>
      </c>
      <c r="C370" s="22" t="s">
        <v>104</v>
      </c>
      <c r="D370" s="115" t="s">
        <v>4422</v>
      </c>
    </row>
    <row r="371" spans="1:4" x14ac:dyDescent="0.2">
      <c r="A371" s="1" t="s">
        <v>6129</v>
      </c>
      <c r="C371" s="22" t="s">
        <v>4172</v>
      </c>
      <c r="D371" s="115" t="s">
        <v>6222</v>
      </c>
    </row>
  </sheetData>
  <mergeCells count="7">
    <mergeCell ref="G353:I353"/>
    <mergeCell ref="G347:I347"/>
    <mergeCell ref="G348:I348"/>
    <mergeCell ref="G349:I349"/>
    <mergeCell ref="G350:I350"/>
    <mergeCell ref="G351:I351"/>
    <mergeCell ref="G352:I352"/>
  </mergeCells>
  <phoneticPr fontId="38" type="noConversion"/>
  <pageMargins left="0.7" right="0.7" top="0.75" bottom="0.75" header="0.3" footer="0.3"/>
  <pageSetup orientation="portrait" r:id="rId1"/>
  <tableParts count="3">
    <tablePart r:id="rId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O288"/>
  <sheetViews>
    <sheetView zoomScale="80" zoomScaleNormal="80" workbookViewId="0">
      <pane xSplit="1" ySplit="2" topLeftCell="B78" activePane="bottomRight" state="frozen"/>
      <selection pane="topRight" activeCell="B1" sqref="B1"/>
      <selection pane="bottomLeft" activeCell="A3" sqref="A3"/>
      <selection pane="bottomRight" activeCell="F15" sqref="F15"/>
    </sheetView>
  </sheetViews>
  <sheetFormatPr defaultColWidth="15.85546875" defaultRowHeight="12.75" x14ac:dyDescent="0.2"/>
  <cols>
    <col min="1" max="1" width="12.140625" style="22" customWidth="1"/>
    <col min="2" max="2" width="53.140625" customWidth="1"/>
    <col min="3" max="3" width="19.5703125" customWidth="1"/>
    <col min="4" max="4" width="21.140625" customWidth="1"/>
    <col min="6" max="6" width="9" style="22" customWidth="1"/>
    <col min="7" max="7" width="8.5703125" style="22" customWidth="1"/>
    <col min="8" max="8" width="20" customWidth="1"/>
    <col min="9" max="9" width="12.28515625" customWidth="1"/>
    <col min="10" max="10" width="18.28515625" style="22" customWidth="1"/>
    <col min="12" max="12" width="17.140625" customWidth="1"/>
    <col min="13" max="13" width="19.7109375" customWidth="1"/>
    <col min="14" max="14" width="21.28515625" customWidth="1"/>
    <col min="15" max="15" width="20.5703125" customWidth="1"/>
  </cols>
  <sheetData>
    <row r="1" spans="1:15" s="2" customFormat="1" ht="30.75" customHeight="1" x14ac:dyDescent="0.2">
      <c r="A1" s="342" t="s">
        <v>8567</v>
      </c>
      <c r="B1" s="342"/>
      <c r="C1" s="342"/>
      <c r="D1" s="342"/>
      <c r="E1" s="342"/>
      <c r="F1" s="343"/>
      <c r="G1" s="343"/>
      <c r="H1" s="474"/>
      <c r="I1" s="342"/>
      <c r="J1" s="538" t="s">
        <v>6669</v>
      </c>
      <c r="K1" s="538"/>
      <c r="L1" s="538"/>
      <c r="M1" s="538"/>
      <c r="N1" s="538"/>
      <c r="O1" s="538"/>
    </row>
    <row r="2" spans="1:15" s="19" customFormat="1" ht="15" x14ac:dyDescent="0.25">
      <c r="A2" s="459" t="s">
        <v>471</v>
      </c>
      <c r="B2" s="293" t="s">
        <v>1655</v>
      </c>
      <c r="C2" s="293" t="s">
        <v>1654</v>
      </c>
      <c r="D2" s="293" t="s">
        <v>1653</v>
      </c>
      <c r="E2" s="293" t="s">
        <v>1652</v>
      </c>
      <c r="F2" s="294" t="s">
        <v>1651</v>
      </c>
      <c r="G2" s="294" t="s">
        <v>1650</v>
      </c>
      <c r="H2" s="475" t="s">
        <v>1649</v>
      </c>
      <c r="I2" s="293" t="s">
        <v>1648</v>
      </c>
      <c r="J2" s="294" t="s">
        <v>1911</v>
      </c>
      <c r="K2" s="293" t="s">
        <v>15</v>
      </c>
      <c r="L2" s="293" t="s">
        <v>14</v>
      </c>
      <c r="M2" s="293" t="s">
        <v>1656</v>
      </c>
      <c r="N2" s="293" t="s">
        <v>1657</v>
      </c>
      <c r="O2" s="293" t="s">
        <v>1962</v>
      </c>
    </row>
    <row r="3" spans="1:15" ht="15" x14ac:dyDescent="0.2">
      <c r="A3">
        <v>15965</v>
      </c>
      <c r="B3" t="s">
        <v>1647</v>
      </c>
      <c r="C3" t="s">
        <v>3935</v>
      </c>
      <c r="D3" t="s">
        <v>3936</v>
      </c>
      <c r="E3" t="s">
        <v>1134</v>
      </c>
      <c r="F3">
        <v>16</v>
      </c>
      <c r="G3">
        <v>5</v>
      </c>
      <c r="H3" t="s">
        <v>1130</v>
      </c>
      <c r="J3" s="75" t="str">
        <f>VLOOKUP(A3,ATON_Xref[[LLNR]:[Zone_ID (for lookup)]],12,FALSE)</f>
        <v>U04</v>
      </c>
      <c r="K3" s="23">
        <f t="shared" ref="K3:K66" si="0">LEFT(C3,2)+(LEFT(RIGHT(C3,10),2)+LEFT(RIGHT(C3,7),6)/60)/60</f>
        <v>25.749639166666668</v>
      </c>
      <c r="L3" s="23">
        <f t="shared" ref="L3:L66" si="1">-LEFT(D3,3)-(LEFT(RIGHT(D3,10),2)+LEFT(RIGHT(D3,7),6)/60)/60</f>
        <v>-81.498422500000004</v>
      </c>
      <c r="M3" s="24" t="str">
        <f t="shared" ref="M3:M66" si="2">CONCATENATE("N ",IF(K3&lt;0,"-", ),TEXT(INT(ABS(ABS(K3))),"##° "),TEXT((ABS(ABS(K3))-INT(ABS(ABS(K3))))*60,"#.000"),"'")</f>
        <v>N 25° 44.978'</v>
      </c>
      <c r="N3" s="24" t="str">
        <f t="shared" ref="N3:N66" si="3">CONCATENATE(IF(L3&lt;0,"W ","E"),TEXT(INT(ABS(ABS(L3))),"##° "),TEXT((ABS(ABS(L3))-INT(ABS(ABS(L3))))*60,"#.000"),"'")</f>
        <v>W 81° 29.905'</v>
      </c>
      <c r="O3" s="292" t="str">
        <f>VLOOKUP('7. Light List'!$A3,ATON_Xref[[LLNR]:[ATON Designation]],2,FALSE)</f>
        <v>Light Ik</v>
      </c>
    </row>
    <row r="4" spans="1:15" ht="15" x14ac:dyDescent="0.2">
      <c r="A4">
        <v>15970</v>
      </c>
      <c r="B4" t="s">
        <v>1646</v>
      </c>
      <c r="C4" t="s">
        <v>3937</v>
      </c>
      <c r="D4" t="s">
        <v>3938</v>
      </c>
      <c r="E4" t="s">
        <v>1122</v>
      </c>
      <c r="F4">
        <v>16</v>
      </c>
      <c r="G4">
        <v>5</v>
      </c>
      <c r="H4" t="s">
        <v>1124</v>
      </c>
      <c r="J4" s="75" t="str">
        <f>VLOOKUP(A4,ATON_Xref[[LLNR]:[Zone_ID (for lookup)]],12,FALSE)</f>
        <v>U05</v>
      </c>
      <c r="K4" s="23">
        <f t="shared" si="0"/>
        <v>25.799677500000001</v>
      </c>
      <c r="L4" s="23">
        <f t="shared" si="1"/>
        <v>-81.467865833333335</v>
      </c>
      <c r="M4" s="24" t="str">
        <f t="shared" si="2"/>
        <v>N 25° 47.981'</v>
      </c>
      <c r="N4" s="24" t="str">
        <f t="shared" si="3"/>
        <v>W 81° 28.072'</v>
      </c>
      <c r="O4" s="24" t="str">
        <f>VLOOKUP('7. Light List'!$A4,ATON_Xref[[LLNR]:[ATON Designation]],2,FALSE)</f>
        <v>G1 Light</v>
      </c>
    </row>
    <row r="5" spans="1:15" ht="15" x14ac:dyDescent="0.2">
      <c r="A5">
        <v>15975</v>
      </c>
      <c r="B5" t="s">
        <v>1645</v>
      </c>
      <c r="C5" t="s">
        <v>3939</v>
      </c>
      <c r="D5" t="s">
        <v>3940</v>
      </c>
      <c r="F5"/>
      <c r="G5"/>
      <c r="H5" t="s">
        <v>1124</v>
      </c>
      <c r="J5" s="75" t="str">
        <f>VLOOKUP(A5,ATON_Xref[[LLNR]:[Zone_ID (for lookup)]],12,FALSE)</f>
        <v>U06</v>
      </c>
      <c r="K5" s="23">
        <f t="shared" si="0"/>
        <v>25.805767500000002</v>
      </c>
      <c r="L5" s="23">
        <f t="shared" si="1"/>
        <v>-81.464844444444438</v>
      </c>
      <c r="M5" s="24" t="str">
        <f t="shared" si="2"/>
        <v>N 25° 48.346'</v>
      </c>
      <c r="N5" s="24" t="str">
        <f t="shared" si="3"/>
        <v>W 81° 27.891'</v>
      </c>
      <c r="O5" s="24" t="str">
        <f>VLOOKUP('7. Light List'!$A5,ATON_Xref[[LLNR]:[ATON Designation]],2,FALSE)</f>
        <v>G3</v>
      </c>
    </row>
    <row r="6" spans="1:15" ht="15" x14ac:dyDescent="0.2">
      <c r="A6">
        <v>15980</v>
      </c>
      <c r="B6" t="s">
        <v>1644</v>
      </c>
      <c r="C6" t="s">
        <v>3941</v>
      </c>
      <c r="D6" t="s">
        <v>3942</v>
      </c>
      <c r="E6" t="s">
        <v>1125</v>
      </c>
      <c r="F6">
        <v>16</v>
      </c>
      <c r="G6">
        <v>5</v>
      </c>
      <c r="H6" t="s">
        <v>1123</v>
      </c>
      <c r="J6" s="75" t="str">
        <f>VLOOKUP(A6,ATON_Xref[[LLNR]:[Zone_ID (for lookup)]],12,FALSE)</f>
        <v>U07</v>
      </c>
      <c r="K6" s="23">
        <f t="shared" si="0"/>
        <v>25.810984166666668</v>
      </c>
      <c r="L6" s="23">
        <f t="shared" si="1"/>
        <v>-81.461077777777774</v>
      </c>
      <c r="M6" s="24" t="str">
        <f t="shared" si="2"/>
        <v>N 25° 48.659'</v>
      </c>
      <c r="N6" s="24" t="str">
        <f t="shared" si="3"/>
        <v>W 81° 27.665'</v>
      </c>
      <c r="O6" s="24" t="str">
        <f>VLOOKUP('7. Light List'!$A6,ATON_Xref[[LLNR]:[ATON Designation]],2,FALSE)</f>
        <v>R4 Light</v>
      </c>
    </row>
    <row r="7" spans="1:15" ht="15" x14ac:dyDescent="0.2">
      <c r="A7">
        <v>15985</v>
      </c>
      <c r="B7" t="s">
        <v>1643</v>
      </c>
      <c r="C7" t="s">
        <v>3943</v>
      </c>
      <c r="D7" t="s">
        <v>3944</v>
      </c>
      <c r="F7"/>
      <c r="G7"/>
      <c r="H7" t="s">
        <v>1123</v>
      </c>
      <c r="J7" s="75" t="str">
        <f>VLOOKUP(A7,ATON_Xref[[LLNR]:[Zone_ID (for lookup)]],12,FALSE)</f>
        <v>U08</v>
      </c>
      <c r="K7" s="23">
        <f t="shared" si="0"/>
        <v>25.824007222222221</v>
      </c>
      <c r="L7" s="23">
        <f t="shared" si="1"/>
        <v>-81.443960833333335</v>
      </c>
      <c r="M7" s="24" t="str">
        <f t="shared" si="2"/>
        <v>N 25° 49.440'</v>
      </c>
      <c r="N7" s="24" t="str">
        <f t="shared" si="3"/>
        <v>W 81° 26.638'</v>
      </c>
      <c r="O7" s="24" t="str">
        <f>VLOOKUP('7. Light List'!$A7,ATON_Xref[[LLNR]:[ATON Designation]],2,FALSE)</f>
        <v>R6</v>
      </c>
    </row>
    <row r="8" spans="1:15" ht="15" x14ac:dyDescent="0.2">
      <c r="A8">
        <v>15990</v>
      </c>
      <c r="B8" t="s">
        <v>1642</v>
      </c>
      <c r="C8" t="s">
        <v>3945</v>
      </c>
      <c r="D8" t="s">
        <v>3946</v>
      </c>
      <c r="E8" t="s">
        <v>1122</v>
      </c>
      <c r="F8">
        <v>16</v>
      </c>
      <c r="G8">
        <v>5</v>
      </c>
      <c r="H8" t="s">
        <v>1124</v>
      </c>
      <c r="J8" s="75" t="str">
        <f>VLOOKUP(A8,ATON_Xref[[LLNR]:[Zone_ID (for lookup)]],12,FALSE)</f>
        <v>U09</v>
      </c>
      <c r="K8" s="23">
        <f t="shared" si="0"/>
        <v>25.827868611111111</v>
      </c>
      <c r="L8" s="23">
        <f t="shared" si="1"/>
        <v>-81.439961111111117</v>
      </c>
      <c r="M8" s="24" t="str">
        <f t="shared" si="2"/>
        <v>N 25° 49.672'</v>
      </c>
      <c r="N8" s="24" t="str">
        <f t="shared" si="3"/>
        <v>W 81° 26.398'</v>
      </c>
      <c r="O8" s="24" t="str">
        <f>VLOOKUP('7. Light List'!$A8,ATON_Xref[[LLNR]:[ATON Designation]],2,FALSE)</f>
        <v>G7 Light</v>
      </c>
    </row>
    <row r="9" spans="1:15" ht="21" customHeight="1" x14ac:dyDescent="0.2">
      <c r="A9">
        <v>15995</v>
      </c>
      <c r="B9" t="s">
        <v>1641</v>
      </c>
      <c r="C9" t="s">
        <v>3947</v>
      </c>
      <c r="D9" t="s">
        <v>3948</v>
      </c>
      <c r="F9"/>
      <c r="G9"/>
      <c r="H9" t="s">
        <v>1124</v>
      </c>
      <c r="J9" s="75" t="str">
        <f>VLOOKUP(A9,ATON_Xref[[LLNR]:[Zone_ID (for lookup)]],12,FALSE)</f>
        <v>U10</v>
      </c>
      <c r="K9" s="23">
        <f t="shared" si="0"/>
        <v>25.827533333333335</v>
      </c>
      <c r="L9" s="23">
        <f t="shared" si="1"/>
        <v>-81.434085555555555</v>
      </c>
      <c r="M9" s="24" t="str">
        <f t="shared" si="2"/>
        <v>N 25° 49.652'</v>
      </c>
      <c r="N9" s="24" t="str">
        <f t="shared" si="3"/>
        <v>W 81° 26.045'</v>
      </c>
      <c r="O9" s="24" t="str">
        <f>VLOOKUP('7. Light List'!$A9,ATON_Xref[[LLNR]:[ATON Designation]],2,FALSE)</f>
        <v>G9</v>
      </c>
    </row>
    <row r="10" spans="1:15" ht="15" x14ac:dyDescent="0.2">
      <c r="A10">
        <v>16000</v>
      </c>
      <c r="B10" t="s">
        <v>1640</v>
      </c>
      <c r="C10" t="s">
        <v>3949</v>
      </c>
      <c r="D10" t="s">
        <v>3950</v>
      </c>
      <c r="F10"/>
      <c r="G10"/>
      <c r="H10" t="s">
        <v>1123</v>
      </c>
      <c r="J10" s="75" t="str">
        <f>VLOOKUP(A10,ATON_Xref[[LLNR]:[Zone_ID (for lookup)]],12,FALSE)</f>
        <v>U11</v>
      </c>
      <c r="K10" s="23">
        <f t="shared" si="0"/>
        <v>25.826867499999999</v>
      </c>
      <c r="L10" s="23">
        <f t="shared" si="1"/>
        <v>-81.430014999999997</v>
      </c>
      <c r="M10" s="24" t="str">
        <f t="shared" si="2"/>
        <v>N 25° 49.612'</v>
      </c>
      <c r="N10" s="24" t="str">
        <f t="shared" si="3"/>
        <v>W 81° 25.801'</v>
      </c>
      <c r="O10" s="24" t="str">
        <f>VLOOKUP('7. Light List'!$A10,ATON_Xref[[LLNR]:[ATON Designation]],2,FALSE)</f>
        <v>R10</v>
      </c>
    </row>
    <row r="11" spans="1:15" ht="15" x14ac:dyDescent="0.2">
      <c r="A11">
        <v>16005</v>
      </c>
      <c r="B11" t="s">
        <v>1639</v>
      </c>
      <c r="C11" t="s">
        <v>3951</v>
      </c>
      <c r="D11" t="s">
        <v>3952</v>
      </c>
      <c r="F11"/>
      <c r="G11"/>
      <c r="H11" t="s">
        <v>1124</v>
      </c>
      <c r="J11" s="75" t="str">
        <f>VLOOKUP(A11,ATON_Xref[[LLNR]:[Zone_ID (for lookup)]],12,FALSE)</f>
        <v>U12</v>
      </c>
      <c r="K11" s="23">
        <f t="shared" si="0"/>
        <v>25.827067499999998</v>
      </c>
      <c r="L11" s="23">
        <f t="shared" si="1"/>
        <v>-81.428115000000005</v>
      </c>
      <c r="M11" s="24" t="str">
        <f t="shared" si="2"/>
        <v>N 25° 49.624'</v>
      </c>
      <c r="N11" s="24" t="str">
        <f t="shared" si="3"/>
        <v>W 81° 25.687'</v>
      </c>
      <c r="O11" s="24" t="str">
        <f>VLOOKUP('7. Light List'!$A11,ATON_Xref[[LLNR]:[ATON Designation]],2,FALSE)</f>
        <v>G11</v>
      </c>
    </row>
    <row r="12" spans="1:15" ht="15" x14ac:dyDescent="0.2">
      <c r="A12">
        <v>16010</v>
      </c>
      <c r="B12" t="s">
        <v>1638</v>
      </c>
      <c r="C12" t="s">
        <v>3953</v>
      </c>
      <c r="D12" t="s">
        <v>3954</v>
      </c>
      <c r="F12"/>
      <c r="G12"/>
      <c r="H12" t="s">
        <v>1124</v>
      </c>
      <c r="J12" s="75" t="str">
        <f>VLOOKUP(A12,ATON_Xref[[LLNR]:[Zone_ID (for lookup)]],12,FALSE)</f>
        <v>U13</v>
      </c>
      <c r="K12" s="23">
        <f t="shared" si="0"/>
        <v>25.827331944444445</v>
      </c>
      <c r="L12" s="23">
        <f t="shared" si="1"/>
        <v>-81.427549444444438</v>
      </c>
      <c r="M12" s="24" t="str">
        <f t="shared" si="2"/>
        <v>N 25° 49.640'</v>
      </c>
      <c r="N12" s="24" t="str">
        <f t="shared" si="3"/>
        <v>W 81° 25.653'</v>
      </c>
      <c r="O12" s="24" t="str">
        <f>VLOOKUP('7. Light List'!$A12,ATON_Xref[[LLNR]:[ATON Designation]],2,FALSE)</f>
        <v>11A</v>
      </c>
    </row>
    <row r="13" spans="1:15" ht="15" x14ac:dyDescent="0.2">
      <c r="A13">
        <v>16015</v>
      </c>
      <c r="B13" t="s">
        <v>1637</v>
      </c>
      <c r="C13" t="s">
        <v>3955</v>
      </c>
      <c r="D13" t="s">
        <v>3956</v>
      </c>
      <c r="E13" t="s">
        <v>1125</v>
      </c>
      <c r="F13">
        <v>16</v>
      </c>
      <c r="G13">
        <v>5</v>
      </c>
      <c r="H13" t="s">
        <v>1123</v>
      </c>
      <c r="J13" s="75" t="str">
        <f>VLOOKUP(A13,ATON_Xref[[LLNR]:[Zone_ID (for lookup)]],12,FALSE)</f>
        <v>U14</v>
      </c>
      <c r="K13" s="23">
        <f t="shared" si="0"/>
        <v>25.82687138888889</v>
      </c>
      <c r="L13" s="23">
        <f t="shared" si="1"/>
        <v>-81.427303888888886</v>
      </c>
      <c r="M13" s="24" t="str">
        <f t="shared" si="2"/>
        <v>N 25° 49.612'</v>
      </c>
      <c r="N13" s="24" t="str">
        <f t="shared" si="3"/>
        <v>W 81° 25.638'</v>
      </c>
      <c r="O13" s="24" t="str">
        <f>VLOOKUP('7. Light List'!$A13,ATON_Xref[[LLNR]:[ATON Designation]],2,FALSE)</f>
        <v>R12 Light</v>
      </c>
    </row>
    <row r="14" spans="1:15" ht="15" x14ac:dyDescent="0.2">
      <c r="A14">
        <v>16020</v>
      </c>
      <c r="B14" t="s">
        <v>1636</v>
      </c>
      <c r="C14" t="s">
        <v>3957</v>
      </c>
      <c r="D14" t="s">
        <v>3958</v>
      </c>
      <c r="F14"/>
      <c r="G14"/>
      <c r="H14" t="s">
        <v>1124</v>
      </c>
      <c r="J14" s="75" t="str">
        <f>VLOOKUP(A14,ATON_Xref[[LLNR]:[Zone_ID (for lookup)]],12,FALSE)</f>
        <v>U15</v>
      </c>
      <c r="K14" s="23">
        <f t="shared" si="0"/>
        <v>25.828252500000001</v>
      </c>
      <c r="L14" s="23">
        <f t="shared" si="1"/>
        <v>-81.426665555555559</v>
      </c>
      <c r="M14" s="24" t="str">
        <f t="shared" si="2"/>
        <v>N 25° 49.695'</v>
      </c>
      <c r="N14" s="24" t="str">
        <f t="shared" si="3"/>
        <v>W 81° 25.600'</v>
      </c>
      <c r="O14" s="24" t="str">
        <f>VLOOKUP('7. Light List'!$A14,ATON_Xref[[LLNR]:[ATON Designation]],2,FALSE)</f>
        <v>G13</v>
      </c>
    </row>
    <row r="15" spans="1:15" ht="15" x14ac:dyDescent="0.2">
      <c r="A15">
        <v>16025</v>
      </c>
      <c r="B15" t="s">
        <v>1635</v>
      </c>
      <c r="C15" t="s">
        <v>3959</v>
      </c>
      <c r="D15" t="s">
        <v>3960</v>
      </c>
      <c r="F15"/>
      <c r="G15"/>
      <c r="H15" t="s">
        <v>1123</v>
      </c>
      <c r="J15" s="75" t="str">
        <f>VLOOKUP(A15,ATON_Xref[[LLNR]:[Zone_ID (for lookup)]],12,FALSE)</f>
        <v>U16</v>
      </c>
      <c r="K15" s="23">
        <f t="shared" si="0"/>
        <v>25.831129722222222</v>
      </c>
      <c r="L15" s="23">
        <f t="shared" si="1"/>
        <v>-81.424551666666673</v>
      </c>
      <c r="M15" s="24" t="str">
        <f t="shared" si="2"/>
        <v>N 25° 49.868'</v>
      </c>
      <c r="N15" s="24" t="str">
        <f t="shared" si="3"/>
        <v>W 81° 25.473'</v>
      </c>
      <c r="O15" s="24" t="str">
        <f>VLOOKUP('7. Light List'!$A15,ATON_Xref[[LLNR]:[ATON Designation]],2,FALSE)</f>
        <v>R14</v>
      </c>
    </row>
    <row r="16" spans="1:15" ht="15" x14ac:dyDescent="0.2">
      <c r="A16">
        <v>16030</v>
      </c>
      <c r="B16" t="s">
        <v>1634</v>
      </c>
      <c r="C16" t="s">
        <v>3961</v>
      </c>
      <c r="D16" t="s">
        <v>3962</v>
      </c>
      <c r="E16" t="s">
        <v>1122</v>
      </c>
      <c r="F16">
        <v>16</v>
      </c>
      <c r="G16">
        <v>5</v>
      </c>
      <c r="H16" t="s">
        <v>1124</v>
      </c>
      <c r="J16" s="75" t="str">
        <f>VLOOKUP(A16,ATON_Xref[[LLNR]:[Zone_ID (for lookup)]],12,FALSE)</f>
        <v>U17</v>
      </c>
      <c r="K16" s="23">
        <f t="shared" si="0"/>
        <v>25.832879999999999</v>
      </c>
      <c r="L16" s="23">
        <f t="shared" si="1"/>
        <v>-81.423578888888883</v>
      </c>
      <c r="M16" s="24" t="str">
        <f t="shared" si="2"/>
        <v>N 25° 49.973'</v>
      </c>
      <c r="N16" s="24" t="str">
        <f t="shared" si="3"/>
        <v>W 81° 25.415'</v>
      </c>
      <c r="O16" s="24" t="str">
        <f>VLOOKUP('7. Light List'!$A16,ATON_Xref[[LLNR]:[ATON Designation]],2,FALSE)</f>
        <v>G15 Light</v>
      </c>
    </row>
    <row r="17" spans="1:15" ht="15" x14ac:dyDescent="0.2">
      <c r="A17">
        <v>16035</v>
      </c>
      <c r="B17" t="s">
        <v>1633</v>
      </c>
      <c r="C17" t="s">
        <v>3963</v>
      </c>
      <c r="D17" t="s">
        <v>3964</v>
      </c>
      <c r="F17"/>
      <c r="G17"/>
      <c r="H17" t="s">
        <v>1123</v>
      </c>
      <c r="J17" s="75" t="str">
        <f>VLOOKUP(A17,ATON_Xref[[LLNR]:[Zone_ID (for lookup)]],12,FALSE)</f>
        <v>U18</v>
      </c>
      <c r="K17" s="23">
        <f t="shared" si="0"/>
        <v>25.833105833333335</v>
      </c>
      <c r="L17" s="23">
        <f t="shared" si="1"/>
        <v>-81.421657499999995</v>
      </c>
      <c r="M17" s="24" t="str">
        <f t="shared" si="2"/>
        <v>N 25° 49.986'</v>
      </c>
      <c r="N17" s="24" t="str">
        <f t="shared" si="3"/>
        <v>W 81° 25.299'</v>
      </c>
      <c r="O17" s="24" t="str">
        <f>VLOOKUP('7. Light List'!$A17,ATON_Xref[[LLNR]:[ATON Designation]],2,FALSE)</f>
        <v>R16</v>
      </c>
    </row>
    <row r="18" spans="1:15" ht="15" x14ac:dyDescent="0.2">
      <c r="A18">
        <v>16040</v>
      </c>
      <c r="B18" t="s">
        <v>1632</v>
      </c>
      <c r="C18" t="s">
        <v>3965</v>
      </c>
      <c r="D18" t="s">
        <v>3966</v>
      </c>
      <c r="F18"/>
      <c r="G18"/>
      <c r="H18" t="s">
        <v>1124</v>
      </c>
      <c r="J18" s="75" t="str">
        <f>VLOOKUP(A18,ATON_Xref[[LLNR]:[Zone_ID (for lookup)]],12,FALSE)</f>
        <v>U19</v>
      </c>
      <c r="K18" s="23">
        <f t="shared" si="0"/>
        <v>25.834445833333334</v>
      </c>
      <c r="L18" s="23">
        <f t="shared" si="1"/>
        <v>-81.418399722222219</v>
      </c>
      <c r="M18" s="24" t="str">
        <f t="shared" si="2"/>
        <v>N 25° 50.067'</v>
      </c>
      <c r="N18" s="24" t="str">
        <f t="shared" si="3"/>
        <v>W 81° 25.104'</v>
      </c>
      <c r="O18" s="24" t="str">
        <f>VLOOKUP('7. Light List'!$A18,ATON_Xref[[LLNR]:[ATON Designation]],2,FALSE)</f>
        <v>G17</v>
      </c>
    </row>
    <row r="19" spans="1:15" ht="15" x14ac:dyDescent="0.2">
      <c r="A19">
        <v>16045</v>
      </c>
      <c r="B19" t="s">
        <v>1631</v>
      </c>
      <c r="C19" t="s">
        <v>3967</v>
      </c>
      <c r="D19" t="s">
        <v>3968</v>
      </c>
      <c r="F19"/>
      <c r="G19"/>
      <c r="H19" t="s">
        <v>1123</v>
      </c>
      <c r="J19" s="75" t="str">
        <f>VLOOKUP(A19,ATON_Xref[[LLNR]:[Zone_ID (for lookup)]],12,FALSE)</f>
        <v>U20</v>
      </c>
      <c r="K19" s="23">
        <f t="shared" si="0"/>
        <v>25.834025277777776</v>
      </c>
      <c r="L19" s="23">
        <f t="shared" si="1"/>
        <v>-81.418176666666668</v>
      </c>
      <c r="M19" s="24" t="str">
        <f t="shared" si="2"/>
        <v>N 25° 50.042'</v>
      </c>
      <c r="N19" s="24" t="str">
        <f t="shared" si="3"/>
        <v>W 81° 25.091'</v>
      </c>
      <c r="O19" s="24" t="str">
        <f>VLOOKUP('7. Light List'!$A19,ATON_Xref[[LLNR]:[ATON Designation]],2,FALSE)</f>
        <v>R18</v>
      </c>
    </row>
    <row r="20" spans="1:15" ht="15" x14ac:dyDescent="0.2">
      <c r="A20">
        <v>16050</v>
      </c>
      <c r="B20" t="s">
        <v>1630</v>
      </c>
      <c r="C20" t="s">
        <v>3969</v>
      </c>
      <c r="D20" t="s">
        <v>3970</v>
      </c>
      <c r="F20"/>
      <c r="G20"/>
      <c r="H20" t="s">
        <v>1629</v>
      </c>
      <c r="J20" s="75" t="str">
        <f>VLOOKUP(A20,ATON_Xref[[LLNR]:[Zone_ID (for lookup)]],12,FALSE)</f>
        <v>U21</v>
      </c>
      <c r="K20" s="23">
        <f t="shared" si="0"/>
        <v>25.835394166666667</v>
      </c>
      <c r="L20" s="23">
        <f t="shared" si="1"/>
        <v>-81.414233055555556</v>
      </c>
      <c r="M20" s="24" t="str">
        <f t="shared" si="2"/>
        <v>N 25° 50.124'</v>
      </c>
      <c r="N20" s="24" t="str">
        <f t="shared" si="3"/>
        <v>W 81° 24.854'</v>
      </c>
      <c r="O20" s="24" t="str">
        <f>VLOOKUP('7. Light List'!$A20,ATON_Xref[[LLNR]:[ATON Designation]],2,FALSE)</f>
        <v>R20</v>
      </c>
    </row>
    <row r="21" spans="1:15" ht="15" x14ac:dyDescent="0.2">
      <c r="A21">
        <v>16055</v>
      </c>
      <c r="B21" t="s">
        <v>1628</v>
      </c>
      <c r="C21" t="s">
        <v>3971</v>
      </c>
      <c r="D21" t="s">
        <v>3972</v>
      </c>
      <c r="E21" t="s">
        <v>1125</v>
      </c>
      <c r="F21">
        <v>16</v>
      </c>
      <c r="G21">
        <v>5</v>
      </c>
      <c r="H21" t="s">
        <v>1123</v>
      </c>
      <c r="J21" s="75" t="str">
        <f>VLOOKUP(A21,ATON_Xref[[LLNR]:[Zone_ID (for lookup)]],12,FALSE)</f>
        <v>U22</v>
      </c>
      <c r="K21" s="23">
        <f t="shared" si="0"/>
        <v>25.8364975</v>
      </c>
      <c r="L21" s="23">
        <f t="shared" si="1"/>
        <v>-81.41063305555555</v>
      </c>
      <c r="M21" s="24" t="str">
        <f t="shared" si="2"/>
        <v>N 25° 50.190'</v>
      </c>
      <c r="N21" s="24" t="str">
        <f t="shared" si="3"/>
        <v>W 81° 24.638'</v>
      </c>
      <c r="O21" s="24" t="str">
        <f>VLOOKUP('7. Light List'!$A21,ATON_Xref[[LLNR]:[ATON Designation]],2,FALSE)</f>
        <v>R22 Light</v>
      </c>
    </row>
    <row r="22" spans="1:15" ht="15" x14ac:dyDescent="0.2">
      <c r="A22">
        <v>16060</v>
      </c>
      <c r="B22" t="s">
        <v>1627</v>
      </c>
      <c r="C22" t="s">
        <v>3973</v>
      </c>
      <c r="D22" t="s">
        <v>3974</v>
      </c>
      <c r="F22"/>
      <c r="G22"/>
      <c r="H22" t="s">
        <v>1124</v>
      </c>
      <c r="J22" s="75" t="str">
        <f>VLOOKUP(A22,ATON_Xref[[LLNR]:[Zone_ID (for lookup)]],12,FALSE)</f>
        <v>U23</v>
      </c>
      <c r="K22" s="23">
        <f t="shared" si="0"/>
        <v>25.837184166666667</v>
      </c>
      <c r="L22" s="23">
        <f t="shared" si="1"/>
        <v>-81.410331111111105</v>
      </c>
      <c r="M22" s="24" t="str">
        <f t="shared" si="2"/>
        <v>N 25° 50.231'</v>
      </c>
      <c r="N22" s="24" t="str">
        <f t="shared" si="3"/>
        <v>W 81° 24.620'</v>
      </c>
      <c r="O22" s="24" t="str">
        <f>VLOOKUP('7. Light List'!$A22,ATON_Xref[[LLNR]:[ATON Designation]],2,FALSE)</f>
        <v>G23</v>
      </c>
    </row>
    <row r="23" spans="1:15" ht="15" x14ac:dyDescent="0.2">
      <c r="A23">
        <v>16065</v>
      </c>
      <c r="B23" t="s">
        <v>1626</v>
      </c>
      <c r="C23" t="s">
        <v>3975</v>
      </c>
      <c r="D23" t="s">
        <v>3976</v>
      </c>
      <c r="F23"/>
      <c r="G23"/>
      <c r="H23" t="s">
        <v>1123</v>
      </c>
      <c r="J23" s="75" t="str">
        <f>VLOOKUP(A23,ATON_Xref[[LLNR]:[Zone_ID (for lookup)]],12,FALSE)</f>
        <v>U24</v>
      </c>
      <c r="K23" s="23">
        <f t="shared" si="0"/>
        <v>25.838986666666667</v>
      </c>
      <c r="L23" s="23">
        <f t="shared" si="1"/>
        <v>-81.407883055555558</v>
      </c>
      <c r="M23" s="24" t="str">
        <f t="shared" si="2"/>
        <v>N 25° 50.339'</v>
      </c>
      <c r="N23" s="24" t="str">
        <f t="shared" si="3"/>
        <v>W 81° 24.473'</v>
      </c>
      <c r="O23" s="24" t="str">
        <f>VLOOKUP('7. Light List'!$A23,ATON_Xref[[LLNR]:[ATON Designation]],2,FALSE)</f>
        <v>R24</v>
      </c>
    </row>
    <row r="24" spans="1:15" ht="15" x14ac:dyDescent="0.2">
      <c r="A24">
        <v>16070</v>
      </c>
      <c r="B24" t="s">
        <v>1625</v>
      </c>
      <c r="C24" t="s">
        <v>3977</v>
      </c>
      <c r="D24" t="s">
        <v>3978</v>
      </c>
      <c r="F24"/>
      <c r="G24"/>
      <c r="H24" t="s">
        <v>1124</v>
      </c>
      <c r="J24" s="75" t="str">
        <f>VLOOKUP(A24,ATON_Xref[[LLNR]:[Zone_ID (for lookup)]],12,FALSE)</f>
        <v>U25</v>
      </c>
      <c r="K24" s="23">
        <f t="shared" si="0"/>
        <v>25.841011666666667</v>
      </c>
      <c r="L24" s="23">
        <f t="shared" si="1"/>
        <v>-81.406111944444447</v>
      </c>
      <c r="M24" s="24" t="str">
        <f t="shared" si="2"/>
        <v>N 25° 50.461'</v>
      </c>
      <c r="N24" s="24" t="str">
        <f t="shared" si="3"/>
        <v>W 81° 24.367'</v>
      </c>
      <c r="O24" s="24" t="str">
        <f>VLOOKUP('7. Light List'!$A24,ATON_Xref[[LLNR]:[ATON Designation]],2,FALSE)</f>
        <v>G25</v>
      </c>
    </row>
    <row r="25" spans="1:15" ht="15" x14ac:dyDescent="0.2">
      <c r="A25">
        <v>16075</v>
      </c>
      <c r="B25" t="s">
        <v>1624</v>
      </c>
      <c r="C25" t="s">
        <v>3979</v>
      </c>
      <c r="D25" t="s">
        <v>3980</v>
      </c>
      <c r="F25"/>
      <c r="G25"/>
      <c r="H25" t="s">
        <v>1123</v>
      </c>
      <c r="J25" s="75" t="str">
        <f>VLOOKUP(A25,ATON_Xref[[LLNR]:[Zone_ID (for lookup)]],12,FALSE)</f>
        <v>U26</v>
      </c>
      <c r="K25" s="23">
        <f t="shared" si="0"/>
        <v>25.841012500000001</v>
      </c>
      <c r="L25" s="23">
        <f t="shared" si="1"/>
        <v>-81.405784722222222</v>
      </c>
      <c r="M25" s="24" t="str">
        <f t="shared" si="2"/>
        <v>N 25° 50.461'</v>
      </c>
      <c r="N25" s="24" t="str">
        <f t="shared" si="3"/>
        <v>W 81° 24.347'</v>
      </c>
      <c r="O25" s="24" t="str">
        <f>VLOOKUP('7. Light List'!$A25,ATON_Xref[[LLNR]:[ATON Designation]],2,FALSE)</f>
        <v>R26</v>
      </c>
    </row>
    <row r="26" spans="1:15" ht="15" x14ac:dyDescent="0.2">
      <c r="A26">
        <v>16080</v>
      </c>
      <c r="B26" t="s">
        <v>1623</v>
      </c>
      <c r="C26" t="s">
        <v>3981</v>
      </c>
      <c r="D26" t="s">
        <v>3982</v>
      </c>
      <c r="F26"/>
      <c r="G26"/>
      <c r="H26" t="s">
        <v>1124</v>
      </c>
      <c r="J26" s="75" t="str">
        <f>VLOOKUP(A26,ATON_Xref[[LLNR]:[Zone_ID (for lookup)]],12,FALSE)</f>
        <v>U27</v>
      </c>
      <c r="K26" s="23">
        <f t="shared" si="0"/>
        <v>25.845365833333332</v>
      </c>
      <c r="L26" s="23">
        <f t="shared" si="1"/>
        <v>-81.401559722222217</v>
      </c>
      <c r="M26" s="24" t="str">
        <f t="shared" si="2"/>
        <v>N 25° 50.722'</v>
      </c>
      <c r="N26" s="24" t="str">
        <f t="shared" si="3"/>
        <v>W 81° 24.094'</v>
      </c>
      <c r="O26" s="24" t="str">
        <f>VLOOKUP('7. Light List'!$A26,ATON_Xref[[LLNR]:[ATON Designation]],2,FALSE)</f>
        <v>G27</v>
      </c>
    </row>
    <row r="27" spans="1:15" ht="15" x14ac:dyDescent="0.2">
      <c r="A27">
        <v>16085</v>
      </c>
      <c r="B27" t="s">
        <v>1622</v>
      </c>
      <c r="C27" t="s">
        <v>3983</v>
      </c>
      <c r="D27" t="s">
        <v>3984</v>
      </c>
      <c r="E27" t="s">
        <v>1125</v>
      </c>
      <c r="F27">
        <v>12</v>
      </c>
      <c r="G27">
        <v>5</v>
      </c>
      <c r="H27" t="s">
        <v>1123</v>
      </c>
      <c r="J27" s="75" t="str">
        <f>VLOOKUP(A27,ATON_Xref[[LLNR]:[Zone_ID (for lookup)]],12,FALSE)</f>
        <v>U28</v>
      </c>
      <c r="K27" s="23">
        <f t="shared" si="0"/>
        <v>25.845177499999998</v>
      </c>
      <c r="L27" s="23">
        <f t="shared" si="1"/>
        <v>-81.401303055555559</v>
      </c>
      <c r="M27" s="24" t="str">
        <f t="shared" si="2"/>
        <v>N 25° 50.711'</v>
      </c>
      <c r="N27" s="24" t="str">
        <f t="shared" si="3"/>
        <v>W 81° 24.078'</v>
      </c>
      <c r="O27" s="24" t="str">
        <f>VLOOKUP('7. Light List'!$A27,ATON_Xref[[LLNR]:[ATON Designation]],2,FALSE)</f>
        <v>R28 Light</v>
      </c>
    </row>
    <row r="28" spans="1:15" ht="15" x14ac:dyDescent="0.2">
      <c r="A28">
        <v>16090</v>
      </c>
      <c r="B28" t="s">
        <v>1621</v>
      </c>
      <c r="C28" t="s">
        <v>3985</v>
      </c>
      <c r="D28" t="s">
        <v>3986</v>
      </c>
      <c r="F28"/>
      <c r="G28"/>
      <c r="H28" t="s">
        <v>1124</v>
      </c>
      <c r="J28" s="75" t="str">
        <f>VLOOKUP(A28,ATON_Xref[[LLNR]:[Zone_ID (for lookup)]],12,FALSE)</f>
        <v>U29</v>
      </c>
      <c r="K28" s="23">
        <f t="shared" si="0"/>
        <v>25.8497925</v>
      </c>
      <c r="L28" s="23">
        <f t="shared" si="1"/>
        <v>-81.396678055555554</v>
      </c>
      <c r="M28" s="24" t="str">
        <f t="shared" si="2"/>
        <v>N 25° 50.988'</v>
      </c>
      <c r="N28" s="24" t="str">
        <f t="shared" si="3"/>
        <v>W 81° 23.801'</v>
      </c>
      <c r="O28" s="24" t="str">
        <f>VLOOKUP('7. Light List'!$A28,ATON_Xref[[LLNR]:[ATON Designation]],2,FALSE)</f>
        <v>G29</v>
      </c>
    </row>
    <row r="29" spans="1:15" ht="15" x14ac:dyDescent="0.2">
      <c r="A29">
        <v>16095</v>
      </c>
      <c r="B29" t="s">
        <v>1620</v>
      </c>
      <c r="C29" t="s">
        <v>3987</v>
      </c>
      <c r="D29" t="s">
        <v>3988</v>
      </c>
      <c r="F29"/>
      <c r="G29"/>
      <c r="H29" t="s">
        <v>1123</v>
      </c>
      <c r="J29" s="75" t="str">
        <f>VLOOKUP(A29,ATON_Xref[[LLNR]:[Zone_ID (for lookup)]],12,FALSE)</f>
        <v>U30</v>
      </c>
      <c r="K29" s="23">
        <f t="shared" si="0"/>
        <v>25.849669166666665</v>
      </c>
      <c r="L29" s="23">
        <f t="shared" si="1"/>
        <v>-81.39647305555556</v>
      </c>
      <c r="M29" s="24" t="str">
        <f t="shared" si="2"/>
        <v>N 25° 50.980'</v>
      </c>
      <c r="N29" s="24" t="str">
        <f t="shared" si="3"/>
        <v>W 81° 23.788'</v>
      </c>
      <c r="O29" s="24" t="str">
        <f>VLOOKUP('7. Light List'!$A29,ATON_Xref[[LLNR]:[ATON Designation]],2,FALSE)</f>
        <v>R30</v>
      </c>
    </row>
    <row r="30" spans="1:15" ht="15" x14ac:dyDescent="0.2">
      <c r="A30">
        <v>16100</v>
      </c>
      <c r="B30" t="s">
        <v>1619</v>
      </c>
      <c r="C30" t="s">
        <v>3989</v>
      </c>
      <c r="D30" t="s">
        <v>3990</v>
      </c>
      <c r="F30"/>
      <c r="G30"/>
      <c r="H30" t="s">
        <v>1123</v>
      </c>
      <c r="J30" s="75" t="str">
        <f>VLOOKUP(A30,ATON_Xref[[LLNR]:[Zone_ID (for lookup)]],12,FALSE)</f>
        <v>U31</v>
      </c>
      <c r="K30" s="23">
        <f t="shared" si="0"/>
        <v>25.853112500000002</v>
      </c>
      <c r="L30" s="23">
        <f t="shared" si="1"/>
        <v>-81.392848055555561</v>
      </c>
      <c r="M30" s="24" t="str">
        <f t="shared" si="2"/>
        <v>N 25° 51.187'</v>
      </c>
      <c r="N30" s="24" t="str">
        <f t="shared" si="3"/>
        <v>W 81° 23.571'</v>
      </c>
      <c r="O30" s="24" t="str">
        <f>VLOOKUP('7. Light List'!$A30,ATON_Xref[[LLNR]:[ATON Designation]],2,FALSE)</f>
        <v>R32</v>
      </c>
    </row>
    <row r="31" spans="1:15" ht="15" x14ac:dyDescent="0.2">
      <c r="A31">
        <v>16105</v>
      </c>
      <c r="B31" t="s">
        <v>1618</v>
      </c>
      <c r="C31" t="s">
        <v>1617</v>
      </c>
      <c r="D31" t="s">
        <v>1616</v>
      </c>
      <c r="F31"/>
      <c r="G31"/>
      <c r="H31" t="s">
        <v>1124</v>
      </c>
      <c r="I31" t="s">
        <v>8566</v>
      </c>
      <c r="J31" s="75" t="str">
        <f>VLOOKUP(A31,ATON_Xref[[LLNR]:[Zone_ID (for lookup)]],12,FALSE)</f>
        <v>Us32</v>
      </c>
      <c r="K31" s="23">
        <f t="shared" si="0"/>
        <v>25.830086111111111</v>
      </c>
      <c r="L31" s="23">
        <f t="shared" si="1"/>
        <v>-81.392088888888892</v>
      </c>
      <c r="M31" s="24" t="str">
        <f t="shared" si="2"/>
        <v>N 25° 49.805'</v>
      </c>
      <c r="N31" s="24" t="str">
        <f t="shared" si="3"/>
        <v>W 81° 23.525'</v>
      </c>
      <c r="O31" s="24" t="str">
        <f>VLOOKUP('7. Light List'!$A31,ATON_Xref[[LLNR]:[ATON Designation]],2,FALSE)</f>
        <v>G1</v>
      </c>
    </row>
    <row r="32" spans="1:15" ht="15" x14ac:dyDescent="0.2">
      <c r="A32">
        <v>16110</v>
      </c>
      <c r="B32" t="s">
        <v>1615</v>
      </c>
      <c r="C32" t="s">
        <v>1614</v>
      </c>
      <c r="D32" t="s">
        <v>1613</v>
      </c>
      <c r="F32"/>
      <c r="G32"/>
      <c r="H32" t="s">
        <v>1123</v>
      </c>
      <c r="I32" t="s">
        <v>8566</v>
      </c>
      <c r="J32" s="75" t="str">
        <f>VLOOKUP(A32,ATON_Xref[[LLNR]:[Zone_ID (for lookup)]],12,FALSE)</f>
        <v>Us33</v>
      </c>
      <c r="K32" s="23">
        <f t="shared" si="0"/>
        <v>25.829697222222222</v>
      </c>
      <c r="L32" s="23">
        <f t="shared" si="1"/>
        <v>-81.391661111111105</v>
      </c>
      <c r="M32" s="24" t="str">
        <f t="shared" si="2"/>
        <v>N 25° 49.782'</v>
      </c>
      <c r="N32" s="24" t="str">
        <f t="shared" si="3"/>
        <v>W 81° 23.500'</v>
      </c>
      <c r="O32" s="24" t="str">
        <f>VLOOKUP('7. Light List'!$A32,ATON_Xref[[LLNR]:[ATON Designation]],2,FALSE)</f>
        <v>R2</v>
      </c>
    </row>
    <row r="33" spans="1:15" ht="15" x14ac:dyDescent="0.2">
      <c r="A33">
        <v>16115</v>
      </c>
      <c r="B33" t="s">
        <v>1612</v>
      </c>
      <c r="C33" t="s">
        <v>1611</v>
      </c>
      <c r="D33" t="s">
        <v>1610</v>
      </c>
      <c r="F33"/>
      <c r="G33"/>
      <c r="H33" t="s">
        <v>1124</v>
      </c>
      <c r="I33" t="s">
        <v>8566</v>
      </c>
      <c r="J33" s="75" t="str">
        <f>VLOOKUP(A33,ATON_Xref[[LLNR]:[Zone_ID (for lookup)]],12,FALSE)</f>
        <v>Us34</v>
      </c>
      <c r="K33" s="23">
        <f t="shared" si="0"/>
        <v>25.83421388888889</v>
      </c>
      <c r="L33" s="23">
        <f t="shared" si="1"/>
        <v>-81.390663888888895</v>
      </c>
      <c r="M33" s="24" t="str">
        <f t="shared" si="2"/>
        <v>N 25° 50.053'</v>
      </c>
      <c r="N33" s="24" t="str">
        <f t="shared" si="3"/>
        <v>W 81° 23.440'</v>
      </c>
      <c r="O33" s="24" t="str">
        <f>VLOOKUP('7. Light List'!$A33,ATON_Xref[[LLNR]:[ATON Designation]],2,FALSE)</f>
        <v>G3</v>
      </c>
    </row>
    <row r="34" spans="1:15" ht="15" x14ac:dyDescent="0.2">
      <c r="A34">
        <v>16120</v>
      </c>
      <c r="B34" t="s">
        <v>1609</v>
      </c>
      <c r="C34" t="s">
        <v>1608</v>
      </c>
      <c r="D34" t="s">
        <v>1607</v>
      </c>
      <c r="F34"/>
      <c r="G34"/>
      <c r="H34" t="s">
        <v>1123</v>
      </c>
      <c r="I34" t="s">
        <v>8566</v>
      </c>
      <c r="J34" s="75" t="str">
        <f>VLOOKUP(A34,ATON_Xref[[LLNR]:[Zone_ID (for lookup)]],12,FALSE)</f>
        <v>Us35</v>
      </c>
      <c r="K34" s="23">
        <f t="shared" si="0"/>
        <v>25.83776388888889</v>
      </c>
      <c r="L34" s="23">
        <f t="shared" si="1"/>
        <v>-81.388952777777774</v>
      </c>
      <c r="M34" s="24" t="str">
        <f t="shared" si="2"/>
        <v>N 25° 50.266'</v>
      </c>
      <c r="N34" s="24" t="str">
        <f t="shared" si="3"/>
        <v>W 81° 23.337'</v>
      </c>
      <c r="O34" s="24" t="str">
        <f>VLOOKUP('7. Light List'!$A34,ATON_Xref[[LLNR]:[ATON Designation]],2,FALSE)</f>
        <v>R4</v>
      </c>
    </row>
    <row r="35" spans="1:15" ht="15" x14ac:dyDescent="0.2">
      <c r="A35">
        <v>16125</v>
      </c>
      <c r="B35" t="s">
        <v>1606</v>
      </c>
      <c r="C35" t="s">
        <v>1605</v>
      </c>
      <c r="D35" t="s">
        <v>1604</v>
      </c>
      <c r="F35"/>
      <c r="G35"/>
      <c r="H35" t="s">
        <v>1124</v>
      </c>
      <c r="I35" t="s">
        <v>8566</v>
      </c>
      <c r="J35" s="75" t="str">
        <f>VLOOKUP(A35,ATON_Xref[[LLNR]:[Zone_ID (for lookup)]],12,FALSE)</f>
        <v>Us36</v>
      </c>
      <c r="K35" s="23">
        <f t="shared" si="0"/>
        <v>25.842411111111112</v>
      </c>
      <c r="L35" s="23">
        <f t="shared" si="1"/>
        <v>-81.387883333333335</v>
      </c>
      <c r="M35" s="24" t="str">
        <f t="shared" si="2"/>
        <v>N 25° 50.545'</v>
      </c>
      <c r="N35" s="24" t="str">
        <f t="shared" si="3"/>
        <v>W 81° 23.273'</v>
      </c>
      <c r="O35" s="24" t="str">
        <f>VLOOKUP('7. Light List'!$A35,ATON_Xref[[LLNR]:[ATON Designation]],2,FALSE)</f>
        <v>G5</v>
      </c>
    </row>
    <row r="36" spans="1:15" ht="15" x14ac:dyDescent="0.2">
      <c r="A36">
        <v>16130</v>
      </c>
      <c r="B36" t="s">
        <v>1603</v>
      </c>
      <c r="C36" t="s">
        <v>1602</v>
      </c>
      <c r="D36" t="s">
        <v>1135</v>
      </c>
      <c r="F36"/>
      <c r="G36"/>
      <c r="H36" t="s">
        <v>1123</v>
      </c>
      <c r="I36" t="s">
        <v>8566</v>
      </c>
      <c r="J36" s="75" t="str">
        <f>VLOOKUP(A36,ATON_Xref[[LLNR]:[Zone_ID (for lookup)]],12,FALSE)</f>
        <v>Us37</v>
      </c>
      <c r="K36" s="23">
        <f t="shared" si="0"/>
        <v>25.841958333333334</v>
      </c>
      <c r="L36" s="23">
        <f t="shared" si="1"/>
        <v>-81.387383333333332</v>
      </c>
      <c r="M36" s="24" t="str">
        <f t="shared" si="2"/>
        <v>N 25° 50.518'</v>
      </c>
      <c r="N36" s="24" t="str">
        <f t="shared" si="3"/>
        <v>W 81° 23.243'</v>
      </c>
      <c r="O36" s="24" t="str">
        <f>VLOOKUP('7. Light List'!$A36,ATON_Xref[[LLNR]:[ATON Designation]],2,FALSE)</f>
        <v>R6</v>
      </c>
    </row>
    <row r="37" spans="1:15" ht="15" x14ac:dyDescent="0.2">
      <c r="A37">
        <v>16135</v>
      </c>
      <c r="B37" t="s">
        <v>1601</v>
      </c>
      <c r="C37" t="s">
        <v>1600</v>
      </c>
      <c r="D37" t="s">
        <v>1599</v>
      </c>
      <c r="F37"/>
      <c r="G37"/>
      <c r="H37" t="s">
        <v>1124</v>
      </c>
      <c r="I37" t="s">
        <v>8566</v>
      </c>
      <c r="J37" s="75" t="str">
        <f>VLOOKUP(A37,ATON_Xref[[LLNR]:[Zone_ID (for lookup)]],12,FALSE)</f>
        <v>Uw38</v>
      </c>
      <c r="K37" s="23">
        <f t="shared" si="0"/>
        <v>25.852074999999999</v>
      </c>
      <c r="L37" s="23">
        <f t="shared" si="1"/>
        <v>-81.39384444444444</v>
      </c>
      <c r="M37" s="24" t="str">
        <f t="shared" si="2"/>
        <v>N 25° 51.125'</v>
      </c>
      <c r="N37" s="24" t="str">
        <f t="shared" si="3"/>
        <v>W 81° 23.631'</v>
      </c>
      <c r="O37" s="24" t="str">
        <f>VLOOKUP('7. Light List'!$A37,ATON_Xref[[LLNR]:[ATON Designation]],2,FALSE)</f>
        <v>G1</v>
      </c>
    </row>
    <row r="38" spans="1:15" ht="15" x14ac:dyDescent="0.2">
      <c r="A38">
        <v>16140</v>
      </c>
      <c r="B38" t="s">
        <v>1598</v>
      </c>
      <c r="C38" t="s">
        <v>1597</v>
      </c>
      <c r="D38" t="s">
        <v>1596</v>
      </c>
      <c r="F38"/>
      <c r="G38"/>
      <c r="H38" t="s">
        <v>1123</v>
      </c>
      <c r="I38" t="s">
        <v>8566</v>
      </c>
      <c r="J38" s="75" t="str">
        <f>VLOOKUP(A38,ATON_Xref[[LLNR]:[Zone_ID (for lookup)]],12,FALSE)</f>
        <v>Uw39</v>
      </c>
      <c r="K38" s="23">
        <f t="shared" si="0"/>
        <v>25.851688888888887</v>
      </c>
      <c r="L38" s="23">
        <f t="shared" si="1"/>
        <v>-81.394127777777783</v>
      </c>
      <c r="M38" s="24" t="str">
        <f t="shared" si="2"/>
        <v>N 25° 51.101'</v>
      </c>
      <c r="N38" s="24" t="str">
        <f t="shared" si="3"/>
        <v>W 81° 23.648'</v>
      </c>
      <c r="O38" s="24" t="str">
        <f>VLOOKUP('7. Light List'!$A38,ATON_Xref[[LLNR]:[ATON Designation]],2,FALSE)</f>
        <v>R2</v>
      </c>
    </row>
    <row r="39" spans="1:15" ht="15" x14ac:dyDescent="0.2">
      <c r="A39">
        <v>16145</v>
      </c>
      <c r="B39" t="s">
        <v>1595</v>
      </c>
      <c r="C39" t="s">
        <v>1594</v>
      </c>
      <c r="D39" t="s">
        <v>1593</v>
      </c>
      <c r="F39"/>
      <c r="G39"/>
      <c r="H39" t="s">
        <v>1123</v>
      </c>
      <c r="I39" t="s">
        <v>8566</v>
      </c>
      <c r="J39" s="75" t="str">
        <f>VLOOKUP(A39,ATON_Xref[[LLNR]:[Zone_ID (for lookup)]],12,FALSE)</f>
        <v>Uw40</v>
      </c>
      <c r="K39" s="23">
        <f t="shared" si="0"/>
        <v>25.848878333333332</v>
      </c>
      <c r="L39" s="23">
        <f t="shared" si="1"/>
        <v>-81.392068333333327</v>
      </c>
      <c r="M39" s="24" t="str">
        <f t="shared" si="2"/>
        <v>N 25° 50.933'</v>
      </c>
      <c r="N39" s="24" t="str">
        <f t="shared" si="3"/>
        <v>W 81° 23.524'</v>
      </c>
      <c r="O39" s="24" t="str">
        <f>VLOOKUP('7. Light List'!$A39,ATON_Xref[[LLNR]:[ATON Designation]],2,FALSE)</f>
        <v>R4</v>
      </c>
    </row>
    <row r="40" spans="1:15" ht="15" x14ac:dyDescent="0.2">
      <c r="A40">
        <v>16150</v>
      </c>
      <c r="B40" t="s">
        <v>1592</v>
      </c>
      <c r="C40" t="s">
        <v>1591</v>
      </c>
      <c r="D40" t="s">
        <v>1590</v>
      </c>
      <c r="F40"/>
      <c r="G40"/>
      <c r="H40" t="s">
        <v>1124</v>
      </c>
      <c r="I40" t="s">
        <v>8566</v>
      </c>
      <c r="J40" s="75" t="str">
        <f>VLOOKUP(A40,ATON_Xref[[LLNR]:[Zone_ID (for lookup)]],12,FALSE)</f>
        <v>Uw41</v>
      </c>
      <c r="K40" s="23">
        <f t="shared" si="0"/>
        <v>25.846758333333334</v>
      </c>
      <c r="L40" s="23">
        <f t="shared" si="1"/>
        <v>-81.390277777777783</v>
      </c>
      <c r="M40" s="24" t="str">
        <f t="shared" si="2"/>
        <v>N 25° 50.806'</v>
      </c>
      <c r="N40" s="24" t="str">
        <f t="shared" si="3"/>
        <v>W 81° 23.417'</v>
      </c>
      <c r="O40" s="24" t="str">
        <f>VLOOKUP('7. Light List'!$A40,ATON_Xref[[LLNR]:[ATON Designation]],2,FALSE)</f>
        <v>G5</v>
      </c>
    </row>
    <row r="41" spans="1:15" ht="15" x14ac:dyDescent="0.2">
      <c r="A41">
        <v>16155</v>
      </c>
      <c r="B41" t="s">
        <v>1589</v>
      </c>
      <c r="C41" t="s">
        <v>1588</v>
      </c>
      <c r="D41" t="s">
        <v>1587</v>
      </c>
      <c r="F41"/>
      <c r="G41"/>
      <c r="H41" t="s">
        <v>1123</v>
      </c>
      <c r="I41" t="s">
        <v>8566</v>
      </c>
      <c r="J41" s="75" t="str">
        <f>VLOOKUP(A41,ATON_Xref[[LLNR]:[Zone_ID (for lookup)]],12,FALSE)</f>
        <v>Uw42</v>
      </c>
      <c r="K41" s="23">
        <f t="shared" si="0"/>
        <v>25.844875000000002</v>
      </c>
      <c r="L41" s="23">
        <f t="shared" si="1"/>
        <v>-81.389680555555557</v>
      </c>
      <c r="M41" s="24" t="str">
        <f t="shared" si="2"/>
        <v>N 25° 50.693'</v>
      </c>
      <c r="N41" s="24" t="str">
        <f t="shared" si="3"/>
        <v>W 81° 23.381'</v>
      </c>
      <c r="O41" s="24" t="str">
        <f>VLOOKUP('7. Light List'!$A41,ATON_Xref[[LLNR]:[ATON Designation]],2,FALSE)</f>
        <v>R6</v>
      </c>
    </row>
    <row r="42" spans="1:15" ht="15" x14ac:dyDescent="0.2">
      <c r="A42">
        <v>16160</v>
      </c>
      <c r="B42" t="s">
        <v>1586</v>
      </c>
      <c r="C42" t="s">
        <v>1585</v>
      </c>
      <c r="D42" t="s">
        <v>1584</v>
      </c>
      <c r="F42"/>
      <c r="G42"/>
      <c r="H42" t="s">
        <v>1124</v>
      </c>
      <c r="I42" t="s">
        <v>8566</v>
      </c>
      <c r="J42" s="75" t="str">
        <f>VLOOKUP(A42,ATON_Xref[[LLNR]:[Zone_ID (for lookup)]],12,FALSE)</f>
        <v>Uw43</v>
      </c>
      <c r="K42" s="23">
        <f t="shared" si="0"/>
        <v>25.845105555555556</v>
      </c>
      <c r="L42" s="23">
        <f t="shared" si="1"/>
        <v>-81.389166666666668</v>
      </c>
      <c r="M42" s="24" t="str">
        <f t="shared" si="2"/>
        <v>N 25° 50.706'</v>
      </c>
      <c r="N42" s="24" t="str">
        <f t="shared" si="3"/>
        <v>W 81° 23.350'</v>
      </c>
      <c r="O42" s="24" t="str">
        <f>VLOOKUP('7. Light List'!$A42,ATON_Xref[[LLNR]:[ATON Designation]],2,FALSE)</f>
        <v>G7</v>
      </c>
    </row>
    <row r="43" spans="1:15" ht="15" x14ac:dyDescent="0.2">
      <c r="A43">
        <v>16165</v>
      </c>
      <c r="B43" t="s">
        <v>1583</v>
      </c>
      <c r="C43" t="s">
        <v>3991</v>
      </c>
      <c r="D43" t="s">
        <v>3992</v>
      </c>
      <c r="E43" t="s">
        <v>1122</v>
      </c>
      <c r="F43">
        <v>16</v>
      </c>
      <c r="G43">
        <v>5</v>
      </c>
      <c r="H43" t="s">
        <v>1124</v>
      </c>
      <c r="J43" s="75" t="str">
        <f>VLOOKUP(A43,ATON_Xref[[LLNR]:[Zone_ID (for lookup)]],12,FALSE)</f>
        <v>U44</v>
      </c>
      <c r="K43" s="23">
        <f t="shared" si="0"/>
        <v>25.853905000000001</v>
      </c>
      <c r="L43" s="23">
        <f t="shared" si="1"/>
        <v>-81.392227222222218</v>
      </c>
      <c r="M43" s="24" t="str">
        <f t="shared" si="2"/>
        <v>N 25° 51.234'</v>
      </c>
      <c r="N43" s="24" t="str">
        <f t="shared" si="3"/>
        <v>W 81° 23.534'</v>
      </c>
      <c r="O43" s="24" t="str">
        <f>VLOOKUP('7. Light List'!$A43,ATON_Xref[[LLNR]:[ATON Designation]],2,FALSE)</f>
        <v>G33 Light</v>
      </c>
    </row>
    <row r="44" spans="1:15" ht="15" x14ac:dyDescent="0.2">
      <c r="A44">
        <v>16170</v>
      </c>
      <c r="B44" t="s">
        <v>1582</v>
      </c>
      <c r="C44" t="s">
        <v>3993</v>
      </c>
      <c r="D44" t="s">
        <v>3994</v>
      </c>
      <c r="F44"/>
      <c r="G44"/>
      <c r="H44" t="s">
        <v>1123</v>
      </c>
      <c r="J44" s="75" t="str">
        <f>VLOOKUP(A44,ATON_Xref[[LLNR]:[Zone_ID (for lookup)]],12,FALSE)</f>
        <v>U45</v>
      </c>
      <c r="K44" s="23">
        <f t="shared" si="0"/>
        <v>25.853339166666668</v>
      </c>
      <c r="L44" s="23">
        <f t="shared" si="1"/>
        <v>-81.391040833333335</v>
      </c>
      <c r="M44" s="24" t="str">
        <f t="shared" si="2"/>
        <v>N 25° 51.200'</v>
      </c>
      <c r="N44" s="24" t="str">
        <f t="shared" si="3"/>
        <v>W 81° 23.462'</v>
      </c>
      <c r="O44" s="24" t="str">
        <f>VLOOKUP('7. Light List'!$A44,ATON_Xref[[LLNR]:[ATON Designation]],2,FALSE)</f>
        <v>R34</v>
      </c>
    </row>
    <row r="45" spans="1:15" ht="15" x14ac:dyDescent="0.2">
      <c r="A45">
        <v>16175</v>
      </c>
      <c r="B45" t="s">
        <v>1581</v>
      </c>
      <c r="C45" t="s">
        <v>3995</v>
      </c>
      <c r="D45" t="s">
        <v>3996</v>
      </c>
      <c r="F45"/>
      <c r="G45"/>
      <c r="H45" t="s">
        <v>1124</v>
      </c>
      <c r="J45" s="75" t="str">
        <f>VLOOKUP(A45,ATON_Xref[[LLNR]:[Zone_ID (for lookup)]],12,FALSE)</f>
        <v>U46</v>
      </c>
      <c r="K45" s="23">
        <f t="shared" si="0"/>
        <v>25.853375833333335</v>
      </c>
      <c r="L45" s="23">
        <f t="shared" si="1"/>
        <v>-81.389529722222221</v>
      </c>
      <c r="M45" s="24" t="str">
        <f t="shared" si="2"/>
        <v>N 25° 51.203'</v>
      </c>
      <c r="N45" s="24" t="str">
        <f t="shared" si="3"/>
        <v>W 81° 23.372'</v>
      </c>
      <c r="O45" s="24" t="str">
        <f>VLOOKUP('7. Light List'!$A45,ATON_Xref[[LLNR]:[ATON Designation]],2,FALSE)</f>
        <v>G35</v>
      </c>
    </row>
    <row r="46" spans="1:15" ht="15" x14ac:dyDescent="0.2">
      <c r="A46">
        <v>16180</v>
      </c>
      <c r="B46" t="s">
        <v>1580</v>
      </c>
      <c r="C46" t="s">
        <v>3997</v>
      </c>
      <c r="D46" t="s">
        <v>3998</v>
      </c>
      <c r="F46"/>
      <c r="G46"/>
      <c r="H46" t="s">
        <v>1124</v>
      </c>
      <c r="J46" s="75" t="str">
        <f>VLOOKUP(A46,ATON_Xref[[LLNR]:[Zone_ID (for lookup)]],12,FALSE)</f>
        <v>U47</v>
      </c>
      <c r="K46" s="23">
        <f t="shared" si="0"/>
        <v>25.853854999999999</v>
      </c>
      <c r="L46" s="23">
        <f t="shared" si="1"/>
        <v>-81.388712499999997</v>
      </c>
      <c r="M46" s="24" t="str">
        <f t="shared" si="2"/>
        <v>N 25° 51.231'</v>
      </c>
      <c r="N46" s="24" t="str">
        <f t="shared" si="3"/>
        <v>W 81° 23.323'</v>
      </c>
      <c r="O46" s="24" t="str">
        <f>VLOOKUP('7. Light List'!$A46,ATON_Xref[[LLNR]:[ATON Designation]],2,FALSE)</f>
        <v>G37</v>
      </c>
    </row>
    <row r="47" spans="1:15" ht="15" x14ac:dyDescent="0.2">
      <c r="A47">
        <v>16185</v>
      </c>
      <c r="B47" t="s">
        <v>1579</v>
      </c>
      <c r="C47" t="s">
        <v>3999</v>
      </c>
      <c r="D47" t="s">
        <v>4000</v>
      </c>
      <c r="F47"/>
      <c r="G47"/>
      <c r="H47" t="s">
        <v>1124</v>
      </c>
      <c r="J47" s="75" t="str">
        <f>VLOOKUP(A47,ATON_Xref[[LLNR]:[Zone_ID (for lookup)]],12,FALSE)</f>
        <v>U48</v>
      </c>
      <c r="K47" s="23">
        <f t="shared" si="0"/>
        <v>25.854647499999999</v>
      </c>
      <c r="L47" s="23">
        <f t="shared" si="1"/>
        <v>-81.388578055555556</v>
      </c>
      <c r="M47" s="24" t="str">
        <f t="shared" si="2"/>
        <v>N 25° 51.279'</v>
      </c>
      <c r="N47" s="24" t="str">
        <f t="shared" si="3"/>
        <v>W 81° 23.315'</v>
      </c>
      <c r="O47" s="24" t="str">
        <f>VLOOKUP('7. Light List'!$A47,ATON_Xref[[LLNR]:[ATON Designation]],2,FALSE)</f>
        <v>G39</v>
      </c>
    </row>
    <row r="48" spans="1:15" ht="15" x14ac:dyDescent="0.2">
      <c r="A48">
        <v>16190</v>
      </c>
      <c r="B48" t="s">
        <v>1578</v>
      </c>
      <c r="C48" t="s">
        <v>4001</v>
      </c>
      <c r="D48" t="s">
        <v>4002</v>
      </c>
      <c r="F48"/>
      <c r="G48"/>
      <c r="H48" t="s">
        <v>1124</v>
      </c>
      <c r="J48" s="75" t="str">
        <f>VLOOKUP(A48,ATON_Xref[[LLNR]:[Zone_ID (for lookup)]],12,FALSE)</f>
        <v>U49</v>
      </c>
      <c r="K48" s="23">
        <f t="shared" si="0"/>
        <v>25.857365833333333</v>
      </c>
      <c r="L48" s="23">
        <f t="shared" si="1"/>
        <v>-81.38908305555556</v>
      </c>
      <c r="M48" s="24" t="str">
        <f t="shared" si="2"/>
        <v>N 25° 51.442'</v>
      </c>
      <c r="N48" s="24" t="str">
        <f t="shared" si="3"/>
        <v>W 81° 23.345'</v>
      </c>
      <c r="O48" s="24" t="str">
        <f>VLOOKUP('7. Light List'!$A48,ATON_Xref[[LLNR]:[ATON Designation]],2,FALSE)</f>
        <v>G41</v>
      </c>
    </row>
    <row r="49" spans="1:15" ht="15" x14ac:dyDescent="0.2">
      <c r="A49">
        <v>16195</v>
      </c>
      <c r="B49" t="s">
        <v>1577</v>
      </c>
      <c r="C49" t="s">
        <v>4003</v>
      </c>
      <c r="D49" t="s">
        <v>4004</v>
      </c>
      <c r="F49"/>
      <c r="G49"/>
      <c r="H49" t="s">
        <v>1123</v>
      </c>
      <c r="J49" s="75" t="str">
        <f>VLOOKUP(A49,ATON_Xref[[LLNR]:[Zone_ID (for lookup)]],12,FALSE)</f>
        <v>U50</v>
      </c>
      <c r="K49" s="23">
        <f t="shared" si="0"/>
        <v>25.859290555555557</v>
      </c>
      <c r="L49" s="23">
        <f t="shared" si="1"/>
        <v>-81.387237222222225</v>
      </c>
      <c r="M49" s="24" t="str">
        <f t="shared" si="2"/>
        <v>N 25° 51.557'</v>
      </c>
      <c r="N49" s="24" t="str">
        <f t="shared" si="3"/>
        <v>W 81° 23.234'</v>
      </c>
      <c r="O49" s="24" t="str">
        <f>VLOOKUP('7. Light List'!$A49,ATON_Xref[[LLNR]:[ATON Designation]],2,FALSE)</f>
        <v>R44</v>
      </c>
    </row>
    <row r="50" spans="1:15" ht="15" x14ac:dyDescent="0.2">
      <c r="A50">
        <v>16200</v>
      </c>
      <c r="B50" t="s">
        <v>1576</v>
      </c>
      <c r="C50" t="s">
        <v>4005</v>
      </c>
      <c r="D50" t="s">
        <v>4006</v>
      </c>
      <c r="F50"/>
      <c r="G50"/>
      <c r="H50" t="s">
        <v>1123</v>
      </c>
      <c r="J50" s="75" t="str">
        <f>VLOOKUP(A50,ATON_Xref[[LLNR]:[Zone_ID (for lookup)]],12,FALSE)</f>
        <v>U51</v>
      </c>
      <c r="K50" s="23">
        <f t="shared" si="0"/>
        <v>25.862946111111111</v>
      </c>
      <c r="L50" s="23">
        <f t="shared" si="1"/>
        <v>-81.387126111111115</v>
      </c>
      <c r="M50" s="24" t="str">
        <f t="shared" si="2"/>
        <v>N 25° 51.777'</v>
      </c>
      <c r="N50" s="24" t="str">
        <f t="shared" si="3"/>
        <v>W 81° 23.228'</v>
      </c>
      <c r="O50" s="24" t="str">
        <f>VLOOKUP('7. Light List'!$A50,ATON_Xref[[LLNR]:[ATON Designation]],2,FALSE)</f>
        <v>R46</v>
      </c>
    </row>
    <row r="51" spans="1:15" ht="15" x14ac:dyDescent="0.2">
      <c r="A51">
        <v>16205</v>
      </c>
      <c r="B51" t="s">
        <v>1575</v>
      </c>
      <c r="C51" t="s">
        <v>4007</v>
      </c>
      <c r="D51" t="s">
        <v>4008</v>
      </c>
      <c r="F51"/>
      <c r="G51"/>
      <c r="H51" t="s">
        <v>1124</v>
      </c>
      <c r="J51" s="75" t="str">
        <f>VLOOKUP(A51,ATON_Xref[[LLNR]:[Zone_ID (for lookup)]],12,FALSE)</f>
        <v>U52</v>
      </c>
      <c r="K51" s="23">
        <f t="shared" si="0"/>
        <v>25.863738333333334</v>
      </c>
      <c r="L51" s="23">
        <f t="shared" si="1"/>
        <v>-81.388710555555562</v>
      </c>
      <c r="M51" s="24" t="str">
        <f t="shared" si="2"/>
        <v>N 25° 51.824'</v>
      </c>
      <c r="N51" s="24" t="str">
        <f t="shared" si="3"/>
        <v>W 81° 23.323'</v>
      </c>
      <c r="O51" s="24" t="str">
        <f>VLOOKUP('7. Light List'!$A51,ATON_Xref[[LLNR]:[ATON Designation]],2,FALSE)</f>
        <v>G47</v>
      </c>
    </row>
    <row r="52" spans="1:15" ht="15" x14ac:dyDescent="0.2">
      <c r="A52">
        <v>16210</v>
      </c>
      <c r="B52" t="s">
        <v>1574</v>
      </c>
      <c r="C52" t="s">
        <v>4009</v>
      </c>
      <c r="D52" t="s">
        <v>4010</v>
      </c>
      <c r="F52"/>
      <c r="G52"/>
      <c r="H52" t="s">
        <v>1123</v>
      </c>
      <c r="J52" s="75" t="str">
        <f>VLOOKUP(A52,ATON_Xref[[LLNR]:[Zone_ID (for lookup)]],12,FALSE)</f>
        <v>U53</v>
      </c>
      <c r="K52" s="23">
        <f t="shared" si="0"/>
        <v>25.864729722222222</v>
      </c>
      <c r="L52" s="23">
        <f t="shared" si="1"/>
        <v>-81.388359722222219</v>
      </c>
      <c r="M52" s="24" t="str">
        <f t="shared" si="2"/>
        <v>N 25° 51.884'</v>
      </c>
      <c r="N52" s="24" t="str">
        <f t="shared" si="3"/>
        <v>W 81° 23.302'</v>
      </c>
      <c r="O52" s="24" t="str">
        <f>VLOOKUP('7. Light List'!$A52,ATON_Xref[[LLNR]:[ATON Designation]],2,FALSE)</f>
        <v>R50</v>
      </c>
    </row>
    <row r="53" spans="1:15" ht="15" x14ac:dyDescent="0.2">
      <c r="A53">
        <v>16215</v>
      </c>
      <c r="B53" t="s">
        <v>1573</v>
      </c>
      <c r="C53" t="s">
        <v>4011</v>
      </c>
      <c r="D53" t="s">
        <v>4012</v>
      </c>
      <c r="F53"/>
      <c r="G53"/>
      <c r="H53" t="s">
        <v>1124</v>
      </c>
      <c r="J53" s="75" t="str">
        <f>VLOOKUP(A53,ATON_Xref[[LLNR]:[Zone_ID (for lookup)]],12,FALSE)</f>
        <v>U54</v>
      </c>
      <c r="K53" s="23">
        <f t="shared" si="0"/>
        <v>25.865313055555557</v>
      </c>
      <c r="L53" s="23">
        <f t="shared" si="1"/>
        <v>-81.388754722222217</v>
      </c>
      <c r="M53" s="24" t="str">
        <f t="shared" si="2"/>
        <v>N 25° 51.919'</v>
      </c>
      <c r="N53" s="24" t="str">
        <f t="shared" si="3"/>
        <v>W 81° 23.325'</v>
      </c>
      <c r="O53" s="24" t="str">
        <f>VLOOKUP('7. Light List'!$A53,ATON_Xref[[LLNR]:[ATON Designation]],2,FALSE)</f>
        <v>G51</v>
      </c>
    </row>
    <row r="54" spans="1:15" ht="15" x14ac:dyDescent="0.2">
      <c r="A54">
        <v>16220</v>
      </c>
      <c r="B54" t="s">
        <v>1572</v>
      </c>
      <c r="C54" t="s">
        <v>4013</v>
      </c>
      <c r="D54" t="s">
        <v>4014</v>
      </c>
      <c r="F54"/>
      <c r="G54"/>
      <c r="H54" t="s">
        <v>1123</v>
      </c>
      <c r="J54" s="75" t="str">
        <f>VLOOKUP(A54,ATON_Xref[[LLNR]:[Zone_ID (for lookup)]],12,FALSE)</f>
        <v>U55</v>
      </c>
      <c r="K54" s="23">
        <f t="shared" si="0"/>
        <v>25.865499166666666</v>
      </c>
      <c r="L54" s="23">
        <f t="shared" si="1"/>
        <v>-81.38768972222222</v>
      </c>
      <c r="M54" s="24" t="str">
        <f t="shared" si="2"/>
        <v>N 25° 51.930'</v>
      </c>
      <c r="N54" s="24" t="str">
        <f t="shared" si="3"/>
        <v>W 81° 23.261'</v>
      </c>
      <c r="O54" s="24" t="str">
        <f>VLOOKUP('7. Light List'!$A54,ATON_Xref[[LLNR]:[ATON Designation]],2,FALSE)</f>
        <v>R52</v>
      </c>
    </row>
    <row r="55" spans="1:15" ht="15" x14ac:dyDescent="0.2">
      <c r="A55">
        <v>16225</v>
      </c>
      <c r="B55" t="s">
        <v>1571</v>
      </c>
      <c r="C55" t="s">
        <v>4015</v>
      </c>
      <c r="D55" t="s">
        <v>4016</v>
      </c>
      <c r="F55"/>
      <c r="G55"/>
      <c r="H55" t="s">
        <v>1124</v>
      </c>
      <c r="J55" s="75" t="str">
        <f>VLOOKUP(A55,ATON_Xref[[LLNR]:[Zone_ID (for lookup)]],12,FALSE)</f>
        <v>U56</v>
      </c>
      <c r="K55" s="23">
        <f t="shared" si="0"/>
        <v>25.866922500000001</v>
      </c>
      <c r="L55" s="23">
        <f t="shared" si="1"/>
        <v>-81.385701944444449</v>
      </c>
      <c r="M55" s="24" t="str">
        <f t="shared" si="2"/>
        <v>N 25° 52.015'</v>
      </c>
      <c r="N55" s="24" t="str">
        <f t="shared" si="3"/>
        <v>W 81° 23.142'</v>
      </c>
      <c r="O55" s="24" t="str">
        <f>VLOOKUP('7. Light List'!$A55,ATON_Xref[[LLNR]:[ATON Designation]],2,FALSE)</f>
        <v>G53</v>
      </c>
    </row>
    <row r="56" spans="1:15" ht="15" x14ac:dyDescent="0.2">
      <c r="A56">
        <v>16230</v>
      </c>
      <c r="B56" t="s">
        <v>1570</v>
      </c>
      <c r="C56" t="s">
        <v>4017</v>
      </c>
      <c r="D56" t="s">
        <v>4018</v>
      </c>
      <c r="F56"/>
      <c r="G56"/>
      <c r="H56" t="s">
        <v>1124</v>
      </c>
      <c r="J56" s="75" t="str">
        <f>VLOOKUP(A56,ATON_Xref[[LLNR]:[Zone_ID (for lookup)]],12,FALSE)</f>
        <v>U57</v>
      </c>
      <c r="K56" s="23">
        <f t="shared" si="0"/>
        <v>25.867305833333333</v>
      </c>
      <c r="L56" s="23">
        <f t="shared" si="1"/>
        <v>-81.385271388888896</v>
      </c>
      <c r="M56" s="24" t="str">
        <f t="shared" si="2"/>
        <v>N 25° 52.038'</v>
      </c>
      <c r="N56" s="24" t="str">
        <f t="shared" si="3"/>
        <v>W 81° 23.116'</v>
      </c>
      <c r="O56" s="24" t="str">
        <f>VLOOKUP('7. Light List'!$A56,ATON_Xref[[LLNR]:[ATON Designation]],2,FALSE)</f>
        <v>G55</v>
      </c>
    </row>
    <row r="57" spans="1:15" ht="15" x14ac:dyDescent="0.2">
      <c r="A57">
        <v>16235</v>
      </c>
      <c r="B57" t="s">
        <v>2353</v>
      </c>
      <c r="C57" t="s">
        <v>1569</v>
      </c>
      <c r="D57" t="s">
        <v>1568</v>
      </c>
      <c r="F57"/>
      <c r="G57"/>
      <c r="H57" t="s">
        <v>1124</v>
      </c>
      <c r="I57" t="s">
        <v>8566</v>
      </c>
      <c r="J57" s="75" t="str">
        <f>VLOOKUP(A57,ATON_Xref[[LLNR]:[Zone_ID (for lookup)]],12,FALSE)</f>
        <v>T01</v>
      </c>
      <c r="K57" s="23">
        <f t="shared" si="0"/>
        <v>25.845934722222221</v>
      </c>
      <c r="L57" s="23">
        <f t="shared" si="1"/>
        <v>-81.548694722222223</v>
      </c>
      <c r="M57" s="24" t="str">
        <f t="shared" si="2"/>
        <v>N 25° 50.756'</v>
      </c>
      <c r="N57" s="24" t="str">
        <f t="shared" si="3"/>
        <v>W 81° 32.922'</v>
      </c>
      <c r="O57" s="24" t="str">
        <f>VLOOKUP('7. Light List'!$A57,ATON_Xref[[LLNR]:[ATON Designation]],2,FALSE)</f>
        <v>G3</v>
      </c>
    </row>
    <row r="58" spans="1:15" ht="15" x14ac:dyDescent="0.2">
      <c r="A58">
        <v>16240</v>
      </c>
      <c r="B58" t="s">
        <v>2354</v>
      </c>
      <c r="C58" t="s">
        <v>1567</v>
      </c>
      <c r="D58" t="s">
        <v>1566</v>
      </c>
      <c r="F58"/>
      <c r="G58"/>
      <c r="H58" t="s">
        <v>1123</v>
      </c>
      <c r="I58" t="s">
        <v>8566</v>
      </c>
      <c r="J58" s="75" t="str">
        <f>VLOOKUP(A58,ATON_Xref[[LLNR]:[Zone_ID (for lookup)]],12,FALSE)</f>
        <v>T02</v>
      </c>
      <c r="K58" s="23">
        <f t="shared" si="0"/>
        <v>25.845240277777776</v>
      </c>
      <c r="L58" s="23">
        <f t="shared" si="1"/>
        <v>-81.543416666666673</v>
      </c>
      <c r="M58" s="24" t="str">
        <f t="shared" si="2"/>
        <v>N 25° 50.714'</v>
      </c>
      <c r="N58" s="24" t="str">
        <f t="shared" si="3"/>
        <v>W 81° 32.605'</v>
      </c>
      <c r="O58" s="24" t="str">
        <f>VLOOKUP('7. Light List'!$A58,ATON_Xref[[LLNR]:[ATON Designation]],2,FALSE)</f>
        <v>R4</v>
      </c>
    </row>
    <row r="59" spans="1:15" ht="15" x14ac:dyDescent="0.2">
      <c r="A59">
        <v>16245</v>
      </c>
      <c r="B59" t="s">
        <v>2355</v>
      </c>
      <c r="C59" t="s">
        <v>1565</v>
      </c>
      <c r="D59" t="s">
        <v>1564</v>
      </c>
      <c r="F59"/>
      <c r="G59"/>
      <c r="H59" t="s">
        <v>1124</v>
      </c>
      <c r="I59" t="s">
        <v>8566</v>
      </c>
      <c r="J59" s="75" t="str">
        <f>VLOOKUP(A59,ATON_Xref[[LLNR]:[Zone_ID (for lookup)]],12,FALSE)</f>
        <v>T04</v>
      </c>
      <c r="K59" s="23">
        <f t="shared" si="0"/>
        <v>25.849962222222221</v>
      </c>
      <c r="L59" s="23">
        <f t="shared" si="1"/>
        <v>-81.543277777777774</v>
      </c>
      <c r="M59" s="24" t="str">
        <f t="shared" si="2"/>
        <v>N 25° 50.998'</v>
      </c>
      <c r="N59" s="24" t="str">
        <f t="shared" si="3"/>
        <v>W 81° 32.597'</v>
      </c>
      <c r="O59" s="24" t="str">
        <f>VLOOKUP('7. Light List'!$A59,ATON_Xref[[LLNR]:[ATON Designation]],2,FALSE)</f>
        <v>G5</v>
      </c>
    </row>
    <row r="60" spans="1:15" ht="15" x14ac:dyDescent="0.2">
      <c r="A60">
        <v>16250</v>
      </c>
      <c r="B60" t="s">
        <v>2356</v>
      </c>
      <c r="C60" t="s">
        <v>1563</v>
      </c>
      <c r="D60" t="s">
        <v>1559</v>
      </c>
      <c r="F60"/>
      <c r="G60"/>
      <c r="H60" t="s">
        <v>1123</v>
      </c>
      <c r="I60" t="s">
        <v>8566</v>
      </c>
      <c r="J60" s="75" t="str">
        <f>VLOOKUP(A60,ATON_Xref[[LLNR]:[Zone_ID (for lookup)]],12,FALSE)</f>
        <v>T05</v>
      </c>
      <c r="K60" s="23">
        <f t="shared" si="0"/>
        <v>25.856211944444446</v>
      </c>
      <c r="L60" s="23">
        <f t="shared" si="1"/>
        <v>-81.536749722222226</v>
      </c>
      <c r="M60" s="24" t="str">
        <f t="shared" si="2"/>
        <v>N 25° 51.373'</v>
      </c>
      <c r="N60" s="24" t="str">
        <f t="shared" si="3"/>
        <v>W 81° 32.205'</v>
      </c>
      <c r="O60" s="24" t="str">
        <f>VLOOKUP('7. Light List'!$A60,ATON_Xref[[LLNR]:[ATON Designation]],2,FALSE)</f>
        <v>R6</v>
      </c>
    </row>
    <row r="61" spans="1:15" ht="15" x14ac:dyDescent="0.2">
      <c r="A61">
        <v>16255</v>
      </c>
      <c r="B61" t="s">
        <v>2357</v>
      </c>
      <c r="C61" t="s">
        <v>1562</v>
      </c>
      <c r="D61" t="s">
        <v>1561</v>
      </c>
      <c r="F61"/>
      <c r="G61"/>
      <c r="H61" t="s">
        <v>1123</v>
      </c>
      <c r="I61" t="s">
        <v>8566</v>
      </c>
      <c r="J61" s="75" t="str">
        <f>VLOOKUP(A61,ATON_Xref[[LLNR]:[Zone_ID (for lookup)]],12,FALSE)</f>
        <v>T07</v>
      </c>
      <c r="K61" s="23">
        <f t="shared" si="0"/>
        <v>25.862322777777777</v>
      </c>
      <c r="L61" s="23">
        <f t="shared" si="1"/>
        <v>-81.537249722222228</v>
      </c>
      <c r="M61" s="24" t="str">
        <f t="shared" si="2"/>
        <v>N 25° 51.739'</v>
      </c>
      <c r="N61" s="24" t="str">
        <f t="shared" si="3"/>
        <v>W 81° 32.235'</v>
      </c>
      <c r="O61" s="24" t="str">
        <f>VLOOKUP('7. Light List'!$A61,ATON_Xref[[LLNR]:[ATON Designation]],2,FALSE)</f>
        <v>R8</v>
      </c>
    </row>
    <row r="62" spans="1:15" ht="15" x14ac:dyDescent="0.2">
      <c r="A62">
        <v>16260</v>
      </c>
      <c r="B62" t="s">
        <v>2358</v>
      </c>
      <c r="C62" t="s">
        <v>1560</v>
      </c>
      <c r="D62" t="s">
        <v>1559</v>
      </c>
      <c r="F62"/>
      <c r="G62"/>
      <c r="H62" t="s">
        <v>1123</v>
      </c>
      <c r="I62" t="s">
        <v>8566</v>
      </c>
      <c r="J62" s="75" t="str">
        <f>VLOOKUP(A62,ATON_Xref[[LLNR]:[Zone_ID (for lookup)]],12,FALSE)</f>
        <v>T09</v>
      </c>
      <c r="K62" s="23">
        <f t="shared" si="0"/>
        <v>25.865794999999999</v>
      </c>
      <c r="L62" s="23">
        <f t="shared" si="1"/>
        <v>-81.536749722222226</v>
      </c>
      <c r="M62" s="24" t="str">
        <f t="shared" si="2"/>
        <v>N 25° 51.948'</v>
      </c>
      <c r="N62" s="24" t="str">
        <f t="shared" si="3"/>
        <v>W 81° 32.205'</v>
      </c>
      <c r="O62" s="24" t="str">
        <f>VLOOKUP('7. Light List'!$A62,ATON_Xref[[LLNR]:[ATON Designation]],2,FALSE)</f>
        <v>R10</v>
      </c>
    </row>
    <row r="63" spans="1:15" ht="15" x14ac:dyDescent="0.2">
      <c r="A63">
        <v>16265</v>
      </c>
      <c r="B63" t="s">
        <v>2359</v>
      </c>
      <c r="C63" t="s">
        <v>1558</v>
      </c>
      <c r="D63" t="s">
        <v>1557</v>
      </c>
      <c r="F63"/>
      <c r="G63"/>
      <c r="H63" t="s">
        <v>1124</v>
      </c>
      <c r="I63" t="s">
        <v>8566</v>
      </c>
      <c r="J63" s="75" t="str">
        <f>VLOOKUP(A63,ATON_Xref[[LLNR]:[Zone_ID (for lookup)]],12,FALSE)</f>
        <v>T11</v>
      </c>
      <c r="K63" s="23">
        <f t="shared" si="0"/>
        <v>25.8673225</v>
      </c>
      <c r="L63" s="23">
        <f t="shared" si="1"/>
        <v>-81.536194166666661</v>
      </c>
      <c r="M63" s="24" t="str">
        <f t="shared" si="2"/>
        <v>N 25° 52.039'</v>
      </c>
      <c r="N63" s="24" t="str">
        <f t="shared" si="3"/>
        <v>W 81° 32.172'</v>
      </c>
      <c r="O63" s="24" t="str">
        <f>VLOOKUP('7. Light List'!$A63,ATON_Xref[[LLNR]:[ATON Designation]],2,FALSE)</f>
        <v>G11</v>
      </c>
    </row>
    <row r="64" spans="1:15" ht="15" x14ac:dyDescent="0.2">
      <c r="A64">
        <v>16270</v>
      </c>
      <c r="B64" t="s">
        <v>2360</v>
      </c>
      <c r="C64" t="s">
        <v>1556</v>
      </c>
      <c r="D64" t="s">
        <v>1552</v>
      </c>
      <c r="F64"/>
      <c r="G64"/>
      <c r="H64" t="s">
        <v>1123</v>
      </c>
      <c r="I64" t="s">
        <v>8566</v>
      </c>
      <c r="J64" s="75" t="str">
        <f>VLOOKUP(A64,ATON_Xref[[LLNR]:[Zone_ID (for lookup)]],12,FALSE)</f>
        <v>T12</v>
      </c>
      <c r="K64" s="23">
        <f t="shared" si="0"/>
        <v>25.867044722222222</v>
      </c>
      <c r="L64" s="23">
        <f t="shared" si="1"/>
        <v>-81.534249722222228</v>
      </c>
      <c r="M64" s="24" t="str">
        <f t="shared" si="2"/>
        <v>N 25° 52.023'</v>
      </c>
      <c r="N64" s="24" t="str">
        <f t="shared" si="3"/>
        <v>W 81° 32.055'</v>
      </c>
      <c r="O64" s="24" t="str">
        <f>VLOOKUP('7. Light List'!$A64,ATON_Xref[[LLNR]:[ATON Designation]],2,FALSE)</f>
        <v>R12</v>
      </c>
    </row>
    <row r="65" spans="1:15" ht="15" x14ac:dyDescent="0.2">
      <c r="A65">
        <v>16275</v>
      </c>
      <c r="B65" t="s">
        <v>2361</v>
      </c>
      <c r="C65" t="s">
        <v>1555</v>
      </c>
      <c r="D65" t="s">
        <v>1554</v>
      </c>
      <c r="F65"/>
      <c r="G65"/>
      <c r="H65" t="s">
        <v>1124</v>
      </c>
      <c r="I65" t="s">
        <v>8566</v>
      </c>
      <c r="J65" s="75" t="str">
        <f>VLOOKUP(A65,ATON_Xref[[LLNR]:[Zone_ID (for lookup)]],12,FALSE)</f>
        <v>T13</v>
      </c>
      <c r="K65" s="23">
        <f t="shared" si="0"/>
        <v>25.86818361111111</v>
      </c>
      <c r="L65" s="23">
        <f t="shared" si="1"/>
        <v>-81.533694166666663</v>
      </c>
      <c r="M65" s="24" t="str">
        <f t="shared" si="2"/>
        <v>N 25° 52.091'</v>
      </c>
      <c r="N65" s="24" t="str">
        <f t="shared" si="3"/>
        <v>W 81° 32.022'</v>
      </c>
      <c r="O65" s="24" t="str">
        <f>VLOOKUP('7. Light List'!$A65,ATON_Xref[[LLNR]:[ATON Designation]],2,FALSE)</f>
        <v>G13</v>
      </c>
    </row>
    <row r="66" spans="1:15" ht="15" x14ac:dyDescent="0.2">
      <c r="A66">
        <v>16280</v>
      </c>
      <c r="B66" t="s">
        <v>2362</v>
      </c>
      <c r="C66" t="s">
        <v>1553</v>
      </c>
      <c r="D66" t="s">
        <v>1552</v>
      </c>
      <c r="F66"/>
      <c r="G66"/>
      <c r="H66" t="s">
        <v>1124</v>
      </c>
      <c r="I66" t="s">
        <v>8566</v>
      </c>
      <c r="J66" s="75" t="str">
        <f>VLOOKUP(A66,ATON_Xref[[LLNR]:[Zone_ID (for lookup)]],12,FALSE)</f>
        <v>T16</v>
      </c>
      <c r="K66" s="23">
        <f t="shared" si="0"/>
        <v>25.871739166666668</v>
      </c>
      <c r="L66" s="23">
        <f t="shared" si="1"/>
        <v>-81.534249722222228</v>
      </c>
      <c r="M66" s="24" t="str">
        <f t="shared" si="2"/>
        <v>N 25° 52.304'</v>
      </c>
      <c r="N66" s="24" t="str">
        <f t="shared" si="3"/>
        <v>W 81° 32.055'</v>
      </c>
      <c r="O66" s="24" t="str">
        <f>VLOOKUP('7. Light List'!$A66,ATON_Xref[[LLNR]:[ATON Designation]],2,FALSE)</f>
        <v>G15</v>
      </c>
    </row>
    <row r="67" spans="1:15" ht="15" x14ac:dyDescent="0.2">
      <c r="A67">
        <v>16285</v>
      </c>
      <c r="B67" t="s">
        <v>2363</v>
      </c>
      <c r="C67" t="s">
        <v>1551</v>
      </c>
      <c r="D67" t="s">
        <v>1549</v>
      </c>
      <c r="F67"/>
      <c r="G67"/>
      <c r="H67" t="s">
        <v>1124</v>
      </c>
      <c r="I67" t="s">
        <v>8566</v>
      </c>
      <c r="J67" s="75" t="str">
        <f>VLOOKUP(A67,ATON_Xref[[LLNR]:[Zone_ID (for lookup)]],12,FALSE)</f>
        <v>T18</v>
      </c>
      <c r="K67" s="23">
        <f t="shared" ref="K67:K130" si="4">LEFT(C67,2)+(LEFT(RIGHT(C67,10),2)+LEFT(RIGHT(C67,7),6)/60)/60</f>
        <v>25.877016666666666</v>
      </c>
      <c r="L67" s="23">
        <f t="shared" ref="L67:L130" si="5">-LEFT(D67,3)-(LEFT(RIGHT(D67,10),2)+LEFT(RIGHT(D67,7),6)/60)/60</f>
        <v>-81.529249444444446</v>
      </c>
      <c r="M67" s="24" t="str">
        <f t="shared" ref="M67:M130" si="6">CONCATENATE("N ",IF(K67&lt;0,"-", ),TEXT(INT(ABS(ABS(K67))),"##° "),TEXT((ABS(ABS(K67))-INT(ABS(ABS(K67))))*60,"#.000"),"'")</f>
        <v>N 25° 52.621'</v>
      </c>
      <c r="N67" s="24" t="str">
        <f t="shared" ref="N67:N130" si="7">CONCATENATE(IF(L67&lt;0,"W ","E"),TEXT(INT(ABS(ABS(L67))),"##° "),TEXT((ABS(ABS(L67))-INT(ABS(ABS(L67))))*60,"#.000"),"'")</f>
        <v>W 81° 31.755'</v>
      </c>
      <c r="O67" s="24" t="str">
        <f>VLOOKUP('7. Light List'!$A67,ATON_Xref[[LLNR]:[ATON Designation]],2,FALSE)</f>
        <v>G17</v>
      </c>
    </row>
    <row r="68" spans="1:15" ht="15" x14ac:dyDescent="0.2">
      <c r="A68">
        <v>16290</v>
      </c>
      <c r="B68" t="s">
        <v>2364</v>
      </c>
      <c r="C68" t="s">
        <v>1550</v>
      </c>
      <c r="D68" t="s">
        <v>1549</v>
      </c>
      <c r="F68"/>
      <c r="G68"/>
      <c r="H68" t="s">
        <v>1124</v>
      </c>
      <c r="I68" t="s">
        <v>8566</v>
      </c>
      <c r="J68" s="75" t="str">
        <f>VLOOKUP(A68,ATON_Xref[[LLNR]:[Zone_ID (for lookup)]],12,FALSE)</f>
        <v>T20</v>
      </c>
      <c r="K68" s="23">
        <f t="shared" si="4"/>
        <v>25.884127499999998</v>
      </c>
      <c r="L68" s="23">
        <f t="shared" si="5"/>
        <v>-81.529249444444446</v>
      </c>
      <c r="M68" s="24" t="str">
        <f t="shared" si="6"/>
        <v>N 25° 53.048'</v>
      </c>
      <c r="N68" s="24" t="str">
        <f t="shared" si="7"/>
        <v>W 81° 31.755'</v>
      </c>
      <c r="O68" s="24" t="str">
        <f>VLOOKUP('7. Light List'!$A68,ATON_Xref[[LLNR]:[ATON Designation]],2,FALSE)</f>
        <v>G19</v>
      </c>
    </row>
    <row r="69" spans="1:15" ht="15" x14ac:dyDescent="0.2">
      <c r="A69">
        <v>16300</v>
      </c>
      <c r="B69" t="s">
        <v>2365</v>
      </c>
      <c r="C69" t="s">
        <v>1548</v>
      </c>
      <c r="D69" t="s">
        <v>1547</v>
      </c>
      <c r="F69"/>
      <c r="G69"/>
      <c r="H69" t="s">
        <v>1124</v>
      </c>
      <c r="I69" t="s">
        <v>8566</v>
      </c>
      <c r="J69" s="75" t="str">
        <f>VLOOKUP(A69,ATON_Xref[[LLNR]:[Zone_ID (for lookup)]],12,FALSE)</f>
        <v>T24</v>
      </c>
      <c r="K69" s="23">
        <f t="shared" si="4"/>
        <v>25.890654999999999</v>
      </c>
      <c r="L69" s="23">
        <f t="shared" si="5"/>
        <v>-81.525499166666663</v>
      </c>
      <c r="M69" s="24" t="str">
        <f t="shared" si="6"/>
        <v>N 25° 53.439'</v>
      </c>
      <c r="N69" s="24" t="str">
        <f t="shared" si="7"/>
        <v>W 81° 31.530'</v>
      </c>
      <c r="O69" s="24" t="str">
        <f>VLOOKUP('7. Light List'!$A69,ATON_Xref[[LLNR]:[ATON Designation]],2,FALSE)</f>
        <v>G23</v>
      </c>
    </row>
    <row r="70" spans="1:15" ht="15" x14ac:dyDescent="0.2">
      <c r="A70">
        <v>16305</v>
      </c>
      <c r="B70" t="s">
        <v>2366</v>
      </c>
      <c r="C70" t="s">
        <v>1546</v>
      </c>
      <c r="D70" t="s">
        <v>1545</v>
      </c>
      <c r="F70"/>
      <c r="G70"/>
      <c r="H70" t="s">
        <v>1123</v>
      </c>
      <c r="I70" t="s">
        <v>8566</v>
      </c>
      <c r="J70" s="75" t="str">
        <f>VLOOKUP(A70,ATON_Xref[[LLNR]:[Zone_ID (for lookup)]],12,FALSE)</f>
        <v>T25</v>
      </c>
      <c r="K70" s="23">
        <f t="shared" si="4"/>
        <v>25.891488333333335</v>
      </c>
      <c r="L70" s="23">
        <f t="shared" si="5"/>
        <v>-81.523832499999997</v>
      </c>
      <c r="M70" s="24" t="str">
        <f t="shared" si="6"/>
        <v>N 25° 53.489'</v>
      </c>
      <c r="N70" s="24" t="str">
        <f t="shared" si="7"/>
        <v>W 81° 31.430'</v>
      </c>
      <c r="O70" s="24" t="str">
        <f>VLOOKUP('7. Light List'!$A70,ATON_Xref[[LLNR]:[ATON Designation]],2,FALSE)</f>
        <v>R24</v>
      </c>
    </row>
    <row r="71" spans="1:15" ht="15" x14ac:dyDescent="0.2">
      <c r="A71">
        <v>16310</v>
      </c>
      <c r="B71" t="s">
        <v>2367</v>
      </c>
      <c r="C71" t="s">
        <v>1544</v>
      </c>
      <c r="D71" t="s">
        <v>1543</v>
      </c>
      <c r="F71"/>
      <c r="G71"/>
      <c r="H71" t="s">
        <v>1123</v>
      </c>
      <c r="I71" t="s">
        <v>8566</v>
      </c>
      <c r="J71" s="75" t="str">
        <f>VLOOKUP(A71,ATON_Xref[[LLNR]:[Zone_ID (for lookup)]],12,FALSE)</f>
        <v>T26</v>
      </c>
      <c r="K71" s="23">
        <f t="shared" si="4"/>
        <v>25.892182777777776</v>
      </c>
      <c r="L71" s="23">
        <f t="shared" si="5"/>
        <v>-81.522304722222216</v>
      </c>
      <c r="M71" s="24" t="str">
        <f t="shared" si="6"/>
        <v>N 25° 53.531'</v>
      </c>
      <c r="N71" s="24" t="str">
        <f t="shared" si="7"/>
        <v>W 81° 31.338'</v>
      </c>
      <c r="O71" s="24" t="str">
        <f>VLOOKUP('7. Light List'!$A71,ATON_Xref[[LLNR]:[ATON Designation]],2,FALSE)</f>
        <v>R26</v>
      </c>
    </row>
    <row r="72" spans="1:15" ht="15" x14ac:dyDescent="0.2">
      <c r="A72">
        <v>16315</v>
      </c>
      <c r="B72" t="s">
        <v>2368</v>
      </c>
      <c r="C72" t="s">
        <v>1542</v>
      </c>
      <c r="D72" t="s">
        <v>1541</v>
      </c>
      <c r="F72"/>
      <c r="G72"/>
      <c r="H72" t="s">
        <v>1124</v>
      </c>
      <c r="I72" t="s">
        <v>8566</v>
      </c>
      <c r="J72" s="75" t="str">
        <f>VLOOKUP(A72,ATON_Xref[[LLNR]:[Zone_ID (for lookup)]],12,FALSE)</f>
        <v>T27</v>
      </c>
      <c r="K72" s="23">
        <f t="shared" si="4"/>
        <v>25.892738333333334</v>
      </c>
      <c r="L72" s="23">
        <f t="shared" si="5"/>
        <v>-81.5213325</v>
      </c>
      <c r="M72" s="24" t="str">
        <f t="shared" si="6"/>
        <v>N 25° 53.564'</v>
      </c>
      <c r="N72" s="24" t="str">
        <f t="shared" si="7"/>
        <v>W 81° 31.280'</v>
      </c>
      <c r="O72" s="24" t="str">
        <f>VLOOKUP('7. Light List'!$A72,ATON_Xref[[LLNR]:[ATON Designation]],2,FALSE)</f>
        <v>G27</v>
      </c>
    </row>
    <row r="73" spans="1:15" ht="15" x14ac:dyDescent="0.2">
      <c r="A73">
        <v>16320</v>
      </c>
      <c r="B73" t="s">
        <v>2369</v>
      </c>
      <c r="C73" t="s">
        <v>1540</v>
      </c>
      <c r="D73" t="s">
        <v>1539</v>
      </c>
      <c r="F73"/>
      <c r="G73"/>
      <c r="H73" t="s">
        <v>1123</v>
      </c>
      <c r="I73" t="s">
        <v>8566</v>
      </c>
      <c r="J73" s="75" t="str">
        <f>VLOOKUP(A73,ATON_Xref[[LLNR]:[Zone_ID (for lookup)]],12,FALSE)</f>
        <v>T28</v>
      </c>
      <c r="K73" s="23">
        <f t="shared" si="4"/>
        <v>25.892655000000001</v>
      </c>
      <c r="L73" s="23">
        <f t="shared" si="5"/>
        <v>-81.520526944444441</v>
      </c>
      <c r="M73" s="24" t="str">
        <f t="shared" si="6"/>
        <v>N 25° 53.559'</v>
      </c>
      <c r="N73" s="24" t="str">
        <f t="shared" si="7"/>
        <v>W 81° 31.232'</v>
      </c>
      <c r="O73" s="24" t="str">
        <f>VLOOKUP('7. Light List'!$A73,ATON_Xref[[LLNR]:[ATON Designation]],2,FALSE)</f>
        <v>R28</v>
      </c>
    </row>
    <row r="74" spans="1:15" ht="15" x14ac:dyDescent="0.2">
      <c r="A74">
        <v>16325</v>
      </c>
      <c r="B74" t="s">
        <v>2370</v>
      </c>
      <c r="C74" t="s">
        <v>1538</v>
      </c>
      <c r="D74" t="s">
        <v>1537</v>
      </c>
      <c r="F74"/>
      <c r="G74"/>
      <c r="H74" t="s">
        <v>1124</v>
      </c>
      <c r="I74" t="s">
        <v>8566</v>
      </c>
      <c r="J74" s="75" t="str">
        <f>VLOOKUP(A74,ATON_Xref[[LLNR]:[Zone_ID (for lookup)]],12,FALSE)</f>
        <v>T29</v>
      </c>
      <c r="K74" s="23">
        <f t="shared" si="4"/>
        <v>25.893432777777779</v>
      </c>
      <c r="L74" s="23">
        <f t="shared" si="5"/>
        <v>-81.521054722222217</v>
      </c>
      <c r="M74" s="24" t="str">
        <f t="shared" si="6"/>
        <v>N 25° 53.606'</v>
      </c>
      <c r="N74" s="24" t="str">
        <f t="shared" si="7"/>
        <v>W 81° 31.263'</v>
      </c>
      <c r="O74" s="24" t="str">
        <f>VLOOKUP('7. Light List'!$A74,ATON_Xref[[LLNR]:[ATON Designation]],2,FALSE)</f>
        <v>G29</v>
      </c>
    </row>
    <row r="75" spans="1:15" ht="15" x14ac:dyDescent="0.2">
      <c r="A75">
        <v>16330</v>
      </c>
      <c r="B75" t="s">
        <v>2371</v>
      </c>
      <c r="C75" t="s">
        <v>1536</v>
      </c>
      <c r="D75" t="s">
        <v>1535</v>
      </c>
      <c r="F75"/>
      <c r="G75"/>
      <c r="H75" t="s">
        <v>1123</v>
      </c>
      <c r="I75" t="s">
        <v>8566</v>
      </c>
      <c r="J75" s="75" t="str">
        <f>VLOOKUP(A75,ATON_Xref[[LLNR]:[Zone_ID (for lookup)]],12,FALSE)</f>
        <v>T31</v>
      </c>
      <c r="K75" s="23">
        <f t="shared" si="4"/>
        <v>25.894404722222223</v>
      </c>
      <c r="L75" s="23">
        <f t="shared" si="5"/>
        <v>-81.520665833333339</v>
      </c>
      <c r="M75" s="24" t="str">
        <f t="shared" si="6"/>
        <v>N 25° 53.664'</v>
      </c>
      <c r="N75" s="24" t="str">
        <f t="shared" si="7"/>
        <v>W 81° 31.240'</v>
      </c>
      <c r="O75" s="24" t="str">
        <f>VLOOKUP('7. Light List'!$A75,ATON_Xref[[LLNR]:[ATON Designation]],2,FALSE)</f>
        <v>G31</v>
      </c>
    </row>
    <row r="76" spans="1:15" ht="15" x14ac:dyDescent="0.2">
      <c r="A76">
        <v>16335</v>
      </c>
      <c r="B76" t="s">
        <v>2372</v>
      </c>
      <c r="C76" t="s">
        <v>1534</v>
      </c>
      <c r="D76" t="s">
        <v>1533</v>
      </c>
      <c r="F76"/>
      <c r="G76"/>
      <c r="H76" t="s">
        <v>1123</v>
      </c>
      <c r="I76" t="s">
        <v>8566</v>
      </c>
      <c r="J76" s="75" t="str">
        <f>VLOOKUP(A76,ATON_Xref[[LLNR]:[Zone_ID (for lookup)]],12,FALSE)</f>
        <v>T32</v>
      </c>
      <c r="K76" s="23">
        <f t="shared" si="4"/>
        <v>25.894238055555554</v>
      </c>
      <c r="L76" s="23">
        <f t="shared" si="5"/>
        <v>-81.520110277777775</v>
      </c>
      <c r="M76" s="24" t="str">
        <f t="shared" si="6"/>
        <v>N 25° 53.654'</v>
      </c>
      <c r="N76" s="24" t="str">
        <f t="shared" si="7"/>
        <v>W 81° 31.207'</v>
      </c>
      <c r="O76" s="24" t="str">
        <f>VLOOKUP('7. Light List'!$A76,ATON_Xref[[LLNR]:[ATON Designation]],2,FALSE)</f>
        <v>R32</v>
      </c>
    </row>
    <row r="77" spans="1:15" ht="15" x14ac:dyDescent="0.2">
      <c r="A77">
        <v>16340</v>
      </c>
      <c r="B77" t="s">
        <v>2373</v>
      </c>
      <c r="C77" t="s">
        <v>1532</v>
      </c>
      <c r="D77" t="s">
        <v>1531</v>
      </c>
      <c r="F77"/>
      <c r="G77"/>
      <c r="H77" t="s">
        <v>1124</v>
      </c>
      <c r="I77" t="s">
        <v>8566</v>
      </c>
      <c r="J77" s="75" t="str">
        <f>VLOOKUP(A77,ATON_Xref[[LLNR]:[Zone_ID (for lookup)]],12,FALSE)</f>
        <v>T33</v>
      </c>
      <c r="K77" s="23">
        <f t="shared" si="4"/>
        <v>25.895238055555556</v>
      </c>
      <c r="L77" s="23">
        <f t="shared" si="5"/>
        <v>-81.520221388888885</v>
      </c>
      <c r="M77" s="24" t="str">
        <f t="shared" si="6"/>
        <v>N 25° 53.714'</v>
      </c>
      <c r="N77" s="24" t="str">
        <f t="shared" si="7"/>
        <v>W 81° 31.213'</v>
      </c>
      <c r="O77" s="24" t="str">
        <f>VLOOKUP('7. Light List'!$A77,ATON_Xref[[LLNR]:[ATON Designation]],2,FALSE)</f>
        <v>G33</v>
      </c>
    </row>
    <row r="78" spans="1:15" ht="15" x14ac:dyDescent="0.2">
      <c r="A78">
        <v>16345</v>
      </c>
      <c r="B78" t="s">
        <v>2374</v>
      </c>
      <c r="C78" t="s">
        <v>1530</v>
      </c>
      <c r="D78" t="s">
        <v>1529</v>
      </c>
      <c r="F78"/>
      <c r="G78"/>
      <c r="H78" t="s">
        <v>1123</v>
      </c>
      <c r="I78" t="s">
        <v>8566</v>
      </c>
      <c r="J78" s="75" t="str">
        <f>VLOOKUP(A78,ATON_Xref[[LLNR]:[Zone_ID (for lookup)]],12,FALSE)</f>
        <v>T34</v>
      </c>
      <c r="K78" s="23">
        <f t="shared" si="4"/>
        <v>25.894793611111112</v>
      </c>
      <c r="L78" s="23">
        <f t="shared" si="5"/>
        <v>-81.519665833333335</v>
      </c>
      <c r="M78" s="24" t="str">
        <f t="shared" si="6"/>
        <v>N 25° 53.688'</v>
      </c>
      <c r="N78" s="24" t="str">
        <f t="shared" si="7"/>
        <v>W 81° 31.180'</v>
      </c>
      <c r="O78" s="24" t="str">
        <f>VLOOKUP('7. Light List'!$A78,ATON_Xref[[LLNR]:[ATON Designation]],2,FALSE)</f>
        <v>R34</v>
      </c>
    </row>
    <row r="79" spans="1:15" ht="15" x14ac:dyDescent="0.2">
      <c r="A79">
        <v>16350</v>
      </c>
      <c r="B79" t="s">
        <v>2375</v>
      </c>
      <c r="C79" t="s">
        <v>1528</v>
      </c>
      <c r="D79" t="s">
        <v>1527</v>
      </c>
      <c r="F79"/>
      <c r="G79"/>
      <c r="H79" t="s">
        <v>1124</v>
      </c>
      <c r="I79" t="s">
        <v>8566</v>
      </c>
      <c r="J79" s="75" t="str">
        <f>VLOOKUP(A79,ATON_Xref[[LLNR]:[Zone_ID (for lookup)]],12,FALSE)</f>
        <v>T35</v>
      </c>
      <c r="K79" s="23">
        <f t="shared" si="4"/>
        <v>25.895932500000001</v>
      </c>
      <c r="L79" s="23">
        <f t="shared" si="5"/>
        <v>-81.519526944444451</v>
      </c>
      <c r="M79" s="24" t="str">
        <f t="shared" si="6"/>
        <v>N 25° 53.756'</v>
      </c>
      <c r="N79" s="24" t="str">
        <f t="shared" si="7"/>
        <v>W 81° 31.172'</v>
      </c>
      <c r="O79" s="24" t="str">
        <f>VLOOKUP('7. Light List'!$A79,ATON_Xref[[LLNR]:[ATON Designation]],2,FALSE)</f>
        <v>G35</v>
      </c>
    </row>
    <row r="80" spans="1:15" ht="15" x14ac:dyDescent="0.2">
      <c r="A80">
        <v>16355</v>
      </c>
      <c r="B80" t="s">
        <v>2376</v>
      </c>
      <c r="C80" t="s">
        <v>1526</v>
      </c>
      <c r="D80" t="s">
        <v>1525</v>
      </c>
      <c r="F80"/>
      <c r="G80"/>
      <c r="H80" t="s">
        <v>1123</v>
      </c>
      <c r="I80" t="s">
        <v>8566</v>
      </c>
      <c r="J80" s="75" t="str">
        <f>VLOOKUP(A80,ATON_Xref[[LLNR]:[Zone_ID (for lookup)]],12,FALSE)</f>
        <v>T36</v>
      </c>
      <c r="K80" s="23">
        <f t="shared" si="4"/>
        <v>25.89579361111111</v>
      </c>
      <c r="L80" s="23">
        <f t="shared" si="5"/>
        <v>-81.518915833333338</v>
      </c>
      <c r="M80" s="24" t="str">
        <f t="shared" si="6"/>
        <v>N 25° 53.748'</v>
      </c>
      <c r="N80" s="24" t="str">
        <f t="shared" si="7"/>
        <v>W 81° 31.135'</v>
      </c>
      <c r="O80" s="24" t="str">
        <f>VLOOKUP('7. Light List'!$A80,ATON_Xref[[LLNR]:[ATON Designation]],2,FALSE)</f>
        <v>R36</v>
      </c>
    </row>
    <row r="81" spans="1:15" ht="15" x14ac:dyDescent="0.2">
      <c r="A81">
        <v>16360</v>
      </c>
      <c r="B81" t="s">
        <v>2377</v>
      </c>
      <c r="C81" t="s">
        <v>1523</v>
      </c>
      <c r="D81" t="s">
        <v>1524</v>
      </c>
      <c r="F81"/>
      <c r="G81"/>
      <c r="H81" t="s">
        <v>1124</v>
      </c>
      <c r="I81" t="s">
        <v>8566</v>
      </c>
      <c r="J81" s="75" t="str">
        <f>VLOOKUP(A81,ATON_Xref[[LLNR]:[Zone_ID (for lookup)]],12,FALSE)</f>
        <v>T37</v>
      </c>
      <c r="K81" s="23">
        <f t="shared" si="4"/>
        <v>25.896488055555555</v>
      </c>
      <c r="L81" s="23">
        <f t="shared" si="5"/>
        <v>-81.518971388888886</v>
      </c>
      <c r="M81" s="24" t="str">
        <f t="shared" si="6"/>
        <v>N 25° 53.789'</v>
      </c>
      <c r="N81" s="24" t="str">
        <f t="shared" si="7"/>
        <v>W 81° 31.138'</v>
      </c>
      <c r="O81" s="24" t="str">
        <f>VLOOKUP('7. Light List'!$A81,ATON_Xref[[LLNR]:[ATON Designation]],2,FALSE)</f>
        <v>G37</v>
      </c>
    </row>
    <row r="82" spans="1:15" ht="15" x14ac:dyDescent="0.2">
      <c r="A82">
        <v>16365</v>
      </c>
      <c r="B82" t="s">
        <v>2378</v>
      </c>
      <c r="C82" t="s">
        <v>1523</v>
      </c>
      <c r="D82" t="s">
        <v>1521</v>
      </c>
      <c r="F82"/>
      <c r="G82"/>
      <c r="H82" t="s">
        <v>1123</v>
      </c>
      <c r="I82" t="s">
        <v>8566</v>
      </c>
      <c r="J82" s="75" t="str">
        <f>VLOOKUP(A82,ATON_Xref[[LLNR]:[Zone_ID (for lookup)]],12,FALSE)</f>
        <v>T38</v>
      </c>
      <c r="K82" s="23">
        <f t="shared" si="4"/>
        <v>25.896488055555555</v>
      </c>
      <c r="L82" s="23">
        <f t="shared" si="5"/>
        <v>-81.518415833333336</v>
      </c>
      <c r="M82" s="24" t="str">
        <f t="shared" si="6"/>
        <v>N 25° 53.789'</v>
      </c>
      <c r="N82" s="24" t="str">
        <f t="shared" si="7"/>
        <v>W 81° 31.105'</v>
      </c>
      <c r="O82" s="24" t="str">
        <f>VLOOKUP('7. Light List'!$A82,ATON_Xref[[LLNR]:[ATON Designation]],2,FALSE)</f>
        <v>R38</v>
      </c>
    </row>
    <row r="83" spans="1:15" ht="15" x14ac:dyDescent="0.2">
      <c r="A83">
        <v>16370</v>
      </c>
      <c r="B83" t="s">
        <v>2379</v>
      </c>
      <c r="C83" t="s">
        <v>1522</v>
      </c>
      <c r="D83" t="s">
        <v>1521</v>
      </c>
      <c r="F83"/>
      <c r="G83"/>
      <c r="H83" t="s">
        <v>1124</v>
      </c>
      <c r="I83" t="s">
        <v>8566</v>
      </c>
      <c r="J83" s="75" t="str">
        <f>VLOOKUP(A83,ATON_Xref[[LLNR]:[Zone_ID (for lookup)]],12,FALSE)</f>
        <v>T39</v>
      </c>
      <c r="K83" s="23">
        <f t="shared" si="4"/>
        <v>25.897321388888891</v>
      </c>
      <c r="L83" s="23">
        <f t="shared" si="5"/>
        <v>-81.518415833333336</v>
      </c>
      <c r="M83" s="24" t="str">
        <f t="shared" si="6"/>
        <v>N 25° 53.839'</v>
      </c>
      <c r="N83" s="24" t="str">
        <f t="shared" si="7"/>
        <v>W 81° 31.105'</v>
      </c>
      <c r="O83" s="24" t="str">
        <f>VLOOKUP('7. Light List'!$A83,ATON_Xref[[LLNR]:[ATON Designation]],2,FALSE)</f>
        <v>G39</v>
      </c>
    </row>
    <row r="84" spans="1:15" ht="15" x14ac:dyDescent="0.2">
      <c r="A84">
        <v>16375</v>
      </c>
      <c r="B84" t="s">
        <v>2380</v>
      </c>
      <c r="C84" t="s">
        <v>1520</v>
      </c>
      <c r="D84" t="s">
        <v>1519</v>
      </c>
      <c r="F84"/>
      <c r="G84"/>
      <c r="H84" t="s">
        <v>1124</v>
      </c>
      <c r="I84" t="s">
        <v>8566</v>
      </c>
      <c r="J84" s="75" t="str">
        <f>VLOOKUP(A84,ATON_Xref[[LLNR]:[Zone_ID (for lookup)]],12,FALSE)</f>
        <v>T42</v>
      </c>
      <c r="K84" s="23">
        <f t="shared" si="4"/>
        <v>25.898099166666668</v>
      </c>
      <c r="L84" s="23">
        <f t="shared" si="5"/>
        <v>-81.517999166666669</v>
      </c>
      <c r="M84" s="24" t="str">
        <f t="shared" si="6"/>
        <v>N 25° 53.886'</v>
      </c>
      <c r="N84" s="24" t="str">
        <f t="shared" si="7"/>
        <v>W 81° 31.080'</v>
      </c>
      <c r="O84" s="24" t="str">
        <f>VLOOKUP('7. Light List'!$A84,ATON_Xref[[LLNR]:[ATON Designation]],2,FALSE)</f>
        <v>G41</v>
      </c>
    </row>
    <row r="85" spans="1:15" ht="15" x14ac:dyDescent="0.2">
      <c r="A85">
        <v>16380</v>
      </c>
      <c r="B85" t="s">
        <v>2381</v>
      </c>
      <c r="C85" t="s">
        <v>1518</v>
      </c>
      <c r="D85" t="s">
        <v>1516</v>
      </c>
      <c r="F85"/>
      <c r="G85"/>
      <c r="H85" t="s">
        <v>1123</v>
      </c>
      <c r="I85" t="s">
        <v>8566</v>
      </c>
      <c r="J85" s="75" t="str">
        <f>VLOOKUP(A85,ATON_Xref[[LLNR]:[Zone_ID (for lookup)]],12,FALSE)</f>
        <v>T43</v>
      </c>
      <c r="K85" s="23">
        <f t="shared" si="4"/>
        <v>25.897876944444445</v>
      </c>
      <c r="L85" s="23">
        <f t="shared" si="5"/>
        <v>-81.517443333333333</v>
      </c>
      <c r="M85" s="24" t="str">
        <f t="shared" si="6"/>
        <v>N 25° 53.873'</v>
      </c>
      <c r="N85" s="24" t="str">
        <f t="shared" si="7"/>
        <v>W 81° 31.047'</v>
      </c>
      <c r="O85" s="24" t="str">
        <f>VLOOKUP('7. Light List'!$A85,ATON_Xref[[LLNR]:[ATON Designation]],2,FALSE)</f>
        <v>R42</v>
      </c>
    </row>
    <row r="86" spans="1:15" ht="15" x14ac:dyDescent="0.2">
      <c r="A86">
        <v>16385</v>
      </c>
      <c r="B86" t="s">
        <v>2382</v>
      </c>
      <c r="C86" t="s">
        <v>1517</v>
      </c>
      <c r="D86" t="s">
        <v>1516</v>
      </c>
      <c r="F86"/>
      <c r="G86"/>
      <c r="H86" t="s">
        <v>1123</v>
      </c>
      <c r="I86" t="s">
        <v>8566</v>
      </c>
      <c r="J86" s="75" t="str">
        <f>VLOOKUP(A86,ATON_Xref[[LLNR]:[Zone_ID (for lookup)]],12,FALSE)</f>
        <v>T44</v>
      </c>
      <c r="K86" s="23">
        <f t="shared" si="4"/>
        <v>25.8986825</v>
      </c>
      <c r="L86" s="23">
        <f t="shared" si="5"/>
        <v>-81.517443333333333</v>
      </c>
      <c r="M86" s="24" t="str">
        <f t="shared" si="6"/>
        <v>N 25° 53.921'</v>
      </c>
      <c r="N86" s="24" t="str">
        <f t="shared" si="7"/>
        <v>W 81° 31.047'</v>
      </c>
      <c r="O86" s="24" t="str">
        <f>VLOOKUP('7. Light List'!$A86,ATON_Xref[[LLNR]:[ATON Designation]],2,FALSE)</f>
        <v>G43</v>
      </c>
    </row>
    <row r="87" spans="1:15" ht="15" x14ac:dyDescent="0.2">
      <c r="A87">
        <v>16390</v>
      </c>
      <c r="B87" t="s">
        <v>2383</v>
      </c>
      <c r="C87" t="s">
        <v>1515</v>
      </c>
      <c r="D87" t="s">
        <v>1514</v>
      </c>
      <c r="F87"/>
      <c r="G87"/>
      <c r="H87" t="s">
        <v>1123</v>
      </c>
      <c r="I87" t="s">
        <v>8566</v>
      </c>
      <c r="J87" s="75" t="str">
        <f>VLOOKUP(A87,ATON_Xref[[LLNR]:[Zone_ID (for lookup)]],12,FALSE)</f>
        <v>T46</v>
      </c>
      <c r="K87" s="23">
        <f t="shared" si="4"/>
        <v>25.898432499999998</v>
      </c>
      <c r="L87" s="23">
        <f t="shared" si="5"/>
        <v>-81.516776666666672</v>
      </c>
      <c r="M87" s="24" t="str">
        <f t="shared" si="6"/>
        <v>N 25° 53.906'</v>
      </c>
      <c r="N87" s="24" t="str">
        <f t="shared" si="7"/>
        <v>W 81° 31.007'</v>
      </c>
      <c r="O87" s="24" t="str">
        <f>VLOOKUP('7. Light List'!$A87,ATON_Xref[[LLNR]:[ATON Designation]],2,FALSE)</f>
        <v>R44</v>
      </c>
    </row>
    <row r="88" spans="1:15" ht="15" x14ac:dyDescent="0.2">
      <c r="A88">
        <v>16480</v>
      </c>
      <c r="B88" t="s">
        <v>1513</v>
      </c>
      <c r="C88" t="s">
        <v>1512</v>
      </c>
      <c r="D88" t="s">
        <v>1511</v>
      </c>
      <c r="F88"/>
      <c r="G88"/>
      <c r="H88" t="s">
        <v>1123</v>
      </c>
      <c r="I88" t="s">
        <v>8566</v>
      </c>
      <c r="J88" s="75" t="str">
        <f>VLOOKUP(A88,ATON_Xref[[LLNR]:[Zone_ID (for lookup)]],12,FALSE)</f>
        <v>S01</v>
      </c>
      <c r="K88" s="23">
        <f t="shared" si="4"/>
        <v>25.91759888888889</v>
      </c>
      <c r="L88" s="23">
        <f t="shared" si="5"/>
        <v>-81.612584722222223</v>
      </c>
      <c r="M88" s="24" t="str">
        <f t="shared" si="6"/>
        <v>N 25° 55.056'</v>
      </c>
      <c r="N88" s="24" t="str">
        <f t="shared" si="7"/>
        <v>W 81° 36.755'</v>
      </c>
      <c r="O88" s="24" t="str">
        <f>VLOOKUP('7. Light List'!$A88,ATON_Xref[[LLNR]:[ATON Designation]],2,FALSE)</f>
        <v>R2</v>
      </c>
    </row>
    <row r="89" spans="1:15" ht="15" x14ac:dyDescent="0.2">
      <c r="A89">
        <v>16485</v>
      </c>
      <c r="B89" t="s">
        <v>1510</v>
      </c>
      <c r="C89" t="s">
        <v>1509</v>
      </c>
      <c r="D89" t="s">
        <v>1508</v>
      </c>
      <c r="F89"/>
      <c r="G89"/>
      <c r="H89" t="s">
        <v>1123</v>
      </c>
      <c r="I89" t="s">
        <v>8566</v>
      </c>
      <c r="J89" s="75" t="str">
        <f>VLOOKUP(A89,ATON_Xref[[LLNR]:[Zone_ID (for lookup)]],12,FALSE)</f>
        <v>S02</v>
      </c>
      <c r="K89" s="23">
        <f t="shared" si="4"/>
        <v>25.920654444444445</v>
      </c>
      <c r="L89" s="23">
        <f t="shared" si="5"/>
        <v>-81.609806944444443</v>
      </c>
      <c r="M89" s="24" t="str">
        <f t="shared" si="6"/>
        <v>N 25° 55.239'</v>
      </c>
      <c r="N89" s="24" t="str">
        <f t="shared" si="7"/>
        <v>W 81° 36.588'</v>
      </c>
      <c r="O89" s="24" t="str">
        <f>VLOOKUP('7. Light List'!$A89,ATON_Xref[[LLNR]:[ATON Designation]],2,FALSE)</f>
        <v>R4</v>
      </c>
    </row>
    <row r="90" spans="1:15" ht="15" x14ac:dyDescent="0.2">
      <c r="A90">
        <v>16500</v>
      </c>
      <c r="B90" t="s">
        <v>1507</v>
      </c>
      <c r="C90" t="s">
        <v>1506</v>
      </c>
      <c r="D90" t="s">
        <v>1505</v>
      </c>
      <c r="F90"/>
      <c r="G90"/>
      <c r="H90" t="s">
        <v>1124</v>
      </c>
      <c r="I90" t="s">
        <v>8566</v>
      </c>
      <c r="J90" s="75" t="str">
        <f>VLOOKUP(A90,ATON_Xref[[LLNR]:[Zone_ID (for lookup)]],12,FALSE)</f>
        <v>S03</v>
      </c>
      <c r="K90" s="23">
        <f t="shared" si="4"/>
        <v>25.92509861111111</v>
      </c>
      <c r="L90" s="23">
        <f t="shared" si="5"/>
        <v>-81.610362499999994</v>
      </c>
      <c r="M90" s="24" t="str">
        <f t="shared" si="6"/>
        <v>N 25° 55.506'</v>
      </c>
      <c r="N90" s="24" t="str">
        <f t="shared" si="7"/>
        <v>W 81° 36.622'</v>
      </c>
      <c r="O90" s="24" t="str">
        <f>VLOOKUP('7. Light List'!$A90,ATON_Xref[[LLNR]:[ATON Designation]],2,FALSE)</f>
        <v>G9</v>
      </c>
    </row>
    <row r="91" spans="1:15" ht="15" x14ac:dyDescent="0.2">
      <c r="A91">
        <v>16505</v>
      </c>
      <c r="B91" t="s">
        <v>1504</v>
      </c>
      <c r="C91" t="s">
        <v>1503</v>
      </c>
      <c r="D91" t="s">
        <v>1502</v>
      </c>
      <c r="F91"/>
      <c r="G91"/>
      <c r="H91" t="s">
        <v>1123</v>
      </c>
      <c r="I91" t="s">
        <v>8566</v>
      </c>
      <c r="J91" s="75" t="str">
        <f>VLOOKUP(A91,ATON_Xref[[LLNR]:[Zone_ID (for lookup)]],12,FALSE)</f>
        <v>S04</v>
      </c>
      <c r="K91" s="23">
        <f t="shared" si="4"/>
        <v>25.924820833333332</v>
      </c>
      <c r="L91" s="23">
        <f t="shared" si="5"/>
        <v>-81.608973611111111</v>
      </c>
      <c r="M91" s="24" t="str">
        <f t="shared" si="6"/>
        <v>N 25° 55.489'</v>
      </c>
      <c r="N91" s="24" t="str">
        <f t="shared" si="7"/>
        <v>W 81° 36.538'</v>
      </c>
      <c r="O91" s="24" t="str">
        <f>VLOOKUP('7. Light List'!$A91,ATON_Xref[[LLNR]:[ATON Designation]],2,FALSE)</f>
        <v>R10</v>
      </c>
    </row>
    <row r="92" spans="1:15" ht="15" x14ac:dyDescent="0.2">
      <c r="A92">
        <v>16510</v>
      </c>
      <c r="B92" t="s">
        <v>1501</v>
      </c>
      <c r="C92" t="s">
        <v>1500</v>
      </c>
      <c r="D92" t="s">
        <v>1499</v>
      </c>
      <c r="F92"/>
      <c r="G92"/>
      <c r="H92" t="s">
        <v>1124</v>
      </c>
      <c r="I92" t="s">
        <v>8566</v>
      </c>
      <c r="J92" s="75" t="str">
        <f>VLOOKUP(A92,ATON_Xref[[LLNR]:[Zone_ID (for lookup)]],12,FALSE)</f>
        <v>S05</v>
      </c>
      <c r="K92" s="23">
        <f t="shared" si="4"/>
        <v>25.926209722222222</v>
      </c>
      <c r="L92" s="23">
        <f t="shared" si="5"/>
        <v>-81.607028888888891</v>
      </c>
      <c r="M92" s="24" t="str">
        <f t="shared" si="6"/>
        <v>N 25° 55.573'</v>
      </c>
      <c r="N92" s="24" t="str">
        <f t="shared" si="7"/>
        <v>W 81° 36.422'</v>
      </c>
      <c r="O92" s="24" t="str">
        <f>VLOOKUP('7. Light List'!$A92,ATON_Xref[[LLNR]:[ATON Designation]],2,FALSE)</f>
        <v>G11</v>
      </c>
    </row>
    <row r="93" spans="1:15" ht="15" x14ac:dyDescent="0.2">
      <c r="A93">
        <v>16515</v>
      </c>
      <c r="B93" t="s">
        <v>1498</v>
      </c>
      <c r="C93" t="s">
        <v>1497</v>
      </c>
      <c r="D93" t="s">
        <v>1496</v>
      </c>
      <c r="F93"/>
      <c r="G93"/>
      <c r="H93" t="s">
        <v>1123</v>
      </c>
      <c r="I93" t="s">
        <v>8566</v>
      </c>
      <c r="J93" s="75" t="str">
        <f>VLOOKUP(A93,ATON_Xref[[LLNR]:[Zone_ID (for lookup)]],12,FALSE)</f>
        <v>S06</v>
      </c>
      <c r="K93" s="23">
        <f t="shared" si="4"/>
        <v>25.9264875</v>
      </c>
      <c r="L93" s="23">
        <f t="shared" si="5"/>
        <v>-81.605362222222226</v>
      </c>
      <c r="M93" s="24" t="str">
        <f t="shared" si="6"/>
        <v>N 25° 55.589'</v>
      </c>
      <c r="N93" s="24" t="str">
        <f t="shared" si="7"/>
        <v>W 81° 36.322'</v>
      </c>
      <c r="O93" s="24" t="str">
        <f>VLOOKUP('7. Light List'!$A93,ATON_Xref[[LLNR]:[ATON Designation]],2,FALSE)</f>
        <v>R12</v>
      </c>
    </row>
    <row r="94" spans="1:15" ht="15" x14ac:dyDescent="0.2">
      <c r="A94">
        <v>16520</v>
      </c>
      <c r="B94" t="s">
        <v>1495</v>
      </c>
      <c r="C94" t="s">
        <v>1494</v>
      </c>
      <c r="D94" t="s">
        <v>1493</v>
      </c>
      <c r="F94"/>
      <c r="G94"/>
      <c r="H94" t="s">
        <v>1124</v>
      </c>
      <c r="I94" t="s">
        <v>8566</v>
      </c>
      <c r="J94" s="75" t="str">
        <f>VLOOKUP(A94,ATON_Xref[[LLNR]:[Zone_ID (for lookup)]],12,FALSE)</f>
        <v>S07</v>
      </c>
      <c r="K94" s="23">
        <f t="shared" si="4"/>
        <v>25.930653888888887</v>
      </c>
      <c r="L94" s="23">
        <f t="shared" si="5"/>
        <v>-81.600362222222216</v>
      </c>
      <c r="M94" s="24" t="str">
        <f t="shared" si="6"/>
        <v>N 25° 55.839'</v>
      </c>
      <c r="N94" s="24" t="str">
        <f t="shared" si="7"/>
        <v>W 81° 36.022'</v>
      </c>
      <c r="O94" s="24" t="str">
        <f>VLOOKUP('7. Light List'!$A94,ATON_Xref[[LLNR]:[ATON Designation]],2,FALSE)</f>
        <v>G13</v>
      </c>
    </row>
    <row r="95" spans="1:15" ht="15" x14ac:dyDescent="0.2">
      <c r="A95">
        <v>16525</v>
      </c>
      <c r="B95" t="s">
        <v>1492</v>
      </c>
      <c r="C95" t="s">
        <v>1491</v>
      </c>
      <c r="D95" t="s">
        <v>1490</v>
      </c>
      <c r="F95"/>
      <c r="G95"/>
      <c r="H95" t="s">
        <v>1123</v>
      </c>
      <c r="I95" t="s">
        <v>8566</v>
      </c>
      <c r="J95" s="75" t="str">
        <f>VLOOKUP(A95,ATON_Xref[[LLNR]:[Zone_ID (for lookup)]],12,FALSE)</f>
        <v>S08</v>
      </c>
      <c r="K95" s="23">
        <f t="shared" si="4"/>
        <v>25.930376111111112</v>
      </c>
      <c r="L95" s="23">
        <f t="shared" si="5"/>
        <v>-81.598973055555561</v>
      </c>
      <c r="M95" s="24" t="str">
        <f t="shared" si="6"/>
        <v>N 25° 55.823'</v>
      </c>
      <c r="N95" s="24" t="str">
        <f t="shared" si="7"/>
        <v>W 81° 35.938'</v>
      </c>
      <c r="O95" s="24" t="str">
        <f>VLOOKUP('7. Light List'!$A95,ATON_Xref[[LLNR]:[ATON Designation]],2,FALSE)</f>
        <v>R14</v>
      </c>
    </row>
    <row r="96" spans="1:15" ht="15" x14ac:dyDescent="0.2">
      <c r="A96">
        <v>16530</v>
      </c>
      <c r="B96" t="s">
        <v>1489</v>
      </c>
      <c r="C96" t="s">
        <v>1488</v>
      </c>
      <c r="D96" t="s">
        <v>1487</v>
      </c>
      <c r="F96"/>
      <c r="G96"/>
      <c r="H96" t="s">
        <v>1124</v>
      </c>
      <c r="I96" t="s">
        <v>8566</v>
      </c>
      <c r="J96" s="75" t="str">
        <f>VLOOKUP(A96,ATON_Xref[[LLNR]:[Zone_ID (for lookup)]],12,FALSE)</f>
        <v>S09</v>
      </c>
      <c r="K96" s="23">
        <f t="shared" si="4"/>
        <v>25.932042777777777</v>
      </c>
      <c r="L96" s="23">
        <f t="shared" si="5"/>
        <v>-81.597306388888896</v>
      </c>
      <c r="M96" s="24" t="str">
        <f t="shared" si="6"/>
        <v>N 25° 55.923'</v>
      </c>
      <c r="N96" s="24" t="str">
        <f t="shared" si="7"/>
        <v>W 81° 35.838'</v>
      </c>
      <c r="O96" s="24" t="str">
        <f>VLOOKUP('7. Light List'!$A96,ATON_Xref[[LLNR]:[ATON Designation]],2,FALSE)</f>
        <v>G15</v>
      </c>
    </row>
    <row r="97" spans="1:15" ht="15" x14ac:dyDescent="0.2">
      <c r="A97">
        <v>16535</v>
      </c>
      <c r="B97" t="s">
        <v>1486</v>
      </c>
      <c r="C97" t="s">
        <v>1485</v>
      </c>
      <c r="D97" t="s">
        <v>1484</v>
      </c>
      <c r="F97"/>
      <c r="G97"/>
      <c r="H97" t="s">
        <v>1123</v>
      </c>
      <c r="I97" t="s">
        <v>8566</v>
      </c>
      <c r="J97" s="75" t="str">
        <f>VLOOKUP(A97,ATON_Xref[[LLNR]:[Zone_ID (for lookup)]],12,FALSE)</f>
        <v>S10</v>
      </c>
      <c r="K97" s="23">
        <f t="shared" si="4"/>
        <v>25.933431666666667</v>
      </c>
      <c r="L97" s="23">
        <f t="shared" si="5"/>
        <v>-81.595361944444448</v>
      </c>
      <c r="M97" s="24" t="str">
        <f t="shared" si="6"/>
        <v>N 25° 56.006'</v>
      </c>
      <c r="N97" s="24" t="str">
        <f t="shared" si="7"/>
        <v>W 81° 35.722'</v>
      </c>
      <c r="O97" s="24" t="str">
        <f>VLOOKUP('7. Light List'!$A97,ATON_Xref[[LLNR]:[ATON Designation]],2,FALSE)</f>
        <v>R16</v>
      </c>
    </row>
    <row r="98" spans="1:15" ht="15" x14ac:dyDescent="0.2">
      <c r="A98">
        <v>16540</v>
      </c>
      <c r="B98" t="s">
        <v>1483</v>
      </c>
      <c r="C98" t="s">
        <v>1482</v>
      </c>
      <c r="D98" t="s">
        <v>1481</v>
      </c>
      <c r="F98"/>
      <c r="G98"/>
      <c r="H98" t="s">
        <v>1124</v>
      </c>
      <c r="I98" t="s">
        <v>8566</v>
      </c>
      <c r="J98" s="75" t="str">
        <f>VLOOKUP(A98,ATON_Xref[[LLNR]:[Zone_ID (for lookup)]],12,FALSE)</f>
        <v>S11</v>
      </c>
      <c r="K98" s="23">
        <f t="shared" si="4"/>
        <v>25.935098055555557</v>
      </c>
      <c r="L98" s="23">
        <f t="shared" si="5"/>
        <v>-81.594528611111116</v>
      </c>
      <c r="M98" s="24" t="str">
        <f t="shared" si="6"/>
        <v>N 25° 56.106'</v>
      </c>
      <c r="N98" s="24" t="str">
        <f t="shared" si="7"/>
        <v>W 81° 35.672'</v>
      </c>
      <c r="O98" s="24" t="str">
        <f>VLOOKUP('7. Light List'!$A98,ATON_Xref[[LLNR]:[ATON Designation]],2,FALSE)</f>
        <v>G17</v>
      </c>
    </row>
    <row r="99" spans="1:15" ht="15" x14ac:dyDescent="0.2">
      <c r="A99">
        <v>16555</v>
      </c>
      <c r="B99" t="s">
        <v>1480</v>
      </c>
      <c r="C99" t="s">
        <v>1479</v>
      </c>
      <c r="D99" t="s">
        <v>1478</v>
      </c>
      <c r="F99"/>
      <c r="G99"/>
      <c r="H99" t="s">
        <v>1123</v>
      </c>
      <c r="I99" t="s">
        <v>8566</v>
      </c>
      <c r="J99" s="75" t="str">
        <f>VLOOKUP(A99,ATON_Xref[[LLNR]:[Zone_ID (for lookup)]],12,FALSE)</f>
        <v>S14</v>
      </c>
      <c r="K99" s="23">
        <f t="shared" si="4"/>
        <v>25.938709166666666</v>
      </c>
      <c r="L99" s="23">
        <f t="shared" si="5"/>
        <v>-81.591195277777771</v>
      </c>
      <c r="M99" s="24" t="str">
        <f t="shared" si="6"/>
        <v>N 25° 56.323'</v>
      </c>
      <c r="N99" s="24" t="str">
        <f t="shared" si="7"/>
        <v>W 81° 35.472'</v>
      </c>
      <c r="O99" s="24" t="str">
        <f>VLOOKUP('7. Light List'!$A99,ATON_Xref[[LLNR]:[ATON Designation]],2,FALSE)</f>
        <v>R22</v>
      </c>
    </row>
    <row r="100" spans="1:15" ht="15" x14ac:dyDescent="0.2">
      <c r="A100">
        <v>16560</v>
      </c>
      <c r="B100" t="s">
        <v>1477</v>
      </c>
      <c r="C100" t="s">
        <v>1476</v>
      </c>
      <c r="D100" t="s">
        <v>1475</v>
      </c>
      <c r="F100"/>
      <c r="G100"/>
      <c r="H100" t="s">
        <v>1124</v>
      </c>
      <c r="I100" t="s">
        <v>8566</v>
      </c>
      <c r="J100" s="75" t="str">
        <f>VLOOKUP(A100,ATON_Xref[[LLNR]:[Zone_ID (for lookup)]],12,FALSE)</f>
        <v>S15</v>
      </c>
      <c r="K100" s="23">
        <f t="shared" si="4"/>
        <v>25.949541944444444</v>
      </c>
      <c r="L100" s="23">
        <f t="shared" si="5"/>
        <v>-81.587583888888886</v>
      </c>
      <c r="M100" s="24" t="str">
        <f t="shared" si="6"/>
        <v>N 25° 56.973'</v>
      </c>
      <c r="N100" s="24" t="str">
        <f t="shared" si="7"/>
        <v>W 81° 35.255'</v>
      </c>
      <c r="O100" s="24" t="str">
        <f>VLOOKUP('7. Light List'!$A100,ATON_Xref[[LLNR]:[ATON Designation]],2,FALSE)</f>
        <v>G23</v>
      </c>
    </row>
    <row r="101" spans="1:15" ht="15" x14ac:dyDescent="0.2">
      <c r="A101">
        <v>16565</v>
      </c>
      <c r="B101" t="s">
        <v>1474</v>
      </c>
      <c r="C101" t="s">
        <v>1473</v>
      </c>
      <c r="D101" t="s">
        <v>1472</v>
      </c>
      <c r="F101"/>
      <c r="G101"/>
      <c r="H101" t="s">
        <v>1123</v>
      </c>
      <c r="I101" t="s">
        <v>8566</v>
      </c>
      <c r="J101" s="75" t="str">
        <f>VLOOKUP(A101,ATON_Xref[[LLNR]:[Zone_ID (for lookup)]],12,FALSE)</f>
        <v>S16</v>
      </c>
      <c r="K101" s="23">
        <f t="shared" si="4"/>
        <v>25.958152777777777</v>
      </c>
      <c r="L101" s="23">
        <f t="shared" si="5"/>
        <v>-81.583694722222219</v>
      </c>
      <c r="M101" s="24" t="str">
        <f t="shared" si="6"/>
        <v>N 25° 57.489'</v>
      </c>
      <c r="N101" s="24" t="str">
        <f t="shared" si="7"/>
        <v>W 81° 35.022'</v>
      </c>
      <c r="O101" s="24" t="str">
        <f>VLOOKUP('7. Light List'!$A101,ATON_Xref[[LLNR]:[ATON Designation]],2,FALSE)</f>
        <v>R24</v>
      </c>
    </row>
    <row r="102" spans="1:15" ht="15" x14ac:dyDescent="0.2">
      <c r="A102">
        <v>16570</v>
      </c>
      <c r="B102" t="s">
        <v>1471</v>
      </c>
      <c r="C102" t="s">
        <v>1470</v>
      </c>
      <c r="D102" t="s">
        <v>1469</v>
      </c>
      <c r="F102"/>
      <c r="G102"/>
      <c r="H102" t="s">
        <v>1124</v>
      </c>
      <c r="I102" t="s">
        <v>8566</v>
      </c>
      <c r="J102" s="75" t="str">
        <f>VLOOKUP(A102,ATON_Xref[[LLNR]:[Zone_ID (for lookup)]],12,FALSE)</f>
        <v>S17</v>
      </c>
      <c r="K102" s="23">
        <f t="shared" si="4"/>
        <v>25.960097222222224</v>
      </c>
      <c r="L102" s="23">
        <f t="shared" si="5"/>
        <v>-81.583139166666669</v>
      </c>
      <c r="M102" s="24" t="str">
        <f t="shared" si="6"/>
        <v>N 25° 57.606'</v>
      </c>
      <c r="N102" s="24" t="str">
        <f t="shared" si="7"/>
        <v>W 81° 34.988'</v>
      </c>
      <c r="O102" s="24" t="str">
        <f>VLOOKUP('7. Light List'!$A102,ATON_Xref[[LLNR]:[ATON Designation]],2,FALSE)</f>
        <v>G25</v>
      </c>
    </row>
    <row r="103" spans="1:15" ht="15" x14ac:dyDescent="0.2">
      <c r="A103">
        <v>16580</v>
      </c>
      <c r="B103" t="s">
        <v>1468</v>
      </c>
      <c r="C103" t="s">
        <v>1467</v>
      </c>
      <c r="D103" t="s">
        <v>1466</v>
      </c>
      <c r="F103"/>
      <c r="G103"/>
      <c r="H103" t="s">
        <v>1123</v>
      </c>
      <c r="I103" t="s">
        <v>8566</v>
      </c>
      <c r="J103" s="75" t="str">
        <f>VLOOKUP(A103,ATON_Xref[[LLNR]:[Zone_ID (for lookup)]],12,FALSE)</f>
        <v>S18</v>
      </c>
      <c r="K103" s="23">
        <f t="shared" si="4"/>
        <v>25.959819444444445</v>
      </c>
      <c r="L103" s="23">
        <f t="shared" si="5"/>
        <v>-81.585361388888884</v>
      </c>
      <c r="M103" s="24" t="str">
        <f t="shared" si="6"/>
        <v>N 25° 57.589'</v>
      </c>
      <c r="N103" s="24" t="str">
        <f t="shared" si="7"/>
        <v>W 81° 35.122'</v>
      </c>
      <c r="O103" s="24" t="str">
        <f>VLOOKUP('7. Light List'!$A103,ATON_Xref[[LLNR]:[ATON Designation]],2,FALSE)</f>
        <v>R28</v>
      </c>
    </row>
    <row r="104" spans="1:15" ht="15" x14ac:dyDescent="0.2">
      <c r="A104">
        <v>16585</v>
      </c>
      <c r="B104" t="s">
        <v>1465</v>
      </c>
      <c r="C104" t="s">
        <v>1464</v>
      </c>
      <c r="D104" t="s">
        <v>1463</v>
      </c>
      <c r="F104"/>
      <c r="G104"/>
      <c r="H104" t="s">
        <v>1123</v>
      </c>
      <c r="I104" t="s">
        <v>8566</v>
      </c>
      <c r="J104" s="75" t="str">
        <f>VLOOKUP(A104,ATON_Xref[[LLNR]:[Zone_ID (for lookup)]],12,FALSE)</f>
        <v>S19</v>
      </c>
      <c r="K104" s="23">
        <f t="shared" si="4"/>
        <v>25.963708055555557</v>
      </c>
      <c r="L104" s="23">
        <f t="shared" si="5"/>
        <v>-81.586472499999999</v>
      </c>
      <c r="M104" s="24" t="str">
        <f t="shared" si="6"/>
        <v>N 25° 57.822'</v>
      </c>
      <c r="N104" s="24" t="str">
        <f t="shared" si="7"/>
        <v>W 81° 35.188'</v>
      </c>
      <c r="O104" s="24" t="str">
        <f>VLOOKUP('7. Light List'!$A104,ATON_Xref[[LLNR]:[ATON Designation]],2,FALSE)</f>
        <v>R30</v>
      </c>
    </row>
    <row r="105" spans="1:15" ht="15" x14ac:dyDescent="0.2">
      <c r="A105">
        <v>16590</v>
      </c>
      <c r="B105" t="s">
        <v>1462</v>
      </c>
      <c r="C105" t="s">
        <v>1461</v>
      </c>
      <c r="D105" t="s">
        <v>1460</v>
      </c>
      <c r="F105"/>
      <c r="G105"/>
      <c r="H105" t="s">
        <v>1124</v>
      </c>
      <c r="I105" t="s">
        <v>8566</v>
      </c>
      <c r="J105" s="75" t="str">
        <f>VLOOKUP(A105,ATON_Xref[[LLNR]:[Zone_ID (for lookup)]],12,FALSE)</f>
        <v>S20</v>
      </c>
      <c r="K105" s="23">
        <f t="shared" si="4"/>
        <v>25.962874722222221</v>
      </c>
      <c r="L105" s="23">
        <f t="shared" si="5"/>
        <v>-81.585916944444449</v>
      </c>
      <c r="M105" s="24" t="str">
        <f t="shared" si="6"/>
        <v>N 25° 57.772'</v>
      </c>
      <c r="N105" s="24" t="str">
        <f t="shared" si="7"/>
        <v>W 81° 35.155'</v>
      </c>
      <c r="O105" s="24" t="str">
        <f>VLOOKUP('7. Light List'!$A105,ATON_Xref[[LLNR]:[ATON Designation]],2,FALSE)</f>
        <v>G31</v>
      </c>
    </row>
    <row r="106" spans="1:15" ht="15" x14ac:dyDescent="0.2">
      <c r="A106">
        <v>16595</v>
      </c>
      <c r="B106" t="s">
        <v>1459</v>
      </c>
      <c r="C106" t="s">
        <v>1458</v>
      </c>
      <c r="D106" t="s">
        <v>1455</v>
      </c>
      <c r="F106"/>
      <c r="G106"/>
      <c r="H106" t="s">
        <v>1124</v>
      </c>
      <c r="I106" t="s">
        <v>8566</v>
      </c>
      <c r="J106" s="75" t="str">
        <f>VLOOKUP(A106,ATON_Xref[[LLNR]:[Zone_ID (for lookup)]],12,FALSE)</f>
        <v>S21</v>
      </c>
      <c r="K106" s="23">
        <f t="shared" si="4"/>
        <v>25.964263611111111</v>
      </c>
      <c r="L106" s="23">
        <f t="shared" si="5"/>
        <v>-81.588417222222219</v>
      </c>
      <c r="M106" s="24" t="str">
        <f t="shared" si="6"/>
        <v>N 25° 57.856'</v>
      </c>
      <c r="N106" s="24" t="str">
        <f t="shared" si="7"/>
        <v>W 81° 35.305'</v>
      </c>
      <c r="O106" s="24" t="str">
        <f>VLOOKUP('7. Light List'!$A106,ATON_Xref[[LLNR]:[ATON Designation]],2,FALSE)</f>
        <v>G33</v>
      </c>
    </row>
    <row r="107" spans="1:15" ht="15" x14ac:dyDescent="0.2">
      <c r="A107">
        <v>16600</v>
      </c>
      <c r="B107" t="s">
        <v>1457</v>
      </c>
      <c r="C107" t="s">
        <v>1456</v>
      </c>
      <c r="D107" t="s">
        <v>1455</v>
      </c>
      <c r="F107"/>
      <c r="G107"/>
      <c r="H107" t="s">
        <v>1124</v>
      </c>
      <c r="I107" t="s">
        <v>8566</v>
      </c>
      <c r="J107" s="75" t="str">
        <f>VLOOKUP(A107,ATON_Xref[[LLNR]:[Zone_ID (for lookup)]],12,FALSE)</f>
        <v>S22</v>
      </c>
      <c r="K107" s="23">
        <f t="shared" si="4"/>
        <v>25.965652500000001</v>
      </c>
      <c r="L107" s="23">
        <f t="shared" si="5"/>
        <v>-81.588417222222219</v>
      </c>
      <c r="M107" s="24" t="str">
        <f t="shared" si="6"/>
        <v>N 25° 57.939'</v>
      </c>
      <c r="N107" s="24" t="str">
        <f t="shared" si="7"/>
        <v>W 81° 35.305'</v>
      </c>
      <c r="O107" s="24" t="str">
        <f>VLOOKUP('7. Light List'!$A107,ATON_Xref[[LLNR]:[ATON Designation]],2,FALSE)</f>
        <v>G35</v>
      </c>
    </row>
    <row r="108" spans="1:15" ht="15" x14ac:dyDescent="0.2">
      <c r="A108">
        <v>16605</v>
      </c>
      <c r="B108" t="s">
        <v>1454</v>
      </c>
      <c r="C108" t="s">
        <v>1453</v>
      </c>
      <c r="D108" t="s">
        <v>1452</v>
      </c>
      <c r="F108"/>
      <c r="G108"/>
      <c r="H108" t="s">
        <v>1123</v>
      </c>
      <c r="I108" t="s">
        <v>8566</v>
      </c>
      <c r="J108" s="75" t="str">
        <f>VLOOKUP(A108,ATON_Xref[[LLNR]:[Zone_ID (for lookup)]],12,FALSE)</f>
        <v>S23</v>
      </c>
      <c r="K108" s="23">
        <f t="shared" si="4"/>
        <v>25.967596944444445</v>
      </c>
      <c r="L108" s="23">
        <f t="shared" si="5"/>
        <v>-81.588972777777784</v>
      </c>
      <c r="M108" s="24" t="str">
        <f t="shared" si="6"/>
        <v>N 25° 58.056'</v>
      </c>
      <c r="N108" s="24" t="str">
        <f t="shared" si="7"/>
        <v>W 81° 35.338'</v>
      </c>
      <c r="O108" s="24" t="str">
        <f>VLOOKUP('7. Light List'!$A108,ATON_Xref[[LLNR]:[ATON Designation]],2,FALSE)</f>
        <v>R36</v>
      </c>
    </row>
    <row r="109" spans="1:15" ht="15" x14ac:dyDescent="0.2">
      <c r="A109">
        <v>16610</v>
      </c>
      <c r="B109" t="s">
        <v>1451</v>
      </c>
      <c r="C109" t="s">
        <v>1445</v>
      </c>
      <c r="D109" t="s">
        <v>1450</v>
      </c>
      <c r="F109"/>
      <c r="G109"/>
      <c r="H109" t="s">
        <v>1123</v>
      </c>
      <c r="I109" t="s">
        <v>8566</v>
      </c>
      <c r="J109" s="75" t="str">
        <f>VLOOKUP(A109,ATON_Xref[[LLNR]:[Zone_ID (for lookup)]],12,FALSE)</f>
        <v>S24</v>
      </c>
      <c r="K109" s="23">
        <f t="shared" si="4"/>
        <v>25.967874722222223</v>
      </c>
      <c r="L109" s="23">
        <f t="shared" si="5"/>
        <v>-81.590083888888884</v>
      </c>
      <c r="M109" s="24" t="str">
        <f t="shared" si="6"/>
        <v>N 25° 58.072'</v>
      </c>
      <c r="N109" s="24" t="str">
        <f t="shared" si="7"/>
        <v>W 81° 35.405'</v>
      </c>
      <c r="O109" s="24" t="str">
        <f>VLOOKUP('7. Light List'!$A109,ATON_Xref[[LLNR]:[ATON Designation]],2,FALSE)</f>
        <v>R38</v>
      </c>
    </row>
    <row r="110" spans="1:15" ht="15" x14ac:dyDescent="0.2">
      <c r="A110">
        <v>16615</v>
      </c>
      <c r="B110" t="s">
        <v>1449</v>
      </c>
      <c r="C110" t="s">
        <v>1448</v>
      </c>
      <c r="D110" t="s">
        <v>1447</v>
      </c>
      <c r="F110"/>
      <c r="G110"/>
      <c r="H110" t="s">
        <v>1124</v>
      </c>
      <c r="I110" t="s">
        <v>8566</v>
      </c>
      <c r="J110" s="75" t="str">
        <f>VLOOKUP(A110,ATON_Xref[[LLNR]:[Zone_ID (for lookup)]],12,FALSE)</f>
        <v>S25</v>
      </c>
      <c r="K110" s="23">
        <f t="shared" si="4"/>
        <v>25.967319166666666</v>
      </c>
      <c r="L110" s="23">
        <f t="shared" si="5"/>
        <v>-81.590917222222217</v>
      </c>
      <c r="M110" s="24" t="str">
        <f t="shared" si="6"/>
        <v>N 25° 58.039'</v>
      </c>
      <c r="N110" s="24" t="str">
        <f t="shared" si="7"/>
        <v>W 81° 35.455'</v>
      </c>
      <c r="O110" s="24" t="str">
        <f>VLOOKUP('7. Light List'!$A110,ATON_Xref[[LLNR]:[ATON Designation]],2,FALSE)</f>
        <v>G39</v>
      </c>
    </row>
    <row r="111" spans="1:15" ht="15" x14ac:dyDescent="0.2">
      <c r="A111">
        <v>16620</v>
      </c>
      <c r="B111" t="s">
        <v>1446</v>
      </c>
      <c r="C111" t="s">
        <v>1445</v>
      </c>
      <c r="D111" t="s">
        <v>1426</v>
      </c>
      <c r="F111"/>
      <c r="G111"/>
      <c r="H111" t="s">
        <v>1124</v>
      </c>
      <c r="I111" t="s">
        <v>8566</v>
      </c>
      <c r="J111" s="75" t="str">
        <f>VLOOKUP(A111,ATON_Xref[[LLNR]:[Zone_ID (for lookup)]],12,FALSE)</f>
        <v>S26</v>
      </c>
      <c r="K111" s="23">
        <f t="shared" si="4"/>
        <v>25.967874722222223</v>
      </c>
      <c r="L111" s="23">
        <f t="shared" si="5"/>
        <v>-81.591750555555549</v>
      </c>
      <c r="M111" s="24" t="str">
        <f t="shared" si="6"/>
        <v>N 25° 58.072'</v>
      </c>
      <c r="N111" s="24" t="str">
        <f t="shared" si="7"/>
        <v>W 81° 35.505'</v>
      </c>
      <c r="O111" s="24" t="str">
        <f>VLOOKUP('7. Light List'!$A111,ATON_Xref[[LLNR]:[ATON Designation]],2,FALSE)</f>
        <v>G41</v>
      </c>
    </row>
    <row r="112" spans="1:15" ht="15" x14ac:dyDescent="0.2">
      <c r="A112">
        <v>16625</v>
      </c>
      <c r="B112" t="s">
        <v>1444</v>
      </c>
      <c r="C112" t="s">
        <v>1443</v>
      </c>
      <c r="D112" t="s">
        <v>1437</v>
      </c>
      <c r="F112"/>
      <c r="G112"/>
      <c r="H112" t="s">
        <v>1124</v>
      </c>
      <c r="I112" t="s">
        <v>8566</v>
      </c>
      <c r="J112" s="75" t="str">
        <f>VLOOKUP(A112,ATON_Xref[[LLNR]:[Zone_ID (for lookup)]],12,FALSE)</f>
        <v>S27</v>
      </c>
      <c r="K112" s="23">
        <f t="shared" si="4"/>
        <v>25.968430277777777</v>
      </c>
      <c r="L112" s="23">
        <f t="shared" si="5"/>
        <v>-81.592028333333332</v>
      </c>
      <c r="M112" s="24" t="str">
        <f t="shared" si="6"/>
        <v>N 25° 58.106'</v>
      </c>
      <c r="N112" s="24" t="str">
        <f t="shared" si="7"/>
        <v>W 81° 35.522'</v>
      </c>
      <c r="O112" s="24" t="str">
        <f>VLOOKUP('7. Light List'!$A112,ATON_Xref[[LLNR]:[ATON Designation]],2,FALSE)</f>
        <v>G43</v>
      </c>
    </row>
    <row r="113" spans="1:15" ht="15" x14ac:dyDescent="0.2">
      <c r="A113">
        <v>16630</v>
      </c>
      <c r="B113" t="s">
        <v>1442</v>
      </c>
      <c r="C113" t="s">
        <v>1441</v>
      </c>
      <c r="D113" t="s">
        <v>1440</v>
      </c>
      <c r="F113"/>
      <c r="G113"/>
      <c r="H113" t="s">
        <v>1124</v>
      </c>
      <c r="I113" t="s">
        <v>8566</v>
      </c>
      <c r="J113" s="75" t="str">
        <f>VLOOKUP(A113,ATON_Xref[[LLNR]:[Zone_ID (for lookup)]],12,FALSE)</f>
        <v>S28</v>
      </c>
      <c r="K113" s="23">
        <f t="shared" si="4"/>
        <v>25.96926361111111</v>
      </c>
      <c r="L113" s="23">
        <f t="shared" si="5"/>
        <v>-81.592583888888882</v>
      </c>
      <c r="M113" s="24" t="str">
        <f t="shared" si="6"/>
        <v>N 25° 58.156'</v>
      </c>
      <c r="N113" s="24" t="str">
        <f t="shared" si="7"/>
        <v>W 81° 35.555'</v>
      </c>
      <c r="O113" s="24" t="str">
        <f>VLOOKUP('7. Light List'!$A113,ATON_Xref[[LLNR]:[ATON Designation]],2,FALSE)</f>
        <v>G45</v>
      </c>
    </row>
    <row r="114" spans="1:15" ht="15" x14ac:dyDescent="0.2">
      <c r="A114">
        <v>16635</v>
      </c>
      <c r="B114" t="s">
        <v>1439</v>
      </c>
      <c r="C114" t="s">
        <v>1438</v>
      </c>
      <c r="D114" t="s">
        <v>1437</v>
      </c>
      <c r="F114"/>
      <c r="G114"/>
      <c r="H114" t="s">
        <v>1124</v>
      </c>
      <c r="I114" t="s">
        <v>8566</v>
      </c>
      <c r="J114" s="75" t="str">
        <f>VLOOKUP(A114,ATON_Xref[[LLNR]:[Zone_ID (for lookup)]],12,FALSE)</f>
        <v>S29</v>
      </c>
      <c r="K114" s="23">
        <f t="shared" si="4"/>
        <v>25.970096944444446</v>
      </c>
      <c r="L114" s="23">
        <f t="shared" si="5"/>
        <v>-81.592028333333332</v>
      </c>
      <c r="M114" s="24" t="str">
        <f t="shared" si="6"/>
        <v>N 25° 58.206'</v>
      </c>
      <c r="N114" s="24" t="str">
        <f t="shared" si="7"/>
        <v>W 81° 35.522'</v>
      </c>
      <c r="O114" s="24" t="str">
        <f>VLOOKUP('7. Light List'!$A114,ATON_Xref[[LLNR]:[ATON Designation]],2,FALSE)</f>
        <v>G47</v>
      </c>
    </row>
    <row r="115" spans="1:15" ht="15" x14ac:dyDescent="0.2">
      <c r="A115">
        <v>16640</v>
      </c>
      <c r="B115" t="s">
        <v>1436</v>
      </c>
      <c r="C115" t="s">
        <v>1435</v>
      </c>
      <c r="D115" t="s">
        <v>1426</v>
      </c>
      <c r="F115"/>
      <c r="G115"/>
      <c r="H115" t="s">
        <v>1123</v>
      </c>
      <c r="I115" t="s">
        <v>8566</v>
      </c>
      <c r="J115" s="75" t="str">
        <f>VLOOKUP(A115,ATON_Xref[[LLNR]:[Zone_ID (for lookup)]],12,FALSE)</f>
        <v>S30</v>
      </c>
      <c r="K115" s="23">
        <f t="shared" si="4"/>
        <v>25.971485555555557</v>
      </c>
      <c r="L115" s="23">
        <f t="shared" si="5"/>
        <v>-81.591750555555549</v>
      </c>
      <c r="M115" s="24" t="str">
        <f t="shared" si="6"/>
        <v>N 25° 58.289'</v>
      </c>
      <c r="N115" s="24" t="str">
        <f t="shared" si="7"/>
        <v>W 81° 35.505'</v>
      </c>
      <c r="O115" s="24" t="str">
        <f>VLOOKUP('7. Light List'!$A115,ATON_Xref[[LLNR]:[ATON Designation]],2,FALSE)</f>
        <v>R48</v>
      </c>
    </row>
    <row r="116" spans="1:15" ht="15" x14ac:dyDescent="0.2">
      <c r="A116">
        <v>16645</v>
      </c>
      <c r="B116" t="s">
        <v>1434</v>
      </c>
      <c r="C116" t="s">
        <v>1433</v>
      </c>
      <c r="D116" t="s">
        <v>1432</v>
      </c>
      <c r="F116"/>
      <c r="G116"/>
      <c r="H116" t="s">
        <v>1124</v>
      </c>
      <c r="I116" t="s">
        <v>8566</v>
      </c>
      <c r="J116" s="75" t="str">
        <f>VLOOKUP(A116,ATON_Xref[[LLNR]:[Zone_ID (for lookup)]],12,FALSE)</f>
        <v>S31</v>
      </c>
      <c r="K116" s="23">
        <f t="shared" si="4"/>
        <v>25.973707777777779</v>
      </c>
      <c r="L116" s="23">
        <f t="shared" si="5"/>
        <v>-81.593139444444446</v>
      </c>
      <c r="M116" s="24" t="str">
        <f t="shared" si="6"/>
        <v>N 25° 58.422'</v>
      </c>
      <c r="N116" s="24" t="str">
        <f t="shared" si="7"/>
        <v>W 81° 35.588'</v>
      </c>
      <c r="O116" s="24" t="str">
        <f>VLOOKUP('7. Light List'!$A116,ATON_Xref[[LLNR]:[ATON Designation]],2,FALSE)</f>
        <v>G49</v>
      </c>
    </row>
    <row r="117" spans="1:15" ht="15" x14ac:dyDescent="0.2">
      <c r="A117">
        <v>16660</v>
      </c>
      <c r="B117" t="s">
        <v>1431</v>
      </c>
      <c r="C117" t="s">
        <v>1430</v>
      </c>
      <c r="D117" t="s">
        <v>1429</v>
      </c>
      <c r="F117"/>
      <c r="G117"/>
      <c r="H117" t="s">
        <v>1123</v>
      </c>
      <c r="I117" t="s">
        <v>8566</v>
      </c>
      <c r="J117" s="75" t="str">
        <f>VLOOKUP(A117,ATON_Xref[[LLNR]:[Zone_ID (for lookup)]],12,FALSE)</f>
        <v>S32</v>
      </c>
      <c r="K117" s="23">
        <f t="shared" si="4"/>
        <v>25.978707499999999</v>
      </c>
      <c r="L117" s="23">
        <f t="shared" si="5"/>
        <v>-81.590361388888894</v>
      </c>
      <c r="M117" s="24" t="str">
        <f t="shared" si="6"/>
        <v>N 25° 58.722'</v>
      </c>
      <c r="N117" s="24" t="str">
        <f t="shared" si="7"/>
        <v>W 81° 35.422'</v>
      </c>
      <c r="O117" s="24" t="str">
        <f>VLOOKUP('7. Light List'!$A117,ATON_Xref[[LLNR]:[ATON Designation]],2,FALSE)</f>
        <v>R54</v>
      </c>
    </row>
    <row r="118" spans="1:15" ht="15" x14ac:dyDescent="0.2">
      <c r="A118">
        <v>16665</v>
      </c>
      <c r="B118" t="s">
        <v>1428</v>
      </c>
      <c r="C118" t="s">
        <v>1427</v>
      </c>
      <c r="D118" t="s">
        <v>1426</v>
      </c>
      <c r="F118"/>
      <c r="G118"/>
      <c r="H118" t="s">
        <v>1123</v>
      </c>
      <c r="I118" t="s">
        <v>8566</v>
      </c>
      <c r="J118" s="75" t="str">
        <f>VLOOKUP(A118,ATON_Xref[[LLNR]:[Zone_ID (for lookup)]],12,FALSE)</f>
        <v>S33</v>
      </c>
      <c r="K118" s="23">
        <f t="shared" si="4"/>
        <v>25.982040833333333</v>
      </c>
      <c r="L118" s="23">
        <f t="shared" si="5"/>
        <v>-81.591750555555549</v>
      </c>
      <c r="M118" s="24" t="str">
        <f t="shared" si="6"/>
        <v>N 25° 58.922'</v>
      </c>
      <c r="N118" s="24" t="str">
        <f t="shared" si="7"/>
        <v>W 81° 35.505'</v>
      </c>
      <c r="O118" s="24" t="str">
        <f>VLOOKUP('7. Light List'!$A118,ATON_Xref[[LLNR]:[ATON Designation]],2,FALSE)</f>
        <v>R56</v>
      </c>
    </row>
    <row r="119" spans="1:15" ht="15" x14ac:dyDescent="0.2">
      <c r="A119">
        <v>16670</v>
      </c>
      <c r="B119" t="s">
        <v>371</v>
      </c>
      <c r="C119" t="s">
        <v>4019</v>
      </c>
      <c r="D119" t="s">
        <v>4020</v>
      </c>
      <c r="E119" t="s">
        <v>1128</v>
      </c>
      <c r="F119">
        <v>18</v>
      </c>
      <c r="G119">
        <v>6</v>
      </c>
      <c r="H119" t="s">
        <v>1131</v>
      </c>
      <c r="J119" s="75" t="str">
        <f>VLOOKUP(A119,ATON_Xref[[LLNR]:[Zone_ID (for lookup)]],12,FALSE)</f>
        <v>N86</v>
      </c>
      <c r="K119" s="23">
        <f t="shared" si="4"/>
        <v>25.881735833333334</v>
      </c>
      <c r="L119" s="23">
        <f t="shared" si="5"/>
        <v>-81.632228888888889</v>
      </c>
      <c r="M119" s="24" t="str">
        <f t="shared" si="6"/>
        <v>N 25° 52.904'</v>
      </c>
      <c r="N119" s="24" t="str">
        <f t="shared" si="7"/>
        <v>W 81° 37.934'</v>
      </c>
      <c r="O119" s="24" t="str">
        <f>VLOOKUP('7. Light List'!$A119,ATON_Xref[[LLNR]:[ATON Designation]],2,FALSE)</f>
        <v>Light</v>
      </c>
    </row>
    <row r="120" spans="1:15" ht="15" x14ac:dyDescent="0.2">
      <c r="A120">
        <v>16672</v>
      </c>
      <c r="B120" t="s">
        <v>1120</v>
      </c>
      <c r="C120" t="s">
        <v>1425</v>
      </c>
      <c r="D120" t="s">
        <v>1424</v>
      </c>
      <c r="F120"/>
      <c r="G120"/>
      <c r="H120" t="s">
        <v>1127</v>
      </c>
      <c r="I120" t="s">
        <v>8566</v>
      </c>
      <c r="J120" s="75" t="str">
        <f>VLOOKUP(A120,ATON_Xref[[LLNR]:[Zone_ID (for lookup)]],12,FALSE)</f>
        <v>N87</v>
      </c>
      <c r="K120" s="23">
        <f t="shared" si="4"/>
        <v>25.895716666666665</v>
      </c>
      <c r="L120" s="23">
        <f t="shared" si="5"/>
        <v>-81.640616666666673</v>
      </c>
      <c r="M120" s="24" t="str">
        <f t="shared" si="6"/>
        <v>N 25° 53.743'</v>
      </c>
      <c r="N120" s="24" t="str">
        <f t="shared" si="7"/>
        <v>W 81° 38.437'</v>
      </c>
      <c r="O120" s="24" t="str">
        <f>VLOOKUP('7. Light List'!$A120,ATON_Xref[[LLNR]:[ATON Designation]],2,FALSE)</f>
        <v>Danger Shoal</v>
      </c>
    </row>
    <row r="121" spans="1:15" ht="15" x14ac:dyDescent="0.2">
      <c r="A121">
        <v>16675</v>
      </c>
      <c r="B121" t="s">
        <v>314</v>
      </c>
      <c r="C121" t="s">
        <v>1423</v>
      </c>
      <c r="D121" t="s">
        <v>1422</v>
      </c>
      <c r="F121"/>
      <c r="G121"/>
      <c r="H121" t="s">
        <v>1123</v>
      </c>
      <c r="I121" t="s">
        <v>8566</v>
      </c>
      <c r="J121" s="75" t="str">
        <f>VLOOKUP(A121,ATON_Xref[[LLNR]:[Zone_ID (for lookup)]],12,FALSE)</f>
        <v>Nn84</v>
      </c>
      <c r="K121" s="23">
        <f t="shared" si="4"/>
        <v>25.885137499999999</v>
      </c>
      <c r="L121" s="23">
        <f t="shared" si="5"/>
        <v>-81.643409722222216</v>
      </c>
      <c r="M121" s="24" t="str">
        <f t="shared" si="6"/>
        <v>N 25° 53.108'</v>
      </c>
      <c r="N121" s="24" t="str">
        <f t="shared" si="7"/>
        <v>W 81° 38.605'</v>
      </c>
      <c r="O121" s="24" t="str">
        <f>VLOOKUP('7. Light List'!$A121,ATON_Xref[[LLNR]:[ATON Designation]],2,FALSE)</f>
        <v>R2</v>
      </c>
    </row>
    <row r="122" spans="1:15" ht="15" x14ac:dyDescent="0.2">
      <c r="A122">
        <v>16680</v>
      </c>
      <c r="B122" t="s">
        <v>315</v>
      </c>
      <c r="C122" t="s">
        <v>1421</v>
      </c>
      <c r="D122" t="s">
        <v>1420</v>
      </c>
      <c r="F122"/>
      <c r="G122"/>
      <c r="H122" t="s">
        <v>1123</v>
      </c>
      <c r="I122" t="s">
        <v>8566</v>
      </c>
      <c r="J122" s="75" t="str">
        <f>VLOOKUP(A122,ATON_Xref[[LLNR]:[Zone_ID (for lookup)]],12,FALSE)</f>
        <v>Nn85</v>
      </c>
      <c r="K122" s="23">
        <f t="shared" si="4"/>
        <v>25.888583333333333</v>
      </c>
      <c r="L122" s="23">
        <f>-LEFT(D122,3)-(LEFT(RIGHT(D122,10),2)+LEFT(RIGHT(D122,7),6)/60)/60</f>
        <v>-81.654466666666664</v>
      </c>
      <c r="M122" s="24" t="str">
        <f t="shared" si="6"/>
        <v>N 25° 53.315'</v>
      </c>
      <c r="N122" s="24" t="str">
        <f t="shared" si="7"/>
        <v>W 81° 39.268'</v>
      </c>
      <c r="O122" s="24" t="str">
        <f>VLOOKUP('7. Light List'!$A122,ATON_Xref[[LLNR]:[ATON Designation]],2,FALSE)</f>
        <v>R4</v>
      </c>
    </row>
    <row r="123" spans="1:15" ht="28.5" customHeight="1" x14ac:dyDescent="0.2">
      <c r="A123">
        <v>16685</v>
      </c>
      <c r="B123" t="s">
        <v>316</v>
      </c>
      <c r="C123" t="s">
        <v>1419</v>
      </c>
      <c r="D123" t="s">
        <v>1418</v>
      </c>
      <c r="F123"/>
      <c r="G123"/>
      <c r="H123" t="s">
        <v>1124</v>
      </c>
      <c r="I123" t="s">
        <v>8566</v>
      </c>
      <c r="J123" s="75" t="str">
        <f>VLOOKUP(A123,ATON_Xref[[LLNR]:[Zone_ID (for lookup)]],12,FALSE)</f>
        <v>L01</v>
      </c>
      <c r="K123" s="23">
        <f t="shared" si="4"/>
        <v>25.900000833333333</v>
      </c>
      <c r="L123" s="23">
        <f t="shared" si="5"/>
        <v>-81.660128333333333</v>
      </c>
      <c r="M123" s="24" t="str">
        <f t="shared" si="6"/>
        <v>N 25° 54.000'</v>
      </c>
      <c r="N123" s="24" t="str">
        <f t="shared" si="7"/>
        <v>W 81° 39.608'</v>
      </c>
      <c r="O123" s="24" t="str">
        <f>VLOOKUP('7. Light List'!$A123,ATON_Xref[[LLNR]:[ATON Designation]],2,FALSE)</f>
        <v>G1</v>
      </c>
    </row>
    <row r="124" spans="1:15" ht="32.25" customHeight="1" x14ac:dyDescent="0.2">
      <c r="A124">
        <v>16690</v>
      </c>
      <c r="B124" t="s">
        <v>317</v>
      </c>
      <c r="C124" t="s">
        <v>1417</v>
      </c>
      <c r="D124" t="s">
        <v>1416</v>
      </c>
      <c r="F124"/>
      <c r="G124"/>
      <c r="H124" t="s">
        <v>1124</v>
      </c>
      <c r="I124" t="s">
        <v>8566</v>
      </c>
      <c r="J124" s="75" t="str">
        <f>VLOOKUP(A124,ATON_Xref[[LLNR]:[Zone_ID (for lookup)]],12,FALSE)</f>
        <v>L03</v>
      </c>
      <c r="K124" s="23">
        <f t="shared" si="4"/>
        <v>25.899516666666667</v>
      </c>
      <c r="L124" s="23">
        <f t="shared" si="5"/>
        <v>-81.675989166666668</v>
      </c>
      <c r="M124" s="24" t="str">
        <f t="shared" si="6"/>
        <v>N 25° 53.971'</v>
      </c>
      <c r="N124" s="24" t="str">
        <f t="shared" si="7"/>
        <v>W 81° 40.559'</v>
      </c>
      <c r="O124" s="24" t="str">
        <f>VLOOKUP('7. Light List'!$A124,ATON_Xref[[LLNR]:[ATON Designation]],2,FALSE)</f>
        <v>G3</v>
      </c>
    </row>
    <row r="125" spans="1:15" ht="15" x14ac:dyDescent="0.2">
      <c r="A125">
        <v>16695</v>
      </c>
      <c r="B125" t="s">
        <v>318</v>
      </c>
      <c r="C125" t="s">
        <v>1415</v>
      </c>
      <c r="D125" t="s">
        <v>1414</v>
      </c>
      <c r="F125"/>
      <c r="G125"/>
      <c r="H125" t="s">
        <v>1124</v>
      </c>
      <c r="I125" t="s">
        <v>8566</v>
      </c>
      <c r="J125" s="75" t="str">
        <f>VLOOKUP(A125,ATON_Xref[[LLNR]:[Zone_ID (for lookup)]],12,FALSE)</f>
        <v>L05</v>
      </c>
      <c r="K125" s="23">
        <f t="shared" si="4"/>
        <v>25.899483333333333</v>
      </c>
      <c r="L125" s="23">
        <f t="shared" si="5"/>
        <v>-81.682655833333328</v>
      </c>
      <c r="M125" s="24" t="str">
        <f t="shared" si="6"/>
        <v>N 25° 53.969'</v>
      </c>
      <c r="N125" s="24" t="str">
        <f t="shared" si="7"/>
        <v>W 81° 40.959'</v>
      </c>
      <c r="O125" s="24" t="str">
        <f>VLOOKUP('7. Light List'!$A125,ATON_Xref[[LLNR]:[ATON Designation]],2,FALSE)</f>
        <v>G5</v>
      </c>
    </row>
    <row r="126" spans="1:15" ht="15" x14ac:dyDescent="0.2">
      <c r="A126">
        <v>16700</v>
      </c>
      <c r="B126" t="s">
        <v>319</v>
      </c>
      <c r="C126" t="s">
        <v>1413</v>
      </c>
      <c r="D126" t="s">
        <v>1412</v>
      </c>
      <c r="F126"/>
      <c r="G126"/>
      <c r="H126" t="s">
        <v>1123</v>
      </c>
      <c r="I126" t="s">
        <v>8566</v>
      </c>
      <c r="J126" s="75" t="str">
        <f>VLOOKUP(A126,ATON_Xref[[LLNR]:[Zone_ID (for lookup)]],12,FALSE)</f>
        <v>L06</v>
      </c>
      <c r="K126" s="23">
        <f t="shared" si="4"/>
        <v>25.900916666666667</v>
      </c>
      <c r="L126" s="23">
        <f t="shared" si="5"/>
        <v>-81.68848916666667</v>
      </c>
      <c r="M126" s="24" t="str">
        <f t="shared" si="6"/>
        <v>N 25° 54.055'</v>
      </c>
      <c r="N126" s="24" t="str">
        <f t="shared" si="7"/>
        <v>W 81° 41.309'</v>
      </c>
      <c r="O126" s="24" t="str">
        <f>VLOOKUP('7. Light List'!$A126,ATON_Xref[[LLNR]:[ATON Designation]],2,FALSE)</f>
        <v>R6</v>
      </c>
    </row>
    <row r="127" spans="1:15" ht="15" x14ac:dyDescent="0.2">
      <c r="A127">
        <v>16705</v>
      </c>
      <c r="B127" t="s">
        <v>308</v>
      </c>
      <c r="C127" t="s">
        <v>1411</v>
      </c>
      <c r="D127" t="s">
        <v>1410</v>
      </c>
      <c r="F127"/>
      <c r="G127"/>
      <c r="H127" t="s">
        <v>1124</v>
      </c>
      <c r="I127" t="s">
        <v>8566</v>
      </c>
      <c r="J127" s="75" t="str">
        <f>VLOOKUP(A127,ATON_Xref[[LLNR]:[Zone_ID (for lookup)]],12,FALSE)</f>
        <v>L07</v>
      </c>
      <c r="K127" s="23">
        <f t="shared" si="4"/>
        <v>25.899619444444443</v>
      </c>
      <c r="L127" s="23">
        <f t="shared" si="5"/>
        <v>-81.68938138888889</v>
      </c>
      <c r="M127" s="24" t="str">
        <f t="shared" si="6"/>
        <v>N 25° 53.977'</v>
      </c>
      <c r="N127" s="24" t="str">
        <f t="shared" si="7"/>
        <v>W 81° 41.363'</v>
      </c>
      <c r="O127" s="24" t="str">
        <f>VLOOKUP('7. Light List'!$A127,ATON_Xref[[LLNR]:[ATON Designation]],2,FALSE)</f>
        <v>G7</v>
      </c>
    </row>
    <row r="128" spans="1:15" ht="15" x14ac:dyDescent="0.2">
      <c r="A128">
        <v>16710</v>
      </c>
      <c r="B128" t="s">
        <v>320</v>
      </c>
      <c r="C128" t="s">
        <v>1409</v>
      </c>
      <c r="D128" t="s">
        <v>1408</v>
      </c>
      <c r="F128"/>
      <c r="G128"/>
      <c r="H128" t="s">
        <v>1123</v>
      </c>
      <c r="I128" t="s">
        <v>8566</v>
      </c>
      <c r="J128" s="75" t="str">
        <f>VLOOKUP(A128,ATON_Xref[[LLNR]:[Zone_ID (for lookup)]],12,FALSE)</f>
        <v>M56</v>
      </c>
      <c r="K128" s="23">
        <f t="shared" si="4"/>
        <v>25.901705</v>
      </c>
      <c r="L128" s="23">
        <f t="shared" si="5"/>
        <v>-81.692339722222229</v>
      </c>
      <c r="M128" s="24" t="str">
        <f t="shared" si="6"/>
        <v>N 25° 54.102'</v>
      </c>
      <c r="N128" s="24" t="str">
        <f t="shared" si="7"/>
        <v>W 81° 41.540'</v>
      </c>
      <c r="O128" s="24" t="str">
        <f>VLOOKUP('7. Light List'!$A128,ATON_Xref[[LLNR]:[ATON Designation]],2,FALSE)</f>
        <v>R8</v>
      </c>
    </row>
    <row r="129" spans="1:15" ht="15" x14ac:dyDescent="0.2">
      <c r="A129">
        <v>16715</v>
      </c>
      <c r="B129" t="s">
        <v>321</v>
      </c>
      <c r="C129" t="s">
        <v>1407</v>
      </c>
      <c r="D129" t="s">
        <v>1406</v>
      </c>
      <c r="F129"/>
      <c r="G129"/>
      <c r="H129" t="s">
        <v>1124</v>
      </c>
      <c r="I129" t="s">
        <v>8566</v>
      </c>
      <c r="J129" s="75" t="str">
        <f>VLOOKUP(A129,ATON_Xref[[LLNR]:[Zone_ID (for lookup)]],12,FALSE)</f>
        <v>M53</v>
      </c>
      <c r="K129" s="23">
        <f t="shared" si="4"/>
        <v>25.902484166666667</v>
      </c>
      <c r="L129" s="23">
        <f t="shared" si="5"/>
        <v>-81.693845833333327</v>
      </c>
      <c r="M129" s="24" t="str">
        <f t="shared" si="6"/>
        <v>N 25° 54.149'</v>
      </c>
      <c r="N129" s="24" t="str">
        <f t="shared" si="7"/>
        <v>W 81° 41.631'</v>
      </c>
      <c r="O129" s="24" t="str">
        <f>VLOOKUP('7. Light List'!$A129,ATON_Xref[[LLNR]:[ATON Designation]],2,FALSE)</f>
        <v>G11</v>
      </c>
    </row>
    <row r="130" spans="1:15" ht="15" x14ac:dyDescent="0.2">
      <c r="A130">
        <v>16720</v>
      </c>
      <c r="B130" t="s">
        <v>322</v>
      </c>
      <c r="C130" t="s">
        <v>1405</v>
      </c>
      <c r="D130" t="s">
        <v>1404</v>
      </c>
      <c r="F130"/>
      <c r="G130"/>
      <c r="H130" t="s">
        <v>1124</v>
      </c>
      <c r="I130" t="s">
        <v>8566</v>
      </c>
      <c r="J130" s="75" t="str">
        <f>VLOOKUP(A130,ATON_Xref[[LLNR]:[Zone_ID (for lookup)]],12,FALSE)</f>
        <v>M52</v>
      </c>
      <c r="K130" s="23">
        <f t="shared" si="4"/>
        <v>25.904283333333332</v>
      </c>
      <c r="L130" s="23">
        <f t="shared" si="5"/>
        <v>-81.693972500000001</v>
      </c>
      <c r="M130" s="24" t="str">
        <f t="shared" si="6"/>
        <v>N 25° 54.257'</v>
      </c>
      <c r="N130" s="24" t="str">
        <f t="shared" si="7"/>
        <v>W 81° 41.638'</v>
      </c>
      <c r="O130" s="24" t="str">
        <f>VLOOKUP('7. Light List'!$A130,ATON_Xref[[LLNR]:[ATON Designation]],2,FALSE)</f>
        <v>G13</v>
      </c>
    </row>
    <row r="131" spans="1:15" ht="15" x14ac:dyDescent="0.2">
      <c r="A131">
        <v>16725</v>
      </c>
      <c r="B131" t="s">
        <v>323</v>
      </c>
      <c r="C131" t="s">
        <v>1403</v>
      </c>
      <c r="D131" t="s">
        <v>1402</v>
      </c>
      <c r="F131"/>
      <c r="G131"/>
      <c r="H131" t="s">
        <v>1123</v>
      </c>
      <c r="I131" t="s">
        <v>8566</v>
      </c>
      <c r="J131" s="75" t="str">
        <f>VLOOKUP(A131,ATON_Xref[[LLNR]:[Zone_ID (for lookup)]],12,FALSE)</f>
        <v>M49</v>
      </c>
      <c r="K131" s="23">
        <f t="shared" ref="K131:K194" si="8">LEFT(C131,2)+(LEFT(RIGHT(C131,10),2)+LEFT(RIGHT(C131,7),6)/60)/60</f>
        <v>25.904949999999999</v>
      </c>
      <c r="L131" s="23">
        <f t="shared" ref="L131:L194" si="9">-LEFT(D131,3)-(LEFT(RIGHT(D131,10),2)+LEFT(RIGHT(D131,7),6)/60)/60</f>
        <v>-81.693472499999999</v>
      </c>
      <c r="M131" s="24" t="str">
        <f t="shared" ref="M131:M194" si="10">CONCATENATE("N ",IF(K131&lt;0,"-", ),TEXT(INT(ABS(ABS(K131))),"##° "),TEXT((ABS(ABS(K131))-INT(ABS(ABS(K131))))*60,"#.000"),"'")</f>
        <v>N 25° 54.297'</v>
      </c>
      <c r="N131" s="24" t="str">
        <f t="shared" ref="N131:N194" si="11">CONCATENATE(IF(L131&lt;0,"W ","E"),TEXT(INT(ABS(ABS(L131))),"##° "),TEXT((ABS(ABS(L131))-INT(ABS(ABS(L131))))*60,"#.000"),"'")</f>
        <v>W 81° 41.608'</v>
      </c>
      <c r="O131" s="24" t="str">
        <f>VLOOKUP('7. Light List'!$A131,ATON_Xref[[LLNR]:[ATON Designation]],2,FALSE)</f>
        <v>R14</v>
      </c>
    </row>
    <row r="132" spans="1:15" ht="15" x14ac:dyDescent="0.2">
      <c r="A132">
        <v>16730</v>
      </c>
      <c r="B132" t="s">
        <v>324</v>
      </c>
      <c r="C132" t="s">
        <v>1401</v>
      </c>
      <c r="D132" t="s">
        <v>1400</v>
      </c>
      <c r="F132"/>
      <c r="G132"/>
      <c r="H132" t="s">
        <v>1124</v>
      </c>
      <c r="I132" t="s">
        <v>8566</v>
      </c>
      <c r="J132" s="75" t="str">
        <f>VLOOKUP(A132,ATON_Xref[[LLNR]:[Zone_ID (for lookup)]],12,FALSE)</f>
        <v>M50</v>
      </c>
      <c r="K132" s="23">
        <f t="shared" si="8"/>
        <v>25.905602222222221</v>
      </c>
      <c r="L132" s="23">
        <f t="shared" si="9"/>
        <v>-81.693768055555552</v>
      </c>
      <c r="M132" s="24" t="str">
        <f t="shared" si="10"/>
        <v>N 25° 54.336'</v>
      </c>
      <c r="N132" s="24" t="str">
        <f t="shared" si="11"/>
        <v>W 81° 41.626'</v>
      </c>
      <c r="O132" s="24" t="str">
        <f>VLOOKUP('7. Light List'!$A132,ATON_Xref[[LLNR]:[ATON Designation]],2,FALSE)</f>
        <v>G15</v>
      </c>
    </row>
    <row r="133" spans="1:15" ht="15" x14ac:dyDescent="0.2">
      <c r="A133">
        <v>16735</v>
      </c>
      <c r="B133" t="s">
        <v>325</v>
      </c>
      <c r="C133" t="s">
        <v>1399</v>
      </c>
      <c r="D133" t="s">
        <v>1398</v>
      </c>
      <c r="F133"/>
      <c r="G133"/>
      <c r="H133" t="s">
        <v>1123</v>
      </c>
      <c r="I133" t="s">
        <v>8566</v>
      </c>
      <c r="J133" s="75" t="str">
        <f>VLOOKUP(A133,ATON_Xref[[LLNR]:[Zone_ID (for lookup)]],12,FALSE)</f>
        <v>M47</v>
      </c>
      <c r="K133" s="23">
        <f t="shared" si="8"/>
        <v>25.9063625</v>
      </c>
      <c r="L133" s="23">
        <f t="shared" si="9"/>
        <v>-81.693124166666664</v>
      </c>
      <c r="M133" s="24" t="str">
        <f t="shared" si="10"/>
        <v>N 25° 54.382'</v>
      </c>
      <c r="N133" s="24" t="str">
        <f t="shared" si="11"/>
        <v>W 81° 41.587'</v>
      </c>
      <c r="O133" s="24" t="str">
        <f>VLOOKUP('7. Light List'!$A133,ATON_Xref[[LLNR]:[ATON Designation]],2,FALSE)</f>
        <v>R16</v>
      </c>
    </row>
    <row r="134" spans="1:15" ht="15" x14ac:dyDescent="0.2">
      <c r="A134">
        <v>16740</v>
      </c>
      <c r="B134" t="s">
        <v>326</v>
      </c>
      <c r="C134" t="s">
        <v>1397</v>
      </c>
      <c r="D134" t="s">
        <v>1396</v>
      </c>
      <c r="F134"/>
      <c r="G134"/>
      <c r="H134" t="s">
        <v>1124</v>
      </c>
      <c r="I134" t="s">
        <v>8566</v>
      </c>
      <c r="J134" s="75" t="str">
        <f>VLOOKUP(A134,ATON_Xref[[LLNR]:[Zone_ID (for lookup)]],12,FALSE)</f>
        <v>M46</v>
      </c>
      <c r="K134" s="23">
        <f t="shared" si="8"/>
        <v>25.906624999999998</v>
      </c>
      <c r="L134" s="23">
        <f t="shared" si="9"/>
        <v>-81.693857500000007</v>
      </c>
      <c r="M134" s="24" t="str">
        <f t="shared" si="10"/>
        <v>N 25° 54.397'</v>
      </c>
      <c r="N134" s="24" t="str">
        <f t="shared" si="11"/>
        <v>W 81° 41.631'</v>
      </c>
      <c r="O134" s="24" t="str">
        <f>VLOOKUP('7. Light List'!$A134,ATON_Xref[[LLNR]:[ATON Designation]],2,FALSE)</f>
        <v>G17</v>
      </c>
    </row>
    <row r="135" spans="1:15" ht="15" x14ac:dyDescent="0.2">
      <c r="A135">
        <v>16745</v>
      </c>
      <c r="B135" t="s">
        <v>327</v>
      </c>
      <c r="C135" t="s">
        <v>1395</v>
      </c>
      <c r="D135" t="s">
        <v>1394</v>
      </c>
      <c r="F135"/>
      <c r="G135"/>
      <c r="H135" t="s">
        <v>1123</v>
      </c>
      <c r="I135" t="s">
        <v>8566</v>
      </c>
      <c r="J135" s="75" t="str">
        <f>VLOOKUP(A135,ATON_Xref[[LLNR]:[Zone_ID (for lookup)]],12,FALSE)</f>
        <v>M92</v>
      </c>
      <c r="K135" s="23">
        <f t="shared" si="8"/>
        <v>25.909091666666665</v>
      </c>
      <c r="L135" s="23">
        <f t="shared" si="9"/>
        <v>-81.69354083333333</v>
      </c>
      <c r="M135" s="24" t="str">
        <f t="shared" si="10"/>
        <v>N 25° 54.545'</v>
      </c>
      <c r="N135" s="24" t="str">
        <f t="shared" si="11"/>
        <v>W 81° 41.612'</v>
      </c>
      <c r="O135" s="24" t="str">
        <f>VLOOKUP('7. Light List'!$A135,ATON_Xref[[LLNR]:[ATON Designation]],2,FALSE)</f>
        <v>R18</v>
      </c>
    </row>
    <row r="136" spans="1:15" ht="15" x14ac:dyDescent="0.2">
      <c r="A136">
        <v>16750</v>
      </c>
      <c r="B136" t="s">
        <v>328</v>
      </c>
      <c r="C136" t="s">
        <v>1393</v>
      </c>
      <c r="D136" t="s">
        <v>1392</v>
      </c>
      <c r="F136"/>
      <c r="G136"/>
      <c r="H136" t="s">
        <v>1124</v>
      </c>
      <c r="I136" t="s">
        <v>8566</v>
      </c>
      <c r="J136" s="75" t="str">
        <f>VLOOKUP(A136,ATON_Xref[[LLNR]:[Zone_ID (for lookup)]],12,FALSE)</f>
        <v>M35</v>
      </c>
      <c r="K136" s="23">
        <f t="shared" si="8"/>
        <v>25.907808333333332</v>
      </c>
      <c r="L136" s="23">
        <f t="shared" si="9"/>
        <v>-81.694540833333335</v>
      </c>
      <c r="M136" s="24" t="str">
        <f t="shared" si="10"/>
        <v>N 25° 54.468'</v>
      </c>
      <c r="N136" s="24" t="str">
        <f t="shared" si="11"/>
        <v>W 81° 41.672'</v>
      </c>
      <c r="O136" s="24" t="str">
        <f>VLOOKUP('7. Light List'!$A136,ATON_Xref[[LLNR]:[ATON Designation]],2,FALSE)</f>
        <v>G19</v>
      </c>
    </row>
    <row r="137" spans="1:15" ht="15" x14ac:dyDescent="0.2">
      <c r="A137">
        <v>16755</v>
      </c>
      <c r="B137" t="s">
        <v>361</v>
      </c>
      <c r="C137" t="s">
        <v>1391</v>
      </c>
      <c r="D137" t="s">
        <v>1390</v>
      </c>
      <c r="F137"/>
      <c r="G137"/>
      <c r="H137" t="s">
        <v>1124</v>
      </c>
      <c r="I137" t="s">
        <v>8566</v>
      </c>
      <c r="J137" s="75" t="str">
        <f>VLOOKUP(A137,ATON_Xref[[LLNR]:[Zone_ID (for lookup)]],12,FALSE)</f>
        <v>Mm36</v>
      </c>
      <c r="K137" s="23">
        <f t="shared" si="8"/>
        <v>25.908155277777777</v>
      </c>
      <c r="L137" s="23">
        <f t="shared" si="9"/>
        <v>-81.692586944444443</v>
      </c>
      <c r="M137" s="24" t="str">
        <f t="shared" si="10"/>
        <v>N 25° 54.489'</v>
      </c>
      <c r="N137" s="24" t="str">
        <f t="shared" si="11"/>
        <v>W 81° 41.555'</v>
      </c>
      <c r="O137" s="24" t="str">
        <f>VLOOKUP('7. Light List'!$A137,ATON_Xref[[LLNR]:[ATON Designation]],2,FALSE)</f>
        <v>G1</v>
      </c>
    </row>
    <row r="138" spans="1:15" ht="15" x14ac:dyDescent="0.2">
      <c r="A138">
        <v>16760</v>
      </c>
      <c r="B138" t="s">
        <v>329</v>
      </c>
      <c r="C138" t="s">
        <v>1389</v>
      </c>
      <c r="D138" t="s">
        <v>1388</v>
      </c>
      <c r="F138"/>
      <c r="G138"/>
      <c r="H138" t="s">
        <v>1123</v>
      </c>
      <c r="I138" t="s">
        <v>8566</v>
      </c>
      <c r="J138" s="75" t="str">
        <f>VLOOKUP(A138,ATON_Xref[[LLNR]:[Zone_ID (for lookup)]],12,FALSE)</f>
        <v>Mm44</v>
      </c>
      <c r="K138" s="23">
        <f t="shared" si="8"/>
        <v>25.907321944444444</v>
      </c>
      <c r="L138" s="23">
        <f t="shared" si="9"/>
        <v>-81.693420277777776</v>
      </c>
      <c r="M138" s="24" t="str">
        <f t="shared" si="10"/>
        <v>N 25° 54.439'</v>
      </c>
      <c r="N138" s="24" t="str">
        <f t="shared" si="11"/>
        <v>W 81° 41.605'</v>
      </c>
      <c r="O138" s="24" t="str">
        <f>VLOOKUP('7. Light List'!$A138,ATON_Xref[[LLNR]:[ATON Designation]],2,FALSE)</f>
        <v>R2</v>
      </c>
    </row>
    <row r="139" spans="1:15" ht="15" x14ac:dyDescent="0.2">
      <c r="A139">
        <v>16765</v>
      </c>
      <c r="B139" t="s">
        <v>330</v>
      </c>
      <c r="C139" t="s">
        <v>1387</v>
      </c>
      <c r="D139" t="s">
        <v>1383</v>
      </c>
      <c r="F139"/>
      <c r="G139"/>
      <c r="H139" t="s">
        <v>1124</v>
      </c>
      <c r="I139" t="s">
        <v>8566</v>
      </c>
      <c r="J139" s="75" t="str">
        <f>VLOOKUP(A139,ATON_Xref[[LLNR]:[Zone_ID (for lookup)]],12,FALSE)</f>
        <v>Mm37</v>
      </c>
      <c r="K139" s="23">
        <f t="shared" si="8"/>
        <v>25.907599722222223</v>
      </c>
      <c r="L139" s="23">
        <f t="shared" si="9"/>
        <v>-81.691475833333328</v>
      </c>
      <c r="M139" s="24" t="str">
        <f t="shared" si="10"/>
        <v>N 25° 54.456'</v>
      </c>
      <c r="N139" s="24" t="str">
        <f t="shared" si="11"/>
        <v>W 81° 41.489'</v>
      </c>
      <c r="O139" s="24" t="str">
        <f>VLOOKUP('7. Light List'!$A139,ATON_Xref[[LLNR]:[ATON Designation]],2,FALSE)</f>
        <v>G3</v>
      </c>
    </row>
    <row r="140" spans="1:15" ht="15" x14ac:dyDescent="0.2">
      <c r="A140">
        <v>16770</v>
      </c>
      <c r="B140" t="s">
        <v>331</v>
      </c>
      <c r="C140" t="s">
        <v>1385</v>
      </c>
      <c r="D140" t="s">
        <v>1386</v>
      </c>
      <c r="F140"/>
      <c r="G140"/>
      <c r="H140" t="s">
        <v>1123</v>
      </c>
      <c r="I140" t="s">
        <v>8566</v>
      </c>
      <c r="J140" s="75" t="str">
        <f>VLOOKUP(A140,ATON_Xref[[LLNR]:[Zone_ID (for lookup)]],12,FALSE)</f>
        <v>Mm43</v>
      </c>
      <c r="K140" s="23">
        <f t="shared" si="8"/>
        <v>25.907044166666665</v>
      </c>
      <c r="L140" s="23">
        <f t="shared" si="9"/>
        <v>-81.692309166666661</v>
      </c>
      <c r="M140" s="24" t="str">
        <f t="shared" si="10"/>
        <v>N 25° 54.423'</v>
      </c>
      <c r="N140" s="24" t="str">
        <f t="shared" si="11"/>
        <v>W 81° 41.539'</v>
      </c>
      <c r="O140" s="24" t="str">
        <f>VLOOKUP('7. Light List'!$A140,ATON_Xref[[LLNR]:[ATON Designation]],2,FALSE)</f>
        <v>R4</v>
      </c>
    </row>
    <row r="141" spans="1:15" ht="15" x14ac:dyDescent="0.2">
      <c r="A141">
        <v>16775</v>
      </c>
      <c r="B141" t="s">
        <v>332</v>
      </c>
      <c r="C141" t="s">
        <v>1385</v>
      </c>
      <c r="D141" t="s">
        <v>1379</v>
      </c>
      <c r="F141"/>
      <c r="G141"/>
      <c r="H141" t="s">
        <v>1124</v>
      </c>
      <c r="I141" t="s">
        <v>8566</v>
      </c>
      <c r="J141" s="75" t="str">
        <f>VLOOKUP(A141,ATON_Xref[[LLNR]:[Zone_ID (for lookup)]],12,FALSE)</f>
        <v>Mm38</v>
      </c>
      <c r="K141" s="23">
        <f t="shared" si="8"/>
        <v>25.907044166666665</v>
      </c>
      <c r="L141" s="23">
        <f t="shared" si="9"/>
        <v>-81.690364722222228</v>
      </c>
      <c r="M141" s="24" t="str">
        <f t="shared" si="10"/>
        <v>N 25° 54.423'</v>
      </c>
      <c r="N141" s="24" t="str">
        <f t="shared" si="11"/>
        <v>W 81° 41.422'</v>
      </c>
      <c r="O141" s="24" t="str">
        <f>VLOOKUP('7. Light List'!$A141,ATON_Xref[[LLNR]:[ATON Designation]],2,FALSE)</f>
        <v>G5</v>
      </c>
    </row>
    <row r="142" spans="1:15" ht="15" x14ac:dyDescent="0.2">
      <c r="A142">
        <v>16780</v>
      </c>
      <c r="B142" t="s">
        <v>333</v>
      </c>
      <c r="C142" t="s">
        <v>1384</v>
      </c>
      <c r="D142" t="s">
        <v>1383</v>
      </c>
      <c r="F142"/>
      <c r="G142"/>
      <c r="H142" t="s">
        <v>1123</v>
      </c>
      <c r="I142" t="s">
        <v>8566</v>
      </c>
      <c r="J142" s="75" t="str">
        <f>VLOOKUP(A142,ATON_Xref[[LLNR]:[Zone_ID (for lookup)]],12,FALSE)</f>
        <v>Mm42</v>
      </c>
      <c r="K142" s="23">
        <f t="shared" si="8"/>
        <v>25.906488611111111</v>
      </c>
      <c r="L142" s="23">
        <f t="shared" si="9"/>
        <v>-81.691475833333328</v>
      </c>
      <c r="M142" s="24" t="str">
        <f t="shared" si="10"/>
        <v>N 25° 54.389'</v>
      </c>
      <c r="N142" s="24" t="str">
        <f t="shared" si="11"/>
        <v>W 81° 41.489'</v>
      </c>
      <c r="O142" s="24" t="str">
        <f>VLOOKUP('7. Light List'!$A142,ATON_Xref[[LLNR]:[ATON Designation]],2,FALSE)</f>
        <v>R6</v>
      </c>
    </row>
    <row r="143" spans="1:15" ht="15" x14ac:dyDescent="0.2">
      <c r="A143">
        <v>16785</v>
      </c>
      <c r="B143" t="s">
        <v>334</v>
      </c>
      <c r="C143" t="s">
        <v>1382</v>
      </c>
      <c r="D143" t="s">
        <v>1381</v>
      </c>
      <c r="F143"/>
      <c r="G143"/>
      <c r="H143" t="s">
        <v>1124</v>
      </c>
      <c r="I143" t="s">
        <v>8566</v>
      </c>
      <c r="J143" s="75" t="str">
        <f>VLOOKUP(A143,ATON_Xref[[LLNR]:[Zone_ID (for lookup)]],12,FALSE)</f>
        <v>Mm39</v>
      </c>
      <c r="K143" s="23">
        <f t="shared" si="8"/>
        <v>25.906210833333333</v>
      </c>
      <c r="L143" s="23">
        <f t="shared" si="9"/>
        <v>-81.689531388888895</v>
      </c>
      <c r="M143" s="24" t="str">
        <f t="shared" si="10"/>
        <v>N 25° 54.373'</v>
      </c>
      <c r="N143" s="24" t="str">
        <f t="shared" si="11"/>
        <v>W 81° 41.372'</v>
      </c>
      <c r="O143" s="24" t="str">
        <f>VLOOKUP('7. Light List'!$A143,ATON_Xref[[LLNR]:[ATON Designation]],2,FALSE)</f>
        <v>G7</v>
      </c>
    </row>
    <row r="144" spans="1:15" ht="15" x14ac:dyDescent="0.2">
      <c r="A144">
        <v>16790</v>
      </c>
      <c r="B144" t="s">
        <v>335</v>
      </c>
      <c r="C144" t="s">
        <v>1380</v>
      </c>
      <c r="D144" t="s">
        <v>1379</v>
      </c>
      <c r="F144"/>
      <c r="G144"/>
      <c r="H144" t="s">
        <v>1123</v>
      </c>
      <c r="I144" t="s">
        <v>8566</v>
      </c>
      <c r="J144" s="75" t="str">
        <f>VLOOKUP(A144,ATON_Xref[[LLNR]:[Zone_ID (for lookup)]],12,FALSE)</f>
        <v>Mm41</v>
      </c>
      <c r="K144" s="23">
        <f t="shared" si="8"/>
        <v>25.905933055555554</v>
      </c>
      <c r="L144" s="23">
        <f t="shared" si="9"/>
        <v>-81.690364722222228</v>
      </c>
      <c r="M144" s="24" t="str">
        <f t="shared" si="10"/>
        <v>N 25° 54.356'</v>
      </c>
      <c r="N144" s="24" t="str">
        <f t="shared" si="11"/>
        <v>W 81° 41.422'</v>
      </c>
      <c r="O144" s="24" t="str">
        <f>VLOOKUP('7. Light List'!$A144,ATON_Xref[[LLNR]:[ATON Designation]],2,FALSE)</f>
        <v>R8</v>
      </c>
    </row>
    <row r="145" spans="1:15" ht="15" x14ac:dyDescent="0.2">
      <c r="A145">
        <v>16790.009999999998</v>
      </c>
      <c r="B145" t="s">
        <v>1378</v>
      </c>
      <c r="C145" t="s">
        <v>1377</v>
      </c>
      <c r="D145" t="s">
        <v>1376</v>
      </c>
      <c r="F145"/>
      <c r="G145"/>
      <c r="H145" t="s">
        <v>1124</v>
      </c>
      <c r="I145" t="s">
        <v>8566</v>
      </c>
      <c r="J145" s="75" t="str">
        <f>VLOOKUP(A145,ATON_Xref[[LLNR]:[Zone_ID (for lookup)]],12,FALSE)</f>
        <v>Q01</v>
      </c>
      <c r="K145" s="23">
        <f t="shared" si="8"/>
        <v>25.882127777777779</v>
      </c>
      <c r="L145" s="23">
        <f t="shared" si="9"/>
        <v>-81.681296944444441</v>
      </c>
      <c r="M145" s="24" t="str">
        <f t="shared" si="10"/>
        <v>N 25° 52.928'</v>
      </c>
      <c r="N145" s="24" t="str">
        <f t="shared" si="11"/>
        <v>W 81° 40.878'</v>
      </c>
      <c r="O145" s="24" t="str">
        <f>VLOOKUP('7. Light List'!$A145,ATON_Xref[[LLNR]:[ATON Designation]],2,FALSE)</f>
        <v>G1</v>
      </c>
    </row>
    <row r="146" spans="1:15" ht="15" x14ac:dyDescent="0.2">
      <c r="A146">
        <v>16790.02</v>
      </c>
      <c r="B146" t="s">
        <v>1375</v>
      </c>
      <c r="C146" t="s">
        <v>1374</v>
      </c>
      <c r="D146" t="s">
        <v>1373</v>
      </c>
      <c r="F146"/>
      <c r="G146"/>
      <c r="H146" t="s">
        <v>1123</v>
      </c>
      <c r="I146" t="s">
        <v>8566</v>
      </c>
      <c r="J146" s="75" t="str">
        <f>VLOOKUP(A146,ATON_Xref[[LLNR]:[Zone_ID (for lookup)]],12,FALSE)</f>
        <v>Q02</v>
      </c>
      <c r="K146" s="23">
        <f t="shared" si="8"/>
        <v>25.888106666666665</v>
      </c>
      <c r="L146" s="23">
        <f t="shared" si="9"/>
        <v>-81.685826111111112</v>
      </c>
      <c r="M146" s="24" t="str">
        <f t="shared" si="10"/>
        <v>N 25° 53.286'</v>
      </c>
      <c r="N146" s="24" t="str">
        <f t="shared" si="11"/>
        <v>W 81° 41.150'</v>
      </c>
      <c r="O146" s="24" t="str">
        <f>VLOOKUP('7. Light List'!$A146,ATON_Xref[[LLNR]:[ATON Designation]],2,FALSE)</f>
        <v>R2</v>
      </c>
    </row>
    <row r="147" spans="1:15" ht="15" x14ac:dyDescent="0.2">
      <c r="A147">
        <v>16790.03</v>
      </c>
      <c r="B147" t="s">
        <v>1372</v>
      </c>
      <c r="C147" t="s">
        <v>1371</v>
      </c>
      <c r="D147" t="s">
        <v>1370</v>
      </c>
      <c r="F147"/>
      <c r="G147"/>
      <c r="H147" t="s">
        <v>1124</v>
      </c>
      <c r="I147" t="s">
        <v>8566</v>
      </c>
      <c r="J147" s="75" t="str">
        <f>VLOOKUP(A147,ATON_Xref[[LLNR]:[Zone_ID (for lookup)]],12,FALSE)</f>
        <v>Q03</v>
      </c>
      <c r="K147" s="23">
        <f t="shared" si="8"/>
        <v>25.890274999999999</v>
      </c>
      <c r="L147" s="23">
        <f t="shared" si="9"/>
        <v>-81.690984166666667</v>
      </c>
      <c r="M147" s="24" t="str">
        <f t="shared" si="10"/>
        <v>N 25° 53.416'</v>
      </c>
      <c r="N147" s="24" t="str">
        <f t="shared" si="11"/>
        <v>W 81° 41.459'</v>
      </c>
      <c r="O147" s="24" t="str">
        <f>VLOOKUP('7. Light List'!$A147,ATON_Xref[[LLNR]:[ATON Designation]],2,FALSE)</f>
        <v>G3</v>
      </c>
    </row>
    <row r="148" spans="1:15" ht="15" x14ac:dyDescent="0.2">
      <c r="A148">
        <v>16790.04</v>
      </c>
      <c r="B148" t="s">
        <v>1369</v>
      </c>
      <c r="C148" t="s">
        <v>1368</v>
      </c>
      <c r="D148" t="s">
        <v>1367</v>
      </c>
      <c r="F148"/>
      <c r="G148"/>
      <c r="H148" t="s">
        <v>1123</v>
      </c>
      <c r="I148" t="s">
        <v>8566</v>
      </c>
      <c r="J148" s="75" t="str">
        <f>VLOOKUP(A148,ATON_Xref[[LLNR]:[Zone_ID (for lookup)]],12,FALSE)</f>
        <v>Q04</v>
      </c>
      <c r="K148" s="23">
        <f t="shared" si="8"/>
        <v>25.892598888888887</v>
      </c>
      <c r="L148" s="23">
        <f t="shared" si="9"/>
        <v>-81.694826388888885</v>
      </c>
      <c r="M148" s="24" t="str">
        <f t="shared" si="10"/>
        <v>N 25° 53.556'</v>
      </c>
      <c r="N148" s="24" t="str">
        <f t="shared" si="11"/>
        <v>W 81° 41.690'</v>
      </c>
      <c r="O148" s="24" t="str">
        <f>VLOOKUP('7. Light List'!$A148,ATON_Xref[[LLNR]:[ATON Designation]],2,FALSE)</f>
        <v>R6</v>
      </c>
    </row>
    <row r="149" spans="1:15" ht="15" x14ac:dyDescent="0.2">
      <c r="A149">
        <v>16790.05</v>
      </c>
      <c r="B149" t="s">
        <v>1366</v>
      </c>
      <c r="C149" t="s">
        <v>1365</v>
      </c>
      <c r="D149" t="s">
        <v>1364</v>
      </c>
      <c r="F149"/>
      <c r="G149"/>
      <c r="H149" t="s">
        <v>1124</v>
      </c>
      <c r="I149" t="s">
        <v>8566</v>
      </c>
      <c r="J149" s="75" t="str">
        <f>VLOOKUP(A149,ATON_Xref[[LLNR]:[Zone_ID (for lookup)]],12,FALSE)</f>
        <v>Q05</v>
      </c>
      <c r="K149" s="23">
        <f t="shared" si="8"/>
        <v>25.893822499999999</v>
      </c>
      <c r="L149" s="23">
        <f t="shared" si="9"/>
        <v>-81.696415277777774</v>
      </c>
      <c r="M149" s="24" t="str">
        <f t="shared" si="10"/>
        <v>N 25° 53.629'</v>
      </c>
      <c r="N149" s="24" t="str">
        <f t="shared" si="11"/>
        <v>W 81° 41.785'</v>
      </c>
      <c r="O149" s="24" t="str">
        <f>VLOOKUP('7. Light List'!$A149,ATON_Xref[[LLNR]:[ATON Designation]],2,FALSE)</f>
        <v>G5</v>
      </c>
    </row>
    <row r="150" spans="1:15" ht="15" x14ac:dyDescent="0.2">
      <c r="A150">
        <v>16790.060000000001</v>
      </c>
      <c r="B150" t="s">
        <v>1363</v>
      </c>
      <c r="C150" t="s">
        <v>1362</v>
      </c>
      <c r="D150" t="s">
        <v>1361</v>
      </c>
      <c r="F150"/>
      <c r="G150"/>
      <c r="H150" t="s">
        <v>1123</v>
      </c>
      <c r="I150" t="s">
        <v>8566</v>
      </c>
      <c r="J150" s="75" t="str">
        <f>VLOOKUP(A150,ATON_Xref[[LLNR]:[Zone_ID (for lookup)]],12,FALSE)</f>
        <v>Q07</v>
      </c>
      <c r="K150" s="23">
        <f t="shared" si="8"/>
        <v>25.893063333333334</v>
      </c>
      <c r="L150" s="23">
        <f t="shared" si="9"/>
        <v>-81.69967305555555</v>
      </c>
      <c r="M150" s="24" t="str">
        <f t="shared" si="10"/>
        <v>N 25° 53.584'</v>
      </c>
      <c r="N150" s="24" t="str">
        <f t="shared" si="11"/>
        <v>W 81° 41.980'</v>
      </c>
      <c r="O150" s="24" t="str">
        <f>VLOOKUP('7. Light List'!$A150,ATON_Xref[[LLNR]:[ATON Designation]],2,FALSE)</f>
        <v>R8</v>
      </c>
    </row>
    <row r="151" spans="1:15" ht="15" x14ac:dyDescent="0.2">
      <c r="A151">
        <v>16790.07</v>
      </c>
      <c r="B151" t="s">
        <v>1360</v>
      </c>
      <c r="C151" t="s">
        <v>1359</v>
      </c>
      <c r="D151" t="s">
        <v>1358</v>
      </c>
      <c r="F151"/>
      <c r="G151"/>
      <c r="H151" t="s">
        <v>1124</v>
      </c>
      <c r="I151" t="s">
        <v>8566</v>
      </c>
      <c r="J151" s="75" t="str">
        <f>VLOOKUP(A151,ATON_Xref[[LLNR]:[Zone_ID (for lookup)]],12,FALSE)</f>
        <v>Q08</v>
      </c>
      <c r="K151" s="23">
        <f t="shared" si="8"/>
        <v>25.892856388888887</v>
      </c>
      <c r="L151" s="23">
        <f t="shared" si="9"/>
        <v>-81.704368333333335</v>
      </c>
      <c r="M151" s="24" t="str">
        <f t="shared" si="10"/>
        <v>N 25° 53.571'</v>
      </c>
      <c r="N151" s="24" t="str">
        <f t="shared" si="11"/>
        <v>W 81° 42.262'</v>
      </c>
      <c r="O151" s="24" t="str">
        <f>VLOOKUP('7. Light List'!$A151,ATON_Xref[[LLNR]:[ATON Designation]],2,FALSE)</f>
        <v>G9</v>
      </c>
    </row>
    <row r="152" spans="1:15" ht="15" x14ac:dyDescent="0.2">
      <c r="A152">
        <v>16792</v>
      </c>
      <c r="B152" t="s">
        <v>1357</v>
      </c>
      <c r="C152" t="s">
        <v>1356</v>
      </c>
      <c r="D152" t="s">
        <v>1355</v>
      </c>
      <c r="F152"/>
      <c r="G152"/>
      <c r="H152" t="s">
        <v>1123</v>
      </c>
      <c r="I152" t="s">
        <v>8566</v>
      </c>
      <c r="J152" s="75" t="str">
        <f>VLOOKUP(A152,ATON_Xref[[LLNR]:[Zone_ID (for lookup)]],12,FALSE)</f>
        <v>Qq11</v>
      </c>
      <c r="K152" s="23">
        <f t="shared" si="8"/>
        <v>25.846299999999999</v>
      </c>
      <c r="L152" s="23">
        <f t="shared" si="9"/>
        <v>-81.677300000000002</v>
      </c>
      <c r="M152" s="24" t="str">
        <f t="shared" si="10"/>
        <v>N 25° 50.778'</v>
      </c>
      <c r="N152" s="24" t="str">
        <f t="shared" si="11"/>
        <v>W 81° 40.638'</v>
      </c>
      <c r="O152" s="24" t="str">
        <f>VLOOKUP('7. Light List'!$A152,ATON_Xref[[LLNR]:[ATON Designation]],2,FALSE)</f>
        <v>R2</v>
      </c>
    </row>
    <row r="153" spans="1:15" ht="15" x14ac:dyDescent="0.2">
      <c r="A153">
        <v>16792.099999999999</v>
      </c>
      <c r="B153" t="s">
        <v>1354</v>
      </c>
      <c r="C153" t="s">
        <v>1353</v>
      </c>
      <c r="D153" t="s">
        <v>1352</v>
      </c>
      <c r="F153"/>
      <c r="G153"/>
      <c r="H153" t="s">
        <v>1123</v>
      </c>
      <c r="I153" t="s">
        <v>8566</v>
      </c>
      <c r="J153" s="75" t="str">
        <f>VLOOKUP(A153,ATON_Xref[[LLNR]:[Zone_ID (for lookup)]],12,FALSE)</f>
        <v>Qq12</v>
      </c>
      <c r="K153" s="23">
        <f t="shared" si="8"/>
        <v>25.848400000000002</v>
      </c>
      <c r="L153" s="23">
        <f t="shared" si="9"/>
        <v>-81.676370000000006</v>
      </c>
      <c r="M153" s="24" t="str">
        <f t="shared" si="10"/>
        <v>N 25° 50.904'</v>
      </c>
      <c r="N153" s="24" t="str">
        <f t="shared" si="11"/>
        <v>W 81° 40.582'</v>
      </c>
      <c r="O153" s="24" t="str">
        <f>VLOOKUP('7. Light List'!$A153,ATON_Xref[[LLNR]:[ATON Designation]],2,FALSE)</f>
        <v>R4</v>
      </c>
    </row>
    <row r="154" spans="1:15" ht="15" x14ac:dyDescent="0.2">
      <c r="A154">
        <v>16792.2</v>
      </c>
      <c r="B154" t="s">
        <v>1351</v>
      </c>
      <c r="C154" t="s">
        <v>1350</v>
      </c>
      <c r="D154" t="s">
        <v>1349</v>
      </c>
      <c r="F154"/>
      <c r="G154"/>
      <c r="H154" t="s">
        <v>1123</v>
      </c>
      <c r="I154" t="s">
        <v>8566</v>
      </c>
      <c r="J154" s="75" t="str">
        <f>VLOOKUP(A154,ATON_Xref[[LLNR]:[Zone_ID (for lookup)]],12,FALSE)</f>
        <v>Qq13</v>
      </c>
      <c r="K154" s="23">
        <f t="shared" si="8"/>
        <v>25.852466666666668</v>
      </c>
      <c r="L154" s="23">
        <f t="shared" si="9"/>
        <v>-81.673416666666668</v>
      </c>
      <c r="M154" s="24" t="str">
        <f t="shared" si="10"/>
        <v>N 25° 51.148'</v>
      </c>
      <c r="N154" s="24" t="str">
        <f t="shared" si="11"/>
        <v>W 81° 40.405'</v>
      </c>
      <c r="O154" s="24" t="str">
        <f>VLOOKUP('7. Light List'!$A154,ATON_Xref[[LLNR]:[ATON Designation]],2,FALSE)</f>
        <v>R6</v>
      </c>
    </row>
    <row r="155" spans="1:15" ht="15" x14ac:dyDescent="0.2">
      <c r="A155">
        <v>16792.3</v>
      </c>
      <c r="B155" t="s">
        <v>1348</v>
      </c>
      <c r="C155" t="s">
        <v>1347</v>
      </c>
      <c r="D155" t="s">
        <v>1346</v>
      </c>
      <c r="F155"/>
      <c r="G155"/>
      <c r="H155" t="s">
        <v>1123</v>
      </c>
      <c r="I155" t="s">
        <v>8566</v>
      </c>
      <c r="J155" s="75" t="str">
        <f>VLOOKUP(A155,ATON_Xref[[LLNR]:[Zone_ID (for lookup)]],12,FALSE)</f>
        <v>Qq14</v>
      </c>
      <c r="K155" s="23">
        <f t="shared" si="8"/>
        <v>25.856066666666667</v>
      </c>
      <c r="L155" s="23">
        <f t="shared" si="9"/>
        <v>-81.671266666666668</v>
      </c>
      <c r="M155" s="24" t="str">
        <f t="shared" si="10"/>
        <v>N 25° 51.364'</v>
      </c>
      <c r="N155" s="24" t="str">
        <f t="shared" si="11"/>
        <v>W 81° 40.276'</v>
      </c>
      <c r="O155" s="24" t="str">
        <f>VLOOKUP('7. Light List'!$A155,ATON_Xref[[LLNR]:[ATON Designation]],2,FALSE)</f>
        <v>R8</v>
      </c>
    </row>
    <row r="156" spans="1:15" ht="15" x14ac:dyDescent="0.2">
      <c r="A156">
        <v>16792.400000000001</v>
      </c>
      <c r="B156" t="s">
        <v>1345</v>
      </c>
      <c r="C156" t="s">
        <v>1344</v>
      </c>
      <c r="D156" t="s">
        <v>1343</v>
      </c>
      <c r="F156"/>
      <c r="G156"/>
      <c r="H156" t="s">
        <v>1124</v>
      </c>
      <c r="I156" t="s">
        <v>8566</v>
      </c>
      <c r="J156" s="75" t="str">
        <f>VLOOKUP(A156,ATON_Xref[[LLNR]:[Zone_ID (for lookup)]],12,FALSE)</f>
        <v>Qq15</v>
      </c>
      <c r="K156" s="23">
        <f t="shared" si="8"/>
        <v>25.856916666666667</v>
      </c>
      <c r="L156" s="23">
        <f t="shared" si="9"/>
        <v>-81.672066666666666</v>
      </c>
      <c r="M156" s="24" t="str">
        <f t="shared" si="10"/>
        <v>N 25° 51.415'</v>
      </c>
      <c r="N156" s="24" t="str">
        <f t="shared" si="11"/>
        <v>W 81° 40.324'</v>
      </c>
      <c r="O156" s="24" t="str">
        <f>VLOOKUP('7. Light List'!$A156,ATON_Xref[[LLNR]:[ATON Designation]],2,FALSE)</f>
        <v>G9</v>
      </c>
    </row>
    <row r="157" spans="1:15" ht="15" x14ac:dyDescent="0.2">
      <c r="A157">
        <v>16792.5</v>
      </c>
      <c r="B157" t="s">
        <v>1342</v>
      </c>
      <c r="C157" t="s">
        <v>1341</v>
      </c>
      <c r="D157" t="s">
        <v>1340</v>
      </c>
      <c r="F157"/>
      <c r="G157"/>
      <c r="H157" t="s">
        <v>1123</v>
      </c>
      <c r="I157" t="s">
        <v>8566</v>
      </c>
      <c r="J157" s="75" t="str">
        <f>VLOOKUP(A157,ATON_Xref[[LLNR]:[Zone_ID (for lookup)]],12,FALSE)</f>
        <v>Qq16</v>
      </c>
      <c r="K157" s="23">
        <f t="shared" si="8"/>
        <v>25.862300000000001</v>
      </c>
      <c r="L157" s="23">
        <f t="shared" si="9"/>
        <v>-81.668916666666661</v>
      </c>
      <c r="M157" s="24" t="str">
        <f t="shared" si="10"/>
        <v>N 25° 51.738'</v>
      </c>
      <c r="N157" s="24" t="str">
        <f t="shared" si="11"/>
        <v>W 81° 40.135'</v>
      </c>
      <c r="O157" s="24" t="str">
        <f>VLOOKUP('7. Light List'!$A157,ATON_Xref[[LLNR]:[ATON Designation]],2,FALSE)</f>
        <v>R10</v>
      </c>
    </row>
    <row r="158" spans="1:15" ht="15" x14ac:dyDescent="0.2">
      <c r="A158">
        <v>16792.599999999999</v>
      </c>
      <c r="B158" t="s">
        <v>1339</v>
      </c>
      <c r="C158" t="s">
        <v>1338</v>
      </c>
      <c r="D158" t="s">
        <v>1337</v>
      </c>
      <c r="F158"/>
      <c r="G158"/>
      <c r="H158" t="s">
        <v>1123</v>
      </c>
      <c r="I158" t="s">
        <v>8566</v>
      </c>
      <c r="J158" s="75" t="str">
        <f>VLOOKUP(A158,ATON_Xref[[LLNR]:[Zone_ID (for lookup)]],12,FALSE)</f>
        <v>Qq17</v>
      </c>
      <c r="K158" s="23">
        <f t="shared" si="8"/>
        <v>25.865300000000001</v>
      </c>
      <c r="L158" s="23">
        <f t="shared" si="9"/>
        <v>-81.667850000000001</v>
      </c>
      <c r="M158" s="24" t="str">
        <f t="shared" si="10"/>
        <v>N 25° 51.918'</v>
      </c>
      <c r="N158" s="24" t="str">
        <f t="shared" si="11"/>
        <v>W 81° 40.071'</v>
      </c>
      <c r="O158" s="24" t="str">
        <f>VLOOKUP('7. Light List'!$A158,ATON_Xref[[LLNR]:[ATON Designation]],2,FALSE)</f>
        <v>R12</v>
      </c>
    </row>
    <row r="159" spans="1:15" ht="15" x14ac:dyDescent="0.2">
      <c r="A159">
        <v>16792.7</v>
      </c>
      <c r="B159" t="s">
        <v>1336</v>
      </c>
      <c r="C159" t="s">
        <v>1335</v>
      </c>
      <c r="D159" t="s">
        <v>1334</v>
      </c>
      <c r="F159"/>
      <c r="G159"/>
      <c r="H159" t="s">
        <v>1124</v>
      </c>
      <c r="I159" t="s">
        <v>8566</v>
      </c>
      <c r="J159" s="75" t="str">
        <f>VLOOKUP(A159,ATON_Xref[[LLNR]:[Zone_ID (for lookup)]],12,FALSE)</f>
        <v>Qq18</v>
      </c>
      <c r="K159" s="23">
        <f t="shared" si="8"/>
        <v>25.865766666666666</v>
      </c>
      <c r="L159" s="23">
        <f t="shared" si="9"/>
        <v>-81.668866666666673</v>
      </c>
      <c r="M159" s="24" t="str">
        <f t="shared" si="10"/>
        <v>N 25° 51.946'</v>
      </c>
      <c r="N159" s="24" t="str">
        <f t="shared" si="11"/>
        <v>W 81° 40.132'</v>
      </c>
      <c r="O159" s="24" t="str">
        <f>VLOOKUP('7. Light List'!$A159,ATON_Xref[[LLNR]:[ATON Designation]],2,FALSE)</f>
        <v>G13</v>
      </c>
    </row>
    <row r="160" spans="1:15" ht="15" x14ac:dyDescent="0.2">
      <c r="A160">
        <v>16792.8</v>
      </c>
      <c r="B160" t="s">
        <v>1333</v>
      </c>
      <c r="C160" t="s">
        <v>1332</v>
      </c>
      <c r="D160" t="s">
        <v>1331</v>
      </c>
      <c r="F160"/>
      <c r="G160"/>
      <c r="H160" t="s">
        <v>1123</v>
      </c>
      <c r="I160" t="s">
        <v>8566</v>
      </c>
      <c r="J160" s="75" t="str">
        <f>VLOOKUP(A160,ATON_Xref[[LLNR]:[Zone_ID (for lookup)]],12,FALSE)</f>
        <v>Qq19</v>
      </c>
      <c r="K160" s="23">
        <f t="shared" si="8"/>
        <v>25.869683333333334</v>
      </c>
      <c r="L160" s="23">
        <f t="shared" si="9"/>
        <v>-81.668316666666669</v>
      </c>
      <c r="M160" s="24" t="str">
        <f t="shared" si="10"/>
        <v>N 25° 52.181'</v>
      </c>
      <c r="N160" s="24" t="str">
        <f t="shared" si="11"/>
        <v>W 81° 40.099'</v>
      </c>
      <c r="O160" s="24" t="str">
        <f>VLOOKUP('7. Light List'!$A160,ATON_Xref[[LLNR]:[ATON Designation]],2,FALSE)</f>
        <v>R14</v>
      </c>
    </row>
    <row r="161" spans="1:15" ht="15" x14ac:dyDescent="0.2">
      <c r="A161">
        <v>16792.900000000001</v>
      </c>
      <c r="B161" t="s">
        <v>1330</v>
      </c>
      <c r="C161" t="s">
        <v>1329</v>
      </c>
      <c r="D161" t="s">
        <v>1328</v>
      </c>
      <c r="F161"/>
      <c r="G161"/>
      <c r="H161" t="s">
        <v>1123</v>
      </c>
      <c r="I161" t="s">
        <v>8566</v>
      </c>
      <c r="J161" s="75" t="str">
        <f>VLOOKUP(A161,ATON_Xref[[LLNR]:[Zone_ID (for lookup)]],12,FALSE)</f>
        <v>Qq21</v>
      </c>
      <c r="K161" s="23">
        <f t="shared" si="8"/>
        <v>25.875433333333334</v>
      </c>
      <c r="L161" s="23">
        <f t="shared" si="9"/>
        <v>-81.672033333333331</v>
      </c>
      <c r="M161" s="24" t="str">
        <f t="shared" si="10"/>
        <v>N 25° 52.526'</v>
      </c>
      <c r="N161" s="24" t="str">
        <f t="shared" si="11"/>
        <v>W 81° 40.322'</v>
      </c>
      <c r="O161" s="24" t="str">
        <f>VLOOKUP('7. Light List'!$A161,ATON_Xref[[LLNR]:[ATON Designation]],2,FALSE)</f>
        <v>R16</v>
      </c>
    </row>
    <row r="162" spans="1:15" ht="15" x14ac:dyDescent="0.2">
      <c r="A162">
        <v>16793</v>
      </c>
      <c r="B162" t="s">
        <v>1327</v>
      </c>
      <c r="C162" t="s">
        <v>1326</v>
      </c>
      <c r="D162" t="s">
        <v>1325</v>
      </c>
      <c r="F162"/>
      <c r="G162"/>
      <c r="H162" t="s">
        <v>1124</v>
      </c>
      <c r="I162" t="s">
        <v>8566</v>
      </c>
      <c r="J162" s="75" t="str">
        <f>VLOOKUP(A162,ATON_Xref[[LLNR]:[Zone_ID (for lookup)]],12,FALSE)</f>
        <v>Qq22</v>
      </c>
      <c r="K162" s="23">
        <f t="shared" si="8"/>
        <v>25.879016666666665</v>
      </c>
      <c r="L162" s="23">
        <f t="shared" si="9"/>
        <v>-81.67198333333333</v>
      </c>
      <c r="M162" s="24" t="str">
        <f t="shared" si="10"/>
        <v>N 25° 52.741'</v>
      </c>
      <c r="N162" s="24" t="str">
        <f t="shared" si="11"/>
        <v>W 81° 40.319'</v>
      </c>
      <c r="O162" s="24" t="str">
        <f>VLOOKUP('7. Light List'!$A162,ATON_Xref[[LLNR]:[ATON Designation]],2,FALSE)</f>
        <v>G17</v>
      </c>
    </row>
    <row r="163" spans="1:15" ht="15" x14ac:dyDescent="0.2">
      <c r="A163">
        <v>16793.099999999999</v>
      </c>
      <c r="B163" t="s">
        <v>1324</v>
      </c>
      <c r="C163" t="s">
        <v>1323</v>
      </c>
      <c r="D163" t="s">
        <v>1322</v>
      </c>
      <c r="F163"/>
      <c r="G163"/>
      <c r="H163" t="s">
        <v>1124</v>
      </c>
      <c r="I163" t="s">
        <v>8566</v>
      </c>
      <c r="J163" s="75" t="str">
        <f>VLOOKUP(A163,ATON_Xref[[LLNR]:[Zone_ID (for lookup)]],12,FALSE)</f>
        <v>Qq23</v>
      </c>
      <c r="K163" s="23">
        <f t="shared" si="8"/>
        <v>25.883099999999999</v>
      </c>
      <c r="L163" s="23">
        <f t="shared" si="9"/>
        <v>-81.667450000000002</v>
      </c>
      <c r="M163" s="24" t="str">
        <f t="shared" si="10"/>
        <v>N 25° 52.986'</v>
      </c>
      <c r="N163" s="24" t="str">
        <f t="shared" si="11"/>
        <v>W 81° 40.047'</v>
      </c>
      <c r="O163" s="24" t="str">
        <f>VLOOKUP('7. Light List'!$A163,ATON_Xref[[LLNR]:[ATON Designation]],2,FALSE)</f>
        <v>G19</v>
      </c>
    </row>
    <row r="164" spans="1:15" ht="15" x14ac:dyDescent="0.2">
      <c r="A164">
        <v>16793.2</v>
      </c>
      <c r="B164" t="s">
        <v>1321</v>
      </c>
      <c r="C164" t="s">
        <v>1320</v>
      </c>
      <c r="D164" t="s">
        <v>1319</v>
      </c>
      <c r="F164"/>
      <c r="G164"/>
      <c r="H164" t="s">
        <v>1123</v>
      </c>
      <c r="I164" t="s">
        <v>8566</v>
      </c>
      <c r="J164" s="75" t="str">
        <f>VLOOKUP(A164,ATON_Xref[[LLNR]:[Zone_ID (for lookup)]],12,FALSE)</f>
        <v>Qq24</v>
      </c>
      <c r="K164" s="23">
        <f t="shared" si="8"/>
        <v>25.885999999999999</v>
      </c>
      <c r="L164" s="23">
        <f t="shared" si="9"/>
        <v>-81.661683333333329</v>
      </c>
      <c r="M164" s="24" t="str">
        <f t="shared" si="10"/>
        <v>N 25° 53.160'</v>
      </c>
      <c r="N164" s="24" t="str">
        <f t="shared" si="11"/>
        <v>W 81° 39.701'</v>
      </c>
      <c r="O164" s="24" t="str">
        <f>VLOOKUP('7. Light List'!$A164,ATON_Xref[[LLNR]:[ATON Designation]],2,FALSE)</f>
        <v>R20</v>
      </c>
    </row>
    <row r="165" spans="1:15" ht="15" x14ac:dyDescent="0.2">
      <c r="A165">
        <v>16793.3</v>
      </c>
      <c r="B165" t="s">
        <v>1318</v>
      </c>
      <c r="C165" t="s">
        <v>1317</v>
      </c>
      <c r="D165" t="s">
        <v>1316</v>
      </c>
      <c r="F165"/>
      <c r="G165"/>
      <c r="H165" t="s">
        <v>1124</v>
      </c>
      <c r="I165" t="s">
        <v>8566</v>
      </c>
      <c r="J165" s="75" t="str">
        <f>VLOOKUP(A165,ATON_Xref[[LLNR]:[Zone_ID (for lookup)]],12,FALSE)</f>
        <v>Qq25</v>
      </c>
      <c r="K165" s="23">
        <f t="shared" si="8"/>
        <v>25.8889</v>
      </c>
      <c r="L165" s="23">
        <f t="shared" si="9"/>
        <v>-81.657650000000004</v>
      </c>
      <c r="M165" s="24" t="str">
        <f t="shared" si="10"/>
        <v>N 25° 53.334'</v>
      </c>
      <c r="N165" s="24" t="str">
        <f t="shared" si="11"/>
        <v>W 81° 39.459'</v>
      </c>
      <c r="O165" s="24" t="str">
        <f>VLOOKUP('7. Light List'!$A165,ATON_Xref[[LLNR]:[ATON Designation]],2,FALSE)</f>
        <v>G21</v>
      </c>
    </row>
    <row r="166" spans="1:15" ht="15" x14ac:dyDescent="0.2">
      <c r="A166">
        <v>16795</v>
      </c>
      <c r="B166" t="s">
        <v>336</v>
      </c>
      <c r="C166" t="s">
        <v>1315</v>
      </c>
      <c r="D166" t="s">
        <v>1314</v>
      </c>
      <c r="F166"/>
      <c r="G166"/>
      <c r="H166" t="s">
        <v>1123</v>
      </c>
      <c r="I166" t="s">
        <v>8566</v>
      </c>
      <c r="J166" s="75" t="str">
        <f>VLOOKUP(A166,ATON_Xref[[LLNR]:[Zone_ID (for lookup)]],12,FALSE)</f>
        <v>N83</v>
      </c>
      <c r="K166" s="23">
        <f t="shared" si="8"/>
        <v>25.900237499999999</v>
      </c>
      <c r="L166" s="23">
        <f t="shared" si="9"/>
        <v>-81.63762638888889</v>
      </c>
      <c r="M166" s="24" t="str">
        <f t="shared" si="10"/>
        <v>N 25° 54.014'</v>
      </c>
      <c r="N166" s="24" t="str">
        <f t="shared" si="11"/>
        <v>W 81° 38.258'</v>
      </c>
      <c r="O166" s="24" t="str">
        <f>VLOOKUP('7. Light List'!$A166,ATON_Xref[[LLNR]:[ATON Designation]],2,FALSE)</f>
        <v>R2</v>
      </c>
    </row>
    <row r="167" spans="1:15" ht="15" x14ac:dyDescent="0.2">
      <c r="A167">
        <v>16800</v>
      </c>
      <c r="B167" t="s">
        <v>301</v>
      </c>
      <c r="C167" t="s">
        <v>1313</v>
      </c>
      <c r="D167" t="s">
        <v>1312</v>
      </c>
      <c r="F167"/>
      <c r="G167"/>
      <c r="H167" t="s">
        <v>1124</v>
      </c>
      <c r="I167" t="s">
        <v>8566</v>
      </c>
      <c r="J167" s="75" t="str">
        <f>VLOOKUP(A167,ATON_Xref[[LLNR]:[Zone_ID (for lookup)]],12,FALSE)</f>
        <v>N82</v>
      </c>
      <c r="K167" s="23">
        <f t="shared" si="8"/>
        <v>25.910487499999999</v>
      </c>
      <c r="L167" s="23">
        <f t="shared" si="9"/>
        <v>-81.638093055555558</v>
      </c>
      <c r="M167" s="24" t="str">
        <f t="shared" si="10"/>
        <v>N 25° 54.629'</v>
      </c>
      <c r="N167" s="24" t="str">
        <f t="shared" si="11"/>
        <v>W 81° 38.286'</v>
      </c>
      <c r="O167" s="24" t="str">
        <f>VLOOKUP('7. Light List'!$A167,ATON_Xref[[LLNR]:[ATON Designation]],2,FALSE)</f>
        <v>G3</v>
      </c>
    </row>
    <row r="168" spans="1:15" ht="15" x14ac:dyDescent="0.2">
      <c r="A168">
        <v>16805</v>
      </c>
      <c r="B168" t="s">
        <v>302</v>
      </c>
      <c r="C168" t="s">
        <v>1311</v>
      </c>
      <c r="D168" t="s">
        <v>1310</v>
      </c>
      <c r="F168"/>
      <c r="G168"/>
      <c r="H168" t="s">
        <v>1123</v>
      </c>
      <c r="I168" t="s">
        <v>8566</v>
      </c>
      <c r="J168" s="75" t="str">
        <f>VLOOKUP(A168,ATON_Xref[[LLNR]:[Zone_ID (for lookup)]],12,FALSE)</f>
        <v>N81</v>
      </c>
      <c r="K168" s="23">
        <f t="shared" si="8"/>
        <v>25.915050000000001</v>
      </c>
      <c r="L168" s="23">
        <f t="shared" si="9"/>
        <v>-81.639032777777771</v>
      </c>
      <c r="M168" s="24" t="str">
        <f t="shared" si="10"/>
        <v>N 25° 54.903'</v>
      </c>
      <c r="N168" s="24" t="str">
        <f t="shared" si="11"/>
        <v>W 81° 38.342'</v>
      </c>
      <c r="O168" s="24" t="str">
        <f>VLOOKUP('7. Light List'!$A168,ATON_Xref[[LLNR]:[ATON Designation]],2,FALSE)</f>
        <v>R4</v>
      </c>
    </row>
    <row r="169" spans="1:15" ht="15" x14ac:dyDescent="0.2">
      <c r="A169">
        <v>16810</v>
      </c>
      <c r="B169" t="s">
        <v>303</v>
      </c>
      <c r="C169" t="s">
        <v>1309</v>
      </c>
      <c r="D169" t="s">
        <v>1308</v>
      </c>
      <c r="F169"/>
      <c r="G169"/>
      <c r="H169" t="s">
        <v>1123</v>
      </c>
      <c r="I169" t="s">
        <v>8566</v>
      </c>
      <c r="J169" s="75" t="str">
        <f>VLOOKUP(A169,ATON_Xref[[LLNR]:[Zone_ID (for lookup)]],12,FALSE)</f>
        <v>N80</v>
      </c>
      <c r="K169" s="23">
        <f t="shared" si="8"/>
        <v>25.920539999999999</v>
      </c>
      <c r="L169" s="23">
        <f t="shared" si="9"/>
        <v>-81.641357222222226</v>
      </c>
      <c r="M169" s="24" t="str">
        <f t="shared" si="10"/>
        <v>N 25° 55.232'</v>
      </c>
      <c r="N169" s="24" t="str">
        <f t="shared" si="11"/>
        <v>W 81° 38.481'</v>
      </c>
      <c r="O169" s="24" t="str">
        <f>VLOOKUP('7. Light List'!$A169,ATON_Xref[[LLNR]:[ATON Designation]],2,FALSE)</f>
        <v>R6</v>
      </c>
    </row>
    <row r="170" spans="1:15" ht="15" x14ac:dyDescent="0.2">
      <c r="A170">
        <v>16815</v>
      </c>
      <c r="B170" t="s">
        <v>304</v>
      </c>
      <c r="C170" t="s">
        <v>1307</v>
      </c>
      <c r="D170" t="s">
        <v>1306</v>
      </c>
      <c r="F170"/>
      <c r="G170"/>
      <c r="H170" t="s">
        <v>1124</v>
      </c>
      <c r="I170" t="s">
        <v>8566</v>
      </c>
      <c r="J170" s="75" t="str">
        <f>VLOOKUP(A170,ATON_Xref[[LLNR]:[Zone_ID (for lookup)]],12,FALSE)</f>
        <v>N79</v>
      </c>
      <c r="K170" s="23">
        <f t="shared" si="8"/>
        <v>25.926191388888888</v>
      </c>
      <c r="L170" s="23">
        <f t="shared" si="9"/>
        <v>-81.643133333333338</v>
      </c>
      <c r="M170" s="24" t="str">
        <f t="shared" si="10"/>
        <v>N 25° 55.571'</v>
      </c>
      <c r="N170" s="24" t="str">
        <f t="shared" si="11"/>
        <v>W 81° 38.588'</v>
      </c>
      <c r="O170" s="24" t="str">
        <f>VLOOKUP('7. Light List'!$A170,ATON_Xref[[LLNR]:[ATON Designation]],2,FALSE)</f>
        <v>G7</v>
      </c>
    </row>
    <row r="171" spans="1:15" ht="15" x14ac:dyDescent="0.2">
      <c r="A171">
        <v>16820</v>
      </c>
      <c r="B171" t="s">
        <v>305</v>
      </c>
      <c r="C171" t="s">
        <v>1305</v>
      </c>
      <c r="D171" t="s">
        <v>1304</v>
      </c>
      <c r="F171"/>
      <c r="G171"/>
      <c r="H171" t="s">
        <v>1123</v>
      </c>
      <c r="I171" t="s">
        <v>8566</v>
      </c>
      <c r="J171" s="75" t="str">
        <f>VLOOKUP(A171,ATON_Xref[[LLNR]:[Zone_ID (for lookup)]],12,FALSE)</f>
        <v>N78</v>
      </c>
      <c r="K171" s="23">
        <f t="shared" si="8"/>
        <v>25.927940555555555</v>
      </c>
      <c r="L171" s="23">
        <f t="shared" si="9"/>
        <v>-81.64561055555555</v>
      </c>
      <c r="M171" s="24" t="str">
        <f t="shared" si="10"/>
        <v>N 25° 55.676'</v>
      </c>
      <c r="N171" s="24" t="str">
        <f t="shared" si="11"/>
        <v>W 81° 38.737'</v>
      </c>
      <c r="O171" s="24" t="str">
        <f>VLOOKUP('7. Light List'!$A171,ATON_Xref[[LLNR]:[ATON Designation]],2,FALSE)</f>
        <v>R8</v>
      </c>
    </row>
    <row r="172" spans="1:15" ht="15" x14ac:dyDescent="0.2">
      <c r="A172">
        <v>16825</v>
      </c>
      <c r="B172" t="s">
        <v>306</v>
      </c>
      <c r="C172" t="s">
        <v>1303</v>
      </c>
      <c r="D172" t="s">
        <v>1302</v>
      </c>
      <c r="F172"/>
      <c r="G172"/>
      <c r="H172" t="s">
        <v>1123</v>
      </c>
      <c r="I172" t="s">
        <v>8566</v>
      </c>
      <c r="J172" s="75" t="str">
        <f>VLOOKUP(A172,ATON_Xref[[LLNR]:[Zone_ID (for lookup)]],12,FALSE)</f>
        <v>N70</v>
      </c>
      <c r="K172" s="23">
        <f t="shared" si="8"/>
        <v>25.926854722222224</v>
      </c>
      <c r="L172" s="23">
        <f t="shared" si="9"/>
        <v>-81.650469722222226</v>
      </c>
      <c r="M172" s="24" t="str">
        <f t="shared" si="10"/>
        <v>N 25° 55.611'</v>
      </c>
      <c r="N172" s="24" t="str">
        <f t="shared" si="11"/>
        <v>W 81° 39.028'</v>
      </c>
      <c r="O172" s="24" t="str">
        <f>VLOOKUP('7. Light List'!$A172,ATON_Xref[[LLNR]:[ATON Designation]],2,FALSE)</f>
        <v>R10</v>
      </c>
    </row>
    <row r="173" spans="1:15" ht="15" x14ac:dyDescent="0.2">
      <c r="A173">
        <v>16830</v>
      </c>
      <c r="B173" t="s">
        <v>307</v>
      </c>
      <c r="C173" t="s">
        <v>1301</v>
      </c>
      <c r="D173" t="s">
        <v>1300</v>
      </c>
      <c r="F173"/>
      <c r="G173"/>
      <c r="H173" t="s">
        <v>1123</v>
      </c>
      <c r="I173" t="s">
        <v>8566</v>
      </c>
      <c r="J173" s="75" t="str">
        <f>VLOOKUP(A173,ATON_Xref[[LLNR]:[Zone_ID (for lookup)]],12,FALSE)</f>
        <v>N69</v>
      </c>
      <c r="K173" s="23">
        <f t="shared" si="8"/>
        <v>25.930358055555555</v>
      </c>
      <c r="L173" s="23">
        <f t="shared" si="9"/>
        <v>-81.653400000000005</v>
      </c>
      <c r="M173" s="24" t="str">
        <f t="shared" si="10"/>
        <v>N 25° 55.821'</v>
      </c>
      <c r="N173" s="24" t="str">
        <f t="shared" si="11"/>
        <v>W 81° 39.204'</v>
      </c>
      <c r="O173" s="24" t="str">
        <f>VLOOKUP('7. Light List'!$A173,ATON_Xref[[LLNR]:[ATON Designation]],2,FALSE)</f>
        <v>R12</v>
      </c>
    </row>
    <row r="174" spans="1:15" ht="15" x14ac:dyDescent="0.2">
      <c r="A174">
        <v>16835</v>
      </c>
      <c r="B174" t="s">
        <v>4821</v>
      </c>
      <c r="C174" t="s">
        <v>1299</v>
      </c>
      <c r="D174" t="s">
        <v>1298</v>
      </c>
      <c r="F174"/>
      <c r="G174"/>
      <c r="H174" t="s">
        <v>1124</v>
      </c>
      <c r="I174" t="s">
        <v>8566</v>
      </c>
      <c r="J174" s="75" t="str">
        <f>VLOOKUP(A174,ATON_Xref[[LLNR]:[Zone_ID (for lookup)]],12,FALSE)</f>
        <v>Aa17</v>
      </c>
      <c r="K174" s="25">
        <f t="shared" si="8"/>
        <v>25.933666666666667</v>
      </c>
      <c r="L174" s="25">
        <f t="shared" si="9"/>
        <v>-81.654444444444451</v>
      </c>
      <c r="M174" s="26" t="str">
        <f t="shared" si="10"/>
        <v>N 25° 56.020'</v>
      </c>
      <c r="N174" s="26" t="str">
        <f t="shared" si="11"/>
        <v>W 81° 39.267'</v>
      </c>
      <c r="O174" s="26" t="str">
        <f>VLOOKUP('7. Light List'!$A174,ATON_Xref[[LLNR]:[ATON Designation]],2,FALSE)</f>
        <v>G1</v>
      </c>
    </row>
    <row r="175" spans="1:15" ht="15" x14ac:dyDescent="0.2">
      <c r="A175">
        <v>16840</v>
      </c>
      <c r="B175" t="s">
        <v>4822</v>
      </c>
      <c r="C175" t="s">
        <v>1297</v>
      </c>
      <c r="D175" t="s">
        <v>1296</v>
      </c>
      <c r="F175"/>
      <c r="G175"/>
      <c r="H175" t="s">
        <v>1123</v>
      </c>
      <c r="I175" t="s">
        <v>8566</v>
      </c>
      <c r="J175" s="482" t="str">
        <f>VLOOKUP(A175,ATON_Xref[[LLNR]:[Zone_ID (for lookup)]],12,FALSE)</f>
        <v>Aa14</v>
      </c>
      <c r="K175" s="25">
        <f t="shared" si="8"/>
        <v>25.934027777777779</v>
      </c>
      <c r="L175" s="25">
        <f t="shared" si="9"/>
        <v>-81.654666666666671</v>
      </c>
      <c r="M175" s="26" t="str">
        <f t="shared" si="10"/>
        <v>N 25° 56.042'</v>
      </c>
      <c r="N175" s="26" t="str">
        <f t="shared" si="11"/>
        <v>W 81° 39.280'</v>
      </c>
      <c r="O175" s="26" t="str">
        <f>VLOOKUP('7. Light List'!$A175,ATON_Xref[[LLNR]:[ATON Designation]],2,FALSE)</f>
        <v>R2</v>
      </c>
    </row>
    <row r="176" spans="1:15" ht="15" x14ac:dyDescent="0.2">
      <c r="A176">
        <v>16845</v>
      </c>
      <c r="B176" t="s">
        <v>5612</v>
      </c>
      <c r="C176" t="s">
        <v>1295</v>
      </c>
      <c r="D176" t="s">
        <v>1294</v>
      </c>
      <c r="F176"/>
      <c r="G176"/>
      <c r="H176" t="s">
        <v>1124</v>
      </c>
      <c r="I176" t="s">
        <v>8566</v>
      </c>
      <c r="J176" s="75" t="str">
        <f>VLOOKUP(A176,ATON_Xref[[LLNR]:[Zone_ID (for lookup)]],12,FALSE)</f>
        <v>Aa16</v>
      </c>
      <c r="K176" s="23">
        <f t="shared" si="8"/>
        <v>25.933583333333335</v>
      </c>
      <c r="L176" s="23">
        <f t="shared" si="9"/>
        <v>-81.655027777777775</v>
      </c>
      <c r="M176" s="24" t="str">
        <f t="shared" si="10"/>
        <v>N 25° 56.015'</v>
      </c>
      <c r="N176" s="24" t="str">
        <f t="shared" si="11"/>
        <v>W 81° 39.302'</v>
      </c>
      <c r="O176" s="24" t="str">
        <f>VLOOKUP('7. Light List'!$A176,ATON_Xref[[LLNR]:[ATON Designation]],2,FALSE)</f>
        <v>G3</v>
      </c>
    </row>
    <row r="177" spans="1:15" ht="15" x14ac:dyDescent="0.2">
      <c r="A177">
        <v>16850</v>
      </c>
      <c r="B177" t="s">
        <v>4893</v>
      </c>
      <c r="C177" t="s">
        <v>1293</v>
      </c>
      <c r="D177" t="s">
        <v>1292</v>
      </c>
      <c r="F177"/>
      <c r="G177"/>
      <c r="H177" t="s">
        <v>1123</v>
      </c>
      <c r="I177" t="s">
        <v>8566</v>
      </c>
      <c r="J177" s="75" t="str">
        <f>VLOOKUP(A177,ATON_Xref[[LLNR]:[Zone_ID (for lookup)]],12,FALSE)</f>
        <v>Aa15</v>
      </c>
      <c r="K177" s="23">
        <f t="shared" si="8"/>
        <v>25.933916666666665</v>
      </c>
      <c r="L177" s="23">
        <f t="shared" si="9"/>
        <v>-81.655000000000001</v>
      </c>
      <c r="M177" s="24" t="str">
        <f t="shared" si="10"/>
        <v>N 25° 56.035'</v>
      </c>
      <c r="N177" s="24" t="str">
        <f t="shared" si="11"/>
        <v>W 81° 39.300'</v>
      </c>
      <c r="O177" s="24" t="str">
        <f>VLOOKUP('7. Light List'!$A177,ATON_Xref[[LLNR]:[ATON Designation]],2,FALSE)</f>
        <v>R4</v>
      </c>
    </row>
    <row r="178" spans="1:15" ht="15" x14ac:dyDescent="0.2">
      <c r="A178">
        <v>16855</v>
      </c>
      <c r="B178" t="s">
        <v>1291</v>
      </c>
      <c r="C178" t="s">
        <v>1290</v>
      </c>
      <c r="D178" t="s">
        <v>1289</v>
      </c>
      <c r="F178"/>
      <c r="G178"/>
      <c r="H178" t="s">
        <v>1124</v>
      </c>
      <c r="I178" t="s">
        <v>8566</v>
      </c>
      <c r="J178" s="75" t="str">
        <f>VLOOKUP(A178,ATON_Xref[[LLNR]:[Zone_ID (for lookup)]],12,FALSE)</f>
        <v>A18</v>
      </c>
      <c r="K178" s="23">
        <f t="shared" si="8"/>
        <v>25.934561388888888</v>
      </c>
      <c r="L178" s="23">
        <f t="shared" si="9"/>
        <v>-81.653903888888891</v>
      </c>
      <c r="M178" s="24" t="str">
        <f t="shared" si="10"/>
        <v>N 25° 56.074'</v>
      </c>
      <c r="N178" s="24" t="str">
        <f t="shared" si="11"/>
        <v>W 81° 39.234'</v>
      </c>
      <c r="O178" s="24" t="str">
        <f>VLOOKUP('7. Light List'!$A178,ATON_Xref[[LLNR]:[ATON Designation]],2,FALSE)</f>
        <v>G15</v>
      </c>
    </row>
    <row r="179" spans="1:15" ht="15" x14ac:dyDescent="0.2">
      <c r="A179">
        <v>16860</v>
      </c>
      <c r="B179" t="s">
        <v>292</v>
      </c>
      <c r="C179" t="s">
        <v>1288</v>
      </c>
      <c r="D179" t="s">
        <v>1287</v>
      </c>
      <c r="F179"/>
      <c r="G179"/>
      <c r="H179" t="s">
        <v>1123</v>
      </c>
      <c r="I179" t="s">
        <v>8566</v>
      </c>
      <c r="J179" s="75" t="str">
        <f>VLOOKUP(A179,ATON_Xref[[LLNR]:[Zone_ID (for lookup)]],12,FALSE)</f>
        <v>A10</v>
      </c>
      <c r="K179" s="23">
        <f t="shared" si="8"/>
        <v>25.943454166666665</v>
      </c>
      <c r="L179" s="23">
        <f t="shared" si="9"/>
        <v>-81.654706944444442</v>
      </c>
      <c r="M179" s="24" t="str">
        <f t="shared" si="10"/>
        <v>N 25° 56.607'</v>
      </c>
      <c r="N179" s="24" t="str">
        <f t="shared" si="11"/>
        <v>W 81° 39.282'</v>
      </c>
      <c r="O179" s="24" t="str">
        <f>VLOOKUP('7. Light List'!$A179,ATON_Xref[[LLNR]:[ATON Designation]],2,FALSE)</f>
        <v>R16</v>
      </c>
    </row>
    <row r="180" spans="1:15" ht="15" x14ac:dyDescent="0.2">
      <c r="A180">
        <v>16865</v>
      </c>
      <c r="B180" t="s">
        <v>293</v>
      </c>
      <c r="C180" t="s">
        <v>1286</v>
      </c>
      <c r="D180" t="s">
        <v>1285</v>
      </c>
      <c r="F180"/>
      <c r="G180"/>
      <c r="H180" t="s">
        <v>1124</v>
      </c>
      <c r="I180" t="s">
        <v>8566</v>
      </c>
      <c r="J180" s="75" t="str">
        <f>VLOOKUP(A180,ATON_Xref[[LLNR]:[Zone_ID (for lookup)]],12,FALSE)</f>
        <v>A09</v>
      </c>
      <c r="K180" s="23">
        <f t="shared" si="8"/>
        <v>25.944829166666665</v>
      </c>
      <c r="L180" s="23">
        <f t="shared" si="9"/>
        <v>-81.662776388888886</v>
      </c>
      <c r="M180" s="24" t="str">
        <f t="shared" si="10"/>
        <v>N 25° 56.690'</v>
      </c>
      <c r="N180" s="24" t="str">
        <f t="shared" si="11"/>
        <v>W 81° 39.767'</v>
      </c>
      <c r="O180" s="24" t="str">
        <f>VLOOKUP('7. Light List'!$A180,ATON_Xref[[LLNR]:[ATON Designation]],2,FALSE)</f>
        <v>G17</v>
      </c>
    </row>
    <row r="181" spans="1:15" ht="15" x14ac:dyDescent="0.2">
      <c r="A181">
        <v>16870</v>
      </c>
      <c r="B181" t="s">
        <v>294</v>
      </c>
      <c r="C181" t="s">
        <v>1284</v>
      </c>
      <c r="D181" t="s">
        <v>1283</v>
      </c>
      <c r="F181"/>
      <c r="G181"/>
      <c r="H181" t="s">
        <v>1123</v>
      </c>
      <c r="I181" t="s">
        <v>8566</v>
      </c>
      <c r="J181" s="75" t="str">
        <f>VLOOKUP(A181,ATON_Xref[[LLNR]:[Zone_ID (for lookup)]],12,FALSE)</f>
        <v>A08</v>
      </c>
      <c r="K181" s="23">
        <f t="shared" si="8"/>
        <v>25.951596111111112</v>
      </c>
      <c r="L181" s="23">
        <f t="shared" si="9"/>
        <v>-81.667905000000005</v>
      </c>
      <c r="M181" s="24" t="str">
        <f t="shared" si="10"/>
        <v>N 25° 57.096'</v>
      </c>
      <c r="N181" s="24" t="str">
        <f t="shared" si="11"/>
        <v>W 81° 40.074'</v>
      </c>
      <c r="O181" s="24" t="str">
        <f>VLOOKUP('7. Light List'!$A181,ATON_Xref[[LLNR]:[ATON Designation]],2,FALSE)</f>
        <v>R18</v>
      </c>
    </row>
    <row r="182" spans="1:15" ht="15" x14ac:dyDescent="0.2">
      <c r="A182">
        <v>16875</v>
      </c>
      <c r="B182" t="s">
        <v>295</v>
      </c>
      <c r="C182" t="s">
        <v>1282</v>
      </c>
      <c r="D182" t="s">
        <v>1281</v>
      </c>
      <c r="F182"/>
      <c r="G182"/>
      <c r="H182" t="s">
        <v>1123</v>
      </c>
      <c r="I182" t="s">
        <v>8566</v>
      </c>
      <c r="J182" s="75" t="str">
        <f>VLOOKUP(A182,ATON_Xref[[LLNR]:[Zone_ID (for lookup)]],12,FALSE)</f>
        <v>A06</v>
      </c>
      <c r="K182" s="23">
        <f t="shared" si="8"/>
        <v>25.953150833333332</v>
      </c>
      <c r="L182" s="23">
        <f t="shared" si="9"/>
        <v>-81.674638055555562</v>
      </c>
      <c r="M182" s="24" t="str">
        <f t="shared" si="10"/>
        <v>N 25° 57.189'</v>
      </c>
      <c r="N182" s="24" t="str">
        <f t="shared" si="11"/>
        <v>W 81° 40.478'</v>
      </c>
      <c r="O182" s="24" t="str">
        <f>VLOOKUP('7. Light List'!$A182,ATON_Xref[[LLNR]:[ATON Designation]],2,FALSE)</f>
        <v>R20</v>
      </c>
    </row>
    <row r="183" spans="1:15" ht="15" x14ac:dyDescent="0.2">
      <c r="A183">
        <v>16880</v>
      </c>
      <c r="B183" t="s">
        <v>6242</v>
      </c>
      <c r="C183" t="s">
        <v>1280</v>
      </c>
      <c r="D183" t="s">
        <v>1279</v>
      </c>
      <c r="F183"/>
      <c r="G183"/>
      <c r="H183" t="s">
        <v>1124</v>
      </c>
      <c r="I183" t="s">
        <v>8566</v>
      </c>
      <c r="J183" s="75" t="str">
        <f>VLOOKUP(A183,ATON_Xref[[LLNR]:[Zone_ID (for lookup)]],12,FALSE)</f>
        <v>A05</v>
      </c>
      <c r="K183" s="23">
        <f t="shared" si="8"/>
        <v>25.951235833333332</v>
      </c>
      <c r="L183" s="23">
        <f t="shared" si="9"/>
        <v>-81.678609166666661</v>
      </c>
      <c r="M183" s="24" t="str">
        <f t="shared" si="10"/>
        <v>N 25° 57.074'</v>
      </c>
      <c r="N183" s="24" t="str">
        <f t="shared" si="11"/>
        <v>W 81° 40.717'</v>
      </c>
      <c r="O183" s="24" t="str">
        <f>VLOOKUP('7. Light List'!$A183,ATON_Xref[[LLNR]:[ATON Designation]],2,FALSE)</f>
        <v>G21</v>
      </c>
    </row>
    <row r="184" spans="1:15" ht="15" x14ac:dyDescent="0.2">
      <c r="A184">
        <v>16885</v>
      </c>
      <c r="B184" t="s">
        <v>296</v>
      </c>
      <c r="C184" t="s">
        <v>1278</v>
      </c>
      <c r="D184" t="s">
        <v>1277</v>
      </c>
      <c r="F184"/>
      <c r="G184"/>
      <c r="H184" t="s">
        <v>1123</v>
      </c>
      <c r="I184" t="s">
        <v>8566</v>
      </c>
      <c r="J184" s="75" t="str">
        <f>VLOOKUP(A184,ATON_Xref[[LLNR]:[Zone_ID (for lookup)]],12,FALSE)</f>
        <v>A03</v>
      </c>
      <c r="K184" s="23">
        <f t="shared" si="8"/>
        <v>25.951651388888887</v>
      </c>
      <c r="L184" s="23">
        <f t="shared" si="9"/>
        <v>-81.681701388888882</v>
      </c>
      <c r="M184" s="24" t="str">
        <f t="shared" si="10"/>
        <v>N 25° 57.099'</v>
      </c>
      <c r="N184" s="24" t="str">
        <f t="shared" si="11"/>
        <v>W 81° 40.902'</v>
      </c>
      <c r="O184" s="24" t="str">
        <f>VLOOKUP('7. Light List'!$A184,ATON_Xref[[LLNR]:[ATON Designation]],2,FALSE)</f>
        <v>R22</v>
      </c>
    </row>
    <row r="185" spans="1:15" ht="15" x14ac:dyDescent="0.2">
      <c r="A185">
        <v>16890</v>
      </c>
      <c r="B185" t="s">
        <v>291</v>
      </c>
      <c r="C185" t="s">
        <v>1276</v>
      </c>
      <c r="D185" t="s">
        <v>1275</v>
      </c>
      <c r="F185"/>
      <c r="G185"/>
      <c r="H185" t="s">
        <v>1123</v>
      </c>
      <c r="I185" t="s">
        <v>8566</v>
      </c>
      <c r="J185" s="75" t="str">
        <f>VLOOKUP(A185,ATON_Xref[[LLNR]:[Zone_ID (for lookup)]],12,FALSE)</f>
        <v>A02</v>
      </c>
      <c r="K185" s="23">
        <f t="shared" si="8"/>
        <v>25.952718055555554</v>
      </c>
      <c r="L185" s="23">
        <f t="shared" si="9"/>
        <v>-81.686968055555553</v>
      </c>
      <c r="M185" s="24" t="str">
        <f t="shared" si="10"/>
        <v>N 25° 57.163'</v>
      </c>
      <c r="N185" s="24" t="str">
        <f t="shared" si="11"/>
        <v>W 81° 41.218'</v>
      </c>
      <c r="O185" s="24" t="str">
        <f>VLOOKUP('7. Light List'!$A185,ATON_Xref[[LLNR]:[ATON Designation]],2,FALSE)</f>
        <v>R24</v>
      </c>
    </row>
    <row r="186" spans="1:15" ht="15" x14ac:dyDescent="0.2">
      <c r="A186">
        <v>16895</v>
      </c>
      <c r="B186" t="s">
        <v>1274</v>
      </c>
      <c r="C186" t="s">
        <v>1273</v>
      </c>
      <c r="D186" t="s">
        <v>1272</v>
      </c>
      <c r="F186"/>
      <c r="G186"/>
      <c r="H186" t="s">
        <v>1124</v>
      </c>
      <c r="I186" t="s">
        <v>8566</v>
      </c>
      <c r="J186" s="75" t="str">
        <f>VLOOKUP(A186,ATON_Xref[[LLNR]:[Zone_ID (for lookup)]],12,FALSE)</f>
        <v>A19</v>
      </c>
      <c r="K186" s="23">
        <f t="shared" si="8"/>
        <v>25.955458333333333</v>
      </c>
      <c r="L186" s="23">
        <f t="shared" si="9"/>
        <v>-81.691917500000002</v>
      </c>
      <c r="M186" s="24" t="str">
        <f t="shared" si="10"/>
        <v>N 25° 57.328'</v>
      </c>
      <c r="N186" s="24" t="str">
        <f t="shared" si="11"/>
        <v>W 81° 41.515'</v>
      </c>
      <c r="O186" s="24" t="str">
        <f>VLOOKUP('7. Light List'!$A186,ATON_Xref[[LLNR]:[ATON Designation]],2,FALSE)</f>
        <v>G25</v>
      </c>
    </row>
    <row r="187" spans="1:15" ht="15" x14ac:dyDescent="0.2">
      <c r="A187">
        <v>16900</v>
      </c>
      <c r="B187" t="s">
        <v>337</v>
      </c>
      <c r="C187" t="s">
        <v>1271</v>
      </c>
      <c r="D187" t="s">
        <v>1270</v>
      </c>
      <c r="F187"/>
      <c r="G187"/>
      <c r="H187" t="s">
        <v>1123</v>
      </c>
      <c r="I187" t="s">
        <v>8566</v>
      </c>
      <c r="J187" s="75" t="str">
        <f>VLOOKUP(A187,ATON_Xref[[LLNR]:[Zone_ID (for lookup)]],12,FALSE)</f>
        <v>B10</v>
      </c>
      <c r="K187" s="23">
        <f t="shared" si="8"/>
        <v>25.961449722222223</v>
      </c>
      <c r="L187" s="23">
        <f t="shared" si="9"/>
        <v>-81.708901666666662</v>
      </c>
      <c r="M187" s="24" t="str">
        <f t="shared" si="10"/>
        <v>N 25° 57.687'</v>
      </c>
      <c r="N187" s="24" t="str">
        <f t="shared" si="11"/>
        <v>W 81° 42.534'</v>
      </c>
      <c r="O187" s="24" t="str">
        <f>VLOOKUP('7. Light List'!$A187,ATON_Xref[[LLNR]:[ATON Designation]],2,FALSE)</f>
        <v>R26</v>
      </c>
    </row>
    <row r="188" spans="1:15" ht="15" x14ac:dyDescent="0.2">
      <c r="A188">
        <v>16901.099999999999</v>
      </c>
      <c r="B188" t="s">
        <v>1269</v>
      </c>
      <c r="C188" t="s">
        <v>1268</v>
      </c>
      <c r="D188" t="s">
        <v>1267</v>
      </c>
      <c r="F188"/>
      <c r="G188"/>
      <c r="H188" t="s">
        <v>1124</v>
      </c>
      <c r="I188" t="s">
        <v>8566</v>
      </c>
      <c r="J188" s="75" t="str">
        <f>VLOOKUP(A188,ATON_Xref[[LLNR]:[Zone_ID (for lookup)]],12,FALSE)</f>
        <v>B46</v>
      </c>
      <c r="K188" s="23">
        <f t="shared" si="8"/>
        <v>25.967508333333335</v>
      </c>
      <c r="L188" s="23">
        <f t="shared" si="9"/>
        <v>-81.675819444444443</v>
      </c>
      <c r="M188" s="24" t="str">
        <f t="shared" si="10"/>
        <v>N 25° 58.051'</v>
      </c>
      <c r="N188" s="24" t="str">
        <f t="shared" si="11"/>
        <v>W 81° 40.549'</v>
      </c>
      <c r="O188" s="24" t="str">
        <f>VLOOKUP('7. Light List'!$A188,ATON_Xref[[LLNR]:[ATON Designation]],2,FALSE)</f>
        <v>G1</v>
      </c>
    </row>
    <row r="189" spans="1:15" ht="15" x14ac:dyDescent="0.2">
      <c r="A189">
        <v>16901.2</v>
      </c>
      <c r="B189" t="s">
        <v>1266</v>
      </c>
      <c r="C189" t="s">
        <v>1265</v>
      </c>
      <c r="D189" t="s">
        <v>1264</v>
      </c>
      <c r="F189"/>
      <c r="G189"/>
      <c r="H189" t="s">
        <v>1123</v>
      </c>
      <c r="I189" t="s">
        <v>8566</v>
      </c>
      <c r="J189" s="75" t="str">
        <f>VLOOKUP(A189,ATON_Xref[[LLNR]:[Zone_ID (for lookup)]],12,FALSE)</f>
        <v>B47</v>
      </c>
      <c r="K189" s="23">
        <f t="shared" si="8"/>
        <v>25.967741666666665</v>
      </c>
      <c r="L189" s="23">
        <f t="shared" si="9"/>
        <v>-81.675725</v>
      </c>
      <c r="M189" s="24" t="str">
        <f t="shared" si="10"/>
        <v>N 25° 58.064'</v>
      </c>
      <c r="N189" s="24" t="str">
        <f t="shared" si="11"/>
        <v>W 81° 40.544'</v>
      </c>
      <c r="O189" s="24" t="str">
        <f>VLOOKUP('7. Light List'!$A189,ATON_Xref[[LLNR]:[ATON Designation]],2,FALSE)</f>
        <v>R2</v>
      </c>
    </row>
    <row r="190" spans="1:15" ht="15" x14ac:dyDescent="0.2">
      <c r="A190">
        <v>16901.3</v>
      </c>
      <c r="B190" t="s">
        <v>1263</v>
      </c>
      <c r="C190" t="s">
        <v>1262</v>
      </c>
      <c r="D190" t="s">
        <v>1261</v>
      </c>
      <c r="F190"/>
      <c r="G190"/>
      <c r="H190" t="s">
        <v>1124</v>
      </c>
      <c r="I190" t="s">
        <v>8566</v>
      </c>
      <c r="J190" s="75" t="str">
        <f>VLOOKUP(A190,ATON_Xref[[LLNR]:[Zone_ID (for lookup)]],12,FALSE)</f>
        <v>B48</v>
      </c>
      <c r="K190" s="23">
        <f t="shared" si="8"/>
        <v>25.966422222222221</v>
      </c>
      <c r="L190" s="23">
        <f t="shared" si="9"/>
        <v>-81.686322222222216</v>
      </c>
      <c r="M190" s="24" t="str">
        <f t="shared" si="10"/>
        <v>N 25° 57.985'</v>
      </c>
      <c r="N190" s="24" t="str">
        <f t="shared" si="11"/>
        <v>W 81° 41.179'</v>
      </c>
      <c r="O190" s="24" t="str">
        <f>VLOOKUP('7. Light List'!$A190,ATON_Xref[[LLNR]:[ATON Designation]],2,FALSE)</f>
        <v>G3</v>
      </c>
    </row>
    <row r="191" spans="1:15" ht="15" x14ac:dyDescent="0.2">
      <c r="A191">
        <v>16901.400000000001</v>
      </c>
      <c r="B191" t="s">
        <v>1260</v>
      </c>
      <c r="C191" t="s">
        <v>1259</v>
      </c>
      <c r="D191" t="s">
        <v>1258</v>
      </c>
      <c r="F191"/>
      <c r="G191"/>
      <c r="H191" t="s">
        <v>1123</v>
      </c>
      <c r="I191" t="s">
        <v>8566</v>
      </c>
      <c r="J191" s="75" t="str">
        <f>VLOOKUP(A191,ATON_Xref[[LLNR]:[Zone_ID (for lookup)]],12,FALSE)</f>
        <v>B49</v>
      </c>
      <c r="K191" s="23">
        <f t="shared" si="8"/>
        <v>25.966669444444445</v>
      </c>
      <c r="L191" s="23">
        <f t="shared" si="9"/>
        <v>-81.686288888888896</v>
      </c>
      <c r="M191" s="24" t="str">
        <f t="shared" si="10"/>
        <v>N 25° 58.000'</v>
      </c>
      <c r="N191" s="24" t="str">
        <f t="shared" si="11"/>
        <v>W 81° 41.177'</v>
      </c>
      <c r="O191" s="24" t="str">
        <f>VLOOKUP('7. Light List'!$A191,ATON_Xref[[LLNR]:[ATON Designation]],2,FALSE)</f>
        <v>R4</v>
      </c>
    </row>
    <row r="192" spans="1:15" ht="15" x14ac:dyDescent="0.2">
      <c r="A192">
        <v>16901.5</v>
      </c>
      <c r="B192" t="s">
        <v>1257</v>
      </c>
      <c r="C192" t="s">
        <v>1256</v>
      </c>
      <c r="D192" t="s">
        <v>1255</v>
      </c>
      <c r="F192"/>
      <c r="G192"/>
      <c r="H192" t="s">
        <v>1124</v>
      </c>
      <c r="I192" t="s">
        <v>8566</v>
      </c>
      <c r="J192" s="75" t="str">
        <f>VLOOKUP(A192,ATON_Xref[[LLNR]:[Zone_ID (for lookup)]],12,FALSE)</f>
        <v>B50</v>
      </c>
      <c r="K192" s="23">
        <f t="shared" si="8"/>
        <v>25.965938888888889</v>
      </c>
      <c r="L192" s="23">
        <f t="shared" si="9"/>
        <v>-81.697299999999998</v>
      </c>
      <c r="M192" s="24" t="str">
        <f t="shared" si="10"/>
        <v>N 25° 57.956'</v>
      </c>
      <c r="N192" s="24" t="str">
        <f t="shared" si="11"/>
        <v>W 81° 41.838'</v>
      </c>
      <c r="O192" s="24" t="str">
        <f>VLOOKUP('7. Light List'!$A192,ATON_Xref[[LLNR]:[ATON Designation]],2,FALSE)</f>
        <v>G5</v>
      </c>
    </row>
    <row r="193" spans="1:15" ht="15" x14ac:dyDescent="0.2">
      <c r="A193">
        <v>16901.599999999999</v>
      </c>
      <c r="B193" t="s">
        <v>1254</v>
      </c>
      <c r="C193" t="s">
        <v>1253</v>
      </c>
      <c r="D193" t="s">
        <v>1252</v>
      </c>
      <c r="F193"/>
      <c r="G193"/>
      <c r="H193" t="s">
        <v>1123</v>
      </c>
      <c r="I193" t="s">
        <v>8566</v>
      </c>
      <c r="J193" s="75" t="str">
        <f>VLOOKUP(A193,ATON_Xref[[LLNR]:[Zone_ID (for lookup)]],12,FALSE)</f>
        <v>B51</v>
      </c>
      <c r="K193" s="23">
        <f t="shared" si="8"/>
        <v>25.966113888888888</v>
      </c>
      <c r="L193" s="23">
        <f t="shared" si="9"/>
        <v>-81.697430555555556</v>
      </c>
      <c r="M193" s="24" t="str">
        <f t="shared" si="10"/>
        <v>N 25° 57.967'</v>
      </c>
      <c r="N193" s="24" t="str">
        <f t="shared" si="11"/>
        <v>W 81° 41.846'</v>
      </c>
      <c r="O193" s="24" t="str">
        <f>VLOOKUP('7. Light List'!$A193,ATON_Xref[[LLNR]:[ATON Designation]],2,FALSE)</f>
        <v>R6</v>
      </c>
    </row>
    <row r="194" spans="1:15" ht="15" x14ac:dyDescent="0.2">
      <c r="A194">
        <v>16901.7</v>
      </c>
      <c r="B194" t="s">
        <v>1251</v>
      </c>
      <c r="C194" t="s">
        <v>1250</v>
      </c>
      <c r="D194" t="s">
        <v>1249</v>
      </c>
      <c r="F194"/>
      <c r="G194"/>
      <c r="H194" t="s">
        <v>1124</v>
      </c>
      <c r="I194" t="s">
        <v>8566</v>
      </c>
      <c r="J194" s="75" t="str">
        <f>VLOOKUP(A194,ATON_Xref[[LLNR]:[Zone_ID (for lookup)]],12,FALSE)</f>
        <v>B52</v>
      </c>
      <c r="K194" s="23">
        <f t="shared" si="8"/>
        <v>25.964513888888888</v>
      </c>
      <c r="L194" s="23">
        <f t="shared" si="9"/>
        <v>-81.704788888888885</v>
      </c>
      <c r="M194" s="24" t="str">
        <f t="shared" si="10"/>
        <v>N 25° 57.871'</v>
      </c>
      <c r="N194" s="24" t="str">
        <f t="shared" si="11"/>
        <v>W 81° 42.287'</v>
      </c>
      <c r="O194" s="24" t="str">
        <f>VLOOKUP('7. Light List'!$A194,ATON_Xref[[LLNR]:[ATON Designation]],2,FALSE)</f>
        <v>G7</v>
      </c>
    </row>
    <row r="195" spans="1:15" ht="15" x14ac:dyDescent="0.2">
      <c r="A195">
        <v>16901.8</v>
      </c>
      <c r="B195" t="s">
        <v>1248</v>
      </c>
      <c r="C195" t="s">
        <v>1247</v>
      </c>
      <c r="D195" t="s">
        <v>1246</v>
      </c>
      <c r="F195"/>
      <c r="G195"/>
      <c r="H195" t="s">
        <v>1123</v>
      </c>
      <c r="I195" t="s">
        <v>8566</v>
      </c>
      <c r="J195" s="75" t="str">
        <f>VLOOKUP(A195,ATON_Xref[[LLNR]:[Zone_ID (for lookup)]],12,FALSE)</f>
        <v>B53</v>
      </c>
      <c r="K195" s="23">
        <f t="shared" ref="K195:K258" si="12">LEFT(C195,2)+(LEFT(RIGHT(C195,10),2)+LEFT(RIGHT(C195,7),6)/60)/60</f>
        <v>25.964816666666668</v>
      </c>
      <c r="L195" s="23">
        <f t="shared" ref="L195:L258" si="13">-LEFT(D195,3)-(LEFT(RIGHT(D195,10),2)+LEFT(RIGHT(D195,7),6)/60)/60</f>
        <v>-81.704774999999998</v>
      </c>
      <c r="M195" s="24" t="str">
        <f t="shared" ref="M195:M258" si="14">CONCATENATE("N ",IF(K195&lt;0,"-", ),TEXT(INT(ABS(ABS(K195))),"##° "),TEXT((ABS(ABS(K195))-INT(ABS(ABS(K195))))*60,"#.000"),"'")</f>
        <v>N 25° 57.889'</v>
      </c>
      <c r="N195" s="24" t="str">
        <f t="shared" ref="N195:N258" si="15">CONCATENATE(IF(L195&lt;0,"W ","E"),TEXT(INT(ABS(ABS(L195))),"##° "),TEXT((ABS(ABS(L195))-INT(ABS(ABS(L195))))*60,"#.000"),"'")</f>
        <v>W 81° 42.286'</v>
      </c>
      <c r="O195" s="24" t="str">
        <f>VLOOKUP('7. Light List'!$A195,ATON_Xref[[LLNR]:[ATON Designation]],2,FALSE)</f>
        <v>R8</v>
      </c>
    </row>
    <row r="196" spans="1:15" ht="15" x14ac:dyDescent="0.2">
      <c r="A196">
        <v>16910</v>
      </c>
      <c r="B196" t="s">
        <v>338</v>
      </c>
      <c r="C196" t="s">
        <v>1245</v>
      </c>
      <c r="D196" t="s">
        <v>1244</v>
      </c>
      <c r="F196"/>
      <c r="G196"/>
      <c r="H196" t="s">
        <v>1124</v>
      </c>
      <c r="I196" t="s">
        <v>8566</v>
      </c>
      <c r="J196" s="75" t="str">
        <f>VLOOKUP(A196,ATON_Xref[[LLNR]:[Zone_ID (for lookup)]],12,FALSE)</f>
        <v>I24</v>
      </c>
      <c r="K196" s="23">
        <f t="shared" si="12"/>
        <v>25.90388888888889</v>
      </c>
      <c r="L196" s="23">
        <f t="shared" si="13"/>
        <v>-81.734722222222217</v>
      </c>
      <c r="M196" s="24" t="str">
        <f t="shared" si="14"/>
        <v>N 25° 54.233'</v>
      </c>
      <c r="N196" s="24" t="str">
        <f t="shared" si="15"/>
        <v>W 81° 44.083'</v>
      </c>
      <c r="O196" s="24" t="str">
        <f>VLOOKUP('7. Light List'!$A196,ATON_Xref[[LLNR]:[ATON Designation]],2,FALSE)</f>
        <v>G1</v>
      </c>
    </row>
    <row r="197" spans="1:15" ht="15" x14ac:dyDescent="0.2">
      <c r="A197">
        <v>16915</v>
      </c>
      <c r="B197" t="s">
        <v>467</v>
      </c>
      <c r="C197" t="s">
        <v>1243</v>
      </c>
      <c r="D197" t="s">
        <v>1242</v>
      </c>
      <c r="F197"/>
      <c r="G197"/>
      <c r="H197" t="s">
        <v>1123</v>
      </c>
      <c r="I197" t="s">
        <v>8566</v>
      </c>
      <c r="J197" s="75" t="str">
        <f>VLOOKUP(A197,ATON_Xref[[LLNR]:[Zone_ID (for lookup)]],12,FALSE)</f>
        <v>I26</v>
      </c>
      <c r="K197" s="23">
        <f t="shared" si="12"/>
        <v>25.904166666666665</v>
      </c>
      <c r="L197" s="23">
        <f t="shared" si="13"/>
        <v>-81.735277777777782</v>
      </c>
      <c r="M197" s="24" t="str">
        <f t="shared" si="14"/>
        <v>N 25° 54.250'</v>
      </c>
      <c r="N197" s="24" t="str">
        <f t="shared" si="15"/>
        <v>W 81° 44.117'</v>
      </c>
      <c r="O197" s="24" t="str">
        <f>VLOOKUP('7. Light List'!$A197,ATON_Xref[[LLNR]:[ATON Designation]],2,FALSE)</f>
        <v>R2</v>
      </c>
    </row>
    <row r="198" spans="1:15" ht="15" x14ac:dyDescent="0.2">
      <c r="A198">
        <v>16917</v>
      </c>
      <c r="B198" t="s">
        <v>1241</v>
      </c>
      <c r="C198" t="s">
        <v>1240</v>
      </c>
      <c r="D198" t="s">
        <v>1239</v>
      </c>
      <c r="F198"/>
      <c r="G198"/>
      <c r="H198" t="s">
        <v>1133</v>
      </c>
      <c r="I198" t="s">
        <v>8566</v>
      </c>
      <c r="J198" s="75" t="str">
        <f>VLOOKUP(A198,ATON_Xref[[LLNR]:[Zone_ID (for lookup)]],12,FALSE)</f>
        <v>I29</v>
      </c>
      <c r="K198" s="23">
        <f t="shared" si="12"/>
        <v>25.90987638888889</v>
      </c>
      <c r="L198" s="23">
        <f t="shared" si="13"/>
        <v>-81.731199444444442</v>
      </c>
      <c r="M198" s="24" t="str">
        <f t="shared" si="14"/>
        <v>N 25° 54.593'</v>
      </c>
      <c r="N198" s="24" t="str">
        <f t="shared" si="15"/>
        <v>W 81° 43.872'</v>
      </c>
      <c r="O198" s="24" t="str">
        <f>VLOOKUP('7. Light List'!$A198,ATON_Xref[[LLNR]:[ATON Designation]],2,FALSE)</f>
        <v>N Obst Light2</v>
      </c>
    </row>
    <row r="199" spans="1:15" ht="15" x14ac:dyDescent="0.2">
      <c r="A199">
        <v>16917.5</v>
      </c>
      <c r="B199" t="s">
        <v>1238</v>
      </c>
      <c r="C199" t="s">
        <v>1237</v>
      </c>
      <c r="D199" t="s">
        <v>1236</v>
      </c>
      <c r="E199" t="s">
        <v>1128</v>
      </c>
      <c r="F199"/>
      <c r="G199"/>
      <c r="H199" t="s">
        <v>1133</v>
      </c>
      <c r="I199" t="s">
        <v>8566</v>
      </c>
      <c r="J199" s="75" t="str">
        <f>VLOOKUP(A199,ATON_Xref[[LLNR]:[Zone_ID (for lookup)]],12,FALSE)</f>
        <v>I30</v>
      </c>
      <c r="K199" s="23">
        <f t="shared" si="12"/>
        <v>25.909642222222221</v>
      </c>
      <c r="L199" s="23">
        <f t="shared" si="13"/>
        <v>-81.731322777777777</v>
      </c>
      <c r="M199" s="24" t="str">
        <f t="shared" si="14"/>
        <v>N 25° 54.579'</v>
      </c>
      <c r="N199" s="24" t="str">
        <f t="shared" si="15"/>
        <v>W 81° 43.879'</v>
      </c>
      <c r="O199" s="24" t="str">
        <f>VLOOKUP('7. Light List'!$A199,ATON_Xref[[LLNR]:[ATON Designation]],2,FALSE)</f>
        <v>N Obst Light1</v>
      </c>
    </row>
    <row r="200" spans="1:15" ht="15" x14ac:dyDescent="0.2">
      <c r="A200">
        <v>16917.7</v>
      </c>
      <c r="B200" t="s">
        <v>1235</v>
      </c>
      <c r="C200" t="s">
        <v>1234</v>
      </c>
      <c r="D200" t="s">
        <v>1233</v>
      </c>
      <c r="F200"/>
      <c r="G200"/>
      <c r="H200" t="s">
        <v>1133</v>
      </c>
      <c r="I200" t="s">
        <v>8566</v>
      </c>
      <c r="J200" s="75" t="str">
        <f>VLOOKUP(A200,ATON_Xref[[LLNR]:[Zone_ID (for lookup)]],12,FALSE)</f>
        <v>I32</v>
      </c>
      <c r="K200" s="23">
        <f t="shared" si="12"/>
        <v>25.909364444444446</v>
      </c>
      <c r="L200" s="23">
        <f t="shared" si="13"/>
        <v>-81.731272500000003</v>
      </c>
      <c r="M200" s="24" t="str">
        <f t="shared" si="14"/>
        <v>N 25° 54.562'</v>
      </c>
      <c r="N200" s="24" t="str">
        <f t="shared" si="15"/>
        <v>W 81° 43.876'</v>
      </c>
      <c r="O200" s="24" t="str">
        <f>VLOOKUP('7. Light List'!$A200,ATON_Xref[[LLNR]:[ATON Designation]],2,FALSE)</f>
        <v>C Obst 2</v>
      </c>
    </row>
    <row r="201" spans="1:15" ht="15" x14ac:dyDescent="0.2">
      <c r="A201">
        <v>16917.8</v>
      </c>
      <c r="B201" t="s">
        <v>1232</v>
      </c>
      <c r="C201" t="s">
        <v>1231</v>
      </c>
      <c r="D201" t="s">
        <v>1230</v>
      </c>
      <c r="E201" t="s">
        <v>1128</v>
      </c>
      <c r="F201"/>
      <c r="G201"/>
      <c r="H201" t="s">
        <v>1133</v>
      </c>
      <c r="I201" t="s">
        <v>8566</v>
      </c>
      <c r="J201" s="75" t="str">
        <f>VLOOKUP(A201,ATON_Xref[[LLNR]:[Zone_ID (for lookup)]],12,FALSE)</f>
        <v>I33</v>
      </c>
      <c r="K201" s="23">
        <f t="shared" si="12"/>
        <v>25.909085555555556</v>
      </c>
      <c r="L201" s="23">
        <f t="shared" si="13"/>
        <v>-81.731193888888896</v>
      </c>
      <c r="M201" s="24" t="str">
        <f t="shared" si="14"/>
        <v>N 25° 54.545'</v>
      </c>
      <c r="N201" s="24" t="str">
        <f t="shared" si="15"/>
        <v>W 81° 43.872'</v>
      </c>
      <c r="O201" s="24" t="str">
        <f>VLOOKUP('7. Light List'!$A201,ATON_Xref[[LLNR]:[ATON Designation]],2,FALSE)</f>
        <v>C Obst Light</v>
      </c>
    </row>
    <row r="202" spans="1:15" ht="15" x14ac:dyDescent="0.2">
      <c r="A202">
        <v>16917.900000000001</v>
      </c>
      <c r="B202" t="s">
        <v>1229</v>
      </c>
      <c r="C202" t="s">
        <v>1228</v>
      </c>
      <c r="D202" t="s">
        <v>1227</v>
      </c>
      <c r="F202"/>
      <c r="G202"/>
      <c r="H202" t="s">
        <v>1133</v>
      </c>
      <c r="I202" t="s">
        <v>8566</v>
      </c>
      <c r="J202" s="75" t="str">
        <f>VLOOKUP(A202,ATON_Xref[[LLNR]:[Zone_ID (for lookup)]],12,FALSE)</f>
        <v>I34</v>
      </c>
      <c r="K202" s="23">
        <f t="shared" si="12"/>
        <v>25.908807777777778</v>
      </c>
      <c r="L202" s="23">
        <f t="shared" si="13"/>
        <v>-81.731143333333335</v>
      </c>
      <c r="M202" s="24" t="str">
        <f t="shared" si="14"/>
        <v>N 25° 54.528'</v>
      </c>
      <c r="N202" s="24" t="str">
        <f t="shared" si="15"/>
        <v>W 81° 43.869'</v>
      </c>
      <c r="O202" s="24" t="str">
        <f>VLOOKUP('7. Light List'!$A202,ATON_Xref[[LLNR]:[ATON Designation]],2,FALSE)</f>
        <v>C Obst1</v>
      </c>
    </row>
    <row r="203" spans="1:15" ht="15" x14ac:dyDescent="0.2">
      <c r="A203">
        <v>16918</v>
      </c>
      <c r="B203" t="s">
        <v>1226</v>
      </c>
      <c r="C203" t="s">
        <v>1225</v>
      </c>
      <c r="D203" t="s">
        <v>1224</v>
      </c>
      <c r="E203" t="s">
        <v>1128</v>
      </c>
      <c r="F203"/>
      <c r="G203"/>
      <c r="H203" t="s">
        <v>1133</v>
      </c>
      <c r="I203" t="s">
        <v>8566</v>
      </c>
      <c r="J203" s="75" t="str">
        <f>VLOOKUP(A203,ATON_Xref[[LLNR]:[Zone_ID (for lookup)]],12,FALSE)</f>
        <v>I36</v>
      </c>
      <c r="K203" s="23">
        <f t="shared" si="12"/>
        <v>25.908528888888888</v>
      </c>
      <c r="L203" s="23">
        <f t="shared" si="13"/>
        <v>-81.731342499999997</v>
      </c>
      <c r="M203" s="24" t="str">
        <f t="shared" si="14"/>
        <v>N 25° 54.512'</v>
      </c>
      <c r="N203" s="24" t="str">
        <f t="shared" si="15"/>
        <v>W 81° 43.881'</v>
      </c>
      <c r="O203" s="24" t="str">
        <f>VLOOKUP('7. Light List'!$A203,ATON_Xref[[LLNR]:[ATON Designation]],2,FALSE)</f>
        <v>S Obst Light2</v>
      </c>
    </row>
    <row r="204" spans="1:15" ht="15" x14ac:dyDescent="0.2">
      <c r="A204">
        <v>16918.5</v>
      </c>
      <c r="B204" t="s">
        <v>1223</v>
      </c>
      <c r="C204" t="s">
        <v>1222</v>
      </c>
      <c r="D204" t="s">
        <v>1221</v>
      </c>
      <c r="F204"/>
      <c r="G204"/>
      <c r="H204" t="s">
        <v>1133</v>
      </c>
      <c r="I204" t="s">
        <v>8566</v>
      </c>
      <c r="J204" s="75" t="str">
        <f>VLOOKUP(A204,ATON_Xref[[LLNR]:[Zone_ID (for lookup)]],12,FALSE)</f>
        <v>I37</v>
      </c>
      <c r="K204" s="23">
        <f t="shared" si="12"/>
        <v>25.90829861111111</v>
      </c>
      <c r="L204" s="23">
        <f t="shared" si="13"/>
        <v>-81.731216388888882</v>
      </c>
      <c r="M204" s="24" t="str">
        <f t="shared" si="14"/>
        <v>N 25° 54.498'</v>
      </c>
      <c r="N204" s="24" t="str">
        <f t="shared" si="15"/>
        <v>W 81° 43.873'</v>
      </c>
      <c r="O204" s="24" t="str">
        <f>VLOOKUP('7. Light List'!$A204,ATON_Xref[[LLNR]:[ATON Designation]],2,FALSE)</f>
        <v>S Obst Light1</v>
      </c>
    </row>
    <row r="205" spans="1:15" ht="15" x14ac:dyDescent="0.2">
      <c r="A205">
        <v>16920</v>
      </c>
      <c r="B205" t="s">
        <v>469</v>
      </c>
      <c r="C205" t="s">
        <v>1220</v>
      </c>
      <c r="D205" t="s">
        <v>1219</v>
      </c>
      <c r="F205"/>
      <c r="G205"/>
      <c r="H205" t="s">
        <v>1124</v>
      </c>
      <c r="I205" t="s">
        <v>8566</v>
      </c>
      <c r="J205" s="75" t="str">
        <f>VLOOKUP(A205,ATON_Xref[[LLNR]:[Zone_ID (for lookup)]],12,FALSE)</f>
        <v>I28</v>
      </c>
      <c r="K205" s="23">
        <f t="shared" si="12"/>
        <v>25.906388888888888</v>
      </c>
      <c r="L205" s="23">
        <f t="shared" si="13"/>
        <v>-81.731111111111105</v>
      </c>
      <c r="M205" s="24" t="str">
        <f t="shared" si="14"/>
        <v>N 25° 54.383'</v>
      </c>
      <c r="N205" s="24" t="str">
        <f t="shared" si="15"/>
        <v>W 81° 43.867'</v>
      </c>
      <c r="O205" s="24" t="str">
        <f>VLOOKUP('7. Light List'!$A205,ATON_Xref[[LLNR]:[ATON Designation]],2,FALSE)</f>
        <v>G3</v>
      </c>
    </row>
    <row r="206" spans="1:15" ht="15" x14ac:dyDescent="0.2">
      <c r="A206">
        <v>16925</v>
      </c>
      <c r="B206" t="s">
        <v>468</v>
      </c>
      <c r="C206" t="s">
        <v>1218</v>
      </c>
      <c r="D206" t="s">
        <v>1217</v>
      </c>
      <c r="F206"/>
      <c r="G206"/>
      <c r="H206" t="s">
        <v>1123</v>
      </c>
      <c r="I206" t="s">
        <v>8566</v>
      </c>
      <c r="J206" s="75" t="str">
        <f>VLOOKUP(A206,ATON_Xref[[LLNR]:[Zone_ID (for lookup)]],12,FALSE)</f>
        <v>I27</v>
      </c>
      <c r="K206" s="23">
        <f t="shared" si="12"/>
        <v>25.905555555555555</v>
      </c>
      <c r="L206" s="23">
        <f t="shared" si="13"/>
        <v>-81.730555555555554</v>
      </c>
      <c r="M206" s="24" t="str">
        <f t="shared" si="14"/>
        <v>N 25° 54.333'</v>
      </c>
      <c r="N206" s="24" t="str">
        <f t="shared" si="15"/>
        <v>W 81° 43.833'</v>
      </c>
      <c r="O206" s="24" t="str">
        <f>VLOOKUP('7. Light List'!$A206,ATON_Xref[[LLNR]:[ATON Designation]],2,FALSE)</f>
        <v>R4</v>
      </c>
    </row>
    <row r="207" spans="1:15" ht="15" x14ac:dyDescent="0.2">
      <c r="A207">
        <v>16930</v>
      </c>
      <c r="B207" t="s">
        <v>339</v>
      </c>
      <c r="C207" t="s">
        <v>1216</v>
      </c>
      <c r="D207" t="s">
        <v>1215</v>
      </c>
      <c r="F207"/>
      <c r="G207"/>
      <c r="H207" t="s">
        <v>1123</v>
      </c>
      <c r="I207" t="s">
        <v>8566</v>
      </c>
      <c r="J207" s="75" t="str">
        <f>VLOOKUP(A207,ATON_Xref[[LLNR]:[Zone_ID (for lookup)]],12,FALSE)</f>
        <v>I25</v>
      </c>
      <c r="K207" s="23">
        <f t="shared" si="12"/>
        <v>25.908055555555556</v>
      </c>
      <c r="L207" s="23">
        <f t="shared" si="13"/>
        <v>-81.725277777777777</v>
      </c>
      <c r="M207" s="24" t="str">
        <f t="shared" si="14"/>
        <v>N 25° 54.483'</v>
      </c>
      <c r="N207" s="24" t="str">
        <f t="shared" si="15"/>
        <v>W 81° 43.517'</v>
      </c>
      <c r="O207" s="24" t="str">
        <f>VLOOKUP('7. Light List'!$A207,ATON_Xref[[LLNR]:[ATON Designation]],2,FALSE)</f>
        <v>R6</v>
      </c>
    </row>
    <row r="208" spans="1:15" ht="15" x14ac:dyDescent="0.2">
      <c r="A208">
        <v>16935</v>
      </c>
      <c r="B208" t="s">
        <v>340</v>
      </c>
      <c r="C208" t="s">
        <v>1214</v>
      </c>
      <c r="D208" t="s">
        <v>1213</v>
      </c>
      <c r="F208"/>
      <c r="G208"/>
      <c r="H208" t="s">
        <v>1123</v>
      </c>
      <c r="I208" t="s">
        <v>8566</v>
      </c>
      <c r="J208" s="75" t="str">
        <f>VLOOKUP(A208,ATON_Xref[[LLNR]:[Zone_ID (for lookup)]],12,FALSE)</f>
        <v>J30</v>
      </c>
      <c r="K208" s="23">
        <f t="shared" si="12"/>
        <v>25.908127499999999</v>
      </c>
      <c r="L208" s="23">
        <f t="shared" si="13"/>
        <v>-81.715806944444438</v>
      </c>
      <c r="M208" s="24" t="str">
        <f t="shared" si="14"/>
        <v>N 25° 54.488'</v>
      </c>
      <c r="N208" s="24" t="str">
        <f t="shared" si="15"/>
        <v>W 81° 42.948'</v>
      </c>
      <c r="O208" s="24" t="str">
        <f>VLOOKUP('7. Light List'!$A208,ATON_Xref[[LLNR]:[ATON Designation]],2,FALSE)</f>
        <v>R8</v>
      </c>
    </row>
    <row r="209" spans="1:15" ht="15" x14ac:dyDescent="0.2">
      <c r="A209">
        <v>16940</v>
      </c>
      <c r="B209" t="s">
        <v>341</v>
      </c>
      <c r="C209" t="s">
        <v>1212</v>
      </c>
      <c r="D209" t="s">
        <v>1211</v>
      </c>
      <c r="F209"/>
      <c r="G209"/>
      <c r="H209" t="s">
        <v>1123</v>
      </c>
      <c r="I209" t="s">
        <v>8566</v>
      </c>
      <c r="J209" s="75" t="str">
        <f>VLOOKUP(A209,ATON_Xref[[LLNR]:[Zone_ID (for lookup)]],12,FALSE)</f>
        <v>J31</v>
      </c>
      <c r="K209" s="23">
        <f t="shared" si="12"/>
        <v>25.908049722222223</v>
      </c>
      <c r="L209" s="23">
        <f t="shared" si="13"/>
        <v>-81.710848611111118</v>
      </c>
      <c r="M209" s="24" t="str">
        <f t="shared" si="14"/>
        <v>N 25° 54.483'</v>
      </c>
      <c r="N209" s="24" t="str">
        <f t="shared" si="15"/>
        <v>W 81° 42.651'</v>
      </c>
      <c r="O209" s="24" t="str">
        <f>VLOOKUP('7. Light List'!$A209,ATON_Xref[[LLNR]:[ATON Designation]],2,FALSE)</f>
        <v>R10</v>
      </c>
    </row>
    <row r="210" spans="1:15" ht="15" x14ac:dyDescent="0.2">
      <c r="A210">
        <v>16945</v>
      </c>
      <c r="B210" t="s">
        <v>5613</v>
      </c>
      <c r="C210" t="s">
        <v>4021</v>
      </c>
      <c r="D210" t="s">
        <v>4022</v>
      </c>
      <c r="E210" t="s">
        <v>5614</v>
      </c>
      <c r="F210">
        <v>16</v>
      </c>
      <c r="G210">
        <v>5</v>
      </c>
      <c r="H210" t="s">
        <v>1124</v>
      </c>
      <c r="J210" s="75" t="str">
        <f>VLOOKUP(A210,ATON_Xref[[LLNR]:[Zone_ID (for lookup)]],12,FALSE)</f>
        <v>G02</v>
      </c>
      <c r="K210" s="23">
        <f t="shared" si="12"/>
        <v>25.970892222222222</v>
      </c>
      <c r="L210" s="23">
        <f t="shared" si="13"/>
        <v>-81.771289722222221</v>
      </c>
      <c r="M210" s="24" t="str">
        <f t="shared" si="14"/>
        <v>N 25° 58.254'</v>
      </c>
      <c r="N210" s="24" t="str">
        <f t="shared" si="15"/>
        <v>W 81° 46.277'</v>
      </c>
      <c r="O210" s="24" t="str">
        <f>VLOOKUP('7. Light List'!$A210,ATON_Xref[[LLNR]:[ATON Designation]],2,FALSE)</f>
        <v>G1 Light</v>
      </c>
    </row>
    <row r="211" spans="1:15" ht="15" x14ac:dyDescent="0.2">
      <c r="A211">
        <v>16955</v>
      </c>
      <c r="B211" t="s">
        <v>343</v>
      </c>
      <c r="C211" t="s">
        <v>6454</v>
      </c>
      <c r="D211" t="s">
        <v>6455</v>
      </c>
      <c r="E211" t="s">
        <v>1122</v>
      </c>
      <c r="F211">
        <v>16</v>
      </c>
      <c r="G211">
        <v>5</v>
      </c>
      <c r="H211" t="s">
        <v>1124</v>
      </c>
      <c r="J211" s="75" t="str">
        <f>VLOOKUP(A211,ATON_Xref[[LLNR]:[Zone_ID (for lookup)]],12,FALSE)</f>
        <v>G03</v>
      </c>
      <c r="K211" s="23">
        <f t="shared" si="12"/>
        <v>25.973425833333334</v>
      </c>
      <c r="L211" s="23">
        <f t="shared" si="13"/>
        <v>-81.756094444444443</v>
      </c>
      <c r="M211" s="24" t="str">
        <f t="shared" si="14"/>
        <v>N 25° 58.406'</v>
      </c>
      <c r="N211" s="24" t="str">
        <f t="shared" si="15"/>
        <v>W 81° 45.366'</v>
      </c>
      <c r="O211" s="24" t="str">
        <f>VLOOKUP('7. Light List'!$A211,ATON_Xref[[LLNR]:[ATON Designation]],2,FALSE)</f>
        <v>G3 Light</v>
      </c>
    </row>
    <row r="212" spans="1:15" ht="15" x14ac:dyDescent="0.2">
      <c r="A212">
        <v>16960</v>
      </c>
      <c r="B212" t="s">
        <v>344</v>
      </c>
      <c r="C212" t="s">
        <v>5615</v>
      </c>
      <c r="D212" t="s">
        <v>5616</v>
      </c>
      <c r="E212" t="s">
        <v>1125</v>
      </c>
      <c r="F212">
        <v>16</v>
      </c>
      <c r="G212">
        <v>5</v>
      </c>
      <c r="H212" t="s">
        <v>1123</v>
      </c>
      <c r="J212" s="75" t="str">
        <f>VLOOKUP(A212,ATON_Xref[[LLNR]:[Zone_ID (for lookup)]],12,FALSE)</f>
        <v>G04</v>
      </c>
      <c r="K212" s="23">
        <f t="shared" si="12"/>
        <v>25.9711675</v>
      </c>
      <c r="L212" s="23">
        <f t="shared" si="13"/>
        <v>-81.756297777777775</v>
      </c>
      <c r="M212" s="24" t="str">
        <f t="shared" si="14"/>
        <v>N 25° 58.270'</v>
      </c>
      <c r="N212" s="24" t="str">
        <f t="shared" si="15"/>
        <v>W 81° 45.378'</v>
      </c>
      <c r="O212" s="24" t="str">
        <f>VLOOKUP('7. Light List'!$A212,ATON_Xref[[LLNR]:[ATON Designation]],2,FALSE)</f>
        <v>R4 Light</v>
      </c>
    </row>
    <row r="213" spans="1:15" ht="15" x14ac:dyDescent="0.2">
      <c r="A213">
        <v>16961</v>
      </c>
      <c r="B213" t="s">
        <v>1210</v>
      </c>
      <c r="C213" t="s">
        <v>1209</v>
      </c>
      <c r="D213" t="s">
        <v>1208</v>
      </c>
      <c r="F213"/>
      <c r="G213"/>
      <c r="H213" t="s">
        <v>1199</v>
      </c>
      <c r="I213" t="s">
        <v>8566</v>
      </c>
      <c r="J213" s="75" t="str">
        <f>VLOOKUP(A213,ATON_Xref[[LLNR]:[Zone_ID (for lookup)]],12,FALSE)</f>
        <v>H06</v>
      </c>
      <c r="K213" s="23">
        <f t="shared" si="12"/>
        <v>25.961111111111112</v>
      </c>
      <c r="L213" s="23">
        <f t="shared" si="13"/>
        <v>-81.748333333333335</v>
      </c>
      <c r="M213" s="24" t="str">
        <f t="shared" si="14"/>
        <v>N 25° 57.667'</v>
      </c>
      <c r="N213" s="24" t="str">
        <f t="shared" si="15"/>
        <v>W 81° 44.900'</v>
      </c>
      <c r="O213" s="24" t="str">
        <f>VLOOKUP('7. Light List'!$A213,ATON_Xref[[LLNR]:[ATON Designation]],2,FALSE)</f>
        <v>N Obst</v>
      </c>
    </row>
    <row r="214" spans="1:15" ht="15" x14ac:dyDescent="0.2">
      <c r="A214">
        <v>16962</v>
      </c>
      <c r="B214" t="s">
        <v>1207</v>
      </c>
      <c r="C214" t="s">
        <v>1206</v>
      </c>
      <c r="D214" t="s">
        <v>1205</v>
      </c>
      <c r="F214"/>
      <c r="G214"/>
      <c r="H214" t="s">
        <v>1199</v>
      </c>
      <c r="I214" t="s">
        <v>8566</v>
      </c>
      <c r="J214" s="75" t="str">
        <f>VLOOKUP(A214,ATON_Xref[[LLNR]:[Zone_ID (for lookup)]],12,FALSE)</f>
        <v>H07</v>
      </c>
      <c r="K214" s="23">
        <f t="shared" si="12"/>
        <v>25.959444444444443</v>
      </c>
      <c r="L214" s="23">
        <f t="shared" si="13"/>
        <v>-81.750277777777782</v>
      </c>
      <c r="M214" s="24" t="str">
        <f t="shared" si="14"/>
        <v>N 25° 57.567'</v>
      </c>
      <c r="N214" s="24" t="str">
        <f t="shared" si="15"/>
        <v>W 81° 45.017'</v>
      </c>
      <c r="O214" s="24" t="str">
        <f>VLOOKUP('7. Light List'!$A214,ATON_Xref[[LLNR]:[ATON Designation]],2,FALSE)</f>
        <v>S Obst</v>
      </c>
    </row>
    <row r="215" spans="1:15" ht="15" x14ac:dyDescent="0.2">
      <c r="A215">
        <v>16965</v>
      </c>
      <c r="B215" t="s">
        <v>345</v>
      </c>
      <c r="C215" t="s">
        <v>5802</v>
      </c>
      <c r="D215" t="s">
        <v>5803</v>
      </c>
      <c r="F215"/>
      <c r="G215"/>
      <c r="H215" t="s">
        <v>1124</v>
      </c>
      <c r="J215" s="75" t="str">
        <f>VLOOKUP(A215,ATON_Xref[[LLNR]:[Zone_ID (for lookup)]],12,FALSE)</f>
        <v>G05</v>
      </c>
      <c r="K215" s="23">
        <f t="shared" si="12"/>
        <v>25.973565000000001</v>
      </c>
      <c r="L215" s="23">
        <f t="shared" si="13"/>
        <v>-81.750893333333337</v>
      </c>
      <c r="M215" s="24" t="str">
        <f t="shared" si="14"/>
        <v>N 25° 58.414'</v>
      </c>
      <c r="N215" s="24" t="str">
        <f t="shared" si="15"/>
        <v>W 81° 45.054'</v>
      </c>
      <c r="O215" s="24" t="str">
        <f>VLOOKUP('7. Light List'!$A215,ATON_Xref[[LLNR]:[ATON Designation]],2,FALSE)</f>
        <v>G5</v>
      </c>
    </row>
    <row r="216" spans="1:15" ht="15" x14ac:dyDescent="0.2">
      <c r="A216">
        <v>16970</v>
      </c>
      <c r="B216" t="s">
        <v>346</v>
      </c>
      <c r="C216" t="s">
        <v>5617</v>
      </c>
      <c r="D216" t="s">
        <v>5618</v>
      </c>
      <c r="E216" t="s">
        <v>1121</v>
      </c>
      <c r="F216">
        <v>16</v>
      </c>
      <c r="G216">
        <v>5</v>
      </c>
      <c r="H216" t="s">
        <v>1123</v>
      </c>
      <c r="J216" s="75" t="str">
        <f>VLOOKUP(A216,ATON_Xref[[LLNR]:[Zone_ID (for lookup)]],12,FALSE)</f>
        <v>G06</v>
      </c>
      <c r="K216" s="23">
        <f t="shared" si="12"/>
        <v>25.971400555555554</v>
      </c>
      <c r="L216" s="23">
        <f t="shared" si="13"/>
        <v>-81.747831944444442</v>
      </c>
      <c r="M216" s="24" t="str">
        <f t="shared" si="14"/>
        <v>N 25° 58.284'</v>
      </c>
      <c r="N216" s="24" t="str">
        <f t="shared" si="15"/>
        <v>W 81° 44.870'</v>
      </c>
      <c r="O216" s="24" t="str">
        <f>VLOOKUP('7. Light List'!$A216,ATON_Xref[[LLNR]:[ATON Designation]],2,FALSE)</f>
        <v>R6 Light</v>
      </c>
    </row>
    <row r="217" spans="1:15" ht="15" x14ac:dyDescent="0.2">
      <c r="A217">
        <v>16975</v>
      </c>
      <c r="B217" t="s">
        <v>347</v>
      </c>
      <c r="C217" t="s">
        <v>4023</v>
      </c>
      <c r="D217" t="s">
        <v>4024</v>
      </c>
      <c r="F217"/>
      <c r="G217"/>
      <c r="H217" t="s">
        <v>1124</v>
      </c>
      <c r="J217" s="75" t="str">
        <f>VLOOKUP(A217,ATON_Xref[[LLNR]:[Zone_ID (for lookup)]],12,FALSE)</f>
        <v>G07</v>
      </c>
      <c r="K217" s="23">
        <f t="shared" si="12"/>
        <v>25.974025833333332</v>
      </c>
      <c r="L217" s="23">
        <f t="shared" si="13"/>
        <v>-81.745014999999995</v>
      </c>
      <c r="M217" s="24" t="str">
        <f t="shared" si="14"/>
        <v>N 25° 58.442'</v>
      </c>
      <c r="N217" s="24" t="str">
        <f t="shared" si="15"/>
        <v>W 81° 44.701'</v>
      </c>
      <c r="O217" s="24" t="str">
        <f>VLOOKUP('7. Light List'!$A217,ATON_Xref[[LLNR]:[ATON Designation]],2,FALSE)</f>
        <v>G7</v>
      </c>
    </row>
    <row r="218" spans="1:15" ht="30" x14ac:dyDescent="0.2">
      <c r="A218">
        <v>16980</v>
      </c>
      <c r="B218" t="s">
        <v>348</v>
      </c>
      <c r="C218" t="s">
        <v>4025</v>
      </c>
      <c r="D218" t="s">
        <v>4026</v>
      </c>
      <c r="F218"/>
      <c r="G218"/>
      <c r="H218" t="s">
        <v>1129</v>
      </c>
      <c r="J218" s="75" t="str">
        <f>VLOOKUP(A218,ATON_Xref[[LLNR]:[Zone_ID (for lookup)]],12,FALSE)</f>
        <v>G08</v>
      </c>
      <c r="K218" s="23">
        <f t="shared" si="12"/>
        <v>25.973117500000001</v>
      </c>
      <c r="L218" s="23">
        <f t="shared" si="13"/>
        <v>-81.744114999999994</v>
      </c>
      <c r="M218" s="24" t="str">
        <f t="shared" si="14"/>
        <v>N 25° 58.387'</v>
      </c>
      <c r="N218" s="24" t="str">
        <f t="shared" si="15"/>
        <v>W 81° 44.647'</v>
      </c>
      <c r="O218" s="24" t="str">
        <f>VLOOKUP('7. Light List'!$A218,ATON_Xref[[LLNR]:[ATON Designation]],2,FALSE)</f>
        <v>C Pref
Chan</v>
      </c>
    </row>
    <row r="219" spans="1:15" ht="15" x14ac:dyDescent="0.2">
      <c r="A219">
        <v>16983</v>
      </c>
      <c r="B219" t="s">
        <v>349</v>
      </c>
      <c r="C219" t="s">
        <v>4027</v>
      </c>
      <c r="D219" t="s">
        <v>4028</v>
      </c>
      <c r="F219"/>
      <c r="G219"/>
      <c r="H219" t="s">
        <v>1123</v>
      </c>
      <c r="J219" s="75" t="str">
        <f>VLOOKUP(A219,ATON_Xref[[LLNR]:[Zone_ID (for lookup)]],12,FALSE)</f>
        <v>G10</v>
      </c>
      <c r="K219" s="23">
        <f t="shared" si="12"/>
        <v>25.971165277777779</v>
      </c>
      <c r="L219" s="23">
        <f t="shared" si="13"/>
        <v>-81.743336111111105</v>
      </c>
      <c r="M219" s="24" t="str">
        <f t="shared" si="14"/>
        <v>N 25° 58.270'</v>
      </c>
      <c r="N219" s="24" t="str">
        <f t="shared" si="15"/>
        <v>W 81° 44.600'</v>
      </c>
      <c r="O219" s="24" t="str">
        <f>VLOOKUP('7. Light List'!$A219,ATON_Xref[[LLNR]:[ATON Designation]],2,FALSE)</f>
        <v>R8</v>
      </c>
    </row>
    <row r="220" spans="1:15" ht="15" x14ac:dyDescent="0.2">
      <c r="A220">
        <v>16985</v>
      </c>
      <c r="B220" t="s">
        <v>350</v>
      </c>
      <c r="C220" t="s">
        <v>4029</v>
      </c>
      <c r="D220" t="s">
        <v>4030</v>
      </c>
      <c r="E220" t="s">
        <v>1126</v>
      </c>
      <c r="F220">
        <v>16</v>
      </c>
      <c r="G220">
        <v>5</v>
      </c>
      <c r="H220" t="s">
        <v>1124</v>
      </c>
      <c r="J220" s="75" t="str">
        <f>VLOOKUP(A220,ATON_Xref[[LLNR]:[Zone_ID (for lookup)]],12,FALSE)</f>
        <v>G09</v>
      </c>
      <c r="K220" s="23">
        <f t="shared" si="12"/>
        <v>25.972020000000001</v>
      </c>
      <c r="L220" s="23">
        <f t="shared" si="13"/>
        <v>-81.743358333333333</v>
      </c>
      <c r="M220" s="24" t="str">
        <f t="shared" si="14"/>
        <v>N 25° 58.321'</v>
      </c>
      <c r="N220" s="24" t="str">
        <f t="shared" si="15"/>
        <v>W 81° 44.602'</v>
      </c>
      <c r="O220" s="24" t="str">
        <f>VLOOKUP('7. Light List'!$A220,ATON_Xref[[LLNR]:[ATON Designation]],2,FALSE)</f>
        <v>G9 Light</v>
      </c>
    </row>
    <row r="221" spans="1:15" ht="15" x14ac:dyDescent="0.2">
      <c r="A221">
        <v>16986</v>
      </c>
      <c r="B221" t="s">
        <v>1204</v>
      </c>
      <c r="C221" t="s">
        <v>1203</v>
      </c>
      <c r="D221" t="s">
        <v>1202</v>
      </c>
      <c r="F221"/>
      <c r="G221"/>
      <c r="H221" t="s">
        <v>1199</v>
      </c>
      <c r="I221" t="s">
        <v>8566</v>
      </c>
      <c r="J221" s="75" t="str">
        <f>VLOOKUP(A221,ATON_Xref[[LLNR]:[Zone_ID (for lookup)]],12,FALSE)</f>
        <v>H08</v>
      </c>
      <c r="K221" s="23">
        <f t="shared" si="12"/>
        <v>25.97</v>
      </c>
      <c r="L221" s="23">
        <f t="shared" si="13"/>
        <v>-81.740277777777777</v>
      </c>
      <c r="M221" s="24" t="str">
        <f t="shared" si="14"/>
        <v>N 25° 58.200'</v>
      </c>
      <c r="N221" s="24" t="str">
        <f t="shared" si="15"/>
        <v>W 81° 44.417'</v>
      </c>
      <c r="O221" s="24" t="str">
        <f>VLOOKUP('7. Light List'!$A221,ATON_Xref[[LLNR]:[ATON Designation]],2,FALSE)</f>
        <v>N Obst</v>
      </c>
    </row>
    <row r="222" spans="1:15" ht="15" x14ac:dyDescent="0.2">
      <c r="A222">
        <v>16987</v>
      </c>
      <c r="B222" t="s">
        <v>1201</v>
      </c>
      <c r="C222" t="s">
        <v>1193</v>
      </c>
      <c r="D222" t="s">
        <v>1200</v>
      </c>
      <c r="F222"/>
      <c r="G222"/>
      <c r="H222" t="s">
        <v>1199</v>
      </c>
      <c r="I222" t="s">
        <v>8566</v>
      </c>
      <c r="J222" s="75" t="str">
        <f>VLOOKUP(A222,ATON_Xref[[LLNR]:[Zone_ID (for lookup)]],12,FALSE)</f>
        <v>H09</v>
      </c>
      <c r="K222" s="23">
        <f t="shared" si="12"/>
        <v>25.968333333333334</v>
      </c>
      <c r="L222" s="23">
        <f t="shared" si="13"/>
        <v>-81.74166666666666</v>
      </c>
      <c r="M222" s="24" t="str">
        <f t="shared" si="14"/>
        <v>N 25° 58.100'</v>
      </c>
      <c r="N222" s="24" t="str">
        <f t="shared" si="15"/>
        <v>W 81° 44.500'</v>
      </c>
      <c r="O222" s="24" t="str">
        <f>VLOOKUP('7. Light List'!$A222,ATON_Xref[[LLNR]:[ATON Designation]],2,FALSE)</f>
        <v>S Obst</v>
      </c>
    </row>
    <row r="223" spans="1:15" ht="15" x14ac:dyDescent="0.2">
      <c r="A223">
        <v>16990</v>
      </c>
      <c r="B223" t="s">
        <v>351</v>
      </c>
      <c r="C223" t="s">
        <v>4031</v>
      </c>
      <c r="D223" t="s">
        <v>4032</v>
      </c>
      <c r="F223"/>
      <c r="G223"/>
      <c r="H223" t="s">
        <v>1124</v>
      </c>
      <c r="J223" s="75" t="str">
        <f>VLOOKUP(A223,ATON_Xref[[LLNR]:[Zone_ID (for lookup)]],12,FALSE)</f>
        <v>G24</v>
      </c>
      <c r="K223" s="23">
        <f t="shared" si="12"/>
        <v>25.973741666666665</v>
      </c>
      <c r="L223" s="23">
        <f t="shared" si="13"/>
        <v>-81.739888611111112</v>
      </c>
      <c r="M223" s="24" t="str">
        <f t="shared" si="14"/>
        <v>N 25° 58.424'</v>
      </c>
      <c r="N223" s="24" t="str">
        <f t="shared" si="15"/>
        <v>W 81° 44.393'</v>
      </c>
      <c r="O223" s="24" t="str">
        <f>VLOOKUP('7. Light List'!$A223,ATON_Xref[[LLNR]:[ATON Designation]],2,FALSE)</f>
        <v>G11</v>
      </c>
    </row>
    <row r="224" spans="1:15" ht="15" x14ac:dyDescent="0.2">
      <c r="A224">
        <v>16995</v>
      </c>
      <c r="B224" t="s">
        <v>352</v>
      </c>
      <c r="C224" t="s">
        <v>4033</v>
      </c>
      <c r="D224" t="s">
        <v>4034</v>
      </c>
      <c r="E224" t="s">
        <v>1125</v>
      </c>
      <c r="F224">
        <v>16</v>
      </c>
      <c r="G224">
        <v>5</v>
      </c>
      <c r="H224" t="s">
        <v>1123</v>
      </c>
      <c r="J224" s="75" t="str">
        <f>VLOOKUP(A224,ATON_Xref[[LLNR]:[Zone_ID (for lookup)]],12,FALSE)</f>
        <v>G29</v>
      </c>
      <c r="K224" s="23">
        <f t="shared" si="12"/>
        <v>25.974541111111112</v>
      </c>
      <c r="L224" s="23">
        <f t="shared" si="13"/>
        <v>-81.734804722222222</v>
      </c>
      <c r="M224" s="24" t="str">
        <f t="shared" si="14"/>
        <v>N 25° 58.472'</v>
      </c>
      <c r="N224" s="24" t="str">
        <f t="shared" si="15"/>
        <v>W 81° 44.088'</v>
      </c>
      <c r="O224" s="24" t="str">
        <f>VLOOKUP('7. Light List'!$A224,ATON_Xref[[LLNR]:[ATON Designation]],2,FALSE)</f>
        <v>R12 Light</v>
      </c>
    </row>
    <row r="225" spans="1:15" ht="15" x14ac:dyDescent="0.2">
      <c r="A225">
        <v>17000</v>
      </c>
      <c r="B225" t="s">
        <v>353</v>
      </c>
      <c r="C225" t="s">
        <v>4035</v>
      </c>
      <c r="D225" t="s">
        <v>4036</v>
      </c>
      <c r="E225" t="s">
        <v>1121</v>
      </c>
      <c r="F225">
        <v>13</v>
      </c>
      <c r="G225">
        <v>5</v>
      </c>
      <c r="H225" t="s">
        <v>1123</v>
      </c>
      <c r="J225" s="75" t="str">
        <f>VLOOKUP(A225,ATON_Xref[[LLNR]:[Zone_ID (for lookup)]],12,FALSE)</f>
        <v>C36</v>
      </c>
      <c r="K225" s="23">
        <f t="shared" si="12"/>
        <v>25.974649166666666</v>
      </c>
      <c r="L225" s="23">
        <f t="shared" si="13"/>
        <v>-81.730160555555557</v>
      </c>
      <c r="M225" s="24" t="str">
        <f t="shared" si="14"/>
        <v>N 25° 58.479'</v>
      </c>
      <c r="N225" s="24" t="str">
        <f t="shared" si="15"/>
        <v>W 81° 43.810'</v>
      </c>
      <c r="O225" s="24" t="str">
        <f>VLOOKUP('7. Light List'!$A225,ATON_Xref[[LLNR]:[ATON Designation]],2,FALSE)</f>
        <v>R14 Light</v>
      </c>
    </row>
    <row r="226" spans="1:15" ht="15" x14ac:dyDescent="0.2">
      <c r="A226">
        <v>17005</v>
      </c>
      <c r="B226" t="s">
        <v>354</v>
      </c>
      <c r="C226" t="s">
        <v>4037</v>
      </c>
      <c r="D226" t="s">
        <v>4038</v>
      </c>
      <c r="F226"/>
      <c r="G226"/>
      <c r="H226" t="s">
        <v>1124</v>
      </c>
      <c r="J226" s="75" t="str">
        <f>VLOOKUP(A226,ATON_Xref[[LLNR]:[Zone_ID (for lookup)]],12,FALSE)</f>
        <v>C38</v>
      </c>
      <c r="K226" s="23">
        <f t="shared" si="12"/>
        <v>25.971595555555556</v>
      </c>
      <c r="L226" s="23">
        <f t="shared" si="13"/>
        <v>-81.723928611111106</v>
      </c>
      <c r="M226" s="24" t="str">
        <f t="shared" si="14"/>
        <v>N 25° 58.296'</v>
      </c>
      <c r="N226" s="24" t="str">
        <f t="shared" si="15"/>
        <v>W 81° 43.436'</v>
      </c>
      <c r="O226" s="24" t="str">
        <f>VLOOKUP('7. Light List'!$A226,ATON_Xref[[LLNR]:[ATON Designation]],2,FALSE)</f>
        <v>G15</v>
      </c>
    </row>
    <row r="227" spans="1:15" ht="15" x14ac:dyDescent="0.2">
      <c r="A227">
        <v>17010</v>
      </c>
      <c r="B227" t="s">
        <v>355</v>
      </c>
      <c r="C227" t="s">
        <v>4368</v>
      </c>
      <c r="D227" t="s">
        <v>4369</v>
      </c>
      <c r="F227"/>
      <c r="G227"/>
      <c r="H227" t="s">
        <v>1123</v>
      </c>
      <c r="I227" t="s">
        <v>8566</v>
      </c>
      <c r="J227" s="75" t="str">
        <f>VLOOKUP(A227,ATON_Xref[[LLNR]:[Zone_ID (for lookup)]],12,FALSE)</f>
        <v>D06</v>
      </c>
      <c r="K227" s="23">
        <f t="shared" si="12"/>
        <v>25.969149999999999</v>
      </c>
      <c r="L227" s="23">
        <f t="shared" si="13"/>
        <v>-81.731683333333336</v>
      </c>
      <c r="M227" s="24" t="str">
        <f t="shared" si="14"/>
        <v>N 25° 58.149'</v>
      </c>
      <c r="N227" s="24" t="str">
        <f t="shared" si="15"/>
        <v>W 81° 43.901'</v>
      </c>
      <c r="O227" s="24" t="str">
        <f>VLOOKUP('7. Light List'!$A227,ATON_Xref[[LLNR]:[ATON Designation]],2,FALSE)</f>
        <v>R2</v>
      </c>
    </row>
    <row r="228" spans="1:15" ht="15" x14ac:dyDescent="0.2">
      <c r="A228">
        <v>17012</v>
      </c>
      <c r="B228" t="s">
        <v>390</v>
      </c>
      <c r="C228" t="s">
        <v>4370</v>
      </c>
      <c r="D228" t="s">
        <v>4371</v>
      </c>
      <c r="F228"/>
      <c r="G228"/>
      <c r="H228" t="s">
        <v>1123</v>
      </c>
      <c r="I228" t="s">
        <v>8566</v>
      </c>
      <c r="J228" s="75" t="str">
        <f>VLOOKUP(A228,ATON_Xref[[LLNR]:[Zone_ID (for lookup)]],12,FALSE)</f>
        <v>D07</v>
      </c>
      <c r="K228" s="23">
        <f t="shared" si="12"/>
        <v>25.966699999999999</v>
      </c>
      <c r="L228" s="23">
        <f t="shared" si="13"/>
        <v>-81.731350000000006</v>
      </c>
      <c r="M228" s="24" t="str">
        <f t="shared" si="14"/>
        <v>N 25° 58.002'</v>
      </c>
      <c r="N228" s="24" t="str">
        <f t="shared" si="15"/>
        <v>W 81° 43.881'</v>
      </c>
      <c r="O228" s="24" t="str">
        <f>VLOOKUP('7. Light List'!$A228,ATON_Xref[[LLNR]:[ATON Designation]],2,FALSE)</f>
        <v>R4</v>
      </c>
    </row>
    <row r="229" spans="1:15" ht="15" x14ac:dyDescent="0.2">
      <c r="A229">
        <v>17014</v>
      </c>
      <c r="B229" t="s">
        <v>391</v>
      </c>
      <c r="C229" t="s">
        <v>4372</v>
      </c>
      <c r="D229" t="s">
        <v>4373</v>
      </c>
      <c r="F229"/>
      <c r="G229"/>
      <c r="H229" t="s">
        <v>1123</v>
      </c>
      <c r="I229" t="s">
        <v>8566</v>
      </c>
      <c r="J229" s="75" t="str">
        <f>VLOOKUP(A229,ATON_Xref[[LLNR]:[Zone_ID (for lookup)]],12,FALSE)</f>
        <v>D08</v>
      </c>
      <c r="K229" s="23">
        <f t="shared" si="12"/>
        <v>25.965583333333335</v>
      </c>
      <c r="L229" s="23">
        <f t="shared" si="13"/>
        <v>-81.732299999999995</v>
      </c>
      <c r="M229" s="24" t="str">
        <f t="shared" si="14"/>
        <v>N 25° 57.935'</v>
      </c>
      <c r="N229" s="24" t="str">
        <f t="shared" si="15"/>
        <v>W 81° 43.938'</v>
      </c>
      <c r="O229" s="24" t="str">
        <f>VLOOKUP('7. Light List'!$A229,ATON_Xref[[LLNR]:[ATON Designation]],2,FALSE)</f>
        <v>R6</v>
      </c>
    </row>
    <row r="230" spans="1:15" ht="15" x14ac:dyDescent="0.2">
      <c r="A230">
        <v>17014.5</v>
      </c>
      <c r="B230" t="s">
        <v>4374</v>
      </c>
      <c r="C230" t="s">
        <v>4375</v>
      </c>
      <c r="D230" t="s">
        <v>4376</v>
      </c>
      <c r="F230"/>
      <c r="G230"/>
      <c r="H230" t="s">
        <v>1123</v>
      </c>
      <c r="I230" t="s">
        <v>8566</v>
      </c>
      <c r="J230" s="75" t="str">
        <f>VLOOKUP(A230,ATON_Xref[[LLNR]:[Zone_ID (for lookup)]],12,FALSE)</f>
        <v>D09</v>
      </c>
      <c r="K230" s="23">
        <f t="shared" si="12"/>
        <v>25.964483333333334</v>
      </c>
      <c r="L230" s="23">
        <f t="shared" si="13"/>
        <v>-81.73415</v>
      </c>
      <c r="M230" s="24" t="str">
        <f t="shared" si="14"/>
        <v>N 25° 57.869'</v>
      </c>
      <c r="N230" s="24" t="str">
        <f t="shared" si="15"/>
        <v>W 81° 44.049'</v>
      </c>
      <c r="O230" s="24" t="str">
        <f>VLOOKUP('7. Light List'!$A230,ATON_Xref[[LLNR]:[ATON Designation]],2,FALSE)</f>
        <v>R6A</v>
      </c>
    </row>
    <row r="231" spans="1:15" ht="15" x14ac:dyDescent="0.2">
      <c r="A231">
        <v>17015</v>
      </c>
      <c r="B231" t="s">
        <v>392</v>
      </c>
      <c r="C231" t="s">
        <v>4377</v>
      </c>
      <c r="D231" t="s">
        <v>4378</v>
      </c>
      <c r="F231"/>
      <c r="G231"/>
      <c r="H231" t="s">
        <v>1124</v>
      </c>
      <c r="I231" t="s">
        <v>8566</v>
      </c>
      <c r="J231" s="75" t="str">
        <f>VLOOKUP(A231,ATON_Xref[[LLNR]:[Zone_ID (for lookup)]],12,FALSE)</f>
        <v>D10</v>
      </c>
      <c r="K231" s="23">
        <f t="shared" si="12"/>
        <v>25.963433333333334</v>
      </c>
      <c r="L231" s="23">
        <f t="shared" si="13"/>
        <v>-81.735533333333336</v>
      </c>
      <c r="M231" s="24" t="str">
        <f t="shared" si="14"/>
        <v>N 25° 57.806'</v>
      </c>
      <c r="N231" s="24" t="str">
        <f t="shared" si="15"/>
        <v>W 81° 44.132'</v>
      </c>
      <c r="O231" s="24" t="str">
        <f>VLOOKUP('7. Light List'!$A231,ATON_Xref[[LLNR]:[ATON Designation]],2,FALSE)</f>
        <v>G7</v>
      </c>
    </row>
    <row r="232" spans="1:15" ht="15" x14ac:dyDescent="0.2">
      <c r="A232">
        <v>17016</v>
      </c>
      <c r="B232" t="s">
        <v>4379</v>
      </c>
      <c r="C232" t="s">
        <v>4380</v>
      </c>
      <c r="D232" t="s">
        <v>4381</v>
      </c>
      <c r="F232"/>
      <c r="G232"/>
      <c r="H232" t="s">
        <v>1123</v>
      </c>
      <c r="I232" t="s">
        <v>8566</v>
      </c>
      <c r="J232" s="75" t="str">
        <f>VLOOKUP(A232,ATON_Xref[[LLNR]:[Zone_ID (for lookup)]],12,FALSE)</f>
        <v>D11</v>
      </c>
      <c r="K232" s="23">
        <f t="shared" si="12"/>
        <v>25.963750000000001</v>
      </c>
      <c r="L232" s="23">
        <f t="shared" si="13"/>
        <v>-81.735699999999994</v>
      </c>
      <c r="M232" s="24" t="str">
        <f t="shared" si="14"/>
        <v>N 25° 57.825'</v>
      </c>
      <c r="N232" s="24" t="str">
        <f t="shared" si="15"/>
        <v>W 81° 44.142'</v>
      </c>
      <c r="O232" s="24" t="str">
        <f>VLOOKUP('7. Light List'!$A232,ATON_Xref[[LLNR]:[ATON Designation]],2,FALSE)</f>
        <v>R8</v>
      </c>
    </row>
    <row r="233" spans="1:15" ht="15" x14ac:dyDescent="0.2">
      <c r="A233">
        <v>17017</v>
      </c>
      <c r="B233" t="s">
        <v>4382</v>
      </c>
      <c r="C233" t="s">
        <v>4383</v>
      </c>
      <c r="D233" t="s">
        <v>4384</v>
      </c>
      <c r="F233"/>
      <c r="G233"/>
      <c r="H233" t="s">
        <v>1124</v>
      </c>
      <c r="I233" t="s">
        <v>8566</v>
      </c>
      <c r="J233" s="75" t="str">
        <f>VLOOKUP(A233,ATON_Xref[[LLNR]:[Zone_ID (for lookup)]],12,FALSE)</f>
        <v>D13</v>
      </c>
      <c r="K233" s="23">
        <f t="shared" si="12"/>
        <v>25.962066666666665</v>
      </c>
      <c r="L233" s="277">
        <f t="shared" si="13"/>
        <v>-81.73715</v>
      </c>
      <c r="M233" s="24" t="str">
        <f t="shared" si="14"/>
        <v>N 25° 57.724'</v>
      </c>
      <c r="N233" s="24" t="str">
        <f t="shared" si="15"/>
        <v>W 81° 44.229'</v>
      </c>
      <c r="O233" s="24" t="str">
        <f>VLOOKUP('7. Light List'!$A233,ATON_Xref[[LLNR]:[ATON Designation]],2,FALSE)</f>
        <v>G9</v>
      </c>
    </row>
    <row r="234" spans="1:15" ht="15" x14ac:dyDescent="0.2">
      <c r="A234">
        <v>17018</v>
      </c>
      <c r="B234" t="s">
        <v>4385</v>
      </c>
      <c r="C234" t="s">
        <v>4386</v>
      </c>
      <c r="D234" t="s">
        <v>4387</v>
      </c>
      <c r="F234"/>
      <c r="G234"/>
      <c r="H234" t="s">
        <v>1123</v>
      </c>
      <c r="I234" t="s">
        <v>8566</v>
      </c>
      <c r="J234" s="75" t="str">
        <f>VLOOKUP(A234,ATON_Xref[[LLNR]:[Zone_ID (for lookup)]],12,FALSE)</f>
        <v>D34</v>
      </c>
      <c r="K234" s="23">
        <f t="shared" si="12"/>
        <v>25.961683333333333</v>
      </c>
      <c r="L234" s="23">
        <f t="shared" si="13"/>
        <v>-81.737799999999993</v>
      </c>
      <c r="M234" s="24" t="str">
        <f t="shared" si="14"/>
        <v>N 25° 57.701'</v>
      </c>
      <c r="N234" s="24" t="str">
        <f t="shared" si="15"/>
        <v>W 81° 44.268'</v>
      </c>
      <c r="O234" s="24" t="str">
        <f>VLOOKUP('7. Light List'!$A234,ATON_Xref[[LLNR]:[ATON Designation]],2,FALSE)</f>
        <v>R10</v>
      </c>
    </row>
    <row r="235" spans="1:15" ht="15" x14ac:dyDescent="0.2">
      <c r="A235">
        <v>17019</v>
      </c>
      <c r="B235" t="s">
        <v>4388</v>
      </c>
      <c r="C235" t="s">
        <v>4389</v>
      </c>
      <c r="D235" t="s">
        <v>4390</v>
      </c>
      <c r="F235"/>
      <c r="G235"/>
      <c r="H235" t="s">
        <v>1124</v>
      </c>
      <c r="I235" t="s">
        <v>8566</v>
      </c>
      <c r="J235" s="75" t="str">
        <f>VLOOKUP(A235,ATON_Xref[[LLNR]:[Zone_ID (for lookup)]],12,FALSE)</f>
        <v>D36</v>
      </c>
      <c r="K235" s="23">
        <f t="shared" si="12"/>
        <v>25.961283333333334</v>
      </c>
      <c r="L235" s="23">
        <f t="shared" si="13"/>
        <v>-81.737433333333328</v>
      </c>
      <c r="M235" s="24" t="str">
        <f t="shared" si="14"/>
        <v>N 25° 57.677'</v>
      </c>
      <c r="N235" s="24" t="str">
        <f t="shared" si="15"/>
        <v>W 81° 44.246'</v>
      </c>
      <c r="O235" s="24" t="str">
        <f>VLOOKUP('7. Light List'!$A235,ATON_Xref[[LLNR]:[ATON Designation]],2,FALSE)</f>
        <v>G11</v>
      </c>
    </row>
    <row r="236" spans="1:15" ht="15" x14ac:dyDescent="0.2">
      <c r="A236">
        <v>17019.5</v>
      </c>
      <c r="B236" t="s">
        <v>4391</v>
      </c>
      <c r="C236" t="s">
        <v>4392</v>
      </c>
      <c r="D236" t="s">
        <v>4393</v>
      </c>
      <c r="F236"/>
      <c r="G236"/>
      <c r="H236" t="s">
        <v>1124</v>
      </c>
      <c r="I236" t="s">
        <v>8566</v>
      </c>
      <c r="J236" s="75" t="str">
        <f>VLOOKUP(A236,ATON_Xref[[LLNR]:[Zone_ID (for lookup)]],12,FALSE)</f>
        <v>D38</v>
      </c>
      <c r="K236" s="23">
        <f t="shared" si="12"/>
        <v>25.9605</v>
      </c>
      <c r="L236" s="23">
        <f t="shared" si="13"/>
        <v>-81.736716666666666</v>
      </c>
      <c r="M236" s="24" t="str">
        <f t="shared" si="14"/>
        <v>N 25° 57.630'</v>
      </c>
      <c r="N236" s="24" t="str">
        <f t="shared" si="15"/>
        <v>W 81° 44.203'</v>
      </c>
      <c r="O236" s="24" t="str">
        <f>VLOOKUP('7. Light List'!$A236,ATON_Xref[[LLNR]:[ATON Designation]],2,FALSE)</f>
        <v>G11A</v>
      </c>
    </row>
    <row r="237" spans="1:15" ht="15" x14ac:dyDescent="0.2">
      <c r="A237">
        <v>17020</v>
      </c>
      <c r="B237" t="s">
        <v>4394</v>
      </c>
      <c r="C237" t="s">
        <v>4395</v>
      </c>
      <c r="D237" t="s">
        <v>4396</v>
      </c>
      <c r="F237"/>
      <c r="G237"/>
      <c r="H237" t="s">
        <v>1123</v>
      </c>
      <c r="I237" t="s">
        <v>8566</v>
      </c>
      <c r="J237" s="75" t="str">
        <f>VLOOKUP(A237,ATON_Xref[[LLNR]:[Zone_ID (for lookup)]],12,FALSE)</f>
        <v>D39</v>
      </c>
      <c r="K237" s="23">
        <f t="shared" si="12"/>
        <v>25.960116666666668</v>
      </c>
      <c r="L237" s="23">
        <f t="shared" si="13"/>
        <v>-81.736916666666673</v>
      </c>
      <c r="M237" s="24" t="str">
        <f t="shared" si="14"/>
        <v>N 25° 57.607'</v>
      </c>
      <c r="N237" s="24" t="str">
        <f t="shared" si="15"/>
        <v>W 81° 44.215'</v>
      </c>
      <c r="O237" s="24" t="str">
        <f>VLOOKUP('7. Light List'!$A237,ATON_Xref[[LLNR]:[ATON Designation]],2,FALSE)</f>
        <v>R12</v>
      </c>
    </row>
    <row r="238" spans="1:15" ht="15" x14ac:dyDescent="0.2">
      <c r="A238">
        <v>17021</v>
      </c>
      <c r="B238" t="s">
        <v>4397</v>
      </c>
      <c r="C238" t="s">
        <v>4398</v>
      </c>
      <c r="D238" t="s">
        <v>4399</v>
      </c>
      <c r="F238"/>
      <c r="G238"/>
      <c r="H238" t="s">
        <v>1124</v>
      </c>
      <c r="I238" t="s">
        <v>8566</v>
      </c>
      <c r="J238" s="75" t="str">
        <f>VLOOKUP(A238,ATON_Xref[[LLNR]:[Zone_ID (for lookup)]],12,FALSE)</f>
        <v>E40</v>
      </c>
      <c r="K238" s="23">
        <f t="shared" si="12"/>
        <v>25.956966666666666</v>
      </c>
      <c r="L238" s="23">
        <f t="shared" si="13"/>
        <v>-81.731616666666667</v>
      </c>
      <c r="M238" s="24" t="str">
        <f t="shared" si="14"/>
        <v>N 25° 57.418'</v>
      </c>
      <c r="N238" s="24" t="str">
        <f t="shared" si="15"/>
        <v>W 81° 43.897'</v>
      </c>
      <c r="O238" s="24" t="str">
        <f>VLOOKUP('7. Light List'!$A238,ATON_Xref[[LLNR]:[ATON Designation]],2,FALSE)</f>
        <v>G13</v>
      </c>
    </row>
    <row r="239" spans="1:15" ht="15" x14ac:dyDescent="0.2">
      <c r="A239">
        <v>17023</v>
      </c>
      <c r="B239" t="s">
        <v>4400</v>
      </c>
      <c r="C239" t="s">
        <v>4401</v>
      </c>
      <c r="D239" t="s">
        <v>4402</v>
      </c>
      <c r="F239"/>
      <c r="G239"/>
      <c r="H239" t="s">
        <v>1124</v>
      </c>
      <c r="I239" t="s">
        <v>8566</v>
      </c>
      <c r="J239" s="75" t="str">
        <f>VLOOKUP(A239,ATON_Xref[[LLNR]:[Zone_ID (for lookup)]],12,FALSE)</f>
        <v>E41</v>
      </c>
      <c r="K239" s="23">
        <f t="shared" si="12"/>
        <v>25.955349999999999</v>
      </c>
      <c r="L239" s="23">
        <f t="shared" si="13"/>
        <v>-81.730500000000006</v>
      </c>
      <c r="M239" s="24" t="str">
        <f t="shared" si="14"/>
        <v>N 25° 57.321'</v>
      </c>
      <c r="N239" s="24" t="str">
        <f t="shared" si="15"/>
        <v>W 81° 43.830'</v>
      </c>
      <c r="O239" s="24" t="str">
        <f>VLOOKUP('7. Light List'!$A239,ATON_Xref[[LLNR]:[ATON Designation]],2,FALSE)</f>
        <v>G15</v>
      </c>
    </row>
    <row r="240" spans="1:15" ht="15" x14ac:dyDescent="0.2">
      <c r="A240">
        <v>17024</v>
      </c>
      <c r="B240" t="s">
        <v>4403</v>
      </c>
      <c r="C240" t="s">
        <v>4404</v>
      </c>
      <c r="D240" t="s">
        <v>4405</v>
      </c>
      <c r="F240"/>
      <c r="G240"/>
      <c r="H240" t="s">
        <v>1123</v>
      </c>
      <c r="I240" t="s">
        <v>8566</v>
      </c>
      <c r="J240" s="75" t="str">
        <f>VLOOKUP(A240,ATON_Xref[[LLNR]:[Zone_ID (for lookup)]],12,FALSE)</f>
        <v>E42</v>
      </c>
      <c r="K240" s="23">
        <f t="shared" si="12"/>
        <v>25.955133333333333</v>
      </c>
      <c r="L240" s="23">
        <f t="shared" si="13"/>
        <v>-81.73115</v>
      </c>
      <c r="M240" s="24" t="str">
        <f t="shared" si="14"/>
        <v>N 25° 57.308'</v>
      </c>
      <c r="N240" s="24" t="str">
        <f t="shared" si="15"/>
        <v>W 81° 43.869'</v>
      </c>
      <c r="O240" s="24" t="str">
        <f>VLOOKUP('7. Light List'!$A240,ATON_Xref[[LLNR]:[ATON Designation]],2,FALSE)</f>
        <v>R16</v>
      </c>
    </row>
    <row r="241" spans="1:15" ht="15" x14ac:dyDescent="0.2">
      <c r="A241">
        <v>17030</v>
      </c>
      <c r="B241" t="s">
        <v>4406</v>
      </c>
      <c r="C241" t="s">
        <v>4407</v>
      </c>
      <c r="D241" t="s">
        <v>4408</v>
      </c>
      <c r="F241"/>
      <c r="G241"/>
      <c r="H241" t="s">
        <v>1124</v>
      </c>
      <c r="I241" t="s">
        <v>8566</v>
      </c>
      <c r="J241" s="75" t="str">
        <f>VLOOKUP(A241,ATON_Xref[[LLNR]:[Zone_ID (for lookup)]],12,FALSE)</f>
        <v>F33</v>
      </c>
      <c r="K241" s="23">
        <f t="shared" si="12"/>
        <v>25.961883333333333</v>
      </c>
      <c r="L241" s="23">
        <f t="shared" si="13"/>
        <v>-81.737949999999998</v>
      </c>
      <c r="M241" s="24" t="str">
        <f t="shared" si="14"/>
        <v>N 25° 57.713'</v>
      </c>
      <c r="N241" s="24" t="str">
        <f t="shared" si="15"/>
        <v>W 81° 44.277'</v>
      </c>
      <c r="O241" s="24" t="str">
        <f>VLOOKUP('7. Light List'!$A241,ATON_Xref[[LLNR]:[ATON Designation]],2,FALSE)</f>
        <v>G1</v>
      </c>
    </row>
    <row r="242" spans="1:15" ht="15" x14ac:dyDescent="0.2">
      <c r="A242">
        <v>17033</v>
      </c>
      <c r="B242" t="s">
        <v>4409</v>
      </c>
      <c r="C242" t="s">
        <v>4410</v>
      </c>
      <c r="D242" t="s">
        <v>4411</v>
      </c>
      <c r="F242"/>
      <c r="G242"/>
      <c r="H242" t="s">
        <v>1123</v>
      </c>
      <c r="I242" t="s">
        <v>8566</v>
      </c>
      <c r="J242" s="75" t="str">
        <f>VLOOKUP(A242,ATON_Xref[[LLNR]:[Zone_ID (for lookup)]],12,FALSE)</f>
        <v>F15</v>
      </c>
      <c r="K242" s="23">
        <f t="shared" si="12"/>
        <v>25.962333333333333</v>
      </c>
      <c r="L242" s="23">
        <f t="shared" si="13"/>
        <v>-81.73863333333334</v>
      </c>
      <c r="M242" s="24" t="str">
        <f t="shared" si="14"/>
        <v>N 25° 57.740'</v>
      </c>
      <c r="N242" s="24" t="str">
        <f t="shared" si="15"/>
        <v>W 81° 44.318'</v>
      </c>
      <c r="O242" s="24" t="str">
        <f>VLOOKUP('7. Light List'!$A242,ATON_Xref[[LLNR]:[ATON Designation]],2,FALSE)</f>
        <v>R2</v>
      </c>
    </row>
    <row r="243" spans="1:15" ht="15" x14ac:dyDescent="0.2">
      <c r="A243">
        <v>17035</v>
      </c>
      <c r="B243" t="s">
        <v>4412</v>
      </c>
      <c r="C243" t="s">
        <v>4413</v>
      </c>
      <c r="D243" t="s">
        <v>4414</v>
      </c>
      <c r="F243"/>
      <c r="G243"/>
      <c r="H243" t="s">
        <v>1124</v>
      </c>
      <c r="I243" t="s">
        <v>8566</v>
      </c>
      <c r="J243" s="75" t="str">
        <f>VLOOKUP(A243,ATON_Xref[[LLNR]:[Zone_ID (for lookup)]],12,FALSE)</f>
        <v>F16</v>
      </c>
      <c r="K243" s="23">
        <f t="shared" si="12"/>
        <v>25.9618</v>
      </c>
      <c r="L243" s="23">
        <f t="shared" si="13"/>
        <v>-81.738866666666667</v>
      </c>
      <c r="M243" s="24" t="str">
        <f t="shared" si="14"/>
        <v>N 25° 57.708'</v>
      </c>
      <c r="N243" s="24" t="str">
        <f t="shared" si="15"/>
        <v>W 81° 44.332'</v>
      </c>
      <c r="O243" s="24" t="str">
        <f>VLOOKUP('7. Light List'!$A243,ATON_Xref[[LLNR]:[ATON Designation]],2,FALSE)</f>
        <v>G3</v>
      </c>
    </row>
    <row r="244" spans="1:15" ht="15" x14ac:dyDescent="0.2">
      <c r="A244">
        <v>17037</v>
      </c>
      <c r="B244" t="s">
        <v>4415</v>
      </c>
      <c r="C244" t="s">
        <v>4416</v>
      </c>
      <c r="D244" t="s">
        <v>4417</v>
      </c>
      <c r="F244"/>
      <c r="G244"/>
      <c r="H244" t="s">
        <v>1124</v>
      </c>
      <c r="I244" t="s">
        <v>8566</v>
      </c>
      <c r="J244" s="75" t="str">
        <f>VLOOKUP(A244,ATON_Xref[[LLNR]:[Zone_ID (for lookup)]],12,FALSE)</f>
        <v>F17</v>
      </c>
      <c r="K244" s="23">
        <f t="shared" si="12"/>
        <v>25.959733333333332</v>
      </c>
      <c r="L244" s="23">
        <f t="shared" si="13"/>
        <v>-81.739433333333338</v>
      </c>
      <c r="M244" s="24" t="str">
        <f t="shared" si="14"/>
        <v>N 25° 57.584'</v>
      </c>
      <c r="N244" s="24" t="str">
        <f t="shared" si="15"/>
        <v>W 81° 44.366'</v>
      </c>
      <c r="O244" s="24" t="str">
        <f>VLOOKUP('7. Light List'!$A244,ATON_Xref[[LLNR]:[ATON Designation]],2,FALSE)</f>
        <v>G5</v>
      </c>
    </row>
    <row r="245" spans="1:15" ht="15" x14ac:dyDescent="0.2">
      <c r="A245">
        <v>17040</v>
      </c>
      <c r="B245" t="s">
        <v>4418</v>
      </c>
      <c r="C245" t="s">
        <v>4419</v>
      </c>
      <c r="D245" t="s">
        <v>4417</v>
      </c>
      <c r="F245"/>
      <c r="G245"/>
      <c r="H245" t="s">
        <v>1124</v>
      </c>
      <c r="I245" t="s">
        <v>8566</v>
      </c>
      <c r="J245" s="75" t="str">
        <f>VLOOKUP(A245,ATON_Xref[[LLNR]:[Zone_ID (for lookup)]],12,FALSE)</f>
        <v>F18</v>
      </c>
      <c r="K245" s="23">
        <f t="shared" si="12"/>
        <v>25.957983333333335</v>
      </c>
      <c r="L245" s="23">
        <f t="shared" si="13"/>
        <v>-81.739433333333338</v>
      </c>
      <c r="M245" s="24" t="str">
        <f t="shared" si="14"/>
        <v>N 25° 57.479'</v>
      </c>
      <c r="N245" s="24" t="str">
        <f t="shared" si="15"/>
        <v>W 81° 44.366'</v>
      </c>
      <c r="O245" s="24" t="str">
        <f>VLOOKUP('7. Light List'!$A245,ATON_Xref[[LLNR]:[ATON Designation]],2,FALSE)</f>
        <v>G7</v>
      </c>
    </row>
    <row r="246" spans="1:15" ht="15" x14ac:dyDescent="0.2">
      <c r="A246">
        <v>17045</v>
      </c>
      <c r="B246" t="s">
        <v>1196</v>
      </c>
      <c r="C246" t="s">
        <v>4039</v>
      </c>
      <c r="D246" t="s">
        <v>4040</v>
      </c>
      <c r="F246"/>
      <c r="G246"/>
      <c r="H246" t="s">
        <v>1127</v>
      </c>
      <c r="J246" s="75" t="str">
        <f>VLOOKUP(A246,ATON_Xref[[LLNR]:[Zone_ID (for lookup)]],12,FALSE)</f>
        <v>C30</v>
      </c>
      <c r="K246" s="23">
        <f t="shared" si="12"/>
        <v>25.969479444444445</v>
      </c>
      <c r="L246" s="23">
        <f t="shared" si="13"/>
        <v>-81.724983333333327</v>
      </c>
      <c r="M246" s="24" t="str">
        <f t="shared" si="14"/>
        <v>N 25° 58.169'</v>
      </c>
      <c r="N246" s="24" t="str">
        <f t="shared" si="15"/>
        <v>W 81° 43.499'</v>
      </c>
      <c r="O246" s="24" t="str">
        <f>VLOOKUP('7. Light List'!$A246,ATON_Xref[[LLNR]:[ATON Designation]],2,FALSE)</f>
        <v>Shoal A</v>
      </c>
    </row>
    <row r="247" spans="1:15" ht="15" x14ac:dyDescent="0.2">
      <c r="A247">
        <v>17050</v>
      </c>
      <c r="B247" t="s">
        <v>1195</v>
      </c>
      <c r="C247" t="s">
        <v>4041</v>
      </c>
      <c r="D247" t="s">
        <v>4042</v>
      </c>
      <c r="F247"/>
      <c r="G247"/>
      <c r="H247" t="s">
        <v>1127</v>
      </c>
      <c r="J247" s="75" t="str">
        <f>VLOOKUP(A247,ATON_Xref[[LLNR]:[Zone_ID (for lookup)]],12,FALSE)</f>
        <v>C39</v>
      </c>
      <c r="K247" s="23">
        <f t="shared" si="12"/>
        <v>25.969245555555556</v>
      </c>
      <c r="L247" s="23">
        <f t="shared" si="13"/>
        <v>-81.724078611111111</v>
      </c>
      <c r="M247" s="24" t="str">
        <f t="shared" si="14"/>
        <v>N 25° 58.155'</v>
      </c>
      <c r="N247" s="24" t="str">
        <f t="shared" si="15"/>
        <v>W 81° 43.445'</v>
      </c>
      <c r="O247" s="24" t="str">
        <f>VLOOKUP('7. Light List'!$A247,ATON_Xref[[LLNR]:[ATON Designation]],2,FALSE)</f>
        <v>Shoal B</v>
      </c>
    </row>
    <row r="248" spans="1:15" ht="15" x14ac:dyDescent="0.2">
      <c r="A248">
        <v>17055</v>
      </c>
      <c r="B248" t="s">
        <v>356</v>
      </c>
      <c r="C248" t="s">
        <v>1194</v>
      </c>
      <c r="D248" t="s">
        <v>1192</v>
      </c>
      <c r="F248"/>
      <c r="G248"/>
      <c r="H248" t="s">
        <v>1124</v>
      </c>
      <c r="I248" t="s">
        <v>8566</v>
      </c>
      <c r="J248" s="75" t="str">
        <f>VLOOKUP(A248,ATON_Xref[[LLNR]:[Zone_ID (for lookup)]],12,FALSE)</f>
        <v>C32</v>
      </c>
      <c r="K248" s="23">
        <f t="shared" si="12"/>
        <v>25.970833333333335</v>
      </c>
      <c r="L248" s="23">
        <f t="shared" si="13"/>
        <v>-81.725833333333327</v>
      </c>
      <c r="M248" s="24" t="str">
        <f t="shared" si="14"/>
        <v>N 25° 58.250'</v>
      </c>
      <c r="N248" s="24" t="str">
        <f t="shared" si="15"/>
        <v>W 81° 43.550'</v>
      </c>
      <c r="O248" s="24" t="str">
        <f>VLOOKUP('7. Light List'!$A248,ATON_Xref[[LLNR]:[ATON Designation]],2,FALSE)</f>
        <v>G1</v>
      </c>
    </row>
    <row r="249" spans="1:15" ht="15" x14ac:dyDescent="0.2">
      <c r="A249">
        <v>17060</v>
      </c>
      <c r="B249" t="s">
        <v>357</v>
      </c>
      <c r="C249" t="s">
        <v>1193</v>
      </c>
      <c r="D249" t="s">
        <v>1192</v>
      </c>
      <c r="F249"/>
      <c r="G249"/>
      <c r="H249" t="s">
        <v>1124</v>
      </c>
      <c r="I249" t="s">
        <v>8566</v>
      </c>
      <c r="J249" s="75" t="str">
        <f>VLOOKUP(A249,ATON_Xref[[LLNR]:[Zone_ID (for lookup)]],12,FALSE)</f>
        <v>C28</v>
      </c>
      <c r="K249" s="23">
        <f t="shared" si="12"/>
        <v>25.968333333333334</v>
      </c>
      <c r="L249" s="23">
        <f t="shared" si="13"/>
        <v>-81.725833333333327</v>
      </c>
      <c r="M249" s="24" t="str">
        <f t="shared" si="14"/>
        <v>N 25° 58.100'</v>
      </c>
      <c r="N249" s="24" t="str">
        <f t="shared" si="15"/>
        <v>W 81° 43.550'</v>
      </c>
      <c r="O249" s="24" t="str">
        <f>VLOOKUP('7. Light List'!$A249,ATON_Xref[[LLNR]:[ATON Designation]],2,FALSE)</f>
        <v>G3</v>
      </c>
    </row>
    <row r="250" spans="1:15" ht="15" x14ac:dyDescent="0.2">
      <c r="A250">
        <v>17065</v>
      </c>
      <c r="B250" t="s">
        <v>358</v>
      </c>
      <c r="C250" t="s">
        <v>1191</v>
      </c>
      <c r="D250" t="s">
        <v>1190</v>
      </c>
      <c r="F250"/>
      <c r="G250"/>
      <c r="H250" t="s">
        <v>1124</v>
      </c>
      <c r="I250" t="s">
        <v>8566</v>
      </c>
      <c r="J250" s="75" t="str">
        <f>VLOOKUP(A250,ATON_Xref[[LLNR]:[Zone_ID (for lookup)]],12,FALSE)</f>
        <v>C27</v>
      </c>
      <c r="K250" s="23">
        <f t="shared" si="12"/>
        <v>25.966111111111111</v>
      </c>
      <c r="L250" s="23">
        <f t="shared" si="13"/>
        <v>-81.725555555555559</v>
      </c>
      <c r="M250" s="24" t="str">
        <f t="shared" si="14"/>
        <v>N 25° 57.967'</v>
      </c>
      <c r="N250" s="24" t="str">
        <f t="shared" si="15"/>
        <v>W 81° 43.533'</v>
      </c>
      <c r="O250" s="24" t="str">
        <f>VLOOKUP('7. Light List'!$A250,ATON_Xref[[LLNR]:[ATON Designation]],2,FALSE)</f>
        <v>G5</v>
      </c>
    </row>
    <row r="251" spans="1:15" ht="15" x14ac:dyDescent="0.2">
      <c r="A251">
        <v>17070</v>
      </c>
      <c r="B251" t="s">
        <v>535</v>
      </c>
      <c r="C251" t="s">
        <v>1189</v>
      </c>
      <c r="D251" t="s">
        <v>1188</v>
      </c>
      <c r="F251"/>
      <c r="G251"/>
      <c r="H251" t="s">
        <v>1123</v>
      </c>
      <c r="I251" t="s">
        <v>8566</v>
      </c>
      <c r="J251" s="75" t="str">
        <f>VLOOKUP(A251,ATON_Xref[[LLNR]:[Zone_ID (for lookup)]],12,FALSE)</f>
        <v>C47</v>
      </c>
      <c r="K251" s="23">
        <f t="shared" si="12"/>
        <v>25.968055555555555</v>
      </c>
      <c r="L251" s="23">
        <f t="shared" si="13"/>
        <v>-81.722222222222229</v>
      </c>
      <c r="M251" s="24" t="str">
        <f t="shared" si="14"/>
        <v>N 25° 58.083'</v>
      </c>
      <c r="N251" s="24" t="str">
        <f t="shared" si="15"/>
        <v>W 81° 43.333'</v>
      </c>
      <c r="O251" s="24" t="str">
        <f>VLOOKUP('7. Light List'!$A251,ATON_Xref[[LLNR]:[ATON Designation]],2,FALSE)</f>
        <v>R2</v>
      </c>
    </row>
    <row r="252" spans="1:15" ht="15" x14ac:dyDescent="0.2">
      <c r="A252">
        <v>17075</v>
      </c>
      <c r="B252" t="s">
        <v>359</v>
      </c>
      <c r="C252" t="s">
        <v>1187</v>
      </c>
      <c r="D252" t="s">
        <v>1186</v>
      </c>
      <c r="F252"/>
      <c r="G252"/>
      <c r="H252" t="s">
        <v>1123</v>
      </c>
      <c r="I252" t="s">
        <v>8566</v>
      </c>
      <c r="J252" s="75" t="str">
        <f>VLOOKUP(A252,ATON_Xref[[LLNR]:[Zone_ID (for lookup)]],12,FALSE)</f>
        <v>C26</v>
      </c>
      <c r="K252" s="23">
        <f t="shared" si="12"/>
        <v>25.965277777777779</v>
      </c>
      <c r="L252" s="23">
        <f t="shared" si="13"/>
        <v>-81.723888888888894</v>
      </c>
      <c r="M252" s="24" t="str">
        <f t="shared" si="14"/>
        <v>N 25° 57.917'</v>
      </c>
      <c r="N252" s="24" t="str">
        <f t="shared" si="15"/>
        <v>W 81° 43.433'</v>
      </c>
      <c r="O252" s="24" t="str">
        <f>VLOOKUP('7. Light List'!$A252,ATON_Xref[[LLNR]:[ATON Designation]],2,FALSE)</f>
        <v>R4</v>
      </c>
    </row>
    <row r="253" spans="1:15" ht="15" x14ac:dyDescent="0.2">
      <c r="A253">
        <v>17080</v>
      </c>
      <c r="B253" t="s">
        <v>360</v>
      </c>
      <c r="C253" t="s">
        <v>1185</v>
      </c>
      <c r="D253" t="s">
        <v>1184</v>
      </c>
      <c r="F253"/>
      <c r="G253"/>
      <c r="H253" t="s">
        <v>1123</v>
      </c>
      <c r="I253" t="s">
        <v>8566</v>
      </c>
      <c r="J253" s="75" t="str">
        <f>VLOOKUP(A253,ATON_Xref[[LLNR]:[Zone_ID (for lookup)]],12,FALSE)</f>
        <v>C24</v>
      </c>
      <c r="K253" s="23">
        <f t="shared" si="12"/>
        <v>25.964722222222221</v>
      </c>
      <c r="L253" s="23">
        <f t="shared" si="13"/>
        <v>-81.724999999999994</v>
      </c>
      <c r="M253" s="24" t="str">
        <f t="shared" si="14"/>
        <v>N 25° 57.883'</v>
      </c>
      <c r="N253" s="24" t="str">
        <f t="shared" si="15"/>
        <v>W 81° 43.500'</v>
      </c>
      <c r="O253" s="24" t="str">
        <f>VLOOKUP('7. Light List'!$A253,ATON_Xref[[LLNR]:[ATON Designation]],2,FALSE)</f>
        <v>R6</v>
      </c>
    </row>
    <row r="254" spans="1:15" ht="15" x14ac:dyDescent="0.2">
      <c r="A254">
        <v>17085</v>
      </c>
      <c r="B254" t="s">
        <v>1183</v>
      </c>
      <c r="C254" t="s">
        <v>1182</v>
      </c>
      <c r="D254" t="s">
        <v>1181</v>
      </c>
      <c r="E254" t="s">
        <v>1136</v>
      </c>
      <c r="F254"/>
      <c r="G254"/>
      <c r="H254" t="s">
        <v>1132</v>
      </c>
      <c r="I254" t="s">
        <v>8566</v>
      </c>
      <c r="J254" s="75" t="str">
        <f>VLOOKUP(A254,ATON_Xref[[LLNR]:[Zone_ID (for lookup)]],12,FALSE)</f>
        <v>C12</v>
      </c>
      <c r="K254" s="23">
        <f t="shared" si="12"/>
        <v>25.962</v>
      </c>
      <c r="L254" s="23">
        <f t="shared" si="13"/>
        <v>-81.712361111111107</v>
      </c>
      <c r="M254" s="24" t="str">
        <f t="shared" si="14"/>
        <v>N 25° 57.720'</v>
      </c>
      <c r="N254" s="24" t="str">
        <f t="shared" si="15"/>
        <v>W 81° 42.742'</v>
      </c>
      <c r="O254" s="24" t="str">
        <f>VLOOKUP('7. Light List'!$A254,ATON_Xref[[LLNR]:[ATON Designation]],2,FALSE)</f>
        <v>Obst Light</v>
      </c>
    </row>
    <row r="255" spans="1:15" ht="15" x14ac:dyDescent="0.2">
      <c r="A255">
        <v>17087</v>
      </c>
      <c r="B255" t="s">
        <v>396</v>
      </c>
      <c r="C255" t="s">
        <v>1180</v>
      </c>
      <c r="D255" t="s">
        <v>1179</v>
      </c>
      <c r="F255"/>
      <c r="G255"/>
      <c r="H255" t="s">
        <v>1199</v>
      </c>
      <c r="I255" t="s">
        <v>8566</v>
      </c>
      <c r="J255" s="75" t="str">
        <f>VLOOKUP(A255,ATON_Xref[[LLNR]:[Zone_ID (for lookup)]],12,FALSE)</f>
        <v>H12</v>
      </c>
      <c r="K255" s="23">
        <f t="shared" si="12"/>
        <v>25.959683333333334</v>
      </c>
      <c r="L255" s="23">
        <f t="shared" si="13"/>
        <v>-81.750450000000001</v>
      </c>
      <c r="M255" s="24" t="str">
        <f t="shared" si="14"/>
        <v>N 25° 57.581'</v>
      </c>
      <c r="N255" s="24" t="str">
        <f t="shared" si="15"/>
        <v>W 81° 45.027'</v>
      </c>
      <c r="O255" s="24" t="str">
        <f>VLOOKUP('7. Light List'!$A255,ATON_Xref[[LLNR]:[ATON Designation]],2,FALSE)</f>
        <v>Obst A</v>
      </c>
    </row>
    <row r="256" spans="1:15" ht="15" x14ac:dyDescent="0.2">
      <c r="A256">
        <v>17087.099999999999</v>
      </c>
      <c r="B256" t="s">
        <v>1178</v>
      </c>
      <c r="C256" t="s">
        <v>1177</v>
      </c>
      <c r="D256" t="s">
        <v>1176</v>
      </c>
      <c r="F256"/>
      <c r="G256"/>
      <c r="H256" t="s">
        <v>1199</v>
      </c>
      <c r="I256" t="s">
        <v>8566</v>
      </c>
      <c r="J256" s="75" t="str">
        <f>VLOOKUP(A256,ATON_Xref[[LLNR]:[Zone_ID (for lookup)]],12,FALSE)</f>
        <v>H10</v>
      </c>
      <c r="K256" s="23">
        <f t="shared" si="12"/>
        <v>25.963176944444445</v>
      </c>
      <c r="L256" s="23">
        <f t="shared" si="13"/>
        <v>-81.746525277777778</v>
      </c>
      <c r="M256" s="24" t="str">
        <f t="shared" si="14"/>
        <v>N 25° 57.791'</v>
      </c>
      <c r="N256" s="24" t="str">
        <f t="shared" si="15"/>
        <v>W 81° 44.792'</v>
      </c>
      <c r="O256" s="24" t="str">
        <f>VLOOKUP('7. Light List'!$A256,ATON_Xref[[LLNR]:[ATON Designation]],2,FALSE)</f>
        <v>Obst B</v>
      </c>
    </row>
    <row r="257" spans="1:15" ht="15" x14ac:dyDescent="0.2">
      <c r="A257">
        <v>17087.2</v>
      </c>
      <c r="B257" t="s">
        <v>397</v>
      </c>
      <c r="C257" t="s">
        <v>1175</v>
      </c>
      <c r="D257" t="s">
        <v>1174</v>
      </c>
      <c r="F257"/>
      <c r="G257"/>
      <c r="H257" t="s">
        <v>1199</v>
      </c>
      <c r="I257" t="s">
        <v>8566</v>
      </c>
      <c r="J257" s="75" t="str">
        <f>VLOOKUP(A257,ATON_Xref[[LLNR]:[Zone_ID (for lookup)]],12,FALSE)</f>
        <v>H19</v>
      </c>
      <c r="K257" s="23">
        <f t="shared" si="12"/>
        <v>25.968483333333332</v>
      </c>
      <c r="L257" s="23">
        <f t="shared" si="13"/>
        <v>-81.742099999999994</v>
      </c>
      <c r="M257" s="24" t="str">
        <f t="shared" si="14"/>
        <v>N 25° 58.109'</v>
      </c>
      <c r="N257" s="24" t="str">
        <f t="shared" si="15"/>
        <v>W 81° 44.526'</v>
      </c>
      <c r="O257" s="24" t="str">
        <f>VLOOKUP('7. Light List'!$A257,ATON_Xref[[LLNR]:[ATON Designation]],2,FALSE)</f>
        <v>Obst C</v>
      </c>
    </row>
    <row r="258" spans="1:15" ht="15" x14ac:dyDescent="0.2">
      <c r="A258">
        <v>17087.3</v>
      </c>
      <c r="B258" t="s">
        <v>398</v>
      </c>
      <c r="C258" t="s">
        <v>1173</v>
      </c>
      <c r="D258" t="s">
        <v>1172</v>
      </c>
      <c r="F258"/>
      <c r="G258"/>
      <c r="H258" t="s">
        <v>1199</v>
      </c>
      <c r="I258" t="s">
        <v>8566</v>
      </c>
      <c r="J258" s="75" t="str">
        <f>VLOOKUP(A258,ATON_Xref[[LLNR]:[Zone_ID (for lookup)]],12,FALSE)</f>
        <v>H26</v>
      </c>
      <c r="K258" s="23">
        <f t="shared" si="12"/>
        <v>25.972016666666665</v>
      </c>
      <c r="L258" s="23">
        <f t="shared" si="13"/>
        <v>-81.738299999999995</v>
      </c>
      <c r="M258" s="24" t="str">
        <f t="shared" si="14"/>
        <v>N 25° 58.321'</v>
      </c>
      <c r="N258" s="24" t="str">
        <f t="shared" si="15"/>
        <v>W 81° 44.298'</v>
      </c>
      <c r="O258" s="24" t="str">
        <f>VLOOKUP('7. Light List'!$A258,ATON_Xref[[LLNR]:[ATON Designation]],2,FALSE)</f>
        <v>Obst D</v>
      </c>
    </row>
    <row r="259" spans="1:15" ht="15" x14ac:dyDescent="0.2">
      <c r="A259">
        <v>17087.400000000001</v>
      </c>
      <c r="B259" t="s">
        <v>541</v>
      </c>
      <c r="C259" t="s">
        <v>1171</v>
      </c>
      <c r="D259" t="s">
        <v>1170</v>
      </c>
      <c r="E259" t="s">
        <v>1128</v>
      </c>
      <c r="F259"/>
      <c r="G259"/>
      <c r="H259" t="s">
        <v>6243</v>
      </c>
      <c r="I259" t="s">
        <v>8566</v>
      </c>
      <c r="J259" s="75" t="str">
        <f>VLOOKUP(A259,ATON_Xref[[LLNR]:[Zone_ID (for lookup)]],12,FALSE)</f>
        <v>H27</v>
      </c>
      <c r="K259" s="23">
        <f t="shared" ref="K259:K277" si="16">LEFT(C259,2)+(LEFT(RIGHT(C259,10),2)+LEFT(RIGHT(C259,7),6)/60)/60</f>
        <v>25.9742</v>
      </c>
      <c r="L259" s="23">
        <f t="shared" ref="L259:L277" si="17">-LEFT(D259,3)-(LEFT(RIGHT(D259,10),2)+LEFT(RIGHT(D259,7),6)/60)/60</f>
        <v>-81.73331833333333</v>
      </c>
      <c r="M259" s="24" t="str">
        <f t="shared" ref="M259:M277" si="18">CONCATENATE("N ",IF(K259&lt;0,"-", ),TEXT(INT(ABS(ABS(K259))),"##° "),TEXT((ABS(ABS(K259))-INT(ABS(ABS(K259))))*60,"#.000"),"'")</f>
        <v>N 25° 58.452'</v>
      </c>
      <c r="N259" s="24" t="str">
        <f t="shared" ref="N259:N277" si="19">CONCATENATE(IF(L259&lt;0,"W ","E"),TEXT(INT(ABS(ABS(L259))),"##° "),TEXT((ABS(ABS(L259))-INT(ABS(ABS(L259))))*60,"#.000"),"'")</f>
        <v>W 81° 43.999'</v>
      </c>
      <c r="O259" s="24" t="str">
        <f>VLOOKUP('7. Light List'!$A259,ATON_Xref[[LLNR]:[ATON Designation]],2,FALSE)</f>
        <v>Obst Light E</v>
      </c>
    </row>
    <row r="260" spans="1:15" ht="15" x14ac:dyDescent="0.2">
      <c r="A260">
        <v>17090</v>
      </c>
      <c r="B260" t="s">
        <v>1169</v>
      </c>
      <c r="C260" t="s">
        <v>4043</v>
      </c>
      <c r="D260" t="s">
        <v>4044</v>
      </c>
      <c r="F260"/>
      <c r="G260"/>
      <c r="H260" t="s">
        <v>1124</v>
      </c>
      <c r="J260" s="75" t="str">
        <f>VLOOKUP(A260,ATON_Xref[[LLNR]:[Zone_ID (for lookup)]],12,FALSE)</f>
        <v>P01</v>
      </c>
      <c r="K260" s="23">
        <f t="shared" si="16"/>
        <v>25.974375555555554</v>
      </c>
      <c r="L260" s="23">
        <f t="shared" si="17"/>
        <v>-81.743521111111107</v>
      </c>
      <c r="M260" s="24" t="str">
        <f t="shared" si="18"/>
        <v>N 25° 58.463'</v>
      </c>
      <c r="N260" s="24" t="str">
        <f t="shared" si="19"/>
        <v>W 81° 44.611'</v>
      </c>
      <c r="O260" s="24" t="str">
        <f>VLOOKUP('7. Light List'!$A260,ATON_Xref[[LLNR]:[ATON Designation]],2,FALSE)</f>
        <v>G1</v>
      </c>
    </row>
    <row r="261" spans="1:15" ht="15" x14ac:dyDescent="0.2">
      <c r="A261">
        <v>17095</v>
      </c>
      <c r="B261" t="s">
        <v>1168</v>
      </c>
      <c r="C261" t="s">
        <v>4045</v>
      </c>
      <c r="D261" t="s">
        <v>4046</v>
      </c>
      <c r="F261"/>
      <c r="G261"/>
      <c r="H261" t="s">
        <v>1123</v>
      </c>
      <c r="J261" s="75" t="str">
        <f>VLOOKUP(A261,ATON_Xref[[LLNR]:[Zone_ID (for lookup)]],12,FALSE)</f>
        <v>P02</v>
      </c>
      <c r="K261" s="23">
        <f t="shared" si="16"/>
        <v>25.976563611111111</v>
      </c>
      <c r="L261" s="23">
        <f t="shared" si="17"/>
        <v>-81.741104722222218</v>
      </c>
      <c r="M261" s="24" t="str">
        <f t="shared" si="18"/>
        <v>N 25° 58.594'</v>
      </c>
      <c r="N261" s="24" t="str">
        <f t="shared" si="19"/>
        <v>W 81° 44.466'</v>
      </c>
      <c r="O261" s="24" t="str">
        <f>VLOOKUP('7. Light List'!$A261,ATON_Xref[[LLNR]:[ATON Designation]],2,FALSE)</f>
        <v>R2</v>
      </c>
    </row>
    <row r="262" spans="1:15" ht="15" x14ac:dyDescent="0.2">
      <c r="A262">
        <v>17100</v>
      </c>
      <c r="B262" t="s">
        <v>1167</v>
      </c>
      <c r="C262" t="s">
        <v>4047</v>
      </c>
      <c r="D262" t="s">
        <v>4048</v>
      </c>
      <c r="F262"/>
      <c r="G262"/>
      <c r="H262" t="s">
        <v>1124</v>
      </c>
      <c r="J262" s="75" t="str">
        <f>VLOOKUP(A262,ATON_Xref[[LLNR]:[Zone_ID (for lookup)]],12,FALSE)</f>
        <v>P03</v>
      </c>
      <c r="K262" s="23">
        <f t="shared" si="16"/>
        <v>25.976818333333334</v>
      </c>
      <c r="L262" s="23">
        <f t="shared" si="17"/>
        <v>-81.741367777777782</v>
      </c>
      <c r="M262" s="24" t="str">
        <f t="shared" si="18"/>
        <v>N 25° 58.609'</v>
      </c>
      <c r="N262" s="24" t="str">
        <f t="shared" si="19"/>
        <v>W 81° 44.482'</v>
      </c>
      <c r="O262" s="24" t="str">
        <f>VLOOKUP('7. Light List'!$A262,ATON_Xref[[LLNR]:[ATON Designation]],2,FALSE)</f>
        <v>G1A</v>
      </c>
    </row>
    <row r="263" spans="1:15" ht="15" x14ac:dyDescent="0.2">
      <c r="A263">
        <v>17105</v>
      </c>
      <c r="B263" t="s">
        <v>1166</v>
      </c>
      <c r="C263" t="s">
        <v>1165</v>
      </c>
      <c r="D263" t="s">
        <v>1164</v>
      </c>
      <c r="F263"/>
      <c r="G263"/>
      <c r="H263" t="s">
        <v>1123</v>
      </c>
      <c r="I263" t="s">
        <v>8566</v>
      </c>
      <c r="J263" s="75" t="str">
        <f>VLOOKUP(A263,ATON_Xref[[LLNR]:[Zone_ID (for lookup)]],12,FALSE)</f>
        <v>Pp04</v>
      </c>
      <c r="K263" s="23">
        <f t="shared" si="16"/>
        <v>25.979305555555555</v>
      </c>
      <c r="L263" s="23">
        <f t="shared" si="17"/>
        <v>-81.737361111111113</v>
      </c>
      <c r="M263" s="24" t="str">
        <f t="shared" si="18"/>
        <v>N 25° 58.758'</v>
      </c>
      <c r="N263" s="24" t="str">
        <f t="shared" si="19"/>
        <v>W 81° 44.242'</v>
      </c>
      <c r="O263" s="24" t="str">
        <f>VLOOKUP('7. Light List'!$A263,ATON_Xref[[LLNR]:[ATON Designation]],2,FALSE)</f>
        <v>R2</v>
      </c>
    </row>
    <row r="264" spans="1:15" ht="15" x14ac:dyDescent="0.2">
      <c r="A264">
        <v>17110</v>
      </c>
      <c r="B264" t="s">
        <v>1163</v>
      </c>
      <c r="C264" t="s">
        <v>1162</v>
      </c>
      <c r="D264" t="s">
        <v>1161</v>
      </c>
      <c r="F264"/>
      <c r="G264"/>
      <c r="H264" t="s">
        <v>1124</v>
      </c>
      <c r="I264" t="s">
        <v>8566</v>
      </c>
      <c r="J264" s="75" t="str">
        <f>VLOOKUP(A264,ATON_Xref[[LLNR]:[Zone_ID (for lookup)]],12,FALSE)</f>
        <v>Pp14</v>
      </c>
      <c r="K264" s="25">
        <f t="shared" si="16"/>
        <v>25.980388888888889</v>
      </c>
      <c r="L264" s="25">
        <f t="shared" si="17"/>
        <v>-81.737027777777783</v>
      </c>
      <c r="M264" s="26" t="str">
        <f t="shared" si="18"/>
        <v>N 25° 58.823'</v>
      </c>
      <c r="N264" s="26" t="str">
        <f t="shared" si="19"/>
        <v>W 81° 44.222'</v>
      </c>
      <c r="O264" s="26" t="str">
        <f>VLOOKUP('7. Light List'!$A264,ATON_Xref[[LLNR]:[ATON Designation]],2,FALSE)</f>
        <v>G3</v>
      </c>
    </row>
    <row r="265" spans="1:15" ht="15" x14ac:dyDescent="0.2">
      <c r="A265">
        <v>17115</v>
      </c>
      <c r="B265" t="s">
        <v>1892</v>
      </c>
      <c r="C265" t="s">
        <v>1160</v>
      </c>
      <c r="D265" t="s">
        <v>1159</v>
      </c>
      <c r="F265"/>
      <c r="G265"/>
      <c r="H265" t="s">
        <v>1123</v>
      </c>
      <c r="I265" t="s">
        <v>8566</v>
      </c>
      <c r="J265" s="75" t="str">
        <f>VLOOKUP(A265,ATON_Xref[[LLNR]:[Zone_ID (for lookup)]],12,FALSE)</f>
        <v>Pp06</v>
      </c>
      <c r="K265" s="25">
        <f t="shared" si="16"/>
        <v>25.982777777777777</v>
      </c>
      <c r="L265" s="25">
        <f t="shared" si="17"/>
        <v>-81.734805555555553</v>
      </c>
      <c r="M265" s="26" t="str">
        <f t="shared" si="18"/>
        <v>N 25° 58.967'</v>
      </c>
      <c r="N265" s="26" t="str">
        <f t="shared" si="19"/>
        <v>W 81° 44.088'</v>
      </c>
      <c r="O265" s="26" t="str">
        <f>VLOOKUP('7. Light List'!$A265,ATON_Xref[[LLNR]:[ATON Designation]],2,FALSE)</f>
        <v>R4</v>
      </c>
    </row>
    <row r="266" spans="1:15" ht="15" x14ac:dyDescent="0.2">
      <c r="A266">
        <v>17120</v>
      </c>
      <c r="B266" t="s">
        <v>1158</v>
      </c>
      <c r="C266" t="s">
        <v>1157</v>
      </c>
      <c r="D266" t="s">
        <v>1156</v>
      </c>
      <c r="F266"/>
      <c r="G266"/>
      <c r="H266" t="s">
        <v>1124</v>
      </c>
      <c r="I266" t="s">
        <v>8566</v>
      </c>
      <c r="J266" s="75" t="str">
        <f>VLOOKUP(A266,ATON_Xref[[LLNR]:[Zone_ID (for lookup)]],12,FALSE)</f>
        <v>Pp07</v>
      </c>
      <c r="K266" s="25">
        <f t="shared" si="16"/>
        <v>25.983833333333333</v>
      </c>
      <c r="L266" s="25">
        <f t="shared" si="17"/>
        <v>-81.734499999999997</v>
      </c>
      <c r="M266" s="26" t="str">
        <f t="shared" si="18"/>
        <v>N 25° 59.030'</v>
      </c>
      <c r="N266" s="26" t="str">
        <f t="shared" si="19"/>
        <v>W 81° 44.070'</v>
      </c>
      <c r="O266" s="26" t="str">
        <f>VLOOKUP('7. Light List'!$A266,ATON_Xref[[LLNR]:[ATON Designation]],2,FALSE)</f>
        <v>G5</v>
      </c>
    </row>
    <row r="267" spans="1:15" ht="15" x14ac:dyDescent="0.2">
      <c r="A267">
        <v>17125</v>
      </c>
      <c r="B267" t="s">
        <v>1155</v>
      </c>
      <c r="C267" t="s">
        <v>1154</v>
      </c>
      <c r="D267" t="s">
        <v>1153</v>
      </c>
      <c r="F267"/>
      <c r="G267"/>
      <c r="H267" t="s">
        <v>1123</v>
      </c>
      <c r="I267" t="s">
        <v>8566</v>
      </c>
      <c r="J267" s="75" t="str">
        <f>VLOOKUP(A267,ATON_Xref[[LLNR]:[Zone_ID (for lookup)]],12,FALSE)</f>
        <v>Pp08</v>
      </c>
      <c r="K267" s="25">
        <f t="shared" si="16"/>
        <v>25.984888888888889</v>
      </c>
      <c r="L267" s="25">
        <f t="shared" si="17"/>
        <v>-81.732388888888892</v>
      </c>
      <c r="M267" s="26" t="str">
        <f t="shared" si="18"/>
        <v>N 25° 59.093'</v>
      </c>
      <c r="N267" s="26" t="str">
        <f t="shared" si="19"/>
        <v>W 81° 43.943'</v>
      </c>
      <c r="O267" s="26" t="str">
        <f>VLOOKUP('7. Light List'!$A267,ATON_Xref[[LLNR]:[ATON Designation]],2,FALSE)</f>
        <v>R6</v>
      </c>
    </row>
    <row r="268" spans="1:15" ht="15" x14ac:dyDescent="0.2">
      <c r="A268">
        <v>17135</v>
      </c>
      <c r="B268" t="s">
        <v>1152</v>
      </c>
      <c r="C268" t="s">
        <v>1151</v>
      </c>
      <c r="D268" t="s">
        <v>1148</v>
      </c>
      <c r="F268"/>
      <c r="G268"/>
      <c r="H268" t="s">
        <v>1123</v>
      </c>
      <c r="I268" t="s">
        <v>8566</v>
      </c>
      <c r="J268" s="75" t="str">
        <f>VLOOKUP(A268,ATON_Xref[[LLNR]:[Zone_ID (for lookup)]],12,FALSE)</f>
        <v>Pp09</v>
      </c>
      <c r="K268" s="25">
        <f t="shared" si="16"/>
        <v>25.985111111111109</v>
      </c>
      <c r="L268" s="25">
        <f t="shared" si="17"/>
        <v>-81.73</v>
      </c>
      <c r="M268" s="26" t="str">
        <f t="shared" si="18"/>
        <v>N 25° 59.107'</v>
      </c>
      <c r="N268" s="26" t="str">
        <f t="shared" si="19"/>
        <v>W 81° 43.800'</v>
      </c>
      <c r="O268" s="26" t="str">
        <f>VLOOKUP('7. Light List'!$A268,ATON_Xref[[LLNR]:[ATON Designation]],2,FALSE)</f>
        <v>R8</v>
      </c>
    </row>
    <row r="269" spans="1:15" ht="15" x14ac:dyDescent="0.2">
      <c r="A269">
        <v>17140</v>
      </c>
      <c r="B269" t="s">
        <v>1150</v>
      </c>
      <c r="C269" t="s">
        <v>1149</v>
      </c>
      <c r="D269" t="s">
        <v>1148</v>
      </c>
      <c r="F269"/>
      <c r="G269"/>
      <c r="H269" t="s">
        <v>1124</v>
      </c>
      <c r="I269" t="s">
        <v>8566</v>
      </c>
      <c r="J269" s="75" t="str">
        <f>VLOOKUP(A269,ATON_Xref[[LLNR]:[Zone_ID (for lookup)]],12,FALSE)</f>
        <v>Pp10</v>
      </c>
      <c r="K269" s="25">
        <f t="shared" si="16"/>
        <v>25.985694444444444</v>
      </c>
      <c r="L269" s="25">
        <f t="shared" si="17"/>
        <v>-81.73</v>
      </c>
      <c r="M269" s="26" t="str">
        <f t="shared" si="18"/>
        <v>N 25° 59.142'</v>
      </c>
      <c r="N269" s="26" t="str">
        <f t="shared" si="19"/>
        <v>W 81° 43.800'</v>
      </c>
      <c r="O269" s="26" t="str">
        <f>VLOOKUP('7. Light List'!$A269,ATON_Xref[[LLNR]:[ATON Designation]],2,FALSE)</f>
        <v>G9</v>
      </c>
    </row>
    <row r="270" spans="1:15" ht="15" x14ac:dyDescent="0.2">
      <c r="A270">
        <v>17145</v>
      </c>
      <c r="B270" t="s">
        <v>1147</v>
      </c>
      <c r="C270" t="s">
        <v>1146</v>
      </c>
      <c r="D270" t="s">
        <v>1145</v>
      </c>
      <c r="F270"/>
      <c r="G270"/>
      <c r="H270" t="s">
        <v>1123</v>
      </c>
      <c r="I270" t="s">
        <v>8566</v>
      </c>
      <c r="J270" s="75" t="str">
        <f>VLOOKUP(A270,ATON_Xref[[LLNR]:[Zone_ID (for lookup)]],12,FALSE)</f>
        <v>Pp11</v>
      </c>
      <c r="K270" s="25">
        <f t="shared" si="16"/>
        <v>25.985500000000002</v>
      </c>
      <c r="L270" s="25">
        <f t="shared" si="17"/>
        <v>-81.728138888888893</v>
      </c>
      <c r="M270" s="26" t="str">
        <f t="shared" si="18"/>
        <v>N 25° 59.130'</v>
      </c>
      <c r="N270" s="26" t="str">
        <f t="shared" si="19"/>
        <v>W 81° 43.688'</v>
      </c>
      <c r="O270" s="26" t="str">
        <f>VLOOKUP('7. Light List'!$A270,ATON_Xref[[LLNR]:[ATON Designation]],2,FALSE)</f>
        <v>R10</v>
      </c>
    </row>
    <row r="271" spans="1:15" ht="15" x14ac:dyDescent="0.2">
      <c r="A271">
        <v>17150</v>
      </c>
      <c r="B271" t="s">
        <v>1144</v>
      </c>
      <c r="C271" t="s">
        <v>1143</v>
      </c>
      <c r="D271" t="s">
        <v>1142</v>
      </c>
      <c r="F271"/>
      <c r="G271"/>
      <c r="H271" t="s">
        <v>1124</v>
      </c>
      <c r="I271" t="s">
        <v>8566</v>
      </c>
      <c r="J271" s="75" t="str">
        <f>VLOOKUP(A271,ATON_Xref[[LLNR]:[Zone_ID (for lookup)]],12,FALSE)</f>
        <v>Pp12</v>
      </c>
      <c r="K271" s="25">
        <f t="shared" si="16"/>
        <v>25.985833333333332</v>
      </c>
      <c r="L271" s="25">
        <f t="shared" si="17"/>
        <v>-81.728166666666667</v>
      </c>
      <c r="M271" s="26" t="str">
        <f t="shared" si="18"/>
        <v>N 25° 59.150'</v>
      </c>
      <c r="N271" s="26" t="str">
        <f t="shared" si="19"/>
        <v>W 81° 43.690'</v>
      </c>
      <c r="O271" s="26" t="str">
        <f>VLOOKUP('7. Light List'!$A271,ATON_Xref[[LLNR]:[ATON Designation]],2,FALSE)</f>
        <v>G11</v>
      </c>
    </row>
    <row r="272" spans="1:15" ht="15" x14ac:dyDescent="0.2">
      <c r="A272">
        <v>17160</v>
      </c>
      <c r="B272" t="s">
        <v>1141</v>
      </c>
      <c r="C272" t="s">
        <v>4049</v>
      </c>
      <c r="D272" t="s">
        <v>4050</v>
      </c>
      <c r="F272"/>
      <c r="G272"/>
      <c r="H272" t="s">
        <v>1123</v>
      </c>
      <c r="J272" s="75" t="str">
        <f>VLOOKUP(A272,ATON_Xref[[LLNR]:[Zone_ID (for lookup)]],12,FALSE)</f>
        <v>P13</v>
      </c>
      <c r="K272" s="25">
        <f t="shared" si="16"/>
        <v>25.979913611111112</v>
      </c>
      <c r="L272" s="25">
        <f t="shared" si="17"/>
        <v>-81.738221388888888</v>
      </c>
      <c r="M272" s="26" t="str">
        <f t="shared" si="18"/>
        <v>N 25° 58.795'</v>
      </c>
      <c r="N272" s="26" t="str">
        <f t="shared" si="19"/>
        <v>W 81° 44.293'</v>
      </c>
      <c r="O272" s="26" t="str">
        <f>VLOOKUP('7. Light List'!$A272,ATON_Xref[[LLNR]:[ATON Designation]],2,FALSE)</f>
        <v>R2A</v>
      </c>
    </row>
    <row r="273" spans="1:15" ht="15" x14ac:dyDescent="0.2">
      <c r="A273">
        <v>17165</v>
      </c>
      <c r="B273" t="s">
        <v>1140</v>
      </c>
      <c r="C273" t="s">
        <v>4051</v>
      </c>
      <c r="D273" t="s">
        <v>4052</v>
      </c>
      <c r="F273"/>
      <c r="G273"/>
      <c r="H273" t="s">
        <v>1124</v>
      </c>
      <c r="J273" s="75" t="str">
        <f>VLOOKUP(A273,ATON_Xref[[LLNR]:[Zone_ID (for lookup)]],12,FALSE)</f>
        <v>P05</v>
      </c>
      <c r="K273" s="25">
        <f t="shared" si="16"/>
        <v>25.978963888888888</v>
      </c>
      <c r="L273" s="25">
        <f t="shared" si="17"/>
        <v>-81.739156388888887</v>
      </c>
      <c r="M273" s="26" t="str">
        <f t="shared" si="18"/>
        <v>N 25° 58.738'</v>
      </c>
      <c r="N273" s="26" t="str">
        <f t="shared" si="19"/>
        <v>W 81° 44.349'</v>
      </c>
      <c r="O273" s="26" t="str">
        <f>VLOOKUP('7. Light List'!$A273,ATON_Xref[[LLNR]:[ATON Designation]],2,FALSE)</f>
        <v>G3</v>
      </c>
    </row>
    <row r="274" spans="1:15" ht="15" x14ac:dyDescent="0.2">
      <c r="A274">
        <v>17167</v>
      </c>
      <c r="B274" t="s">
        <v>4894</v>
      </c>
      <c r="C274" t="s">
        <v>4895</v>
      </c>
      <c r="D274" t="s">
        <v>4896</v>
      </c>
      <c r="F274"/>
      <c r="G274"/>
      <c r="H274" t="s">
        <v>4897</v>
      </c>
      <c r="J274" s="75" t="str">
        <f>VLOOKUP(A274,ATON_Xref[[LLNR]:[Zone_ID (for lookup)]],12,FALSE)</f>
        <v>P15</v>
      </c>
      <c r="K274" s="25">
        <f t="shared" si="16"/>
        <v>25.979955555555556</v>
      </c>
      <c r="L274" s="25">
        <f t="shared" si="17"/>
        <v>-81.738504444444445</v>
      </c>
      <c r="M274" s="26" t="str">
        <f t="shared" si="18"/>
        <v>N 25° 58.797'</v>
      </c>
      <c r="N274" s="26" t="str">
        <f t="shared" si="19"/>
        <v>W 81° 44.310'</v>
      </c>
      <c r="O274" s="26" t="str">
        <f>VLOOKUP('7. Light List'!$A274,ATON_Xref[[LLNR]:[ATON Designation]],2,FALSE)</f>
        <v>G3A</v>
      </c>
    </row>
    <row r="275" spans="1:15" ht="15" x14ac:dyDescent="0.2">
      <c r="A275">
        <v>17170</v>
      </c>
      <c r="B275" t="s">
        <v>1139</v>
      </c>
      <c r="C275" t="s">
        <v>4053</v>
      </c>
      <c r="D275" t="s">
        <v>4054</v>
      </c>
      <c r="F275"/>
      <c r="G275"/>
      <c r="H275" t="s">
        <v>1124</v>
      </c>
      <c r="J275" s="75" t="str">
        <f>VLOOKUP(A275,ATON_Xref[[LLNR]:[Zone_ID (for lookup)]],12,FALSE)</f>
        <v>P16</v>
      </c>
      <c r="K275" s="25">
        <f t="shared" si="16"/>
        <v>25.984821944444445</v>
      </c>
      <c r="L275" s="25">
        <f t="shared" si="17"/>
        <v>-81.740224444444451</v>
      </c>
      <c r="M275" s="26" t="str">
        <f t="shared" si="18"/>
        <v>N 25° 59.089'</v>
      </c>
      <c r="N275" s="26" t="str">
        <f t="shared" si="19"/>
        <v>W 81° 44.413'</v>
      </c>
      <c r="O275" s="26" t="str">
        <f>VLOOKUP('7. Light List'!$A275,ATON_Xref[[LLNR]:[ATON Designation]],2,FALSE)</f>
        <v>G5</v>
      </c>
    </row>
    <row r="276" spans="1:15" ht="15" x14ac:dyDescent="0.2">
      <c r="A276">
        <v>17175</v>
      </c>
      <c r="B276" t="s">
        <v>1138</v>
      </c>
      <c r="C276" t="s">
        <v>4055</v>
      </c>
      <c r="D276" t="s">
        <v>4056</v>
      </c>
      <c r="F276"/>
      <c r="G276"/>
      <c r="H276" t="s">
        <v>1123</v>
      </c>
      <c r="J276" s="75" t="str">
        <f>VLOOKUP(A276,ATON_Xref[[LLNR]:[Zone_ID (for lookup)]],12,FALSE)</f>
        <v>P17</v>
      </c>
      <c r="K276" s="25">
        <f t="shared" si="16"/>
        <v>25.988789166666667</v>
      </c>
      <c r="L276" s="25">
        <f t="shared" si="17"/>
        <v>-81.741283611111115</v>
      </c>
      <c r="M276" s="26" t="str">
        <f t="shared" si="18"/>
        <v>N 25° 59.327'</v>
      </c>
      <c r="N276" s="26" t="str">
        <f t="shared" si="19"/>
        <v>W 81° 44.477'</v>
      </c>
      <c r="O276" s="26" t="str">
        <f>VLOOKUP('7. Light List'!$A276,ATON_Xref[[LLNR]:[ATON Designation]],2,FALSE)</f>
        <v>R6</v>
      </c>
    </row>
    <row r="277" spans="1:15" ht="15" x14ac:dyDescent="0.2">
      <c r="A277">
        <v>17180</v>
      </c>
      <c r="B277" t="s">
        <v>1137</v>
      </c>
      <c r="C277" t="s">
        <v>4057</v>
      </c>
      <c r="D277" t="s">
        <v>4058</v>
      </c>
      <c r="F277"/>
      <c r="G277"/>
      <c r="H277" t="s">
        <v>1124</v>
      </c>
      <c r="J277" s="75" t="str">
        <f>VLOOKUP(A277,ATON_Xref[[LLNR]:[Zone_ID (for lookup)]],12,FALSE)</f>
        <v>P18</v>
      </c>
      <c r="K277" s="25">
        <f t="shared" si="16"/>
        <v>25.99107888888889</v>
      </c>
      <c r="L277" s="25">
        <f t="shared" si="17"/>
        <v>-81.742292222222218</v>
      </c>
      <c r="M277" s="26" t="str">
        <f t="shared" si="18"/>
        <v>N 25° 59.465'</v>
      </c>
      <c r="N277" s="26" t="str">
        <f t="shared" si="19"/>
        <v>W 81° 44.538'</v>
      </c>
      <c r="O277" s="26" t="str">
        <f>VLOOKUP('7. Light List'!$A277,ATON_Xref[[LLNR]:[ATON Designation]],2,FALSE)</f>
        <v>G7</v>
      </c>
    </row>
    <row r="282" spans="1:15" x14ac:dyDescent="0.2">
      <c r="H282" s="388" t="s">
        <v>6003</v>
      </c>
    </row>
    <row r="283" spans="1:15" x14ac:dyDescent="0.2">
      <c r="H283" t="s">
        <v>5997</v>
      </c>
    </row>
    <row r="284" spans="1:15" x14ac:dyDescent="0.2">
      <c r="H284" t="s">
        <v>5998</v>
      </c>
    </row>
    <row r="285" spans="1:15" x14ac:dyDescent="0.2">
      <c r="H285" t="s">
        <v>5999</v>
      </c>
    </row>
    <row r="286" spans="1:15" x14ac:dyDescent="0.2">
      <c r="H286" t="s">
        <v>6001</v>
      </c>
    </row>
    <row r="287" spans="1:15" x14ac:dyDescent="0.2">
      <c r="H287" t="s">
        <v>6002</v>
      </c>
    </row>
    <row r="288" spans="1:15" x14ac:dyDescent="0.2">
      <c r="H288" t="s">
        <v>6000</v>
      </c>
    </row>
  </sheetData>
  <mergeCells count="1">
    <mergeCell ref="J1:O1"/>
  </mergeCells>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B1B5A-8C52-41EB-B96A-136F30A6CA23}">
  <sheetPr codeName="Sheet4"/>
  <dimension ref="A1:N83"/>
  <sheetViews>
    <sheetView workbookViewId="0">
      <selection activeCell="E9" sqref="E9"/>
    </sheetView>
  </sheetViews>
  <sheetFormatPr defaultRowHeight="12.75" x14ac:dyDescent="0.2"/>
  <cols>
    <col min="2" max="2" width="56.85546875" customWidth="1"/>
    <col min="3" max="3" width="34.7109375" customWidth="1"/>
    <col min="4" max="4" width="13.85546875" customWidth="1"/>
    <col min="5" max="7" width="12.42578125" customWidth="1"/>
    <col min="8" max="8" width="65.28515625" style="110" customWidth="1"/>
    <col min="9" max="9" width="15.5703125" style="2" customWidth="1"/>
    <col min="11" max="14" width="25.85546875" customWidth="1"/>
  </cols>
  <sheetData>
    <row r="1" spans="1:14" s="2" customFormat="1" ht="21.75" customHeight="1" x14ac:dyDescent="0.2">
      <c r="A1" s="3" t="s">
        <v>8564</v>
      </c>
      <c r="E1" s="539" t="s">
        <v>6668</v>
      </c>
      <c r="F1" s="539"/>
      <c r="G1" s="539"/>
      <c r="H1" s="539"/>
      <c r="I1" s="484" t="s">
        <v>6670</v>
      </c>
    </row>
    <row r="2" spans="1:14" ht="39" thickBot="1" x14ac:dyDescent="0.25">
      <c r="A2" t="s">
        <v>471</v>
      </c>
      <c r="B2" t="s">
        <v>1655</v>
      </c>
      <c r="C2" t="s">
        <v>6067</v>
      </c>
      <c r="D2" t="s">
        <v>6068</v>
      </c>
      <c r="E2" t="s">
        <v>1911</v>
      </c>
      <c r="F2" s="375" t="s">
        <v>6664</v>
      </c>
      <c r="G2" s="375" t="s">
        <v>1700</v>
      </c>
      <c r="H2" s="110" t="s">
        <v>6663</v>
      </c>
      <c r="I2" s="4" t="s">
        <v>6807</v>
      </c>
    </row>
    <row r="3" spans="1:14" ht="30.75" thickBot="1" x14ac:dyDescent="0.25">
      <c r="A3" s="483">
        <v>16020</v>
      </c>
      <c r="B3" s="483" t="s">
        <v>1636</v>
      </c>
      <c r="C3" s="483" t="s">
        <v>6078</v>
      </c>
      <c r="D3" s="483" t="s">
        <v>6077</v>
      </c>
      <c r="E3" s="75" t="str">
        <f>VLOOKUP(A3,ATON_Xref[[LLNR]:[Zone_ID (for lookup)]],12,FALSE)</f>
        <v>U15</v>
      </c>
      <c r="F3" s="75" t="str">
        <f>VLOOKUP(Table4[[#This Row],[Zone ID]],Table14[#Data],14,0)</f>
        <v>F</v>
      </c>
      <c r="G3" s="75" t="str">
        <f>VLOOKUP(Table4[[#This Row],[Zone ID]],Table14[#Data],24,0)</f>
        <v>USCG</v>
      </c>
      <c r="H3" s="24" t="str">
        <f>VLOOKUP(Table4[[#This Row],[Zone ID]],Table14[#Data],12,0)</f>
        <v>Daymarker missing, replaced by buoy with "13" 
LNM: TRUB (OK)</v>
      </c>
      <c r="I3" s="2" t="s">
        <v>6665</v>
      </c>
      <c r="K3" s="483"/>
      <c r="L3" s="483"/>
      <c r="M3" s="483"/>
      <c r="N3" s="483"/>
    </row>
    <row r="4" spans="1:14" ht="45.75" thickBot="1" x14ac:dyDescent="0.25">
      <c r="A4" s="483">
        <v>16105</v>
      </c>
      <c r="B4" s="483" t="s">
        <v>1618</v>
      </c>
      <c r="C4" s="483" t="s">
        <v>6069</v>
      </c>
      <c r="D4" s="483" t="s">
        <v>6070</v>
      </c>
      <c r="E4" s="75" t="str">
        <f>VLOOKUP(A4,ATON_Xref[[LLNR]:[Zone_ID (for lookup)]],12,FALSE)</f>
        <v>Us32</v>
      </c>
      <c r="F4" s="75" t="str">
        <f>VLOOKUP(Table4[[#This Row],[Zone ID]],Table14[#Data],14,0)</f>
        <v>M</v>
      </c>
      <c r="G4" s="75" t="str">
        <f>VLOOKUP(Table4[[#This Row],[Zone ID]],Table14[#Data],24,0)</f>
        <v>County</v>
      </c>
      <c r="H4" s="24" t="str">
        <f>VLOOKUP(Table4[[#This Row],[Zone ID]],Table14[#Data],12,0)</f>
        <v>Missing completely. Is shown on the chart in it's 2019 position, which appears to be a good postion based on aerial photos. PHOTO IS 2024 - G1 WOULD BE VISIBLE RT SIDE OF PHOTO</v>
      </c>
      <c r="I4" s="2" t="s">
        <v>6665</v>
      </c>
      <c r="K4" s="483"/>
      <c r="L4" s="483"/>
      <c r="M4" s="483"/>
      <c r="N4" s="483"/>
    </row>
    <row r="5" spans="1:14" ht="35.25" thickBot="1" x14ac:dyDescent="0.25">
      <c r="A5" s="483">
        <v>16125</v>
      </c>
      <c r="B5" s="483" t="s">
        <v>1606</v>
      </c>
      <c r="C5" s="483" t="s">
        <v>6069</v>
      </c>
      <c r="D5" s="483" t="s">
        <v>6070</v>
      </c>
      <c r="E5" s="75" t="str">
        <f>VLOOKUP(A5,ATON_Xref[[LLNR]:[Zone_ID (for lookup)]],12,FALSE)</f>
        <v>Us36</v>
      </c>
      <c r="F5" s="75" t="str">
        <f>VLOOKUP(Table4[[#This Row],[Zone ID]],Table14[#Data],14,0)</f>
        <v>P</v>
      </c>
      <c r="G5" s="75" t="str">
        <f>VLOOKUP(Table4[[#This Row],[Zone ID]],Table14[#Data],24,0)</f>
        <v>County</v>
      </c>
      <c r="H5" s="24" t="str">
        <f>VLOOKUP(Table4[[#This Row],[Zone ID]],Table14[#Data],12,0)</f>
        <v>Number mostly missing south side. Wood pile.
LNM: DEST</v>
      </c>
      <c r="I5" s="2" t="s">
        <v>6665</v>
      </c>
      <c r="K5" s="483"/>
      <c r="L5" s="483"/>
      <c r="M5" s="483"/>
      <c r="N5" s="483"/>
    </row>
    <row r="6" spans="1:14" ht="35.25" thickBot="1" x14ac:dyDescent="0.25">
      <c r="A6" s="483">
        <v>16135</v>
      </c>
      <c r="B6" s="483" t="s">
        <v>1601</v>
      </c>
      <c r="C6" s="483" t="s">
        <v>6069</v>
      </c>
      <c r="D6" s="483" t="s">
        <v>6070</v>
      </c>
      <c r="E6" s="75" t="str">
        <f>VLOOKUP(A6,ATON_Xref[[LLNR]:[Zone_ID (for lookup)]],12,FALSE)</f>
        <v>Uw38</v>
      </c>
      <c r="F6" s="75" t="str">
        <f>VLOOKUP(Table4[[#This Row],[Zone ID]],Table14[#Data],14,0)</f>
        <v>Mpo</v>
      </c>
      <c r="G6" s="75" t="str">
        <f>VLOOKUP(Table4[[#This Row],[Zone ID]],Table14[#Data],24,0)</f>
        <v>County</v>
      </c>
      <c r="H6" s="24" t="str">
        <f>VLOOKUP(Table4[[#This Row],[Zone ID]],Table14[#Data],12,0)</f>
        <v>Signs missing. FG pile only. Pile leaning 5 deg. 
LNM: DEST</v>
      </c>
      <c r="I6" s="2" t="s">
        <v>6665</v>
      </c>
      <c r="K6" s="483"/>
      <c r="L6" s="483"/>
      <c r="M6" s="483"/>
      <c r="N6" s="483"/>
    </row>
    <row r="7" spans="1:14" ht="35.25" thickBot="1" x14ac:dyDescent="0.25">
      <c r="A7" s="483">
        <v>16140</v>
      </c>
      <c r="B7" s="483" t="s">
        <v>1598</v>
      </c>
      <c r="C7" s="483" t="s">
        <v>6069</v>
      </c>
      <c r="D7" s="483" t="s">
        <v>6070</v>
      </c>
      <c r="E7" s="75" t="str">
        <f>VLOOKUP(A7,ATON_Xref[[LLNR]:[Zone_ID (for lookup)]],12,FALSE)</f>
        <v>Uw39</v>
      </c>
      <c r="F7" s="75" t="str">
        <f>VLOOKUP(Table4[[#This Row],[Zone ID]],Table14[#Data],14,0)</f>
        <v>P</v>
      </c>
      <c r="G7" s="75" t="str">
        <f>VLOOKUP(Table4[[#This Row],[Zone ID]],Table14[#Data],24,0)</f>
        <v>County</v>
      </c>
      <c r="H7" s="24" t="str">
        <f>VLOOKUP(Table4[[#This Row],[Zone ID]],Table14[#Data],12,0)</f>
        <v>"2" half peeled off S side. Otherwise, signs are like new. Wood pile. LNM: DEST</v>
      </c>
      <c r="I7" s="2" t="s">
        <v>6665</v>
      </c>
      <c r="K7" s="483"/>
      <c r="L7" s="483"/>
      <c r="M7" s="483"/>
      <c r="N7" s="483"/>
    </row>
    <row r="8" spans="1:14" ht="35.25" thickBot="1" x14ac:dyDescent="0.25">
      <c r="A8" s="483">
        <v>16150</v>
      </c>
      <c r="B8" s="483" t="s">
        <v>1592</v>
      </c>
      <c r="C8" s="483" t="s">
        <v>6069</v>
      </c>
      <c r="D8" s="483" t="s">
        <v>6070</v>
      </c>
      <c r="E8" s="75" t="str">
        <f>VLOOKUP(A8,ATON_Xref[[LLNR]:[Zone_ID (for lookup)]],12,FALSE)</f>
        <v>Uw41</v>
      </c>
      <c r="F8" s="75" t="str">
        <f>VLOOKUP(Table4[[#This Row],[Zone ID]],Table14[#Data],14,0)</f>
        <v>P</v>
      </c>
      <c r="G8" s="75" t="str">
        <f>VLOOKUP(Table4[[#This Row],[Zone ID]],Table14[#Data],24,0)</f>
        <v>County</v>
      </c>
      <c r="H8" s="24" t="str">
        <f>VLOOKUP(Table4[[#This Row],[Zone ID]],Table14[#Data],12,0)</f>
        <v>"5" mostly peeled off S side. Wood pile. LNM: DEST</v>
      </c>
      <c r="I8" s="2" t="s">
        <v>6665</v>
      </c>
      <c r="K8" s="483"/>
      <c r="L8" s="483"/>
      <c r="M8" s="483"/>
      <c r="N8" s="483"/>
    </row>
    <row r="9" spans="1:14" ht="35.25" thickBot="1" x14ac:dyDescent="0.25">
      <c r="A9" s="483">
        <v>16155</v>
      </c>
      <c r="B9" s="483" t="s">
        <v>1589</v>
      </c>
      <c r="C9" s="483" t="s">
        <v>6069</v>
      </c>
      <c r="D9" s="483" t="s">
        <v>6070</v>
      </c>
      <c r="E9" s="75" t="str">
        <f>VLOOKUP(A9,ATON_Xref[[LLNR]:[Zone_ID (for lookup)]],12,FALSE)</f>
        <v>Uw42</v>
      </c>
      <c r="F9" s="75" t="str">
        <f>VLOOKUP(Table4[[#This Row],[Zone ID]],Table14[#Data],14,0)</f>
        <v>F</v>
      </c>
      <c r="G9" s="75" t="str">
        <f>VLOOKUP(Table4[[#This Row],[Zone ID]],Table14[#Data],24,0)</f>
        <v>County</v>
      </c>
      <c r="H9" s="24" t="str">
        <f>VLOOKUP(Table4[[#This Row],[Zone ID]],Table14[#Data],12,0)</f>
        <v>"6" partially peeled off but still legible. Wood pile. 
LNM: DEST</v>
      </c>
      <c r="I9" s="2" t="s">
        <v>6665</v>
      </c>
      <c r="K9" s="483"/>
      <c r="L9" s="483"/>
      <c r="M9" s="483"/>
      <c r="N9" s="483"/>
    </row>
    <row r="10" spans="1:14" ht="35.25" thickBot="1" x14ac:dyDescent="0.25">
      <c r="A10" s="483">
        <v>16160</v>
      </c>
      <c r="B10" s="483" t="s">
        <v>1586</v>
      </c>
      <c r="C10" s="483" t="s">
        <v>6069</v>
      </c>
      <c r="D10" s="483" t="s">
        <v>6070</v>
      </c>
      <c r="E10" s="75" t="str">
        <f>VLOOKUP(A10,ATON_Xref[[LLNR]:[Zone_ID (for lookup)]],12,FALSE)</f>
        <v>Uw43</v>
      </c>
      <c r="F10" s="75" t="str">
        <f>VLOOKUP(Table4[[#This Row],[Zone ID]],Table14[#Data],14,0)</f>
        <v>Mpo</v>
      </c>
      <c r="G10" s="75" t="str">
        <f>VLOOKUP(Table4[[#This Row],[Zone ID]],Table14[#Data],24,0)</f>
        <v>County</v>
      </c>
      <c r="H10" s="24" t="str">
        <f>VLOOKUP(Table4[[#This Row],[Zone ID]],Table14[#Data],12,0)</f>
        <v>Both signs missing. LNM: DEST</v>
      </c>
      <c r="I10" s="2" t="s">
        <v>6666</v>
      </c>
      <c r="K10" s="483"/>
      <c r="L10" s="483"/>
      <c r="M10" s="483"/>
      <c r="N10" s="483"/>
    </row>
    <row r="11" spans="1:14" ht="18" thickBot="1" x14ac:dyDescent="0.25">
      <c r="A11" s="483">
        <v>16180</v>
      </c>
      <c r="B11" s="483" t="s">
        <v>1580</v>
      </c>
      <c r="C11" s="483" t="s">
        <v>6078</v>
      </c>
      <c r="D11" s="483" t="s">
        <v>6077</v>
      </c>
      <c r="E11" s="75" t="str">
        <f>VLOOKUP(A11,ATON_Xref[[LLNR]:[Zone_ID (for lookup)]],12,FALSE)</f>
        <v>U47</v>
      </c>
      <c r="F11" s="75" t="str">
        <f>VLOOKUP(Table4[[#This Row],[Zone ID]],Table14[#Data],14,0)</f>
        <v>F</v>
      </c>
      <c r="G11" s="75" t="str">
        <f>VLOOKUP(Table4[[#This Row],[Zone ID]],Table14[#Data],24,0)</f>
        <v>USCG</v>
      </c>
      <c r="H11" s="24" t="str">
        <f>VLOOKUP(Table4[[#This Row],[Zone ID]],Table14[#Data],12,0)</f>
        <v>Dayboard replaced by green buoy OK on LNM</v>
      </c>
      <c r="I11" s="2" t="s">
        <v>6666</v>
      </c>
      <c r="K11" s="483"/>
      <c r="L11" s="483"/>
      <c r="M11" s="483"/>
      <c r="N11" s="483"/>
    </row>
    <row r="12" spans="1:14" ht="18" thickBot="1" x14ac:dyDescent="0.25">
      <c r="A12" s="483">
        <v>16235</v>
      </c>
      <c r="B12" s="483" t="s">
        <v>2353</v>
      </c>
      <c r="C12" s="483" t="s">
        <v>6069</v>
      </c>
      <c r="D12" s="483" t="s">
        <v>6070</v>
      </c>
      <c r="E12" s="75" t="str">
        <f>VLOOKUP(A12,ATON_Xref[[LLNR]:[Zone_ID (for lookup)]],12,FALSE)</f>
        <v>T01</v>
      </c>
      <c r="F12" s="75" t="str">
        <f>VLOOKUP(Table4[[#This Row],[Zone ID]],Table14[#Data],14,0)</f>
        <v>G</v>
      </c>
      <c r="G12" s="75" t="str">
        <f>VLOOKUP(Table4[[#This Row],[Zone ID]],Table14[#Data],24,0)</f>
        <v>County</v>
      </c>
      <c r="H12" s="24" t="str">
        <f>VLOOKUP(Table4[[#This Row],[Zone ID]],Table14[#Data],12,0)</f>
        <v xml:space="preserve">Good signs on wood pile that was G1 2018-2024. It was G3 in 2017. </v>
      </c>
      <c r="I12" s="2" t="s">
        <v>6666</v>
      </c>
      <c r="K12" s="483"/>
      <c r="L12" s="483"/>
      <c r="M12" s="483"/>
      <c r="N12" s="483"/>
    </row>
    <row r="13" spans="1:14" ht="18" thickBot="1" x14ac:dyDescent="0.25">
      <c r="A13" s="483">
        <v>16240</v>
      </c>
      <c r="B13" s="483" t="s">
        <v>2354</v>
      </c>
      <c r="C13" s="483" t="s">
        <v>6069</v>
      </c>
      <c r="D13" s="483" t="s">
        <v>6070</v>
      </c>
      <c r="E13" s="75" t="str">
        <f>VLOOKUP(A13,ATON_Xref[[LLNR]:[Zone_ID (for lookup)]],12,FALSE)</f>
        <v>T02</v>
      </c>
      <c r="F13" s="75" t="str">
        <f>VLOOKUP(Table4[[#This Row],[Zone ID]],Table14[#Data],14,0)</f>
        <v>M</v>
      </c>
      <c r="G13" s="75" t="str">
        <f>VLOOKUP(Table4[[#This Row],[Zone ID]],Table14[#Data],24,0)</f>
        <v>County</v>
      </c>
      <c r="H13" s="24" t="str">
        <f>VLOOKUP(Table4[[#This Row],[Zone ID]],Table14[#Data],12,0)</f>
        <v>Missing completely. LNM: DEST</v>
      </c>
      <c r="I13" s="2" t="s">
        <v>6666</v>
      </c>
      <c r="K13" s="483"/>
      <c r="L13" s="483"/>
      <c r="M13" s="483"/>
      <c r="N13" s="483"/>
    </row>
    <row r="14" spans="1:14" ht="30.75" thickBot="1" x14ac:dyDescent="0.25">
      <c r="A14" s="483">
        <v>16245</v>
      </c>
      <c r="B14" s="483" t="s">
        <v>2355</v>
      </c>
      <c r="C14" s="483" t="s">
        <v>6071</v>
      </c>
      <c r="D14" s="483" t="s">
        <v>6070</v>
      </c>
      <c r="E14" s="75" t="str">
        <f>VLOOKUP(A14,ATON_Xref[[LLNR]:[Zone_ID (for lookup)]],12,FALSE)</f>
        <v>T04</v>
      </c>
      <c r="F14" s="75" t="str">
        <f>VLOOKUP(Table4[[#This Row],[Zone ID]],Table14[#Data],14,0)</f>
        <v>G</v>
      </c>
      <c r="G14" s="75" t="str">
        <f>VLOOKUP(Table4[[#This Row],[Zone ID]],Table14[#Data],24,0)</f>
        <v>County</v>
      </c>
      <c r="H14" s="24" t="str">
        <f>VLOOKUP(Table4[[#This Row],[Zone ID]],Table14[#Data],12,0)</f>
        <v>Good signs on fiberglass pile. Bird dropping make numbers barely visible. LNM: DMGD</v>
      </c>
      <c r="I14" s="2" t="s">
        <v>6666</v>
      </c>
      <c r="K14" s="483"/>
      <c r="L14" s="483"/>
      <c r="M14" s="483"/>
      <c r="N14" s="483"/>
    </row>
    <row r="15" spans="1:14" ht="30.75" thickBot="1" x14ac:dyDescent="0.25">
      <c r="A15" s="483">
        <v>16250</v>
      </c>
      <c r="B15" s="483" t="s">
        <v>2356</v>
      </c>
      <c r="C15" s="483" t="s">
        <v>6072</v>
      </c>
      <c r="D15" s="483" t="s">
        <v>6070</v>
      </c>
      <c r="E15" s="75" t="str">
        <f>VLOOKUP(A15,ATON_Xref[[LLNR]:[Zone_ID (for lookup)]],12,FALSE)</f>
        <v>T05</v>
      </c>
      <c r="F15" s="75" t="str">
        <f>VLOOKUP(Table4[[#This Row],[Zone ID]],Table14[#Data],14,0)</f>
        <v>G</v>
      </c>
      <c r="G15" s="75" t="str">
        <f>VLOOKUP(Table4[[#This Row],[Zone ID]],Table14[#Data],24,0)</f>
        <v>County</v>
      </c>
      <c r="H15" s="24" t="str">
        <f>VLOOKUP(Table4[[#This Row],[Zone ID]],Table14[#Data],12,0)</f>
        <v>Good signs on fiberglass pile that was R8 Feb 2024  (CZM repaired 2024-05-09.) LNM: DEST/HAZ</v>
      </c>
      <c r="I15" s="2" t="s">
        <v>6665</v>
      </c>
      <c r="K15" s="483"/>
      <c r="L15" s="483"/>
      <c r="M15" s="483"/>
      <c r="N15" s="483"/>
    </row>
    <row r="16" spans="1:14" ht="75.75" thickBot="1" x14ac:dyDescent="0.25">
      <c r="A16" s="483">
        <v>16265</v>
      </c>
      <c r="B16" s="483" t="s">
        <v>2359</v>
      </c>
      <c r="C16" s="483" t="s">
        <v>6073</v>
      </c>
      <c r="D16" s="483" t="s">
        <v>6070</v>
      </c>
      <c r="E16" s="75" t="str">
        <f>VLOOKUP(A16,ATON_Xref[[LLNR]:[Zone_ID (for lookup)]],12,FALSE)</f>
        <v>T11</v>
      </c>
      <c r="F16" s="75" t="str">
        <f>VLOOKUP(Table4[[#This Row],[Zone ID]],Table14[#Data],14,0)</f>
        <v>S</v>
      </c>
      <c r="G16" s="75" t="str">
        <f>VLOOKUP(Table4[[#This Row],[Zone ID]],Table14[#Data],24,0)</f>
        <v>County</v>
      </c>
      <c r="H16" s="24" t="str">
        <f>VLOOKUP(Table4[[#This Row],[Zone ID]],Table14[#Data],12,0)</f>
        <v>Like new signs on fiberglass pile. Old pile (nearby at N 25° 52.044', W 81° 32.061') was a submerged hazard in 2021 barely visible at tide  ~3 ft. Tide here frequently reaches 4 ft.  Now warning buoy is missing and could not see the old pile. Locals knew of two boat damaged when hitting this pile 2022. Was hazard removed? LNM:MISSING</v>
      </c>
      <c r="I16" s="2" t="s">
        <v>6665</v>
      </c>
      <c r="K16" s="483"/>
      <c r="L16" s="483"/>
      <c r="M16" s="483"/>
      <c r="N16" s="483"/>
    </row>
    <row r="17" spans="1:14" ht="18" thickBot="1" x14ac:dyDescent="0.25">
      <c r="A17" s="483">
        <v>16280</v>
      </c>
      <c r="B17" s="483" t="s">
        <v>2362</v>
      </c>
      <c r="C17" s="483" t="s">
        <v>6069</v>
      </c>
      <c r="D17" s="483" t="s">
        <v>6070</v>
      </c>
      <c r="E17" s="75" t="str">
        <f>VLOOKUP(A17,ATON_Xref[[LLNR]:[Zone_ID (for lookup)]],12,FALSE)</f>
        <v>T16</v>
      </c>
      <c r="F17" s="75" t="str">
        <f>VLOOKUP(Table4[[#This Row],[Zone ID]],Table14[#Data],14,0)</f>
        <v>G</v>
      </c>
      <c r="G17" s="75" t="str">
        <f>VLOOKUP(Table4[[#This Row],[Zone ID]],Table14[#Data],24,0)</f>
        <v>County</v>
      </c>
      <c r="H17" s="24" t="str">
        <f>VLOOKUP(Table4[[#This Row],[Zone ID]],Table14[#Data],12,0)</f>
        <v>Good signs both on fiberglass pile, but top border peeling both sides.</v>
      </c>
      <c r="I17" s="2" t="s">
        <v>6665</v>
      </c>
      <c r="K17" s="483"/>
      <c r="L17" s="483"/>
      <c r="M17" s="483"/>
      <c r="N17" s="483"/>
    </row>
    <row r="18" spans="1:14" ht="30.75" thickBot="1" x14ac:dyDescent="0.25">
      <c r="A18" s="483">
        <v>16310</v>
      </c>
      <c r="B18" s="483" t="s">
        <v>2367</v>
      </c>
      <c r="C18" s="483" t="s">
        <v>6069</v>
      </c>
      <c r="D18" s="483" t="s">
        <v>6070</v>
      </c>
      <c r="E18" s="75" t="str">
        <f>VLOOKUP(A18,ATON_Xref[[LLNR]:[Zone_ID (for lookup)]],12,FALSE)</f>
        <v>T26</v>
      </c>
      <c r="F18" s="75" t="str">
        <f>VLOOKUP(Table4[[#This Row],[Zone ID]],Table14[#Data],14,0)</f>
        <v>Sm</v>
      </c>
      <c r="G18" s="75" t="str">
        <f>VLOOKUP(Table4[[#This Row],[Zone ID]],Table14[#Data],24,0)</f>
        <v>County</v>
      </c>
      <c r="H18" s="24" t="str">
        <f>VLOOKUP(Table4[[#This Row],[Zone ID]],Table14[#Data],12,0)</f>
        <v>Missing. Not needed. "Caution" buoy that marked the submerged pile has been missing since 2022. Was hazard removed?</v>
      </c>
      <c r="I18" s="2" t="s">
        <v>6666</v>
      </c>
      <c r="K18" s="483"/>
      <c r="L18" s="483"/>
      <c r="M18" s="483"/>
      <c r="N18" s="483"/>
    </row>
    <row r="19" spans="1:14" ht="45.75" thickBot="1" x14ac:dyDescent="0.25">
      <c r="A19" s="483">
        <v>16315</v>
      </c>
      <c r="B19" s="483" t="s">
        <v>2368</v>
      </c>
      <c r="C19" s="483" t="s">
        <v>6069</v>
      </c>
      <c r="D19" s="483" t="s">
        <v>6070</v>
      </c>
      <c r="E19" s="75" t="str">
        <f>VLOOKUP(A19,ATON_Xref[[LLNR]:[Zone_ID (for lookup)]],12,FALSE)</f>
        <v>T27</v>
      </c>
      <c r="F19" s="75" t="str">
        <f>VLOOKUP(Table4[[#This Row],[Zone ID]],Table14[#Data],14,0)</f>
        <v>P</v>
      </c>
      <c r="G19" s="75" t="str">
        <f>VLOOKUP(Table4[[#This Row],[Zone ID]],Table14[#Data],24,0)</f>
        <v>County</v>
      </c>
      <c r="H19" s="24" t="str">
        <f>VLOOKUP(Table4[[#This Row],[Zone ID]],Table14[#Data],12,0)</f>
        <v>Green buoy replaced dayboard missing since 2017. Buoy had moved ~300 ft west from April 2025 positon. Buoy is in good condition except "2" is missing.)</v>
      </c>
      <c r="I19" s="2" t="s">
        <v>6665</v>
      </c>
      <c r="K19" s="483"/>
      <c r="L19" s="483"/>
      <c r="M19" s="483"/>
      <c r="N19" s="483"/>
    </row>
    <row r="20" spans="1:14" ht="30.75" thickBot="1" x14ac:dyDescent="0.25">
      <c r="A20" s="483">
        <v>16380</v>
      </c>
      <c r="B20" s="483" t="s">
        <v>2381</v>
      </c>
      <c r="C20" s="483" t="s">
        <v>6072</v>
      </c>
      <c r="D20" s="483" t="s">
        <v>6070</v>
      </c>
      <c r="E20" s="75" t="str">
        <f>VLOOKUP(A20,ATON_Xref[[LLNR]:[Zone_ID (for lookup)]],12,FALSE)</f>
        <v>T43</v>
      </c>
      <c r="F20" s="75" t="str">
        <f>VLOOKUP(Table4[[#This Row],[Zone ID]],Table14[#Data],14,0)</f>
        <v>M</v>
      </c>
      <c r="G20" s="75" t="str">
        <f>VLOOKUP(Table4[[#This Row],[Zone ID]],Table14[#Data],24,0)</f>
        <v>County</v>
      </c>
      <c r="H20" s="24" t="str">
        <f>VLOOKUP(Table4[[#This Row],[Zone ID]],Table14[#Data],12,0)</f>
        <v>Missing completely. CZM says not needed 2018. Not needed but still on light list.</v>
      </c>
      <c r="I20" s="2" t="s">
        <v>6666</v>
      </c>
      <c r="K20" s="483"/>
      <c r="L20" s="483"/>
      <c r="M20" s="483"/>
      <c r="N20" s="483"/>
    </row>
    <row r="21" spans="1:14" ht="45.75" thickBot="1" x14ac:dyDescent="0.25">
      <c r="A21" s="483">
        <v>16390</v>
      </c>
      <c r="B21" s="483" t="s">
        <v>2383</v>
      </c>
      <c r="C21" s="483" t="s">
        <v>6069</v>
      </c>
      <c r="D21" s="483" t="s">
        <v>6070</v>
      </c>
      <c r="E21" s="75" t="str">
        <f>VLOOKUP(A21,ATON_Xref[[LLNR]:[Zone_ID (for lookup)]],12,FALSE)</f>
        <v>T46</v>
      </c>
      <c r="F21" s="75" t="str">
        <f>VLOOKUP(Table4[[#This Row],[Zone ID]],Table14[#Data],14,0)</f>
        <v>M</v>
      </c>
      <c r="G21" s="75" t="str">
        <f>VLOOKUP(Table4[[#This Row],[Zone ID]],Table14[#Data],24,0)</f>
        <v>County</v>
      </c>
      <c r="H21" s="24" t="str">
        <f>VLOOKUP(Table4[[#This Row],[Zone ID]],Table14[#Data],12,0)</f>
        <v>Missing Completely. CZM says not needed 2018.  Locatation on Light List would place it between current G35 and R34. Not needed, but still on light list. If it were at light list position it would be visible SW of G35</v>
      </c>
      <c r="I21" s="2" t="s">
        <v>6666</v>
      </c>
      <c r="K21" s="483"/>
      <c r="L21" s="483"/>
      <c r="M21" s="483"/>
      <c r="N21" s="483"/>
    </row>
    <row r="22" spans="1:14" ht="18" thickBot="1" x14ac:dyDescent="0.25">
      <c r="A22" s="483">
        <v>16505</v>
      </c>
      <c r="B22" s="483" t="s">
        <v>1504</v>
      </c>
      <c r="C22" s="483" t="s">
        <v>6073</v>
      </c>
      <c r="D22" s="483" t="s">
        <v>6070</v>
      </c>
      <c r="E22" s="75" t="str">
        <f>VLOOKUP(A22,ATON_Xref[[LLNR]:[Zone_ID (for lookup)]],12,FALSE)</f>
        <v>S04</v>
      </c>
      <c r="F22" s="75" t="str">
        <f>VLOOKUP(Table4[[#This Row],[Zone ID]],Table14[#Data],14,0)</f>
        <v>G</v>
      </c>
      <c r="G22" s="75" t="str">
        <f>VLOOKUP(Table4[[#This Row],[Zone ID]],Table14[#Data],24,0)</f>
        <v>County</v>
      </c>
      <c r="H22" s="24" t="str">
        <f>VLOOKUP(Table4[[#This Row],[Zone ID]],Table14[#Data],12,0)</f>
        <v xml:space="preserve">Two like-new signs. Wood pile. </v>
      </c>
      <c r="K22" s="483"/>
      <c r="L22" s="483"/>
      <c r="M22" s="483"/>
      <c r="N22" s="483"/>
    </row>
    <row r="23" spans="1:14" ht="18" thickBot="1" x14ac:dyDescent="0.25">
      <c r="A23" s="483">
        <v>16510</v>
      </c>
      <c r="B23" s="483" t="s">
        <v>1501</v>
      </c>
      <c r="C23" s="483" t="s">
        <v>6072</v>
      </c>
      <c r="D23" s="483" t="s">
        <v>6070</v>
      </c>
      <c r="E23" s="75" t="str">
        <f>VLOOKUP(A23,ATON_Xref[[LLNR]:[Zone_ID (for lookup)]],12,FALSE)</f>
        <v>S05</v>
      </c>
      <c r="F23" s="75" t="str">
        <f>VLOOKUP(Table4[[#This Row],[Zone ID]],Table14[#Data],14,0)</f>
        <v>M</v>
      </c>
      <c r="G23" s="75" t="str">
        <f>VLOOKUP(Table4[[#This Row],[Zone ID]],Table14[#Data],24,0)</f>
        <v>County</v>
      </c>
      <c r="H23" s="24" t="str">
        <f>VLOOKUP(Table4[[#This Row],[Zone ID]],Table14[#Data],12,0)</f>
        <v>Missing Completely</v>
      </c>
      <c r="K23" s="483"/>
      <c r="L23" s="483"/>
      <c r="M23" s="483"/>
      <c r="N23" s="483"/>
    </row>
    <row r="24" spans="1:14" ht="18" thickBot="1" x14ac:dyDescent="0.25">
      <c r="A24" s="483">
        <v>16520</v>
      </c>
      <c r="B24" s="483" t="s">
        <v>1495</v>
      </c>
      <c r="C24" s="483" t="s">
        <v>6069</v>
      </c>
      <c r="D24" s="483" t="s">
        <v>6070</v>
      </c>
      <c r="E24" s="75" t="str">
        <f>VLOOKUP(A24,ATON_Xref[[LLNR]:[Zone_ID (for lookup)]],12,FALSE)</f>
        <v>S07</v>
      </c>
      <c r="F24" s="75" t="str">
        <f>VLOOKUP(Table4[[#This Row],[Zone ID]],Table14[#Data],14,0)</f>
        <v>G</v>
      </c>
      <c r="G24" s="75" t="str">
        <f>VLOOKUP(Table4[[#This Row],[Zone ID]],Table14[#Data],24,0)</f>
        <v>County</v>
      </c>
      <c r="H24" s="24" t="str">
        <f>VLOOKUP(Table4[[#This Row],[Zone ID]],Table14[#Data],12,0)</f>
        <v>Like-new signs. No lean.(CZM repaired 2024-05-09).</v>
      </c>
      <c r="K24" s="483"/>
      <c r="L24" s="483"/>
      <c r="M24" s="483"/>
      <c r="N24" s="483"/>
    </row>
    <row r="25" spans="1:14" ht="18" thickBot="1" x14ac:dyDescent="0.25">
      <c r="A25" s="483">
        <v>16530</v>
      </c>
      <c r="B25" s="483" t="s">
        <v>1489</v>
      </c>
      <c r="C25" s="483" t="s">
        <v>6069</v>
      </c>
      <c r="D25" s="483" t="s">
        <v>6070</v>
      </c>
      <c r="E25" s="75" t="str">
        <f>VLOOKUP(A25,ATON_Xref[[LLNR]:[Zone_ID (for lookup)]],12,FALSE)</f>
        <v>S09</v>
      </c>
      <c r="F25" s="75" t="str">
        <f>VLOOKUP(Table4[[#This Row],[Zone ID]],Table14[#Data],14,0)</f>
        <v>M</v>
      </c>
      <c r="G25" s="75" t="str">
        <f>VLOOKUP(Table4[[#This Row],[Zone ID]],Table14[#Data],24,0)</f>
        <v>County</v>
      </c>
      <c r="H25" s="24" t="str">
        <f>VLOOKUP(Table4[[#This Row],[Zone ID]],Table14[#Data],12,0)</f>
        <v>Missing Completely. Probably not needed.</v>
      </c>
      <c r="K25" s="483"/>
      <c r="L25" s="483"/>
      <c r="M25" s="483"/>
      <c r="N25" s="483"/>
    </row>
    <row r="26" spans="1:14" ht="45.75" thickBot="1" x14ac:dyDescent="0.25">
      <c r="A26" s="483">
        <v>16555</v>
      </c>
      <c r="B26" s="483" t="s">
        <v>1480</v>
      </c>
      <c r="C26" s="483" t="s">
        <v>6069</v>
      </c>
      <c r="D26" s="483" t="s">
        <v>6070</v>
      </c>
      <c r="E26" s="75" t="str">
        <f>VLOOKUP(A26,ATON_Xref[[LLNR]:[Zone_ID (for lookup)]],12,FALSE)</f>
        <v>S14</v>
      </c>
      <c r="F26" s="75" t="str">
        <f>VLOOKUP(Table4[[#This Row],[Zone ID]],Table14[#Data],14,0)</f>
        <v>M</v>
      </c>
      <c r="G26" s="75" t="str">
        <f>VLOOKUP(Table4[[#This Row],[Zone ID]],Table14[#Data],24,0)</f>
        <v>County</v>
      </c>
      <c r="H26" s="24" t="str">
        <f>VLOOKUP(Table4[[#This Row],[Zone ID]],Table14[#Data],12,0)</f>
        <v>Missing. Probably replace by R20 before 2019. But a G21 1500 ft NE would be helpful to keep boats off that shoal. R22 would be to the right of daymarker R20 in photo.</v>
      </c>
      <c r="K26" s="483"/>
      <c r="L26" s="483"/>
      <c r="M26" s="483"/>
      <c r="N26" s="483"/>
    </row>
    <row r="27" spans="1:14" ht="18" thickBot="1" x14ac:dyDescent="0.25">
      <c r="A27" s="483">
        <v>16565</v>
      </c>
      <c r="B27" s="483" t="s">
        <v>1474</v>
      </c>
      <c r="C27" s="483" t="s">
        <v>6072</v>
      </c>
      <c r="D27" s="483" t="s">
        <v>6070</v>
      </c>
      <c r="E27" s="75" t="str">
        <f>VLOOKUP(A27,ATON_Xref[[LLNR]:[Zone_ID (for lookup)]],12,FALSE)</f>
        <v>S16</v>
      </c>
      <c r="F27" s="75" t="str">
        <f>VLOOKUP(Table4[[#This Row],[Zone ID]],Table14[#Data],14,0)</f>
        <v>G</v>
      </c>
      <c r="G27" s="75" t="str">
        <f>VLOOKUP(Table4[[#This Row],[Zone ID]],Table14[#Data],24,0)</f>
        <v>County</v>
      </c>
      <c r="H27" s="24" t="str">
        <f>VLOOKUP(Table4[[#This Row],[Zone ID]],Table14[#Data],12,0)</f>
        <v>Good condition. Wood pile</v>
      </c>
      <c r="K27" s="483"/>
      <c r="L27" s="483"/>
      <c r="M27" s="483"/>
      <c r="N27" s="483"/>
    </row>
    <row r="28" spans="1:14" ht="18" thickBot="1" x14ac:dyDescent="0.25">
      <c r="A28" s="483">
        <v>16675</v>
      </c>
      <c r="B28" s="483" t="s">
        <v>314</v>
      </c>
      <c r="C28" s="483" t="s">
        <v>6069</v>
      </c>
      <c r="D28" s="483" t="s">
        <v>6070</v>
      </c>
      <c r="E28" s="75" t="str">
        <f>VLOOKUP(A28,ATON_Xref[[LLNR]:[Zone_ID (for lookup)]],12,FALSE)</f>
        <v>Nn84</v>
      </c>
      <c r="F28" s="75" t="str">
        <f>VLOOKUP(Table4[[#This Row],[Zone ID]],Table14[#Data],14,0)</f>
        <v>Mos</v>
      </c>
      <c r="G28" s="75" t="str">
        <f>VLOOKUP(Table4[[#This Row],[Zone ID]],Table14[#Data],24,0)</f>
        <v>County</v>
      </c>
      <c r="H28" s="24" t="str">
        <f>VLOOKUP(Table4[[#This Row],[Zone ID]],Table14[#Data],12,0)</f>
        <v xml:space="preserve">West side missing, East side peeling badly. </v>
      </c>
      <c r="K28" s="483"/>
      <c r="L28" s="483"/>
      <c r="M28" s="483"/>
      <c r="N28" s="483"/>
    </row>
    <row r="29" spans="1:14" ht="18" thickBot="1" x14ac:dyDescent="0.25">
      <c r="A29" s="483">
        <v>16715</v>
      </c>
      <c r="B29" s="483" t="s">
        <v>321</v>
      </c>
      <c r="C29" s="483" t="s">
        <v>6073</v>
      </c>
      <c r="D29" s="483" t="s">
        <v>6070</v>
      </c>
      <c r="E29" s="75" t="str">
        <f>VLOOKUP(A29,ATON_Xref[[LLNR]:[Zone_ID (for lookup)]],12,FALSE)</f>
        <v>M53</v>
      </c>
      <c r="F29" s="75" t="str">
        <f>VLOOKUP(Table4[[#This Row],[Zone ID]],Table14[#Data],14,0)</f>
        <v>G</v>
      </c>
      <c r="G29" s="75" t="str">
        <f>VLOOKUP(Table4[[#This Row],[Zone ID]],Table14[#Data],24,0)</f>
        <v>County</v>
      </c>
      <c r="H29" s="24" t="str">
        <f>VLOOKUP(Table4[[#This Row],[Zone ID]],Table14[#Data],12,0)</f>
        <v xml:space="preserve"> Good signs. One sign crooked.(CZM repaired 2024-05-09).</v>
      </c>
      <c r="K29" s="483"/>
      <c r="L29" s="483"/>
      <c r="M29" s="483"/>
      <c r="N29" s="483"/>
    </row>
    <row r="30" spans="1:14" ht="18" thickBot="1" x14ac:dyDescent="0.25">
      <c r="A30" s="483">
        <v>16790</v>
      </c>
      <c r="B30" s="483" t="s">
        <v>335</v>
      </c>
      <c r="C30" s="483" t="s">
        <v>6072</v>
      </c>
      <c r="D30" s="483" t="s">
        <v>6070</v>
      </c>
      <c r="E30" s="75" t="str">
        <f>VLOOKUP(A30,ATON_Xref[[LLNR]:[Zone_ID (for lookup)]],12,FALSE)</f>
        <v>Mm41</v>
      </c>
      <c r="F30" s="75" t="str">
        <f>VLOOKUP(Table4[[#This Row],[Zone ID]],Table14[#Data],14,0)</f>
        <v>G</v>
      </c>
      <c r="G30" s="75" t="str">
        <f>VLOOKUP(Table4[[#This Row],[Zone ID]],Table14[#Data],24,0)</f>
        <v>County</v>
      </c>
      <c r="H30" s="24" t="str">
        <f>VLOOKUP(Table4[[#This Row],[Zone ID]],Table14[#Data],12,0)</f>
        <v>Like new signs on wood pile.</v>
      </c>
      <c r="K30" s="483"/>
      <c r="L30" s="483"/>
      <c r="M30" s="483"/>
      <c r="N30" s="483"/>
    </row>
    <row r="31" spans="1:14" ht="18" thickBot="1" x14ac:dyDescent="0.25">
      <c r="A31" s="483">
        <v>16790.009999999998</v>
      </c>
      <c r="B31" s="483" t="s">
        <v>1378</v>
      </c>
      <c r="C31" s="483" t="s">
        <v>6069</v>
      </c>
      <c r="D31" s="483" t="s">
        <v>6070</v>
      </c>
      <c r="E31" s="75" t="str">
        <f>VLOOKUP(A31,ATON_Xref[[LLNR]:[Zone_ID (for lookup)]],12,FALSE)</f>
        <v>Q01</v>
      </c>
      <c r="F31" s="75" t="str">
        <f>VLOOKUP(Table4[[#This Row],[Zone ID]],Table14[#Data],14,0)</f>
        <v>G</v>
      </c>
      <c r="G31" s="75" t="str">
        <f>VLOOKUP(Table4[[#This Row],[Zone ID]],Table14[#Data],24,0)</f>
        <v>County</v>
      </c>
      <c r="H31" s="24" t="str">
        <f>VLOOKUP(Table4[[#This Row],[Zone ID]],Table14[#Data],12,0)</f>
        <v>Like new signs on fiberglass pile.</v>
      </c>
      <c r="K31" s="483"/>
      <c r="L31" s="483"/>
      <c r="M31" s="483"/>
      <c r="N31" s="483"/>
    </row>
    <row r="32" spans="1:14" ht="30.75" thickBot="1" x14ac:dyDescent="0.25">
      <c r="A32" s="483">
        <v>16790.04</v>
      </c>
      <c r="B32" s="483" t="s">
        <v>1369</v>
      </c>
      <c r="C32" s="483" t="s">
        <v>6072</v>
      </c>
      <c r="D32" s="483" t="s">
        <v>6070</v>
      </c>
      <c r="E32" s="75" t="str">
        <f>VLOOKUP(A32,ATON_Xref[[LLNR]:[Zone_ID (for lookup)]],12,FALSE)</f>
        <v>Q04</v>
      </c>
      <c r="F32" s="75" t="str">
        <f>VLOOKUP(Table4[[#This Row],[Zone ID]],Table14[#Data],14,0)</f>
        <v>S</v>
      </c>
      <c r="G32" s="75" t="str">
        <f>VLOOKUP(Table4[[#This Row],[Zone ID]],Table14[#Data],24,0)</f>
        <v>County</v>
      </c>
      <c r="H32" s="24" t="str">
        <f>VLOOKUP(Table4[[#This Row],[Zone ID]],Table14[#Data],12,0)</f>
        <v>Like new fiberglass pile and signs. Lightlist shows this as R4; it was changed to R6 2022 so order in channel is correct.</v>
      </c>
      <c r="K32" s="483"/>
      <c r="L32" s="483"/>
      <c r="M32" s="483"/>
      <c r="N32" s="483"/>
    </row>
    <row r="33" spans="1:14" ht="18" thickBot="1" x14ac:dyDescent="0.25">
      <c r="A33" s="483">
        <v>16792</v>
      </c>
      <c r="B33" s="483" t="s">
        <v>1357</v>
      </c>
      <c r="C33" s="483" t="s">
        <v>6069</v>
      </c>
      <c r="D33" s="483" t="s">
        <v>6070</v>
      </c>
      <c r="E33" s="75" t="str">
        <f>VLOOKUP(A33,ATON_Xref[[LLNR]:[Zone_ID (for lookup)]],12,FALSE)</f>
        <v>Qq11</v>
      </c>
      <c r="F33" s="75" t="str">
        <f>VLOOKUP(Table4[[#This Row],[Zone ID]],Table14[#Data],14,0)</f>
        <v>M</v>
      </c>
      <c r="G33" s="75" t="str">
        <f>VLOOKUP(Table4[[#This Row],[Zone ID]],Table14[#Data],24,0)</f>
        <v>County</v>
      </c>
      <c r="H33" s="24" t="str">
        <f>VLOOKUP(Table4[[#This Row],[Zone ID]],Table14[#Data],12,0)</f>
        <v>Missing completely</v>
      </c>
      <c r="K33" s="483"/>
      <c r="L33" s="483"/>
      <c r="M33" s="483"/>
      <c r="N33" s="483"/>
    </row>
    <row r="34" spans="1:14" ht="18" thickBot="1" x14ac:dyDescent="0.25">
      <c r="A34" s="483">
        <v>16792.099999999999</v>
      </c>
      <c r="B34" s="483" t="s">
        <v>1354</v>
      </c>
      <c r="C34" s="483" t="s">
        <v>6069</v>
      </c>
      <c r="D34" s="483" t="s">
        <v>6070</v>
      </c>
      <c r="E34" s="75" t="str">
        <f>VLOOKUP(A34,ATON_Xref[[LLNR]:[Zone_ID (for lookup)]],12,FALSE)</f>
        <v>Qq12</v>
      </c>
      <c r="F34" s="75" t="str">
        <f>VLOOKUP(Table4[[#This Row],[Zone ID]],Table14[#Data],14,0)</f>
        <v>Mpo</v>
      </c>
      <c r="G34" s="75" t="str">
        <f>VLOOKUP(Table4[[#This Row],[Zone ID]],Table14[#Data],24,0)</f>
        <v>County</v>
      </c>
      <c r="H34" s="24" t="str">
        <f>VLOOKUP(Table4[[#This Row],[Zone ID]],Table14[#Data],12,0)</f>
        <v>pile only, leaning 5 deg</v>
      </c>
      <c r="K34" s="483"/>
      <c r="L34" s="483"/>
      <c r="M34" s="483"/>
      <c r="N34" s="483"/>
    </row>
    <row r="35" spans="1:14" ht="75.75" thickBot="1" x14ac:dyDescent="0.25">
      <c r="A35" s="483">
        <v>16793</v>
      </c>
      <c r="B35" s="483" t="s">
        <v>1327</v>
      </c>
      <c r="C35" s="483" t="s">
        <v>6073</v>
      </c>
      <c r="D35" s="483" t="s">
        <v>6070</v>
      </c>
      <c r="E35" s="75" t="str">
        <f>VLOOKUP(A35,ATON_Xref[[LLNR]:[Zone_ID (for lookup)]],12,FALSE)</f>
        <v>Qq22</v>
      </c>
      <c r="F35" s="75" t="str">
        <f>VLOOKUP(Table4[[#This Row],[Zone ID]],Table14[#Data],14,0)</f>
        <v>Sm</v>
      </c>
      <c r="G35" s="75" t="str">
        <f>VLOOKUP(Table4[[#This Row],[Zone ID]],Table14[#Data],24,0)</f>
        <v>County</v>
      </c>
      <c r="H35" s="24" t="str">
        <f>VLOOKUP(Table4[[#This Row],[Zone ID]],Table14[#Data],12,0)</f>
        <v>Missing completely. A marker is needed here to guide boaters who want to go from Cape Ramano Channel to Snook Hole Channel. Problem: Markers 16 and old 17 guide boaters across very shallow water (based on satellite image and on Garmin sonar chart and experience). When replaced should be east of old position.</v>
      </c>
      <c r="K35" s="483"/>
      <c r="L35" s="483"/>
      <c r="M35" s="483"/>
      <c r="N35" s="483"/>
    </row>
    <row r="36" spans="1:14" ht="18" thickBot="1" x14ac:dyDescent="0.25">
      <c r="A36" s="483">
        <v>16800</v>
      </c>
      <c r="B36" s="483" t="s">
        <v>301</v>
      </c>
      <c r="C36" s="483" t="s">
        <v>6069</v>
      </c>
      <c r="D36" s="483" t="s">
        <v>6070</v>
      </c>
      <c r="E36" s="75" t="str">
        <f>VLOOKUP(A36,ATON_Xref[[LLNR]:[Zone_ID (for lookup)]],12,FALSE)</f>
        <v>N82</v>
      </c>
      <c r="F36" s="75" t="str">
        <f>VLOOKUP(Table4[[#This Row],[Zone ID]],Table14[#Data],14,0)</f>
        <v>M</v>
      </c>
      <c r="G36" s="75" t="str">
        <f>VLOOKUP(Table4[[#This Row],[Zone ID]],Table14[#Data],24,0)</f>
        <v>County</v>
      </c>
      <c r="H36" s="24" t="str">
        <f>VLOOKUP(Table4[[#This Row],[Zone ID]],Table14[#Data],12,0)</f>
        <v>Missing Completely</v>
      </c>
      <c r="K36" s="483"/>
      <c r="L36" s="483"/>
      <c r="M36" s="483"/>
      <c r="N36" s="483"/>
    </row>
    <row r="37" spans="1:14" ht="18" thickBot="1" x14ac:dyDescent="0.25">
      <c r="A37" s="483">
        <v>16835</v>
      </c>
      <c r="B37" s="483" t="s">
        <v>4821</v>
      </c>
      <c r="C37" s="483" t="s">
        <v>6073</v>
      </c>
      <c r="D37" s="483" t="s">
        <v>6070</v>
      </c>
      <c r="E37" s="75" t="str">
        <f>VLOOKUP(A37,ATON_Xref[[LLNR]:[Zone_ID (for lookup)]],12,FALSE)</f>
        <v>Aa17</v>
      </c>
      <c r="F37" s="75" t="str">
        <f>VLOOKUP(Table4[[#This Row],[Zone ID]],Table14[#Data],14,0)</f>
        <v>Mpo</v>
      </c>
      <c r="G37" s="75" t="str">
        <f>VLOOKUP(Table4[[#This Row],[Zone ID]],Table14[#Data],24,0)</f>
        <v>Private/City</v>
      </c>
      <c r="H37" s="24" t="str">
        <f>VLOOKUP(Table4[[#This Row],[Zone ID]],Table14[#Data],12,0)</f>
        <v>Missing.  pile Only</v>
      </c>
      <c r="K37" s="483"/>
      <c r="L37" s="483"/>
      <c r="M37" s="483"/>
      <c r="N37" s="483"/>
    </row>
    <row r="38" spans="1:14" ht="18" thickBot="1" x14ac:dyDescent="0.25">
      <c r="A38" s="483">
        <v>16840</v>
      </c>
      <c r="B38" s="483" t="s">
        <v>4822</v>
      </c>
      <c r="C38" s="483" t="s">
        <v>6073</v>
      </c>
      <c r="D38" s="483" t="s">
        <v>6070</v>
      </c>
      <c r="E38" s="75" t="str">
        <f>VLOOKUP(A38,ATON_Xref[[LLNR]:[Zone_ID (for lookup)]],12,FALSE)</f>
        <v>Aa14</v>
      </c>
      <c r="F38" s="75" t="str">
        <f>VLOOKUP(Table4[[#This Row],[Zone ID]],Table14[#Data],14,0)</f>
        <v>M</v>
      </c>
      <c r="G38" s="75" t="str">
        <f>VLOOKUP(Table4[[#This Row],[Zone ID]],Table14[#Data],24,0)</f>
        <v>Private/City</v>
      </c>
      <c r="H38" s="24" t="str">
        <f>VLOOKUP(Table4[[#This Row],[Zone ID]],Table14[#Data],12,0)</f>
        <v xml:space="preserve">Missing completely. </v>
      </c>
      <c r="K38" s="483"/>
      <c r="L38" s="483"/>
      <c r="M38" s="483"/>
      <c r="N38" s="483"/>
    </row>
    <row r="39" spans="1:14" ht="18" thickBot="1" x14ac:dyDescent="0.25">
      <c r="A39" s="483">
        <v>16845</v>
      </c>
      <c r="B39" s="483" t="s">
        <v>5612</v>
      </c>
      <c r="C39" s="483" t="s">
        <v>6073</v>
      </c>
      <c r="D39" s="483" t="s">
        <v>6070</v>
      </c>
      <c r="E39" s="75" t="str">
        <f>VLOOKUP(A39,ATON_Xref[[LLNR]:[Zone_ID (for lookup)]],12,FALSE)</f>
        <v>Aa16</v>
      </c>
      <c r="F39" s="75" t="str">
        <f>VLOOKUP(Table4[[#This Row],[Zone ID]],Table14[#Data],14,0)</f>
        <v>Mpo</v>
      </c>
      <c r="G39" s="75" t="str">
        <f>VLOOKUP(Table4[[#This Row],[Zone ID]],Table14[#Data],24,0)</f>
        <v>Private/City</v>
      </c>
      <c r="H39" s="24" t="str">
        <f>VLOOKUP(Table4[[#This Row],[Zone ID]],Table14[#Data],12,0)</f>
        <v>Missing.  pile Only</v>
      </c>
      <c r="K39" s="483"/>
      <c r="L39" s="483"/>
      <c r="M39" s="483"/>
      <c r="N39" s="483"/>
    </row>
    <row r="40" spans="1:14" ht="45.75" thickBot="1" x14ac:dyDescent="0.25">
      <c r="A40" s="483">
        <v>16860</v>
      </c>
      <c r="B40" s="483" t="s">
        <v>292</v>
      </c>
      <c r="C40" s="483" t="s">
        <v>6069</v>
      </c>
      <c r="D40" s="483" t="s">
        <v>6070</v>
      </c>
      <c r="E40" s="75" t="str">
        <f>VLOOKUP(A40,ATON_Xref[[LLNR]:[Zone_ID (for lookup)]],12,FALSE)</f>
        <v>A10</v>
      </c>
      <c r="F40" s="75" t="str">
        <f>VLOOKUP(Table4[[#This Row],[Zone ID]],Table14[#Data],14,0)</f>
        <v>P</v>
      </c>
      <c r="G40" s="75" t="str">
        <f>VLOOKUP(Table4[[#This Row],[Zone ID]],Table14[#Data],24,0)</f>
        <v>County</v>
      </c>
      <c r="H40" s="24" t="str">
        <f>VLOOKUP(Table4[[#This Row],[Zone ID]],Table14[#Data],12,0)</f>
        <v xml:space="preserve">Buoy in place of daymarker missing since 2019. Buoy is 3600 ft NW from light list position and 1000 ft SW of it's position a year ago. Number "6" is peeled off. </v>
      </c>
      <c r="K40" s="483"/>
      <c r="L40" s="483"/>
      <c r="M40" s="483"/>
      <c r="N40" s="483"/>
    </row>
    <row r="41" spans="1:14" ht="18" thickBot="1" x14ac:dyDescent="0.25">
      <c r="A41" s="483">
        <v>16880</v>
      </c>
      <c r="B41" s="483" t="s">
        <v>6242</v>
      </c>
      <c r="C41" s="483" t="s">
        <v>6071</v>
      </c>
      <c r="D41" s="483" t="s">
        <v>6070</v>
      </c>
      <c r="E41" s="75" t="str">
        <f>VLOOKUP(A41,ATON_Xref[[LLNR]:[Zone_ID (for lookup)]],12,FALSE)</f>
        <v>A05</v>
      </c>
      <c r="F41" s="75" t="str">
        <f>VLOOKUP(Table4[[#This Row],[Zone ID]],Table14[#Data],14,0)</f>
        <v>M</v>
      </c>
      <c r="G41" s="75" t="str">
        <f>VLOOKUP(Table4[[#This Row],[Zone ID]],Table14[#Data],24,0)</f>
        <v>County</v>
      </c>
      <c r="H41" s="24" t="str">
        <f>VLOOKUP(Table4[[#This Row],[Zone ID]],Table14[#Data],12,0)</f>
        <v>Missing completely</v>
      </c>
      <c r="K41" s="483"/>
      <c r="L41" s="483"/>
      <c r="M41" s="483"/>
      <c r="N41" s="483"/>
    </row>
    <row r="42" spans="1:14" ht="18" thickBot="1" x14ac:dyDescent="0.25">
      <c r="A42" s="483">
        <v>16900</v>
      </c>
      <c r="B42" s="483" t="s">
        <v>337</v>
      </c>
      <c r="C42" s="483" t="s">
        <v>6072</v>
      </c>
      <c r="D42" s="483" t="s">
        <v>6070</v>
      </c>
      <c r="E42" s="75" t="str">
        <f>VLOOKUP(A42,ATON_Xref[[LLNR]:[Zone_ID (for lookup)]],12,FALSE)</f>
        <v>B10</v>
      </c>
      <c r="F42" s="75" t="str">
        <f>VLOOKUP(Table4[[#This Row],[Zone ID]],Table14[#Data],14,0)</f>
        <v>M</v>
      </c>
      <c r="G42" s="75" t="str">
        <f>VLOOKUP(Table4[[#This Row],[Zone ID]],Table14[#Data],24,0)</f>
        <v>County</v>
      </c>
      <c r="H42" s="24" t="str">
        <f>VLOOKUP(Table4[[#This Row],[Zone ID]],Table14[#Data],12,0)</f>
        <v xml:space="preserve">Missing completely since April 2019, </v>
      </c>
      <c r="K42" s="483"/>
      <c r="L42" s="483"/>
      <c r="M42" s="483"/>
      <c r="N42" s="483"/>
    </row>
    <row r="43" spans="1:14" ht="30.75" thickBot="1" x14ac:dyDescent="0.25">
      <c r="A43" s="483">
        <v>16901.099999999999</v>
      </c>
      <c r="B43" s="483" t="s">
        <v>1269</v>
      </c>
      <c r="C43" s="483" t="s">
        <v>6069</v>
      </c>
      <c r="D43" s="483" t="s">
        <v>6070</v>
      </c>
      <c r="E43" s="75" t="str">
        <f>VLOOKUP(A43,ATON_Xref[[LLNR]:[Zone_ID (for lookup)]],12,FALSE)</f>
        <v>B46</v>
      </c>
      <c r="F43" s="75" t="str">
        <f>VLOOKUP(Table4[[#This Row],[Zone ID]],Table14[#Data],14,0)</f>
        <v>M</v>
      </c>
      <c r="G43" s="75" t="str">
        <f>VLOOKUP(Table4[[#This Row],[Zone ID]],Table14[#Data],24,0)</f>
        <v>County</v>
      </c>
      <c r="H43" s="24" t="str">
        <f>VLOOKUP(Table4[[#This Row],[Zone ID]],Table14[#Data],12,0)</f>
        <v>Missing completely since March 2023. Needed to keep boaters out of manatee zone.</v>
      </c>
      <c r="K43" s="483"/>
      <c r="L43" s="483"/>
      <c r="M43" s="483"/>
      <c r="N43" s="483"/>
    </row>
    <row r="44" spans="1:14" ht="18" thickBot="1" x14ac:dyDescent="0.25">
      <c r="A44" s="483">
        <v>16901.2</v>
      </c>
      <c r="B44" s="483" t="s">
        <v>1266</v>
      </c>
      <c r="C44" s="483" t="s">
        <v>6069</v>
      </c>
      <c r="D44" s="483" t="s">
        <v>6070</v>
      </c>
      <c r="E44" s="75" t="str">
        <f>VLOOKUP(A44,ATON_Xref[[LLNR]:[Zone_ID (for lookup)]],12,FALSE)</f>
        <v>B47</v>
      </c>
      <c r="F44" s="75" t="str">
        <f>VLOOKUP(Table4[[#This Row],[Zone ID]],Table14[#Data],14,0)</f>
        <v>G</v>
      </c>
      <c r="G44" s="75" t="str">
        <f>VLOOKUP(Table4[[#This Row],[Zone ID]],Table14[#Data],24,0)</f>
        <v>County</v>
      </c>
      <c r="H44" s="24" t="str">
        <f>VLOOKUP(Table4[[#This Row],[Zone ID]],Table14[#Data],12,0)</f>
        <v xml:space="preserve"> Like new signs. Lean 5 deg. </v>
      </c>
      <c r="K44" s="483"/>
      <c r="L44" s="483"/>
      <c r="M44" s="483"/>
      <c r="N44" s="483"/>
    </row>
    <row r="45" spans="1:14" ht="30.75" thickBot="1" x14ac:dyDescent="0.25">
      <c r="A45" s="483">
        <v>16901.400000000001</v>
      </c>
      <c r="B45" s="483" t="s">
        <v>1260</v>
      </c>
      <c r="C45" s="483" t="s">
        <v>6072</v>
      </c>
      <c r="D45" s="483" t="s">
        <v>6070</v>
      </c>
      <c r="E45" s="75" t="str">
        <f>VLOOKUP(A45,ATON_Xref[[LLNR]:[Zone_ID (for lookup)]],12,FALSE)</f>
        <v>B49</v>
      </c>
      <c r="F45" s="75" t="str">
        <f>VLOOKUP(Table4[[#This Row],[Zone ID]],Table14[#Data],14,0)</f>
        <v>G</v>
      </c>
      <c r="G45" s="75" t="str">
        <f>VLOOKUP(Table4[[#This Row],[Zone ID]],Table14[#Data],24,0)</f>
        <v>County</v>
      </c>
      <c r="H45" s="24" t="str">
        <f>VLOOKUP(Table4[[#This Row],[Zone ID]],Table14[#Data],12,0)</f>
        <v>Like new signs
CZM repaired 2024-05-09</v>
      </c>
      <c r="K45" s="483"/>
      <c r="L45" s="483"/>
      <c r="M45" s="483"/>
      <c r="N45" s="483"/>
    </row>
    <row r="46" spans="1:14" ht="30.75" thickBot="1" x14ac:dyDescent="0.25">
      <c r="A46" s="483">
        <v>16901.5</v>
      </c>
      <c r="B46" s="483" t="s">
        <v>1257</v>
      </c>
      <c r="C46" s="483" t="s">
        <v>6069</v>
      </c>
      <c r="D46" s="483" t="s">
        <v>6070</v>
      </c>
      <c r="E46" s="75" t="str">
        <f>VLOOKUP(A46,ATON_Xref[[LLNR]:[Zone_ID (for lookup)]],12,FALSE)</f>
        <v>B50</v>
      </c>
      <c r="F46" s="75" t="str">
        <f>VLOOKUP(Table4[[#This Row],[Zone ID]],Table14[#Data],14,0)</f>
        <v>P</v>
      </c>
      <c r="G46" s="75" t="str">
        <f>VLOOKUP(Table4[[#This Row],[Zone ID]],Table14[#Data],24,0)</f>
        <v>County</v>
      </c>
      <c r="H46" s="24" t="str">
        <f>VLOOKUP(Table4[[#This Row],[Zone ID]],Table14[#Data],12,0)</f>
        <v>pile is very short and leaning 45 deg. One side illegible due to bird droppings (CZM repaired 2024-05-09)</v>
      </c>
      <c r="K46" s="483"/>
      <c r="L46" s="483"/>
      <c r="M46" s="483"/>
      <c r="N46" s="483"/>
    </row>
    <row r="47" spans="1:14" ht="18" thickBot="1" x14ac:dyDescent="0.25">
      <c r="A47" s="483">
        <v>16917</v>
      </c>
      <c r="B47" s="483" t="s">
        <v>1241</v>
      </c>
      <c r="C47" s="483" t="s">
        <v>6069</v>
      </c>
      <c r="D47" s="483" t="s">
        <v>6070</v>
      </c>
      <c r="E47" s="75" t="str">
        <f>VLOOKUP(A47,ATON_Xref[[LLNR]:[Zone_ID (for lookup)]],12,FALSE)</f>
        <v>I29</v>
      </c>
      <c r="F47" s="75" t="str">
        <f>VLOOKUP(Table4[[#This Row],[Zone ID]],Table14[#Data],14,0)</f>
        <v>Mpo</v>
      </c>
      <c r="G47" s="75" t="str">
        <f>VLOOKUP(Table4[[#This Row],[Zone ID]],Table14[#Data],24,0)</f>
        <v>County</v>
      </c>
      <c r="H47" s="24" t="str">
        <f>VLOOKUP(Table4[[#This Row],[Zone ID]],Table14[#Data],12,0)</f>
        <v>Pile only. Light Extinguished. Light list does not show a lignt.</v>
      </c>
      <c r="K47" s="483"/>
      <c r="L47" s="483"/>
      <c r="M47" s="483"/>
      <c r="N47" s="483"/>
    </row>
    <row r="48" spans="1:14" ht="18" thickBot="1" x14ac:dyDescent="0.25">
      <c r="A48" s="483">
        <v>16918</v>
      </c>
      <c r="B48" s="483" t="s">
        <v>1226</v>
      </c>
      <c r="C48" s="483" t="s">
        <v>6074</v>
      </c>
      <c r="D48" s="483" t="s">
        <v>6070</v>
      </c>
      <c r="E48" s="75" t="str">
        <f>VLOOKUP(A48,ATON_Xref[[LLNR]:[Zone_ID (for lookup)]],12,FALSE)</f>
        <v>I36</v>
      </c>
      <c r="F48" s="75" t="str">
        <f>VLOOKUP(Table4[[#This Row],[Zone ID]],Table14[#Data],14,0)</f>
        <v>Mpo</v>
      </c>
      <c r="G48" s="75" t="str">
        <f>VLOOKUP(Table4[[#This Row],[Zone ID]],Table14[#Data],24,0)</f>
        <v>County</v>
      </c>
      <c r="H48" s="24" t="str">
        <f>VLOOKUP(Table4[[#This Row],[Zone ID]],Table14[#Data],12,0)</f>
        <v>Pile only. Light missing.</v>
      </c>
      <c r="K48" s="483"/>
      <c r="L48" s="483"/>
      <c r="M48" s="483"/>
      <c r="N48" s="483"/>
    </row>
    <row r="49" spans="1:14" ht="18" thickBot="1" x14ac:dyDescent="0.25">
      <c r="A49" s="483">
        <v>16918.5</v>
      </c>
      <c r="B49" s="483" t="s">
        <v>1223</v>
      </c>
      <c r="C49" s="483" t="s">
        <v>6073</v>
      </c>
      <c r="D49" s="483" t="s">
        <v>6070</v>
      </c>
      <c r="E49" s="75" t="str">
        <f>VLOOKUP(A49,ATON_Xref[[LLNR]:[Zone_ID (for lookup)]],12,FALSE)</f>
        <v>I37</v>
      </c>
      <c r="F49" s="75" t="str">
        <f>VLOOKUP(Table4[[#This Row],[Zone ID]],Table14[#Data],14,0)</f>
        <v>M</v>
      </c>
      <c r="G49" s="75" t="str">
        <f>VLOOKUP(Table4[[#This Row],[Zone ID]],Table14[#Data],24,0)</f>
        <v>County</v>
      </c>
      <c r="H49" s="24" t="str">
        <f>VLOOKUP(Table4[[#This Row],[Zone ID]],Table14[#Data],12,0)</f>
        <v>Missing completely. No lights marking this hazard.</v>
      </c>
      <c r="K49" s="483"/>
      <c r="L49" s="483"/>
      <c r="M49" s="483"/>
      <c r="N49" s="483"/>
    </row>
    <row r="50" spans="1:14" ht="18" thickBot="1" x14ac:dyDescent="0.25">
      <c r="A50" s="483">
        <v>16955</v>
      </c>
      <c r="B50" s="483" t="s">
        <v>343</v>
      </c>
      <c r="C50" s="483" t="s">
        <v>6240</v>
      </c>
      <c r="D50" s="483" t="s">
        <v>6077</v>
      </c>
      <c r="E50" s="75" t="str">
        <f>VLOOKUP(A50,ATON_Xref[[LLNR]:[Zone_ID (for lookup)]],12,FALSE)</f>
        <v>G03</v>
      </c>
      <c r="F50" s="75" t="str">
        <f>VLOOKUP(Table4[[#This Row],[Zone ID]],Table14[#Data],14,0)</f>
        <v>M</v>
      </c>
      <c r="G50" s="75" t="str">
        <f>VLOOKUP(Table4[[#This Row],[Zone ID]],Table14[#Data],24,0)</f>
        <v>USCG</v>
      </c>
      <c r="H50" s="24" t="str">
        <f>VLOOKUP(Table4[[#This Row],[Zone ID]],Table14[#Data],12,0)</f>
        <v>Missing completely.</v>
      </c>
      <c r="K50" s="483"/>
      <c r="L50" s="483"/>
      <c r="M50" s="483"/>
      <c r="N50" s="483"/>
    </row>
    <row r="51" spans="1:14" ht="18" thickBot="1" x14ac:dyDescent="0.25">
      <c r="A51" s="483">
        <v>16961</v>
      </c>
      <c r="B51" s="483" t="s">
        <v>1210</v>
      </c>
      <c r="C51" s="483" t="s">
        <v>6072</v>
      </c>
      <c r="D51" s="483" t="s">
        <v>6070</v>
      </c>
      <c r="E51" s="75" t="str">
        <f>VLOOKUP(A51,ATON_Xref[[LLNR]:[Zone_ID (for lookup)]],12,FALSE)</f>
        <v>H06</v>
      </c>
      <c r="F51" s="75" t="str">
        <f>VLOOKUP(Table4[[#This Row],[Zone ID]],Table14[#Data],14,0)</f>
        <v>M</v>
      </c>
      <c r="G51" s="75" t="str">
        <f>VLOOKUP(Table4[[#This Row],[Zone ID]],Table14[#Data],24,0)</f>
        <v>City</v>
      </c>
      <c r="H51" s="24" t="str">
        <f>VLOOKUP(Table4[[#This Row],[Zone ID]],Table14[#Data],12,0)</f>
        <v xml:space="preserve">Missing since 2018 or earlier. (probably a duplicate of H10 17087). </v>
      </c>
      <c r="K51" s="483"/>
      <c r="L51" s="483"/>
      <c r="M51" s="483"/>
      <c r="N51" s="483"/>
    </row>
    <row r="52" spans="1:14" ht="18" thickBot="1" x14ac:dyDescent="0.25">
      <c r="A52" s="483">
        <v>16962</v>
      </c>
      <c r="B52" s="483" t="s">
        <v>1207</v>
      </c>
      <c r="C52" s="483" t="s">
        <v>6072</v>
      </c>
      <c r="D52" s="483" t="s">
        <v>6070</v>
      </c>
      <c r="E52" s="75" t="str">
        <f>VLOOKUP(A52,ATON_Xref[[LLNR]:[Zone_ID (for lookup)]],12,FALSE)</f>
        <v>H07</v>
      </c>
      <c r="F52" s="75" t="str">
        <f>VLOOKUP(Table4[[#This Row],[Zone ID]],Table14[#Data],14,0)</f>
        <v>M</v>
      </c>
      <c r="G52" s="75" t="str">
        <f>VLOOKUP(Table4[[#This Row],[Zone ID]],Table14[#Data],24,0)</f>
        <v>City</v>
      </c>
      <c r="H52" s="24" t="str">
        <f>VLOOKUP(Table4[[#This Row],[Zone ID]],Table14[#Data],12,0)</f>
        <v>Missing (probably a duplicate of H12 17087)</v>
      </c>
      <c r="K52" s="483"/>
      <c r="L52" s="483"/>
      <c r="M52" s="483"/>
      <c r="N52" s="483"/>
    </row>
    <row r="53" spans="1:14" ht="75.75" thickBot="1" x14ac:dyDescent="0.25">
      <c r="A53" s="483">
        <v>16980</v>
      </c>
      <c r="B53" s="483" t="s">
        <v>348</v>
      </c>
      <c r="C53" s="483" t="s">
        <v>6806</v>
      </c>
      <c r="D53" s="483" t="s">
        <v>6077</v>
      </c>
      <c r="E53" s="75" t="str">
        <f>VLOOKUP(A53,ATON_Xref[[LLNR]:[Zone_ID (for lookup)]],12,FALSE)</f>
        <v>G08</v>
      </c>
      <c r="F53" s="75" t="str">
        <f>VLOOKUP(Table4[[#This Row],[Zone ID]],Table14[#Data],14,0)</f>
        <v>F</v>
      </c>
      <c r="G53" s="75" t="str">
        <f>VLOOKUP(Table4[[#This Row],[Zone ID]],Table14[#Data],24,0)</f>
        <v>USCG</v>
      </c>
      <c r="H53" s="24" t="str">
        <f>VLOOKUP(Table4[[#This Row],[Zone ID]],Table14[#Data],12,0)</f>
        <v>Green buoy w/ red base with small "C". Has been moved since last March close to LL position. Background fading and damaged in places. Large preferred channel marker with three signs  was replaced by small Green and red buoy  in 2022. This busy channel should have a better marker.</v>
      </c>
      <c r="K53" s="483"/>
      <c r="L53" s="483"/>
      <c r="M53" s="483"/>
      <c r="N53" s="483"/>
    </row>
    <row r="54" spans="1:14" ht="18" thickBot="1" x14ac:dyDescent="0.25">
      <c r="A54" s="483">
        <v>16986</v>
      </c>
      <c r="B54" s="483" t="s">
        <v>1204</v>
      </c>
      <c r="C54" s="483" t="s">
        <v>6069</v>
      </c>
      <c r="D54" s="483" t="s">
        <v>6070</v>
      </c>
      <c r="E54" s="75" t="str">
        <f>VLOOKUP(A54,ATON_Xref[[LLNR]:[Zone_ID (for lookup)]],12,FALSE)</f>
        <v>H08</v>
      </c>
      <c r="F54" s="75" t="str">
        <f>VLOOKUP(Table4[[#This Row],[Zone ID]],Table14[#Data],14,0)</f>
        <v>M</v>
      </c>
      <c r="G54" s="75" t="str">
        <f>VLOOKUP(Table4[[#This Row],[Zone ID]],Table14[#Data],24,0)</f>
        <v>City</v>
      </c>
      <c r="H54" s="24" t="str">
        <f>VLOOKUP(Table4[[#This Row],[Zone ID]],Table14[#Data],12,0)</f>
        <v>Missing since 2018 or earlier.</v>
      </c>
      <c r="K54" s="483"/>
      <c r="L54" s="483"/>
      <c r="M54" s="483"/>
      <c r="N54" s="483"/>
    </row>
    <row r="55" spans="1:14" ht="18" thickBot="1" x14ac:dyDescent="0.25">
      <c r="A55" s="483">
        <v>16987</v>
      </c>
      <c r="B55" s="483" t="s">
        <v>1201</v>
      </c>
      <c r="C55" s="483" t="s">
        <v>6069</v>
      </c>
      <c r="D55" s="483" t="s">
        <v>6070</v>
      </c>
      <c r="E55" s="75" t="str">
        <f>VLOOKUP(A55,ATON_Xref[[LLNR]:[Zone_ID (for lookup)]],12,FALSE)</f>
        <v>H09</v>
      </c>
      <c r="F55" s="75" t="str">
        <f>VLOOKUP(Table4[[#This Row],[Zone ID]],Table14[#Data],14,0)</f>
        <v>M</v>
      </c>
      <c r="G55" s="75" t="str">
        <f>VLOOKUP(Table4[[#This Row],[Zone ID]],Table14[#Data],24,0)</f>
        <v>City</v>
      </c>
      <c r="H55" s="24" t="str">
        <f>VLOOKUP(Table4[[#This Row],[Zone ID]],Table14[#Data],12,0)</f>
        <v xml:space="preserve">Missing (probably a duplicate of H19 17087.2 ). </v>
      </c>
      <c r="K55" s="483"/>
      <c r="L55" s="483"/>
      <c r="M55" s="483"/>
      <c r="N55" s="483"/>
    </row>
    <row r="56" spans="1:14" ht="18" thickBot="1" x14ac:dyDescent="0.25">
      <c r="A56" s="483">
        <v>17021</v>
      </c>
      <c r="B56" s="483" t="s">
        <v>4397</v>
      </c>
      <c r="C56" s="483" t="s">
        <v>6073</v>
      </c>
      <c r="D56" s="483" t="s">
        <v>6070</v>
      </c>
      <c r="E56" s="75" t="str">
        <f>VLOOKUP(A56,ATON_Xref[[LLNR]:[Zone_ID (for lookup)]],12,FALSE)</f>
        <v>E40</v>
      </c>
      <c r="F56" s="75" t="str">
        <f>VLOOKUP(Table4[[#This Row],[Zone ID]],Table14[#Data],14,0)</f>
        <v>G</v>
      </c>
      <c r="G56" s="75" t="str">
        <f>VLOOKUP(Table4[[#This Row],[Zone ID]],Table14[#Data],24,0)</f>
        <v>City</v>
      </c>
      <c r="H56" s="24" t="str">
        <f>VLOOKUP(Table4[[#This Row],[Zone ID]],Table14[#Data],12,0)</f>
        <v xml:space="preserve">New signs on concrete pile. Signs added since 3/14/2025. </v>
      </c>
      <c r="K56" s="483"/>
      <c r="L56" s="483"/>
      <c r="M56" s="483"/>
      <c r="N56" s="483"/>
    </row>
    <row r="57" spans="1:14" ht="18" thickBot="1" x14ac:dyDescent="0.25">
      <c r="A57" s="483">
        <v>17023</v>
      </c>
      <c r="B57" s="483" t="s">
        <v>4400</v>
      </c>
      <c r="C57" s="483" t="s">
        <v>6073</v>
      </c>
      <c r="D57" s="483" t="s">
        <v>6070</v>
      </c>
      <c r="E57" s="75" t="str">
        <f>VLOOKUP(A57,ATON_Xref[[LLNR]:[Zone_ID (for lookup)]],12,FALSE)</f>
        <v>E41</v>
      </c>
      <c r="F57" s="75" t="str">
        <f>VLOOKUP(Table4[[#This Row],[Zone ID]],Table14[#Data],14,0)</f>
        <v>G</v>
      </c>
      <c r="G57" s="75" t="str">
        <f>VLOOKUP(Table4[[#This Row],[Zone ID]],Table14[#Data],24,0)</f>
        <v>City</v>
      </c>
      <c r="H57" s="24" t="str">
        <f>VLOOKUP(Table4[[#This Row],[Zone ID]],Table14[#Data],12,0)</f>
        <v>New signs on concrete pile. Signs added since 3/14/2025.</v>
      </c>
      <c r="K57" s="483"/>
      <c r="L57" s="483"/>
      <c r="M57" s="483"/>
      <c r="N57" s="483"/>
    </row>
    <row r="58" spans="1:14" ht="18" thickBot="1" x14ac:dyDescent="0.25">
      <c r="A58" s="483">
        <v>17050</v>
      </c>
      <c r="B58" s="483" t="s">
        <v>1195</v>
      </c>
      <c r="C58" s="483" t="s">
        <v>6078</v>
      </c>
      <c r="D58" s="483" t="s">
        <v>6077</v>
      </c>
      <c r="E58" s="75" t="str">
        <f>VLOOKUP(A58,ATON_Xref[[LLNR]:[Zone_ID (for lookup)]],12,FALSE)</f>
        <v>C39</v>
      </c>
      <c r="F58" s="75" t="str">
        <f>VLOOKUP(Table4[[#This Row],[Zone ID]],Table14[#Data],14,0)</f>
        <v>G</v>
      </c>
      <c r="G58" s="75" t="str">
        <f>VLOOKUP(Table4[[#This Row],[Zone ID]],Table14[#Data],24,0)</f>
        <v>USCG</v>
      </c>
      <c r="H58" s="24" t="str">
        <f>VLOOKUP(Table4[[#This Row],[Zone ID]],Table14[#Data],12,0)</f>
        <v>Dayboard missing since Mar 2023. Now white buoy with red diamond.</v>
      </c>
      <c r="K58" s="483"/>
      <c r="L58" s="483"/>
      <c r="M58" s="483"/>
      <c r="N58" s="483"/>
    </row>
    <row r="59" spans="1:14" ht="18" thickBot="1" x14ac:dyDescent="0.25">
      <c r="A59" s="483">
        <v>17070</v>
      </c>
      <c r="B59" s="483" t="s">
        <v>535</v>
      </c>
      <c r="C59" s="483" t="s">
        <v>6075</v>
      </c>
      <c r="D59" s="483" t="s">
        <v>6070</v>
      </c>
      <c r="E59" s="75" t="str">
        <f>VLOOKUP(A59,ATON_Xref[[LLNR]:[Zone_ID (for lookup)]],12,FALSE)</f>
        <v>C47</v>
      </c>
      <c r="F59" s="75" t="str">
        <f>VLOOKUP(Table4[[#This Row],[Zone ID]],Table14[#Data],14,0)</f>
        <v>F</v>
      </c>
      <c r="G59" s="75" t="str">
        <f>VLOOKUP(Table4[[#This Row],[Zone ID]],Table14[#Data],24,0)</f>
        <v>City</v>
      </c>
      <c r="H59" s="24" t="str">
        <f>VLOOKUP(Table4[[#This Row],[Zone ID]],Table14[#Data],12,0)</f>
        <v>Good signs on wood post. Low contrast - difficult to read shady side.</v>
      </c>
      <c r="K59" s="483"/>
      <c r="L59" s="483"/>
      <c r="M59" s="483"/>
      <c r="N59" s="483"/>
    </row>
    <row r="60" spans="1:14" ht="18" thickBot="1" x14ac:dyDescent="0.25">
      <c r="A60" s="483">
        <v>17075</v>
      </c>
      <c r="B60" s="483" t="s">
        <v>359</v>
      </c>
      <c r="C60" s="483" t="s">
        <v>6076</v>
      </c>
      <c r="D60" s="483" t="s">
        <v>6070</v>
      </c>
      <c r="E60" s="75" t="str">
        <f>VLOOKUP(A60,ATON_Xref[[LLNR]:[Zone_ID (for lookup)]],12,FALSE)</f>
        <v>C26</v>
      </c>
      <c r="F60" s="75" t="str">
        <f>VLOOKUP(Table4[[#This Row],[Zone ID]],Table14[#Data],14,0)</f>
        <v>F</v>
      </c>
      <c r="G60" s="75" t="str">
        <f>VLOOKUP(Table4[[#This Row],[Zone ID]],Table14[#Data],24,0)</f>
        <v>City</v>
      </c>
      <c r="H60" s="24" t="str">
        <f>VLOOKUP(Table4[[#This Row],[Zone ID]],Table14[#Data],12,0)</f>
        <v>Good condition but low contrast</v>
      </c>
      <c r="K60" s="483"/>
      <c r="L60" s="483"/>
      <c r="M60" s="483"/>
      <c r="N60" s="483"/>
    </row>
    <row r="61" spans="1:14" ht="30.75" thickBot="1" x14ac:dyDescent="0.25">
      <c r="A61" s="483">
        <v>17087</v>
      </c>
      <c r="B61" s="483" t="s">
        <v>396</v>
      </c>
      <c r="C61" s="483" t="s">
        <v>6069</v>
      </c>
      <c r="D61" s="483" t="s">
        <v>6070</v>
      </c>
      <c r="E61" s="75" t="str">
        <f>VLOOKUP(A61,ATON_Xref[[LLNR]:[Zone_ID (for lookup)]],12,FALSE)</f>
        <v>H12</v>
      </c>
      <c r="F61" s="75" t="str">
        <f>VLOOKUP(Table4[[#This Row],[Zone ID]],Table14[#Data],14,0)</f>
        <v>M</v>
      </c>
      <c r="G61" s="75" t="str">
        <f>VLOOKUP(Table4[[#This Row],[Zone ID]],Table14[#Data],24,0)</f>
        <v>City</v>
      </c>
      <c r="H61" s="24" t="str">
        <f>VLOOKUP(Table4[[#This Row],[Zone ID]],Table14[#Data],12,0)</f>
        <v>Original ATON ("Submerged Rocks Danger") is missing since 2019. Not needed</v>
      </c>
      <c r="K61" s="483"/>
      <c r="L61" s="483"/>
      <c r="M61" s="483"/>
      <c r="N61" s="483"/>
    </row>
    <row r="62" spans="1:14" ht="30.75" thickBot="1" x14ac:dyDescent="0.25">
      <c r="A62" s="483">
        <v>17087.099999999999</v>
      </c>
      <c r="B62" s="483" t="s">
        <v>1178</v>
      </c>
      <c r="C62" s="483" t="s">
        <v>6069</v>
      </c>
      <c r="D62" s="483" t="s">
        <v>6070</v>
      </c>
      <c r="E62" s="75" t="str">
        <f>VLOOKUP(A62,ATON_Xref[[LLNR]:[Zone_ID (for lookup)]],12,FALSE)</f>
        <v>H10</v>
      </c>
      <c r="F62" s="75" t="str">
        <f>VLOOKUP(Table4[[#This Row],[Zone ID]],Table14[#Data],14,0)</f>
        <v>Mpo</v>
      </c>
      <c r="G62" s="75" t="str">
        <f>VLOOKUP(Table4[[#This Row],[Zone ID]],Table14[#Data],24,0)</f>
        <v>City</v>
      </c>
      <c r="H62" s="24" t="str">
        <f>VLOOKUP(Table4[[#This Row],[Zone ID]],Table14[#Data],12,0)</f>
        <v>Submerged Rocks Danger
Both signs missing (2nd photo taken 2021)</v>
      </c>
      <c r="K62" s="483"/>
      <c r="L62" s="483"/>
      <c r="M62" s="483"/>
      <c r="N62" s="483"/>
    </row>
    <row r="63" spans="1:14" ht="30.75" thickBot="1" x14ac:dyDescent="0.25">
      <c r="A63" s="483">
        <v>17087.2</v>
      </c>
      <c r="B63" s="483" t="s">
        <v>397</v>
      </c>
      <c r="C63" s="483" t="s">
        <v>6069</v>
      </c>
      <c r="D63" s="483" t="s">
        <v>6070</v>
      </c>
      <c r="E63" s="75" t="str">
        <f>VLOOKUP(A63,ATON_Xref[[LLNR]:[Zone_ID (for lookup)]],12,FALSE)</f>
        <v>H19</v>
      </c>
      <c r="F63" s="75" t="str">
        <f>VLOOKUP(Table4[[#This Row],[Zone ID]],Table14[#Data],14,0)</f>
        <v>F</v>
      </c>
      <c r="G63" s="75" t="str">
        <f>VLOOKUP(Table4[[#This Row],[Zone ID]],Table14[#Data],24,0)</f>
        <v>City</v>
      </c>
      <c r="H63" s="24" t="str">
        <f>VLOOKUP(Table4[[#This Row],[Zone ID]],Table14[#Data],12,0)</f>
        <v>"Danger T-Groin"
Both side badly faded.</v>
      </c>
      <c r="K63" s="483"/>
      <c r="L63" s="483"/>
      <c r="M63" s="483"/>
      <c r="N63" s="483"/>
    </row>
    <row r="64" spans="1:14" ht="60.75" thickBot="1" x14ac:dyDescent="0.25">
      <c r="A64" s="483">
        <v>17087.400000000001</v>
      </c>
      <c r="B64" s="483" t="s">
        <v>541</v>
      </c>
      <c r="C64" s="483" t="s">
        <v>6069</v>
      </c>
      <c r="D64" s="483" t="s">
        <v>6070</v>
      </c>
      <c r="E64" s="75" t="str">
        <f>VLOOKUP(A64,ATON_Xref[[LLNR]:[Zone_ID (for lookup)]],12,FALSE)</f>
        <v>H27</v>
      </c>
      <c r="F64" s="75" t="str">
        <f>VLOOKUP(Table4[[#This Row],[Zone ID]],Table14[#Data],14,0)</f>
        <v>M</v>
      </c>
      <c r="G64" s="75" t="str">
        <f>VLOOKUP(Table4[[#This Row],[Zone ID]],Table14[#Data],24,0)</f>
        <v>City</v>
      </c>
      <c r="H64" s="24" t="str">
        <f>VLOOKUP(Table4[[#This Row],[Zone ID]],Table14[#Data],12,0)</f>
        <v>Missing since Hurricane Irma fall 2017. 2nd photo is 2017. This was a substantial marker with signs "Submerged Rocks Danger", white flashing light (4 sec) and ladder. This was funcionally part of the Collier Bay channel and should have the high repair priority of that channel.</v>
      </c>
      <c r="K64" s="483"/>
      <c r="L64" s="483"/>
      <c r="M64" s="483"/>
      <c r="N64" s="483"/>
    </row>
    <row r="65" spans="1:14" ht="30.75" thickBot="1" x14ac:dyDescent="0.25">
      <c r="A65" s="483">
        <v>17095</v>
      </c>
      <c r="B65" s="483" t="s">
        <v>1168</v>
      </c>
      <c r="C65" s="483" t="s">
        <v>6078</v>
      </c>
      <c r="D65" s="483" t="s">
        <v>6077</v>
      </c>
      <c r="E65" s="75" t="str">
        <f>VLOOKUP(A65,ATON_Xref[[LLNR]:[Zone_ID (for lookup)]],12,FALSE)</f>
        <v>P02</v>
      </c>
      <c r="F65" s="75" t="str">
        <f>VLOOKUP(Table4[[#This Row],[Zone ID]],Table14[#Data],14,0)</f>
        <v>F</v>
      </c>
      <c r="G65" s="75" t="str">
        <f>VLOOKUP(Table4[[#This Row],[Zone ID]],Table14[#Data],24,0)</f>
        <v>USCG</v>
      </c>
      <c r="H65" s="24" t="str">
        <f>VLOOKUP(Table4[[#This Row],[Zone ID]],Table14[#Data],12,0)</f>
        <v>Red Buoy has replaced dayboard. Lettering beginning to peel, but still legible.</v>
      </c>
      <c r="K65" s="483"/>
      <c r="L65" s="483"/>
      <c r="M65" s="483"/>
      <c r="N65" s="483"/>
    </row>
    <row r="66" spans="1:14" ht="18" thickBot="1" x14ac:dyDescent="0.25">
      <c r="A66" s="483">
        <v>17100</v>
      </c>
      <c r="B66" s="483" t="s">
        <v>1167</v>
      </c>
      <c r="C66" s="483" t="s">
        <v>6078</v>
      </c>
      <c r="D66" s="483" t="s">
        <v>6077</v>
      </c>
      <c r="E66" s="75" t="str">
        <f>VLOOKUP(A66,ATON_Xref[[LLNR]:[Zone_ID (for lookup)]],12,FALSE)</f>
        <v>P03</v>
      </c>
      <c r="F66" s="75" t="str">
        <f>VLOOKUP(Table4[[#This Row],[Zone ID]],Table14[#Data],14,0)</f>
        <v>P</v>
      </c>
      <c r="G66" s="75" t="str">
        <f>VLOOKUP(Table4[[#This Row],[Zone ID]],Table14[#Data],24,0)</f>
        <v>USCG</v>
      </c>
      <c r="H66" s="24" t="str">
        <f>VLOOKUP(Table4[[#This Row],[Zone ID]],Table14[#Data],12,0)</f>
        <v>Green Buoy. Green band mostly peeled off. Letter "A" missing</v>
      </c>
      <c r="K66" s="483"/>
      <c r="L66" s="483"/>
      <c r="M66" s="483"/>
      <c r="N66" s="483"/>
    </row>
    <row r="67" spans="1:14" ht="18" thickBot="1" x14ac:dyDescent="0.25">
      <c r="A67" s="483">
        <v>17125</v>
      </c>
      <c r="B67" s="483" t="s">
        <v>1155</v>
      </c>
      <c r="C67" s="483" t="s">
        <v>6565</v>
      </c>
      <c r="D67" s="483" t="s">
        <v>6070</v>
      </c>
      <c r="E67" s="75" t="str">
        <f>VLOOKUP(A67,ATON_Xref[[LLNR]:[Zone_ID (for lookup)]],12,FALSE)</f>
        <v>Pp08</v>
      </c>
      <c r="F67" s="75" t="str">
        <f>VLOOKUP(Table4[[#This Row],[Zone ID]],Table14[#Data],14,0)</f>
        <v>M</v>
      </c>
      <c r="G67" s="75" t="str">
        <f>VLOOKUP(Table4[[#This Row],[Zone ID]],Table14[#Data],24,0)</f>
        <v>County</v>
      </c>
      <c r="H67" s="24" t="str">
        <f>VLOOKUP(Table4[[#This Row],[Zone ID]],Table14[#Data],12,0)</f>
        <v>Missing completely</v>
      </c>
      <c r="K67" s="483"/>
      <c r="L67" s="483"/>
      <c r="M67" s="483"/>
      <c r="N67" s="483"/>
    </row>
    <row r="68" spans="1:14" ht="18" thickBot="1" x14ac:dyDescent="0.25">
      <c r="A68" s="483">
        <v>17160</v>
      </c>
      <c r="B68" s="483" t="s">
        <v>1141</v>
      </c>
      <c r="C68" s="483" t="s">
        <v>6241</v>
      </c>
      <c r="D68" s="483" t="s">
        <v>6077</v>
      </c>
      <c r="E68" s="75" t="str">
        <f>VLOOKUP(A68,ATON_Xref[[LLNR]:[Zone_ID (for lookup)]],12,FALSE)</f>
        <v>P13</v>
      </c>
      <c r="F68" s="75" t="str">
        <f>VLOOKUP(Table4[[#This Row],[Zone ID]],Table14[#Data],14,0)</f>
        <v>G</v>
      </c>
      <c r="G68" s="75" t="str">
        <f>VLOOKUP(Table4[[#This Row],[Zone ID]],Table14[#Data],24,0)</f>
        <v>USCG</v>
      </c>
      <c r="H68" s="24" t="str">
        <f>VLOOKUP(Table4[[#This Row],[Zone ID]],Table14[#Data],12,0)</f>
        <v>Red buoy in good condition. No photo.</v>
      </c>
      <c r="K68" s="483"/>
      <c r="L68" s="483"/>
      <c r="M68" s="483"/>
      <c r="N68" s="483"/>
    </row>
    <row r="69" spans="1:14" ht="30.75" thickBot="1" x14ac:dyDescent="0.25">
      <c r="A69" s="483">
        <v>17165</v>
      </c>
      <c r="B69" s="483" t="s">
        <v>1140</v>
      </c>
      <c r="C69" s="483" t="s">
        <v>6241</v>
      </c>
      <c r="D69" s="483" t="s">
        <v>6077</v>
      </c>
      <c r="E69" s="75" t="str">
        <f>VLOOKUP(A69,ATON_Xref[[LLNR]:[Zone_ID (for lookup)]],12,FALSE)</f>
        <v>P05</v>
      </c>
      <c r="F69" s="75" t="str">
        <f>VLOOKUP(Table4[[#This Row],[Zone ID]],Table14[#Data],14,0)</f>
        <v>F</v>
      </c>
      <c r="G69" s="75" t="str">
        <f>VLOOKUP(Table4[[#This Row],[Zone ID]],Table14[#Data],24,0)</f>
        <v>USCG</v>
      </c>
      <c r="H69" s="24" t="str">
        <f>VLOOKUP(Table4[[#This Row],[Zone ID]],Table14[#Data],12,0)</f>
        <v>Green buoy - faded, paint peeling, small numbers,one half covered. Now 450 ft SW of charted position.</v>
      </c>
      <c r="K69" s="483"/>
      <c r="L69" s="483"/>
      <c r="M69" s="483"/>
      <c r="N69" s="483"/>
    </row>
    <row r="70" spans="1:14" ht="15" x14ac:dyDescent="0.2">
      <c r="E70" s="470"/>
      <c r="F70" s="470"/>
      <c r="G70" s="470">
        <f>SUBTOTAL(103,Table4[Owner])</f>
        <v>67</v>
      </c>
      <c r="H70" s="471"/>
      <c r="I70" s="470">
        <f>SUBTOTAL(103,Table4[Owner])</f>
        <v>67</v>
      </c>
    </row>
    <row r="72" spans="1:14" x14ac:dyDescent="0.2">
      <c r="C72" s="388" t="s">
        <v>6235</v>
      </c>
    </row>
    <row r="73" spans="1:14" x14ac:dyDescent="0.2">
      <c r="C73" t="s">
        <v>6236</v>
      </c>
    </row>
    <row r="74" spans="1:14" x14ac:dyDescent="0.2">
      <c r="C74" t="s">
        <v>6876</v>
      </c>
    </row>
    <row r="75" spans="1:14" x14ac:dyDescent="0.2">
      <c r="C75" t="s">
        <v>6237</v>
      </c>
    </row>
    <row r="76" spans="1:14" x14ac:dyDescent="0.2">
      <c r="C76" t="s">
        <v>6238</v>
      </c>
    </row>
    <row r="77" spans="1:14" x14ac:dyDescent="0.2">
      <c r="C77" t="s">
        <v>6239</v>
      </c>
    </row>
    <row r="78" spans="1:14" x14ac:dyDescent="0.2">
      <c r="C78" t="s">
        <v>6651</v>
      </c>
    </row>
    <row r="79" spans="1:14" x14ac:dyDescent="0.2">
      <c r="C79" t="s">
        <v>6877</v>
      </c>
    </row>
    <row r="80" spans="1:14" x14ac:dyDescent="0.2">
      <c r="C80" t="s">
        <v>6652</v>
      </c>
    </row>
    <row r="81" spans="3:3" x14ac:dyDescent="0.2">
      <c r="C81" t="s">
        <v>6653</v>
      </c>
    </row>
    <row r="82" spans="3:3" x14ac:dyDescent="0.2">
      <c r="C82" t="s">
        <v>6880</v>
      </c>
    </row>
    <row r="83" spans="3:3" x14ac:dyDescent="0.2">
      <c r="C83" t="s">
        <v>6879</v>
      </c>
    </row>
  </sheetData>
  <mergeCells count="1">
    <mergeCell ref="E1:H1"/>
  </mergeCells>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26</vt:i4>
      </vt:variant>
    </vt:vector>
  </HeadingPairs>
  <TitlesOfParts>
    <vt:vector size="34" baseType="lpstr">
      <vt:lpstr>1. Description</vt:lpstr>
      <vt:lpstr>2. Survey data</vt:lpstr>
      <vt:lpstr>3. Most recent data</vt:lpstr>
      <vt:lpstr>4. Summary</vt:lpstr>
      <vt:lpstr>5. Channel Summary</vt:lpstr>
      <vt:lpstr>6. ATON List X-ref</vt:lpstr>
      <vt:lpstr>7. Light List</vt:lpstr>
      <vt:lpstr>8. LNM</vt:lpstr>
      <vt:lpstr>'2. Survey data'!ATONs</vt:lpstr>
      <vt:lpstr>'3. Most recent data'!ATONs</vt:lpstr>
      <vt:lpstr>channel_grps</vt:lpstr>
      <vt:lpstr>channel_name</vt:lpstr>
      <vt:lpstr>channel_priority</vt:lpstr>
      <vt:lpstr>Channels</vt:lpstr>
      <vt:lpstr>condition</vt:lpstr>
      <vt:lpstr>error</vt:lpstr>
      <vt:lpstr>Latest</vt:lpstr>
      <vt:lpstr>Latest_photos</vt:lpstr>
      <vt:lpstr>Lightlist</vt:lpstr>
      <vt:lpstr>lightlist_number</vt:lpstr>
      <vt:lpstr>LNM</vt:lpstr>
      <vt:lpstr>'5. Channel Summary'!need_rpr</vt:lpstr>
      <vt:lpstr>needs_repair</vt:lpstr>
      <vt:lpstr>on_11430</vt:lpstr>
      <vt:lpstr>oop</vt:lpstr>
      <vt:lpstr>owner</vt:lpstr>
      <vt:lpstr>'2. Survey data'!Print_Area</vt:lpstr>
      <vt:lpstr>'3. Most recent data'!Print_Area</vt:lpstr>
      <vt:lpstr>'4. Summary'!Print_Area</vt:lpstr>
      <vt:lpstr>'5. Channel Summary'!Print_Area</vt:lpstr>
      <vt:lpstr>'6. ATON List X-ref'!Print_Area</vt:lpstr>
      <vt:lpstr>'2. Survey data'!Print_Titles</vt:lpstr>
      <vt:lpstr>'3. Most recent data'!Print_Titles</vt:lpstr>
      <vt:lpstr>Table16</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Clifford Winings</dc:creator>
  <cp:lastModifiedBy>Clifford Winings</cp:lastModifiedBy>
  <cp:lastPrinted>2026-03-28T16:47:54Z</cp:lastPrinted>
  <dcterms:created xsi:type="dcterms:W3CDTF">2016-02-01T16:31:28Z</dcterms:created>
  <dcterms:modified xsi:type="dcterms:W3CDTF">2026-04-12T17:54:00Z</dcterms:modified>
</cp:coreProperties>
</file>